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comments/comment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10" yWindow="-110" windowWidth="19420" windowHeight="10300" tabRatio="855" firstSheet="0" activeTab="3" autoFilterDateGrouping="1"/>
  </bookViews>
  <sheets>
    <sheet name="Sales Guidelines" sheetId="1" state="visible" r:id="rId1"/>
    <sheet name="USD Converstion" sheetId="2" state="hidden" r:id="rId2"/>
    <sheet name="CP$" sheetId="3" state="hidden" r:id="rId3"/>
    <sheet name="DATA" sheetId="4" state="visible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20">#REF!</definedName>
    <definedName name="___DAT21">#REF!</definedName>
    <definedName name="___DAT2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key1">'[1]CM key'!#REF!</definedName>
    <definedName name="___PN1">[2]LS!#REF!</definedName>
    <definedName name="___t2">#REF!</definedName>
    <definedName name="___thinkcell0kUAAAAAAAABAAAAHIDr48egHk6lZkMvC1GXOQ" hidden="1">#REF!</definedName>
    <definedName name="___thinkcell0kUAAAAAAAALAAAA550y3RWzFUGrpdhgTx2twg" hidden="1">#REF!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20">#REF!</definedName>
    <definedName name="__DAT21">#REF!</definedName>
    <definedName name="__DAT2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key1">'[3]CM key'!#REF!</definedName>
    <definedName name="__PN1">[4]LS!#REF!</definedName>
    <definedName name="__t2">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2">#REF!</definedName>
    <definedName name="_DAT20">#REF!</definedName>
    <definedName name="_DAT21">#REF!</definedName>
    <definedName name="_DAT22">#REF!</definedName>
    <definedName name="_DAT23">#REF!</definedName>
    <definedName name="_DAT24">#REF!</definedName>
    <definedName name="_DAT25">#REF!</definedName>
    <definedName name="_DAT26">#REF!</definedName>
    <definedName name="_DAT27">#REF!</definedName>
    <definedName name="_DAT28">#REF!</definedName>
    <definedName name="_DAT29">#REF!</definedName>
    <definedName name="_DAT3">#REF!</definedName>
    <definedName name="_DAT30">#REF!</definedName>
    <definedName name="_DAT31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key1">'[1]CM key'!#REF!</definedName>
    <definedName name="_PN1">[2]LS!#REF!</definedName>
    <definedName name="_t2">#REF!</definedName>
    <definedName name="Accel_Code">[5]Tables!$A$1:$B$15</definedName>
    <definedName name="Accel_Table">[5]Tables!$G$1:$J$7</definedName>
    <definedName name="AccelCode">'[6]Accelerator Tables'!$B$1:$G$47</definedName>
    <definedName name="Accounting_Sub_Type">[7]List2!$A$9:$A$9</definedName>
    <definedName name="AchievedObjectivesScore">#REF!</definedName>
    <definedName name="ActivityLevel">#REF!</definedName>
    <definedName name="ActivityScore">#REF!</definedName>
    <definedName name="aj">[8]Deutsche!$A$1</definedName>
    <definedName name="Allocate">'[9]Alloc-Exp'!$A$5:$K$8</definedName>
    <definedName name="Annual">#REF!</definedName>
    <definedName name="awEQE">#REF!</definedName>
    <definedName name="BC">'[10]HC - 28.09.1999'!$I$3:$J$12</definedName>
    <definedName name="BOMNum">[2]LS!#REF!</definedName>
    <definedName name="BonusLevelIndia1">[11]PlanDetails!$C$112:$Q$117</definedName>
    <definedName name="BonusLevels">[11]PlanDetails!$C$8:$Q$70</definedName>
    <definedName name="BonusLevelsAustralia">[11]PlanDetails!$C$121:$Q$122</definedName>
    <definedName name="BonusLevelsBelarus">[11]PlanDetails!$C$94:$Q$107</definedName>
    <definedName name="BonusLevelsChina1">[11]PlanDetails!$C$126:$Q$128</definedName>
    <definedName name="BonusLevelsSingapore">[11]PlanDetails!$C$133:$Q$133</definedName>
    <definedName name="BonusLevelsSweden">[11]PlanDetails!$C$76:$Q$88</definedName>
    <definedName name="BonusLevelUK">[11]PlanDetails!$C$146:$R$146</definedName>
    <definedName name="BonusLevelUkraine1">[11]PlanDetails!$C$138:$Q$140</definedName>
    <definedName name="BonusPlan">#REF!</definedName>
    <definedName name="bonusSweden">[12]PlanDetails!$C$65:$Q$77</definedName>
    <definedName name="BonusUK">[12]PlanDetails!#REF!</definedName>
    <definedName name="booking_value">'[13]Q1 booking value'!$A$2:$E$36</definedName>
    <definedName name="bu">#REF!</definedName>
    <definedName name="Cat_Base">'[14]Category Base'!$C$1:$H$513</definedName>
    <definedName name="CC_IL">#REF!</definedName>
    <definedName name="ccc">#REF!</definedName>
    <definedName name="Comment">[2]LS!#REF!</definedName>
    <definedName name="country_codes">#REF!</definedName>
    <definedName name="country_codes_2">#REF!</definedName>
    <definedName name="CP_INV">#REF!</definedName>
    <definedName name="CPC_US_DataMasterTbl_TL">#REF!</definedName>
    <definedName name="CPC_WR_DataBonusTbl_TL">#REF!</definedName>
    <definedName name="CPC_WR_DataMasterTbl_TL">#REF!</definedName>
    <definedName name="cx">#REF!</definedName>
    <definedName name="d">#REF!</definedName>
    <definedName name="Data">[15]Data!$A$1:$AR$758</definedName>
    <definedName name="Date">[2]LS!#REF!</definedName>
    <definedName name="dd">[16]SimulatorIL!$D$23</definedName>
    <definedName name="Desc">[2]LS!#REF!</definedName>
    <definedName name="DOC_SET">'[17]Logistics Summary'!$A$25</definedName>
    <definedName name="DOCS_NG_E">[17]Docs!$A$10</definedName>
    <definedName name="DOCS_NG_E_FW">[17]Docs!$A$10</definedName>
    <definedName name="DOCS_NG_J_FW">[17]Docs!$A$52</definedName>
    <definedName name="Domestic_US___T">#REF!</definedName>
    <definedName name="Drop_Down">OFFSET(#REF!,,,COUNTIF(#REF!,"?*"))</definedName>
    <definedName name="e">#REF!</definedName>
    <definedName name="Efactor">[11]PlanDetails!$D$158</definedName>
    <definedName name="Entry">[13]entry!$A$2:$C$36</definedName>
    <definedName name="error">#REF!</definedName>
    <definedName name="error_2">#REF!</definedName>
    <definedName name="Etab">#REF!</definedName>
    <definedName name="fudge">[18]Reconciliation!#REF!</definedName>
    <definedName name="GEO">[19]Reference!$G$3:$G$8</definedName>
    <definedName name="Guidelines">#REF!</definedName>
    <definedName name="HotelCity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NORM" hidden="1">"c1902"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REPAIR" hidden="1">"c2087"</definedName>
    <definedName name="IQ_MARKET_CAP_LFCF" hidden="1">"c2209"</definedName>
    <definedName name="IQ_MARKETCAP" hidden="1">"c712"</definedName>
    <definedName name="IQ_MARKETING" hidden="1">"c2239"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NORMALIZED" hidden="1">"c2207"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REVISION_DATE_" hidden="1">38959.5985416667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EV_UFCF" hidden="1">"c2208"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Z_SCORE" hidden="1">"c1339"</definedName>
    <definedName name="Item1">[2]LS!#REF!</definedName>
    <definedName name="k">#REF!</definedName>
    <definedName name="Keys">#REF!</definedName>
    <definedName name="list1">#REF!</definedName>
    <definedName name="List2">#REF!</definedName>
    <definedName name="list4">'[20]Accessories Classification #2'!$A$1:$G$141</definedName>
    <definedName name="Local_Currency">'[5]Exch Rates'!$A$1:$C$32</definedName>
    <definedName name="Material_Group">[7]List2!$M$2:$M$125</definedName>
    <definedName name="Medium_Products">#REF!</definedName>
    <definedName name="MeetingRating">#REF!</definedName>
    <definedName name="MGR_Incent">[5]Tables!$A$1:$C$15</definedName>
    <definedName name="MidYear">#REF!</definedName>
    <definedName name="NewCustomers">#REF!</definedName>
    <definedName name="NewCustomerScore">#REF!</definedName>
    <definedName name="NewCustomerTarget">#REF!</definedName>
    <definedName name="NewTechTarget">#REF!</definedName>
    <definedName name="NG_English">'[17]Media kits'!$Z$25</definedName>
    <definedName name="NG_J">'[17]Media kits'!$A$34</definedName>
    <definedName name="Nokia_Products">'[14]Product Base'!$A$256:$F$484</definedName>
    <definedName name="Nortel_Product">'[21]Product Base'!$B$3:$F$38</definedName>
    <definedName name="Oper_Sys_Data">[22]Lookups!$A$3:$B$26</definedName>
    <definedName name="OrDate">[2]LS!#REF!</definedName>
    <definedName name="OriginatorName">[2]LS!#REF!</definedName>
    <definedName name="OtherGoal">'[6]VLook Tables'!$D$1:$F$5</definedName>
    <definedName name="OverallScore">#REF!</definedName>
    <definedName name="OverallScore_NoPerf">#REF!</definedName>
    <definedName name="Partner">'[23]Partner Summary'!$A$7:$A$216</definedName>
    <definedName name="PL_date">[7]List2!$O$2:$O$3</definedName>
    <definedName name="PriceCode">[2]LS!#REF!</definedName>
    <definedName name="Product_type_S_S">[7]List2!$N$2:$N$7</definedName>
    <definedName name="Production">#REF!</definedName>
    <definedName name="Provider">'[24]Media kits'!$A$50</definedName>
    <definedName name="Provider_PP">#REF!</definedName>
    <definedName name="QRW">#REF!</definedName>
    <definedName name="Quota_Cat">[5]Tables!$O$1:$Q$4</definedName>
    <definedName name="Quota_Type">[5]Tables!$L$1:$M$12</definedName>
    <definedName name="QuotaLevel">'[6]VLook Tables'!$A$1:$B$23</definedName>
    <definedName name="RaiseTable">#REF!</definedName>
    <definedName name="region">[19]Reference!$F$3:$F$24</definedName>
    <definedName name="Region2">'[14]Region Base'!$B$3:$D$88</definedName>
    <definedName name="RegionTable">#REF!</definedName>
    <definedName name="Round">[11]PlanDetails!$D$160</definedName>
    <definedName name="rr">#REF!</definedName>
    <definedName name="sale" hidden="1">#REF!</definedName>
    <definedName name="sale_1a" hidden="1">#REF!</definedName>
    <definedName name="SAPBEXdnldView" hidden="1">"48D7M0J86CUJHN11QQ1WT2L48"</definedName>
    <definedName name="SAPBEXrevision" hidden="1">2</definedName>
    <definedName name="SAPBEXsysID" hidden="1">"BWP"</definedName>
    <definedName name="SAPBEXwbID" hidden="1">"3U6C36NIYE5Y9AUOLPNRII160"</definedName>
    <definedName name="sd">#REF!</definedName>
    <definedName name="sefwer">#REF!</definedName>
    <definedName name="SeniorEFactor">#REF!</definedName>
    <definedName name="SeniorLevel">[11]PlanDetails!$D$157</definedName>
    <definedName name="SMP">'[17]Media kits'!$AG$223</definedName>
    <definedName name="Sofaware">#REF!</definedName>
    <definedName name="SPL">'[17]Media kits'!$Z$157</definedName>
    <definedName name="Status">[25]List!$A$35:$A$40</definedName>
    <definedName name="SystemRecommendation">#REF!</definedName>
    <definedName name="TABLE_4">#REF!</definedName>
    <definedName name="TEST0">#REF!</definedName>
    <definedName name="TEST1">#REF!</definedName>
    <definedName name="TEST2">#REF!</definedName>
    <definedName name="TEST3">#REF!</definedName>
    <definedName name="TEST4">#REF!</definedName>
    <definedName name="TEST5">#REF!</definedName>
    <definedName name="TEST6">#REF!</definedName>
    <definedName name="TEST7">#REF!</definedName>
    <definedName name="TEST8">#REF!</definedName>
    <definedName name="TEST9">#REF!</definedName>
    <definedName name="TESTHKEY">#REF!</definedName>
    <definedName name="TESTKEYS">#REF!</definedName>
    <definedName name="TESTVKEY">#REF!</definedName>
    <definedName name="Travel_and_allocations_m">'[26]B-Mkt'!$I$10+'[26]B-Mkt'!$I$10</definedName>
    <definedName name="travel_and_allocations_s_m">'[26]B-s&amp;m'!$I$10+'[26]B-s&amp;m'!$I$10</definedName>
    <definedName name="travel_and_allocations_ts">'[26]B-TS'!$I$10+'[26]B-TS'!$I$10</definedName>
    <definedName name="Travel_Type">#REF!</definedName>
    <definedName name="Travel_Type_Nu">#REF!</definedName>
    <definedName name="Travels_and_Allocations">'[26]B-sales'!$I$10+'[26]B-sales'!$I$10</definedName>
    <definedName name="usage_ship_cross">#REF!</definedName>
    <definedName name="Validdata">#REF!</definedName>
    <definedName name="WEQ">#REF!</definedName>
    <definedName name="xc">#REF!</definedName>
    <definedName name="_xlnm._FilterDatabase" localSheetId="3" hidden="1">'DATA'!$B$11:$DM$1409</definedName>
  </definedNames>
  <calcPr calcId="181029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[$-409]d\-mmm\-yy;@"/>
    <numFmt numFmtId="166" formatCode="[$-409]d/mmm/yy;@"/>
    <numFmt numFmtId="167" formatCode="&quot;$&quot;#,##0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</numFmts>
  <fonts count="35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sz val="12"/>
      <scheme val="minor"/>
    </font>
    <font>
      <name val="Calibri"/>
      <family val="2"/>
      <color rgb="FFFF0000"/>
      <sz val="10"/>
      <scheme val="minor"/>
    </font>
    <font>
      <name val="Calibri"/>
      <family val="2"/>
      <b val="1"/>
      <color rgb="FFFF0000"/>
      <sz val="14"/>
      <scheme val="minor"/>
    </font>
    <font>
      <name val="Calibri"/>
      <family val="2"/>
      <b val="1"/>
      <sz val="10"/>
      <scheme val="minor"/>
    </font>
    <font>
      <name val="Calibri"/>
      <family val="2"/>
      <color rgb="FF434341"/>
      <sz val="10"/>
      <scheme val="minor"/>
    </font>
    <font>
      <name val="Calibri"/>
      <family val="2"/>
      <color theme="1"/>
      <sz val="10"/>
      <scheme val="minor"/>
    </font>
    <font>
      <name val="Verdana"/>
      <family val="2"/>
      <sz val="10"/>
    </font>
    <font>
      <name val="Calibri"/>
      <family val="2"/>
      <b val="1"/>
      <sz val="9"/>
      <scheme val="minor"/>
    </font>
    <font>
      <name val="Calibri"/>
      <family val="2"/>
      <sz val="9"/>
      <scheme val="minor"/>
    </font>
    <font>
      <name val="Arial"/>
      <family val="2"/>
      <sz val="10"/>
    </font>
    <font>
      <name val="Calibri"/>
      <family val="2"/>
      <b val="1"/>
      <color theme="1" tint="0.0499893185216834"/>
      <sz val="10"/>
      <scheme val="minor"/>
    </font>
    <font>
      <name val="Calibri"/>
      <family val="2"/>
      <color theme="0"/>
      <sz val="10"/>
      <scheme val="minor"/>
    </font>
    <font>
      <name val="Calibri"/>
      <family val="2"/>
      <sz val="11"/>
      <scheme val="minor"/>
    </font>
    <font>
      <name val="Calibri"/>
      <family val="2"/>
      <b val="1"/>
      <sz val="14"/>
      <scheme val="minor"/>
    </font>
    <font>
      <name val="Calibri"/>
      <family val="2"/>
      <sz val="10"/>
      <scheme val="minor"/>
    </font>
    <font>
      <name val="Calibri"/>
      <family val="2"/>
      <sz val="12"/>
      <scheme val="minor"/>
    </font>
    <font>
      <name val="Calibri"/>
      <family val="2"/>
      <b val="1"/>
      <sz val="16"/>
      <scheme val="minor"/>
    </font>
    <font>
      <name val="Calibri"/>
      <family val="2"/>
      <color theme="1"/>
      <sz val="9"/>
      <scheme val="minor"/>
    </font>
    <font>
      <name val="Calibri"/>
      <family val="2"/>
      <b val="1"/>
      <sz val="10"/>
      <u val="single"/>
      <scheme val="minor"/>
    </font>
    <font>
      <name val="Calibri"/>
      <family val="2"/>
      <color theme="1"/>
      <sz val="11"/>
    </font>
    <font>
      <name val="Calibri"/>
      <family val="2"/>
      <sz val="10"/>
    </font>
    <font>
      <name val="Calibri"/>
      <family val="2"/>
      <sz val="11"/>
    </font>
    <font>
      <name val="Calibri"/>
      <family val="2"/>
      <b val="1"/>
      <color rgb="FFEC3D6A"/>
      <sz val="14"/>
    </font>
    <font>
      <name val="Calibri"/>
      <family val="2"/>
      <b val="1"/>
      <color rgb="FFEC3D6A"/>
      <sz val="12"/>
    </font>
    <font>
      <name val="Symbol"/>
      <charset val="2"/>
      <family val="1"/>
      <color theme="1"/>
      <sz val="11"/>
    </font>
    <font>
      <name val="Times New Roman"/>
      <family val="1"/>
      <color theme="1"/>
      <sz val="7"/>
    </font>
    <font>
      <name val="Calibri"/>
      <family val="2"/>
      <b val="1"/>
      <color theme="1"/>
      <sz val="11"/>
    </font>
    <font>
      <name val="Times New Roman"/>
      <family val="1"/>
      <color theme="1"/>
      <sz val="10"/>
    </font>
    <font>
      <name val="Calibri"/>
      <family val="2"/>
      <color rgb="FF000000"/>
      <sz val="11"/>
    </font>
    <font>
      <name val="Wingdings"/>
      <charset val="2"/>
      <color rgb="FF000000"/>
      <sz val="11"/>
    </font>
    <font>
      <name val="Times New Roman"/>
      <family val="1"/>
      <color rgb="FF000000"/>
      <sz val="11"/>
    </font>
    <font>
      <name val="Calibri"/>
      <family val="2"/>
      <b val="1"/>
      <color rgb="FFFF0000"/>
      <sz val="10"/>
      <scheme val="minor"/>
    </font>
  </fonts>
  <fills count="16">
    <fill>
      <patternFill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theme="4" tint="0.5999633777886288"/>
        <bgColor indexed="64"/>
      </patternFill>
    </fill>
    <fill>
      <patternFill patternType="solid">
        <fgColor theme="5" tint="0.5999633777886288"/>
        <bgColor indexed="64"/>
      </patternFill>
    </fill>
    <fill>
      <patternFill patternType="solid">
        <fgColor theme="6" tint="0.599963377788628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511703848384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0" tint="-0.24994659260841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67955565050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 style="thin">
        <color theme="0" tint="-0.499954222235786"/>
      </left>
      <right/>
      <top/>
      <bottom style="thin">
        <color theme="0" tint="-0.499954222235786"/>
      </bottom>
      <diagonal/>
    </border>
    <border>
      <left style="thin">
        <color theme="0" tint="-0.499954222235786"/>
      </left>
      <right style="thin">
        <color theme="0" tint="-0.499954222235786"/>
      </right>
      <top/>
      <bottom style="thin">
        <color theme="0" tint="-0.499954222235786"/>
      </bottom>
      <diagonal/>
    </border>
    <border>
      <left/>
      <right style="thin">
        <color theme="0" tint="-0.499954222235786"/>
      </right>
      <top/>
      <bottom style="thin">
        <color theme="0" tint="-0.499954222235786"/>
      </bottom>
      <diagonal/>
    </border>
    <border>
      <left style="thin">
        <color theme="0" tint="-0.499954222235786"/>
      </left>
      <right/>
      <top style="thin">
        <color theme="0" tint="-0.499954222235786"/>
      </top>
      <bottom style="thin">
        <color theme="0" tint="-0.499954222235786"/>
      </bottom>
      <diagonal/>
    </border>
    <border>
      <left style="thin">
        <color theme="0" tint="-0.499954222235786"/>
      </left>
      <right style="thin">
        <color theme="0" tint="-0.499954222235786"/>
      </right>
      <top style="thin">
        <color theme="0" tint="-0.499954222235786"/>
      </top>
      <bottom style="thin">
        <color theme="0" tint="-0.499954222235786"/>
      </bottom>
      <diagonal/>
    </border>
    <border>
      <left/>
      <right style="thin">
        <color theme="0" tint="-0.499954222235786"/>
      </right>
      <top style="thin">
        <color theme="0" tint="-0.499954222235786"/>
      </top>
      <bottom style="thin">
        <color theme="0" tint="-0.499954222235786"/>
      </bottom>
      <diagonal/>
    </border>
    <border>
      <left style="thin">
        <color theme="0" tint="-0.499954222235786"/>
      </left>
      <right/>
      <top style="thin">
        <color theme="0" tint="-0.499954222235786"/>
      </top>
      <bottom/>
      <diagonal/>
    </border>
    <border>
      <left style="thin">
        <color theme="0" tint="-0.499954222235786"/>
      </left>
      <right style="thin">
        <color theme="0" tint="-0.499954222235786"/>
      </right>
      <top style="thin">
        <color theme="0" tint="-0.499954222235786"/>
      </top>
      <bottom/>
      <diagonal/>
    </border>
    <border>
      <left style="thin">
        <color theme="0" tint="-0.3499557481612598"/>
      </left>
      <right/>
      <top/>
      <bottom style="thin">
        <color theme="0" tint="-0.3499557481612598"/>
      </bottom>
      <diagonal/>
    </border>
    <border>
      <left style="thin">
        <color theme="0" tint="-0.3499557481612598"/>
      </left>
      <right style="thin">
        <color theme="0" tint="-0.3499557481612598"/>
      </right>
      <top/>
      <bottom style="thin">
        <color theme="0" tint="-0.3499557481612598"/>
      </bottom>
      <diagonal/>
    </border>
    <border>
      <left/>
      <right style="thin">
        <color theme="0" tint="-0.3499557481612598"/>
      </right>
      <top/>
      <bottom style="thin">
        <color theme="0" tint="-0.3499557481612598"/>
      </bottom>
      <diagonal/>
    </border>
    <border>
      <left style="thin">
        <color theme="0" tint="-0.3499557481612598"/>
      </left>
      <right/>
      <top style="thin">
        <color theme="0" tint="-0.3499557481612598"/>
      </top>
      <bottom style="thin">
        <color theme="0" tint="-0.3499557481612598"/>
      </bottom>
      <diagonal/>
    </border>
    <border>
      <left style="thin">
        <color theme="0" tint="-0.3499557481612598"/>
      </left>
      <right style="thin">
        <color theme="0" tint="-0.3499557481612598"/>
      </right>
      <top style="thin">
        <color theme="0" tint="-0.3499557481612598"/>
      </top>
      <bottom style="thin">
        <color theme="0" tint="-0.3499557481612598"/>
      </bottom>
      <diagonal/>
    </border>
    <border>
      <left/>
      <right style="thin">
        <color theme="0" tint="-0.3499557481612598"/>
      </right>
      <top style="thin">
        <color theme="0" tint="-0.3499557481612598"/>
      </top>
      <bottom style="thin">
        <color theme="0" tint="-0.3499557481612598"/>
      </bottom>
      <diagonal/>
    </border>
    <border>
      <left style="thin">
        <color rgb="FF999999"/>
      </left>
      <right/>
      <top/>
      <bottom/>
      <diagonal/>
    </border>
    <border>
      <left style="thin">
        <color theme="0" tint="-0.3499557481612598"/>
      </left>
      <right/>
      <top style="thin">
        <color theme="0" tint="-0.3499557481612598"/>
      </top>
      <bottom/>
      <diagonal/>
    </border>
    <border>
      <left style="thin">
        <color theme="0" tint="-0.3499557481612598"/>
      </left>
      <right style="thin">
        <color theme="0" tint="-0.3499557481612598"/>
      </right>
      <top style="thin">
        <color theme="0" tint="-0.3499557481612598"/>
      </top>
      <bottom/>
      <diagonal/>
    </border>
    <border>
      <left/>
      <right style="thin">
        <color theme="0" tint="-0.3499557481612598"/>
      </right>
      <top style="thin">
        <color theme="0" tint="-0.3499557481612598"/>
      </top>
      <bottom/>
      <diagonal/>
    </border>
    <border>
      <left/>
      <right/>
      <top style="thin">
        <color theme="0" tint="-0.3499557481612598"/>
      </top>
      <bottom style="thin">
        <color theme="0" tint="-0.349955748161259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theme="0" tint="-0.3499557481612598"/>
      </top>
      <bottom/>
      <diagonal/>
    </border>
  </borders>
  <cellStyleXfs count="15">
    <xf numFmtId="0" fontId="1" fillId="0" borderId="0"/>
    <xf numFmtId="43" fontId="1" fillId="0" borderId="0"/>
    <xf numFmtId="169" fontId="1" fillId="0" borderId="0"/>
    <xf numFmtId="9" fontId="1" fillId="0" borderId="0"/>
    <xf numFmtId="0" fontId="1" fillId="0" borderId="0"/>
    <xf numFmtId="0" fontId="9" fillId="0" borderId="0"/>
    <xf numFmtId="0" fontId="9" fillId="0" borderId="0"/>
    <xf numFmtId="43" fontId="9" fillId="0" borderId="0"/>
    <xf numFmtId="0" fontId="12" fillId="0" borderId="0"/>
    <xf numFmtId="0" fontId="9" fillId="0" borderId="0"/>
    <xf numFmtId="9" fontId="1" fillId="0" borderId="0"/>
    <xf numFmtId="0" fontId="24" fillId="0" borderId="0"/>
    <xf numFmtId="9" fontId="9" fillId="0" borderId="0"/>
    <xf numFmtId="169" fontId="9" fillId="0" borderId="0"/>
    <xf numFmtId="9" fontId="12" fillId="0" borderId="0"/>
  </cellStyleXfs>
  <cellXfs count="228">
    <xf numFmtId="0" fontId="0" fillId="0" borderId="0" pivotButton="0" quotePrefix="0" xfId="0"/>
    <xf numFmtId="0" fontId="3" fillId="0" borderId="0" pivotButton="0" quotePrefix="0" xfId="4"/>
    <xf numFmtId="0" fontId="4" fillId="0" borderId="0" pivotButton="0" quotePrefix="0" xfId="4"/>
    <xf numFmtId="0" fontId="5" fillId="0" borderId="0" pivotButton="0" quotePrefix="0" xfId="4"/>
    <xf numFmtId="0" fontId="2" fillId="0" borderId="0" pivotButton="0" quotePrefix="0" xfId="4"/>
    <xf numFmtId="0" fontId="0" fillId="0" borderId="0" pivotButton="0" quotePrefix="0" xfId="0"/>
    <xf numFmtId="16" fontId="3" fillId="0" borderId="0" pivotButton="0" quotePrefix="0" xfId="4"/>
    <xf numFmtId="43" fontId="0" fillId="0" borderId="0" pivotButton="0" quotePrefix="0" xfId="0"/>
    <xf numFmtId="0" fontId="6" fillId="0" borderId="1" applyAlignment="1" pivotButton="0" quotePrefix="0" xfId="4">
      <alignment horizontal="center" vertical="center" wrapText="1"/>
    </xf>
    <xf numFmtId="0" fontId="6" fillId="0" borderId="2" applyAlignment="1" pivotButton="0" quotePrefix="0" xfId="4">
      <alignment horizontal="center"/>
    </xf>
    <xf numFmtId="0" fontId="6" fillId="0" borderId="3" applyAlignment="1" pivotButton="0" quotePrefix="0" xfId="4">
      <alignment horizontal="center" vertical="center" wrapText="1"/>
    </xf>
    <xf numFmtId="0" fontId="7" fillId="0" borderId="4" applyAlignment="1" pivotButton="0" quotePrefix="0" xfId="0">
      <alignment horizontal="center" vertical="center" wrapText="1"/>
    </xf>
    <xf numFmtId="0" fontId="7" fillId="0" borderId="5" applyAlignment="1" pivotButton="0" quotePrefix="0" xfId="0">
      <alignment horizontal="center" vertical="center" wrapText="1"/>
    </xf>
    <xf numFmtId="0" fontId="8" fillId="0" borderId="6" pivotButton="0" quotePrefix="0" xfId="0"/>
    <xf numFmtId="0" fontId="7" fillId="0" borderId="7" applyAlignment="1" pivotButton="0" quotePrefix="0" xfId="0">
      <alignment horizontal="center" vertical="center" wrapText="1"/>
    </xf>
    <xf numFmtId="0" fontId="7" fillId="0" borderId="8" applyAlignment="1" pivotButton="0" quotePrefix="0" xfId="0">
      <alignment horizontal="center" vertical="center" wrapText="1"/>
    </xf>
    <xf numFmtId="0" fontId="10" fillId="0" borderId="0" pivotButton="0" quotePrefix="0" xfId="5"/>
    <xf numFmtId="0" fontId="11" fillId="0" borderId="0" applyAlignment="1" pivotButton="0" quotePrefix="0" xfId="5">
      <alignment horizontal="center"/>
    </xf>
    <xf numFmtId="0" fontId="11" fillId="0" borderId="0" pivotButton="0" quotePrefix="0" xfId="5"/>
    <xf numFmtId="0" fontId="10" fillId="0" borderId="9" applyAlignment="1" pivotButton="0" quotePrefix="0" xfId="5">
      <alignment vertical="center"/>
    </xf>
    <xf numFmtId="0" fontId="10" fillId="2" borderId="10" applyAlignment="1" pivotButton="0" quotePrefix="0" xfId="6">
      <alignment horizontal="center" vertical="center" wrapText="1"/>
    </xf>
    <xf numFmtId="0" fontId="10" fillId="3" borderId="10" applyAlignment="1" pivotButton="0" quotePrefix="0" xfId="7">
      <alignment horizontal="center" vertical="center" wrapText="1"/>
    </xf>
    <xf numFmtId="0" fontId="10" fillId="4" borderId="10" applyAlignment="1" pivotButton="0" quotePrefix="0" xfId="6">
      <alignment horizontal="center" vertical="center" wrapText="1"/>
    </xf>
    <xf numFmtId="0" fontId="10" fillId="5" borderId="10" applyAlignment="1" pivotButton="0" quotePrefix="0" xfId="5">
      <alignment horizontal="center" vertical="center"/>
    </xf>
    <xf numFmtId="0" fontId="10" fillId="3" borderId="11" applyAlignment="1" pivotButton="0" quotePrefix="0" xfId="7">
      <alignment horizontal="center" vertical="center" wrapText="1"/>
    </xf>
    <xf numFmtId="0" fontId="11" fillId="0" borderId="0" applyAlignment="1" pivotButton="0" quotePrefix="0" xfId="5">
      <alignment vertical="center"/>
    </xf>
    <xf numFmtId="0" fontId="11" fillId="0" borderId="12" pivotButton="0" quotePrefix="0" xfId="5"/>
    <xf numFmtId="2" fontId="11" fillId="6" borderId="13" applyAlignment="1" pivotButton="0" quotePrefix="0" xfId="5">
      <alignment vertical="center"/>
    </xf>
    <xf numFmtId="2" fontId="11" fillId="0" borderId="13" applyAlignment="1" pivotButton="0" quotePrefix="0" xfId="5">
      <alignment vertical="center"/>
    </xf>
    <xf numFmtId="43" fontId="11" fillId="0" borderId="13" applyAlignment="1" pivotButton="0" quotePrefix="0" xfId="7">
      <alignment vertical="center"/>
    </xf>
    <xf numFmtId="43" fontId="11" fillId="0" borderId="14" applyAlignment="1" pivotButton="0" quotePrefix="0" xfId="7">
      <alignment vertical="center"/>
    </xf>
    <xf numFmtId="0" fontId="11" fillId="0" borderId="15" pivotButton="0" quotePrefix="0" xfId="0"/>
    <xf numFmtId="0" fontId="11" fillId="0" borderId="12" applyAlignment="1" pivotButton="0" quotePrefix="0" xfId="8">
      <alignment vertical="center"/>
    </xf>
    <xf numFmtId="0" fontId="11" fillId="0" borderId="16" applyAlignment="1" pivotButton="0" quotePrefix="0" xfId="8">
      <alignment vertical="center"/>
    </xf>
    <xf numFmtId="2" fontId="11" fillId="0" borderId="17" applyAlignment="1" pivotButton="0" quotePrefix="0" xfId="5">
      <alignment vertical="center"/>
    </xf>
    <xf numFmtId="43" fontId="11" fillId="0" borderId="17" applyAlignment="1" pivotButton="0" quotePrefix="0" xfId="7">
      <alignment vertical="center"/>
    </xf>
    <xf numFmtId="43" fontId="11" fillId="0" borderId="18" applyAlignment="1" pivotButton="0" quotePrefix="0" xfId="7">
      <alignment vertical="center"/>
    </xf>
    <xf numFmtId="0" fontId="11" fillId="0" borderId="12" pivotButton="0" quotePrefix="0" xfId="0"/>
    <xf numFmtId="0" fontId="11" fillId="0" borderId="13" applyAlignment="1" pivotButton="0" quotePrefix="0" xfId="5">
      <alignment vertical="center"/>
    </xf>
    <xf numFmtId="0" fontId="11" fillId="0" borderId="14" applyAlignment="1" pivotButton="0" quotePrefix="0" xfId="5">
      <alignment vertical="center"/>
    </xf>
    <xf numFmtId="0" fontId="11" fillId="0" borderId="17" applyAlignment="1" pivotButton="0" quotePrefix="0" xfId="5">
      <alignment vertical="center"/>
    </xf>
    <xf numFmtId="0" fontId="11" fillId="0" borderId="18" applyAlignment="1" pivotButton="0" quotePrefix="0" xfId="5">
      <alignment vertical="center"/>
    </xf>
    <xf numFmtId="0" fontId="11" fillId="0" borderId="16" pivotButton="0" quotePrefix="0" xfId="0"/>
    <xf numFmtId="2" fontId="13" fillId="0" borderId="0" applyAlignment="1" pivotButton="0" quotePrefix="0" xfId="8">
      <alignment horizontal="center" vertical="center" wrapText="1"/>
    </xf>
    <xf numFmtId="2" fontId="6" fillId="0" borderId="0" applyAlignment="1" pivotButton="0" quotePrefix="0" xfId="8">
      <alignment horizontal="center" vertical="center" wrapText="1"/>
    </xf>
    <xf numFmtId="0" fontId="14" fillId="0" borderId="0" applyAlignment="1" pivotButton="0" quotePrefix="0" xfId="0">
      <alignment horizontal="center"/>
    </xf>
    <xf numFmtId="2" fontId="13" fillId="0" borderId="0" applyAlignment="1" applyProtection="1" pivotButton="0" quotePrefix="0" xfId="8">
      <alignment horizontal="center" vertical="center" wrapText="1"/>
      <protection locked="0" hidden="0"/>
    </xf>
    <xf numFmtId="164" fontId="6" fillId="0" borderId="0" applyAlignment="1" pivotButton="0" quotePrefix="0" xfId="1">
      <alignment horizontal="center" vertical="center" wrapText="1"/>
    </xf>
    <xf numFmtId="0" fontId="6" fillId="0" borderId="0" applyAlignment="1" pivotButton="0" quotePrefix="0" xfId="8">
      <alignment horizontal="center" vertical="center" wrapText="1"/>
    </xf>
    <xf numFmtId="2" fontId="6" fillId="0" borderId="0" applyAlignment="1" pivotButton="0" quotePrefix="0" xfId="8">
      <alignment horizontal="center" wrapText="1"/>
    </xf>
    <xf numFmtId="0" fontId="14" fillId="0" borderId="0" applyAlignment="1" pivotButton="0" quotePrefix="0" xfId="3">
      <alignment horizontal="center"/>
    </xf>
    <xf numFmtId="0" fontId="0" fillId="0" borderId="0" pivotButton="0" quotePrefix="0" xfId="0"/>
    <xf numFmtId="0" fontId="15" fillId="0" borderId="0" pivotButton="0" quotePrefix="0" xfId="0"/>
    <xf numFmtId="0" fontId="15" fillId="0" borderId="0" applyAlignment="1" pivotButton="0" quotePrefix="0" xfId="0">
      <alignment horizontal="center"/>
    </xf>
    <xf numFmtId="0" fontId="15" fillId="0" borderId="0" applyAlignment="1" pivotButton="0" quotePrefix="0" xfId="0">
      <alignment horizontal="left"/>
    </xf>
    <xf numFmtId="164" fontId="15" fillId="0" borderId="0" pivotButton="0" quotePrefix="0" xfId="1"/>
    <xf numFmtId="165" fontId="15" fillId="0" borderId="0" pivotButton="0" quotePrefix="0" xfId="0"/>
    <xf numFmtId="0" fontId="15" fillId="0" borderId="0" applyAlignment="1" pivotButton="0" quotePrefix="0" xfId="0">
      <alignment horizontal="center" wrapText="1"/>
    </xf>
    <xf numFmtId="165" fontId="15" fillId="0" borderId="0" applyAlignment="1" pivotButton="0" quotePrefix="0" xfId="0">
      <alignment horizontal="left" wrapText="1"/>
    </xf>
    <xf numFmtId="165" fontId="15" fillId="0" borderId="0" applyAlignment="1" pivotButton="0" quotePrefix="0" xfId="0">
      <alignment horizontal="center" wrapText="1"/>
    </xf>
    <xf numFmtId="0" fontId="15" fillId="0" borderId="0" applyAlignment="1" pivotButton="0" quotePrefix="0" xfId="3">
      <alignment horizontal="left" wrapText="1"/>
    </xf>
    <xf numFmtId="9" fontId="0" fillId="0" borderId="0" pivotButton="0" quotePrefix="0" xfId="3"/>
    <xf numFmtId="164" fontId="0" fillId="0" borderId="0" pivotButton="0" quotePrefix="0" xfId="1"/>
    <xf numFmtId="14" fontId="15" fillId="0" borderId="0" applyAlignment="1" pivotButton="0" quotePrefix="0" xfId="8">
      <alignment horizontal="center"/>
    </xf>
    <xf numFmtId="15" fontId="16" fillId="0" borderId="0" applyAlignment="1" pivotButton="0" quotePrefix="0" xfId="8">
      <alignment horizontal="left"/>
    </xf>
    <xf numFmtId="0" fontId="15" fillId="0" borderId="0" applyAlignment="1" pivotButton="0" quotePrefix="0" xfId="8">
      <alignment horizontal="left"/>
    </xf>
    <xf numFmtId="3" fontId="15" fillId="0" borderId="0" applyAlignment="1" pivotButton="0" quotePrefix="0" xfId="8">
      <alignment horizontal="left" wrapText="1"/>
    </xf>
    <xf numFmtId="3" fontId="15" fillId="0" borderId="0" applyAlignment="1" pivotButton="0" quotePrefix="0" xfId="8">
      <alignment horizontal="center"/>
    </xf>
    <xf numFmtId="0" fontId="15" fillId="0" borderId="0" applyAlignment="1" pivotButton="0" quotePrefix="0" xfId="8">
      <alignment horizontal="center"/>
    </xf>
    <xf numFmtId="0" fontId="6" fillId="7" borderId="13" pivotButton="0" quotePrefix="0" xfId="0"/>
    <xf numFmtId="0" fontId="17" fillId="8" borderId="13" pivotButton="0" quotePrefix="0" xfId="0"/>
    <xf numFmtId="165" fontId="15" fillId="0" borderId="0" pivotButton="0" quotePrefix="0" xfId="8"/>
    <xf numFmtId="0" fontId="15" fillId="0" borderId="0" pivotButton="0" quotePrefix="0" xfId="8"/>
    <xf numFmtId="0" fontId="15" fillId="0" borderId="0" applyAlignment="1" pivotButton="0" quotePrefix="0" xfId="8">
      <alignment horizontal="center" wrapText="1"/>
    </xf>
    <xf numFmtId="0" fontId="15" fillId="0" borderId="0" applyAlignment="1" pivotButton="0" quotePrefix="0" xfId="8">
      <alignment wrapText="1"/>
    </xf>
    <xf numFmtId="0" fontId="15" fillId="0" borderId="0" applyAlignment="1" pivotButton="0" quotePrefix="0" xfId="8">
      <alignment horizontal="center" wrapText="1"/>
    </xf>
    <xf numFmtId="14" fontId="15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center"/>
    </xf>
    <xf numFmtId="2" fontId="6" fillId="0" borderId="13" applyAlignment="1" pivotButton="0" quotePrefix="0" xfId="8">
      <alignment horizontal="left" vertical="center" wrapText="1"/>
    </xf>
    <xf numFmtId="3" fontId="17" fillId="0" borderId="13" applyAlignment="1" pivotButton="0" quotePrefix="0" xfId="8">
      <alignment horizontal="right" vertical="center"/>
    </xf>
    <xf numFmtId="0" fontId="2" fillId="0" borderId="0" pivotButton="0" quotePrefix="0" xfId="0"/>
    <xf numFmtId="9" fontId="15" fillId="0" borderId="0" pivotButton="0" quotePrefix="0" xfId="3"/>
    <xf numFmtId="14" fontId="15" fillId="9" borderId="13" applyAlignment="1" pivotButton="0" quotePrefix="0" xfId="0">
      <alignment horizontal="center"/>
    </xf>
    <xf numFmtId="3" fontId="15" fillId="0" borderId="0" applyAlignment="1" pivotButton="0" quotePrefix="0" xfId="8">
      <alignment horizontal="left"/>
    </xf>
    <xf numFmtId="164" fontId="15" fillId="0" borderId="0" applyAlignment="1" pivotButton="0" quotePrefix="0" xfId="1">
      <alignment horizontal="center"/>
    </xf>
    <xf numFmtId="0" fontId="15" fillId="0" borderId="0" applyAlignment="1" pivotButton="0" quotePrefix="0" xfId="0">
      <alignment wrapText="1"/>
    </xf>
    <xf numFmtId="0" fontId="15" fillId="0" borderId="0" pivotButton="0" quotePrefix="0" xfId="3"/>
    <xf numFmtId="0" fontId="11" fillId="0" borderId="0" pivotButton="0" quotePrefix="0" xfId="0"/>
    <xf numFmtId="0" fontId="11" fillId="0" borderId="0" applyAlignment="1" pivotButton="0" quotePrefix="0" xfId="0">
      <alignment horizontal="center"/>
    </xf>
    <xf numFmtId="0" fontId="11" fillId="0" borderId="0" applyAlignment="1" pivotButton="0" quotePrefix="0" xfId="0">
      <alignment wrapText="1"/>
    </xf>
    <xf numFmtId="0" fontId="11" fillId="0" borderId="0" pivotButton="0" quotePrefix="0" xfId="3"/>
    <xf numFmtId="0" fontId="8" fillId="0" borderId="0" applyAlignment="1" pivotButton="0" quotePrefix="0" xfId="0">
      <alignment horizontal="center" wrapText="1"/>
    </xf>
    <xf numFmtId="166" fontId="17" fillId="0" borderId="0" applyAlignment="1" pivotButton="0" quotePrefix="0" xfId="8">
      <alignment horizontal="center" wrapText="1"/>
    </xf>
    <xf numFmtId="0" fontId="8" fillId="0" borderId="0" applyAlignment="1" pivotButton="0" quotePrefix="0" xfId="3">
      <alignment horizontal="center" wrapText="1"/>
    </xf>
    <xf numFmtId="9" fontId="8" fillId="0" borderId="0" applyAlignment="1" pivotButton="0" quotePrefix="0" xfId="3">
      <alignment horizontal="center" wrapText="1"/>
    </xf>
    <xf numFmtId="0" fontId="18" fillId="11" borderId="0" pivotButton="0" quotePrefix="0" xfId="0"/>
    <xf numFmtId="0" fontId="18" fillId="0" borderId="0" pivotButton="0" quotePrefix="0" xfId="3"/>
    <xf numFmtId="164" fontId="20" fillId="0" borderId="0" pivotButton="0" quotePrefix="0" xfId="0"/>
    <xf numFmtId="0" fontId="18" fillId="0" borderId="0" applyAlignment="1" pivotButton="0" quotePrefix="0" xfId="8">
      <alignment horizontal="center" wrapText="1"/>
    </xf>
    <xf numFmtId="0" fontId="20" fillId="0" borderId="0" pivotButton="0" quotePrefix="0" xfId="0"/>
    <xf numFmtId="0" fontId="20" fillId="0" borderId="0" pivotButton="0" quotePrefix="0" xfId="0"/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applyAlignment="1" pivotButton="0" quotePrefix="0" xfId="0">
      <alignment wrapText="1"/>
    </xf>
    <xf numFmtId="0" fontId="0" fillId="0" borderId="0" pivotButton="0" quotePrefix="0" xfId="3"/>
    <xf numFmtId="2" fontId="13" fillId="12" borderId="13" applyAlignment="1" pivotButton="0" quotePrefix="0" xfId="8">
      <alignment horizontal="center" vertical="center" wrapText="1"/>
    </xf>
    <xf numFmtId="0" fontId="14" fillId="0" borderId="0" applyAlignment="1" pivotButton="0" quotePrefix="0" xfId="0">
      <alignment horizontal="center"/>
    </xf>
    <xf numFmtId="2" fontId="6" fillId="12" borderId="13" applyAlignment="1" pivotButton="0" quotePrefix="0" xfId="8">
      <alignment horizontal="center" vertical="center" wrapText="1"/>
    </xf>
    <xf numFmtId="164" fontId="6" fillId="12" borderId="13" applyAlignment="1" pivotButton="0" quotePrefix="0" xfId="1">
      <alignment horizontal="center" vertical="center" wrapText="1"/>
    </xf>
    <xf numFmtId="0" fontId="6" fillId="12" borderId="13" applyAlignment="1" pivotButton="0" quotePrefix="0" xfId="8">
      <alignment horizontal="center" vertical="center" wrapText="1"/>
    </xf>
    <xf numFmtId="2" fontId="6" fillId="0" borderId="13" applyAlignment="1" pivotButton="0" quotePrefix="0" xfId="8">
      <alignment horizontal="center" vertical="center" wrapText="1"/>
    </xf>
    <xf numFmtId="2" fontId="6" fillId="0" borderId="13" applyAlignment="1" pivotButton="0" quotePrefix="0" xfId="8">
      <alignment horizontal="center" vertical="center" wrapText="1"/>
    </xf>
    <xf numFmtId="0" fontId="14" fillId="0" borderId="0" applyAlignment="1" pivotButton="0" quotePrefix="0" xfId="0">
      <alignment horizontal="center"/>
    </xf>
    <xf numFmtId="0" fontId="22" fillId="13" borderId="13" pivotButton="0" quotePrefix="0" xfId="0"/>
    <xf numFmtId="0" fontId="22" fillId="0" borderId="13" pivotButton="0" quotePrefix="0" xfId="0"/>
    <xf numFmtId="0" fontId="15" fillId="0" borderId="13" applyAlignment="1" pivotButton="0" quotePrefix="0" xfId="0">
      <alignment horizontal="center"/>
    </xf>
    <xf numFmtId="0" fontId="15" fillId="0" borderId="13" pivotButton="0" quotePrefix="0" xfId="0"/>
    <xf numFmtId="165" fontId="15" fillId="0" borderId="13" applyAlignment="1" pivotButton="0" quotePrefix="0" xfId="0">
      <alignment horizontal="center" vertical="center"/>
    </xf>
    <xf numFmtId="2" fontId="15" fillId="0" borderId="13" applyAlignment="1" pivotButton="0" quotePrefix="0" xfId="0">
      <alignment horizontal="center"/>
    </xf>
    <xf numFmtId="0" fontId="15" fillId="0" borderId="13" applyAlignment="1" pivotButton="0" quotePrefix="0" xfId="8">
      <alignment horizontal="center" vertical="center"/>
    </xf>
    <xf numFmtId="3" fontId="15" fillId="0" borderId="13" applyAlignment="1" pivotButton="0" quotePrefix="0" xfId="0">
      <alignment horizontal="center"/>
    </xf>
    <xf numFmtId="3" fontId="15" fillId="0" borderId="13" applyAlignment="1" pivotButton="0" quotePrefix="0" xfId="9">
      <alignment horizontal="center"/>
    </xf>
    <xf numFmtId="3" fontId="17" fillId="14" borderId="20" applyAlignment="1" applyProtection="1" pivotButton="0" quotePrefix="0" xfId="0">
      <alignment horizontal="center"/>
      <protection locked="0" hidden="0"/>
    </xf>
    <xf numFmtId="3" fontId="15" fillId="0" borderId="10" applyAlignment="1" applyProtection="1" pivotButton="0" quotePrefix="0" xfId="8">
      <alignment horizontal="center" vertical="center"/>
      <protection locked="0" hidden="0"/>
    </xf>
    <xf numFmtId="9" fontId="15" fillId="0" borderId="13" applyAlignment="1" pivotButton="0" quotePrefix="0" xfId="10">
      <alignment horizontal="center" vertical="center"/>
    </xf>
    <xf numFmtId="167" fontId="15" fillId="0" borderId="13" applyAlignment="1" pivotButton="0" quotePrefix="0" xfId="0">
      <alignment horizontal="center"/>
    </xf>
    <xf numFmtId="3" fontId="0" fillId="0" borderId="13" applyAlignment="1" pivotButton="0" quotePrefix="0" xfId="0">
      <alignment horizontal="center"/>
    </xf>
    <xf numFmtId="0" fontId="17" fillId="0" borderId="21" applyAlignment="1" pivotButton="0" quotePrefix="0" xfId="8">
      <alignment horizontal="center" vertical="center"/>
    </xf>
    <xf numFmtId="164" fontId="15" fillId="0" borderId="13" applyAlignment="1" pivotButton="0" quotePrefix="0" xfId="1">
      <alignment horizontal="center"/>
    </xf>
    <xf numFmtId="37" fontId="15" fillId="11" borderId="13" applyAlignment="1" pivotButton="0" quotePrefix="0" xfId="9">
      <alignment horizontal="center"/>
    </xf>
    <xf numFmtId="3" fontId="15" fillId="10" borderId="10" applyAlignment="1" applyProtection="1" pivotButton="0" quotePrefix="0" xfId="8">
      <alignment horizontal="right" vertical="center"/>
      <protection locked="0" hidden="0"/>
    </xf>
    <xf numFmtId="9" fontId="15" fillId="0" borderId="13" applyAlignment="1" pivotButton="0" quotePrefix="0" xfId="3">
      <alignment horizontal="center"/>
    </xf>
    <xf numFmtId="164" fontId="15" fillId="0" borderId="13" pivotButton="0" quotePrefix="0" xfId="1"/>
    <xf numFmtId="164" fontId="15" fillId="0" borderId="13" pivotButton="0" quotePrefix="0" xfId="9"/>
    <xf numFmtId="166" fontId="15" fillId="0" borderId="13" applyAlignment="1" pivotButton="0" quotePrefix="0" xfId="0">
      <alignment horizontal="center"/>
    </xf>
    <xf numFmtId="167" fontId="15" fillId="0" borderId="13" applyAlignment="1" pivotButton="0" quotePrefix="0" xfId="8">
      <alignment horizontal="right" vertical="center"/>
    </xf>
    <xf numFmtId="168" fontId="23" fillId="14" borderId="22" applyProtection="1" pivotButton="0" quotePrefix="0" xfId="2">
      <protection locked="0" hidden="0"/>
    </xf>
    <xf numFmtId="0" fontId="15" fillId="0" borderId="13" applyAlignment="1" pivotButton="0" quotePrefix="0" xfId="1">
      <alignment horizontal="left"/>
    </xf>
    <xf numFmtId="0" fontId="15" fillId="10" borderId="13" applyProtection="1" pivotButton="0" quotePrefix="0" xfId="0">
      <protection locked="0" hidden="0"/>
    </xf>
    <xf numFmtId="167" fontId="0" fillId="0" borderId="13" pivotButton="0" quotePrefix="0" xfId="1"/>
    <xf numFmtId="3" fontId="15" fillId="0" borderId="13" applyAlignment="1" pivotButton="0" quotePrefix="0" xfId="0">
      <alignment horizontal="center" vertical="center"/>
    </xf>
    <xf numFmtId="9" fontId="15" fillId="0" borderId="13" applyAlignment="1" pivotButton="0" quotePrefix="0" xfId="3">
      <alignment horizontal="center" vertical="center"/>
    </xf>
    <xf numFmtId="0" fontId="0" fillId="15" borderId="23" pivotButton="0" quotePrefix="0" xfId="0"/>
    <xf numFmtId="2" fontId="15" fillId="11" borderId="13" applyAlignment="1" pivotButton="0" quotePrefix="0" xfId="8">
      <alignment horizontal="center" vertical="center"/>
    </xf>
    <xf numFmtId="167" fontId="15" fillId="0" borderId="13" applyAlignment="1" pivotButton="0" quotePrefix="0" xfId="11">
      <alignment horizontal="center"/>
    </xf>
    <xf numFmtId="0" fontId="15" fillId="0" borderId="13" applyAlignment="1" pivotButton="0" quotePrefix="0" xfId="11">
      <alignment horizontal="center"/>
    </xf>
    <xf numFmtId="0" fontId="17" fillId="0" borderId="13" applyAlignment="1" pivotButton="0" quotePrefix="0" xfId="11">
      <alignment horizontal="left"/>
    </xf>
    <xf numFmtId="0" fontId="15" fillId="0" borderId="13" applyAlignment="1" pivotButton="0" quotePrefix="0" xfId="11">
      <alignment horizontal="left"/>
    </xf>
    <xf numFmtId="167" fontId="15" fillId="0" borderId="13" applyAlignment="1" pivotButton="0" quotePrefix="0" xfId="11">
      <alignment horizontal="left"/>
    </xf>
    <xf numFmtId="167" fontId="15" fillId="0" borderId="0" applyAlignment="1" pivotButton="0" quotePrefix="0" xfId="8">
      <alignment horizontal="right" vertical="center"/>
    </xf>
    <xf numFmtId="9" fontId="15" fillId="0" borderId="13" applyAlignment="1" pivotButton="0" quotePrefix="0" xfId="3">
      <alignment horizontal="right" vertical="center"/>
    </xf>
    <xf numFmtId="0" fontId="15" fillId="0" borderId="13" pivotButton="0" quotePrefix="0" xfId="0"/>
    <xf numFmtId="0" fontId="0" fillId="15" borderId="13" pivotButton="0" quotePrefix="0" xfId="0"/>
    <xf numFmtId="0" fontId="6" fillId="0" borderId="13" pivotButton="0" quotePrefix="0" xfId="0"/>
    <xf numFmtId="3" fontId="17" fillId="0" borderId="13" applyAlignment="1" pivotButton="0" quotePrefix="0" xfId="0">
      <alignment horizontal="center"/>
    </xf>
    <xf numFmtId="0" fontId="6" fillId="0" borderId="13" applyAlignment="1" pivotButton="0" quotePrefix="0" xfId="0">
      <alignment horizontal="center"/>
    </xf>
    <xf numFmtId="2" fontId="6" fillId="0" borderId="0" applyAlignment="1" pivotButton="0" quotePrefix="0" xfId="8">
      <alignment horizontal="center" vertical="center" wrapText="1"/>
    </xf>
    <xf numFmtId="164" fontId="15" fillId="0" borderId="0" pivotButton="0" quotePrefix="0" xfId="1"/>
    <xf numFmtId="0" fontId="25" fillId="0" borderId="0" applyAlignment="1" pivotButton="0" quotePrefix="0" xfId="0">
      <alignment horizontal="left" vertical="center"/>
    </xf>
    <xf numFmtId="0" fontId="0" fillId="0" borderId="0" pivotButton="0" quotePrefix="0" xfId="0"/>
    <xf numFmtId="0" fontId="22" fillId="0" borderId="0" applyAlignment="1" pivotButton="0" quotePrefix="0" xfId="0">
      <alignment horizontal="left" vertical="center"/>
    </xf>
    <xf numFmtId="0" fontId="26" fillId="0" borderId="0" applyAlignment="1" pivotButton="0" quotePrefix="0" xfId="0">
      <alignment horizontal="left" vertical="center"/>
    </xf>
    <xf numFmtId="0" fontId="24" fillId="0" borderId="0" applyAlignment="1" pivotButton="0" quotePrefix="0" xfId="0">
      <alignment horizontal="left" vertical="center" indent="2"/>
    </xf>
    <xf numFmtId="0" fontId="22" fillId="0" borderId="0" applyAlignment="1" pivotButton="0" quotePrefix="0" xfId="0">
      <alignment horizontal="left" vertical="center" indent="2"/>
    </xf>
    <xf numFmtId="0" fontId="27" fillId="0" borderId="0" applyAlignment="1" pivotButton="0" quotePrefix="0" xfId="0">
      <alignment horizontal="left" vertical="center" indent="2"/>
    </xf>
    <xf numFmtId="0" fontId="26" fillId="0" borderId="0" applyAlignment="1" pivotButton="0" quotePrefix="0" xfId="0">
      <alignment vertical="center"/>
    </xf>
    <xf numFmtId="0" fontId="30" fillId="0" borderId="0" pivotButton="0" quotePrefix="0" xfId="0"/>
    <xf numFmtId="0" fontId="22" fillId="0" borderId="0" applyAlignment="1" pivotButton="0" quotePrefix="0" xfId="0">
      <alignment vertical="center" wrapText="1"/>
    </xf>
    <xf numFmtId="0" fontId="32" fillId="0" borderId="0" applyAlignment="1" pivotButton="0" quotePrefix="0" xfId="0">
      <alignment vertical="center"/>
    </xf>
    <xf numFmtId="0" fontId="0" fillId="0" borderId="0" applyAlignment="1" pivotButton="0" quotePrefix="0" xfId="0">
      <alignment horizontal="left"/>
    </xf>
    <xf numFmtId="0" fontId="31" fillId="0" borderId="0" applyAlignment="1" pivotButton="0" quotePrefix="0" xfId="0">
      <alignment vertical="center"/>
    </xf>
    <xf numFmtId="0" fontId="24" fillId="0" borderId="0" applyAlignment="1" pivotButton="0" quotePrefix="0" xfId="0">
      <alignment vertical="center"/>
    </xf>
    <xf numFmtId="0" fontId="24" fillId="0" borderId="0" applyAlignment="1" pivotButton="0" quotePrefix="0" xfId="0">
      <alignment vertical="center" wrapText="1"/>
    </xf>
    <xf numFmtId="0" fontId="32" fillId="0" borderId="0" applyAlignment="1" pivotButton="0" quotePrefix="0" xfId="0">
      <alignment vertical="center"/>
    </xf>
    <xf numFmtId="0" fontId="30" fillId="0" borderId="0" pivotButton="0" quotePrefix="0" xfId="0"/>
    <xf numFmtId="0" fontId="22" fillId="0" borderId="0" applyAlignment="1" pivotButton="0" quotePrefix="0" xfId="0">
      <alignment vertical="center" wrapText="1"/>
    </xf>
    <xf numFmtId="0" fontId="16" fillId="0" borderId="12" applyAlignment="1" pivotButton="0" quotePrefix="0" xfId="8">
      <alignment horizontal="center" wrapText="1"/>
    </xf>
    <xf numFmtId="0" fontId="16" fillId="0" borderId="19" applyAlignment="1" pivotButton="0" quotePrefix="0" xfId="8">
      <alignment horizontal="center" wrapText="1"/>
    </xf>
    <xf numFmtId="0" fontId="16" fillId="0" borderId="14" applyAlignment="1" pivotButton="0" quotePrefix="0" xfId="8">
      <alignment horizontal="center" wrapText="1"/>
    </xf>
    <xf numFmtId="0" fontId="16" fillId="10" borderId="12" applyAlignment="1" pivotButton="0" quotePrefix="0" xfId="8">
      <alignment horizontal="center"/>
    </xf>
    <xf numFmtId="0" fontId="16" fillId="10" borderId="19" applyAlignment="1" pivotButton="0" quotePrefix="0" xfId="8">
      <alignment horizontal="center"/>
    </xf>
    <xf numFmtId="0" fontId="16" fillId="10" borderId="14" applyAlignment="1" pivotButton="0" quotePrefix="0" xfId="8">
      <alignment horizontal="center"/>
    </xf>
    <xf numFmtId="0" fontId="16" fillId="10" borderId="12" applyAlignment="1" pivotButton="0" quotePrefix="0" xfId="8">
      <alignment horizontal="center" wrapText="1"/>
    </xf>
    <xf numFmtId="0" fontId="16" fillId="10" borderId="19" applyAlignment="1" pivotButton="0" quotePrefix="0" xfId="8">
      <alignment horizontal="center" wrapText="1"/>
    </xf>
    <xf numFmtId="0" fontId="16" fillId="10" borderId="14" applyAlignment="1" pivotButton="0" quotePrefix="0" xfId="8">
      <alignment horizontal="center" wrapText="1"/>
    </xf>
    <xf numFmtId="42" fontId="16" fillId="10" borderId="12" applyAlignment="1" pivotButton="0" quotePrefix="0" xfId="8">
      <alignment horizontal="center"/>
    </xf>
    <xf numFmtId="42" fontId="16" fillId="10" borderId="14" applyAlignment="1" pivotButton="0" quotePrefix="0" xfId="8">
      <alignment horizontal="center"/>
    </xf>
    <xf numFmtId="0" fontId="19" fillId="0" borderId="12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14" applyAlignment="1" pivotButton="0" quotePrefix="0" xfId="8">
      <alignment horizontal="center"/>
    </xf>
    <xf numFmtId="0" fontId="4" fillId="0" borderId="0" applyAlignment="1" pivotButton="0" quotePrefix="0" xfId="4">
      <alignment horizontal="left" vertical="top" wrapText="1" indent="2"/>
    </xf>
    <xf numFmtId="164" fontId="34" fillId="12" borderId="13" applyAlignment="1" pivotButton="0" quotePrefix="0" xfId="1">
      <alignment horizontal="center" vertical="center" wrapText="1"/>
    </xf>
    <xf numFmtId="43" fontId="0" fillId="0" borderId="0" pivotButton="0" quotePrefix="0" xfId="0"/>
    <xf numFmtId="43" fontId="11" fillId="0" borderId="13" applyAlignment="1" pivotButton="0" quotePrefix="0" xfId="7">
      <alignment vertical="center"/>
    </xf>
    <xf numFmtId="43" fontId="11" fillId="0" borderId="14" applyAlignment="1" pivotButton="0" quotePrefix="0" xfId="7">
      <alignment vertical="center"/>
    </xf>
    <xf numFmtId="43" fontId="11" fillId="0" borderId="17" applyAlignment="1" pivotButton="0" quotePrefix="0" xfId="7">
      <alignment vertical="center"/>
    </xf>
    <xf numFmtId="43" fontId="11" fillId="0" borderId="18" applyAlignment="1" pivotButton="0" quotePrefix="0" xfId="7">
      <alignment vertical="center"/>
    </xf>
    <xf numFmtId="164" fontId="0" fillId="0" borderId="0" pivotButton="0" quotePrefix="0" xfId="1"/>
    <xf numFmtId="164" fontId="6" fillId="0" borderId="0" applyAlignment="1" pivotButton="0" quotePrefix="0" xfId="1">
      <alignment horizontal="center" vertical="center" wrapText="1"/>
    </xf>
    <xf numFmtId="164" fontId="15" fillId="0" borderId="0" pivotButton="0" quotePrefix="0" xfId="1"/>
    <xf numFmtId="165" fontId="15" fillId="0" borderId="0" pivotButton="0" quotePrefix="0" xfId="0"/>
    <xf numFmtId="165" fontId="15" fillId="0" borderId="0" applyAlignment="1" pivotButton="0" quotePrefix="0" xfId="0">
      <alignment horizontal="left" wrapText="1"/>
    </xf>
    <xf numFmtId="165" fontId="15" fillId="0" borderId="0" applyAlignment="1" pivotButton="0" quotePrefix="0" xfId="0">
      <alignment horizontal="center" wrapText="1"/>
    </xf>
    <xf numFmtId="165" fontId="15" fillId="0" borderId="0" pivotButton="0" quotePrefix="0" xfId="8"/>
    <xf numFmtId="164" fontId="15" fillId="0" borderId="0" applyAlignment="1" pivotButton="0" quotePrefix="0" xfId="1">
      <alignment horizontal="center"/>
    </xf>
    <xf numFmtId="166" fontId="17" fillId="0" borderId="0" applyAlignment="1" pivotButton="0" quotePrefix="0" xfId="8">
      <alignment horizontal="center" wrapText="1"/>
    </xf>
    <xf numFmtId="0" fontId="16" fillId="10" borderId="13" applyAlignment="1" pivotButton="0" quotePrefix="0" xfId="8">
      <alignment horizontal="center"/>
    </xf>
    <xf numFmtId="0" fontId="0" fillId="0" borderId="19" pivotButton="0" quotePrefix="0" xfId="0"/>
    <xf numFmtId="0" fontId="0" fillId="0" borderId="14" pivotButton="0" quotePrefix="0" xfId="0"/>
    <xf numFmtId="0" fontId="16" fillId="10" borderId="13" applyAlignment="1" pivotButton="0" quotePrefix="0" xfId="8">
      <alignment horizontal="center" wrapText="1"/>
    </xf>
    <xf numFmtId="42" fontId="16" fillId="10" borderId="13" applyAlignment="1" pivotButton="0" quotePrefix="0" xfId="8">
      <alignment horizontal="center"/>
    </xf>
    <xf numFmtId="0" fontId="19" fillId="0" borderId="13" applyAlignment="1" pivotButton="0" quotePrefix="0" xfId="8">
      <alignment horizontal="center"/>
    </xf>
    <xf numFmtId="0" fontId="16" fillId="0" borderId="13" applyAlignment="1" pivotButton="0" quotePrefix="0" xfId="8">
      <alignment horizontal="center" wrapText="1"/>
    </xf>
    <xf numFmtId="164" fontId="20" fillId="0" borderId="0" pivotButton="0" quotePrefix="0" xfId="0"/>
    <xf numFmtId="164" fontId="6" fillId="12" borderId="13" applyAlignment="1" pivotButton="0" quotePrefix="0" xfId="1">
      <alignment horizontal="center" vertical="center" wrapText="1"/>
    </xf>
    <xf numFmtId="164" fontId="34" fillId="12" borderId="13" applyAlignment="1" pivotButton="0" quotePrefix="0" xfId="1">
      <alignment horizontal="center" vertical="center" wrapText="1"/>
    </xf>
    <xf numFmtId="165" fontId="15" fillId="0" borderId="13" applyAlignment="1" pivotButton="0" quotePrefix="0" xfId="0">
      <alignment horizontal="center" vertical="center"/>
    </xf>
    <xf numFmtId="167" fontId="15" fillId="0" borderId="13" applyAlignment="1" pivotButton="0" quotePrefix="0" xfId="0">
      <alignment horizontal="center"/>
    </xf>
    <xf numFmtId="164" fontId="15" fillId="0" borderId="13" applyAlignment="1" pivotButton="0" quotePrefix="0" xfId="1">
      <alignment horizontal="center"/>
    </xf>
    <xf numFmtId="164" fontId="15" fillId="0" borderId="13" pivotButton="0" quotePrefix="0" xfId="1"/>
    <xf numFmtId="164" fontId="15" fillId="0" borderId="13" pivotButton="0" quotePrefix="0" xfId="9"/>
    <xf numFmtId="166" fontId="15" fillId="0" borderId="13" applyAlignment="1" pivotButton="0" quotePrefix="0" xfId="0">
      <alignment horizontal="center"/>
    </xf>
    <xf numFmtId="167" fontId="15" fillId="0" borderId="13" applyAlignment="1" pivotButton="0" quotePrefix="0" xfId="8">
      <alignment horizontal="right" vertical="center"/>
    </xf>
    <xf numFmtId="168" fontId="23" fillId="14" borderId="22" applyProtection="1" pivotButton="0" quotePrefix="0" xfId="2">
      <protection locked="0" hidden="0"/>
    </xf>
    <xf numFmtId="167" fontId="0" fillId="0" borderId="13" pivotButton="0" quotePrefix="0" xfId="1"/>
    <xf numFmtId="167" fontId="15" fillId="0" borderId="13" applyAlignment="1" pivotButton="0" quotePrefix="0" xfId="11">
      <alignment horizontal="center"/>
    </xf>
    <xf numFmtId="167" fontId="15" fillId="0" borderId="13" applyAlignment="1" pivotButton="0" quotePrefix="0" xfId="11">
      <alignment horizontal="left"/>
    </xf>
    <xf numFmtId="167" fontId="15" fillId="0" borderId="0" applyAlignment="1" pivotButton="0" quotePrefix="0" xfId="8">
      <alignment horizontal="right" vertical="center"/>
    </xf>
  </cellXfs>
  <cellStyles count="15">
    <cellStyle name="Normal" xfId="0" builtinId="0"/>
    <cellStyle name="Comma" xfId="1" builtinId="3"/>
    <cellStyle name="Currency" xfId="2" builtinId="4"/>
    <cellStyle name="Percent" xfId="3" builtinId="5"/>
    <cellStyle name="Normal 103 2" xfId="4"/>
    <cellStyle name="Normal 2" xfId="5"/>
    <cellStyle name="Normal_Recruiting Americas Sales Jan 2011 to April 22 for committee" xfId="6"/>
    <cellStyle name="Comma 17" xfId="7"/>
    <cellStyle name="Normal 18" xfId="8"/>
    <cellStyle name="Normal 10" xfId="9"/>
    <cellStyle name="Percent 11" xfId="10"/>
    <cellStyle name="Normal 108" xfId="11"/>
    <cellStyle name="Percent 2 4" xfId="12"/>
    <cellStyle name="Currency 14" xfId="13"/>
    <cellStyle name="Percent 3" xfId="14"/>
  </cellStyles>
  <dxfs count="74">
    <dxf>
      <font>
        <name val="Calibri"/>
        <strike val="0"/>
        <outline val="0"/>
        <shadow val="0"/>
        <color auto="1"/>
        <sz val="9"/>
        <vertAlign val="baseline"/>
        <scheme val="minor"/>
      </font>
      <alignment horizontal="general" vertical="center"/>
      <border outline="0">
        <left/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alignment horizontal="general" vertical="center"/>
      <border outline="0"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alignment horizontal="general" vertical="center"/>
      <border outline="0"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alignment horizontal="general" vertical="center"/>
      <border outline="0"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numFmt numFmtId="2" formatCode="0.00"/>
      <alignment horizontal="general" vertical="center"/>
      <border outline="0"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numFmt numFmtId="2" formatCode="0.00"/>
      <alignment horizontal="general" vertical="center"/>
      <border outline="0"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numFmt numFmtId="2" formatCode="0.00"/>
      <alignment horizontal="general" vertical="center"/>
      <border outline="0"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numFmt numFmtId="2" formatCode="0.00"/>
      <alignment horizontal="general" vertical="center"/>
      <border outline="0"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ndense val="0"/>
        <color auto="1"/>
        <extend val="0"/>
        <sz val="9"/>
        <vertAlign val="baseline"/>
        <scheme val="minor"/>
      </font>
      <numFmt numFmtId="2" formatCode="0.00"/>
      <fill>
        <patternFill patternType="solid">
          <fgColor indexed="64"/>
          <bgColor rgb="FFFFFF00"/>
        </patternFill>
      </fill>
      <alignment horizontal="general" vertical="center"/>
      <border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/>
        <vertical/>
        <horizontal/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numFmt numFmtId="2" formatCode="0.00"/>
      <fill>
        <patternFill patternType="solid">
          <bgColor rgb="FFFFFF00"/>
        </patternFill>
      </fill>
      <alignment horizontal="general" vertical="center"/>
      <border>
        <left/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alignment horizontal="general" vertical="bottom"/>
      <border outline="0">
        <left style="thin">
          <color theme="0" tint="-0.3499557481612598"/>
        </left>
        <right/>
        <top style="thin">
          <color theme="0" tint="-0.3499557481612598"/>
        </top>
        <bottom style="thin">
          <color theme="0" tint="-0.3499557481612598"/>
        </bottom>
      </border>
    </dxf>
    <dxf>
      <border>
        <top style="thin">
          <color theme="0" tint="-0.3499557481612598"/>
        </top>
      </border>
    </dxf>
    <dxf>
      <border>
        <left style="thin">
          <color theme="0" tint="-0.3499557481612598"/>
        </left>
        <right style="thin">
          <color theme="0" tint="-0.3499557481612598"/>
        </right>
        <top style="thin">
          <color theme="0" tint="-0.3499557481612598"/>
        </top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  <alignment horizontal="general" vertical="center"/>
    </dxf>
    <dxf>
      <border>
        <bottom style="thin">
          <color theme="0" tint="-0.3499557481612598"/>
        </bottom>
      </border>
    </dxf>
    <dxf>
      <font>
        <name val="Calibri"/>
        <strike val="0"/>
        <outline val="0"/>
        <shadow val="0"/>
        <color auto="1"/>
        <sz val="9"/>
        <vertAlign val="baseline"/>
        <scheme val="minor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name val="Arial"/>
        <strike val="0"/>
        <color theme="1"/>
        <sz val="10"/>
      </font>
      <border>
        <left/>
        <right style="thin">
          <color theme="0" tint="-0.499954222235786"/>
        </right>
        <top style="thin">
          <color theme="0" tint="-0.499954222235786"/>
        </top>
        <bottom style="thin">
          <color theme="0" tint="-0.499954222235786"/>
        </bottom>
      </border>
    </dxf>
    <dxf>
      <font>
        <name val="Arial"/>
        <strike val="0"/>
        <color rgb="FF434341"/>
        <sz val="10"/>
      </font>
      <alignment horizontal="center" vertical="center" wrapText="1"/>
      <border>
        <left style="thin">
          <color theme="0" tint="-0.499954222235786"/>
        </left>
        <right style="thin">
          <color theme="0" tint="-0.499954222235786"/>
        </right>
        <top style="thin">
          <color theme="0" tint="-0.499954222235786"/>
        </top>
        <bottom style="thin">
          <color theme="0" tint="-0.499954222235786"/>
        </bottom>
      </border>
    </dxf>
    <dxf>
      <font>
        <name val="Arial"/>
        <strike val="0"/>
        <color rgb="FF434341"/>
        <sz val="10"/>
      </font>
      <alignment horizontal="center" vertical="center" wrapText="1"/>
      <border>
        <left style="thin">
          <color theme="0" tint="-0.499954222235786"/>
        </left>
        <right/>
        <top style="thin">
          <color theme="0" tint="-0.499954222235786"/>
        </top>
        <bottom style="thin">
          <color theme="0" tint="-0.499954222235786"/>
        </bottom>
      </border>
    </dxf>
    <dxf>
      <border>
        <top style="thin">
          <color theme="0" tint="-0.499954222235786"/>
        </top>
      </border>
    </dxf>
    <dxf>
      <border>
        <left style="thin">
          <color theme="0" tint="-0.499954222235786"/>
        </left>
        <right style="thin">
          <color theme="0" tint="-0.499954222235786"/>
        </right>
        <top style="thin">
          <color theme="0" tint="-0.499954222235786"/>
        </top>
        <bottom style="thin">
          <color theme="0" tint="-0.499954222235786"/>
        </bottom>
      </border>
    </dxf>
    <dxf>
      <border>
        <bottom style="thin">
          <color theme="0" tint="-0.499954222235786"/>
        </bottom>
      </border>
    </dxf>
    <dxf>
      <fill>
        <patternFill>
          <bgColor rgb="FFFF0000"/>
        </patternFill>
      </fill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000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externalLink" Target="/xl/externalLinks/externalLink1.xml" Id="rId5" /><Relationship Type="http://schemas.openxmlformats.org/officeDocument/2006/relationships/externalLink" Target="/xl/externalLinks/externalLink2.xml" Id="rId6" /><Relationship Type="http://schemas.openxmlformats.org/officeDocument/2006/relationships/externalLink" Target="/xl/externalLinks/externalLink3.xml" Id="rId7" /><Relationship Type="http://schemas.openxmlformats.org/officeDocument/2006/relationships/externalLink" Target="/xl/externalLinks/externalLink4.xml" Id="rId8" /><Relationship Type="http://schemas.openxmlformats.org/officeDocument/2006/relationships/externalLink" Target="/xl/externalLinks/externalLink5.xml" Id="rId9" /><Relationship Type="http://schemas.openxmlformats.org/officeDocument/2006/relationships/externalLink" Target="/xl/externalLinks/externalLink6.xml" Id="rId10" /><Relationship Type="http://schemas.openxmlformats.org/officeDocument/2006/relationships/externalLink" Target="/xl/externalLinks/externalLink7.xml" Id="rId11" /><Relationship Type="http://schemas.openxmlformats.org/officeDocument/2006/relationships/externalLink" Target="/xl/externalLinks/externalLink8.xml" Id="rId12" /><Relationship Type="http://schemas.openxmlformats.org/officeDocument/2006/relationships/externalLink" Target="/xl/externalLinks/externalLink9.xml" Id="rId13" /><Relationship Type="http://schemas.openxmlformats.org/officeDocument/2006/relationships/externalLink" Target="/xl/externalLinks/externalLink10.xml" Id="rId14" /><Relationship Type="http://schemas.openxmlformats.org/officeDocument/2006/relationships/externalLink" Target="/xl/externalLinks/externalLink11.xml" Id="rId15" /><Relationship Type="http://schemas.openxmlformats.org/officeDocument/2006/relationships/externalLink" Target="/xl/externalLinks/externalLink12.xml" Id="rId16" /><Relationship Type="http://schemas.openxmlformats.org/officeDocument/2006/relationships/externalLink" Target="/xl/externalLinks/externalLink13.xml" Id="rId17" /><Relationship Type="http://schemas.openxmlformats.org/officeDocument/2006/relationships/externalLink" Target="/xl/externalLinks/externalLink14.xml" Id="rId18" /><Relationship Type="http://schemas.openxmlformats.org/officeDocument/2006/relationships/externalLink" Target="/xl/externalLinks/externalLink15.xml" Id="rId19" /><Relationship Type="http://schemas.openxmlformats.org/officeDocument/2006/relationships/externalLink" Target="/xl/externalLinks/externalLink16.xml" Id="rId20" /><Relationship Type="http://schemas.openxmlformats.org/officeDocument/2006/relationships/externalLink" Target="/xl/externalLinks/externalLink17.xml" Id="rId21" /><Relationship Type="http://schemas.openxmlformats.org/officeDocument/2006/relationships/externalLink" Target="/xl/externalLinks/externalLink18.xml" Id="rId22" /><Relationship Type="http://schemas.openxmlformats.org/officeDocument/2006/relationships/externalLink" Target="/xl/externalLinks/externalLink19.xml" Id="rId23" /><Relationship Type="http://schemas.openxmlformats.org/officeDocument/2006/relationships/externalLink" Target="/xl/externalLinks/externalLink20.xml" Id="rId24" /><Relationship Type="http://schemas.openxmlformats.org/officeDocument/2006/relationships/externalLink" Target="/xl/externalLinks/externalLink21.xml" Id="rId25" /><Relationship Type="http://schemas.openxmlformats.org/officeDocument/2006/relationships/externalLink" Target="/xl/externalLinks/externalLink22.xml" Id="rId26" /><Relationship Type="http://schemas.openxmlformats.org/officeDocument/2006/relationships/externalLink" Target="/xl/externalLinks/externalLink23.xml" Id="rId27" /><Relationship Type="http://schemas.openxmlformats.org/officeDocument/2006/relationships/externalLink" Target="/xl/externalLinks/externalLink24.xml" Id="rId28" /><Relationship Type="http://schemas.openxmlformats.org/officeDocument/2006/relationships/externalLink" Target="/xl/externalLinks/externalLink25.xml" Id="rId29" /><Relationship Type="http://schemas.openxmlformats.org/officeDocument/2006/relationships/externalLink" Target="/xl/externalLinks/externalLink26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comments/comment1.xml><?xml version="1.0" encoding="utf-8"?>
<comments xmlns="http://schemas.openxmlformats.org/spreadsheetml/2006/main">
  <authors>
    <author>Eyal Sarid</author>
    <author>סרגיי גורכובר</author>
    <author>Windows User</author>
    <author>Ifat Graff</author>
  </authors>
  <commentList>
    <comment ref="AD12" authorId="0" shapeId="0">
      <text>
        <t>Eyal Sarid:
approved in org change refer to comment</t>
      </text>
    </comment>
    <comment ref="AD51" authorId="0" shapeId="0">
      <text>
        <t>Eyal Sarid:
approved in COS refer to comment</t>
      </text>
    </comment>
    <comment ref="AY51" authorId="0" shapeId="0">
      <text>
        <t>Eyal Sarid:
approved in COS refer to comment</t>
      </text>
    </comment>
    <comment ref="AD56" authorId="1" shapeId="0">
      <text>
        <t>סרגיי גורכובר:
sdasd</t>
      </text>
    </comment>
    <comment ref="AD57" authorId="0" shapeId="0">
      <text>
        <t>Eyal Sarid:
approved in org change refer to comment</t>
      </text>
    </comment>
    <comment ref="AY57" authorId="0" shapeId="0">
      <text>
        <t>Eyal Sarid:
approved in org change refer to comment</t>
      </text>
    </comment>
    <comment ref="AD60" authorId="1" shapeId="0">
      <text>
        <t>סרגיי גורכובר:
112223443142</t>
      </text>
    </comment>
    <comment ref="AD61" authorId="1" shapeId="0">
      <text>
        <t xml:space="preserve">סרגיי גורכובר:
asdasfsd111
</t>
      </text>
    </comment>
    <comment ref="AD152" authorId="1" shapeId="0">
      <text>
        <t xml:space="preserve">סרגיי גורכובר:
3214324123
asdadsd
</t>
      </text>
    </comment>
    <comment ref="AD153" authorId="1" shapeId="0">
      <text>
        <t xml:space="preserve">סרגיי גורכובר:
asfgafd
asdf
adsg111
</t>
      </text>
    </comment>
    <comment ref="AD274" authorId="2" shapeId="0">
      <text>
        <t>Windows User:
Approved in a COS
Reffer to the comment</t>
      </text>
    </comment>
    <comment ref="AY274" authorId="2" shapeId="0">
      <text>
        <t>Windows User:
Approved in a COS = 25,000</t>
      </text>
    </comment>
    <comment ref="AD275" authorId="1" shapeId="0">
      <text>
        <t>סרגיי גורכובר:
asdfa
asdf
asdf</t>
      </text>
    </comment>
    <comment ref="AD287" authorId="0" shapeId="0">
      <text>
        <t>Eyal Sarid:
approved in org change refer to comment</t>
      </text>
    </comment>
    <comment ref="AY287" authorId="0" shapeId="0">
      <text>
        <t>Eyal Sarid:
approved in org change refer to comment</t>
      </text>
    </comment>
    <comment ref="AD314" authorId="0" shapeId="0">
      <text>
        <t>Eyal Sarid:
approved in org change refer to comment</t>
      </text>
    </comment>
    <comment ref="AY314" authorId="0" shapeId="0">
      <text>
        <t>Eyal Sarid:
approved in org change refer to comment</t>
      </text>
    </comment>
    <comment ref="AM351" authorId="3" shapeId="0">
      <text>
        <t>Ifat Graff:
moved from bonus to commissions effective May 1, 2020</t>
      </text>
    </comment>
    <comment ref="CB351" authorId="3" shapeId="0">
      <text>
        <t>Ifat Graff:
moved from bonus to commissions effective May 1, 2020</t>
      </text>
    </comment>
    <comment ref="AD766" authorId="0" shapeId="0">
      <text>
        <t>Eyal Sarid:
approved in org change refer to comment</t>
      </text>
    </comment>
    <comment ref="AY766" authorId="0" shapeId="0">
      <text>
        <t>Eyal Sarid:
approved in org change refer to comment</t>
      </text>
    </comment>
    <comment ref="AD769" authorId="0" shapeId="0">
      <text>
        <t>Eyal Sarid:
approved in org change refer to comment</t>
      </text>
    </comment>
    <comment ref="AY769" authorId="0" shapeId="0">
      <text>
        <t>Eyal Sarid:
approved in org change refer to comment</t>
      </text>
    </comment>
    <comment ref="AD821" authorId="0" shapeId="0">
      <text>
        <t>Eyal Sarid:
approved in COS refer to comment</t>
      </text>
    </comment>
    <comment ref="AY821" authorId="0" shapeId="0">
      <text>
        <t>Eyal Sarid:
approved in COS refer to comment</t>
      </text>
    </comment>
    <comment ref="AD857" authorId="0" shapeId="0">
      <text>
        <t>Eyal Sarid:
approved in org change refer to comment</t>
      </text>
    </comment>
    <comment ref="AY857" authorId="0" shapeId="0">
      <text>
        <t>Eyal Sarid:
approved in org change refer to comment</t>
      </text>
    </comment>
    <comment ref="CB864" authorId="2" shapeId="0">
      <text>
        <t>Windows User:
PTE Employee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F:\logistics\OEMs\Royalty\iPlanet\iPlanet%20Royalty%20Report%20Q4%202000.xl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F:\logistics\Predes%20conversion%20table\Predes%20conversion%20table%20(15.10.02).xls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F:\logistics\OEMs\Royalty\iPlanet\iPlanet%2520Royalty%2520Report%2520Q4%25202000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F:\logistics\Predes%2520conversion%2520table\Predes%2520conversion%2520table%2520(15.10.02).xls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L:\Documents%20and%20Settings\amitsh\Local%20Settings\Temporary%20Internet%20Files\OLK18\Tammy\2009AMEROrgDB052009.xls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file:///\\stitch\Commissions\2003\2003%20International\2003%20Databases\2003IntlOrgDB070103.xls" TargetMode="External" Id="rId1" 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http://cpi.checkpoint.com/docs/salesadminpublic/SKU%20creation%20request.xls" TargetMode="External" Id="rId1" 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L:\Treasury\Cash%20Management\Portfolio%20Analysis\Analysis\09.30.10%20CP%20Portfolio%20Analysis.xls" TargetMode="External" Id="rId1" 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F:\TEMP\IL-Allocation-Master%20File.xls" TargetMode="External" Id="rId1" 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F:\liat\Data%20Base\September's%20Data%20Base.xls" TargetMode="External" Id="rId1" 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file:///L:\Users\eyalsar\Desktop\Work\Comp%202021%20Master%20files\2021_Compensation%20Budget_for%20CEO%20Approval_vs15.xlsx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L:\My%20documents\Compensation%202013\Budget\Compensation%20Model%20AOP2013_vs5.final.xlsx" TargetMode="External" Id="rId1" 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file:///F:\WINNT\Profiles\yleshem\Temporary%20Internet%20Files\OLK58\license%20fees%20Dec%20-%20March.xls" TargetMode="External" Id="rId1" 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F:\My%20Documents\ashoham\My%20Documents\Bookings\OEM\2000\Q2-2000\Nokia%202000-Feb.xls" TargetMode="External" Id="rId1" 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file:///L:\Treasury\Cash%20Management\Portfolio%20Analysis\09.30.10%20CP%20Portfolio%20Analysis.xls" TargetMode="External" Id="rId1" 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L:\My%20documents\Compensation%202011\Bonus\2011%20Bonus%20Model_5_final.xls" TargetMode="External" Id="rId1" 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F:\Documents%20and%20Settings\anatl\Local%20Settings\Temporary%20Internet%20Files\OLK6\logistics%20report-week%2026%20-%20end%20Q2.xls" TargetMode="External" Id="rId1" 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file:///\\CDCOPY\Users\Documents%20and%20Settings\sbennion\Local%20Settings\Temporary%20Internet%20Files\OLKDE\Zone%20Labs%20PPA.xls" TargetMode="External" Id="rId1" 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\\CDCOPY\Users\Documents%20and%20Settings\Michael\Local%20Settings\Temporary%20Internet%20Files\OLK90\Top%20100%20V3%20-%20export%2011%20Dec%202005.xls" TargetMode="External" Id="rId1" 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file:///L:\Check%20Point\Logistics%20Comp%20PRs\Master%20Model%20Weekly%20Report%20v2%20301111.xlsx" TargetMode="External" Id="rId1" 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F:\My%20Documents\ashoham\My%20Documents\Bookings\OEM\2000\Q2-2000\Nortel%202000-March.xls" TargetMode="External" Id="rId1" /></Relationships>
</file>

<file path=xl/externalLinks/_rels/externalLink22.xml.rels><Relationships xmlns="http://schemas.openxmlformats.org/package/2006/relationships"><Relationship Type="http://schemas.openxmlformats.org/officeDocument/2006/relationships/externalLinkPath" Target="file:///F:\yael\my%20documents\Licensing%20reports\Platform.xls" TargetMode="External" Id="rId1" 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L:\Documents%20and%20Settings\Administrator\Local%20Settings\Temporary%20Internet%20Files\OLK1\FCST%20-%20NYA-%20Sept%20-%20Working.xls" TargetMode="External" Id="rId1" 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F:\logistics\Summary%20Reports\Weekly%20reports\2004\15.Logistics%20report-week%2015.xls" TargetMode="External" Id="rId1" 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file:///\\planet\cdcopy\Hr\HR%20Activity%20Tracking\HR_Activity_Tracking_ALL.xls" TargetMode="External" Id="rId1" 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F:\Budget%202001\AOP%20Model\Int'l\int'l_master2.xls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M $"/>
      <sheetName val="AM units"/>
      <sheetName val="CM $"/>
      <sheetName val="CM units"/>
      <sheetName val="Royalty report"/>
      <sheetName val="CM key"/>
      <sheetName val="Document"/>
      <sheetName val="Summary"/>
      <sheetName val="Table"/>
      <sheetName val="Keys"/>
      <sheetName val="Categories"/>
      <sheetName val="AM_$"/>
      <sheetName val="AM_units"/>
      <sheetName val="CM_$"/>
      <sheetName val="CM_units"/>
      <sheetName val="Royalty_report"/>
      <sheetName val="CM_key"/>
      <sheetName val="Lane Map"/>
      <sheetName val="TAC Backlog - TAC 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AM $"/>
      <sheetName val="AM units"/>
      <sheetName val="CM $"/>
      <sheetName val="CM units"/>
      <sheetName val="Royalty report"/>
      <sheetName val="CM key"/>
      <sheetName val="AM_$"/>
      <sheetName val="AM_units"/>
      <sheetName val="CM_$"/>
      <sheetName val="CM_units"/>
      <sheetName val="Royalty_report"/>
      <sheetName val="CM_ke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changes - 15.10"/>
      <sheetName val="SW"/>
      <sheetName val="MSP SW"/>
      <sheetName val="LS"/>
      <sheetName val="Sofaware"/>
      <sheetName val="BOM @ Tbcom"/>
      <sheetName val="BOM @ Codaf"/>
      <sheetName val=" Item Category change"/>
      <sheetName val="changes_-_15_10"/>
      <sheetName val="MSP_SW"/>
      <sheetName val="BOM_@_Tbcom"/>
      <sheetName val="BOM_@_Codaf"/>
      <sheetName val="_Item_Category_chan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Information on Database"/>
      <sheetName val="Exch Rates"/>
      <sheetName val="Tables"/>
      <sheetName val="AC"/>
      <sheetName val="Information_on_Database"/>
      <sheetName val="Exch_Rates"/>
      <sheetName val="Software metrics"/>
    </sheetNames>
    <sheetDataSet>
      <sheetData sheetId="0" refreshError="1"/>
      <sheetData sheetId="1" refreshError="1">
        <row r="1">
          <cell r="A1" t="str">
            <v>Local Currency</v>
          </cell>
          <cell r="B1" t="str">
            <v>To US$</v>
          </cell>
          <cell r="C1" t="str">
            <v>From US$</v>
          </cell>
        </row>
        <row r="2">
          <cell r="A2" t="str">
            <v>AED</v>
          </cell>
          <cell r="B2">
            <v>0.27211999999999997</v>
          </cell>
          <cell r="C2">
            <v>3.67489</v>
          </cell>
        </row>
        <row r="3">
          <cell r="A3" t="str">
            <v>ARS</v>
          </cell>
          <cell r="B3">
            <v>0.28926000000000002</v>
          </cell>
          <cell r="C3">
            <v>3.4570699999999999</v>
          </cell>
        </row>
        <row r="4">
          <cell r="A4" t="str">
            <v>AUD</v>
          </cell>
          <cell r="B4">
            <v>0.69027000000000005</v>
          </cell>
          <cell r="C4">
            <v>1.4487099999999999</v>
          </cell>
        </row>
        <row r="5">
          <cell r="A5" t="str">
            <v>BRL</v>
          </cell>
          <cell r="B5">
            <v>0.42443999999999998</v>
          </cell>
          <cell r="C5">
            <v>2.3603000000000001</v>
          </cell>
        </row>
        <row r="6">
          <cell r="A6" t="str">
            <v>BYR</v>
          </cell>
          <cell r="B6">
            <v>4.6480000000000002E-4</v>
          </cell>
          <cell r="C6">
            <v>2151.5</v>
          </cell>
        </row>
        <row r="7">
          <cell r="A7" t="str">
            <v>CAD</v>
          </cell>
          <cell r="B7">
            <v>0.81782999999999995</v>
          </cell>
          <cell r="C7">
            <v>1.22275</v>
          </cell>
        </row>
        <row r="8">
          <cell r="A8" t="str">
            <v>CHF</v>
          </cell>
          <cell r="B8">
            <v>0.94684000000000001</v>
          </cell>
          <cell r="C8">
            <v>1.0561499999999999</v>
          </cell>
        </row>
        <row r="9">
          <cell r="A9" t="str">
            <v>CNY</v>
          </cell>
          <cell r="B9">
            <v>0.1459</v>
          </cell>
          <cell r="C9">
            <v>6.85419</v>
          </cell>
        </row>
        <row r="10">
          <cell r="A10" t="str">
            <v>COP</v>
          </cell>
          <cell r="B10">
            <v>4.4410000000000001E-4</v>
          </cell>
          <cell r="C10">
            <v>2251.71</v>
          </cell>
        </row>
        <row r="11">
          <cell r="A11" t="str">
            <v>CZK</v>
          </cell>
          <cell r="B11">
            <v>5.3019999999999998E-2</v>
          </cell>
          <cell r="C11">
            <v>18.860610000000001</v>
          </cell>
        </row>
        <row r="12">
          <cell r="A12" t="str">
            <v>DKK</v>
          </cell>
          <cell r="B12">
            <v>0.18942999999999999</v>
          </cell>
          <cell r="C12">
            <v>5.2791300000000003</v>
          </cell>
        </row>
        <row r="13">
          <cell r="A13" t="str">
            <v>Euro</v>
          </cell>
          <cell r="B13">
            <v>1.4095299999999999</v>
          </cell>
          <cell r="C13">
            <v>0.70945999999999998</v>
          </cell>
        </row>
        <row r="14">
          <cell r="A14" t="str">
            <v>GBP</v>
          </cell>
          <cell r="B14">
            <v>1.4472700000000001</v>
          </cell>
          <cell r="C14">
            <v>0.69096000000000002</v>
          </cell>
        </row>
        <row r="15">
          <cell r="A15" t="str">
            <v>HKD</v>
          </cell>
          <cell r="B15">
            <v>0.12902</v>
          </cell>
          <cell r="C15">
            <v>7.7507000000000001</v>
          </cell>
        </row>
        <row r="16">
          <cell r="A16" t="str">
            <v>HUF</v>
          </cell>
          <cell r="B16">
            <v>5.28E-3</v>
          </cell>
          <cell r="C16">
            <v>189.38200000000001</v>
          </cell>
        </row>
        <row r="17">
          <cell r="A17" t="str">
            <v>ILS</v>
          </cell>
          <cell r="B17">
            <v>0.26390999999999998</v>
          </cell>
          <cell r="C17">
            <v>3.78918</v>
          </cell>
        </row>
        <row r="18">
          <cell r="A18" t="str">
            <v>INR</v>
          </cell>
          <cell r="B18">
            <v>2.0109999999999999E-2</v>
          </cell>
          <cell r="C18">
            <v>49.717770000000002</v>
          </cell>
        </row>
        <row r="19">
          <cell r="A19" t="str">
            <v>JPY</v>
          </cell>
          <cell r="B19">
            <v>1.106E-2</v>
          </cell>
          <cell r="C19">
            <v>90.384270000000001</v>
          </cell>
        </row>
        <row r="20">
          <cell r="A20" t="str">
            <v>KRW</v>
          </cell>
          <cell r="B20">
            <v>7.9000000000000001E-4</v>
          </cell>
          <cell r="C20">
            <v>1265.82</v>
          </cell>
        </row>
        <row r="21">
          <cell r="A21" t="str">
            <v>MXN</v>
          </cell>
          <cell r="B21">
            <v>7.2569999999999996E-2</v>
          </cell>
          <cell r="C21">
            <v>13.780390000000001</v>
          </cell>
        </row>
        <row r="22">
          <cell r="A22" t="str">
            <v>NOK</v>
          </cell>
          <cell r="B22">
            <v>0.14166000000000001</v>
          </cell>
          <cell r="C22">
            <v>7.0590000000000002</v>
          </cell>
        </row>
        <row r="23">
          <cell r="A23" t="str">
            <v>NZD</v>
          </cell>
          <cell r="B23">
            <v>0.57850999999999997</v>
          </cell>
          <cell r="C23">
            <v>1.72858</v>
          </cell>
        </row>
        <row r="24">
          <cell r="A24" t="str">
            <v>PLZ</v>
          </cell>
          <cell r="B24">
            <v>0.33942</v>
          </cell>
          <cell r="C24">
            <v>2.9462100000000002</v>
          </cell>
        </row>
        <row r="25">
          <cell r="A25" t="str">
            <v>RON</v>
          </cell>
          <cell r="B25">
            <v>0.384884</v>
          </cell>
          <cell r="C25">
            <v>2.8666700000000001</v>
          </cell>
        </row>
        <row r="26">
          <cell r="A26" t="str">
            <v>RUB</v>
          </cell>
          <cell r="B26">
            <v>3.3930000000000002E-2</v>
          </cell>
          <cell r="C26">
            <v>29.47664</v>
          </cell>
        </row>
        <row r="27">
          <cell r="A27" t="str">
            <v>SEK</v>
          </cell>
          <cell r="B27">
            <v>0.12876000000000001</v>
          </cell>
          <cell r="C27">
            <v>7.7665899999999999</v>
          </cell>
        </row>
        <row r="28">
          <cell r="A28" t="str">
            <v>SGD</v>
          </cell>
          <cell r="B28">
            <v>0.69316999999999995</v>
          </cell>
          <cell r="C28">
            <v>1.4426399999999999</v>
          </cell>
        </row>
        <row r="29">
          <cell r="A29" t="str">
            <v>THB</v>
          </cell>
          <cell r="B29">
            <v>2.8320000000000001E-2</v>
          </cell>
          <cell r="C29">
            <v>35.311410000000002</v>
          </cell>
        </row>
        <row r="30">
          <cell r="A30" t="str">
            <v>TRY</v>
          </cell>
          <cell r="B30">
            <v>0.65652999999999995</v>
          </cell>
          <cell r="C30">
            <v>1.52315</v>
          </cell>
        </row>
        <row r="31">
          <cell r="A31" t="str">
            <v>TWD</v>
          </cell>
          <cell r="B31">
            <v>3.0470000000000001E-2</v>
          </cell>
          <cell r="C31">
            <v>32.819409999999998</v>
          </cell>
        </row>
        <row r="32">
          <cell r="A32" t="str">
            <v>USD</v>
          </cell>
          <cell r="B32">
            <v>1</v>
          </cell>
          <cell r="C32">
            <v>1</v>
          </cell>
        </row>
      </sheetData>
      <sheetData sheetId="2" refreshError="1">
        <row r="1">
          <cell r="A1" t="str">
            <v>Plan</v>
          </cell>
          <cell r="B1" t="str">
            <v>Accel Code</v>
          </cell>
          <cell r="C1" t="str">
            <v>MGR Incent Calc</v>
          </cell>
          <cell r="G1" t="str">
            <v>Accel Code</v>
          </cell>
          <cell r="H1" t="str">
            <v>&lt;80%</v>
          </cell>
          <cell r="I1" t="str">
            <v>80%-100%</v>
          </cell>
          <cell r="J1" t="str">
            <v>Annual &gt;100% Both Targets met</v>
          </cell>
          <cell r="L1" t="str">
            <v>Plan</v>
          </cell>
          <cell r="M1" t="str">
            <v>Quota Type</v>
          </cell>
          <cell r="O1" t="str">
            <v>Quota Type</v>
          </cell>
          <cell r="P1" t="str">
            <v>1st Quota Type</v>
          </cell>
          <cell r="Q1" t="str">
            <v>2nd Quota Type</v>
          </cell>
        </row>
        <row r="2">
          <cell r="A2" t="str">
            <v>AM</v>
          </cell>
          <cell r="B2" t="str">
            <v>SR</v>
          </cell>
          <cell r="C2">
            <v>0</v>
          </cell>
          <cell r="G2" t="str">
            <v>SR</v>
          </cell>
          <cell r="H2">
            <v>0.625</v>
          </cell>
          <cell r="I2">
            <v>2.5</v>
          </cell>
          <cell r="J2">
            <v>2.25</v>
          </cell>
          <cell r="L2" t="str">
            <v>AM</v>
          </cell>
          <cell r="M2" t="str">
            <v>Acct</v>
          </cell>
          <cell r="O2" t="str">
            <v>Acct</v>
          </cell>
          <cell r="P2" t="str">
            <v>Product</v>
          </cell>
          <cell r="Q2" t="str">
            <v>Total</v>
          </cell>
        </row>
        <row r="3">
          <cell r="A3" t="str">
            <v>CHM</v>
          </cell>
          <cell r="B3" t="str">
            <v>SR</v>
          </cell>
          <cell r="C3">
            <v>0</v>
          </cell>
          <cell r="G3" t="str">
            <v>SE</v>
          </cell>
          <cell r="H3">
            <v>0.625</v>
          </cell>
          <cell r="I3">
            <v>2.5</v>
          </cell>
          <cell r="J3">
            <v>2.25</v>
          </cell>
          <cell r="L3" t="str">
            <v>CHM</v>
          </cell>
          <cell r="M3" t="str">
            <v>Chan</v>
          </cell>
          <cell r="O3" t="str">
            <v>Chan</v>
          </cell>
          <cell r="P3" t="str">
            <v>Unassigned Product</v>
          </cell>
          <cell r="Q3" t="str">
            <v>Total</v>
          </cell>
        </row>
        <row r="4">
          <cell r="A4" t="str">
            <v>ISR</v>
          </cell>
          <cell r="B4" t="str">
            <v>N/A</v>
          </cell>
          <cell r="C4">
            <v>0</v>
          </cell>
          <cell r="G4" t="str">
            <v>SPMGR</v>
          </cell>
          <cell r="H4">
            <v>0.625</v>
          </cell>
          <cell r="I4">
            <v>2.5</v>
          </cell>
          <cell r="J4">
            <v>3.5</v>
          </cell>
          <cell r="L4" t="str">
            <v>HWMGR</v>
          </cell>
          <cell r="M4" t="str">
            <v>Acct</v>
          </cell>
          <cell r="O4" t="str">
            <v>Geo</v>
          </cell>
          <cell r="P4" t="str">
            <v>Product</v>
          </cell>
          <cell r="Q4" t="str">
            <v>Total</v>
          </cell>
        </row>
        <row r="5">
          <cell r="A5" t="str">
            <v>SPMGR</v>
          </cell>
          <cell r="B5" t="str">
            <v>SPMGR</v>
          </cell>
          <cell r="C5">
            <v>0</v>
          </cell>
          <cell r="G5" t="str">
            <v>MGR</v>
          </cell>
          <cell r="H5">
            <v>0.625</v>
          </cell>
          <cell r="I5">
            <v>2.5</v>
          </cell>
          <cell r="J5">
            <v>2.75</v>
          </cell>
          <cell r="L5" t="str">
            <v>SPMGR</v>
          </cell>
          <cell r="M5" t="str">
            <v>Geo</v>
          </cell>
        </row>
        <row r="6">
          <cell r="A6" t="str">
            <v>HWMGR</v>
          </cell>
          <cell r="B6" t="str">
            <v>MGR</v>
          </cell>
          <cell r="C6">
            <v>0</v>
          </cell>
          <cell r="G6" t="str">
            <v>DIR</v>
          </cell>
          <cell r="H6">
            <v>0.625</v>
          </cell>
          <cell r="I6">
            <v>2.5</v>
          </cell>
          <cell r="J6">
            <v>3</v>
          </cell>
          <cell r="L6" t="str">
            <v>MGR</v>
          </cell>
          <cell r="M6" t="str">
            <v>Geo</v>
          </cell>
        </row>
        <row r="7">
          <cell r="A7" t="str">
            <v>MGR</v>
          </cell>
          <cell r="B7" t="str">
            <v>MGR</v>
          </cell>
          <cell r="C7">
            <v>0.1</v>
          </cell>
          <cell r="G7" t="str">
            <v>VP</v>
          </cell>
          <cell r="H7">
            <v>0.625</v>
          </cell>
          <cell r="I7">
            <v>2.5</v>
          </cell>
          <cell r="J7">
            <v>3.5</v>
          </cell>
          <cell r="L7" t="str">
            <v>RD</v>
          </cell>
          <cell r="M7" t="str">
            <v>Geo</v>
          </cell>
        </row>
        <row r="8">
          <cell r="A8" t="str">
            <v>MKT</v>
          </cell>
          <cell r="B8" t="str">
            <v>N/A</v>
          </cell>
          <cell r="C8">
            <v>0</v>
          </cell>
          <cell r="L8" t="str">
            <v>SE</v>
          </cell>
          <cell r="M8" t="str">
            <v>Geo</v>
          </cell>
        </row>
        <row r="9">
          <cell r="A9" t="str">
            <v>RD</v>
          </cell>
          <cell r="B9" t="str">
            <v>DIR</v>
          </cell>
          <cell r="C9">
            <v>0.1</v>
          </cell>
          <cell r="L9" t="str">
            <v>SEA</v>
          </cell>
          <cell r="M9" t="str">
            <v>Acct</v>
          </cell>
        </row>
        <row r="10">
          <cell r="A10" t="str">
            <v>SA</v>
          </cell>
          <cell r="B10" t="str">
            <v>N/A</v>
          </cell>
          <cell r="C10">
            <v>0</v>
          </cell>
          <cell r="L10" t="str">
            <v>SEC</v>
          </cell>
          <cell r="M10" t="str">
            <v>Chan</v>
          </cell>
        </row>
        <row r="11">
          <cell r="A11" t="str">
            <v>SE</v>
          </cell>
          <cell r="B11" t="str">
            <v>SE</v>
          </cell>
          <cell r="C11">
            <v>0</v>
          </cell>
          <cell r="L11" t="str">
            <v>SEM</v>
          </cell>
          <cell r="M11" t="str">
            <v>Geo</v>
          </cell>
        </row>
        <row r="12">
          <cell r="A12" t="str">
            <v>SEA</v>
          </cell>
          <cell r="B12" t="str">
            <v>SE</v>
          </cell>
          <cell r="C12">
            <v>0</v>
          </cell>
          <cell r="L12" t="str">
            <v>VP</v>
          </cell>
          <cell r="M12" t="str">
            <v>Geo</v>
          </cell>
        </row>
        <row r="13">
          <cell r="A13" t="str">
            <v>SEC</v>
          </cell>
          <cell r="B13" t="str">
            <v>SE</v>
          </cell>
          <cell r="C13">
            <v>0</v>
          </cell>
        </row>
        <row r="14">
          <cell r="A14" t="str">
            <v>SEM</v>
          </cell>
          <cell r="B14" t="str">
            <v>SE</v>
          </cell>
          <cell r="C14">
            <v>0.1</v>
          </cell>
        </row>
        <row r="15">
          <cell r="A15" t="str">
            <v>VP</v>
          </cell>
          <cell r="B15" t="str">
            <v>VP</v>
          </cell>
          <cell r="C15">
            <v>0.1</v>
          </cell>
        </row>
      </sheetData>
      <sheetData sheetId="3" refreshError="1"/>
      <sheetData sheetId="4"/>
      <sheetData sheetId="5">
        <row r="1">
          <cell r="A1" t="str">
            <v>Local Currency</v>
          </cell>
        </row>
      </sheetData>
      <sheetData sheetId="6" refreshError="1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2003 INTL Database"/>
      <sheetName val="Prorated Quotas"/>
      <sheetName val="Termed"/>
      <sheetName val="Accelerator Tables"/>
      <sheetName val="VLook Tables"/>
      <sheetName val="Tables"/>
      <sheetName val="Exch Rates"/>
      <sheetName val="2003_INTL_Database"/>
      <sheetName val="Prorated_Quotas"/>
      <sheetName val="Accelerator_Tables"/>
      <sheetName val="VLook_Tables"/>
      <sheetName val="Exch_Rates"/>
    </sheetNames>
    <sheetDataSet>
      <sheetData sheetId="0"/>
      <sheetData sheetId="1"/>
      <sheetData sheetId="2"/>
      <sheetData sheetId="3">
        <row r="1">
          <cell r="B1" t="str">
            <v>Accel Code</v>
          </cell>
          <cell r="C1" t="str">
            <v>&gt;100% - 125%</v>
          </cell>
          <cell r="D1" t="str">
            <v>&gt;125% - 150%</v>
          </cell>
          <cell r="E1" t="str">
            <v>&gt;150% - 175%</v>
          </cell>
          <cell r="F1" t="str">
            <v>&gt;175% - 200%</v>
          </cell>
          <cell r="G1" t="str">
            <v>&gt;200%</v>
          </cell>
        </row>
        <row r="2">
          <cell r="B2" t="str">
            <v>AMDL</v>
          </cell>
          <cell r="C2">
            <v>1.2</v>
          </cell>
          <cell r="D2">
            <v>1.3</v>
          </cell>
          <cell r="E2">
            <v>1.5</v>
          </cell>
          <cell r="F2">
            <v>1.8</v>
          </cell>
          <cell r="G2">
            <v>2</v>
          </cell>
        </row>
        <row r="3">
          <cell r="B3" t="str">
            <v>AMFL</v>
          </cell>
          <cell r="C3">
            <v>1.2</v>
          </cell>
          <cell r="D3">
            <v>1.3</v>
          </cell>
          <cell r="E3">
            <v>1.5</v>
          </cell>
          <cell r="F3">
            <v>1.8</v>
          </cell>
          <cell r="G3">
            <v>2</v>
          </cell>
        </row>
        <row r="4">
          <cell r="B4" t="str">
            <v>AMMSPL</v>
          </cell>
          <cell r="C4">
            <v>1.2</v>
          </cell>
          <cell r="D4">
            <v>1.3</v>
          </cell>
          <cell r="E4">
            <v>1.5</v>
          </cell>
          <cell r="F4">
            <v>1.8</v>
          </cell>
          <cell r="G4">
            <v>2</v>
          </cell>
        </row>
        <row r="5">
          <cell r="B5" t="str">
            <v>AMPL</v>
          </cell>
          <cell r="C5">
            <v>1.2</v>
          </cell>
          <cell r="D5">
            <v>1.3</v>
          </cell>
          <cell r="E5">
            <v>1.5</v>
          </cell>
          <cell r="F5">
            <v>1.8</v>
          </cell>
          <cell r="G5">
            <v>2</v>
          </cell>
        </row>
        <row r="6">
          <cell r="B6" t="str">
            <v>AMSIL</v>
          </cell>
          <cell r="C6">
            <v>1.2</v>
          </cell>
          <cell r="D6">
            <v>1.3</v>
          </cell>
          <cell r="E6">
            <v>1.5</v>
          </cell>
          <cell r="F6">
            <v>1.8</v>
          </cell>
          <cell r="G6">
            <v>2</v>
          </cell>
        </row>
        <row r="7">
          <cell r="B7" t="str">
            <v>AMDH</v>
          </cell>
          <cell r="C7">
            <v>1.3</v>
          </cell>
          <cell r="D7">
            <v>1.4</v>
          </cell>
          <cell r="E7">
            <v>1.5</v>
          </cell>
          <cell r="F7">
            <v>1.8</v>
          </cell>
          <cell r="G7">
            <v>2.2999999999999998</v>
          </cell>
        </row>
        <row r="8">
          <cell r="B8" t="str">
            <v>AMFH</v>
          </cell>
          <cell r="C8">
            <v>1.3</v>
          </cell>
          <cell r="D8">
            <v>1.4</v>
          </cell>
          <cell r="E8">
            <v>1.5</v>
          </cell>
          <cell r="F8">
            <v>1.8</v>
          </cell>
          <cell r="G8">
            <v>2.2999999999999998</v>
          </cell>
        </row>
        <row r="9">
          <cell r="B9" t="str">
            <v>AMMSPH</v>
          </cell>
          <cell r="C9">
            <v>1.3</v>
          </cell>
          <cell r="D9">
            <v>1.4</v>
          </cell>
          <cell r="E9">
            <v>1.5</v>
          </cell>
          <cell r="F9">
            <v>1.8</v>
          </cell>
          <cell r="G9">
            <v>2.2999999999999998</v>
          </cell>
        </row>
        <row r="10">
          <cell r="B10" t="str">
            <v>AMPH</v>
          </cell>
          <cell r="C10">
            <v>1.3</v>
          </cell>
          <cell r="D10">
            <v>1.4</v>
          </cell>
          <cell r="E10">
            <v>1.5</v>
          </cell>
          <cell r="F10">
            <v>1.8</v>
          </cell>
          <cell r="G10">
            <v>2.2999999999999998</v>
          </cell>
        </row>
        <row r="11">
          <cell r="B11" t="str">
            <v>AMSIH</v>
          </cell>
          <cell r="C11">
            <v>1.3</v>
          </cell>
          <cell r="D11">
            <v>1.4</v>
          </cell>
          <cell r="E11">
            <v>1.5</v>
          </cell>
          <cell r="F11">
            <v>1.8</v>
          </cell>
          <cell r="G11">
            <v>2.2999999999999998</v>
          </cell>
        </row>
        <row r="12">
          <cell r="B12" t="str">
            <v>CHML</v>
          </cell>
          <cell r="C12">
            <v>1.2</v>
          </cell>
          <cell r="D12">
            <v>1.3</v>
          </cell>
          <cell r="E12">
            <v>1.5</v>
          </cell>
          <cell r="F12">
            <v>1.8</v>
          </cell>
          <cell r="G12">
            <v>2</v>
          </cell>
        </row>
        <row r="13">
          <cell r="B13" t="str">
            <v>CHMH</v>
          </cell>
          <cell r="C13">
            <v>1.3</v>
          </cell>
          <cell r="D13">
            <v>1.4</v>
          </cell>
          <cell r="E13">
            <v>1.5</v>
          </cell>
          <cell r="F13">
            <v>1.8</v>
          </cell>
          <cell r="G13">
            <v>2.2999999999999998</v>
          </cell>
        </row>
        <row r="14">
          <cell r="B14" t="str">
            <v>MGRL</v>
          </cell>
          <cell r="C14">
            <v>1.3</v>
          </cell>
          <cell r="D14">
            <v>1.4</v>
          </cell>
          <cell r="E14">
            <v>1.5</v>
          </cell>
          <cell r="F14">
            <v>1.8</v>
          </cell>
          <cell r="G14">
            <v>2.2999999999999998</v>
          </cell>
        </row>
        <row r="15">
          <cell r="B15" t="str">
            <v>MGRH</v>
          </cell>
          <cell r="C15">
            <v>1.4</v>
          </cell>
          <cell r="D15">
            <v>1.5</v>
          </cell>
          <cell r="E15">
            <v>1.8</v>
          </cell>
          <cell r="F15">
            <v>2</v>
          </cell>
          <cell r="G15">
            <v>2.5</v>
          </cell>
        </row>
        <row r="16">
          <cell r="B16" t="str">
            <v>ISRML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 t="str">
            <v>ISRMH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ISRL</v>
          </cell>
          <cell r="C18">
            <v>1.2</v>
          </cell>
          <cell r="D18">
            <v>1.3</v>
          </cell>
          <cell r="E18">
            <v>1.5</v>
          </cell>
          <cell r="F18">
            <v>1.8</v>
          </cell>
          <cell r="G18">
            <v>2</v>
          </cell>
        </row>
        <row r="19">
          <cell r="B19" t="str">
            <v>ISRH</v>
          </cell>
          <cell r="C19">
            <v>1.3</v>
          </cell>
          <cell r="D19">
            <v>1.4</v>
          </cell>
          <cell r="E19">
            <v>1.5</v>
          </cell>
          <cell r="F19">
            <v>1.8</v>
          </cell>
          <cell r="G19">
            <v>2.2999999999999998</v>
          </cell>
        </row>
        <row r="20">
          <cell r="B20" t="str">
            <v>MAML</v>
          </cell>
          <cell r="C20">
            <v>1.2</v>
          </cell>
          <cell r="D20">
            <v>1.3</v>
          </cell>
          <cell r="E20">
            <v>1.5</v>
          </cell>
          <cell r="F20">
            <v>1.8</v>
          </cell>
          <cell r="G20">
            <v>2</v>
          </cell>
        </row>
        <row r="21">
          <cell r="B21" t="str">
            <v>MAMH</v>
          </cell>
          <cell r="C21">
            <v>1.2</v>
          </cell>
          <cell r="D21">
            <v>1.3</v>
          </cell>
          <cell r="E21">
            <v>1.5</v>
          </cell>
          <cell r="F21">
            <v>1.8</v>
          </cell>
          <cell r="G21">
            <v>2</v>
          </cell>
        </row>
        <row r="22">
          <cell r="B22" t="str">
            <v>RDL</v>
          </cell>
          <cell r="C22">
            <v>1.4</v>
          </cell>
          <cell r="D22">
            <v>1.5</v>
          </cell>
          <cell r="E22">
            <v>1.8</v>
          </cell>
          <cell r="F22">
            <v>2</v>
          </cell>
          <cell r="G22">
            <v>2.2999999999999998</v>
          </cell>
        </row>
        <row r="23">
          <cell r="B23" t="str">
            <v>RDH</v>
          </cell>
          <cell r="C23">
            <v>1.5</v>
          </cell>
          <cell r="D23">
            <v>1.8</v>
          </cell>
          <cell r="E23">
            <v>2</v>
          </cell>
          <cell r="F23">
            <v>2.2999999999999998</v>
          </cell>
          <cell r="G23">
            <v>2.5</v>
          </cell>
        </row>
        <row r="24">
          <cell r="B24" t="str">
            <v>SEML</v>
          </cell>
          <cell r="C24">
            <v>1.2</v>
          </cell>
          <cell r="D24">
            <v>1.3</v>
          </cell>
          <cell r="E24">
            <v>1.5</v>
          </cell>
          <cell r="F24">
            <v>1.8</v>
          </cell>
          <cell r="G24">
            <v>2</v>
          </cell>
        </row>
        <row r="25">
          <cell r="B25" t="str">
            <v>SEMH</v>
          </cell>
          <cell r="C25">
            <v>1.3</v>
          </cell>
          <cell r="D25">
            <v>1.4</v>
          </cell>
          <cell r="E25">
            <v>1.5</v>
          </cell>
          <cell r="F25">
            <v>1.8</v>
          </cell>
          <cell r="G25">
            <v>2.2999999999999998</v>
          </cell>
        </row>
        <row r="26">
          <cell r="B26" t="str">
            <v>SEMAML</v>
          </cell>
          <cell r="C26">
            <v>1.2</v>
          </cell>
          <cell r="D26">
            <v>1.3</v>
          </cell>
          <cell r="E26">
            <v>1.5</v>
          </cell>
          <cell r="F26">
            <v>1.8</v>
          </cell>
          <cell r="G26">
            <v>2</v>
          </cell>
        </row>
        <row r="27">
          <cell r="B27" t="str">
            <v>SEL</v>
          </cell>
          <cell r="C27">
            <v>1.2</v>
          </cell>
          <cell r="D27">
            <v>1.3</v>
          </cell>
          <cell r="E27">
            <v>1.5</v>
          </cell>
          <cell r="F27">
            <v>1.8</v>
          </cell>
          <cell r="G27">
            <v>2</v>
          </cell>
        </row>
        <row r="28">
          <cell r="B28" t="str">
            <v>SEDL</v>
          </cell>
          <cell r="C28">
            <v>1.2</v>
          </cell>
          <cell r="D28">
            <v>1.3</v>
          </cell>
          <cell r="E28">
            <v>1.5</v>
          </cell>
          <cell r="F28">
            <v>1.8</v>
          </cell>
          <cell r="G28">
            <v>2</v>
          </cell>
        </row>
        <row r="29">
          <cell r="B29" t="str">
            <v>SEFL</v>
          </cell>
          <cell r="C29">
            <v>1.2</v>
          </cell>
          <cell r="D29">
            <v>1.3</v>
          </cell>
          <cell r="E29">
            <v>1.5</v>
          </cell>
          <cell r="F29">
            <v>1.8</v>
          </cell>
          <cell r="G29">
            <v>2</v>
          </cell>
        </row>
        <row r="30">
          <cell r="B30" t="str">
            <v>SEMMSPL</v>
          </cell>
          <cell r="C30">
            <v>1.2</v>
          </cell>
          <cell r="D30">
            <v>1.3</v>
          </cell>
          <cell r="E30">
            <v>1.5</v>
          </cell>
          <cell r="F30">
            <v>1.8</v>
          </cell>
          <cell r="G30">
            <v>2</v>
          </cell>
        </row>
        <row r="31">
          <cell r="B31" t="str">
            <v>SEMSPL</v>
          </cell>
          <cell r="C31">
            <v>1.2</v>
          </cell>
          <cell r="D31">
            <v>1.3</v>
          </cell>
          <cell r="E31">
            <v>1.5</v>
          </cell>
          <cell r="F31">
            <v>1.8</v>
          </cell>
          <cell r="G31">
            <v>2</v>
          </cell>
        </row>
        <row r="32">
          <cell r="B32" t="str">
            <v>SESIL</v>
          </cell>
          <cell r="C32">
            <v>1.2</v>
          </cell>
          <cell r="D32">
            <v>1.3</v>
          </cell>
          <cell r="E32">
            <v>1.5</v>
          </cell>
          <cell r="F32">
            <v>1.8</v>
          </cell>
          <cell r="G32">
            <v>2</v>
          </cell>
        </row>
        <row r="33">
          <cell r="B33" t="str">
            <v>SEMAMH</v>
          </cell>
          <cell r="C33">
            <v>1.3</v>
          </cell>
          <cell r="D33">
            <v>1.4</v>
          </cell>
          <cell r="E33">
            <v>1.5</v>
          </cell>
          <cell r="F33">
            <v>1.8</v>
          </cell>
          <cell r="G33">
            <v>2.2999999999999998</v>
          </cell>
        </row>
        <row r="34">
          <cell r="B34" t="str">
            <v>SEH</v>
          </cell>
          <cell r="C34">
            <v>1.3</v>
          </cell>
          <cell r="D34">
            <v>1.4</v>
          </cell>
          <cell r="E34">
            <v>1.5</v>
          </cell>
          <cell r="F34">
            <v>1.8</v>
          </cell>
          <cell r="G34">
            <v>2.2999999999999998</v>
          </cell>
        </row>
        <row r="35">
          <cell r="B35" t="str">
            <v>SEDH</v>
          </cell>
          <cell r="C35">
            <v>1.3</v>
          </cell>
          <cell r="D35">
            <v>1.4</v>
          </cell>
          <cell r="E35">
            <v>1.5</v>
          </cell>
          <cell r="F35">
            <v>1.8</v>
          </cell>
          <cell r="G35">
            <v>2.2999999999999998</v>
          </cell>
        </row>
        <row r="36">
          <cell r="B36" t="str">
            <v>SEFH</v>
          </cell>
          <cell r="C36">
            <v>1.3</v>
          </cell>
          <cell r="D36">
            <v>1.4</v>
          </cell>
          <cell r="E36">
            <v>1.5</v>
          </cell>
          <cell r="F36">
            <v>1.8</v>
          </cell>
          <cell r="G36">
            <v>2.2999999999999998</v>
          </cell>
        </row>
        <row r="37">
          <cell r="B37" t="str">
            <v>SEMMSPH</v>
          </cell>
          <cell r="C37">
            <v>1.3</v>
          </cell>
          <cell r="D37">
            <v>1.4</v>
          </cell>
          <cell r="E37">
            <v>1.5</v>
          </cell>
          <cell r="F37">
            <v>1.8</v>
          </cell>
          <cell r="G37">
            <v>2.2999999999999998</v>
          </cell>
        </row>
        <row r="38">
          <cell r="B38" t="str">
            <v>SEMSPH</v>
          </cell>
          <cell r="C38">
            <v>1.3</v>
          </cell>
          <cell r="D38">
            <v>1.4</v>
          </cell>
          <cell r="E38">
            <v>1.5</v>
          </cell>
          <cell r="F38">
            <v>1.8</v>
          </cell>
          <cell r="G38">
            <v>2.2999999999999998</v>
          </cell>
        </row>
        <row r="39">
          <cell r="B39" t="str">
            <v>SESIH</v>
          </cell>
          <cell r="C39">
            <v>1.3</v>
          </cell>
          <cell r="D39">
            <v>1.4</v>
          </cell>
          <cell r="E39">
            <v>1.5</v>
          </cell>
          <cell r="F39">
            <v>1.8</v>
          </cell>
          <cell r="G39">
            <v>2.2999999999999998</v>
          </cell>
        </row>
        <row r="40">
          <cell r="B40" t="str">
            <v>TML</v>
          </cell>
          <cell r="C40">
            <v>1.2</v>
          </cell>
          <cell r="D40">
            <v>1.3</v>
          </cell>
          <cell r="E40">
            <v>1.5</v>
          </cell>
          <cell r="F40">
            <v>1.8</v>
          </cell>
          <cell r="G40">
            <v>2</v>
          </cell>
        </row>
        <row r="41">
          <cell r="B41" t="str">
            <v>TMSBL</v>
          </cell>
          <cell r="C41">
            <v>1.2</v>
          </cell>
          <cell r="D41">
            <v>1.3</v>
          </cell>
          <cell r="E41">
            <v>1.5</v>
          </cell>
          <cell r="F41">
            <v>1.8</v>
          </cell>
          <cell r="G41">
            <v>2</v>
          </cell>
        </row>
        <row r="42">
          <cell r="B42" t="str">
            <v>TMHL</v>
          </cell>
          <cell r="C42">
            <v>1.2</v>
          </cell>
          <cell r="D42">
            <v>1.3</v>
          </cell>
          <cell r="E42">
            <v>1.5</v>
          </cell>
          <cell r="F42">
            <v>1.8</v>
          </cell>
          <cell r="G42">
            <v>2</v>
          </cell>
        </row>
        <row r="43">
          <cell r="B43" t="str">
            <v>TMHH</v>
          </cell>
          <cell r="C43">
            <v>1.3</v>
          </cell>
          <cell r="D43">
            <v>1.4</v>
          </cell>
          <cell r="E43">
            <v>1.5</v>
          </cell>
          <cell r="F43">
            <v>1.8</v>
          </cell>
          <cell r="G43">
            <v>2.2999999999999998</v>
          </cell>
        </row>
        <row r="44">
          <cell r="B44" t="str">
            <v>TMH</v>
          </cell>
          <cell r="C44">
            <v>1.3</v>
          </cell>
          <cell r="D44">
            <v>1.4</v>
          </cell>
          <cell r="E44">
            <v>1.5</v>
          </cell>
          <cell r="F44">
            <v>1.8</v>
          </cell>
          <cell r="G44">
            <v>2.2999999999999998</v>
          </cell>
        </row>
        <row r="45">
          <cell r="B45" t="str">
            <v>TMSBH</v>
          </cell>
          <cell r="C45">
            <v>1.3</v>
          </cell>
          <cell r="D45">
            <v>1.4</v>
          </cell>
          <cell r="E45">
            <v>1.5</v>
          </cell>
          <cell r="F45">
            <v>1.8</v>
          </cell>
          <cell r="G45">
            <v>2.2999999999999998</v>
          </cell>
        </row>
        <row r="46">
          <cell r="B46" t="str">
            <v>VPL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 t="str">
            <v>VPH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</sheetData>
      <sheetData sheetId="4">
        <row r="1">
          <cell r="A1" t="str">
            <v>Job Type</v>
          </cell>
          <cell r="B1" t="str">
            <v>Quota</v>
          </cell>
          <cell r="D1" t="str">
            <v>Org</v>
          </cell>
          <cell r="E1" t="str">
            <v>Prod Quota %</v>
          </cell>
          <cell r="F1" t="str">
            <v>Subscription Quota %</v>
          </cell>
        </row>
        <row r="2">
          <cell r="A2" t="str">
            <v>AMD</v>
          </cell>
          <cell r="B2">
            <v>11000000</v>
          </cell>
          <cell r="D2" t="str">
            <v>Western Hem</v>
          </cell>
          <cell r="E2">
            <v>0.55000000000000004</v>
          </cell>
          <cell r="F2">
            <v>0.38</v>
          </cell>
        </row>
        <row r="3">
          <cell r="A3" t="str">
            <v>AMF</v>
          </cell>
          <cell r="B3">
            <v>11000000</v>
          </cell>
          <cell r="D3" t="str">
            <v>EMEA</v>
          </cell>
          <cell r="E3">
            <v>0.6</v>
          </cell>
          <cell r="F3">
            <v>0.4</v>
          </cell>
        </row>
        <row r="4">
          <cell r="A4" t="str">
            <v>AMMSP</v>
          </cell>
          <cell r="B4">
            <v>11000000</v>
          </cell>
          <cell r="D4" t="str">
            <v>Asia Pac</v>
          </cell>
          <cell r="E4">
            <v>0.65</v>
          </cell>
          <cell r="F4">
            <v>0.35</v>
          </cell>
        </row>
        <row r="5">
          <cell r="A5" t="str">
            <v>AMP</v>
          </cell>
          <cell r="B5">
            <v>11000000</v>
          </cell>
          <cell r="D5" t="str">
            <v>Japan</v>
          </cell>
          <cell r="E5">
            <v>0.6</v>
          </cell>
          <cell r="F5">
            <v>0.4</v>
          </cell>
        </row>
        <row r="6">
          <cell r="A6" t="str">
            <v>AMSI</v>
          </cell>
          <cell r="B6">
            <v>11000000</v>
          </cell>
        </row>
        <row r="7">
          <cell r="A7" t="str">
            <v>CHM</v>
          </cell>
          <cell r="B7">
            <v>11000000</v>
          </cell>
        </row>
        <row r="8">
          <cell r="A8" t="str">
            <v>ISR</v>
          </cell>
          <cell r="B8">
            <v>11000000</v>
          </cell>
        </row>
        <row r="9">
          <cell r="A9" t="str">
            <v>ISRM</v>
          </cell>
          <cell r="B9" t="str">
            <v>N/A</v>
          </cell>
        </row>
        <row r="10">
          <cell r="A10" t="str">
            <v>MAM</v>
          </cell>
          <cell r="B10">
            <v>11000000</v>
          </cell>
        </row>
        <row r="11">
          <cell r="A11" t="str">
            <v>MGR</v>
          </cell>
          <cell r="B11">
            <v>20000000</v>
          </cell>
        </row>
        <row r="12">
          <cell r="A12" t="str">
            <v>SEMAM</v>
          </cell>
          <cell r="B12">
            <v>11000000</v>
          </cell>
        </row>
        <row r="13">
          <cell r="A13" t="str">
            <v>RD</v>
          </cell>
          <cell r="B13">
            <v>50000000</v>
          </cell>
        </row>
        <row r="14">
          <cell r="A14" t="str">
            <v>SE</v>
          </cell>
          <cell r="B14">
            <v>11000000</v>
          </cell>
        </row>
        <row r="15">
          <cell r="A15" t="str">
            <v>SED</v>
          </cell>
          <cell r="B15">
            <v>11000000</v>
          </cell>
        </row>
        <row r="16">
          <cell r="A16" t="str">
            <v>SEF</v>
          </cell>
          <cell r="B16">
            <v>11000000</v>
          </cell>
        </row>
        <row r="17">
          <cell r="A17" t="str">
            <v>SEM</v>
          </cell>
          <cell r="B17">
            <v>11000000</v>
          </cell>
        </row>
        <row r="18">
          <cell r="A18" t="str">
            <v>SEMMSP</v>
          </cell>
          <cell r="B18">
            <v>11000000</v>
          </cell>
        </row>
        <row r="19">
          <cell r="A19" t="str">
            <v>SEMSP</v>
          </cell>
          <cell r="B19">
            <v>11000000</v>
          </cell>
        </row>
        <row r="20">
          <cell r="A20" t="str">
            <v>SESI</v>
          </cell>
          <cell r="B20">
            <v>11000000</v>
          </cell>
        </row>
        <row r="21">
          <cell r="A21" t="str">
            <v>TM</v>
          </cell>
          <cell r="B21">
            <v>11000000</v>
          </cell>
        </row>
        <row r="22">
          <cell r="A22" t="str">
            <v>TMSB</v>
          </cell>
          <cell r="B22" t="str">
            <v>N/A</v>
          </cell>
        </row>
        <row r="23">
          <cell r="A23" t="str">
            <v>VP</v>
          </cell>
          <cell r="B23" t="str">
            <v>N/A</v>
          </cell>
        </row>
      </sheetData>
      <sheetData sheetId="5" refreshError="1"/>
      <sheetData sheetId="6" refreshError="1"/>
      <sheetData sheetId="7"/>
      <sheetData sheetId="8"/>
      <sheetData sheetId="9">
        <row r="1">
          <cell r="B1" t="str">
            <v>Accel Code</v>
          </cell>
        </row>
      </sheetData>
      <sheetData sheetId="10">
        <row r="1">
          <cell r="A1" t="str">
            <v>Job Type</v>
          </cell>
        </row>
      </sheetData>
      <sheetData sheetId="11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All data"/>
      <sheetName val="List2"/>
      <sheetName val="Pricelist Inputs"/>
      <sheetName val="Accelerator Tables"/>
      <sheetName val="VLook Tables"/>
      <sheetName val="All_data"/>
      <sheetName val="Pricelist_Inputs"/>
      <sheetName val="Accelerator_Tables"/>
      <sheetName val="VLook_Tables"/>
      <sheetName val="Sheet1"/>
      <sheetName val="Tables"/>
      <sheetName val="Exch Rates"/>
    </sheetNames>
    <sheetDataSet>
      <sheetData sheetId="0"/>
      <sheetData sheetId="1">
        <row r="2">
          <cell r="M2" t="str">
            <v>0-Header</v>
          </cell>
          <cell r="N2" t="str">
            <v>SW Product</v>
          </cell>
          <cell r="O2" t="str">
            <v>Next PL version</v>
          </cell>
        </row>
        <row r="3">
          <cell r="M3" t="str">
            <v>100-Line - FW-1</v>
          </cell>
          <cell r="N3" t="str">
            <v>HW product</v>
          </cell>
          <cell r="O3" t="str">
            <v>Linked to launch</v>
          </cell>
        </row>
        <row r="4">
          <cell r="M4" t="str">
            <v>105-Line - VPN-1</v>
          </cell>
          <cell r="N4" t="str">
            <v>MEDIA</v>
          </cell>
        </row>
        <row r="5">
          <cell r="M5" t="str">
            <v>110-Blocked-Line - CM</v>
          </cell>
          <cell r="N5" t="str">
            <v>SW EVAL</v>
          </cell>
        </row>
        <row r="6">
          <cell r="M6" t="str">
            <v>115-Line - PR-1</v>
          </cell>
          <cell r="N6" t="str">
            <v>SW DEMO</v>
          </cell>
        </row>
        <row r="7">
          <cell r="M7" t="str">
            <v>120-Blocked-Line - RS</v>
          </cell>
          <cell r="N7" t="str">
            <v>HW NFR</v>
          </cell>
        </row>
        <row r="8">
          <cell r="M8" t="str">
            <v>125-Line - AM</v>
          </cell>
        </row>
        <row r="9">
          <cell r="A9" t="str">
            <v>YES</v>
          </cell>
          <cell r="M9" t="str">
            <v>130-Line - CC</v>
          </cell>
        </row>
        <row r="10">
          <cell r="M10" t="str">
            <v>135-Line - FG-1</v>
          </cell>
        </row>
        <row r="11">
          <cell r="M11" t="str">
            <v>140-Line - MIP</v>
          </cell>
        </row>
        <row r="12">
          <cell r="M12" t="str">
            <v>145-Line - OPSEC</v>
          </cell>
        </row>
        <row r="13">
          <cell r="M13" t="str">
            <v>146-Line - Zone Labs</v>
          </cell>
        </row>
        <row r="14">
          <cell r="M14" t="str">
            <v>150-Line - MP-1</v>
          </cell>
        </row>
        <row r="15">
          <cell r="M15" t="str">
            <v>151-Production</v>
          </cell>
        </row>
        <row r="16">
          <cell r="M16" t="str">
            <v>152-Royalty</v>
          </cell>
        </row>
        <row r="17">
          <cell r="M17" t="str">
            <v>153-Storage</v>
          </cell>
        </row>
        <row r="18">
          <cell r="M18" t="str">
            <v>155-Blocked-Line - OSM</v>
          </cell>
        </row>
        <row r="19">
          <cell r="M19" t="str">
            <v>160-Blocked-Line3rdParty</v>
          </cell>
        </row>
        <row r="20">
          <cell r="M20" t="str">
            <v>165-Generic</v>
          </cell>
        </row>
        <row r="21">
          <cell r="M21" t="str">
            <v>200-Marketing</v>
          </cell>
        </row>
        <row r="22">
          <cell r="M22" t="str">
            <v>300-Blocked-RemoteLink</v>
          </cell>
        </row>
        <row r="23">
          <cell r="M23" t="str">
            <v>305-LineAcc.Card</v>
          </cell>
        </row>
        <row r="24">
          <cell r="M24" t="str">
            <v>310-LineApplianc</v>
          </cell>
        </row>
        <row r="25">
          <cell r="M25" t="str">
            <v>315-LineSofaWare</v>
          </cell>
        </row>
        <row r="26">
          <cell r="M26" t="str">
            <v>399-Other</v>
          </cell>
        </row>
        <row r="27">
          <cell r="M27" t="str">
            <v>400-Profes.Ser</v>
          </cell>
        </row>
        <row r="28">
          <cell r="M28" t="str">
            <v>401-Insurance</v>
          </cell>
        </row>
        <row r="29">
          <cell r="M29" t="str">
            <v>402-Legal Fee</v>
          </cell>
        </row>
        <row r="30">
          <cell r="M30" t="str">
            <v>403-Accounting Fee</v>
          </cell>
        </row>
        <row r="31">
          <cell r="M31" t="str">
            <v>450-Product&amp;Royalties</v>
          </cell>
        </row>
        <row r="32">
          <cell r="M32" t="str">
            <v>500-Maintenance</v>
          </cell>
        </row>
        <row r="33">
          <cell r="M33" t="str">
            <v>501-Equipment Rental &amp; L</v>
          </cell>
        </row>
        <row r="34">
          <cell r="M34" t="str">
            <v>509-Airfare-Domestic</v>
          </cell>
        </row>
        <row r="35">
          <cell r="M35" t="str">
            <v>510-Airfaire-Internation</v>
          </cell>
        </row>
        <row r="36">
          <cell r="M36" t="str">
            <v>511-Lodging</v>
          </cell>
        </row>
        <row r="37">
          <cell r="M37" t="str">
            <v>512-Transportation</v>
          </cell>
        </row>
        <row r="38">
          <cell r="M38" t="str">
            <v>513-Security</v>
          </cell>
        </row>
        <row r="39">
          <cell r="M39" t="str">
            <v>600-Deleted Materials</v>
          </cell>
        </row>
        <row r="40">
          <cell r="M40" t="str">
            <v>602-Internet Services</v>
          </cell>
        </row>
        <row r="41">
          <cell r="M41" t="str">
            <v>603-Cellular</v>
          </cell>
        </row>
        <row r="42">
          <cell r="M42" t="str">
            <v>605- Hardware</v>
          </cell>
        </row>
        <row r="43">
          <cell r="M43" t="str">
            <v>606-Office Supply</v>
          </cell>
        </row>
        <row r="44">
          <cell r="M44" t="str">
            <v>607-Refreshment IL</v>
          </cell>
        </row>
        <row r="45">
          <cell r="M45" t="str">
            <v>608-Facilities</v>
          </cell>
        </row>
        <row r="46">
          <cell r="M46" t="str">
            <v>609-Computer Supply</v>
          </cell>
        </row>
        <row r="47">
          <cell r="M47" t="str">
            <v>610- Software</v>
          </cell>
        </row>
        <row r="48">
          <cell r="M48" t="str">
            <v>611-Office -Toners</v>
          </cell>
        </row>
        <row r="49">
          <cell r="M49" t="str">
            <v>612-Communication</v>
          </cell>
        </row>
        <row r="50">
          <cell r="M50" t="str">
            <v>613-Office-Paper product</v>
          </cell>
        </row>
        <row r="51">
          <cell r="M51" t="str">
            <v>614-Office-Writing tools</v>
          </cell>
        </row>
        <row r="52">
          <cell r="M52" t="str">
            <v>615-Office- accessory</v>
          </cell>
        </row>
        <row r="53">
          <cell r="M53" t="str">
            <v>616-Offic-Filling access</v>
          </cell>
        </row>
        <row r="54">
          <cell r="M54" t="str">
            <v>617-Office-Boards</v>
          </cell>
        </row>
        <row r="55">
          <cell r="M55" t="str">
            <v>618-Office-Copy paper</v>
          </cell>
        </row>
        <row r="56">
          <cell r="M56" t="str">
            <v>619-Office-Special order</v>
          </cell>
        </row>
        <row r="57">
          <cell r="M57" t="str">
            <v>620-Office Expenses</v>
          </cell>
        </row>
        <row r="58">
          <cell r="M58" t="str">
            <v>621-Office-  stationary</v>
          </cell>
        </row>
        <row r="59">
          <cell r="M59" t="str">
            <v>622-Utilities</v>
          </cell>
        </row>
        <row r="60">
          <cell r="M60" t="str">
            <v>623-Meals</v>
          </cell>
        </row>
        <row r="61">
          <cell r="M61" t="str">
            <v>625- Furniture</v>
          </cell>
        </row>
        <row r="62">
          <cell r="M62" t="str">
            <v>630-Leasehold</v>
          </cell>
        </row>
        <row r="63">
          <cell r="M63" t="str">
            <v>632-Finance &amp; Legal</v>
          </cell>
        </row>
        <row r="64">
          <cell r="M64" t="str">
            <v>635- Marketing Exps.</v>
          </cell>
        </row>
        <row r="65">
          <cell r="M65" t="str">
            <v>640-Travel</v>
          </cell>
        </row>
        <row r="66">
          <cell r="M66" t="str">
            <v>642-Contractors&amp;Consulta</v>
          </cell>
        </row>
        <row r="67">
          <cell r="M67" t="str">
            <v>645- Education</v>
          </cell>
        </row>
        <row r="68">
          <cell r="M68" t="str">
            <v>647-Education &amp; HR Exps</v>
          </cell>
        </row>
        <row r="69">
          <cell r="M69" t="str">
            <v>649-Donation</v>
          </cell>
        </row>
        <row r="70">
          <cell r="M70" t="str">
            <v>650-Shipping</v>
          </cell>
        </row>
        <row r="71">
          <cell r="M71" t="str">
            <v>655-Blocked-Storage</v>
          </cell>
        </row>
        <row r="72">
          <cell r="M72" t="str">
            <v>660-Cold Drinks IL</v>
          </cell>
        </row>
        <row r="73">
          <cell r="M73" t="str">
            <v>661-Milk Product IL</v>
          </cell>
        </row>
        <row r="74">
          <cell r="M74" t="str">
            <v>662-Fruit &amp; Vegetab IL</v>
          </cell>
        </row>
        <row r="75">
          <cell r="M75" t="str">
            <v>663-Disposables-IL</v>
          </cell>
        </row>
        <row r="76">
          <cell r="M76" t="str">
            <v>664-Hot Drinks-IL</v>
          </cell>
        </row>
        <row r="77">
          <cell r="M77" t="str">
            <v>665-Cookies-IL</v>
          </cell>
        </row>
        <row r="78">
          <cell r="M78" t="str">
            <v>666-Bread-IL</v>
          </cell>
        </row>
        <row r="79">
          <cell r="M79" t="str">
            <v>667-Detergents-IL</v>
          </cell>
        </row>
        <row r="80">
          <cell r="M80" t="str">
            <v>668-Sweets-IL</v>
          </cell>
        </row>
        <row r="81">
          <cell r="M81" t="str">
            <v>670- Other Products</v>
          </cell>
        </row>
        <row r="82">
          <cell r="M82" t="str">
            <v>675-Certification&amp;Patent</v>
          </cell>
        </row>
        <row r="83">
          <cell r="M83" t="str">
            <v>680-Events</v>
          </cell>
        </row>
        <row r="84">
          <cell r="M84" t="str">
            <v>681-Entertainment</v>
          </cell>
        </row>
        <row r="85">
          <cell r="M85" t="str">
            <v>700-Blocked-3parHardware</v>
          </cell>
        </row>
        <row r="86">
          <cell r="M86" t="str">
            <v>701-Welfare</v>
          </cell>
        </row>
        <row r="87">
          <cell r="M87" t="str">
            <v>702-Recruiting</v>
          </cell>
        </row>
        <row r="88">
          <cell r="M88" t="str">
            <v>703-Contrac,Consult&amp;Temp</v>
          </cell>
        </row>
        <row r="89">
          <cell r="M89" t="str">
            <v>704-Contractors</v>
          </cell>
        </row>
        <row r="90">
          <cell r="M90" t="str">
            <v>705-Travels-Configurator</v>
          </cell>
        </row>
        <row r="91">
          <cell r="M91" t="str">
            <v>751-Communication non Co</v>
          </cell>
        </row>
        <row r="92">
          <cell r="M92" t="str">
            <v>821-Refreshments US</v>
          </cell>
        </row>
        <row r="93">
          <cell r="M93" t="str">
            <v>832-Legal US</v>
          </cell>
        </row>
        <row r="94">
          <cell r="M94" t="str">
            <v>900-Blocke-TLV-WestCoast</v>
          </cell>
        </row>
        <row r="95">
          <cell r="M95" t="str">
            <v>905-Blocked-Domestic US</v>
          </cell>
        </row>
        <row r="96">
          <cell r="M96" t="str">
            <v>910-Blocke-TLV-EastCoast</v>
          </cell>
        </row>
        <row r="97">
          <cell r="M97" t="str">
            <v>914-Blocked-TLV-N.Am-TLV</v>
          </cell>
        </row>
        <row r="98">
          <cell r="M98" t="str">
            <v>915-Blocked-TLV-Cen. US</v>
          </cell>
        </row>
        <row r="99">
          <cell r="M99" t="str">
            <v>920-Blocked-TLV-Europe</v>
          </cell>
        </row>
        <row r="100">
          <cell r="M100" t="str">
            <v>925-Blocked-Domestic Eur</v>
          </cell>
        </row>
        <row r="101">
          <cell r="M101" t="str">
            <v>926-Block-Eur-WstCst-Eur</v>
          </cell>
        </row>
        <row r="102">
          <cell r="M102" t="str">
            <v>930-Blocked-TLV-Asia Pac</v>
          </cell>
        </row>
        <row r="103">
          <cell r="M103" t="str">
            <v>935-Blocked-DomesticAsia</v>
          </cell>
        </row>
        <row r="104">
          <cell r="M104" t="str">
            <v>940-Blocked-TLV-MdleEast</v>
          </cell>
        </row>
        <row r="105">
          <cell r="M105" t="str">
            <v>945-Blocked-Dom. MidEast</v>
          </cell>
        </row>
        <row r="106">
          <cell r="M106" t="str">
            <v>946-Blocke-EUR-EA.CST-EU</v>
          </cell>
        </row>
        <row r="107">
          <cell r="M107" t="str">
            <v>947-Blocked-TLV-N. Ameri</v>
          </cell>
        </row>
        <row r="108">
          <cell r="M108" t="str">
            <v>948-Blocked-Dstic S.Amer</v>
          </cell>
        </row>
        <row r="109">
          <cell r="M109" t="str">
            <v>949-Blocked-TLV - S. Ame</v>
          </cell>
        </row>
        <row r="110">
          <cell r="M110" t="str">
            <v>950-Blocked-Hotels</v>
          </cell>
        </row>
        <row r="111">
          <cell r="M111" t="str">
            <v>955-Blocked-Car Rental</v>
          </cell>
        </row>
        <row r="112">
          <cell r="M112" t="str">
            <v>9600-Advertising</v>
          </cell>
        </row>
        <row r="113">
          <cell r="M113" t="str">
            <v>9601-Telemarketing</v>
          </cell>
        </row>
        <row r="114">
          <cell r="M114" t="str">
            <v>9602-Seminar</v>
          </cell>
        </row>
        <row r="115">
          <cell r="M115" t="str">
            <v>9603-Trade/expo/conferenc</v>
          </cell>
        </row>
        <row r="116">
          <cell r="M116" t="str">
            <v>9604-Direct Mail</v>
          </cell>
        </row>
        <row r="117">
          <cell r="M117" t="str">
            <v>9605-Web Marketing</v>
          </cell>
        </row>
        <row r="118">
          <cell r="M118" t="str">
            <v>9606-Collateral</v>
          </cell>
        </row>
        <row r="119">
          <cell r="M119" t="str">
            <v>9607-Training</v>
          </cell>
        </row>
        <row r="120">
          <cell r="M120" t="str">
            <v>9608-CP Experience</v>
          </cell>
        </row>
        <row r="121">
          <cell r="M121" t="str">
            <v>9609-Other</v>
          </cell>
        </row>
        <row r="122">
          <cell r="M122" t="str">
            <v>9610-Seminar Kits</v>
          </cell>
        </row>
        <row r="123">
          <cell r="M123" t="str">
            <v>9611-Distribu. infr fees</v>
          </cell>
        </row>
        <row r="124">
          <cell r="M124" t="str">
            <v>9612-CP Technical Tour</v>
          </cell>
        </row>
        <row r="125">
          <cell r="M125" t="str">
            <v>9613-Marketing Campaign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Portfolio Summery"/>
      <sheetName val="Data"/>
      <sheetName val="Portfolio Tabels"/>
      <sheetName val="Bloomberg"/>
      <sheetName val="BlackRock"/>
      <sheetName val="Deutsche"/>
      <sheetName val="HSBC Ltd"/>
      <sheetName val="HSBC IPO"/>
      <sheetName val="HSBC US branch"/>
      <sheetName val="Inveco"/>
      <sheetName val="Treasury-Partners"/>
      <sheetName val="UBS"/>
      <sheetName val="ARS"/>
      <sheetName val="List2"/>
      <sheetName val="Portfolio_Summery"/>
      <sheetName val="Portfolio_Tabels"/>
      <sheetName val="HSBC_Ltd"/>
      <sheetName val="HSBC_IPO"/>
      <sheetName val="HSBC_US_branch"/>
      <sheetName val="Accelerator Tables"/>
      <sheetName val="VLook 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Company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Alloc-Exp"/>
      <sheetName val="HR for Alloc."/>
      <sheetName val="MIS for Alloc."/>
      <sheetName val="Facil&amp;Admin for Alloc."/>
      <sheetName val="Employees"/>
      <sheetName val="INT'L CC"/>
      <sheetName val="Facil. for Alloc."/>
      <sheetName val="Emp. for Keys"/>
      <sheetName val="Summary"/>
      <sheetName val="Summary-total"/>
      <sheetName val="CC"/>
      <sheetName val="HR Budget for Alloc."/>
      <sheetName val="MIS Budget for Alloc."/>
      <sheetName val="Adm. Budget for Alloc."/>
      <sheetName val="Facil. Budget for Alloc."/>
      <sheetName val="Pivot"/>
      <sheetName val="IL-Allocation-Master File"/>
      <sheetName val="#REF"/>
      <sheetName val="Deutsche"/>
      <sheetName val="HR_for_Alloc_"/>
      <sheetName val="MIS_for_Alloc_"/>
      <sheetName val="Facil&amp;Admin_for_Alloc_"/>
      <sheetName val="INT'L_CC"/>
      <sheetName val="Facil__for_Alloc_"/>
      <sheetName val="Emp__for_Keys"/>
      <sheetName val="HR_Budget_for_Alloc_"/>
      <sheetName val="MIS_Budget_for_Alloc_"/>
      <sheetName val="Adm__Budget_for_Alloc_"/>
      <sheetName val="Facil__Budget_for_Alloc_"/>
      <sheetName val="IL-Allocation-Master_File"/>
    </sheetNames>
    <sheetDataSet>
      <sheetData sheetId="0" refreshError="1">
        <row r="5">
          <cell r="A5" t="str">
            <v>Allocation Expenses for total Employees &amp;Cont.</v>
          </cell>
          <cell r="C5" t="str">
            <v xml:space="preserve"> Facilities expenses</v>
          </cell>
          <cell r="I5">
            <v>3800</v>
          </cell>
          <cell r="J5">
            <v>3800</v>
          </cell>
          <cell r="K5">
            <v>3800</v>
          </cell>
        </row>
        <row r="6">
          <cell r="A6" t="str">
            <v>Total Facilities expenses</v>
          </cell>
          <cell r="C6" t="str">
            <v xml:space="preserve"> MIS Expenses</v>
          </cell>
          <cell r="I6">
            <v>1100</v>
          </cell>
          <cell r="J6">
            <v>1130</v>
          </cell>
          <cell r="K6">
            <v>1160</v>
          </cell>
        </row>
        <row r="7">
          <cell r="A7" t="str">
            <v>Total MIS Expenses</v>
          </cell>
          <cell r="C7" t="str">
            <v xml:space="preserve"> HR expenses-other</v>
          </cell>
          <cell r="I7">
            <v>575</v>
          </cell>
          <cell r="J7">
            <v>575</v>
          </cell>
          <cell r="K7">
            <v>575</v>
          </cell>
        </row>
        <row r="8">
          <cell r="A8" t="str">
            <v>Total HR expenses-other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USA"/>
      <sheetName val="International"/>
      <sheetName val="IL"/>
      <sheetName val="HC - 28.09.1999"/>
      <sheetName val="Hard Codes"/>
      <sheetName val="Table - HC"/>
      <sheetName val="Unified Data Base"/>
      <sheetName val="FILTERED DB"/>
      <sheetName val="PIVOT - All"/>
      <sheetName val="Pivot Headcount"/>
      <sheetName val="26 to 50 Bagging"/>
      <sheetName val="HC_-_28_09_1999"/>
      <sheetName val="Hard_Codes"/>
      <sheetName val="Table_-_HC"/>
      <sheetName val="Unified_Data_Base"/>
      <sheetName val="FILTERED_DB"/>
      <sheetName val="PIVOT_-_All"/>
      <sheetName val="Pivot_Headcount"/>
      <sheetName val="Azure Alternative"/>
      <sheetName val="Lists"/>
      <sheetName val="Updated Lists"/>
    </sheetNames>
    <sheetDataSet>
      <sheetData sheetId="0" refreshError="1"/>
      <sheetData sheetId="1" refreshError="1"/>
      <sheetData sheetId="2" refreshError="1"/>
      <sheetData sheetId="3" refreshError="1">
        <row r="3">
          <cell r="I3" t="str">
            <v>Budget Category</v>
          </cell>
          <cell r="J3" t="str">
            <v>Budget Category #</v>
          </cell>
        </row>
        <row r="4">
          <cell r="I4" t="str">
            <v>Business Development</v>
          </cell>
          <cell r="J4">
            <v>5</v>
          </cell>
        </row>
        <row r="5">
          <cell r="I5" t="str">
            <v>Cost Of Sales</v>
          </cell>
          <cell r="J5">
            <v>1</v>
          </cell>
        </row>
        <row r="6">
          <cell r="I6" t="str">
            <v>Cost Of Services</v>
          </cell>
          <cell r="J6">
            <v>2</v>
          </cell>
        </row>
        <row r="7">
          <cell r="I7" t="str">
            <v>G&amp;A - Finance</v>
          </cell>
          <cell r="J7">
            <v>8</v>
          </cell>
        </row>
        <row r="8">
          <cell r="I8" t="str">
            <v>G&amp;A - Other</v>
          </cell>
          <cell r="J8">
            <v>9</v>
          </cell>
        </row>
        <row r="9">
          <cell r="I9" t="str">
            <v>MIS/SYS</v>
          </cell>
          <cell r="J9">
            <v>7</v>
          </cell>
        </row>
        <row r="10">
          <cell r="I10" t="str">
            <v>R&amp;D</v>
          </cell>
          <cell r="J10">
            <v>3</v>
          </cell>
        </row>
        <row r="11">
          <cell r="I11" t="str">
            <v>Sales &amp; Marketing</v>
          </cell>
          <cell r="J11">
            <v>4</v>
          </cell>
        </row>
        <row r="12">
          <cell r="I12" t="str">
            <v>Sales Administration</v>
          </cell>
          <cell r="J12">
            <v>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I3" t="str">
            <v>Budget Category</v>
          </cell>
        </row>
      </sheetData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ULOA calc for budget alignment"/>
      <sheetName val="Compensation Guidelines"/>
      <sheetName val="Bonus Guidelines"/>
      <sheetName val="Data"/>
      <sheetName val="IL Master"/>
      <sheetName val="Americas Master file"/>
      <sheetName val="Int'l Master"/>
      <sheetName val="Bonus Pivot"/>
      <sheetName val="Bonus Allocation"/>
      <sheetName val="Comp Budget"/>
      <sheetName val="Country Min_Max"/>
      <sheetName val="Dec 20 HDCT"/>
      <sheetName val="raises"/>
      <sheetName val="Regular Bonus"/>
      <sheetName val="Inside Sales Matrix"/>
      <sheetName val="PlanDetails"/>
      <sheetName val="Bonus change R&amp;D"/>
      <sheetName val="PO Juniors"/>
      <sheetName val="Dist by level"/>
      <sheetName val="FX RATES"/>
      <sheetName val="fx Change"/>
      <sheetName val="Elite Program A"/>
      <sheetName val="Elite Program B"/>
      <sheetName val="BA Salaries"/>
      <sheetName val="EL Taregts"/>
      <sheetName val="Rating"/>
      <sheetName val="Target Bonus IL"/>
      <sheetName val="FX"/>
      <sheetName val="CP$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8">
          <cell r="C8" t="str">
            <v>D25</v>
          </cell>
          <cell r="D8" t="str">
            <v>5</v>
          </cell>
          <cell r="E8" t="str">
            <v>D</v>
          </cell>
          <cell r="F8" t="str">
            <v>D5</v>
          </cell>
          <cell r="G8" t="str">
            <v>Management</v>
          </cell>
          <cell r="H8">
            <v>25</v>
          </cell>
          <cell r="I8">
            <v>41000</v>
          </cell>
          <cell r="J8">
            <v>46000</v>
          </cell>
          <cell r="K8">
            <v>55000</v>
          </cell>
          <cell r="M8">
            <v>0</v>
          </cell>
          <cell r="N8">
            <v>44000</v>
          </cell>
          <cell r="O8">
            <v>87000</v>
          </cell>
          <cell r="P8">
            <v>130000</v>
          </cell>
          <cell r="Q8">
            <v>150000</v>
          </cell>
        </row>
        <row r="9">
          <cell r="C9" t="str">
            <v>D35</v>
          </cell>
          <cell r="D9" t="str">
            <v>5</v>
          </cell>
          <cell r="E9" t="str">
            <v>D</v>
          </cell>
          <cell r="F9" t="str">
            <v>D5</v>
          </cell>
          <cell r="G9" t="str">
            <v>Developers</v>
          </cell>
          <cell r="H9">
            <v>35</v>
          </cell>
          <cell r="I9">
            <v>34000</v>
          </cell>
          <cell r="J9">
            <v>37000</v>
          </cell>
          <cell r="K9">
            <v>46000</v>
          </cell>
          <cell r="M9">
            <v>0</v>
          </cell>
          <cell r="N9">
            <v>37000</v>
          </cell>
          <cell r="O9">
            <v>70000</v>
          </cell>
          <cell r="P9">
            <v>87000</v>
          </cell>
          <cell r="Q9">
            <v>105000</v>
          </cell>
        </row>
        <row r="10">
          <cell r="C10" t="str">
            <v>D41</v>
          </cell>
          <cell r="D10" t="str">
            <v>1</v>
          </cell>
          <cell r="E10" t="str">
            <v>D</v>
          </cell>
          <cell r="F10" t="str">
            <v>D1</v>
          </cell>
          <cell r="G10" t="str">
            <v>Products Applications</v>
          </cell>
          <cell r="H10">
            <v>41</v>
          </cell>
          <cell r="I10">
            <v>25500</v>
          </cell>
          <cell r="J10">
            <v>30000</v>
          </cell>
          <cell r="K10">
            <v>37000</v>
          </cell>
          <cell r="M10">
            <v>0</v>
          </cell>
          <cell r="N10">
            <v>30000</v>
          </cell>
          <cell r="O10">
            <v>41000</v>
          </cell>
          <cell r="P10">
            <v>56000</v>
          </cell>
          <cell r="Q10">
            <v>69000</v>
          </cell>
        </row>
        <row r="11">
          <cell r="C11" t="str">
            <v>D45</v>
          </cell>
          <cell r="D11" t="str">
            <v>5</v>
          </cell>
          <cell r="E11" t="str">
            <v>D</v>
          </cell>
          <cell r="F11" t="str">
            <v>D5</v>
          </cell>
          <cell r="G11" t="str">
            <v>Kernel &amp; Networking</v>
          </cell>
          <cell r="H11">
            <v>45</v>
          </cell>
          <cell r="I11">
            <v>27000</v>
          </cell>
          <cell r="J11">
            <v>30500</v>
          </cell>
          <cell r="K11">
            <v>39000</v>
          </cell>
          <cell r="M11">
            <v>0</v>
          </cell>
          <cell r="N11">
            <v>31000</v>
          </cell>
          <cell r="O11">
            <v>43000</v>
          </cell>
          <cell r="P11">
            <v>60000</v>
          </cell>
          <cell r="Q11">
            <v>72000</v>
          </cell>
        </row>
        <row r="12">
          <cell r="C12" t="str">
            <v>D51</v>
          </cell>
          <cell r="D12" t="str">
            <v>1</v>
          </cell>
          <cell r="E12" t="str">
            <v>D</v>
          </cell>
          <cell r="F12" t="str">
            <v>D1</v>
          </cell>
          <cell r="G12" t="str">
            <v>Products Applications</v>
          </cell>
          <cell r="H12">
            <v>51</v>
          </cell>
          <cell r="I12">
            <v>19500</v>
          </cell>
          <cell r="J12">
            <v>23000</v>
          </cell>
          <cell r="K12">
            <v>29500</v>
          </cell>
          <cell r="M12">
            <v>0</v>
          </cell>
          <cell r="N12">
            <v>18000</v>
          </cell>
          <cell r="O12">
            <v>29000</v>
          </cell>
          <cell r="P12">
            <v>44000</v>
          </cell>
          <cell r="Q12">
            <v>52000</v>
          </cell>
        </row>
        <row r="13">
          <cell r="C13" t="str">
            <v>D55</v>
          </cell>
          <cell r="D13" t="str">
            <v>5</v>
          </cell>
          <cell r="E13" t="str">
            <v>D</v>
          </cell>
          <cell r="F13" t="str">
            <v>D5</v>
          </cell>
          <cell r="G13" t="str">
            <v>Kernel &amp; Networking</v>
          </cell>
          <cell r="H13">
            <v>55</v>
          </cell>
          <cell r="I13">
            <v>20000</v>
          </cell>
          <cell r="J13">
            <v>24500</v>
          </cell>
          <cell r="K13">
            <v>30500</v>
          </cell>
          <cell r="M13">
            <v>0</v>
          </cell>
          <cell r="N13">
            <v>19000</v>
          </cell>
          <cell r="O13">
            <v>30000</v>
          </cell>
          <cell r="P13">
            <v>49000</v>
          </cell>
          <cell r="Q13">
            <v>54000</v>
          </cell>
        </row>
        <row r="14">
          <cell r="C14" t="str">
            <v>D65</v>
          </cell>
          <cell r="D14" t="str">
            <v>5</v>
          </cell>
          <cell r="E14" t="str">
            <v>D</v>
          </cell>
          <cell r="F14" t="str">
            <v>D5</v>
          </cell>
          <cell r="G14" t="str">
            <v>Kernel &amp; Networking</v>
          </cell>
          <cell r="H14">
            <v>65</v>
          </cell>
          <cell r="I14">
            <v>17000</v>
          </cell>
          <cell r="J14">
            <v>19000</v>
          </cell>
          <cell r="K14">
            <v>24000</v>
          </cell>
          <cell r="M14">
            <v>0</v>
          </cell>
          <cell r="N14">
            <v>14000</v>
          </cell>
          <cell r="O14">
            <v>22000</v>
          </cell>
          <cell r="P14">
            <v>35000</v>
          </cell>
          <cell r="Q14">
            <v>39000</v>
          </cell>
        </row>
        <row r="15">
          <cell r="C15" t="str">
            <v>D61</v>
          </cell>
          <cell r="D15" t="str">
            <v>1</v>
          </cell>
          <cell r="E15" t="str">
            <v>D</v>
          </cell>
          <cell r="F15" t="str">
            <v>D1</v>
          </cell>
          <cell r="G15" t="str">
            <v>Products Applications</v>
          </cell>
          <cell r="H15">
            <v>61</v>
          </cell>
          <cell r="I15">
            <v>16000</v>
          </cell>
          <cell r="J15">
            <v>18000</v>
          </cell>
          <cell r="K15">
            <v>23000</v>
          </cell>
          <cell r="M15">
            <v>0</v>
          </cell>
          <cell r="N15">
            <v>13000</v>
          </cell>
          <cell r="O15">
            <v>21000</v>
          </cell>
          <cell r="P15">
            <v>34000</v>
          </cell>
          <cell r="Q15">
            <v>38000</v>
          </cell>
        </row>
        <row r="16">
          <cell r="C16" t="str">
            <v>D32</v>
          </cell>
          <cell r="D16" t="str">
            <v>2</v>
          </cell>
          <cell r="E16" t="str">
            <v>D</v>
          </cell>
          <cell r="F16" t="str">
            <v>D2</v>
          </cell>
          <cell r="G16" t="str">
            <v>IS Prog, Web &amp; Tools</v>
          </cell>
          <cell r="H16">
            <v>32</v>
          </cell>
          <cell r="I16">
            <v>29000</v>
          </cell>
          <cell r="J16">
            <v>29500</v>
          </cell>
          <cell r="K16">
            <v>37000</v>
          </cell>
          <cell r="M16">
            <v>0</v>
          </cell>
          <cell r="N16">
            <v>25000</v>
          </cell>
          <cell r="O16">
            <v>48000</v>
          </cell>
          <cell r="P16">
            <v>62000</v>
          </cell>
          <cell r="Q16">
            <v>74000</v>
          </cell>
        </row>
        <row r="17">
          <cell r="C17" t="str">
            <v>D42</v>
          </cell>
          <cell r="D17" t="str">
            <v>2</v>
          </cell>
          <cell r="E17" t="str">
            <v>D</v>
          </cell>
          <cell r="F17" t="str">
            <v>D2</v>
          </cell>
          <cell r="G17" t="str">
            <v>IS Prog, Web &amp; Tools</v>
          </cell>
          <cell r="H17">
            <v>42</v>
          </cell>
          <cell r="I17">
            <v>29000</v>
          </cell>
          <cell r="J17">
            <v>23000</v>
          </cell>
          <cell r="K17">
            <v>37000</v>
          </cell>
          <cell r="M17">
            <v>0</v>
          </cell>
          <cell r="N17">
            <v>20000</v>
          </cell>
          <cell r="O17">
            <v>31000</v>
          </cell>
          <cell r="P17">
            <v>48000</v>
          </cell>
          <cell r="Q17">
            <v>58000</v>
          </cell>
        </row>
        <row r="18">
          <cell r="C18" t="str">
            <v>D52</v>
          </cell>
          <cell r="D18" t="str">
            <v>2</v>
          </cell>
          <cell r="E18" t="str">
            <v>D</v>
          </cell>
          <cell r="F18" t="str">
            <v>D2</v>
          </cell>
          <cell r="G18" t="str">
            <v>IS Prog, Web &amp; Tools</v>
          </cell>
          <cell r="H18">
            <v>52</v>
          </cell>
          <cell r="I18">
            <v>23000</v>
          </cell>
          <cell r="J18">
            <v>16000</v>
          </cell>
          <cell r="K18">
            <v>32000</v>
          </cell>
          <cell r="M18">
            <v>0</v>
          </cell>
          <cell r="N18">
            <v>14000</v>
          </cell>
          <cell r="O18">
            <v>22000</v>
          </cell>
          <cell r="P18">
            <v>34000</v>
          </cell>
          <cell r="Q18">
            <v>41000</v>
          </cell>
        </row>
        <row r="19">
          <cell r="C19" t="str">
            <v>D62</v>
          </cell>
          <cell r="D19" t="str">
            <v>2</v>
          </cell>
          <cell r="E19" t="str">
            <v>D</v>
          </cell>
          <cell r="F19" t="str">
            <v>D2</v>
          </cell>
          <cell r="G19" t="str">
            <v>IS Prog, Web &amp; Tools</v>
          </cell>
          <cell r="H19">
            <v>62</v>
          </cell>
          <cell r="I19">
            <v>17000</v>
          </cell>
          <cell r="J19">
            <v>14000</v>
          </cell>
          <cell r="K19">
            <v>25000</v>
          </cell>
          <cell r="M19">
            <v>0</v>
          </cell>
          <cell r="N19">
            <v>12000</v>
          </cell>
          <cell r="O19">
            <v>19000</v>
          </cell>
          <cell r="P19">
            <v>29000</v>
          </cell>
          <cell r="Q19">
            <v>35000</v>
          </cell>
        </row>
        <row r="20">
          <cell r="C20" t="str">
            <v>M21</v>
          </cell>
          <cell r="D20" t="str">
            <v>1</v>
          </cell>
          <cell r="E20" t="str">
            <v>M</v>
          </cell>
          <cell r="F20" t="str">
            <v>M1</v>
          </cell>
          <cell r="G20" t="str">
            <v>Management</v>
          </cell>
          <cell r="H20">
            <v>21</v>
          </cell>
          <cell r="I20">
            <v>40000</v>
          </cell>
          <cell r="J20">
            <v>45000</v>
          </cell>
          <cell r="K20">
            <v>55000</v>
          </cell>
          <cell r="M20">
            <v>0</v>
          </cell>
          <cell r="N20">
            <v>38000</v>
          </cell>
          <cell r="O20">
            <v>90000</v>
          </cell>
          <cell r="P20">
            <v>108000</v>
          </cell>
          <cell r="Q20">
            <v>130000</v>
          </cell>
        </row>
        <row r="21">
          <cell r="C21" t="str">
            <v>M31</v>
          </cell>
          <cell r="D21" t="str">
            <v>1</v>
          </cell>
          <cell r="E21" t="str">
            <v>M</v>
          </cell>
          <cell r="F21" t="str">
            <v>M1</v>
          </cell>
          <cell r="G21" t="str">
            <v>Marketing</v>
          </cell>
          <cell r="H21">
            <v>31</v>
          </cell>
          <cell r="I21">
            <v>36000</v>
          </cell>
          <cell r="J21">
            <v>37000</v>
          </cell>
          <cell r="K21">
            <v>45000</v>
          </cell>
          <cell r="M21">
            <v>0</v>
          </cell>
          <cell r="N21">
            <v>33000</v>
          </cell>
          <cell r="O21">
            <v>74000</v>
          </cell>
          <cell r="P21">
            <v>90000</v>
          </cell>
          <cell r="Q21">
            <v>108000</v>
          </cell>
        </row>
        <row r="22">
          <cell r="C22" t="str">
            <v>M41</v>
          </cell>
          <cell r="D22" t="str">
            <v>1</v>
          </cell>
          <cell r="E22" t="str">
            <v>M</v>
          </cell>
          <cell r="F22" t="str">
            <v>M1</v>
          </cell>
          <cell r="G22" t="str">
            <v>Product Mgmt &amp; Product Mktg</v>
          </cell>
          <cell r="H22">
            <v>41</v>
          </cell>
          <cell r="I22">
            <v>30000</v>
          </cell>
          <cell r="J22">
            <v>35500</v>
          </cell>
          <cell r="K22">
            <v>40000</v>
          </cell>
          <cell r="M22">
            <v>0</v>
          </cell>
          <cell r="N22">
            <v>30000</v>
          </cell>
          <cell r="O22">
            <v>47000</v>
          </cell>
          <cell r="P22">
            <v>75000</v>
          </cell>
          <cell r="Q22">
            <v>90000</v>
          </cell>
        </row>
        <row r="23">
          <cell r="C23" t="str">
            <v>M51</v>
          </cell>
          <cell r="D23" t="str">
            <v>1</v>
          </cell>
          <cell r="E23" t="str">
            <v>M</v>
          </cell>
          <cell r="F23" t="str">
            <v>M1</v>
          </cell>
          <cell r="G23" t="str">
            <v>Product Mgmt &amp; Product Mktg</v>
          </cell>
          <cell r="H23">
            <v>51</v>
          </cell>
          <cell r="I23">
            <v>22000</v>
          </cell>
          <cell r="J23">
            <v>23500</v>
          </cell>
          <cell r="K23">
            <v>32000</v>
          </cell>
          <cell r="M23">
            <v>0</v>
          </cell>
          <cell r="N23">
            <v>19000</v>
          </cell>
          <cell r="O23">
            <v>30000</v>
          </cell>
          <cell r="P23">
            <v>49000</v>
          </cell>
          <cell r="Q23">
            <v>59000</v>
          </cell>
        </row>
        <row r="24">
          <cell r="C24" t="str">
            <v>M61</v>
          </cell>
          <cell r="D24" t="str">
            <v>1</v>
          </cell>
          <cell r="E24" t="str">
            <v>M</v>
          </cell>
          <cell r="F24" t="str">
            <v>M1</v>
          </cell>
          <cell r="G24" t="str">
            <v>Product Mgmt &amp; Product Mktg</v>
          </cell>
          <cell r="H24">
            <v>61</v>
          </cell>
          <cell r="J24">
            <v>15000</v>
          </cell>
          <cell r="M24">
            <v>0</v>
          </cell>
          <cell r="N24">
            <v>13000</v>
          </cell>
          <cell r="O24">
            <v>20000</v>
          </cell>
          <cell r="P24">
            <v>32000</v>
          </cell>
          <cell r="Q24">
            <v>38000</v>
          </cell>
        </row>
        <row r="25">
          <cell r="C25" t="str">
            <v>M32</v>
          </cell>
          <cell r="D25" t="str">
            <v>2</v>
          </cell>
          <cell r="E25" t="str">
            <v>M</v>
          </cell>
          <cell r="F25" t="str">
            <v>M2</v>
          </cell>
          <cell r="G25" t="str">
            <v>Program &amp; Project Mgmt</v>
          </cell>
          <cell r="H25">
            <v>32</v>
          </cell>
          <cell r="I25">
            <v>32000</v>
          </cell>
          <cell r="J25">
            <v>31500</v>
          </cell>
          <cell r="K25">
            <v>42000</v>
          </cell>
          <cell r="M25">
            <v>0</v>
          </cell>
          <cell r="N25">
            <v>27000</v>
          </cell>
          <cell r="O25">
            <v>57000</v>
          </cell>
          <cell r="P25">
            <v>68000</v>
          </cell>
          <cell r="Q25">
            <v>82000</v>
          </cell>
        </row>
        <row r="26">
          <cell r="C26" t="str">
            <v>M42</v>
          </cell>
          <cell r="D26" t="str">
            <v>2</v>
          </cell>
          <cell r="E26" t="str">
            <v>M</v>
          </cell>
          <cell r="F26" t="str">
            <v>M2</v>
          </cell>
          <cell r="G26" t="str">
            <v>Program &amp; Project Mgmt</v>
          </cell>
          <cell r="H26">
            <v>42</v>
          </cell>
          <cell r="I26">
            <v>24000</v>
          </cell>
          <cell r="J26">
            <v>27000</v>
          </cell>
          <cell r="K26">
            <v>37000</v>
          </cell>
          <cell r="M26">
            <v>0</v>
          </cell>
          <cell r="N26">
            <v>23000</v>
          </cell>
          <cell r="O26">
            <v>36000</v>
          </cell>
          <cell r="P26">
            <v>57000</v>
          </cell>
          <cell r="Q26">
            <v>68000</v>
          </cell>
        </row>
        <row r="27">
          <cell r="C27" t="str">
            <v>M52</v>
          </cell>
          <cell r="D27" t="str">
            <v>2</v>
          </cell>
          <cell r="E27" t="str">
            <v>M</v>
          </cell>
          <cell r="F27" t="str">
            <v>M2</v>
          </cell>
          <cell r="G27" t="str">
            <v>Program &amp; Project Mgmt</v>
          </cell>
          <cell r="H27">
            <v>52</v>
          </cell>
          <cell r="I27">
            <v>18000</v>
          </cell>
          <cell r="J27">
            <v>20000</v>
          </cell>
          <cell r="K27">
            <v>29000</v>
          </cell>
          <cell r="M27">
            <v>0</v>
          </cell>
          <cell r="N27">
            <v>17000</v>
          </cell>
          <cell r="O27">
            <v>27000</v>
          </cell>
          <cell r="P27">
            <v>42000</v>
          </cell>
          <cell r="Q27">
            <v>50000</v>
          </cell>
        </row>
        <row r="28">
          <cell r="C28" t="str">
            <v>M62</v>
          </cell>
          <cell r="D28" t="str">
            <v>2</v>
          </cell>
          <cell r="E28" t="str">
            <v>M</v>
          </cell>
          <cell r="F28" t="str">
            <v>M2</v>
          </cell>
          <cell r="G28" t="str">
            <v>Program &amp; Project Mgmt</v>
          </cell>
          <cell r="H28">
            <v>62</v>
          </cell>
          <cell r="J28">
            <v>13000</v>
          </cell>
          <cell r="M28">
            <v>0</v>
          </cell>
          <cell r="N28">
            <v>11000</v>
          </cell>
          <cell r="O28">
            <v>18000</v>
          </cell>
          <cell r="P28">
            <v>27000</v>
          </cell>
          <cell r="Q28">
            <v>33000</v>
          </cell>
        </row>
        <row r="29">
          <cell r="C29" t="str">
            <v>M35</v>
          </cell>
          <cell r="D29" t="str">
            <v>5</v>
          </cell>
          <cell r="E29" t="str">
            <v>M</v>
          </cell>
          <cell r="F29" t="str">
            <v>M5</v>
          </cell>
          <cell r="G29" t="str">
            <v>Program &amp; Project Mgmt</v>
          </cell>
          <cell r="H29">
            <v>35</v>
          </cell>
          <cell r="I29">
            <v>25000</v>
          </cell>
          <cell r="J29">
            <v>32000</v>
          </cell>
          <cell r="K29">
            <v>40000</v>
          </cell>
          <cell r="M29">
            <v>0</v>
          </cell>
          <cell r="N29">
            <v>27000</v>
          </cell>
          <cell r="O29">
            <v>48000</v>
          </cell>
          <cell r="P29">
            <v>67000</v>
          </cell>
          <cell r="Q29">
            <v>80000</v>
          </cell>
        </row>
        <row r="30">
          <cell r="C30" t="str">
            <v>M45</v>
          </cell>
          <cell r="D30" t="str">
            <v>5</v>
          </cell>
          <cell r="E30" t="str">
            <v>M</v>
          </cell>
          <cell r="F30" t="str">
            <v>M5</v>
          </cell>
          <cell r="G30" t="str">
            <v>Sales Support</v>
          </cell>
          <cell r="H30">
            <v>45</v>
          </cell>
          <cell r="I30">
            <v>19000</v>
          </cell>
          <cell r="J30">
            <v>23000</v>
          </cell>
          <cell r="K30">
            <v>29000</v>
          </cell>
          <cell r="M30">
            <v>0</v>
          </cell>
          <cell r="N30">
            <v>20000</v>
          </cell>
          <cell r="O30">
            <v>31000</v>
          </cell>
          <cell r="P30">
            <v>48000</v>
          </cell>
          <cell r="Q30">
            <v>58000</v>
          </cell>
        </row>
        <row r="31">
          <cell r="C31" t="str">
            <v>M55</v>
          </cell>
          <cell r="D31" t="str">
            <v>5</v>
          </cell>
          <cell r="E31" t="str">
            <v>M</v>
          </cell>
          <cell r="F31" t="str">
            <v>M5</v>
          </cell>
          <cell r="G31" t="str">
            <v>Sales Support</v>
          </cell>
          <cell r="H31">
            <v>55</v>
          </cell>
          <cell r="I31">
            <v>12000</v>
          </cell>
          <cell r="J31">
            <v>13500</v>
          </cell>
          <cell r="K31">
            <v>20000</v>
          </cell>
          <cell r="M31">
            <v>0</v>
          </cell>
          <cell r="N31">
            <v>11000</v>
          </cell>
          <cell r="O31">
            <v>18000</v>
          </cell>
          <cell r="P31">
            <v>28000</v>
          </cell>
          <cell r="Q31">
            <v>34000</v>
          </cell>
        </row>
        <row r="32">
          <cell r="C32" t="str">
            <v>M65</v>
          </cell>
          <cell r="D32" t="str">
            <v>5</v>
          </cell>
          <cell r="E32" t="str">
            <v>M</v>
          </cell>
          <cell r="F32" t="str">
            <v>M5</v>
          </cell>
          <cell r="G32" t="str">
            <v>Sales Support</v>
          </cell>
          <cell r="H32">
            <v>65</v>
          </cell>
          <cell r="I32">
            <v>10000</v>
          </cell>
          <cell r="J32">
            <v>10500</v>
          </cell>
          <cell r="K32">
            <v>15500</v>
          </cell>
          <cell r="M32">
            <v>0</v>
          </cell>
          <cell r="N32">
            <v>9000</v>
          </cell>
          <cell r="O32">
            <v>14000</v>
          </cell>
          <cell r="P32">
            <v>22000</v>
          </cell>
          <cell r="Q32">
            <v>26000</v>
          </cell>
        </row>
        <row r="33">
          <cell r="C33" t="str">
            <v>M43</v>
          </cell>
          <cell r="D33" t="str">
            <v>3</v>
          </cell>
          <cell r="E33" t="str">
            <v>M</v>
          </cell>
          <cell r="F33" t="str">
            <v>M3</v>
          </cell>
          <cell r="G33" t="str">
            <v>Mktg Professionals</v>
          </cell>
          <cell r="H33">
            <v>43</v>
          </cell>
          <cell r="I33">
            <v>18000</v>
          </cell>
          <cell r="J33">
            <v>22000</v>
          </cell>
          <cell r="K33">
            <v>27000</v>
          </cell>
          <cell r="M33">
            <v>0</v>
          </cell>
          <cell r="N33">
            <v>19000</v>
          </cell>
          <cell r="O33">
            <v>30000</v>
          </cell>
          <cell r="P33">
            <v>46000</v>
          </cell>
          <cell r="Q33">
            <v>55000</v>
          </cell>
        </row>
        <row r="34">
          <cell r="C34" t="str">
            <v>M53</v>
          </cell>
          <cell r="D34" t="str">
            <v>3</v>
          </cell>
          <cell r="E34" t="str">
            <v>M</v>
          </cell>
          <cell r="F34" t="str">
            <v>M3</v>
          </cell>
          <cell r="G34" t="str">
            <v>Mktg Professionals</v>
          </cell>
          <cell r="H34">
            <v>53</v>
          </cell>
          <cell r="I34">
            <v>13000</v>
          </cell>
          <cell r="J34">
            <v>15000</v>
          </cell>
          <cell r="K34">
            <v>19000</v>
          </cell>
          <cell r="M34">
            <v>0</v>
          </cell>
          <cell r="N34">
            <v>13000</v>
          </cell>
          <cell r="O34">
            <v>20000</v>
          </cell>
          <cell r="P34">
            <v>32000</v>
          </cell>
          <cell r="Q34">
            <v>38000</v>
          </cell>
        </row>
        <row r="35">
          <cell r="C35" t="str">
            <v>M63</v>
          </cell>
          <cell r="D35" t="str">
            <v>3</v>
          </cell>
          <cell r="E35" t="str">
            <v>M</v>
          </cell>
          <cell r="F35" t="str">
            <v>M3</v>
          </cell>
          <cell r="G35" t="str">
            <v>Mktg Professionals</v>
          </cell>
          <cell r="H35">
            <v>63</v>
          </cell>
          <cell r="I35">
            <v>10000</v>
          </cell>
          <cell r="J35">
            <v>10000</v>
          </cell>
          <cell r="K35">
            <v>15000</v>
          </cell>
          <cell r="M35">
            <v>0</v>
          </cell>
          <cell r="N35">
            <v>9000</v>
          </cell>
          <cell r="O35">
            <v>14000</v>
          </cell>
          <cell r="P35">
            <v>21000</v>
          </cell>
          <cell r="Q35">
            <v>25000</v>
          </cell>
        </row>
        <row r="36">
          <cell r="C36" t="str">
            <v>R21</v>
          </cell>
          <cell r="D36" t="str">
            <v>1</v>
          </cell>
          <cell r="E36" t="str">
            <v>R</v>
          </cell>
          <cell r="F36" t="str">
            <v>R1</v>
          </cell>
          <cell r="G36" t="str">
            <v>Technical Consulting / SE</v>
          </cell>
          <cell r="H36">
            <v>21</v>
          </cell>
          <cell r="I36">
            <v>35000</v>
          </cell>
          <cell r="J36">
            <v>36500</v>
          </cell>
          <cell r="K36">
            <v>45000</v>
          </cell>
          <cell r="M36">
            <v>0</v>
          </cell>
          <cell r="N36">
            <v>31000</v>
          </cell>
          <cell r="O36">
            <v>73000</v>
          </cell>
          <cell r="P36">
            <v>109500</v>
          </cell>
          <cell r="Q36">
            <v>146000</v>
          </cell>
        </row>
        <row r="37">
          <cell r="C37" t="str">
            <v>R31</v>
          </cell>
          <cell r="D37" t="str">
            <v>1</v>
          </cell>
          <cell r="E37" t="str">
            <v>R</v>
          </cell>
          <cell r="F37" t="str">
            <v>R1</v>
          </cell>
          <cell r="G37" t="str">
            <v>Technical Consulting / SE</v>
          </cell>
          <cell r="H37">
            <v>31</v>
          </cell>
          <cell r="I37">
            <v>27000</v>
          </cell>
          <cell r="J37">
            <v>33000</v>
          </cell>
          <cell r="K37">
            <v>40000</v>
          </cell>
          <cell r="M37">
            <v>0</v>
          </cell>
          <cell r="N37">
            <v>27000</v>
          </cell>
          <cell r="O37">
            <v>57000</v>
          </cell>
          <cell r="P37">
            <v>70000</v>
          </cell>
          <cell r="Q37">
            <v>84000</v>
          </cell>
        </row>
        <row r="38">
          <cell r="C38" t="str">
            <v>R41</v>
          </cell>
          <cell r="D38" t="str">
            <v>1</v>
          </cell>
          <cell r="E38" t="str">
            <v>R</v>
          </cell>
          <cell r="F38" t="str">
            <v>R1</v>
          </cell>
          <cell r="G38" t="str">
            <v>Technical Consulting / SE</v>
          </cell>
          <cell r="H38">
            <v>41</v>
          </cell>
          <cell r="I38">
            <v>24000</v>
          </cell>
          <cell r="J38">
            <v>27500</v>
          </cell>
          <cell r="K38">
            <v>37000</v>
          </cell>
          <cell r="M38">
            <v>0</v>
          </cell>
          <cell r="N38">
            <v>23000</v>
          </cell>
          <cell r="O38">
            <v>37000</v>
          </cell>
          <cell r="P38">
            <v>58000</v>
          </cell>
          <cell r="Q38">
            <v>70000</v>
          </cell>
        </row>
        <row r="39">
          <cell r="C39" t="str">
            <v>R51</v>
          </cell>
          <cell r="D39" t="str">
            <v>1</v>
          </cell>
          <cell r="E39" t="str">
            <v>R</v>
          </cell>
          <cell r="F39" t="str">
            <v>R1</v>
          </cell>
          <cell r="G39" t="str">
            <v>Technical Consulting / SE</v>
          </cell>
          <cell r="H39">
            <v>51</v>
          </cell>
          <cell r="I39">
            <v>18000</v>
          </cell>
          <cell r="J39">
            <v>21000</v>
          </cell>
          <cell r="K39">
            <v>28000</v>
          </cell>
          <cell r="M39">
            <v>0</v>
          </cell>
          <cell r="N39">
            <v>18000</v>
          </cell>
          <cell r="O39">
            <v>28000</v>
          </cell>
          <cell r="P39">
            <v>44000</v>
          </cell>
          <cell r="Q39">
            <v>53000</v>
          </cell>
        </row>
        <row r="40">
          <cell r="C40" t="str">
            <v>R61</v>
          </cell>
          <cell r="D40" t="str">
            <v>1</v>
          </cell>
          <cell r="E40" t="str">
            <v>R</v>
          </cell>
          <cell r="F40" t="str">
            <v>R1</v>
          </cell>
          <cell r="G40" t="str">
            <v>Technical Consulting / SE</v>
          </cell>
          <cell r="H40">
            <v>61</v>
          </cell>
          <cell r="J40">
            <v>16000</v>
          </cell>
          <cell r="M40">
            <v>0</v>
          </cell>
          <cell r="N40">
            <v>14000</v>
          </cell>
          <cell r="O40">
            <v>22000</v>
          </cell>
          <cell r="P40">
            <v>34000</v>
          </cell>
          <cell r="Q40">
            <v>41000</v>
          </cell>
        </row>
        <row r="41">
          <cell r="C41" t="str">
            <v>T21</v>
          </cell>
          <cell r="D41" t="str">
            <v>1</v>
          </cell>
          <cell r="E41" t="str">
            <v>T</v>
          </cell>
          <cell r="F41" t="str">
            <v>T1</v>
          </cell>
          <cell r="G41" t="str">
            <v>Management</v>
          </cell>
          <cell r="H41">
            <v>21</v>
          </cell>
          <cell r="I41">
            <v>36000</v>
          </cell>
          <cell r="J41">
            <v>40000</v>
          </cell>
          <cell r="K41">
            <v>46000</v>
          </cell>
          <cell r="M41">
            <v>0</v>
          </cell>
          <cell r="N41">
            <v>29000</v>
          </cell>
          <cell r="O41">
            <v>68000</v>
          </cell>
          <cell r="P41">
            <v>102000</v>
          </cell>
          <cell r="Q41">
            <v>136000</v>
          </cell>
        </row>
        <row r="42">
          <cell r="C42" t="str">
            <v>T31</v>
          </cell>
          <cell r="D42" t="str">
            <v>1</v>
          </cell>
          <cell r="E42" t="str">
            <v>T</v>
          </cell>
          <cell r="F42" t="str">
            <v>T1</v>
          </cell>
          <cell r="G42" t="str">
            <v>Product Experts/Networking &amp; Internals</v>
          </cell>
          <cell r="H42">
            <v>31</v>
          </cell>
          <cell r="I42">
            <v>25000</v>
          </cell>
          <cell r="J42">
            <v>27000</v>
          </cell>
          <cell r="K42">
            <v>38000</v>
          </cell>
          <cell r="M42">
            <v>0</v>
          </cell>
          <cell r="N42">
            <v>23000</v>
          </cell>
          <cell r="O42">
            <v>47250</v>
          </cell>
          <cell r="P42">
            <v>54000</v>
          </cell>
          <cell r="Q42">
            <v>81000</v>
          </cell>
        </row>
        <row r="43">
          <cell r="C43" t="str">
            <v>T41</v>
          </cell>
          <cell r="D43" t="str">
            <v>1</v>
          </cell>
          <cell r="E43" t="str">
            <v>T</v>
          </cell>
          <cell r="F43" t="str">
            <v>T1</v>
          </cell>
          <cell r="G43" t="str">
            <v>Product Experts/Networking &amp; Internals</v>
          </cell>
          <cell r="H43">
            <v>41</v>
          </cell>
          <cell r="I43">
            <v>16000</v>
          </cell>
          <cell r="J43">
            <v>18500</v>
          </cell>
          <cell r="K43">
            <v>26000</v>
          </cell>
          <cell r="M43">
            <v>0</v>
          </cell>
          <cell r="N43">
            <v>16000</v>
          </cell>
          <cell r="O43">
            <v>25000</v>
          </cell>
          <cell r="P43">
            <v>39000</v>
          </cell>
          <cell r="Q43">
            <v>47000</v>
          </cell>
        </row>
        <row r="44">
          <cell r="C44" t="str">
            <v>T51</v>
          </cell>
          <cell r="D44" t="str">
            <v>1</v>
          </cell>
          <cell r="E44" t="str">
            <v>T</v>
          </cell>
          <cell r="F44" t="str">
            <v>T1</v>
          </cell>
          <cell r="G44" t="str">
            <v>Product Experts/Networking &amp; Internals</v>
          </cell>
          <cell r="H44">
            <v>51</v>
          </cell>
          <cell r="I44">
            <v>11000</v>
          </cell>
          <cell r="J44">
            <v>13000</v>
          </cell>
          <cell r="K44">
            <v>19000</v>
          </cell>
          <cell r="M44">
            <v>0</v>
          </cell>
          <cell r="N44">
            <v>11000</v>
          </cell>
          <cell r="O44">
            <v>18000</v>
          </cell>
          <cell r="P44">
            <v>27000</v>
          </cell>
          <cell r="Q44">
            <v>33000</v>
          </cell>
        </row>
        <row r="45">
          <cell r="C45" t="str">
            <v>T61</v>
          </cell>
          <cell r="D45" t="str">
            <v>1</v>
          </cell>
          <cell r="E45" t="str">
            <v>T</v>
          </cell>
          <cell r="F45" t="str">
            <v>T1</v>
          </cell>
          <cell r="G45" t="str">
            <v>Product Experts/Networking &amp; Internals</v>
          </cell>
          <cell r="H45">
            <v>61</v>
          </cell>
          <cell r="I45">
            <v>7000</v>
          </cell>
          <cell r="J45">
            <v>9000</v>
          </cell>
          <cell r="K45">
            <v>12000</v>
          </cell>
          <cell r="M45">
            <v>0</v>
          </cell>
          <cell r="N45">
            <v>8000</v>
          </cell>
          <cell r="O45">
            <v>12000</v>
          </cell>
          <cell r="P45">
            <v>19000</v>
          </cell>
          <cell r="Q45">
            <v>23000</v>
          </cell>
        </row>
        <row r="46">
          <cell r="C46" t="str">
            <v>T32</v>
          </cell>
          <cell r="D46" t="str">
            <v>2</v>
          </cell>
          <cell r="E46" t="str">
            <v>T</v>
          </cell>
          <cell r="F46" t="str">
            <v>T2</v>
          </cell>
          <cell r="G46" t="str">
            <v>System &amp; Web Mgmt</v>
          </cell>
          <cell r="H46">
            <v>32</v>
          </cell>
          <cell r="I46">
            <v>29000</v>
          </cell>
          <cell r="J46">
            <v>27500</v>
          </cell>
          <cell r="K46">
            <v>37000</v>
          </cell>
          <cell r="M46">
            <v>0</v>
          </cell>
          <cell r="N46">
            <v>23000</v>
          </cell>
          <cell r="O46">
            <v>49000</v>
          </cell>
          <cell r="P46">
            <v>61000</v>
          </cell>
          <cell r="Q46">
            <v>73000</v>
          </cell>
        </row>
        <row r="47">
          <cell r="C47" t="str">
            <v>T42</v>
          </cell>
          <cell r="D47" t="str">
            <v>2</v>
          </cell>
          <cell r="E47" t="str">
            <v>T</v>
          </cell>
          <cell r="F47" t="str">
            <v>T2</v>
          </cell>
          <cell r="G47" t="str">
            <v>System &amp; Web Mgmt</v>
          </cell>
          <cell r="H47">
            <v>42</v>
          </cell>
          <cell r="I47">
            <v>20000</v>
          </cell>
          <cell r="J47">
            <v>24500</v>
          </cell>
          <cell r="K47">
            <v>33000</v>
          </cell>
          <cell r="M47">
            <v>0</v>
          </cell>
          <cell r="N47">
            <v>20000</v>
          </cell>
          <cell r="O47">
            <v>32000</v>
          </cell>
          <cell r="P47">
            <v>51000</v>
          </cell>
          <cell r="Q47">
            <v>61000</v>
          </cell>
        </row>
        <row r="48">
          <cell r="C48" t="str">
            <v>T52</v>
          </cell>
          <cell r="D48" t="str">
            <v>2</v>
          </cell>
          <cell r="E48" t="str">
            <v>T</v>
          </cell>
          <cell r="F48" t="str">
            <v>T2</v>
          </cell>
          <cell r="G48" t="str">
            <v>System &amp; Web Mgmt</v>
          </cell>
          <cell r="H48">
            <v>52</v>
          </cell>
          <cell r="I48">
            <v>13000</v>
          </cell>
          <cell r="J48">
            <v>15250</v>
          </cell>
          <cell r="K48">
            <v>23000</v>
          </cell>
          <cell r="M48">
            <v>0</v>
          </cell>
          <cell r="N48">
            <v>12000</v>
          </cell>
          <cell r="O48">
            <v>20000</v>
          </cell>
          <cell r="P48">
            <v>32000</v>
          </cell>
          <cell r="Q48">
            <v>38000</v>
          </cell>
        </row>
        <row r="49">
          <cell r="C49" t="str">
            <v>T62</v>
          </cell>
          <cell r="D49" t="str">
            <v>2</v>
          </cell>
          <cell r="E49" t="str">
            <v>T</v>
          </cell>
          <cell r="F49" t="str">
            <v>T2</v>
          </cell>
          <cell r="G49" t="str">
            <v>System &amp; Web Mgmt</v>
          </cell>
          <cell r="H49">
            <v>62</v>
          </cell>
          <cell r="I49">
            <v>8500</v>
          </cell>
          <cell r="J49">
            <v>8500</v>
          </cell>
          <cell r="K49">
            <v>11500</v>
          </cell>
          <cell r="M49">
            <v>0</v>
          </cell>
          <cell r="N49">
            <v>7000</v>
          </cell>
          <cell r="O49">
            <v>11000</v>
          </cell>
          <cell r="P49">
            <v>18000</v>
          </cell>
          <cell r="Q49">
            <v>22000</v>
          </cell>
        </row>
        <row r="50">
          <cell r="C50" t="str">
            <v>T45</v>
          </cell>
          <cell r="D50" t="str">
            <v>5</v>
          </cell>
          <cell r="E50" t="str">
            <v>T</v>
          </cell>
          <cell r="F50" t="str">
            <v>T5</v>
          </cell>
          <cell r="G50" t="str">
            <v>Tech Writing</v>
          </cell>
          <cell r="H50">
            <v>45</v>
          </cell>
          <cell r="I50">
            <v>19000</v>
          </cell>
          <cell r="J50">
            <v>20000</v>
          </cell>
          <cell r="K50">
            <v>27000</v>
          </cell>
          <cell r="M50">
            <v>0</v>
          </cell>
          <cell r="N50">
            <v>17000</v>
          </cell>
          <cell r="O50">
            <v>27000</v>
          </cell>
          <cell r="P50">
            <v>42000</v>
          </cell>
          <cell r="Q50">
            <v>50000</v>
          </cell>
        </row>
        <row r="51">
          <cell r="C51" t="str">
            <v>T55</v>
          </cell>
          <cell r="D51" t="str">
            <v>5</v>
          </cell>
          <cell r="E51" t="str">
            <v>T</v>
          </cell>
          <cell r="F51" t="str">
            <v>T5</v>
          </cell>
          <cell r="G51" t="str">
            <v>Tech Writing</v>
          </cell>
          <cell r="H51">
            <v>55</v>
          </cell>
          <cell r="I51">
            <v>14000</v>
          </cell>
          <cell r="J51">
            <v>14500</v>
          </cell>
          <cell r="K51">
            <v>21000</v>
          </cell>
          <cell r="M51">
            <v>0</v>
          </cell>
          <cell r="N51">
            <v>12000</v>
          </cell>
          <cell r="O51">
            <v>20000</v>
          </cell>
          <cell r="P51">
            <v>30000</v>
          </cell>
          <cell r="Q51">
            <v>36000</v>
          </cell>
        </row>
        <row r="52">
          <cell r="C52" t="str">
            <v>T65</v>
          </cell>
          <cell r="D52" t="str">
            <v>5</v>
          </cell>
          <cell r="E52" t="str">
            <v>T</v>
          </cell>
          <cell r="F52" t="str">
            <v>T5</v>
          </cell>
          <cell r="G52" t="str">
            <v>Tech Writing</v>
          </cell>
          <cell r="H52">
            <v>65</v>
          </cell>
          <cell r="I52">
            <v>10000</v>
          </cell>
          <cell r="J52">
            <v>10000</v>
          </cell>
          <cell r="K52">
            <v>15000</v>
          </cell>
          <cell r="M52">
            <v>0</v>
          </cell>
          <cell r="N52">
            <v>9000</v>
          </cell>
          <cell r="O52">
            <v>14000</v>
          </cell>
          <cell r="P52">
            <v>21000</v>
          </cell>
          <cell r="Q52">
            <v>25000</v>
          </cell>
        </row>
        <row r="53">
          <cell r="C53" t="str">
            <v>T56</v>
          </cell>
          <cell r="D53" t="str">
            <v>6</v>
          </cell>
          <cell r="E53" t="str">
            <v>T</v>
          </cell>
          <cell r="F53" t="str">
            <v>T6</v>
          </cell>
          <cell r="G53" t="str">
            <v>Testers</v>
          </cell>
          <cell r="H53">
            <v>56</v>
          </cell>
          <cell r="I53">
            <v>11000</v>
          </cell>
          <cell r="J53">
            <v>11000</v>
          </cell>
          <cell r="K53">
            <v>16000</v>
          </cell>
          <cell r="M53">
            <v>0</v>
          </cell>
          <cell r="N53">
            <v>9000</v>
          </cell>
          <cell r="O53">
            <v>15000</v>
          </cell>
          <cell r="P53">
            <v>23000</v>
          </cell>
          <cell r="Q53">
            <v>28000</v>
          </cell>
        </row>
        <row r="54">
          <cell r="C54" t="str">
            <v>T66</v>
          </cell>
          <cell r="D54" t="str">
            <v>6</v>
          </cell>
          <cell r="E54" t="str">
            <v>T</v>
          </cell>
          <cell r="F54" t="str">
            <v>T6</v>
          </cell>
          <cell r="G54" t="str">
            <v>Testers</v>
          </cell>
          <cell r="H54">
            <v>66</v>
          </cell>
          <cell r="I54">
            <v>7000</v>
          </cell>
          <cell r="J54">
            <v>8000</v>
          </cell>
          <cell r="K54">
            <v>12000</v>
          </cell>
          <cell r="M54">
            <v>0</v>
          </cell>
          <cell r="N54">
            <v>7000</v>
          </cell>
          <cell r="O54">
            <v>11000</v>
          </cell>
          <cell r="P54">
            <v>17000</v>
          </cell>
          <cell r="Q54">
            <v>20000</v>
          </cell>
        </row>
        <row r="55">
          <cell r="C55" t="str">
            <v>P21</v>
          </cell>
          <cell r="D55" t="str">
            <v>1</v>
          </cell>
          <cell r="E55" t="str">
            <v>P</v>
          </cell>
          <cell r="F55" t="str">
            <v>P1</v>
          </cell>
          <cell r="G55" t="str">
            <v>Management</v>
          </cell>
          <cell r="H55">
            <v>21</v>
          </cell>
          <cell r="I55">
            <v>35000</v>
          </cell>
          <cell r="J55">
            <v>40000</v>
          </cell>
          <cell r="K55">
            <v>48000</v>
          </cell>
          <cell r="M55">
            <v>0</v>
          </cell>
          <cell r="N55">
            <v>32000</v>
          </cell>
          <cell r="O55">
            <v>76000</v>
          </cell>
          <cell r="P55">
            <v>100000</v>
          </cell>
          <cell r="Q55">
            <v>120000</v>
          </cell>
        </row>
        <row r="56">
          <cell r="C56" t="str">
            <v>P31</v>
          </cell>
          <cell r="D56" t="str">
            <v>1</v>
          </cell>
          <cell r="E56" t="str">
            <v>P</v>
          </cell>
          <cell r="F56" t="str">
            <v>P1</v>
          </cell>
          <cell r="G56" t="str">
            <v>Business Analysis</v>
          </cell>
          <cell r="H56">
            <v>31</v>
          </cell>
          <cell r="I56">
            <v>24000</v>
          </cell>
          <cell r="J56">
            <v>28000</v>
          </cell>
          <cell r="K56">
            <v>36000</v>
          </cell>
          <cell r="M56">
            <v>0</v>
          </cell>
          <cell r="N56">
            <v>24000</v>
          </cell>
          <cell r="O56">
            <v>39000</v>
          </cell>
          <cell r="P56">
            <v>59000</v>
          </cell>
          <cell r="Q56">
            <v>71000</v>
          </cell>
        </row>
        <row r="57">
          <cell r="C57" t="str">
            <v>P41</v>
          </cell>
          <cell r="D57" t="str">
            <v>1</v>
          </cell>
          <cell r="E57" t="str">
            <v>P</v>
          </cell>
          <cell r="F57" t="str">
            <v>P1</v>
          </cell>
          <cell r="G57" t="str">
            <v>Business Analysis</v>
          </cell>
          <cell r="H57">
            <v>41</v>
          </cell>
          <cell r="I57">
            <v>17000</v>
          </cell>
          <cell r="J57">
            <v>19000</v>
          </cell>
          <cell r="K57">
            <v>26000</v>
          </cell>
          <cell r="M57">
            <v>0</v>
          </cell>
          <cell r="N57">
            <v>16000</v>
          </cell>
          <cell r="O57">
            <v>25000</v>
          </cell>
          <cell r="P57">
            <v>40000</v>
          </cell>
          <cell r="Q57">
            <v>48000</v>
          </cell>
        </row>
        <row r="58">
          <cell r="C58" t="str">
            <v>P51</v>
          </cell>
          <cell r="D58" t="str">
            <v>1</v>
          </cell>
          <cell r="E58" t="str">
            <v>P</v>
          </cell>
          <cell r="F58" t="str">
            <v>P1</v>
          </cell>
          <cell r="G58" t="str">
            <v>Business Analysis</v>
          </cell>
          <cell r="H58">
            <v>51</v>
          </cell>
          <cell r="I58">
            <v>12000</v>
          </cell>
          <cell r="J58">
            <v>14500</v>
          </cell>
          <cell r="K58">
            <v>18000</v>
          </cell>
          <cell r="M58">
            <v>0</v>
          </cell>
          <cell r="N58">
            <v>12000</v>
          </cell>
          <cell r="O58">
            <v>19000</v>
          </cell>
          <cell r="P58">
            <v>30000</v>
          </cell>
          <cell r="Q58">
            <v>36000</v>
          </cell>
        </row>
        <row r="59">
          <cell r="C59" t="str">
            <v>P61</v>
          </cell>
          <cell r="D59" t="str">
            <v>1</v>
          </cell>
          <cell r="E59" t="str">
            <v>P</v>
          </cell>
          <cell r="F59" t="str">
            <v>P1</v>
          </cell>
          <cell r="G59" t="str">
            <v>Business Analysis</v>
          </cell>
          <cell r="H59">
            <v>61</v>
          </cell>
          <cell r="I59">
            <v>10000</v>
          </cell>
          <cell r="J59">
            <v>10000</v>
          </cell>
          <cell r="K59">
            <v>14000</v>
          </cell>
          <cell r="M59">
            <v>0</v>
          </cell>
          <cell r="N59">
            <v>9000</v>
          </cell>
          <cell r="O59">
            <v>14000</v>
          </cell>
          <cell r="P59">
            <v>21000</v>
          </cell>
          <cell r="Q59">
            <v>25000</v>
          </cell>
        </row>
        <row r="60">
          <cell r="C60" t="str">
            <v>P34</v>
          </cell>
          <cell r="D60" t="str">
            <v>4</v>
          </cell>
          <cell r="E60" t="str">
            <v>P</v>
          </cell>
          <cell r="F60" t="str">
            <v>P4</v>
          </cell>
          <cell r="G60" t="str">
            <v>Academic Professionals</v>
          </cell>
          <cell r="H60">
            <v>34</v>
          </cell>
          <cell r="I60">
            <v>27000</v>
          </cell>
          <cell r="J60">
            <v>30000</v>
          </cell>
          <cell r="K60">
            <v>38000</v>
          </cell>
          <cell r="M60">
            <v>0</v>
          </cell>
          <cell r="N60">
            <v>26000</v>
          </cell>
          <cell r="O60">
            <v>42000</v>
          </cell>
          <cell r="P60">
            <v>63000</v>
          </cell>
          <cell r="Q60">
            <v>76000</v>
          </cell>
        </row>
        <row r="61">
          <cell r="C61" t="str">
            <v>P44</v>
          </cell>
          <cell r="D61" t="str">
            <v>4</v>
          </cell>
          <cell r="E61" t="str">
            <v>P</v>
          </cell>
          <cell r="F61" t="str">
            <v>P4</v>
          </cell>
          <cell r="G61" t="str">
            <v>Academic Professionals</v>
          </cell>
          <cell r="H61">
            <v>44</v>
          </cell>
          <cell r="I61">
            <v>18000</v>
          </cell>
          <cell r="J61">
            <v>20000</v>
          </cell>
          <cell r="K61">
            <v>28500</v>
          </cell>
          <cell r="M61">
            <v>0</v>
          </cell>
          <cell r="N61">
            <v>17000</v>
          </cell>
          <cell r="O61">
            <v>27000</v>
          </cell>
          <cell r="P61">
            <v>42000</v>
          </cell>
          <cell r="Q61">
            <v>50000</v>
          </cell>
        </row>
        <row r="62">
          <cell r="C62" t="str">
            <v>P54</v>
          </cell>
          <cell r="D62" t="str">
            <v>4</v>
          </cell>
          <cell r="E62" t="str">
            <v>P</v>
          </cell>
          <cell r="F62" t="str">
            <v>P4</v>
          </cell>
          <cell r="G62" t="str">
            <v>Academic Professionals</v>
          </cell>
          <cell r="H62">
            <v>54</v>
          </cell>
          <cell r="I62">
            <v>12000</v>
          </cell>
          <cell r="J62">
            <v>14500</v>
          </cell>
          <cell r="K62">
            <v>20000</v>
          </cell>
          <cell r="M62">
            <v>0</v>
          </cell>
          <cell r="N62">
            <v>12000</v>
          </cell>
          <cell r="O62">
            <v>20000</v>
          </cell>
          <cell r="P62">
            <v>30000</v>
          </cell>
          <cell r="Q62">
            <v>36000</v>
          </cell>
        </row>
        <row r="63">
          <cell r="C63" t="str">
            <v>P64</v>
          </cell>
          <cell r="D63" t="str">
            <v>4</v>
          </cell>
          <cell r="E63" t="str">
            <v>P</v>
          </cell>
          <cell r="F63" t="str">
            <v>P4</v>
          </cell>
          <cell r="G63" t="str">
            <v>Academic Professionals</v>
          </cell>
          <cell r="H63">
            <v>64</v>
          </cell>
          <cell r="I63">
            <v>9000</v>
          </cell>
          <cell r="J63">
            <v>10000</v>
          </cell>
          <cell r="K63">
            <v>14000</v>
          </cell>
          <cell r="M63">
            <v>0</v>
          </cell>
          <cell r="N63">
            <v>9000</v>
          </cell>
          <cell r="O63">
            <v>14000</v>
          </cell>
          <cell r="P63">
            <v>21000</v>
          </cell>
          <cell r="Q63">
            <v>25000</v>
          </cell>
        </row>
        <row r="64">
          <cell r="C64" t="str">
            <v>P42</v>
          </cell>
          <cell r="D64" t="str">
            <v>2</v>
          </cell>
          <cell r="E64" t="str">
            <v>P</v>
          </cell>
          <cell r="F64" t="str">
            <v>P2</v>
          </cell>
          <cell r="G64" t="str">
            <v>Customer Service</v>
          </cell>
          <cell r="H64">
            <v>42</v>
          </cell>
          <cell r="I64">
            <v>12000</v>
          </cell>
          <cell r="J64">
            <v>17000</v>
          </cell>
          <cell r="K64">
            <v>20000</v>
          </cell>
          <cell r="M64">
            <v>0</v>
          </cell>
          <cell r="N64">
            <v>14000</v>
          </cell>
          <cell r="O64">
            <v>23000</v>
          </cell>
          <cell r="P64">
            <v>36000</v>
          </cell>
          <cell r="Q64">
            <v>43000</v>
          </cell>
        </row>
        <row r="65">
          <cell r="C65" t="str">
            <v>P52</v>
          </cell>
          <cell r="D65" t="str">
            <v>2</v>
          </cell>
          <cell r="E65" t="str">
            <v>P</v>
          </cell>
          <cell r="F65" t="str">
            <v>P2</v>
          </cell>
          <cell r="G65" t="str">
            <v>Customer Service</v>
          </cell>
          <cell r="H65">
            <v>52</v>
          </cell>
          <cell r="I65">
            <v>8500</v>
          </cell>
          <cell r="J65">
            <v>11500</v>
          </cell>
          <cell r="K65">
            <v>13500</v>
          </cell>
          <cell r="M65">
            <v>0</v>
          </cell>
          <cell r="N65">
            <v>10000</v>
          </cell>
          <cell r="O65">
            <v>16000</v>
          </cell>
          <cell r="P65">
            <v>24000</v>
          </cell>
          <cell r="Q65">
            <v>29000</v>
          </cell>
        </row>
        <row r="66">
          <cell r="C66" t="str">
            <v>P62</v>
          </cell>
          <cell r="D66" t="str">
            <v>2</v>
          </cell>
          <cell r="E66" t="str">
            <v>P</v>
          </cell>
          <cell r="F66" t="str">
            <v>P2</v>
          </cell>
          <cell r="G66" t="str">
            <v>Customer Service</v>
          </cell>
          <cell r="H66">
            <v>62</v>
          </cell>
          <cell r="I66">
            <v>7000</v>
          </cell>
          <cell r="J66">
            <v>8000</v>
          </cell>
          <cell r="K66">
            <v>10000</v>
          </cell>
          <cell r="M66">
            <v>0</v>
          </cell>
          <cell r="N66">
            <v>7000</v>
          </cell>
          <cell r="O66">
            <v>11000</v>
          </cell>
          <cell r="P66">
            <v>17000</v>
          </cell>
          <cell r="Q66">
            <v>20000</v>
          </cell>
        </row>
        <row r="67">
          <cell r="C67" t="str">
            <v>P33</v>
          </cell>
          <cell r="D67" t="str">
            <v>3</v>
          </cell>
          <cell r="E67" t="str">
            <v>P</v>
          </cell>
          <cell r="F67" t="str">
            <v>P3</v>
          </cell>
          <cell r="G67" t="str">
            <v>Professionals</v>
          </cell>
          <cell r="H67">
            <v>33</v>
          </cell>
          <cell r="I67">
            <v>21000</v>
          </cell>
          <cell r="J67">
            <v>22500</v>
          </cell>
          <cell r="K67">
            <v>31000</v>
          </cell>
          <cell r="M67">
            <v>0</v>
          </cell>
          <cell r="N67">
            <v>19000</v>
          </cell>
          <cell r="O67">
            <v>33000</v>
          </cell>
          <cell r="P67">
            <v>47000</v>
          </cell>
          <cell r="Q67">
            <v>56000</v>
          </cell>
        </row>
        <row r="68">
          <cell r="C68" t="str">
            <v>P43</v>
          </cell>
          <cell r="D68" t="str">
            <v>3</v>
          </cell>
          <cell r="E68" t="str">
            <v>P</v>
          </cell>
          <cell r="F68" t="str">
            <v>P3</v>
          </cell>
          <cell r="G68" t="str">
            <v>Professionals</v>
          </cell>
          <cell r="H68">
            <v>43</v>
          </cell>
          <cell r="I68">
            <v>13000</v>
          </cell>
          <cell r="J68">
            <v>15500</v>
          </cell>
          <cell r="K68">
            <v>21000</v>
          </cell>
          <cell r="M68">
            <v>0</v>
          </cell>
          <cell r="N68">
            <v>13000</v>
          </cell>
          <cell r="O68">
            <v>21000</v>
          </cell>
          <cell r="P68">
            <v>33000</v>
          </cell>
          <cell r="Q68">
            <v>40000</v>
          </cell>
        </row>
        <row r="69">
          <cell r="C69" t="str">
            <v>P53</v>
          </cell>
          <cell r="D69" t="str">
            <v>3</v>
          </cell>
          <cell r="E69" t="str">
            <v>P</v>
          </cell>
          <cell r="F69" t="str">
            <v>P3</v>
          </cell>
          <cell r="G69" t="str">
            <v>Professionals</v>
          </cell>
          <cell r="H69">
            <v>53</v>
          </cell>
          <cell r="I69">
            <v>8500</v>
          </cell>
          <cell r="J69">
            <v>10500</v>
          </cell>
          <cell r="K69">
            <v>14500</v>
          </cell>
          <cell r="M69">
            <v>0</v>
          </cell>
          <cell r="N69">
            <v>9000</v>
          </cell>
          <cell r="O69">
            <v>14000</v>
          </cell>
          <cell r="P69">
            <v>22000</v>
          </cell>
          <cell r="Q69">
            <v>26000</v>
          </cell>
        </row>
        <row r="70">
          <cell r="C70" t="str">
            <v>P63</v>
          </cell>
          <cell r="D70" t="str">
            <v>3</v>
          </cell>
          <cell r="E70" t="str">
            <v>P</v>
          </cell>
          <cell r="F70" t="str">
            <v>P3</v>
          </cell>
          <cell r="G70" t="str">
            <v>Professionals</v>
          </cell>
          <cell r="H70">
            <v>63</v>
          </cell>
          <cell r="I70">
            <v>6500</v>
          </cell>
          <cell r="J70">
            <v>7500</v>
          </cell>
          <cell r="K70">
            <v>11000</v>
          </cell>
          <cell r="M70">
            <v>0</v>
          </cell>
          <cell r="N70">
            <v>6000</v>
          </cell>
          <cell r="O70">
            <v>10000</v>
          </cell>
          <cell r="P70">
            <v>16000</v>
          </cell>
          <cell r="Q70">
            <v>19000</v>
          </cell>
        </row>
        <row r="76">
          <cell r="C76" t="str">
            <v>D35</v>
          </cell>
          <cell r="D76" t="str">
            <v>5</v>
          </cell>
          <cell r="E76" t="str">
            <v>D</v>
          </cell>
          <cell r="F76" t="str">
            <v>D5</v>
          </cell>
          <cell r="G76" t="str">
            <v>Developers</v>
          </cell>
          <cell r="H76">
            <v>35</v>
          </cell>
          <cell r="I76">
            <v>62500</v>
          </cell>
          <cell r="J76">
            <v>72000</v>
          </cell>
          <cell r="K76">
            <v>83333.333333333328</v>
          </cell>
          <cell r="M76">
            <v>0</v>
          </cell>
          <cell r="N76">
            <v>61000</v>
          </cell>
          <cell r="O76">
            <v>144000</v>
          </cell>
          <cell r="P76">
            <v>180000</v>
          </cell>
          <cell r="Q76">
            <v>216000</v>
          </cell>
        </row>
        <row r="77">
          <cell r="C77" t="str">
            <v>D41</v>
          </cell>
          <cell r="D77" t="str">
            <v>1</v>
          </cell>
          <cell r="E77" t="str">
            <v>D</v>
          </cell>
          <cell r="F77" t="str">
            <v>D1</v>
          </cell>
          <cell r="G77" t="str">
            <v>Products Applications</v>
          </cell>
          <cell r="H77">
            <v>41</v>
          </cell>
          <cell r="I77">
            <v>41666.666666666664</v>
          </cell>
          <cell r="J77">
            <v>49000</v>
          </cell>
          <cell r="K77">
            <v>66666.666666666672</v>
          </cell>
          <cell r="M77">
            <v>0</v>
          </cell>
          <cell r="N77">
            <v>42000</v>
          </cell>
          <cell r="O77">
            <v>49000</v>
          </cell>
          <cell r="P77">
            <v>64000</v>
          </cell>
          <cell r="Q77">
            <v>83000</v>
          </cell>
        </row>
        <row r="78">
          <cell r="C78" t="str">
            <v>D45</v>
          </cell>
          <cell r="D78" t="str">
            <v>5</v>
          </cell>
          <cell r="E78" t="str">
            <v>D</v>
          </cell>
          <cell r="F78" t="str">
            <v>D5</v>
          </cell>
          <cell r="G78" t="str">
            <v>Kernel &amp; Networking</v>
          </cell>
          <cell r="H78">
            <v>45</v>
          </cell>
          <cell r="I78">
            <v>42500</v>
          </cell>
          <cell r="J78">
            <v>50000</v>
          </cell>
          <cell r="K78">
            <v>66666.666666666672</v>
          </cell>
          <cell r="M78">
            <v>0</v>
          </cell>
          <cell r="N78">
            <v>43000</v>
          </cell>
          <cell r="O78">
            <v>50000</v>
          </cell>
          <cell r="P78">
            <v>65000</v>
          </cell>
          <cell r="Q78">
            <v>85000</v>
          </cell>
        </row>
        <row r="79">
          <cell r="C79" t="str">
            <v>D51</v>
          </cell>
          <cell r="D79" t="str">
            <v>1</v>
          </cell>
          <cell r="E79" t="str">
            <v>D</v>
          </cell>
          <cell r="F79" t="str">
            <v>D1</v>
          </cell>
          <cell r="G79" t="str">
            <v>Products Applications</v>
          </cell>
          <cell r="H79">
            <v>51</v>
          </cell>
          <cell r="I79">
            <v>33333.333333333336</v>
          </cell>
          <cell r="J79">
            <v>39000</v>
          </cell>
          <cell r="K79">
            <v>46666.666666666664</v>
          </cell>
          <cell r="M79">
            <v>0</v>
          </cell>
          <cell r="N79">
            <v>33000</v>
          </cell>
          <cell r="O79">
            <v>39000</v>
          </cell>
          <cell r="P79">
            <v>51000</v>
          </cell>
          <cell r="Q79">
            <v>66000</v>
          </cell>
        </row>
        <row r="80">
          <cell r="C80" t="str">
            <v>D55</v>
          </cell>
          <cell r="D80" t="str">
            <v>5</v>
          </cell>
          <cell r="E80" t="str">
            <v>D</v>
          </cell>
          <cell r="F80" t="str">
            <v>D5</v>
          </cell>
          <cell r="G80" t="str">
            <v>Kernel &amp; Networking</v>
          </cell>
          <cell r="H80">
            <v>55</v>
          </cell>
          <cell r="J80">
            <v>40000</v>
          </cell>
          <cell r="M80">
            <v>0</v>
          </cell>
          <cell r="N80">
            <v>34000</v>
          </cell>
          <cell r="O80">
            <v>40000</v>
          </cell>
          <cell r="P80">
            <v>52000</v>
          </cell>
          <cell r="Q80">
            <v>68000</v>
          </cell>
        </row>
        <row r="81">
          <cell r="C81" t="str">
            <v>D65</v>
          </cell>
          <cell r="D81" t="str">
            <v>5</v>
          </cell>
          <cell r="E81" t="str">
            <v>D</v>
          </cell>
          <cell r="F81" t="str">
            <v>D5</v>
          </cell>
          <cell r="G81" t="str">
            <v>Kernel &amp; Networking</v>
          </cell>
          <cell r="H81">
            <v>65</v>
          </cell>
          <cell r="J81">
            <v>36000</v>
          </cell>
          <cell r="M81">
            <v>0</v>
          </cell>
          <cell r="N81">
            <v>31000</v>
          </cell>
          <cell r="O81">
            <v>36000</v>
          </cell>
          <cell r="P81">
            <v>47000</v>
          </cell>
          <cell r="Q81">
            <v>61000</v>
          </cell>
        </row>
        <row r="82">
          <cell r="C82" t="str">
            <v>D61</v>
          </cell>
          <cell r="D82" t="str">
            <v>1</v>
          </cell>
          <cell r="E82" t="str">
            <v>D</v>
          </cell>
          <cell r="F82" t="str">
            <v>D1</v>
          </cell>
          <cell r="G82" t="str">
            <v>Products Applications</v>
          </cell>
          <cell r="H82">
            <v>61</v>
          </cell>
          <cell r="I82">
            <v>29166.666666666668</v>
          </cell>
          <cell r="J82">
            <v>29500</v>
          </cell>
          <cell r="K82">
            <v>37500</v>
          </cell>
          <cell r="M82">
            <v>0</v>
          </cell>
          <cell r="N82">
            <v>25000</v>
          </cell>
          <cell r="O82">
            <v>30000</v>
          </cell>
          <cell r="P82">
            <v>38000</v>
          </cell>
          <cell r="Q82">
            <v>50000</v>
          </cell>
        </row>
        <row r="83">
          <cell r="C83" t="str">
            <v>T41</v>
          </cell>
          <cell r="D83" t="str">
            <v>1</v>
          </cell>
          <cell r="E83" t="str">
            <v>T</v>
          </cell>
          <cell r="F83" t="str">
            <v>T1</v>
          </cell>
          <cell r="G83" t="str">
            <v>Product Experts/Networking &amp; Internals</v>
          </cell>
          <cell r="H83">
            <v>41</v>
          </cell>
          <cell r="I83">
            <v>37500</v>
          </cell>
          <cell r="J83">
            <v>38000</v>
          </cell>
          <cell r="K83">
            <v>50000</v>
          </cell>
          <cell r="M83">
            <v>0</v>
          </cell>
          <cell r="N83">
            <v>32000</v>
          </cell>
          <cell r="O83">
            <v>38000</v>
          </cell>
          <cell r="P83">
            <v>49000</v>
          </cell>
          <cell r="Q83">
            <v>65000</v>
          </cell>
        </row>
        <row r="84">
          <cell r="C84" t="str">
            <v>T42</v>
          </cell>
          <cell r="D84" t="str">
            <v>2</v>
          </cell>
          <cell r="E84" t="str">
            <v>T</v>
          </cell>
          <cell r="F84" t="str">
            <v>T2</v>
          </cell>
          <cell r="G84" t="str">
            <v>System &amp; Web Mgmt</v>
          </cell>
          <cell r="H84">
            <v>42</v>
          </cell>
          <cell r="J84">
            <v>50000</v>
          </cell>
          <cell r="M84">
            <v>0</v>
          </cell>
          <cell r="N84">
            <v>43000</v>
          </cell>
          <cell r="O84">
            <v>50000</v>
          </cell>
          <cell r="P84">
            <v>65000</v>
          </cell>
          <cell r="Q84">
            <v>85000</v>
          </cell>
        </row>
        <row r="85">
          <cell r="C85" t="str">
            <v>T56</v>
          </cell>
          <cell r="D85" t="str">
            <v>6</v>
          </cell>
          <cell r="E85" t="str">
            <v>T</v>
          </cell>
          <cell r="F85" t="str">
            <v>T6</v>
          </cell>
          <cell r="G85" t="str">
            <v>Testers</v>
          </cell>
          <cell r="H85">
            <v>56</v>
          </cell>
          <cell r="I85">
            <v>31250</v>
          </cell>
          <cell r="J85">
            <v>32000</v>
          </cell>
          <cell r="K85">
            <v>41666.666666666664</v>
          </cell>
          <cell r="M85">
            <v>0</v>
          </cell>
          <cell r="N85">
            <v>27000</v>
          </cell>
          <cell r="O85">
            <v>32000</v>
          </cell>
          <cell r="P85">
            <v>42000</v>
          </cell>
          <cell r="Q85">
            <v>54000</v>
          </cell>
        </row>
        <row r="86">
          <cell r="C86" t="str">
            <v>T66</v>
          </cell>
          <cell r="D86" t="str">
            <v>6</v>
          </cell>
          <cell r="E86" t="str">
            <v>T</v>
          </cell>
          <cell r="F86" t="str">
            <v>T6</v>
          </cell>
          <cell r="G86" t="str">
            <v>Testers</v>
          </cell>
          <cell r="H86">
            <v>66</v>
          </cell>
          <cell r="J86">
            <v>20000</v>
          </cell>
          <cell r="M86">
            <v>0</v>
          </cell>
          <cell r="N86">
            <v>17000</v>
          </cell>
          <cell r="O86">
            <v>20000</v>
          </cell>
          <cell r="P86">
            <v>26000</v>
          </cell>
          <cell r="Q86">
            <v>34000</v>
          </cell>
        </row>
        <row r="87">
          <cell r="C87" t="str">
            <v>P43</v>
          </cell>
          <cell r="D87" t="str">
            <v>3</v>
          </cell>
          <cell r="E87" t="str">
            <v>P</v>
          </cell>
          <cell r="F87" t="str">
            <v>P3</v>
          </cell>
          <cell r="G87" t="str">
            <v>Professionals</v>
          </cell>
          <cell r="H87">
            <v>43</v>
          </cell>
          <cell r="I87">
            <v>41666.666666666664</v>
          </cell>
          <cell r="J87">
            <v>42000</v>
          </cell>
          <cell r="K87">
            <v>58333.333333333336</v>
          </cell>
          <cell r="M87">
            <v>0</v>
          </cell>
          <cell r="N87">
            <v>36000</v>
          </cell>
          <cell r="O87">
            <v>42000</v>
          </cell>
          <cell r="P87">
            <v>55000</v>
          </cell>
          <cell r="Q87">
            <v>71000</v>
          </cell>
        </row>
        <row r="88">
          <cell r="C88" t="str">
            <v>P52</v>
          </cell>
          <cell r="D88" t="str">
            <v>2</v>
          </cell>
          <cell r="E88" t="str">
            <v>P</v>
          </cell>
          <cell r="F88" t="str">
            <v>P2</v>
          </cell>
          <cell r="G88" t="str">
            <v>Customer Service</v>
          </cell>
          <cell r="H88">
            <v>52</v>
          </cell>
          <cell r="I88">
            <v>25000</v>
          </cell>
          <cell r="J88">
            <v>27000</v>
          </cell>
          <cell r="K88">
            <v>37500</v>
          </cell>
          <cell r="M88">
            <v>0</v>
          </cell>
          <cell r="N88">
            <v>23000</v>
          </cell>
          <cell r="O88">
            <v>27000</v>
          </cell>
          <cell r="P88">
            <v>35000</v>
          </cell>
          <cell r="Q88">
            <v>46000</v>
          </cell>
        </row>
        <row r="94">
          <cell r="C94" t="str">
            <v>D25</v>
          </cell>
          <cell r="D94" t="str">
            <v>5</v>
          </cell>
          <cell r="E94" t="str">
            <v>D</v>
          </cell>
          <cell r="F94" t="str">
            <v>D5</v>
          </cell>
          <cell r="G94" t="str">
            <v>Management</v>
          </cell>
          <cell r="H94">
            <v>25</v>
          </cell>
          <cell r="I94">
            <v>5416.666666666667</v>
          </cell>
          <cell r="J94">
            <v>6000</v>
          </cell>
          <cell r="K94">
            <v>10000</v>
          </cell>
          <cell r="M94">
            <v>0</v>
          </cell>
          <cell r="N94">
            <v>5100</v>
          </cell>
          <cell r="O94">
            <v>12000</v>
          </cell>
          <cell r="P94">
            <v>18000</v>
          </cell>
          <cell r="Q94">
            <v>21000</v>
          </cell>
        </row>
        <row r="95">
          <cell r="C95" t="str">
            <v>D35</v>
          </cell>
          <cell r="D95" t="str">
            <v>5</v>
          </cell>
          <cell r="E95" t="str">
            <v>D</v>
          </cell>
          <cell r="F95" t="str">
            <v>D5</v>
          </cell>
          <cell r="G95" t="str">
            <v>Developers</v>
          </cell>
          <cell r="H95">
            <v>35</v>
          </cell>
          <cell r="I95">
            <v>3333.3333333333335</v>
          </cell>
          <cell r="J95">
            <v>5000</v>
          </cell>
          <cell r="K95">
            <v>6250</v>
          </cell>
          <cell r="M95">
            <v>0</v>
          </cell>
          <cell r="N95">
            <v>4300</v>
          </cell>
          <cell r="O95">
            <v>8750</v>
          </cell>
          <cell r="P95">
            <v>15000</v>
          </cell>
          <cell r="Q95">
            <v>17500</v>
          </cell>
        </row>
        <row r="96">
          <cell r="C96" t="str">
            <v>D41</v>
          </cell>
          <cell r="D96" t="str">
            <v>1</v>
          </cell>
          <cell r="E96" t="str">
            <v>D</v>
          </cell>
          <cell r="F96" t="str">
            <v>D1</v>
          </cell>
          <cell r="G96" t="str">
            <v>Products Applications</v>
          </cell>
          <cell r="H96">
            <v>41</v>
          </cell>
          <cell r="I96">
            <v>2500</v>
          </cell>
          <cell r="J96">
            <v>4000</v>
          </cell>
          <cell r="K96">
            <v>5000</v>
          </cell>
          <cell r="M96">
            <v>0</v>
          </cell>
          <cell r="N96">
            <v>3400</v>
          </cell>
          <cell r="O96">
            <v>4400</v>
          </cell>
          <cell r="P96">
            <v>6000</v>
          </cell>
          <cell r="Q96">
            <v>8000</v>
          </cell>
        </row>
        <row r="97">
          <cell r="C97" t="str">
            <v>D45</v>
          </cell>
          <cell r="D97" t="str">
            <v>5</v>
          </cell>
          <cell r="E97" t="str">
            <v>D</v>
          </cell>
          <cell r="F97" t="str">
            <v>D5</v>
          </cell>
          <cell r="G97" t="str">
            <v>Kernel &amp; Networking</v>
          </cell>
          <cell r="H97">
            <v>45</v>
          </cell>
          <cell r="J97">
            <v>3500</v>
          </cell>
          <cell r="M97">
            <v>0</v>
          </cell>
          <cell r="N97">
            <v>3000</v>
          </cell>
          <cell r="O97">
            <v>3900</v>
          </cell>
          <cell r="P97">
            <v>5300</v>
          </cell>
          <cell r="Q97">
            <v>7000</v>
          </cell>
        </row>
        <row r="98">
          <cell r="C98" t="str">
            <v>D51</v>
          </cell>
          <cell r="D98" t="str">
            <v>1</v>
          </cell>
          <cell r="E98" t="str">
            <v>D</v>
          </cell>
          <cell r="F98" t="str">
            <v>D1</v>
          </cell>
          <cell r="G98" t="str">
            <v>Products Applications</v>
          </cell>
          <cell r="H98">
            <v>51</v>
          </cell>
          <cell r="I98">
            <v>1666.6666666666667</v>
          </cell>
          <cell r="J98">
            <v>3000</v>
          </cell>
          <cell r="K98">
            <v>3666.6666666666665</v>
          </cell>
          <cell r="M98">
            <v>0</v>
          </cell>
          <cell r="N98">
            <v>2600</v>
          </cell>
          <cell r="O98">
            <v>3300</v>
          </cell>
          <cell r="P98">
            <v>4500</v>
          </cell>
          <cell r="Q98">
            <v>6000</v>
          </cell>
        </row>
        <row r="99">
          <cell r="C99" t="str">
            <v>D61</v>
          </cell>
          <cell r="D99" t="str">
            <v>1</v>
          </cell>
          <cell r="E99" t="str">
            <v>D</v>
          </cell>
          <cell r="F99" t="str">
            <v>D1</v>
          </cell>
          <cell r="G99" t="str">
            <v>Products Applications</v>
          </cell>
          <cell r="H99">
            <v>61</v>
          </cell>
          <cell r="I99">
            <v>833.33333333333337</v>
          </cell>
          <cell r="J99">
            <v>1500</v>
          </cell>
          <cell r="K99">
            <v>1666.6666666666667</v>
          </cell>
          <cell r="M99">
            <v>0</v>
          </cell>
          <cell r="N99">
            <v>1300</v>
          </cell>
          <cell r="O99">
            <v>1700</v>
          </cell>
          <cell r="P99">
            <v>2300</v>
          </cell>
          <cell r="Q99">
            <v>3000</v>
          </cell>
        </row>
        <row r="100">
          <cell r="C100" t="str">
            <v>T52</v>
          </cell>
          <cell r="D100" t="str">
            <v>2</v>
          </cell>
          <cell r="E100" t="str">
            <v>T</v>
          </cell>
          <cell r="F100" t="str">
            <v>T2</v>
          </cell>
          <cell r="G100" t="str">
            <v>System &amp; Web Mgmt</v>
          </cell>
          <cell r="H100">
            <v>52</v>
          </cell>
          <cell r="I100">
            <v>1000</v>
          </cell>
          <cell r="J100">
            <v>1400</v>
          </cell>
          <cell r="K100">
            <v>1750</v>
          </cell>
          <cell r="M100">
            <v>0</v>
          </cell>
          <cell r="N100">
            <v>1200</v>
          </cell>
          <cell r="O100">
            <v>1500</v>
          </cell>
          <cell r="P100">
            <v>2100</v>
          </cell>
          <cell r="Q100">
            <v>2800</v>
          </cell>
        </row>
        <row r="101">
          <cell r="C101" t="str">
            <v>T36</v>
          </cell>
          <cell r="D101" t="str">
            <v>6</v>
          </cell>
          <cell r="E101" t="str">
            <v>T</v>
          </cell>
          <cell r="F101" t="str">
            <v>T6</v>
          </cell>
          <cell r="G101" t="str">
            <v>Testers</v>
          </cell>
          <cell r="H101">
            <v>36</v>
          </cell>
          <cell r="J101">
            <v>3000</v>
          </cell>
          <cell r="M101">
            <v>0</v>
          </cell>
          <cell r="N101">
            <v>2600</v>
          </cell>
          <cell r="O101">
            <v>3300</v>
          </cell>
          <cell r="P101">
            <v>4500</v>
          </cell>
          <cell r="Q101">
            <v>6000</v>
          </cell>
        </row>
        <row r="102">
          <cell r="C102" t="str">
            <v>T46</v>
          </cell>
          <cell r="D102" t="str">
            <v>6</v>
          </cell>
          <cell r="E102" t="str">
            <v>T</v>
          </cell>
          <cell r="F102" t="str">
            <v>T6</v>
          </cell>
          <cell r="G102" t="str">
            <v>Testers</v>
          </cell>
          <cell r="H102">
            <v>46</v>
          </cell>
          <cell r="I102">
            <v>1500</v>
          </cell>
          <cell r="J102">
            <v>2000</v>
          </cell>
          <cell r="K102">
            <v>2500</v>
          </cell>
          <cell r="M102">
            <v>0</v>
          </cell>
          <cell r="N102">
            <v>1700</v>
          </cell>
          <cell r="O102">
            <v>2200</v>
          </cell>
          <cell r="P102">
            <v>3000</v>
          </cell>
          <cell r="Q102">
            <v>4000</v>
          </cell>
        </row>
        <row r="103">
          <cell r="C103" t="str">
            <v>T56</v>
          </cell>
          <cell r="D103" t="str">
            <v>6</v>
          </cell>
          <cell r="E103" t="str">
            <v>T</v>
          </cell>
          <cell r="F103" t="str">
            <v>T6</v>
          </cell>
          <cell r="G103" t="str">
            <v>Testers</v>
          </cell>
          <cell r="H103">
            <v>56</v>
          </cell>
          <cell r="I103">
            <v>833.33333333333337</v>
          </cell>
          <cell r="J103">
            <v>1300</v>
          </cell>
          <cell r="K103">
            <v>1750</v>
          </cell>
          <cell r="M103">
            <v>0</v>
          </cell>
          <cell r="N103">
            <v>1100</v>
          </cell>
          <cell r="O103">
            <v>1400</v>
          </cell>
          <cell r="P103">
            <v>2000</v>
          </cell>
          <cell r="Q103">
            <v>2600</v>
          </cell>
        </row>
        <row r="104">
          <cell r="C104" t="str">
            <v>T66</v>
          </cell>
          <cell r="D104" t="str">
            <v>6</v>
          </cell>
          <cell r="E104" t="str">
            <v>T</v>
          </cell>
          <cell r="F104" t="str">
            <v>T6</v>
          </cell>
          <cell r="G104" t="str">
            <v>Testers</v>
          </cell>
          <cell r="H104">
            <v>66</v>
          </cell>
          <cell r="J104">
            <v>900</v>
          </cell>
          <cell r="M104">
            <v>0</v>
          </cell>
          <cell r="N104">
            <v>800</v>
          </cell>
          <cell r="O104">
            <v>1000</v>
          </cell>
          <cell r="P104">
            <v>1400</v>
          </cell>
          <cell r="Q104">
            <v>1800</v>
          </cell>
        </row>
        <row r="105">
          <cell r="C105" t="str">
            <v>P43</v>
          </cell>
          <cell r="D105" t="str">
            <v>3</v>
          </cell>
          <cell r="E105" t="str">
            <v>P</v>
          </cell>
          <cell r="F105" t="str">
            <v>P3</v>
          </cell>
          <cell r="G105" t="str">
            <v>Professionals</v>
          </cell>
          <cell r="H105">
            <v>43</v>
          </cell>
          <cell r="I105">
            <v>833.33333333333337</v>
          </cell>
          <cell r="J105">
            <v>1600</v>
          </cell>
          <cell r="K105">
            <v>1833.3333333333333</v>
          </cell>
          <cell r="M105">
            <v>0</v>
          </cell>
          <cell r="N105">
            <v>1400</v>
          </cell>
          <cell r="O105">
            <v>1800</v>
          </cell>
          <cell r="P105">
            <v>2400</v>
          </cell>
          <cell r="Q105">
            <v>3200</v>
          </cell>
        </row>
        <row r="106">
          <cell r="C106" t="str">
            <v>P53</v>
          </cell>
          <cell r="D106" t="str">
            <v>3</v>
          </cell>
          <cell r="E106" t="str">
            <v>P</v>
          </cell>
          <cell r="F106" t="str">
            <v>P3</v>
          </cell>
          <cell r="G106" t="str">
            <v>Professionals</v>
          </cell>
          <cell r="H106">
            <v>53</v>
          </cell>
          <cell r="I106">
            <v>750</v>
          </cell>
          <cell r="J106">
            <v>1200</v>
          </cell>
          <cell r="K106">
            <v>1333.3333333333333</v>
          </cell>
          <cell r="M106">
            <v>0</v>
          </cell>
          <cell r="N106">
            <v>1000</v>
          </cell>
          <cell r="O106">
            <v>1300</v>
          </cell>
          <cell r="P106">
            <v>1800</v>
          </cell>
          <cell r="Q106">
            <v>2400</v>
          </cell>
        </row>
        <row r="107">
          <cell r="C107" t="str">
            <v>P52</v>
          </cell>
          <cell r="D107" t="str">
            <v>2</v>
          </cell>
          <cell r="E107" t="str">
            <v>P</v>
          </cell>
          <cell r="F107" t="str">
            <v>P2</v>
          </cell>
          <cell r="G107" t="str">
            <v>Customer Service</v>
          </cell>
          <cell r="H107">
            <v>52</v>
          </cell>
          <cell r="I107">
            <v>750</v>
          </cell>
          <cell r="J107">
            <v>1000</v>
          </cell>
          <cell r="K107">
            <v>1500</v>
          </cell>
          <cell r="M107">
            <v>0</v>
          </cell>
          <cell r="N107">
            <v>900</v>
          </cell>
          <cell r="O107">
            <v>1100</v>
          </cell>
          <cell r="P107">
            <v>1500</v>
          </cell>
          <cell r="Q107">
            <v>2000</v>
          </cell>
        </row>
        <row r="112">
          <cell r="C112" t="str">
            <v>T31</v>
          </cell>
          <cell r="D112" t="str">
            <v>1</v>
          </cell>
          <cell r="E112" t="str">
            <v>T</v>
          </cell>
          <cell r="F112" t="str">
            <v>T1</v>
          </cell>
          <cell r="G112" t="str">
            <v>Product Experts/Networking &amp; Internals</v>
          </cell>
          <cell r="H112">
            <v>31</v>
          </cell>
          <cell r="I112">
            <v>233333.33333333334</v>
          </cell>
          <cell r="J112">
            <v>300000</v>
          </cell>
          <cell r="K112">
            <v>416666.66666666669</v>
          </cell>
          <cell r="M112">
            <v>0</v>
          </cell>
          <cell r="N112">
            <v>255000</v>
          </cell>
          <cell r="O112">
            <v>330000</v>
          </cell>
          <cell r="P112">
            <v>450000</v>
          </cell>
          <cell r="Q112">
            <v>600000</v>
          </cell>
        </row>
        <row r="113">
          <cell r="C113" t="str">
            <v>T41</v>
          </cell>
          <cell r="D113" t="str">
            <v>1</v>
          </cell>
          <cell r="E113" t="str">
            <v>T</v>
          </cell>
          <cell r="F113" t="str">
            <v>T1</v>
          </cell>
          <cell r="G113" t="str">
            <v>Product Experts/Networking &amp; Internals</v>
          </cell>
          <cell r="H113">
            <v>41</v>
          </cell>
          <cell r="I113">
            <v>125000</v>
          </cell>
          <cell r="J113">
            <v>150000</v>
          </cell>
          <cell r="K113">
            <v>233333.33333333334</v>
          </cell>
          <cell r="M113">
            <v>0</v>
          </cell>
          <cell r="N113">
            <v>127500</v>
          </cell>
          <cell r="O113">
            <v>165000</v>
          </cell>
          <cell r="P113">
            <v>225000</v>
          </cell>
          <cell r="Q113">
            <v>300000</v>
          </cell>
        </row>
        <row r="114">
          <cell r="C114" t="str">
            <v>T51</v>
          </cell>
          <cell r="D114" t="str">
            <v>1</v>
          </cell>
          <cell r="E114" t="str">
            <v>T</v>
          </cell>
          <cell r="F114" t="str">
            <v>T1</v>
          </cell>
          <cell r="G114" t="str">
            <v>Product Experts/Networking &amp; Internals</v>
          </cell>
          <cell r="H114">
            <v>51</v>
          </cell>
          <cell r="I114">
            <v>75000</v>
          </cell>
          <cell r="J114">
            <v>100000</v>
          </cell>
          <cell r="K114">
            <v>150000</v>
          </cell>
          <cell r="M114">
            <v>0</v>
          </cell>
          <cell r="N114">
            <v>85000</v>
          </cell>
          <cell r="O114">
            <v>110000</v>
          </cell>
          <cell r="P114">
            <v>150000</v>
          </cell>
          <cell r="Q114">
            <v>200000</v>
          </cell>
        </row>
        <row r="115">
          <cell r="C115" t="str">
            <v>T61</v>
          </cell>
          <cell r="D115" t="str">
            <v>1</v>
          </cell>
          <cell r="E115" t="str">
            <v>T</v>
          </cell>
          <cell r="F115" t="str">
            <v>T1</v>
          </cell>
          <cell r="G115" t="str">
            <v>Product Experts/Networking &amp; Internals</v>
          </cell>
          <cell r="H115">
            <v>61</v>
          </cell>
          <cell r="I115">
            <v>41666.666666666664</v>
          </cell>
          <cell r="J115">
            <v>60000</v>
          </cell>
          <cell r="K115">
            <v>79166.666666666672</v>
          </cell>
          <cell r="M115">
            <v>0</v>
          </cell>
          <cell r="N115">
            <v>51000</v>
          </cell>
          <cell r="O115">
            <v>66000</v>
          </cell>
          <cell r="P115">
            <v>90000</v>
          </cell>
          <cell r="Q115">
            <v>120000</v>
          </cell>
        </row>
        <row r="116">
          <cell r="C116" t="str">
            <v>P43</v>
          </cell>
          <cell r="D116" t="str">
            <v>3</v>
          </cell>
          <cell r="E116" t="str">
            <v>P</v>
          </cell>
          <cell r="F116" t="str">
            <v>P3</v>
          </cell>
          <cell r="G116" t="str">
            <v>Professionals</v>
          </cell>
          <cell r="H116">
            <v>43</v>
          </cell>
          <cell r="I116">
            <v>133333.33333333334</v>
          </cell>
          <cell r="J116">
            <v>150000</v>
          </cell>
          <cell r="K116">
            <v>233333.33333333334</v>
          </cell>
          <cell r="M116">
            <v>0</v>
          </cell>
          <cell r="N116">
            <v>127500</v>
          </cell>
          <cell r="O116">
            <v>165000</v>
          </cell>
          <cell r="P116">
            <v>225000</v>
          </cell>
          <cell r="Q116">
            <v>300000</v>
          </cell>
        </row>
        <row r="117">
          <cell r="C117" t="str">
            <v>P54</v>
          </cell>
          <cell r="D117" t="str">
            <v>4</v>
          </cell>
          <cell r="E117" t="str">
            <v>P</v>
          </cell>
          <cell r="F117" t="str">
            <v>P4</v>
          </cell>
          <cell r="G117" t="str">
            <v>Academic Professionals</v>
          </cell>
          <cell r="H117">
            <v>54</v>
          </cell>
          <cell r="I117">
            <v>100000</v>
          </cell>
          <cell r="J117">
            <v>170000</v>
          </cell>
          <cell r="K117">
            <v>208333.33333333334</v>
          </cell>
          <cell r="M117">
            <v>0</v>
          </cell>
          <cell r="N117">
            <v>144500</v>
          </cell>
          <cell r="O117">
            <v>187000</v>
          </cell>
          <cell r="P117">
            <v>255000</v>
          </cell>
          <cell r="Q117">
            <v>340000</v>
          </cell>
        </row>
        <row r="121">
          <cell r="C121" t="str">
            <v>T41</v>
          </cell>
          <cell r="D121" t="str">
            <v>1</v>
          </cell>
          <cell r="E121" t="str">
            <v>T</v>
          </cell>
          <cell r="F121" t="str">
            <v>T1</v>
          </cell>
          <cell r="G121" t="str">
            <v>Product Experts/Networking &amp; Internals</v>
          </cell>
          <cell r="H121">
            <v>41</v>
          </cell>
          <cell r="I121">
            <v>10833.333333333334</v>
          </cell>
          <cell r="J121">
            <v>12000</v>
          </cell>
          <cell r="K121">
            <v>15416.666666666666</v>
          </cell>
          <cell r="M121">
            <v>0</v>
          </cell>
          <cell r="N121">
            <v>10000</v>
          </cell>
          <cell r="O121">
            <v>12000</v>
          </cell>
          <cell r="P121">
            <v>16000</v>
          </cell>
          <cell r="Q121">
            <v>20000</v>
          </cell>
        </row>
        <row r="122">
          <cell r="C122" t="str">
            <v>T51</v>
          </cell>
          <cell r="D122" t="str">
            <v>1</v>
          </cell>
          <cell r="E122" t="str">
            <v>T</v>
          </cell>
          <cell r="F122" t="str">
            <v>T1</v>
          </cell>
          <cell r="G122" t="str">
            <v>Product Experts/Networking &amp; Internals</v>
          </cell>
          <cell r="H122">
            <v>51</v>
          </cell>
          <cell r="I122">
            <v>9166.6666666666661</v>
          </cell>
          <cell r="J122">
            <v>9500</v>
          </cell>
          <cell r="K122">
            <v>13333.333333333334</v>
          </cell>
          <cell r="M122">
            <v>0</v>
          </cell>
          <cell r="N122">
            <v>8000</v>
          </cell>
          <cell r="O122">
            <v>10000</v>
          </cell>
          <cell r="P122">
            <v>12000</v>
          </cell>
          <cell r="Q122">
            <v>16000</v>
          </cell>
        </row>
        <row r="126">
          <cell r="C126" t="str">
            <v>T41</v>
          </cell>
          <cell r="D126" t="str">
            <v>1</v>
          </cell>
          <cell r="E126" t="str">
            <v>T</v>
          </cell>
          <cell r="F126" t="str">
            <v>T1</v>
          </cell>
          <cell r="G126" t="str">
            <v>Product Experts/Networking &amp; Internals</v>
          </cell>
          <cell r="H126">
            <v>41</v>
          </cell>
          <cell r="I126">
            <v>25000</v>
          </cell>
          <cell r="J126">
            <v>32000</v>
          </cell>
          <cell r="K126">
            <v>41666.666666666664</v>
          </cell>
          <cell r="M126">
            <v>0</v>
          </cell>
          <cell r="N126">
            <v>27200</v>
          </cell>
          <cell r="O126">
            <v>35200</v>
          </cell>
          <cell r="P126">
            <v>48000</v>
          </cell>
          <cell r="Q126">
            <v>64000</v>
          </cell>
        </row>
        <row r="127">
          <cell r="C127" t="str">
            <v>T51</v>
          </cell>
          <cell r="D127" t="str">
            <v>1</v>
          </cell>
          <cell r="E127" t="str">
            <v>T</v>
          </cell>
          <cell r="F127" t="str">
            <v>T1</v>
          </cell>
          <cell r="G127" t="str">
            <v>Product Experts/Networking &amp; Internals</v>
          </cell>
          <cell r="H127">
            <v>51</v>
          </cell>
          <cell r="I127">
            <v>16666.666666666668</v>
          </cell>
          <cell r="J127">
            <v>23000</v>
          </cell>
          <cell r="K127">
            <v>26666.666666666668</v>
          </cell>
          <cell r="M127">
            <v>0</v>
          </cell>
          <cell r="N127">
            <v>19600</v>
          </cell>
          <cell r="O127">
            <v>25300</v>
          </cell>
          <cell r="P127">
            <v>34500</v>
          </cell>
          <cell r="Q127">
            <v>46000</v>
          </cell>
        </row>
        <row r="128">
          <cell r="C128" t="str">
            <v>T61</v>
          </cell>
          <cell r="D128" t="str">
            <v>1</v>
          </cell>
          <cell r="E128" t="str">
            <v>T</v>
          </cell>
          <cell r="F128" t="str">
            <v>T1</v>
          </cell>
          <cell r="G128" t="str">
            <v>Product Experts/Networking &amp; Internals</v>
          </cell>
          <cell r="H128">
            <v>61</v>
          </cell>
          <cell r="J128">
            <v>15000</v>
          </cell>
          <cell r="M128">
            <v>0</v>
          </cell>
          <cell r="N128">
            <v>12800</v>
          </cell>
          <cell r="O128">
            <v>16500</v>
          </cell>
          <cell r="P128">
            <v>22500</v>
          </cell>
          <cell r="Q128">
            <v>30000</v>
          </cell>
        </row>
        <row r="133">
          <cell r="C133" t="str">
            <v>T51</v>
          </cell>
          <cell r="D133" t="str">
            <v>1</v>
          </cell>
          <cell r="E133" t="str">
            <v>T</v>
          </cell>
          <cell r="F133" t="str">
            <v>T1</v>
          </cell>
          <cell r="G133" t="str">
            <v>Product Experts/Networking &amp; Internals</v>
          </cell>
          <cell r="H133">
            <v>51</v>
          </cell>
          <cell r="I133">
            <v>7083.333333333333</v>
          </cell>
          <cell r="J133">
            <v>10000</v>
          </cell>
          <cell r="K133">
            <v>10000</v>
          </cell>
          <cell r="M133">
            <v>0</v>
          </cell>
          <cell r="N133">
            <v>9000</v>
          </cell>
          <cell r="O133">
            <v>10000</v>
          </cell>
          <cell r="P133">
            <v>13000</v>
          </cell>
          <cell r="Q133">
            <v>17000</v>
          </cell>
        </row>
        <row r="138">
          <cell r="C138" t="str">
            <v>D45</v>
          </cell>
          <cell r="D138" t="str">
            <v>5</v>
          </cell>
          <cell r="E138" t="str">
            <v>D</v>
          </cell>
          <cell r="F138" t="str">
            <v>D5</v>
          </cell>
          <cell r="G138" t="str">
            <v>Products Applications</v>
          </cell>
          <cell r="H138">
            <v>45</v>
          </cell>
          <cell r="J138">
            <v>3500</v>
          </cell>
          <cell r="M138">
            <v>0</v>
          </cell>
          <cell r="N138">
            <v>3000</v>
          </cell>
          <cell r="O138">
            <v>3900</v>
          </cell>
          <cell r="P138">
            <v>5300</v>
          </cell>
          <cell r="Q138">
            <v>7000</v>
          </cell>
        </row>
        <row r="139">
          <cell r="C139" t="str">
            <v>D51</v>
          </cell>
          <cell r="D139" t="str">
            <v>1</v>
          </cell>
          <cell r="E139" t="str">
            <v>D</v>
          </cell>
          <cell r="F139" t="str">
            <v>D1</v>
          </cell>
          <cell r="G139" t="str">
            <v>Kernel &amp; Networking</v>
          </cell>
          <cell r="H139">
            <v>51</v>
          </cell>
          <cell r="I139">
            <v>1333.3333333333333</v>
          </cell>
          <cell r="J139">
            <v>3000</v>
          </cell>
          <cell r="K139">
            <v>2916.6666666666665</v>
          </cell>
          <cell r="M139">
            <v>0</v>
          </cell>
          <cell r="N139">
            <v>2600</v>
          </cell>
          <cell r="O139">
            <v>3300</v>
          </cell>
          <cell r="P139">
            <v>4500</v>
          </cell>
          <cell r="Q139">
            <v>6000</v>
          </cell>
        </row>
        <row r="140">
          <cell r="C140" t="str">
            <v>D61</v>
          </cell>
          <cell r="D140" t="str">
            <v>1</v>
          </cell>
          <cell r="E140" t="str">
            <v>D</v>
          </cell>
          <cell r="F140" t="str">
            <v>D1</v>
          </cell>
          <cell r="G140" t="str">
            <v>Products Applications</v>
          </cell>
          <cell r="H140">
            <v>61</v>
          </cell>
          <cell r="J140">
            <v>2000</v>
          </cell>
          <cell r="M140">
            <v>0</v>
          </cell>
          <cell r="N140">
            <v>1700</v>
          </cell>
          <cell r="O140">
            <v>2200</v>
          </cell>
          <cell r="P140">
            <v>3000</v>
          </cell>
          <cell r="Q140">
            <v>4000</v>
          </cell>
        </row>
        <row r="146">
          <cell r="C146" t="str">
            <v>T52</v>
          </cell>
          <cell r="D146" t="str">
            <v>2</v>
          </cell>
          <cell r="E146" t="str">
            <v>T</v>
          </cell>
          <cell r="F146" t="str">
            <v>T2</v>
          </cell>
          <cell r="G146" t="str">
            <v>System &amp; Web Mgmt</v>
          </cell>
          <cell r="H146">
            <v>52</v>
          </cell>
          <cell r="I146">
            <v>3333.3333333333335</v>
          </cell>
          <cell r="J146">
            <v>4000</v>
          </cell>
          <cell r="K146">
            <v>5000</v>
          </cell>
          <cell r="M146">
            <v>0</v>
          </cell>
          <cell r="N146">
            <v>3400</v>
          </cell>
          <cell r="O146">
            <v>4400</v>
          </cell>
          <cell r="P146">
            <v>6000</v>
          </cell>
          <cell r="Q146">
            <v>8000</v>
          </cell>
          <cell r="R146" t="str">
            <v>T52</v>
          </cell>
        </row>
        <row r="157">
          <cell r="D157">
            <v>3</v>
          </cell>
        </row>
        <row r="158">
          <cell r="D158">
            <v>1.2</v>
          </cell>
        </row>
        <row r="160">
          <cell r="D160">
            <v>-3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Compensation Guidelines"/>
      <sheetName val="Bonus Guidelines"/>
      <sheetName val="salary raise actual"/>
      <sheetName val="Budget Allocation"/>
      <sheetName val="bonus raise actual"/>
      <sheetName val="calculations for the board"/>
      <sheetName val="Employee Data"/>
      <sheetName val="Guidelines Pivot"/>
      <sheetName val="PlanDetails"/>
      <sheetName val="Bonus change R&amp;D"/>
      <sheetName val="Countries %"/>
      <sheetName val="% increase projections"/>
      <sheetName val="FX"/>
      <sheetName val="Turnover"/>
      <sheetName val="Havraa Table"/>
      <sheetName val="2011 EA"/>
    </sheetNames>
    <sheetDataSet>
      <sheetData sheetId="0" refreshError="1"/>
      <sheetData sheetId="1">
        <row r="52">
          <cell r="B52" t="str">
            <v>Regular BonusBelarus Employee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12">
          <cell r="A12">
            <v>10606</v>
          </cell>
        </row>
      </sheetData>
      <sheetData sheetId="7" refreshError="1"/>
      <sheetData sheetId="8">
        <row r="8">
          <cell r="J8">
            <v>42500</v>
          </cell>
        </row>
        <row r="65">
          <cell r="C65" t="str">
            <v>D35</v>
          </cell>
          <cell r="D65" t="str">
            <v>5</v>
          </cell>
          <cell r="E65" t="str">
            <v>D</v>
          </cell>
          <cell r="F65" t="str">
            <v>D5</v>
          </cell>
          <cell r="G65" t="str">
            <v>Developers</v>
          </cell>
          <cell r="H65">
            <v>35</v>
          </cell>
          <cell r="I65">
            <v>65833.333333333328</v>
          </cell>
          <cell r="J65">
            <v>75000</v>
          </cell>
          <cell r="K65">
            <v>87500</v>
          </cell>
          <cell r="L65">
            <v>0</v>
          </cell>
          <cell r="M65">
            <v>0</v>
          </cell>
          <cell r="N65">
            <v>64000</v>
          </cell>
          <cell r="O65">
            <v>150000</v>
          </cell>
          <cell r="P65">
            <v>187500</v>
          </cell>
          <cell r="Q65">
            <v>225000</v>
          </cell>
        </row>
        <row r="66">
          <cell r="C66" t="str">
            <v>D41</v>
          </cell>
          <cell r="D66" t="str">
            <v>1</v>
          </cell>
          <cell r="E66" t="str">
            <v>D</v>
          </cell>
          <cell r="F66" t="str">
            <v>D1</v>
          </cell>
          <cell r="G66" t="str">
            <v>Products Applications</v>
          </cell>
          <cell r="H66">
            <v>41</v>
          </cell>
          <cell r="I66">
            <v>39166.666666666664</v>
          </cell>
          <cell r="J66">
            <v>40000</v>
          </cell>
          <cell r="K66">
            <v>54166.666666666664</v>
          </cell>
          <cell r="L66">
            <v>0</v>
          </cell>
          <cell r="M66">
            <v>0</v>
          </cell>
          <cell r="N66">
            <v>34000</v>
          </cell>
          <cell r="O66">
            <v>40000</v>
          </cell>
          <cell r="P66">
            <v>52000</v>
          </cell>
          <cell r="Q66">
            <v>68000</v>
          </cell>
        </row>
        <row r="67">
          <cell r="C67" t="str">
            <v>D45</v>
          </cell>
          <cell r="D67" t="str">
            <v>5</v>
          </cell>
          <cell r="E67" t="str">
            <v>D</v>
          </cell>
          <cell r="F67" t="str">
            <v>D5</v>
          </cell>
          <cell r="G67" t="str">
            <v>Kernel &amp; Networking</v>
          </cell>
          <cell r="H67">
            <v>45</v>
          </cell>
          <cell r="I67">
            <v>41666.666666666664</v>
          </cell>
          <cell r="J67">
            <v>46500</v>
          </cell>
          <cell r="K67">
            <v>60000</v>
          </cell>
          <cell r="L67">
            <v>0</v>
          </cell>
          <cell r="M67">
            <v>0</v>
          </cell>
          <cell r="N67">
            <v>40000</v>
          </cell>
          <cell r="O67">
            <v>47000</v>
          </cell>
          <cell r="P67">
            <v>60000</v>
          </cell>
          <cell r="Q67">
            <v>79000</v>
          </cell>
        </row>
        <row r="68">
          <cell r="C68" t="str">
            <v>D51</v>
          </cell>
          <cell r="D68" t="str">
            <v>1</v>
          </cell>
          <cell r="E68" t="str">
            <v>D</v>
          </cell>
          <cell r="F68" t="str">
            <v>D1</v>
          </cell>
          <cell r="G68" t="str">
            <v>Products Applications</v>
          </cell>
          <cell r="H68">
            <v>51</v>
          </cell>
          <cell r="I68">
            <v>30833.333333333332</v>
          </cell>
          <cell r="J68">
            <v>30500</v>
          </cell>
          <cell r="K68">
            <v>41666.666666666664</v>
          </cell>
          <cell r="L68">
            <v>0</v>
          </cell>
          <cell r="M68">
            <v>0</v>
          </cell>
          <cell r="N68">
            <v>26000</v>
          </cell>
          <cell r="O68">
            <v>31000</v>
          </cell>
          <cell r="P68">
            <v>40000</v>
          </cell>
          <cell r="Q68">
            <v>52000</v>
          </cell>
        </row>
        <row r="69">
          <cell r="C69" t="str">
            <v>D55</v>
          </cell>
          <cell r="D69" t="str">
            <v>5</v>
          </cell>
          <cell r="E69" t="str">
            <v>D</v>
          </cell>
          <cell r="F69" t="str">
            <v>D5</v>
          </cell>
          <cell r="G69" t="str">
            <v>Kernel &amp; Networking</v>
          </cell>
          <cell r="H69">
            <v>55</v>
          </cell>
          <cell r="I69">
            <v>35000</v>
          </cell>
          <cell r="J69">
            <v>40000</v>
          </cell>
          <cell r="K69">
            <v>45833.333333333336</v>
          </cell>
          <cell r="L69">
            <v>0</v>
          </cell>
          <cell r="M69">
            <v>0</v>
          </cell>
          <cell r="N69">
            <v>34000</v>
          </cell>
          <cell r="O69">
            <v>40000</v>
          </cell>
          <cell r="P69">
            <v>52000</v>
          </cell>
          <cell r="Q69">
            <v>68000</v>
          </cell>
        </row>
        <row r="70">
          <cell r="C70" t="str">
            <v>D65</v>
          </cell>
          <cell r="D70" t="str">
            <v>5</v>
          </cell>
          <cell r="E70" t="str">
            <v>D</v>
          </cell>
          <cell r="F70" t="str">
            <v>D5</v>
          </cell>
          <cell r="G70" t="str">
            <v>Kernel &amp; Networking</v>
          </cell>
          <cell r="H70">
            <v>65</v>
          </cell>
          <cell r="I70">
            <v>30000</v>
          </cell>
          <cell r="J70">
            <v>35000</v>
          </cell>
          <cell r="K70">
            <v>37500</v>
          </cell>
          <cell r="L70">
            <v>0</v>
          </cell>
          <cell r="M70">
            <v>0</v>
          </cell>
          <cell r="N70">
            <v>30000</v>
          </cell>
          <cell r="O70">
            <v>35000</v>
          </cell>
          <cell r="P70">
            <v>46000</v>
          </cell>
          <cell r="Q70">
            <v>60000</v>
          </cell>
        </row>
        <row r="71">
          <cell r="C71" t="str">
            <v>D61</v>
          </cell>
          <cell r="D71" t="str">
            <v>1</v>
          </cell>
          <cell r="E71" t="str">
            <v>D</v>
          </cell>
          <cell r="F71" t="str">
            <v>D1</v>
          </cell>
          <cell r="G71" t="str">
            <v>Products Applications</v>
          </cell>
          <cell r="H71">
            <v>61</v>
          </cell>
          <cell r="I71">
            <v>25000</v>
          </cell>
          <cell r="J71">
            <v>25000</v>
          </cell>
          <cell r="K71">
            <v>33333.333333333336</v>
          </cell>
          <cell r="L71">
            <v>0</v>
          </cell>
          <cell r="M71">
            <v>0</v>
          </cell>
          <cell r="N71">
            <v>21000</v>
          </cell>
          <cell r="O71">
            <v>25000</v>
          </cell>
          <cell r="P71">
            <v>33000</v>
          </cell>
          <cell r="Q71">
            <v>43000</v>
          </cell>
        </row>
        <row r="72">
          <cell r="C72" t="str">
            <v>T41</v>
          </cell>
          <cell r="D72" t="str">
            <v>1</v>
          </cell>
          <cell r="E72" t="str">
            <v>T</v>
          </cell>
          <cell r="F72" t="str">
            <v>T1</v>
          </cell>
          <cell r="G72" t="str">
            <v>Product Experts/Networking &amp; Internals</v>
          </cell>
          <cell r="H72">
            <v>41</v>
          </cell>
          <cell r="I72">
            <v>26666.666666666668</v>
          </cell>
          <cell r="J72">
            <v>32000</v>
          </cell>
          <cell r="K72">
            <v>40000</v>
          </cell>
          <cell r="L72">
            <v>0</v>
          </cell>
          <cell r="M72">
            <v>0</v>
          </cell>
          <cell r="N72">
            <v>27000</v>
          </cell>
          <cell r="O72">
            <v>32000</v>
          </cell>
          <cell r="P72">
            <v>42000</v>
          </cell>
          <cell r="Q72">
            <v>54000</v>
          </cell>
        </row>
        <row r="73">
          <cell r="C73" t="str">
            <v>T42</v>
          </cell>
          <cell r="D73" t="str">
            <v>2</v>
          </cell>
          <cell r="E73" t="str">
            <v>T</v>
          </cell>
          <cell r="F73" t="str">
            <v>T2</v>
          </cell>
          <cell r="G73" t="str">
            <v>System &amp; Web Mgmt</v>
          </cell>
          <cell r="H73">
            <v>42</v>
          </cell>
          <cell r="I73">
            <v>43333.333333333336</v>
          </cell>
          <cell r="J73">
            <v>48000</v>
          </cell>
          <cell r="K73">
            <v>52500</v>
          </cell>
          <cell r="L73">
            <v>0</v>
          </cell>
          <cell r="M73">
            <v>0</v>
          </cell>
          <cell r="N73">
            <v>41000</v>
          </cell>
          <cell r="O73">
            <v>48000</v>
          </cell>
          <cell r="P73">
            <v>62000</v>
          </cell>
          <cell r="Q73">
            <v>82000</v>
          </cell>
        </row>
        <row r="74">
          <cell r="C74" t="str">
            <v>T56</v>
          </cell>
          <cell r="D74" t="str">
            <v>6</v>
          </cell>
          <cell r="E74" t="str">
            <v>T</v>
          </cell>
          <cell r="F74" t="str">
            <v>T6</v>
          </cell>
          <cell r="G74" t="str">
            <v>Testers</v>
          </cell>
          <cell r="H74">
            <v>56</v>
          </cell>
          <cell r="I74">
            <v>22500</v>
          </cell>
          <cell r="J74">
            <v>24000</v>
          </cell>
          <cell r="K74">
            <v>30000</v>
          </cell>
          <cell r="L74">
            <v>0</v>
          </cell>
          <cell r="M74">
            <v>0</v>
          </cell>
          <cell r="N74">
            <v>20000</v>
          </cell>
          <cell r="O74">
            <v>24000</v>
          </cell>
          <cell r="P74">
            <v>31000</v>
          </cell>
          <cell r="Q74">
            <v>41000</v>
          </cell>
        </row>
        <row r="75">
          <cell r="C75" t="str">
            <v>T66</v>
          </cell>
          <cell r="D75" t="str">
            <v>6</v>
          </cell>
          <cell r="E75" t="str">
            <v>T</v>
          </cell>
          <cell r="F75" t="str">
            <v>T6</v>
          </cell>
          <cell r="G75" t="str">
            <v>Testers</v>
          </cell>
          <cell r="H75">
            <v>66</v>
          </cell>
          <cell r="I75">
            <v>18333.333333333332</v>
          </cell>
          <cell r="J75">
            <v>20000</v>
          </cell>
          <cell r="K75">
            <v>25833.333333333332</v>
          </cell>
          <cell r="L75">
            <v>0</v>
          </cell>
          <cell r="M75">
            <v>0</v>
          </cell>
          <cell r="N75">
            <v>17000</v>
          </cell>
          <cell r="O75">
            <v>20000</v>
          </cell>
          <cell r="P75">
            <v>26000</v>
          </cell>
          <cell r="Q75">
            <v>34000</v>
          </cell>
        </row>
        <row r="76">
          <cell r="C76" t="str">
            <v>P53</v>
          </cell>
          <cell r="D76" t="str">
            <v>3</v>
          </cell>
          <cell r="E76" t="str">
            <v>P</v>
          </cell>
          <cell r="F76" t="str">
            <v>P3</v>
          </cell>
          <cell r="G76" t="str">
            <v>Professionals</v>
          </cell>
          <cell r="H76">
            <v>53</v>
          </cell>
          <cell r="I76">
            <v>37500</v>
          </cell>
          <cell r="J76">
            <v>35000</v>
          </cell>
          <cell r="K76">
            <v>45000</v>
          </cell>
          <cell r="L76">
            <v>0</v>
          </cell>
          <cell r="M76">
            <v>0</v>
          </cell>
          <cell r="N76">
            <v>30000</v>
          </cell>
          <cell r="O76">
            <v>35000</v>
          </cell>
          <cell r="P76">
            <v>46000</v>
          </cell>
          <cell r="Q76">
            <v>60000</v>
          </cell>
        </row>
        <row r="77">
          <cell r="C77" t="str">
            <v>P52</v>
          </cell>
          <cell r="D77" t="str">
            <v>2</v>
          </cell>
          <cell r="E77" t="str">
            <v>P</v>
          </cell>
          <cell r="F77" t="str">
            <v>P2</v>
          </cell>
          <cell r="G77" t="str">
            <v>Customer Service</v>
          </cell>
          <cell r="H77">
            <v>52</v>
          </cell>
          <cell r="I77">
            <v>20000</v>
          </cell>
          <cell r="J77">
            <v>22500</v>
          </cell>
          <cell r="K77">
            <v>29166.666666666668</v>
          </cell>
          <cell r="L77">
            <v>0</v>
          </cell>
          <cell r="M77">
            <v>0</v>
          </cell>
          <cell r="N77">
            <v>19000</v>
          </cell>
          <cell r="O77">
            <v>23000</v>
          </cell>
          <cell r="P77">
            <v>29000</v>
          </cell>
          <cell r="Q77">
            <v>38000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3.xml><?xml version="1.0" encoding="utf-8"?>
<externalLink xmlns:r="http://schemas.openxmlformats.org/officeDocument/2006/relationships" xmlns="http://schemas.openxmlformats.org/spreadsheetml/2006/main">
  <externalBook r:id="rId1">
    <sheetNames>
      <sheetName val=" Dec 01 - Mar 30th 02"/>
      <sheetName val="Q1 booking value"/>
      <sheetName val="Dec"/>
      <sheetName val="entry"/>
      <sheetName val="PlanDetails"/>
      <sheetName val="_Dec_01_-_Mar_30th_02"/>
      <sheetName val="Q1_booking_value"/>
      <sheetName val="Tables"/>
      <sheetName val="Exch Rates"/>
    </sheetNames>
    <sheetDataSet>
      <sheetData sheetId="0"/>
      <sheetData sheetId="1" refreshError="1">
        <row r="2">
          <cell r="A2" t="str">
            <v>SAR-SBOX-PRO</v>
          </cell>
          <cell r="B2">
            <v>1025</v>
          </cell>
          <cell r="D2">
            <v>387</v>
          </cell>
          <cell r="E2">
            <v>638</v>
          </cell>
        </row>
        <row r="3">
          <cell r="A3" t="str">
            <v>SAR-SBOX-SH</v>
          </cell>
          <cell r="B3">
            <v>534</v>
          </cell>
          <cell r="C3">
            <v>356</v>
          </cell>
          <cell r="D3">
            <v>178</v>
          </cell>
          <cell r="E3">
            <v>0</v>
          </cell>
        </row>
        <row r="4">
          <cell r="A4" t="str">
            <v>SAR-SBOX-SO</v>
          </cell>
          <cell r="B4">
            <v>819</v>
          </cell>
          <cell r="D4">
            <v>417</v>
          </cell>
          <cell r="E4">
            <v>402</v>
          </cell>
        </row>
        <row r="5">
          <cell r="A5" t="str">
            <v>SAR-SBOX-SO-PLUS</v>
          </cell>
          <cell r="B5">
            <v>578</v>
          </cell>
          <cell r="E5">
            <v>578</v>
          </cell>
        </row>
        <row r="6">
          <cell r="A6" t="str">
            <v>SBOX-DEMO-1-AUS</v>
          </cell>
          <cell r="B6">
            <v>0</v>
          </cell>
          <cell r="E6">
            <v>0</v>
          </cell>
        </row>
        <row r="7">
          <cell r="A7" t="str">
            <v>SBOX-DEMO-1-EU</v>
          </cell>
          <cell r="B7">
            <v>12190</v>
          </cell>
          <cell r="E7">
            <v>12190</v>
          </cell>
        </row>
        <row r="8">
          <cell r="A8" t="str">
            <v>SBOX-DEMO-1-JPN</v>
          </cell>
          <cell r="B8">
            <v>1290</v>
          </cell>
          <cell r="E8">
            <v>1290</v>
          </cell>
        </row>
        <row r="9">
          <cell r="A9" t="str">
            <v>SBOX-DEMO-1-US</v>
          </cell>
          <cell r="B9">
            <v>13065</v>
          </cell>
          <cell r="E9">
            <v>13065</v>
          </cell>
        </row>
        <row r="10">
          <cell r="A10" t="str">
            <v>SBOX-PRO-AUS</v>
          </cell>
          <cell r="B10">
            <v>0</v>
          </cell>
          <cell r="D10">
            <v>0</v>
          </cell>
          <cell r="E10">
            <v>0</v>
          </cell>
        </row>
        <row r="11">
          <cell r="A11" t="str">
            <v>SBOX-PRO-EU</v>
          </cell>
          <cell r="B11">
            <v>8389</v>
          </cell>
          <cell r="D11">
            <v>4688</v>
          </cell>
          <cell r="E11">
            <v>3701</v>
          </cell>
        </row>
        <row r="12">
          <cell r="A12" t="str">
            <v>SBOX-PRO-JPN</v>
          </cell>
          <cell r="B12">
            <v>638</v>
          </cell>
          <cell r="E12">
            <v>638</v>
          </cell>
        </row>
        <row r="13">
          <cell r="A13" t="str">
            <v>SBOX-PRO-UK</v>
          </cell>
          <cell r="B13">
            <v>878</v>
          </cell>
          <cell r="D13">
            <v>399</v>
          </cell>
          <cell r="E13">
            <v>479</v>
          </cell>
        </row>
        <row r="14">
          <cell r="A14" t="str">
            <v>SBOX-PRO-US</v>
          </cell>
          <cell r="B14">
            <v>54608</v>
          </cell>
          <cell r="D14">
            <v>3268</v>
          </cell>
          <cell r="E14">
            <v>51340</v>
          </cell>
        </row>
        <row r="15">
          <cell r="A15" t="str">
            <v>SBOX-SH-AUS</v>
          </cell>
          <cell r="B15">
            <v>891</v>
          </cell>
          <cell r="D15">
            <v>891</v>
          </cell>
        </row>
        <row r="16">
          <cell r="A16" t="str">
            <v>SBOX-SH-B-EU</v>
          </cell>
          <cell r="B16">
            <v>949500</v>
          </cell>
          <cell r="C16">
            <v>160303</v>
          </cell>
          <cell r="D16">
            <v>401447</v>
          </cell>
          <cell r="E16">
            <v>387750</v>
          </cell>
        </row>
        <row r="17">
          <cell r="A17" t="str">
            <v>SBOX-SH-EU</v>
          </cell>
          <cell r="B17">
            <v>28739</v>
          </cell>
          <cell r="C17">
            <v>2175</v>
          </cell>
          <cell r="D17">
            <v>11303</v>
          </cell>
          <cell r="E17">
            <v>15261</v>
          </cell>
        </row>
        <row r="18">
          <cell r="A18" t="str">
            <v>SBOX-SH-JPN</v>
          </cell>
          <cell r="B18">
            <v>876</v>
          </cell>
          <cell r="D18">
            <v>398</v>
          </cell>
          <cell r="E18">
            <v>478</v>
          </cell>
        </row>
        <row r="19">
          <cell r="A19" t="str">
            <v>SBOX-SH-UK</v>
          </cell>
          <cell r="B19">
            <v>2319</v>
          </cell>
          <cell r="D19">
            <v>695</v>
          </cell>
          <cell r="E19">
            <v>1624</v>
          </cell>
        </row>
        <row r="20">
          <cell r="A20" t="str">
            <v>SBOX-SH-US</v>
          </cell>
          <cell r="B20">
            <v>83485</v>
          </cell>
          <cell r="C20">
            <v>27318</v>
          </cell>
          <cell r="D20">
            <v>21831</v>
          </cell>
          <cell r="E20">
            <v>34336</v>
          </cell>
        </row>
        <row r="21">
          <cell r="A21" t="str">
            <v>SBOX-SO-AUS</v>
          </cell>
          <cell r="B21">
            <v>0</v>
          </cell>
          <cell r="D21">
            <v>0</v>
          </cell>
        </row>
        <row r="22">
          <cell r="A22" t="str">
            <v>SBOX-SO-EU</v>
          </cell>
          <cell r="B22">
            <v>34661</v>
          </cell>
          <cell r="C22">
            <v>1965</v>
          </cell>
          <cell r="D22">
            <v>22842</v>
          </cell>
          <cell r="E22">
            <v>9854</v>
          </cell>
        </row>
        <row r="23">
          <cell r="A23" t="str">
            <v>SBOX-SO-JPN</v>
          </cell>
          <cell r="B23">
            <v>958</v>
          </cell>
          <cell r="E23">
            <v>958</v>
          </cell>
        </row>
        <row r="24">
          <cell r="A24" t="str">
            <v>SBOX-SO-PLUS-AUS</v>
          </cell>
          <cell r="B24">
            <v>719</v>
          </cell>
          <cell r="E24">
            <v>719</v>
          </cell>
        </row>
        <row r="25">
          <cell r="A25" t="str">
            <v>SBOX-SO-PLUS-EU</v>
          </cell>
          <cell r="B25">
            <v>7674</v>
          </cell>
          <cell r="D25">
            <v>1619</v>
          </cell>
          <cell r="E25">
            <v>6055</v>
          </cell>
        </row>
        <row r="26">
          <cell r="A26" t="str">
            <v>SBOX-SO-PLUS-JPN</v>
          </cell>
          <cell r="B26">
            <v>719</v>
          </cell>
          <cell r="E26">
            <v>719</v>
          </cell>
        </row>
        <row r="27">
          <cell r="A27" t="str">
            <v>SBOX-SO-PLUS-UK</v>
          </cell>
          <cell r="B27">
            <v>3117</v>
          </cell>
          <cell r="E27">
            <v>3117</v>
          </cell>
        </row>
        <row r="28">
          <cell r="A28" t="str">
            <v>SBOX-SO-PLUS-US</v>
          </cell>
          <cell r="B28">
            <v>23845</v>
          </cell>
          <cell r="C28">
            <v>19289</v>
          </cell>
          <cell r="E28">
            <v>4556</v>
          </cell>
        </row>
        <row r="29">
          <cell r="A29" t="str">
            <v>SBOX-SO-UK</v>
          </cell>
          <cell r="B29">
            <v>3594</v>
          </cell>
          <cell r="D29">
            <v>599</v>
          </cell>
          <cell r="E29">
            <v>2995</v>
          </cell>
        </row>
        <row r="30">
          <cell r="A30" t="str">
            <v>SBOX-SO-US</v>
          </cell>
          <cell r="B30">
            <v>15966</v>
          </cell>
          <cell r="D30">
            <v>5843</v>
          </cell>
          <cell r="E30">
            <v>10123</v>
          </cell>
        </row>
        <row r="31">
          <cell r="A31" t="str">
            <v>SMP-10</v>
          </cell>
          <cell r="B31">
            <v>4000</v>
          </cell>
          <cell r="C31">
            <v>1300</v>
          </cell>
          <cell r="D31">
            <v>2700</v>
          </cell>
        </row>
        <row r="32">
          <cell r="A32" t="str">
            <v>SS-SBOX-PRO</v>
          </cell>
          <cell r="B32">
            <v>1069</v>
          </cell>
          <cell r="D32">
            <v>193</v>
          </cell>
          <cell r="E32">
            <v>876</v>
          </cell>
        </row>
        <row r="33">
          <cell r="A33" t="str">
            <v>SS-SBOX-SH</v>
          </cell>
          <cell r="B33">
            <v>2889</v>
          </cell>
          <cell r="C33">
            <v>831</v>
          </cell>
          <cell r="D33">
            <v>1176</v>
          </cell>
          <cell r="E33">
            <v>882</v>
          </cell>
        </row>
        <row r="34">
          <cell r="A34" t="str">
            <v>SS-SBOX-SO</v>
          </cell>
          <cell r="B34">
            <v>851</v>
          </cell>
          <cell r="D34">
            <v>109</v>
          </cell>
          <cell r="E34">
            <v>742</v>
          </cell>
        </row>
        <row r="35">
          <cell r="A35" t="str">
            <v>SS-SBOX-SO-PLUS</v>
          </cell>
          <cell r="B35">
            <v>212</v>
          </cell>
          <cell r="D35">
            <v>212</v>
          </cell>
        </row>
        <row r="36">
          <cell r="A36" t="str">
            <v>SS-SMP-10</v>
          </cell>
          <cell r="B36">
            <v>255</v>
          </cell>
          <cell r="D36">
            <v>255</v>
          </cell>
        </row>
      </sheetData>
      <sheetData sheetId="2"/>
      <sheetData sheetId="3" refreshError="1">
        <row r="2">
          <cell r="A2" t="str">
            <v>SAR-SBOX-PRO</v>
          </cell>
          <cell r="B2">
            <v>0</v>
          </cell>
          <cell r="C2">
            <v>0</v>
          </cell>
        </row>
        <row r="3">
          <cell r="A3" t="str">
            <v>SAR-SBOX-SH</v>
          </cell>
          <cell r="B3">
            <v>1</v>
          </cell>
          <cell r="C3">
            <v>76</v>
          </cell>
        </row>
        <row r="4">
          <cell r="A4" t="str">
            <v>SAR-SBOX-SO</v>
          </cell>
          <cell r="B4">
            <v>0</v>
          </cell>
          <cell r="C4">
            <v>0</v>
          </cell>
        </row>
        <row r="5">
          <cell r="A5" t="str">
            <v>SAR-SBOX-SO-PLUS</v>
          </cell>
          <cell r="B5">
            <v>2</v>
          </cell>
          <cell r="C5">
            <v>535</v>
          </cell>
        </row>
        <row r="6">
          <cell r="A6" t="str">
            <v>SBOX-DEMO-1-AUS</v>
          </cell>
          <cell r="B6">
            <v>5</v>
          </cell>
          <cell r="C6">
            <v>645</v>
          </cell>
        </row>
        <row r="7">
          <cell r="A7" t="str">
            <v>SBOX-DEMO-1-EU</v>
          </cell>
          <cell r="B7">
            <v>0</v>
          </cell>
          <cell r="C7">
            <v>0</v>
          </cell>
        </row>
        <row r="8">
          <cell r="A8" t="str">
            <v>SBOX-DEMO-1-JPN</v>
          </cell>
          <cell r="B8">
            <v>0</v>
          </cell>
          <cell r="C8">
            <v>0</v>
          </cell>
        </row>
        <row r="9">
          <cell r="A9" t="str">
            <v>SBOX-DEMO-1-US</v>
          </cell>
          <cell r="B9">
            <v>0</v>
          </cell>
          <cell r="C9">
            <v>0</v>
          </cell>
        </row>
        <row r="10">
          <cell r="A10" t="str">
            <v>SBOX-PRO-AUS</v>
          </cell>
          <cell r="B10">
            <v>6</v>
          </cell>
          <cell r="C10">
            <v>1536</v>
          </cell>
        </row>
        <row r="11">
          <cell r="A11" t="str">
            <v>SBOX-PRO-EU</v>
          </cell>
          <cell r="B11">
            <v>1</v>
          </cell>
          <cell r="C11">
            <v>279</v>
          </cell>
        </row>
        <row r="12">
          <cell r="A12" t="str">
            <v>SBOX-PRO-JPN</v>
          </cell>
          <cell r="B12">
            <v>0</v>
          </cell>
          <cell r="C12">
            <v>0</v>
          </cell>
        </row>
        <row r="13">
          <cell r="A13" t="str">
            <v>SBOX-PRO-UK</v>
          </cell>
          <cell r="B13">
            <v>0</v>
          </cell>
          <cell r="C13">
            <v>0</v>
          </cell>
        </row>
        <row r="14">
          <cell r="A14" t="str">
            <v>SBOX-PRO-US</v>
          </cell>
          <cell r="B14">
            <v>597</v>
          </cell>
          <cell r="C14">
            <v>154767</v>
          </cell>
        </row>
        <row r="15">
          <cell r="A15" t="str">
            <v>SBOX-SH-AUS</v>
          </cell>
          <cell r="B15">
            <v>4</v>
          </cell>
          <cell r="C15">
            <v>476</v>
          </cell>
        </row>
        <row r="16">
          <cell r="A16" t="str">
            <v>SBOX-SH-B-EU</v>
          </cell>
          <cell r="B16">
            <v>0</v>
          </cell>
          <cell r="C16">
            <v>0</v>
          </cell>
        </row>
        <row r="17">
          <cell r="A17" t="str">
            <v>SBOX-SH-EU</v>
          </cell>
          <cell r="B17">
            <v>10</v>
          </cell>
          <cell r="C17">
            <v>1291</v>
          </cell>
        </row>
        <row r="18">
          <cell r="A18" t="str">
            <v>SBOX-SH-JPN</v>
          </cell>
          <cell r="B18">
            <v>2</v>
          </cell>
          <cell r="C18">
            <v>198</v>
          </cell>
        </row>
        <row r="19">
          <cell r="A19" t="str">
            <v>SBOX-SH-UK</v>
          </cell>
          <cell r="B19">
            <v>0</v>
          </cell>
          <cell r="C19">
            <v>0</v>
          </cell>
        </row>
        <row r="20">
          <cell r="A20" t="str">
            <v>SBOX-SH-US</v>
          </cell>
          <cell r="B20">
            <v>205</v>
          </cell>
          <cell r="C20">
            <v>40365</v>
          </cell>
        </row>
        <row r="21">
          <cell r="A21" t="str">
            <v>SBOX-SO-AUS</v>
          </cell>
          <cell r="B21">
            <v>1</v>
          </cell>
          <cell r="C21">
            <v>359</v>
          </cell>
        </row>
        <row r="22">
          <cell r="A22" t="str">
            <v>SBOX-SO-EU</v>
          </cell>
          <cell r="B22">
            <v>0</v>
          </cell>
          <cell r="C22">
            <v>0</v>
          </cell>
        </row>
        <row r="23">
          <cell r="A23" t="str">
            <v>SBOX-SO-JPN</v>
          </cell>
          <cell r="B23">
            <v>0</v>
          </cell>
          <cell r="C23">
            <v>0</v>
          </cell>
        </row>
        <row r="24">
          <cell r="A24" t="str">
            <v>SBOX-SO-PLUS-AUS</v>
          </cell>
          <cell r="B24">
            <v>0</v>
          </cell>
          <cell r="C24">
            <v>0</v>
          </cell>
        </row>
        <row r="25">
          <cell r="A25" t="str">
            <v>SBOX-SO-PLUS-EU</v>
          </cell>
          <cell r="B25">
            <v>0</v>
          </cell>
          <cell r="C25">
            <v>0</v>
          </cell>
        </row>
        <row r="26">
          <cell r="A26" t="str">
            <v>SBOX-SO-PLUS-JPN</v>
          </cell>
          <cell r="B26">
            <v>0</v>
          </cell>
          <cell r="C26">
            <v>0</v>
          </cell>
        </row>
        <row r="27">
          <cell r="A27" t="str">
            <v>SBOX-SO-PLUS-UK</v>
          </cell>
          <cell r="B27">
            <v>0</v>
          </cell>
          <cell r="C27">
            <v>0</v>
          </cell>
        </row>
        <row r="28">
          <cell r="A28" t="str">
            <v>SBOX-SO-PLUS-US</v>
          </cell>
          <cell r="B28">
            <v>153</v>
          </cell>
          <cell r="C28">
            <v>120500</v>
          </cell>
        </row>
        <row r="29">
          <cell r="A29" t="str">
            <v>SBOX-SO-UK</v>
          </cell>
          <cell r="B29">
            <v>0</v>
          </cell>
          <cell r="C29">
            <v>0</v>
          </cell>
        </row>
        <row r="30">
          <cell r="A30" t="str">
            <v>SBOX-SO-US</v>
          </cell>
          <cell r="B30">
            <v>150</v>
          </cell>
          <cell r="C30">
            <v>58402</v>
          </cell>
        </row>
        <row r="31">
          <cell r="A31" t="str">
            <v>SMP-10</v>
          </cell>
          <cell r="B31">
            <v>0</v>
          </cell>
          <cell r="C31">
            <v>0</v>
          </cell>
        </row>
        <row r="32">
          <cell r="A32" t="str">
            <v>SS-SBOX-PRO</v>
          </cell>
          <cell r="B32">
            <v>0</v>
          </cell>
          <cell r="C32">
            <v>0</v>
          </cell>
        </row>
        <row r="33">
          <cell r="A33" t="str">
            <v>SS-SBOX-SH</v>
          </cell>
          <cell r="B33">
            <v>1</v>
          </cell>
          <cell r="C33">
            <v>49</v>
          </cell>
        </row>
        <row r="34">
          <cell r="A34" t="str">
            <v>SS-SBOX-SO</v>
          </cell>
          <cell r="B34">
            <v>0</v>
          </cell>
          <cell r="C34">
            <v>0</v>
          </cell>
        </row>
        <row r="35">
          <cell r="A35" t="str">
            <v>SS-SBOX-SO-PLUS</v>
          </cell>
          <cell r="B35">
            <v>0</v>
          </cell>
          <cell r="C35">
            <v>0</v>
          </cell>
        </row>
        <row r="36">
          <cell r="A36" t="str">
            <v>SS-SMP-10</v>
          </cell>
          <cell r="B36">
            <v>0</v>
          </cell>
          <cell r="C36">
            <v>0</v>
          </cell>
        </row>
      </sheetData>
      <sheetData sheetId="4" refreshError="1"/>
      <sheetData sheetId="5"/>
      <sheetData sheetId="6">
        <row r="2">
          <cell r="A2" t="str">
            <v>SAR-SBOX-PRO</v>
          </cell>
        </row>
      </sheetData>
      <sheetData sheetId="7" refreshError="1"/>
      <sheetData sheetId="8" refreshError="1"/>
    </sheetDataSet>
  </externalBook>
</externalLink>
</file>

<file path=xl/externalLinks/externalLink14.xml><?xml version="1.0" encoding="utf-8"?>
<externalLink xmlns:r="http://schemas.openxmlformats.org/officeDocument/2006/relationships" xmlns="http://schemas.openxmlformats.org/spreadsheetml/2006/main">
  <externalBook r:id="rId1">
    <sheetNames>
      <sheetName val="Nokia Feb 2000"/>
      <sheetName val="Product Base"/>
      <sheetName val="Region Base"/>
      <sheetName val="Category Base"/>
      <sheetName val="Q1 booking value"/>
      <sheetName val="entry"/>
      <sheetName val="Nokia_Feb_2000"/>
      <sheetName val="Product_Base"/>
      <sheetName val="Region_Base"/>
      <sheetName val="Category_Base"/>
      <sheetName val="PlanDetails"/>
    </sheetNames>
    <sheetDataSet>
      <sheetData sheetId="0" refreshError="1"/>
      <sheetData sheetId="1" refreshError="1">
        <row r="256">
          <cell r="A256" t="str">
            <v>CPFW-EVAL-10</v>
          </cell>
          <cell r="B256" t="str">
            <v>Evaluation Units</v>
          </cell>
          <cell r="D256">
            <v>39.5</v>
          </cell>
          <cell r="E256">
            <v>0</v>
          </cell>
          <cell r="F256">
            <v>39.5</v>
          </cell>
        </row>
        <row r="257">
          <cell r="A257" t="str">
            <v>CPFW-EVAL-10</v>
          </cell>
          <cell r="B257" t="str">
            <v xml:space="preserve">Evaluation Units </v>
          </cell>
          <cell r="D257">
            <v>39.5</v>
          </cell>
          <cell r="E257">
            <v>0</v>
          </cell>
          <cell r="F257">
            <v>39.5</v>
          </cell>
        </row>
        <row r="258">
          <cell r="A258" t="str">
            <v>CPFW-EVAL-1-FWZ1</v>
          </cell>
          <cell r="B258" t="str">
            <v xml:space="preserve">Evaluation Units </v>
          </cell>
          <cell r="D258">
            <v>39.5</v>
          </cell>
          <cell r="E258">
            <v>0</v>
          </cell>
          <cell r="F258">
            <v>39.5</v>
          </cell>
        </row>
        <row r="259">
          <cell r="A259" t="str">
            <v>CPFW-DOCS-1</v>
          </cell>
          <cell r="B259" t="str">
            <v>3.0 Documentation</v>
          </cell>
          <cell r="D259">
            <v>25</v>
          </cell>
          <cell r="E259">
            <v>0</v>
          </cell>
          <cell r="F259">
            <v>25</v>
          </cell>
        </row>
        <row r="260">
          <cell r="A260" t="str">
            <v>CPFW-FIG-25</v>
          </cell>
          <cell r="B260" t="str">
            <v>Firewall Internet Gateway/25</v>
          </cell>
          <cell r="D260">
            <v>2995</v>
          </cell>
          <cell r="E260">
            <v>0.65</v>
          </cell>
          <cell r="F260">
            <v>1048.25</v>
          </cell>
        </row>
        <row r="261">
          <cell r="A261" t="str">
            <v>CPFW-FIG-50</v>
          </cell>
          <cell r="B261" t="str">
            <v>Firewall Internet Gateway/50</v>
          </cell>
          <cell r="D261">
            <v>4995</v>
          </cell>
          <cell r="E261">
            <v>0.65</v>
          </cell>
          <cell r="F261">
            <v>1748.25</v>
          </cell>
        </row>
        <row r="262">
          <cell r="A262" t="str">
            <v>CPFW-FIG-100</v>
          </cell>
          <cell r="B262" t="str">
            <v>Firewall Internet Gateway/100</v>
          </cell>
          <cell r="D262">
            <v>7995</v>
          </cell>
          <cell r="E262">
            <v>0.65</v>
          </cell>
          <cell r="F262">
            <v>2798.25</v>
          </cell>
        </row>
        <row r="263">
          <cell r="A263" t="str">
            <v>CPFW-FIG-250</v>
          </cell>
          <cell r="B263" t="str">
            <v>Firewall Internet Gateway/250</v>
          </cell>
          <cell r="D263">
            <v>9995</v>
          </cell>
          <cell r="E263">
            <v>0.65</v>
          </cell>
          <cell r="F263">
            <v>3498.25</v>
          </cell>
        </row>
        <row r="264">
          <cell r="A264" t="str">
            <v>CPFW-EPC-U</v>
          </cell>
          <cell r="B264" t="str">
            <v>Enterprise Center</v>
          </cell>
          <cell r="D264">
            <v>18990</v>
          </cell>
          <cell r="E264">
            <v>0.65</v>
          </cell>
          <cell r="F264">
            <v>6646.5</v>
          </cell>
        </row>
        <row r="265">
          <cell r="A265" t="str">
            <v>CPFW-EPE-U-FWZ1</v>
          </cell>
          <cell r="B265" t="str">
            <v>Enterprise Encryption Center - FWZ-1</v>
          </cell>
          <cell r="D265">
            <v>19995</v>
          </cell>
          <cell r="E265">
            <v>0.65</v>
          </cell>
          <cell r="F265">
            <v>6998.25</v>
          </cell>
        </row>
        <row r="266">
          <cell r="A266" t="str">
            <v>CPFW-EPE-U-DES</v>
          </cell>
          <cell r="B266" t="str">
            <v>Enterprise Encryption Center - FWZ-1</v>
          </cell>
          <cell r="D266">
            <v>19995</v>
          </cell>
          <cell r="E266">
            <v>0.65</v>
          </cell>
          <cell r="F266">
            <v>6998.25</v>
          </cell>
        </row>
        <row r="267">
          <cell r="A267" t="str">
            <v>CPFW-VEE-U-DES</v>
          </cell>
          <cell r="B267" t="str">
            <v>Enterprise Encryption Center - FWZ-1</v>
          </cell>
          <cell r="D267">
            <v>19995</v>
          </cell>
          <cell r="E267">
            <v>0.65</v>
          </cell>
          <cell r="F267">
            <v>6998.25</v>
          </cell>
        </row>
        <row r="268">
          <cell r="A268" t="str">
            <v>CPFW-VEE-U-FWZ1</v>
          </cell>
          <cell r="B268" t="str">
            <v>Enterprise Encryption Center - FWZ-1</v>
          </cell>
          <cell r="D268">
            <v>19995</v>
          </cell>
          <cell r="E268">
            <v>0.65</v>
          </cell>
          <cell r="F268">
            <v>6998.25</v>
          </cell>
        </row>
        <row r="269">
          <cell r="A269" t="str">
            <v>CPFW-EPS-U-FWZ1</v>
          </cell>
          <cell r="B269" t="str">
            <v>Enterprise Security Center</v>
          </cell>
          <cell r="D269">
            <v>24995</v>
          </cell>
          <cell r="E269">
            <v>0.65</v>
          </cell>
          <cell r="F269">
            <v>8748.25</v>
          </cell>
        </row>
        <row r="270">
          <cell r="A270" t="str">
            <v>CPFW-EPS-U-DES</v>
          </cell>
          <cell r="B270" t="str">
            <v>Enterprise Security Center</v>
          </cell>
          <cell r="D270">
            <v>24995</v>
          </cell>
          <cell r="E270">
            <v>0.65</v>
          </cell>
          <cell r="F270">
            <v>8748.25</v>
          </cell>
        </row>
        <row r="271">
          <cell r="A271" t="str">
            <v>CPFW-NSC-U</v>
          </cell>
          <cell r="B271" t="str">
            <v>Network Security Center</v>
          </cell>
          <cell r="D271">
            <v>34995</v>
          </cell>
          <cell r="E271">
            <v>0.65</v>
          </cell>
          <cell r="F271">
            <v>12248.25</v>
          </cell>
        </row>
        <row r="272">
          <cell r="A272" t="str">
            <v>CPFW-GSC-U-FWZ1</v>
          </cell>
          <cell r="B272" t="str">
            <v>Global Security Center</v>
          </cell>
          <cell r="D272">
            <v>49995</v>
          </cell>
          <cell r="E272">
            <v>0.65</v>
          </cell>
          <cell r="F272">
            <v>17498.25</v>
          </cell>
        </row>
        <row r="273">
          <cell r="A273" t="str">
            <v>CPFW-ESC-U</v>
          </cell>
          <cell r="B273" t="str">
            <v>Enterprise Security Console</v>
          </cell>
          <cell r="D273">
            <v>11995</v>
          </cell>
          <cell r="E273">
            <v>0.65</v>
          </cell>
          <cell r="F273">
            <v>4198.25</v>
          </cell>
        </row>
        <row r="274">
          <cell r="A274" t="str">
            <v>CPFW-RSC-U</v>
          </cell>
          <cell r="B274" t="str">
            <v>Router Security Center</v>
          </cell>
          <cell r="D274">
            <v>29995</v>
          </cell>
          <cell r="E274">
            <v>0.65</v>
          </cell>
          <cell r="F274">
            <v>10498.25</v>
          </cell>
        </row>
        <row r="275">
          <cell r="A275" t="str">
            <v>CPFW-SRE-1</v>
          </cell>
          <cell r="B275" t="str">
            <v>Single Router Extension</v>
          </cell>
          <cell r="D275">
            <v>1995</v>
          </cell>
          <cell r="E275">
            <v>0.65</v>
          </cell>
          <cell r="F275">
            <v>698.25</v>
          </cell>
        </row>
        <row r="276">
          <cell r="A276" t="str">
            <v>IPXX-SSC-U</v>
          </cell>
          <cell r="B276" t="str">
            <v>Starter Console (SC)</v>
          </cell>
          <cell r="D276">
            <v>2000</v>
          </cell>
          <cell r="E276">
            <v>0.65</v>
          </cell>
          <cell r="F276">
            <v>700</v>
          </cell>
        </row>
        <row r="277">
          <cell r="A277" t="str">
            <v>IPXX-UP-SSC-ESC</v>
          </cell>
          <cell r="B277" t="str">
            <v>Upgrade from SC to ESC</v>
          </cell>
          <cell r="D277">
            <v>11200</v>
          </cell>
          <cell r="E277">
            <v>0.65</v>
          </cell>
          <cell r="F277">
            <v>3919.9999999999995</v>
          </cell>
        </row>
        <row r="278">
          <cell r="A278" t="str">
            <v>CPFW-IM-25</v>
          </cell>
          <cell r="B278" t="str">
            <v>Inspection Module/25</v>
          </cell>
          <cell r="D278">
            <v>995</v>
          </cell>
          <cell r="E278">
            <v>0.65</v>
          </cell>
          <cell r="F278">
            <v>348.25</v>
          </cell>
        </row>
        <row r="279">
          <cell r="A279" t="str">
            <v>CPFW-IM-50</v>
          </cell>
          <cell r="B279" t="str">
            <v>Inspection Module/ 50</v>
          </cell>
          <cell r="D279">
            <v>1995</v>
          </cell>
          <cell r="E279">
            <v>0.65</v>
          </cell>
          <cell r="F279">
            <v>698.25</v>
          </cell>
        </row>
        <row r="280">
          <cell r="A280" t="str">
            <v>CPFW-IM-U</v>
          </cell>
          <cell r="B280" t="str">
            <v>Inspection Module/ Unlimited</v>
          </cell>
          <cell r="D280">
            <v>4995</v>
          </cell>
          <cell r="E280">
            <v>0.65</v>
          </cell>
          <cell r="F280">
            <v>1748.25</v>
          </cell>
        </row>
        <row r="281">
          <cell r="A281" t="str">
            <v>CPFW-FM-25</v>
          </cell>
          <cell r="B281" t="str">
            <v>Firewall Module/25</v>
          </cell>
          <cell r="D281">
            <v>1995</v>
          </cell>
          <cell r="E281">
            <v>0.65</v>
          </cell>
          <cell r="F281">
            <v>698.25</v>
          </cell>
        </row>
        <row r="282">
          <cell r="A282" t="str">
            <v>CPFW-FM-50</v>
          </cell>
          <cell r="B282" t="str">
            <v>Firewall Module/50</v>
          </cell>
          <cell r="D282">
            <v>3995</v>
          </cell>
          <cell r="E282">
            <v>0.65</v>
          </cell>
          <cell r="F282">
            <v>1398.25</v>
          </cell>
        </row>
        <row r="283">
          <cell r="A283" t="str">
            <v>CPFW-FM-U</v>
          </cell>
          <cell r="B283" t="str">
            <v>Firewall Module/Unlimited</v>
          </cell>
          <cell r="D283">
            <v>6995</v>
          </cell>
          <cell r="E283">
            <v>0.65</v>
          </cell>
          <cell r="F283">
            <v>2448.25</v>
          </cell>
        </row>
        <row r="284">
          <cell r="A284" t="str">
            <v>CPFW-ENC-U-FWZ1</v>
          </cell>
          <cell r="B284" t="str">
            <v>Encryption Module</v>
          </cell>
          <cell r="D284">
            <v>3995</v>
          </cell>
          <cell r="E284">
            <v>0.65</v>
          </cell>
          <cell r="F284">
            <v>1398.25</v>
          </cell>
        </row>
        <row r="285">
          <cell r="A285" t="str">
            <v>CPFW-ENC-U-DES</v>
          </cell>
          <cell r="B285" t="str">
            <v>Encryption Module</v>
          </cell>
          <cell r="D285">
            <v>3995</v>
          </cell>
          <cell r="E285">
            <v>0.65</v>
          </cell>
          <cell r="F285">
            <v>1398.25</v>
          </cell>
        </row>
        <row r="286">
          <cell r="A286" t="str">
            <v>CPFW-VES-U-DES-V40</v>
          </cell>
          <cell r="B286" t="str">
            <v xml:space="preserve">VPN-1 Enterprise Security Center </v>
          </cell>
          <cell r="D286">
            <v>24995</v>
          </cell>
          <cell r="E286">
            <v>0.65</v>
          </cell>
          <cell r="F286">
            <v>8748.25</v>
          </cell>
        </row>
        <row r="287">
          <cell r="A287" t="str">
            <v>CPFW-IM-250</v>
          </cell>
          <cell r="B287" t="str">
            <v>Inspection Module/250</v>
          </cell>
          <cell r="D287">
            <v>3495</v>
          </cell>
          <cell r="E287">
            <v>0.65</v>
          </cell>
          <cell r="F287">
            <v>1223.25</v>
          </cell>
        </row>
        <row r="288">
          <cell r="A288" t="str">
            <v>Connect Control Module</v>
          </cell>
          <cell r="B288" t="str">
            <v>CPFW-CC-U</v>
          </cell>
          <cell r="D288">
            <v>7995</v>
          </cell>
          <cell r="E288">
            <v>0.65</v>
          </cell>
          <cell r="F288">
            <v>2798.25</v>
          </cell>
        </row>
        <row r="289">
          <cell r="A289" t="str">
            <v>CPFW-SMF-U-V40</v>
          </cell>
          <cell r="D289">
            <v>4950</v>
          </cell>
          <cell r="E289">
            <v>0.65</v>
          </cell>
          <cell r="F289">
            <v>1732.5</v>
          </cell>
        </row>
        <row r="291">
          <cell r="A291" t="str">
            <v>CPFW-EVAL-10-V40</v>
          </cell>
          <cell r="B291" t="str">
            <v>Evaluation Units</v>
          </cell>
          <cell r="D291">
            <v>195</v>
          </cell>
          <cell r="E291">
            <v>0</v>
          </cell>
          <cell r="F291">
            <v>195</v>
          </cell>
        </row>
        <row r="292">
          <cell r="A292" t="str">
            <v>CPFW-EVAL-3DES-V40</v>
          </cell>
          <cell r="B292" t="str">
            <v xml:space="preserve">Evaluation Units </v>
          </cell>
          <cell r="D292">
            <v>19.5</v>
          </cell>
          <cell r="E292">
            <v>0</v>
          </cell>
          <cell r="F292">
            <v>19.5</v>
          </cell>
        </row>
        <row r="293">
          <cell r="A293" t="str">
            <v>CPFW-EVAL-DES-V40</v>
          </cell>
          <cell r="B293" t="str">
            <v xml:space="preserve">Evaluation Units </v>
          </cell>
          <cell r="D293">
            <v>19.5</v>
          </cell>
          <cell r="E293">
            <v>0</v>
          </cell>
          <cell r="F293">
            <v>19.5</v>
          </cell>
        </row>
        <row r="294">
          <cell r="A294" t="str">
            <v>CPFW-DOCS-1</v>
          </cell>
          <cell r="B294" t="str">
            <v>3.0 Documentation</v>
          </cell>
          <cell r="D294">
            <v>39.5</v>
          </cell>
          <cell r="E294">
            <v>0</v>
          </cell>
          <cell r="F294">
            <v>39.5</v>
          </cell>
        </row>
        <row r="295">
          <cell r="A295" t="str">
            <v>CPFW-DOCS-1-V40</v>
          </cell>
          <cell r="B295" t="str">
            <v>4.0 Documentation</v>
          </cell>
          <cell r="D295">
            <v>39.5</v>
          </cell>
          <cell r="E295">
            <v>0</v>
          </cell>
          <cell r="F295">
            <v>39.5</v>
          </cell>
        </row>
        <row r="296">
          <cell r="A296" t="str">
            <v>CPFW-DOC-V40-J</v>
          </cell>
          <cell r="B296" t="str">
            <v>4.0 Documentation</v>
          </cell>
          <cell r="D296">
            <v>55</v>
          </cell>
          <cell r="E296">
            <v>0</v>
          </cell>
          <cell r="F296">
            <v>55</v>
          </cell>
        </row>
        <row r="297">
          <cell r="A297" t="str">
            <v>CPFW-DOCS-V41</v>
          </cell>
          <cell r="B297" t="str">
            <v>4.1 Documentation</v>
          </cell>
          <cell r="D297">
            <v>39.5</v>
          </cell>
          <cell r="E297">
            <v>0</v>
          </cell>
          <cell r="F297">
            <v>39.5</v>
          </cell>
        </row>
        <row r="298">
          <cell r="A298" t="str">
            <v>CPFW-EPC-U-V40</v>
          </cell>
          <cell r="B298" t="str">
            <v>Enterprise Center</v>
          </cell>
          <cell r="D298">
            <v>18990</v>
          </cell>
          <cell r="E298">
            <v>0.65</v>
          </cell>
          <cell r="F298">
            <v>6646.5</v>
          </cell>
        </row>
        <row r="299">
          <cell r="A299" t="str">
            <v>CPVP-VEE-U-DES-V40</v>
          </cell>
          <cell r="B299" t="str">
            <v xml:space="preserve">VPN-1 Enterprise Center </v>
          </cell>
          <cell r="D299">
            <v>19995</v>
          </cell>
          <cell r="E299">
            <v>0.65</v>
          </cell>
          <cell r="F299">
            <v>6998.25</v>
          </cell>
        </row>
        <row r="300">
          <cell r="A300" t="str">
            <v>CPVP-VEE-U-3DES-V40</v>
          </cell>
          <cell r="B300" t="str">
            <v xml:space="preserve">VPN-1 Enterprise Center </v>
          </cell>
          <cell r="D300">
            <v>19995</v>
          </cell>
          <cell r="E300">
            <v>0.65</v>
          </cell>
          <cell r="F300">
            <v>6998.25</v>
          </cell>
        </row>
        <row r="301">
          <cell r="A301" t="str">
            <v>CPVP-VEE-U-FWZ1-V40</v>
          </cell>
          <cell r="B301" t="str">
            <v xml:space="preserve">VPN-1 Enterprise Center </v>
          </cell>
          <cell r="D301">
            <v>19995</v>
          </cell>
          <cell r="E301">
            <v>0.65</v>
          </cell>
          <cell r="F301">
            <v>6998.25</v>
          </cell>
        </row>
        <row r="302">
          <cell r="A302" t="str">
            <v>CPVP-VES-U-DES-V40</v>
          </cell>
          <cell r="B302" t="str">
            <v xml:space="preserve">VPN-1 Enterprise Security Center </v>
          </cell>
          <cell r="D302">
            <v>24995</v>
          </cell>
          <cell r="E302">
            <v>0.65</v>
          </cell>
          <cell r="F302">
            <v>8748.25</v>
          </cell>
        </row>
        <row r="303">
          <cell r="A303" t="str">
            <v>CPVP-VES-U-3DES-V40</v>
          </cell>
          <cell r="B303" t="str">
            <v xml:space="preserve">VPN-1 Enterprise Security Center </v>
          </cell>
          <cell r="D303">
            <v>24995</v>
          </cell>
          <cell r="E303">
            <v>0.65</v>
          </cell>
          <cell r="F303">
            <v>8748.25</v>
          </cell>
        </row>
        <row r="304">
          <cell r="A304" t="str">
            <v>CPVP-VES-U-FWZ1-V40</v>
          </cell>
          <cell r="B304" t="str">
            <v xml:space="preserve">VPN-1 Enterprise Security Center </v>
          </cell>
          <cell r="D304">
            <v>24995</v>
          </cell>
          <cell r="E304">
            <v>0.65</v>
          </cell>
          <cell r="F304">
            <v>8748.25</v>
          </cell>
        </row>
        <row r="305">
          <cell r="A305" t="str">
            <v>CPFW-NSC-U-V40</v>
          </cell>
          <cell r="B305" t="str">
            <v>Network Security Center</v>
          </cell>
          <cell r="D305">
            <v>34995</v>
          </cell>
          <cell r="E305">
            <v>0.65</v>
          </cell>
          <cell r="F305">
            <v>12248.25</v>
          </cell>
        </row>
        <row r="306">
          <cell r="A306" t="str">
            <v>CPVP-VGS-U-DES-V40</v>
          </cell>
          <cell r="B306" t="str">
            <v>VPN-1 Global Security Center</v>
          </cell>
          <cell r="D306">
            <v>44995</v>
          </cell>
          <cell r="E306">
            <v>0.65</v>
          </cell>
          <cell r="F306">
            <v>15748.249999999998</v>
          </cell>
        </row>
        <row r="307">
          <cell r="A307" t="str">
            <v>CPVP-VGS-U-3DES-V40</v>
          </cell>
          <cell r="B307" t="str">
            <v>VPN-1 Global Security Center</v>
          </cell>
          <cell r="D307">
            <v>44995</v>
          </cell>
          <cell r="E307">
            <v>0.65</v>
          </cell>
          <cell r="F307">
            <v>15748.249999999998</v>
          </cell>
        </row>
        <row r="308">
          <cell r="A308" t="str">
            <v>CPVP-VGS-U-FWZ1-V40</v>
          </cell>
          <cell r="B308" t="str">
            <v>VPN-1 Global Security Center</v>
          </cell>
          <cell r="D308">
            <v>44995</v>
          </cell>
          <cell r="E308">
            <v>0.65</v>
          </cell>
          <cell r="F308">
            <v>15748.249999999998</v>
          </cell>
        </row>
        <row r="309">
          <cell r="A309" t="str">
            <v>CPFW-ESC-U-V40</v>
          </cell>
          <cell r="B309" t="str">
            <v>Enterprise Security Console</v>
          </cell>
          <cell r="D309">
            <v>11995</v>
          </cell>
          <cell r="E309">
            <v>0.65</v>
          </cell>
          <cell r="F309">
            <v>4198.25</v>
          </cell>
        </row>
        <row r="310">
          <cell r="A310" t="str">
            <v>CPVP-ESC-U-V40</v>
          </cell>
          <cell r="B310" t="str">
            <v>Enterprise Security Console</v>
          </cell>
          <cell r="D310">
            <v>11995</v>
          </cell>
          <cell r="E310">
            <v>0.65</v>
          </cell>
          <cell r="F310">
            <v>4198.25</v>
          </cell>
        </row>
        <row r="311">
          <cell r="A311" t="str">
            <v>CPVP-ESC-U-DES-V40</v>
          </cell>
          <cell r="B311" t="str">
            <v>VPN-1 Enterprise Security Console</v>
          </cell>
          <cell r="D311">
            <v>11995</v>
          </cell>
          <cell r="E311">
            <v>0.65</v>
          </cell>
          <cell r="F311">
            <v>4198.25</v>
          </cell>
        </row>
        <row r="312">
          <cell r="A312" t="str">
            <v>CPVP-ESC-U-3DES-V40</v>
          </cell>
          <cell r="B312" t="str">
            <v>VPN-1 Enterprise Security Console</v>
          </cell>
          <cell r="D312">
            <v>11995</v>
          </cell>
          <cell r="E312">
            <v>0.65</v>
          </cell>
          <cell r="F312">
            <v>4198.25</v>
          </cell>
        </row>
        <row r="313">
          <cell r="A313" t="str">
            <v>CPVP-ESC-U-FWZ1-V40</v>
          </cell>
          <cell r="B313" t="str">
            <v>VPN-1 Enterprise Security Console</v>
          </cell>
          <cell r="D313">
            <v>11995</v>
          </cell>
          <cell r="E313">
            <v>0.65</v>
          </cell>
          <cell r="F313">
            <v>4198.25</v>
          </cell>
        </row>
        <row r="314">
          <cell r="A314" t="str">
            <v>CPFW-RSC-U</v>
          </cell>
          <cell r="B314" t="str">
            <v>Router Security Center</v>
          </cell>
          <cell r="D314">
            <v>29995</v>
          </cell>
          <cell r="E314">
            <v>0.65</v>
          </cell>
          <cell r="F314">
            <v>10498.25</v>
          </cell>
        </row>
        <row r="315">
          <cell r="A315" t="str">
            <v>CPFW-SRE-1</v>
          </cell>
          <cell r="B315" t="str">
            <v>Single Router Extension</v>
          </cell>
          <cell r="D315">
            <v>1995</v>
          </cell>
          <cell r="E315">
            <v>0.65</v>
          </cell>
          <cell r="F315">
            <v>698.25</v>
          </cell>
        </row>
        <row r="316">
          <cell r="A316" t="str">
            <v>IPXX-SSC-U</v>
          </cell>
          <cell r="B316" t="str">
            <v>Starter Console (SC)</v>
          </cell>
          <cell r="D316">
            <v>2000</v>
          </cell>
          <cell r="E316">
            <v>0.65</v>
          </cell>
          <cell r="F316">
            <v>700</v>
          </cell>
        </row>
        <row r="317">
          <cell r="A317" t="str">
            <v>IPXX-UP-SSC-ESC</v>
          </cell>
          <cell r="B317" t="str">
            <v>Upgrade from SC to ESC</v>
          </cell>
          <cell r="D317">
            <v>11200</v>
          </cell>
          <cell r="E317">
            <v>0.65</v>
          </cell>
          <cell r="F317">
            <v>3919.9999999999995</v>
          </cell>
        </row>
        <row r="318">
          <cell r="A318" t="str">
            <v>CPFW-IM-50-V40</v>
          </cell>
          <cell r="B318" t="str">
            <v>Inspection Module/25</v>
          </cell>
          <cell r="D318">
            <v>995</v>
          </cell>
          <cell r="E318">
            <v>0.65</v>
          </cell>
          <cell r="F318">
            <v>348.25</v>
          </cell>
        </row>
        <row r="319">
          <cell r="A319" t="str">
            <v>CPFW-IM-25-V40</v>
          </cell>
          <cell r="B319" t="str">
            <v>Inspection Module/ 50</v>
          </cell>
          <cell r="D319">
            <v>1995</v>
          </cell>
          <cell r="E319">
            <v>0.65</v>
          </cell>
          <cell r="F319">
            <v>698.25</v>
          </cell>
        </row>
        <row r="320">
          <cell r="A320" t="str">
            <v>CPFW-IM-U-V40</v>
          </cell>
          <cell r="B320" t="str">
            <v>Inspection Module/ Unlimited</v>
          </cell>
          <cell r="D320">
            <v>4995</v>
          </cell>
          <cell r="E320">
            <v>0.65</v>
          </cell>
          <cell r="F320">
            <v>1748.25</v>
          </cell>
        </row>
        <row r="321">
          <cell r="A321" t="str">
            <v>CPFW-FM-25-V40</v>
          </cell>
          <cell r="B321" t="str">
            <v>Firewall Module/25</v>
          </cell>
          <cell r="D321">
            <v>1995</v>
          </cell>
          <cell r="E321">
            <v>0.65</v>
          </cell>
          <cell r="F321">
            <v>698.25</v>
          </cell>
        </row>
        <row r="322">
          <cell r="A322" t="str">
            <v>CPVP-VFM-25-DES-V40</v>
          </cell>
          <cell r="B322" t="str">
            <v>VPN-1 Firewall Module/25</v>
          </cell>
          <cell r="D322">
            <v>2495</v>
          </cell>
          <cell r="E322">
            <v>0.65</v>
          </cell>
          <cell r="F322">
            <v>873.25</v>
          </cell>
        </row>
        <row r="323">
          <cell r="A323" t="str">
            <v>CPVP-VFM-25-3DES-V40</v>
          </cell>
          <cell r="B323" t="str">
            <v>VPN-1 Firewall Module/25</v>
          </cell>
          <cell r="D323">
            <v>2495</v>
          </cell>
          <cell r="E323">
            <v>0.65</v>
          </cell>
          <cell r="F323">
            <v>873.25</v>
          </cell>
        </row>
        <row r="324">
          <cell r="A324" t="str">
            <v>CPVP-VFM-25-FWZ1-V40</v>
          </cell>
          <cell r="B324" t="str">
            <v>VPN-1 Firewall Module/25</v>
          </cell>
          <cell r="D324">
            <v>2495</v>
          </cell>
          <cell r="E324">
            <v>0.65</v>
          </cell>
          <cell r="F324">
            <v>873.25</v>
          </cell>
        </row>
        <row r="325">
          <cell r="A325" t="str">
            <v>CPFW-FM-50-V40</v>
          </cell>
          <cell r="B325" t="str">
            <v>Firewall Module/50</v>
          </cell>
          <cell r="D325">
            <v>3995</v>
          </cell>
          <cell r="E325">
            <v>0.65</v>
          </cell>
          <cell r="F325">
            <v>1398.25</v>
          </cell>
        </row>
        <row r="326">
          <cell r="A326" t="str">
            <v>CPVP-VFM-50-DES-V40</v>
          </cell>
          <cell r="B326" t="str">
            <v>VPN-1 Firewall Module/50</v>
          </cell>
          <cell r="D326">
            <v>4495</v>
          </cell>
          <cell r="E326">
            <v>0.65</v>
          </cell>
          <cell r="F326">
            <v>1573.25</v>
          </cell>
        </row>
        <row r="327">
          <cell r="A327" t="str">
            <v>CPVP-VFM-50-3DES-V40</v>
          </cell>
          <cell r="B327" t="str">
            <v>VPN-1 Firewall Module/50</v>
          </cell>
          <cell r="D327">
            <v>4495</v>
          </cell>
          <cell r="E327">
            <v>0.65</v>
          </cell>
          <cell r="F327">
            <v>1573.25</v>
          </cell>
        </row>
        <row r="328">
          <cell r="A328" t="str">
            <v>CPVP-VFM-50-FWZ1-V40</v>
          </cell>
          <cell r="B328" t="str">
            <v>VPN-1 Firewall Module/50</v>
          </cell>
          <cell r="D328">
            <v>4495</v>
          </cell>
          <cell r="E328">
            <v>0.65</v>
          </cell>
          <cell r="F328">
            <v>1573.25</v>
          </cell>
        </row>
        <row r="329">
          <cell r="A329" t="str">
            <v>CPFW-FM-100-V40</v>
          </cell>
          <cell r="B329" t="str">
            <v>Firewall Module/100</v>
          </cell>
          <cell r="D329">
            <v>4995</v>
          </cell>
          <cell r="E329">
            <v>0.65</v>
          </cell>
          <cell r="F329">
            <v>1748.25</v>
          </cell>
        </row>
        <row r="330">
          <cell r="A330" t="str">
            <v>CPVP-VFM-100-DES-V40</v>
          </cell>
          <cell r="B330" t="str">
            <v>VPN-1 Firewall Module/100</v>
          </cell>
          <cell r="D330">
            <v>5995</v>
          </cell>
          <cell r="E330">
            <v>0.65</v>
          </cell>
          <cell r="F330">
            <v>2098.25</v>
          </cell>
        </row>
        <row r="331">
          <cell r="A331" t="str">
            <v>CPVP-VFM-100-3DES-V40</v>
          </cell>
          <cell r="B331" t="str">
            <v>VPN-1 Firewall Module/100</v>
          </cell>
          <cell r="D331">
            <v>5995</v>
          </cell>
          <cell r="E331">
            <v>0.65</v>
          </cell>
          <cell r="F331">
            <v>2098.25</v>
          </cell>
        </row>
        <row r="332">
          <cell r="A332" t="str">
            <v>CPVP-VFM-100-FWZ1-V40</v>
          </cell>
          <cell r="B332" t="str">
            <v>VPN-1 Firewall Module/100</v>
          </cell>
          <cell r="D332">
            <v>5995</v>
          </cell>
          <cell r="E332">
            <v>0.65</v>
          </cell>
          <cell r="F332">
            <v>2098.25</v>
          </cell>
        </row>
        <row r="333">
          <cell r="A333" t="str">
            <v>CPFW-FM-250-V40</v>
          </cell>
          <cell r="B333" t="str">
            <v>Firewall Module/250</v>
          </cell>
          <cell r="D333">
            <v>5995</v>
          </cell>
          <cell r="E333">
            <v>0.65</v>
          </cell>
          <cell r="F333">
            <v>2098.25</v>
          </cell>
        </row>
        <row r="334">
          <cell r="A334" t="str">
            <v>CPVP-VFM-250-DES-V40</v>
          </cell>
          <cell r="B334" t="str">
            <v>VPN-1 Firewall Module/250</v>
          </cell>
          <cell r="D334">
            <v>7495</v>
          </cell>
          <cell r="E334">
            <v>0.65</v>
          </cell>
          <cell r="F334">
            <v>2623.25</v>
          </cell>
        </row>
        <row r="335">
          <cell r="A335" t="str">
            <v>CPVP-VFM-250-3DES-V40</v>
          </cell>
          <cell r="B335" t="str">
            <v>VPN-1 Firewall Module/250</v>
          </cell>
          <cell r="D335">
            <v>7495</v>
          </cell>
          <cell r="E335">
            <v>0.65</v>
          </cell>
          <cell r="F335">
            <v>2623.25</v>
          </cell>
        </row>
        <row r="336">
          <cell r="A336" t="str">
            <v>CPVP-VFM-250-FWZ1-V40</v>
          </cell>
          <cell r="B336" t="str">
            <v>VPN-1 Firewall Module/250</v>
          </cell>
          <cell r="D336">
            <v>7495</v>
          </cell>
          <cell r="E336">
            <v>0.65</v>
          </cell>
          <cell r="F336">
            <v>2623.25</v>
          </cell>
        </row>
        <row r="337">
          <cell r="A337" t="str">
            <v>CPFW-FM-U-V40</v>
          </cell>
          <cell r="B337" t="str">
            <v>Firewall Module/Unlimited</v>
          </cell>
          <cell r="D337">
            <v>6995</v>
          </cell>
          <cell r="E337">
            <v>0.65</v>
          </cell>
          <cell r="F337">
            <v>2448.25</v>
          </cell>
        </row>
        <row r="338">
          <cell r="A338" t="str">
            <v>CPVP-VFM-U-DES-V40-F</v>
          </cell>
          <cell r="B338" t="str">
            <v>VPN-1 Firewall Module/Unlimited</v>
          </cell>
          <cell r="D338">
            <v>9495</v>
          </cell>
          <cell r="E338">
            <v>0.65</v>
          </cell>
          <cell r="F338">
            <v>3323.25</v>
          </cell>
        </row>
        <row r="339">
          <cell r="A339" t="str">
            <v>CPVP-VFM-U-DES-V40</v>
          </cell>
          <cell r="B339" t="str">
            <v>VPN-1 Firewall Module/Unlimited</v>
          </cell>
          <cell r="D339">
            <v>9495</v>
          </cell>
          <cell r="E339">
            <v>0.65</v>
          </cell>
          <cell r="F339">
            <v>3323.25</v>
          </cell>
        </row>
        <row r="340">
          <cell r="A340" t="str">
            <v>CPVP-VFM-U-3DES-V40</v>
          </cell>
          <cell r="B340" t="str">
            <v>VPN-1 Firewall Module/Unlimited</v>
          </cell>
          <cell r="D340">
            <v>9495</v>
          </cell>
          <cell r="E340">
            <v>0.65</v>
          </cell>
          <cell r="F340">
            <v>3323.25</v>
          </cell>
        </row>
        <row r="341">
          <cell r="A341" t="str">
            <v>CPVP-VFM-U-FWZ1-V40</v>
          </cell>
          <cell r="B341" t="str">
            <v>VPN-1 Firewall Module/Unlimited</v>
          </cell>
          <cell r="D341">
            <v>9495</v>
          </cell>
          <cell r="E341">
            <v>0.65</v>
          </cell>
          <cell r="F341">
            <v>3323.25</v>
          </cell>
        </row>
        <row r="342">
          <cell r="A342" t="str">
            <v>CPFW-ENC-U-DES-V40</v>
          </cell>
          <cell r="B342" t="str">
            <v>Encryption Module/Unlimited</v>
          </cell>
          <cell r="D342">
            <v>3995</v>
          </cell>
          <cell r="E342">
            <v>0.65</v>
          </cell>
          <cell r="F342">
            <v>1398.25</v>
          </cell>
        </row>
        <row r="343">
          <cell r="A343" t="str">
            <v>CPFW-ENC-U-3DES-V40</v>
          </cell>
          <cell r="B343" t="str">
            <v>Encryption Module/Unlimited</v>
          </cell>
          <cell r="D343">
            <v>3995</v>
          </cell>
          <cell r="E343">
            <v>0.65</v>
          </cell>
          <cell r="F343">
            <v>1398.25</v>
          </cell>
        </row>
        <row r="344">
          <cell r="A344" t="str">
            <v>CPFW-ENC-U-FWZ1-V40</v>
          </cell>
          <cell r="B344" t="str">
            <v>Encryption Module/Unlimited</v>
          </cell>
          <cell r="D344">
            <v>3995</v>
          </cell>
          <cell r="E344">
            <v>0.65</v>
          </cell>
          <cell r="F344">
            <v>1398.25</v>
          </cell>
        </row>
        <row r="345">
          <cell r="A345" t="str">
            <v>CPFW-ENC-25-DES-V40</v>
          </cell>
          <cell r="B345" t="str">
            <v>Encryption Module/25</v>
          </cell>
          <cell r="D345">
            <v>995</v>
          </cell>
          <cell r="E345">
            <v>0.65</v>
          </cell>
          <cell r="F345">
            <v>348.25</v>
          </cell>
        </row>
        <row r="346">
          <cell r="A346" t="str">
            <v>CPFW-ENC-25-3DES-V40</v>
          </cell>
          <cell r="B346" t="str">
            <v>Encryption Module/25</v>
          </cell>
          <cell r="D346">
            <v>995</v>
          </cell>
          <cell r="E346">
            <v>0.65</v>
          </cell>
          <cell r="F346">
            <v>348.25</v>
          </cell>
        </row>
        <row r="347">
          <cell r="A347" t="str">
            <v>CPFW-ENC-25-FWZ1-V40</v>
          </cell>
          <cell r="B347" t="str">
            <v>Encryption Module/25</v>
          </cell>
          <cell r="D347">
            <v>995</v>
          </cell>
          <cell r="E347">
            <v>0.65</v>
          </cell>
          <cell r="F347">
            <v>348.25</v>
          </cell>
        </row>
        <row r="348">
          <cell r="A348" t="str">
            <v>CPFW-ENC-50-DES-V40</v>
          </cell>
          <cell r="B348" t="str">
            <v>Encryption Module/50</v>
          </cell>
          <cell r="D348">
            <v>1495</v>
          </cell>
          <cell r="E348">
            <v>0.65</v>
          </cell>
          <cell r="F348">
            <v>523.25</v>
          </cell>
        </row>
        <row r="349">
          <cell r="A349" t="str">
            <v>CPFW-ENC-50-3DES-V40</v>
          </cell>
          <cell r="B349" t="str">
            <v>Encryption Module/50</v>
          </cell>
          <cell r="D349">
            <v>1495</v>
          </cell>
          <cell r="E349">
            <v>0.65</v>
          </cell>
          <cell r="F349">
            <v>523.25</v>
          </cell>
        </row>
        <row r="350">
          <cell r="A350" t="str">
            <v>CPFW-ENC-50-FWZ1-V40</v>
          </cell>
          <cell r="B350" t="str">
            <v>Encryption Module/50</v>
          </cell>
          <cell r="D350">
            <v>1495</v>
          </cell>
          <cell r="E350">
            <v>0.65</v>
          </cell>
          <cell r="F350">
            <v>523.25</v>
          </cell>
        </row>
        <row r="351">
          <cell r="A351" t="str">
            <v>CPFW-ENC-100-DES-V40</v>
          </cell>
          <cell r="B351" t="str">
            <v>Encryption Module/100</v>
          </cell>
          <cell r="D351">
            <v>1995</v>
          </cell>
          <cell r="E351">
            <v>0.65</v>
          </cell>
          <cell r="F351">
            <v>698.25</v>
          </cell>
        </row>
        <row r="352">
          <cell r="A352" t="str">
            <v>CPFW-ENC-100-3DES-V40</v>
          </cell>
          <cell r="B352" t="str">
            <v>Encryption Module/100</v>
          </cell>
          <cell r="D352">
            <v>1995</v>
          </cell>
          <cell r="E352">
            <v>0.65</v>
          </cell>
          <cell r="F352">
            <v>698.25</v>
          </cell>
        </row>
        <row r="353">
          <cell r="A353" t="str">
            <v>CPFW-ENC-100-FWZ1-V40</v>
          </cell>
          <cell r="B353" t="str">
            <v>Encryption Module/100</v>
          </cell>
          <cell r="D353">
            <v>1995</v>
          </cell>
          <cell r="E353">
            <v>0.65</v>
          </cell>
          <cell r="F353">
            <v>698.25</v>
          </cell>
        </row>
        <row r="354">
          <cell r="A354" t="str">
            <v>CPFW-ENC-250-DES-V40</v>
          </cell>
          <cell r="B354" t="str">
            <v>Encryption Module/250</v>
          </cell>
          <cell r="D354">
            <v>2995</v>
          </cell>
          <cell r="E354">
            <v>0.65</v>
          </cell>
          <cell r="F354">
            <v>1048.25</v>
          </cell>
        </row>
        <row r="355">
          <cell r="A355" t="str">
            <v>CPFW-ENC-250-3DES-V40</v>
          </cell>
          <cell r="B355" t="str">
            <v>Encryption Module/250</v>
          </cell>
          <cell r="D355">
            <v>2995</v>
          </cell>
          <cell r="E355">
            <v>0.65</v>
          </cell>
          <cell r="F355">
            <v>1048.25</v>
          </cell>
        </row>
        <row r="356">
          <cell r="A356" t="str">
            <v>CPFW-ENC-250-FWZ1-V40</v>
          </cell>
          <cell r="B356" t="str">
            <v>Encryption Module/250</v>
          </cell>
          <cell r="D356">
            <v>2995</v>
          </cell>
          <cell r="E356">
            <v>0.65</v>
          </cell>
          <cell r="F356">
            <v>1048.25</v>
          </cell>
        </row>
        <row r="357">
          <cell r="A357" t="str">
            <v>CPFW-CC-U-V40</v>
          </cell>
          <cell r="B357" t="str">
            <v>Connect Control Module</v>
          </cell>
          <cell r="D357">
            <v>7995</v>
          </cell>
          <cell r="E357">
            <v>0.65</v>
          </cell>
          <cell r="F357">
            <v>2798.25</v>
          </cell>
        </row>
        <row r="358">
          <cell r="A358" t="str">
            <v>CPFW-FIG-25-V40</v>
          </cell>
          <cell r="B358" t="str">
            <v>Firewall Internet Gateway/25</v>
          </cell>
          <cell r="D358">
            <v>2995</v>
          </cell>
          <cell r="E358">
            <v>0.65</v>
          </cell>
          <cell r="F358">
            <v>1048.25</v>
          </cell>
        </row>
        <row r="359">
          <cell r="A359" t="str">
            <v>CPVP-VIG-25-DES-V40</v>
          </cell>
          <cell r="B359" t="str">
            <v>Firewall Internet Gateway/25</v>
          </cell>
          <cell r="D359">
            <v>3495</v>
          </cell>
          <cell r="E359">
            <v>0.65</v>
          </cell>
          <cell r="F359">
            <v>1223.25</v>
          </cell>
        </row>
        <row r="360">
          <cell r="A360" t="str">
            <v>CPVP-VIG-25-3DES-V40</v>
          </cell>
          <cell r="B360" t="str">
            <v>Firewall Internet Gateway/25</v>
          </cell>
          <cell r="D360">
            <v>3495</v>
          </cell>
          <cell r="E360">
            <v>0.65</v>
          </cell>
          <cell r="F360">
            <v>1223.25</v>
          </cell>
        </row>
        <row r="361">
          <cell r="A361" t="str">
            <v>CPVP-VIG-25-FWZ1-V40</v>
          </cell>
          <cell r="B361" t="str">
            <v>Firewall Internet Gateway/25</v>
          </cell>
          <cell r="D361">
            <v>3495</v>
          </cell>
          <cell r="E361">
            <v>0.65</v>
          </cell>
          <cell r="F361">
            <v>1223.25</v>
          </cell>
        </row>
        <row r="362">
          <cell r="A362" t="str">
            <v>CPFW-FIG-50-V40</v>
          </cell>
          <cell r="B362" t="str">
            <v>Firewall Internet Gateway/50</v>
          </cell>
          <cell r="D362">
            <v>4995</v>
          </cell>
          <cell r="E362">
            <v>0.65</v>
          </cell>
          <cell r="F362">
            <v>1748.25</v>
          </cell>
        </row>
        <row r="363">
          <cell r="A363" t="str">
            <v>CPVP-VIG-50-DES-V40</v>
          </cell>
          <cell r="B363" t="str">
            <v>VPN-1 Internet Gateway/50</v>
          </cell>
          <cell r="D363">
            <v>5495</v>
          </cell>
          <cell r="E363">
            <v>0.65</v>
          </cell>
          <cell r="F363">
            <v>1923.2499999999998</v>
          </cell>
        </row>
        <row r="364">
          <cell r="A364" t="str">
            <v>CPVP-VIG-50-3DES-V40</v>
          </cell>
          <cell r="B364" t="str">
            <v>VPN-1 Internet Gateway/50</v>
          </cell>
          <cell r="D364">
            <v>5495</v>
          </cell>
          <cell r="E364">
            <v>0.65</v>
          </cell>
          <cell r="F364">
            <v>1923.2499999999998</v>
          </cell>
        </row>
        <row r="365">
          <cell r="A365" t="str">
            <v>CPVP-VIG-50-FWZ1-V40</v>
          </cell>
          <cell r="B365" t="str">
            <v>VPN-1 Internet Gateway/50</v>
          </cell>
          <cell r="D365">
            <v>5495</v>
          </cell>
          <cell r="E365">
            <v>0.65</v>
          </cell>
          <cell r="F365">
            <v>1923.2499999999998</v>
          </cell>
        </row>
        <row r="366">
          <cell r="A366" t="str">
            <v>CPFW-FIG-100-V40</v>
          </cell>
          <cell r="B366" t="str">
            <v>Firewall Internet Gateway/100</v>
          </cell>
          <cell r="D366">
            <v>7995</v>
          </cell>
          <cell r="E366">
            <v>0.65</v>
          </cell>
          <cell r="F366">
            <v>2798.25</v>
          </cell>
        </row>
        <row r="367">
          <cell r="A367" t="str">
            <v>CPVP-VIG-100-DES-V40</v>
          </cell>
          <cell r="B367" t="str">
            <v>VPN-1 Internet Gateway/100</v>
          </cell>
          <cell r="D367">
            <v>8495</v>
          </cell>
          <cell r="E367">
            <v>0.65</v>
          </cell>
          <cell r="F367">
            <v>2973.25</v>
          </cell>
        </row>
        <row r="368">
          <cell r="A368" t="str">
            <v>CPVP-VIG-100-3DES-V40</v>
          </cell>
          <cell r="B368" t="str">
            <v>VPN-1 Internet Gateway/100</v>
          </cell>
          <cell r="D368">
            <v>8495</v>
          </cell>
          <cell r="E368">
            <v>0.65</v>
          </cell>
          <cell r="F368">
            <v>2973.25</v>
          </cell>
        </row>
        <row r="369">
          <cell r="A369" t="str">
            <v>CPVP-VIG-100-FWZ1-V40</v>
          </cell>
          <cell r="B369" t="str">
            <v>VPN-1 Internet Gateway/100</v>
          </cell>
          <cell r="D369">
            <v>8495</v>
          </cell>
          <cell r="E369">
            <v>0.65</v>
          </cell>
          <cell r="F369">
            <v>2973.25</v>
          </cell>
        </row>
        <row r="370">
          <cell r="A370" t="str">
            <v>CPFW-FIG-250-V40</v>
          </cell>
          <cell r="B370" t="str">
            <v>Firewall Internet Gateway/250</v>
          </cell>
          <cell r="D370">
            <v>9995</v>
          </cell>
          <cell r="E370">
            <v>0.65</v>
          </cell>
          <cell r="F370">
            <v>3498.25</v>
          </cell>
        </row>
        <row r="371">
          <cell r="A371" t="str">
            <v>CPVP-VIG-250-DES-V40</v>
          </cell>
          <cell r="B371" t="str">
            <v>VPN-1 Internet Gateway/250</v>
          </cell>
          <cell r="D371">
            <v>10995</v>
          </cell>
          <cell r="E371">
            <v>0.65</v>
          </cell>
          <cell r="F371">
            <v>3848.2499999999995</v>
          </cell>
        </row>
        <row r="372">
          <cell r="A372" t="str">
            <v>CPVP-VIG-250-3DES-V40</v>
          </cell>
          <cell r="B372" t="str">
            <v>VPN-1 Internet Gateway/250</v>
          </cell>
          <cell r="D372">
            <v>10995</v>
          </cell>
          <cell r="E372">
            <v>0.65</v>
          </cell>
          <cell r="F372">
            <v>3848.2499999999995</v>
          </cell>
        </row>
        <row r="373">
          <cell r="A373" t="str">
            <v>CPVP-VIG-250-FWZ1-V40</v>
          </cell>
          <cell r="B373" t="str">
            <v>VPN-1 Internet Gateway/250</v>
          </cell>
          <cell r="D373">
            <v>10995</v>
          </cell>
          <cell r="E373">
            <v>0.65</v>
          </cell>
          <cell r="F373">
            <v>3848.2499999999995</v>
          </cell>
        </row>
        <row r="374">
          <cell r="A374" t="str">
            <v>CPFW-REDSC</v>
          </cell>
          <cell r="B374" t="str">
            <v>Redundant Starter Console</v>
          </cell>
          <cell r="D374">
            <v>5000</v>
          </cell>
          <cell r="E374">
            <v>0.65</v>
          </cell>
          <cell r="F374">
            <v>1750</v>
          </cell>
        </row>
        <row r="375">
          <cell r="A375" t="str">
            <v>SS-REDSC</v>
          </cell>
          <cell r="B375" t="str">
            <v>SS- Redundant Starter Console</v>
          </cell>
          <cell r="D375">
            <v>745</v>
          </cell>
          <cell r="E375">
            <v>0.3</v>
          </cell>
          <cell r="F375">
            <v>521.5</v>
          </cell>
        </row>
        <row r="376">
          <cell r="A376" t="str">
            <v>CPFW-IM-250-V40</v>
          </cell>
          <cell r="B376" t="str">
            <v>Inspection Module/250</v>
          </cell>
          <cell r="D376">
            <v>3495</v>
          </cell>
          <cell r="E376">
            <v>0.65</v>
          </cell>
          <cell r="F376">
            <v>1223.25</v>
          </cell>
        </row>
        <row r="377">
          <cell r="A377" t="str">
            <v>CPFW-IM-1-V40</v>
          </cell>
          <cell r="B377" t="str">
            <v>Inspection Module/ 1</v>
          </cell>
          <cell r="D377">
            <v>495</v>
          </cell>
          <cell r="E377">
            <v>0.65</v>
          </cell>
          <cell r="F377">
            <v>173.25</v>
          </cell>
        </row>
        <row r="378">
          <cell r="A378" t="str">
            <v>CPVP-VIM-1-DES-V40</v>
          </cell>
          <cell r="B378" t="str">
            <v>VPN-1 Inspection Module/ 1</v>
          </cell>
          <cell r="D378">
            <v>895</v>
          </cell>
          <cell r="E378">
            <v>0.65</v>
          </cell>
          <cell r="F378">
            <v>313.25</v>
          </cell>
        </row>
        <row r="379">
          <cell r="A379" t="str">
            <v>CPVP-VIM-1-3DES-V40</v>
          </cell>
          <cell r="B379" t="str">
            <v>VPN-1 Inspection Module/ 1</v>
          </cell>
          <cell r="D379">
            <v>895</v>
          </cell>
          <cell r="E379">
            <v>0.65</v>
          </cell>
          <cell r="F379">
            <v>313.25</v>
          </cell>
        </row>
        <row r="380">
          <cell r="A380" t="str">
            <v>CPVP-VIM-1-FWZ1-V40</v>
          </cell>
          <cell r="B380" t="str">
            <v>VPN-1 Inspection Module/ 1</v>
          </cell>
          <cell r="D380">
            <v>895</v>
          </cell>
          <cell r="E380">
            <v>0.65</v>
          </cell>
          <cell r="F380">
            <v>313.25</v>
          </cell>
        </row>
        <row r="381">
          <cell r="A381" t="str">
            <v>CPVP-VSR-50-V40</v>
          </cell>
          <cell r="B381" t="str">
            <v>SecuRemote 50 users</v>
          </cell>
          <cell r="D381">
            <v>0</v>
          </cell>
          <cell r="E381">
            <v>0</v>
          </cell>
          <cell r="F381">
            <v>0</v>
          </cell>
        </row>
        <row r="382">
          <cell r="A382" t="str">
            <v>CPVP-VSR-100-V40</v>
          </cell>
          <cell r="B382" t="str">
            <v>SecuRemote 100 users</v>
          </cell>
          <cell r="D382">
            <v>0</v>
          </cell>
          <cell r="E382">
            <v>0</v>
          </cell>
          <cell r="F382">
            <v>0</v>
          </cell>
        </row>
        <row r="383">
          <cell r="A383" t="str">
            <v>CPVP-VSR-250-V40</v>
          </cell>
          <cell r="B383" t="str">
            <v>SecuRemote 250 users</v>
          </cell>
          <cell r="D383">
            <v>0</v>
          </cell>
          <cell r="E383">
            <v>0</v>
          </cell>
          <cell r="F383">
            <v>0</v>
          </cell>
        </row>
        <row r="384">
          <cell r="A384" t="str">
            <v>CPVP-VSR-500-V40</v>
          </cell>
          <cell r="B384" t="str">
            <v>SecuRemote 500 users</v>
          </cell>
          <cell r="D384">
            <v>0</v>
          </cell>
          <cell r="E384">
            <v>0</v>
          </cell>
          <cell r="F384">
            <v>0</v>
          </cell>
        </row>
        <row r="385">
          <cell r="A385" t="str">
            <v>CPVP-VSR-1000-V40</v>
          </cell>
          <cell r="B385" t="str">
            <v>SecuRemote 1000 users</v>
          </cell>
          <cell r="D385">
            <v>0</v>
          </cell>
          <cell r="E385">
            <v>0</v>
          </cell>
          <cell r="F385">
            <v>0</v>
          </cell>
        </row>
        <row r="386">
          <cell r="A386" t="str">
            <v>CPVP-VSR-2500-V40</v>
          </cell>
          <cell r="B386" t="str">
            <v>SecuRemote 2500 users</v>
          </cell>
          <cell r="D386">
            <v>0</v>
          </cell>
          <cell r="E386">
            <v>0</v>
          </cell>
          <cell r="F386">
            <v>0</v>
          </cell>
        </row>
        <row r="387">
          <cell r="A387" t="str">
            <v>CPVP-VSR-5000-V40</v>
          </cell>
          <cell r="B387" t="str">
            <v>SecuRemote 5000 users</v>
          </cell>
          <cell r="D387">
            <v>0</v>
          </cell>
          <cell r="E387">
            <v>0</v>
          </cell>
          <cell r="F387">
            <v>0</v>
          </cell>
        </row>
        <row r="388">
          <cell r="A388" t="str">
            <v>CPFW-OSE-1-V10</v>
          </cell>
          <cell r="B388" t="str">
            <v>Open Security Extension</v>
          </cell>
          <cell r="D388">
            <v>1495</v>
          </cell>
          <cell r="E388">
            <v>0.65</v>
          </cell>
          <cell r="F388">
            <v>523.25</v>
          </cell>
        </row>
        <row r="389">
          <cell r="A389" t="str">
            <v>CPFW-OSE-10-V10</v>
          </cell>
          <cell r="B389" t="str">
            <v>Open Security Extension</v>
          </cell>
          <cell r="D389">
            <v>9995</v>
          </cell>
          <cell r="E389">
            <v>0.65</v>
          </cell>
          <cell r="F389">
            <v>3498.25</v>
          </cell>
        </row>
        <row r="390">
          <cell r="A390" t="str">
            <v>CPFW-OSE-U-V10</v>
          </cell>
          <cell r="B390" t="str">
            <v>Open Security Extension</v>
          </cell>
          <cell r="D390">
            <v>1995</v>
          </cell>
          <cell r="E390">
            <v>0.65</v>
          </cell>
          <cell r="F390">
            <v>698.25</v>
          </cell>
        </row>
        <row r="391">
          <cell r="A391" t="str">
            <v>IPXX-SSC-V40</v>
          </cell>
          <cell r="B391" t="str">
            <v xml:space="preserve">Starter Console  </v>
          </cell>
          <cell r="D391">
            <v>300</v>
          </cell>
          <cell r="E391">
            <v>0.3</v>
          </cell>
          <cell r="F391">
            <v>210</v>
          </cell>
        </row>
        <row r="392">
          <cell r="A392" t="str">
            <v>IPXX-REDSC-V40</v>
          </cell>
          <cell r="B392" t="str">
            <v>Redundant Starter Console</v>
          </cell>
          <cell r="D392">
            <v>750</v>
          </cell>
          <cell r="E392">
            <v>0.3</v>
          </cell>
          <cell r="F392">
            <v>525</v>
          </cell>
        </row>
        <row r="393">
          <cell r="A393" t="str">
            <v>IPXX-IM-25-V40</v>
          </cell>
          <cell r="B393" t="str">
            <v>CPFW-IM-25</v>
          </cell>
          <cell r="D393">
            <v>149</v>
          </cell>
          <cell r="E393">
            <v>0.3</v>
          </cell>
          <cell r="F393">
            <v>104.3</v>
          </cell>
        </row>
        <row r="394">
          <cell r="A394" t="str">
            <v>IPXX-IM-50-V40</v>
          </cell>
          <cell r="B394" t="str">
            <v>CPFW-IM-50</v>
          </cell>
          <cell r="D394">
            <v>299</v>
          </cell>
          <cell r="E394">
            <v>0.3</v>
          </cell>
          <cell r="F394">
            <v>209.29999999999998</v>
          </cell>
        </row>
        <row r="395">
          <cell r="A395" t="str">
            <v>IPXX-IM-250-V40</v>
          </cell>
          <cell r="B395" t="str">
            <v>CPFW-IM-250</v>
          </cell>
          <cell r="D395">
            <v>524</v>
          </cell>
          <cell r="E395">
            <v>0.3</v>
          </cell>
          <cell r="F395">
            <v>366.79999999999995</v>
          </cell>
        </row>
        <row r="396">
          <cell r="A396" t="str">
            <v>IPXX-IM-U-V40</v>
          </cell>
          <cell r="B396" t="str">
            <v>CPFW-IM-U</v>
          </cell>
          <cell r="D396">
            <v>749</v>
          </cell>
          <cell r="E396">
            <v>0.3</v>
          </cell>
          <cell r="F396">
            <v>524.29999999999995</v>
          </cell>
        </row>
        <row r="397">
          <cell r="A397" t="str">
            <v>IPXX-VPN210-FWZ1-V40</v>
          </cell>
          <cell r="B397" t="str">
            <v>VPN210 Bundle</v>
          </cell>
          <cell r="D397">
            <v>1870</v>
          </cell>
          <cell r="E397">
            <v>0</v>
          </cell>
          <cell r="F397">
            <v>1870</v>
          </cell>
        </row>
        <row r="398">
          <cell r="A398" t="str">
            <v>IPXX-VPN210-DES-V40</v>
          </cell>
          <cell r="B398" t="str">
            <v>VPN210 Bundle</v>
          </cell>
          <cell r="D398">
            <v>1870</v>
          </cell>
          <cell r="E398">
            <v>0</v>
          </cell>
          <cell r="F398">
            <v>1870</v>
          </cell>
        </row>
        <row r="399">
          <cell r="A399" t="str">
            <v>IPXX-VPN210-3DES-V40</v>
          </cell>
          <cell r="B399" t="str">
            <v>VPN210 Bundle</v>
          </cell>
          <cell r="D399">
            <v>1870</v>
          </cell>
          <cell r="E399">
            <v>0</v>
          </cell>
          <cell r="F399">
            <v>1870</v>
          </cell>
        </row>
        <row r="400">
          <cell r="A400" t="str">
            <v>IPXX-VPN220-FWZ1-V40</v>
          </cell>
          <cell r="B400" t="str">
            <v>VPN220 Bundle</v>
          </cell>
          <cell r="D400">
            <v>3123</v>
          </cell>
          <cell r="E400">
            <v>0</v>
          </cell>
          <cell r="F400">
            <v>3123</v>
          </cell>
        </row>
        <row r="401">
          <cell r="A401" t="str">
            <v>IPXX-VPN220-DES-V40</v>
          </cell>
          <cell r="B401" t="str">
            <v>VPN220 Bundle</v>
          </cell>
          <cell r="D401">
            <v>3123</v>
          </cell>
          <cell r="E401">
            <v>0</v>
          </cell>
          <cell r="F401">
            <v>3123</v>
          </cell>
        </row>
        <row r="402">
          <cell r="A402" t="str">
            <v>IPXX-VPN220-3DES-V40</v>
          </cell>
          <cell r="B402" t="str">
            <v>VPN220 Bundle</v>
          </cell>
          <cell r="D402">
            <v>3123</v>
          </cell>
          <cell r="E402">
            <v>0</v>
          </cell>
          <cell r="F402">
            <v>3123</v>
          </cell>
        </row>
        <row r="403">
          <cell r="A403" t="str">
            <v>IPXX-VPN230-FWZ1-V40</v>
          </cell>
          <cell r="B403" t="str">
            <v>VPN230 Bundle</v>
          </cell>
          <cell r="D403">
            <v>5828</v>
          </cell>
          <cell r="E403">
            <v>0</v>
          </cell>
          <cell r="F403">
            <v>5828</v>
          </cell>
        </row>
        <row r="404">
          <cell r="A404" t="str">
            <v>IPXX-VPN230-DES-V40</v>
          </cell>
          <cell r="B404" t="str">
            <v>VPN230 Bundle</v>
          </cell>
          <cell r="D404">
            <v>5828</v>
          </cell>
          <cell r="E404">
            <v>0</v>
          </cell>
          <cell r="F404">
            <v>5828</v>
          </cell>
        </row>
        <row r="405">
          <cell r="A405" t="str">
            <v>IPXX-VPN230-3DES-V40</v>
          </cell>
          <cell r="B405" t="str">
            <v>VPN230 Bundle</v>
          </cell>
          <cell r="D405">
            <v>5828</v>
          </cell>
          <cell r="E405">
            <v>0</v>
          </cell>
          <cell r="F405">
            <v>5828</v>
          </cell>
        </row>
        <row r="406">
          <cell r="A406" t="str">
            <v>IPXX-VPN240-FWZ1-V40</v>
          </cell>
          <cell r="B406" t="str">
            <v>VPN240 Bundle</v>
          </cell>
          <cell r="D406">
            <v>8550</v>
          </cell>
          <cell r="E406">
            <v>0</v>
          </cell>
          <cell r="F406">
            <v>8550</v>
          </cell>
        </row>
        <row r="407">
          <cell r="A407" t="str">
            <v>IPXX-VPN240-DES-V40</v>
          </cell>
          <cell r="B407" t="str">
            <v>VPN240 Bundle</v>
          </cell>
          <cell r="D407">
            <v>8550</v>
          </cell>
          <cell r="E407">
            <v>0</v>
          </cell>
          <cell r="F407">
            <v>8550</v>
          </cell>
        </row>
        <row r="408">
          <cell r="A408" t="str">
            <v>IPXX-VPN240-3DES-V40</v>
          </cell>
          <cell r="B408" t="str">
            <v>VPN240 Bundle</v>
          </cell>
          <cell r="D408">
            <v>8550</v>
          </cell>
          <cell r="E408">
            <v>0</v>
          </cell>
          <cell r="F408">
            <v>8550</v>
          </cell>
        </row>
        <row r="409">
          <cell r="A409" t="str">
            <v>SS-VPN210-FWZ1</v>
          </cell>
          <cell r="B409" t="str">
            <v>SS for VPN210 Bundle</v>
          </cell>
          <cell r="D409">
            <v>524</v>
          </cell>
          <cell r="E409">
            <v>0.3</v>
          </cell>
          <cell r="F409">
            <v>366.79999999999995</v>
          </cell>
        </row>
        <row r="410">
          <cell r="A410" t="str">
            <v>SS-VPN210-DES</v>
          </cell>
          <cell r="B410" t="str">
            <v>SS for VPN210 Bundle</v>
          </cell>
          <cell r="D410">
            <v>524</v>
          </cell>
          <cell r="E410">
            <v>0.3</v>
          </cell>
          <cell r="F410">
            <v>366.79999999999995</v>
          </cell>
        </row>
        <row r="411">
          <cell r="A411" t="str">
            <v>SS-VPN210-3DES</v>
          </cell>
          <cell r="B411" t="str">
            <v>SS for VPN210 Bundle</v>
          </cell>
          <cell r="D411">
            <v>524</v>
          </cell>
          <cell r="E411">
            <v>0.3</v>
          </cell>
          <cell r="F411">
            <v>366.79999999999995</v>
          </cell>
        </row>
        <row r="412">
          <cell r="A412" t="str">
            <v>SS-VPN220-FWZ1</v>
          </cell>
          <cell r="B412" t="str">
            <v>SS for VPN220 Bundle</v>
          </cell>
          <cell r="D412">
            <v>974</v>
          </cell>
          <cell r="E412">
            <v>0.3</v>
          </cell>
          <cell r="F412">
            <v>681.8</v>
          </cell>
        </row>
        <row r="413">
          <cell r="A413" t="str">
            <v>SS-VPN220-DES</v>
          </cell>
          <cell r="B413" t="str">
            <v>SS for VPN220 Bundle</v>
          </cell>
          <cell r="D413">
            <v>974</v>
          </cell>
          <cell r="E413">
            <v>0.3</v>
          </cell>
          <cell r="F413">
            <v>681.8</v>
          </cell>
        </row>
        <row r="414">
          <cell r="A414" t="str">
            <v>SS-VPN220-3DES</v>
          </cell>
          <cell r="B414" t="str">
            <v>SS for VPN220 Bundle</v>
          </cell>
          <cell r="D414">
            <v>974</v>
          </cell>
          <cell r="E414">
            <v>0.3</v>
          </cell>
          <cell r="F414">
            <v>681.8</v>
          </cell>
        </row>
        <row r="415">
          <cell r="A415" t="str">
            <v>SS-VPN230-FWZ1</v>
          </cell>
          <cell r="B415" t="str">
            <v>SS for VPN230 Bundle</v>
          </cell>
          <cell r="D415">
            <v>1424</v>
          </cell>
          <cell r="E415">
            <v>0.3</v>
          </cell>
          <cell r="F415">
            <v>996.8</v>
          </cell>
        </row>
        <row r="416">
          <cell r="A416" t="str">
            <v>SS-VPN230-DES</v>
          </cell>
          <cell r="B416" t="str">
            <v>SS for VPN230 Bundle</v>
          </cell>
          <cell r="D416">
            <v>1424</v>
          </cell>
          <cell r="E416">
            <v>0.3</v>
          </cell>
          <cell r="F416">
            <v>996.8</v>
          </cell>
        </row>
        <row r="417">
          <cell r="A417" t="str">
            <v>SS-VPN230-3DES</v>
          </cell>
          <cell r="B417" t="str">
            <v>SS for VPN230 Bundle</v>
          </cell>
          <cell r="D417">
            <v>1424</v>
          </cell>
          <cell r="E417">
            <v>0.3</v>
          </cell>
          <cell r="F417">
            <v>996.8</v>
          </cell>
        </row>
        <row r="418">
          <cell r="A418" t="str">
            <v>SS-VPN240-FWZ1</v>
          </cell>
          <cell r="B418" t="str">
            <v>SS for VPN240 Bundle</v>
          </cell>
          <cell r="D418">
            <v>1649</v>
          </cell>
          <cell r="E418">
            <v>0.3</v>
          </cell>
          <cell r="F418">
            <v>1154.3</v>
          </cell>
        </row>
        <row r="419">
          <cell r="A419" t="str">
            <v>SS-VPN240-DES</v>
          </cell>
          <cell r="B419" t="str">
            <v>SS for VPN240 Bundle</v>
          </cell>
          <cell r="D419">
            <v>1649</v>
          </cell>
          <cell r="E419">
            <v>0.3</v>
          </cell>
          <cell r="F419">
            <v>1154.3</v>
          </cell>
        </row>
        <row r="420">
          <cell r="A420" t="str">
            <v>SS-VPN240-3DES</v>
          </cell>
          <cell r="B420" t="str">
            <v>SS for VPN240 Bundle</v>
          </cell>
          <cell r="D420">
            <v>1649</v>
          </cell>
          <cell r="E420">
            <v>0.3</v>
          </cell>
          <cell r="F420">
            <v>1154.3</v>
          </cell>
        </row>
        <row r="421">
          <cell r="A421" t="str">
            <v>IPXX-VPN210G-DES-V40</v>
          </cell>
          <cell r="B421" t="str">
            <v>VPN Bundle RLIG 210G</v>
          </cell>
          <cell r="D421">
            <v>5495</v>
          </cell>
          <cell r="E421">
            <v>0.65</v>
          </cell>
          <cell r="F421">
            <v>1923.2499999999998</v>
          </cell>
        </row>
        <row r="422">
          <cell r="A422" t="str">
            <v>IPXX-VPN210G-3DES-V40</v>
          </cell>
          <cell r="B422" t="str">
            <v>VPN Bundle RLIG 210G</v>
          </cell>
          <cell r="D422">
            <v>5495</v>
          </cell>
          <cell r="E422">
            <v>0.65</v>
          </cell>
          <cell r="F422">
            <v>1923.2499999999998</v>
          </cell>
        </row>
        <row r="423">
          <cell r="A423" t="str">
            <v>IPXX-VPN220G-DES-V40</v>
          </cell>
          <cell r="B423" t="str">
            <v>VPN Bundle RLIG 220G</v>
          </cell>
          <cell r="D423">
            <v>9995</v>
          </cell>
          <cell r="E423">
            <v>0.65</v>
          </cell>
          <cell r="F423">
            <v>3498.25</v>
          </cell>
        </row>
        <row r="424">
          <cell r="A424" t="str">
            <v>IPXX-VPN220G-3DES-V40</v>
          </cell>
          <cell r="B424" t="str">
            <v>VPN Bundle RLIG 220G</v>
          </cell>
          <cell r="D424">
            <v>9995</v>
          </cell>
          <cell r="E424">
            <v>0.65</v>
          </cell>
          <cell r="F424">
            <v>3498.25</v>
          </cell>
        </row>
        <row r="425">
          <cell r="A425" t="str">
            <v>SS-VPN210G-DES</v>
          </cell>
          <cell r="B425" t="str">
            <v>SS for VPN Bundle RLIG 210G</v>
          </cell>
          <cell r="D425">
            <v>824.25</v>
          </cell>
          <cell r="E425">
            <v>0.3</v>
          </cell>
          <cell r="F425">
            <v>576.97499999999991</v>
          </cell>
        </row>
        <row r="426">
          <cell r="A426" t="str">
            <v>SS-VPN210G-3DES</v>
          </cell>
          <cell r="B426" t="str">
            <v>SS for VPN Bundle RLIG 210G</v>
          </cell>
          <cell r="D426">
            <v>824.25</v>
          </cell>
          <cell r="E426">
            <v>0.3</v>
          </cell>
          <cell r="F426">
            <v>576.97499999999991</v>
          </cell>
        </row>
        <row r="427">
          <cell r="A427" t="str">
            <v>SS-VPN220G-DES</v>
          </cell>
          <cell r="B427" t="str">
            <v>SS for VPN Bundle RLIG 220G</v>
          </cell>
          <cell r="D427">
            <v>1499.25</v>
          </cell>
          <cell r="E427">
            <v>0.3</v>
          </cell>
          <cell r="F427">
            <v>1049.4749999999999</v>
          </cell>
        </row>
        <row r="428">
          <cell r="A428" t="str">
            <v>SS-VPN220G-3DES</v>
          </cell>
          <cell r="B428" t="str">
            <v>SS for VPN Bundle RLIG 220G</v>
          </cell>
          <cell r="D428">
            <v>1499</v>
          </cell>
          <cell r="E428">
            <v>0.3</v>
          </cell>
          <cell r="F428">
            <v>1049.3</v>
          </cell>
        </row>
        <row r="429">
          <cell r="A429" t="str">
            <v>CPFW-AM-U-V10</v>
          </cell>
          <cell r="B429" t="str">
            <v>Account Mgmt Module- unlimited</v>
          </cell>
          <cell r="D429">
            <v>4995</v>
          </cell>
          <cell r="E429">
            <v>0.65</v>
          </cell>
          <cell r="F429">
            <v>1748.25</v>
          </cell>
        </row>
        <row r="430">
          <cell r="A430" t="str">
            <v>CPFW-AM-1-V10</v>
          </cell>
          <cell r="B430" t="str">
            <v>Account Mgmt Module- one</v>
          </cell>
          <cell r="D430">
            <v>1995</v>
          </cell>
          <cell r="E430">
            <v>0.65</v>
          </cell>
          <cell r="F430">
            <v>698.25</v>
          </cell>
        </row>
        <row r="431">
          <cell r="A431" t="str">
            <v>V-FM-U</v>
          </cell>
          <cell r="B431" t="str">
            <v>Version Upgrade FM-U</v>
          </cell>
          <cell r="D431">
            <v>2445</v>
          </cell>
          <cell r="E431">
            <v>0.65</v>
          </cell>
          <cell r="F431">
            <v>855.75</v>
          </cell>
        </row>
        <row r="432">
          <cell r="A432" t="str">
            <v>V-EPC-U</v>
          </cell>
          <cell r="B432" t="str">
            <v>Version Upgrade EPC-U</v>
          </cell>
          <cell r="D432">
            <v>6645</v>
          </cell>
          <cell r="E432">
            <v>0.65</v>
          </cell>
          <cell r="F432">
            <v>2325.75</v>
          </cell>
        </row>
        <row r="433">
          <cell r="A433" t="str">
            <v>V-ESC-U</v>
          </cell>
          <cell r="B433" t="str">
            <v>Version Upgrade ESC-U</v>
          </cell>
          <cell r="D433">
            <v>4195</v>
          </cell>
          <cell r="E433">
            <v>0.65</v>
          </cell>
          <cell r="F433">
            <v>1468.25</v>
          </cell>
        </row>
        <row r="434">
          <cell r="A434" t="str">
            <v xml:space="preserve">V-VEE-U-DES </v>
          </cell>
          <cell r="B434" t="str">
            <v>Version Upgrade VEE-U-DES</v>
          </cell>
          <cell r="D434">
            <v>6995</v>
          </cell>
          <cell r="E434">
            <v>0.65</v>
          </cell>
          <cell r="F434">
            <v>2448.25</v>
          </cell>
        </row>
        <row r="435">
          <cell r="A435" t="str">
            <v>CPFW-FM-500-V40</v>
          </cell>
          <cell r="B435" t="str">
            <v>Firewall Module/100</v>
          </cell>
          <cell r="D435">
            <v>5995</v>
          </cell>
          <cell r="E435">
            <v>0.65</v>
          </cell>
          <cell r="F435">
            <v>2098.25</v>
          </cell>
        </row>
        <row r="436">
          <cell r="D436">
            <v>0</v>
          </cell>
          <cell r="E436">
            <v>0.65</v>
          </cell>
          <cell r="F436">
            <v>0</v>
          </cell>
        </row>
        <row r="437">
          <cell r="A437" t="str">
            <v>CPFW-CC-U-V41</v>
          </cell>
          <cell r="D437">
            <v>7995</v>
          </cell>
          <cell r="E437">
            <v>0.65</v>
          </cell>
          <cell r="F437">
            <v>2798.25</v>
          </cell>
        </row>
        <row r="438">
          <cell r="A438" t="str">
            <v>CPFW-DOCS-5-V41</v>
          </cell>
          <cell r="D438">
            <v>195</v>
          </cell>
          <cell r="F438">
            <v>195</v>
          </cell>
        </row>
        <row r="439">
          <cell r="A439" t="str">
            <v>CPFW-FM-U-V41</v>
          </cell>
          <cell r="D439">
            <v>6995</v>
          </cell>
          <cell r="E439">
            <v>0.65</v>
          </cell>
          <cell r="F439">
            <v>2448.25</v>
          </cell>
        </row>
        <row r="440">
          <cell r="A440" t="str">
            <v>CPMP-ESC-U-V41</v>
          </cell>
          <cell r="D440">
            <v>11995</v>
          </cell>
          <cell r="E440">
            <v>0.65</v>
          </cell>
          <cell r="F440">
            <v>4198.25</v>
          </cell>
        </row>
        <row r="441">
          <cell r="A441" t="str">
            <v>CPFW-EPC-U-V41</v>
          </cell>
          <cell r="D441">
            <v>18990</v>
          </cell>
          <cell r="E441">
            <v>0.65</v>
          </cell>
          <cell r="F441">
            <v>6646.5</v>
          </cell>
        </row>
        <row r="442">
          <cell r="A442" t="str">
            <v>CPFW-FIG-25-V41</v>
          </cell>
          <cell r="D442">
            <v>2995</v>
          </cell>
          <cell r="E442">
            <v>0.65</v>
          </cell>
          <cell r="F442">
            <v>1048.25</v>
          </cell>
        </row>
        <row r="443">
          <cell r="A443" t="str">
            <v>CPFW-FIG-50-V41</v>
          </cell>
          <cell r="D443">
            <v>4995</v>
          </cell>
          <cell r="E443">
            <v>0.65</v>
          </cell>
          <cell r="F443">
            <v>1748.25</v>
          </cell>
        </row>
        <row r="444">
          <cell r="A444" t="str">
            <v>CPFW-FIG-250-V41</v>
          </cell>
          <cell r="D444">
            <v>9995</v>
          </cell>
          <cell r="E444">
            <v>0.65</v>
          </cell>
          <cell r="F444">
            <v>3498.25</v>
          </cell>
        </row>
        <row r="445">
          <cell r="A445" t="str">
            <v>CPFW-EVAL-DES-V41</v>
          </cell>
          <cell r="D445">
            <v>19.5</v>
          </cell>
          <cell r="E445">
            <v>0</v>
          </cell>
          <cell r="F445">
            <v>19.5</v>
          </cell>
        </row>
        <row r="446">
          <cell r="A446" t="str">
            <v>CPFW-EVAL-3DES-V41</v>
          </cell>
          <cell r="D446">
            <v>19.5</v>
          </cell>
          <cell r="E446">
            <v>0</v>
          </cell>
          <cell r="F446">
            <v>19.5</v>
          </cell>
        </row>
        <row r="447">
          <cell r="A447" t="str">
            <v>CPVP-VEE-U-DES-V41</v>
          </cell>
          <cell r="D447">
            <v>19995</v>
          </cell>
          <cell r="E447">
            <v>0.65</v>
          </cell>
          <cell r="F447">
            <v>6998.25</v>
          </cell>
        </row>
        <row r="448">
          <cell r="A448" t="str">
            <v>CPVP-VEE-U-3DES-V41</v>
          </cell>
          <cell r="D448">
            <v>19995</v>
          </cell>
          <cell r="E448">
            <v>0.65</v>
          </cell>
          <cell r="F448">
            <v>6998.25</v>
          </cell>
        </row>
        <row r="449">
          <cell r="A449" t="str">
            <v>CPVP-VIG-100-3DES-V41</v>
          </cell>
          <cell r="D449">
            <v>8495</v>
          </cell>
          <cell r="E449">
            <v>0.65</v>
          </cell>
          <cell r="F449">
            <v>2973.25</v>
          </cell>
        </row>
        <row r="450">
          <cell r="A450" t="str">
            <v>CPVP-VIG-25-DES-V41</v>
          </cell>
          <cell r="D450">
            <v>3495</v>
          </cell>
          <cell r="E450">
            <v>0.65</v>
          </cell>
          <cell r="F450">
            <v>1223.25</v>
          </cell>
        </row>
        <row r="451">
          <cell r="A451" t="str">
            <v>CPVP-VIG-100-DES-V41</v>
          </cell>
          <cell r="D451">
            <v>8495</v>
          </cell>
          <cell r="E451">
            <v>0.65</v>
          </cell>
          <cell r="F451">
            <v>2973.25</v>
          </cell>
        </row>
        <row r="452">
          <cell r="A452" t="str">
            <v>CPVP-VFM-25-3DES-V41</v>
          </cell>
          <cell r="D452">
            <v>2495</v>
          </cell>
          <cell r="E452">
            <v>0.65</v>
          </cell>
          <cell r="F452">
            <v>873.25</v>
          </cell>
        </row>
        <row r="453">
          <cell r="A453" t="str">
            <v>CPVP-VFM-50-3DES-V41</v>
          </cell>
          <cell r="D453">
            <v>4495</v>
          </cell>
          <cell r="E453">
            <v>0.65</v>
          </cell>
          <cell r="F453">
            <v>1573.25</v>
          </cell>
        </row>
        <row r="454">
          <cell r="A454" t="str">
            <v>CPVP-VIG-250-3DES-V41</v>
          </cell>
          <cell r="D454">
            <v>10995</v>
          </cell>
          <cell r="E454">
            <v>0.65</v>
          </cell>
          <cell r="F454">
            <v>3848.2499999999995</v>
          </cell>
        </row>
        <row r="455">
          <cell r="A455" t="str">
            <v>CPVP-VFM-100-3DES-V41</v>
          </cell>
          <cell r="D455">
            <v>5995</v>
          </cell>
          <cell r="E455">
            <v>0.65</v>
          </cell>
          <cell r="F455">
            <v>2098.25</v>
          </cell>
        </row>
        <row r="456">
          <cell r="A456" t="str">
            <v>CPVP-VFM-U-3DES-V41</v>
          </cell>
          <cell r="D456">
            <v>9495</v>
          </cell>
          <cell r="E456">
            <v>0.65</v>
          </cell>
          <cell r="F456">
            <v>3323.25</v>
          </cell>
        </row>
        <row r="457">
          <cell r="A457" t="str">
            <v>CPVP-VFM-U-DES-V41</v>
          </cell>
          <cell r="D457">
            <v>9495</v>
          </cell>
          <cell r="E457">
            <v>0.65</v>
          </cell>
          <cell r="F457">
            <v>3323.25</v>
          </cell>
        </row>
        <row r="458">
          <cell r="A458" t="str">
            <v>CPVP-VSR-50-V41</v>
          </cell>
          <cell r="D458">
            <v>0</v>
          </cell>
          <cell r="F458">
            <v>0</v>
          </cell>
        </row>
        <row r="459">
          <cell r="A459" t="str">
            <v>CPVP-VSR-250-V41</v>
          </cell>
          <cell r="D459">
            <v>0</v>
          </cell>
          <cell r="F459">
            <v>0</v>
          </cell>
        </row>
        <row r="460">
          <cell r="A460" t="str">
            <v>CPVP-VSR-5000-V41</v>
          </cell>
          <cell r="D460">
            <v>0</v>
          </cell>
          <cell r="F460">
            <v>0</v>
          </cell>
        </row>
        <row r="461">
          <cell r="A461" t="str">
            <v>IPXX-VPN210-DES-V41</v>
          </cell>
          <cell r="D461">
            <v>1870</v>
          </cell>
          <cell r="F461">
            <v>1870</v>
          </cell>
        </row>
        <row r="462">
          <cell r="A462" t="str">
            <v>IPXX-VPN210-3DES-V41</v>
          </cell>
          <cell r="D462">
            <v>1870</v>
          </cell>
          <cell r="F462">
            <v>1870</v>
          </cell>
        </row>
        <row r="463">
          <cell r="A463" t="str">
            <v>IPXX-VPN220-3DES-V41</v>
          </cell>
          <cell r="D463">
            <v>3123</v>
          </cell>
          <cell r="F463">
            <v>3123</v>
          </cell>
        </row>
        <row r="464">
          <cell r="A464" t="str">
            <v>IPXX-VPN210G-DES-V41</v>
          </cell>
          <cell r="D464">
            <v>5495</v>
          </cell>
          <cell r="E464">
            <v>0.65</v>
          </cell>
          <cell r="F464">
            <v>1923.2499999999998</v>
          </cell>
        </row>
        <row r="465">
          <cell r="A465" t="str">
            <v>IPXX-VPN210G-3DES-V41</v>
          </cell>
          <cell r="D465">
            <v>5495</v>
          </cell>
          <cell r="E465">
            <v>0.65</v>
          </cell>
          <cell r="F465">
            <v>1923.2499999999998</v>
          </cell>
        </row>
        <row r="466">
          <cell r="A466" t="str">
            <v>IPXX-VPN230-DES-V41</v>
          </cell>
          <cell r="D466">
            <v>5828</v>
          </cell>
          <cell r="F466">
            <v>5828</v>
          </cell>
        </row>
        <row r="467">
          <cell r="A467" t="str">
            <v xml:space="preserve">IPXX-VPN230-DES-V40-F </v>
          </cell>
          <cell r="D467">
            <v>5828</v>
          </cell>
          <cell r="F467">
            <v>5828</v>
          </cell>
        </row>
        <row r="468">
          <cell r="A468" t="str">
            <v>CPMP-MOTIF-GUI-1-V40</v>
          </cell>
          <cell r="D468">
            <v>995</v>
          </cell>
          <cell r="E468">
            <v>0</v>
          </cell>
          <cell r="F468">
            <v>995</v>
          </cell>
        </row>
        <row r="469">
          <cell r="A469" t="str">
            <v>CPMP-MOTIF-GUI-1-V41</v>
          </cell>
          <cell r="D469">
            <v>995</v>
          </cell>
          <cell r="E469">
            <v>0</v>
          </cell>
          <cell r="F469">
            <v>995</v>
          </cell>
        </row>
        <row r="470">
          <cell r="A470" t="str">
            <v>CPMP-ESC-U-3DES-V41</v>
          </cell>
          <cell r="D470">
            <v>11995</v>
          </cell>
          <cell r="E470">
            <v>0.65</v>
          </cell>
          <cell r="F470">
            <v>4198.25</v>
          </cell>
        </row>
        <row r="471">
          <cell r="A471" t="str">
            <v>CPMP-ESC-U-DES-V41</v>
          </cell>
          <cell r="D471">
            <v>11995</v>
          </cell>
          <cell r="E471">
            <v>0.65</v>
          </cell>
          <cell r="F471">
            <v>4198.25</v>
          </cell>
        </row>
        <row r="472">
          <cell r="A472" t="str">
            <v>CPVP-SMV-U-3DES-V40</v>
          </cell>
          <cell r="D472">
            <v>5950</v>
          </cell>
          <cell r="E472">
            <v>0.65</v>
          </cell>
          <cell r="F472">
            <v>2082.5</v>
          </cell>
        </row>
        <row r="473">
          <cell r="A473" t="str">
            <v>CPVP-VIG-25-3DES-V41</v>
          </cell>
          <cell r="D473">
            <v>3495</v>
          </cell>
          <cell r="E473">
            <v>0.65</v>
          </cell>
          <cell r="F473">
            <v>1223.25</v>
          </cell>
        </row>
        <row r="474">
          <cell r="A474" t="str">
            <v xml:space="preserve">CPVP-VIG-50-3DES-V41 </v>
          </cell>
          <cell r="D474">
            <v>5495</v>
          </cell>
          <cell r="E474">
            <v>0.65</v>
          </cell>
          <cell r="F474">
            <v>1923.2499999999998</v>
          </cell>
        </row>
        <row r="475">
          <cell r="A475" t="str">
            <v>CPVP-VIG-50-DES-V41</v>
          </cell>
          <cell r="D475">
            <v>5495</v>
          </cell>
          <cell r="E475">
            <v>0.65</v>
          </cell>
          <cell r="F475">
            <v>1923.2499999999998</v>
          </cell>
        </row>
        <row r="476">
          <cell r="A476" t="str">
            <v>CPVP-VIG-250-DES-V41</v>
          </cell>
          <cell r="D476">
            <v>10995</v>
          </cell>
          <cell r="E476">
            <v>0.65</v>
          </cell>
          <cell r="F476">
            <v>3848.2499999999995</v>
          </cell>
        </row>
        <row r="477">
          <cell r="A477" t="str">
            <v>CPVP-VSC-5-DES-V41</v>
          </cell>
          <cell r="D477">
            <v>495</v>
          </cell>
          <cell r="E477">
            <v>0.65</v>
          </cell>
          <cell r="F477">
            <v>173.25</v>
          </cell>
        </row>
        <row r="478">
          <cell r="A478" t="str">
            <v>CPVP-VSC-5-3DES-V41</v>
          </cell>
          <cell r="D478">
            <v>495</v>
          </cell>
          <cell r="E478">
            <v>0.65</v>
          </cell>
          <cell r="F478">
            <v>173.25</v>
          </cell>
        </row>
        <row r="479">
          <cell r="A479" t="str">
            <v>CPFW-FM-25-V41</v>
          </cell>
          <cell r="D479">
            <v>1995</v>
          </cell>
          <cell r="E479">
            <v>0.65</v>
          </cell>
          <cell r="F479">
            <v>698.25</v>
          </cell>
        </row>
        <row r="480">
          <cell r="A480" t="str">
            <v>CPFW-FM-50-V41</v>
          </cell>
          <cell r="D480">
            <v>3995</v>
          </cell>
          <cell r="E480">
            <v>0.65</v>
          </cell>
          <cell r="F480">
            <v>1398.25</v>
          </cell>
        </row>
        <row r="481">
          <cell r="A481" t="str">
            <v>CPFW-FM-100-V41</v>
          </cell>
          <cell r="D481">
            <v>4995</v>
          </cell>
          <cell r="E481">
            <v>0.65</v>
          </cell>
          <cell r="F481">
            <v>1748.25</v>
          </cell>
        </row>
        <row r="482">
          <cell r="A482" t="str">
            <v>CPFW-FM-250-V41</v>
          </cell>
          <cell r="D482">
            <v>5995</v>
          </cell>
          <cell r="E482">
            <v>0.65</v>
          </cell>
          <cell r="F482">
            <v>2098.25</v>
          </cell>
        </row>
        <row r="483">
          <cell r="A483" t="str">
            <v>CPFW-ENC-100-3DES-V41</v>
          </cell>
          <cell r="D483">
            <v>1995</v>
          </cell>
          <cell r="E483">
            <v>0.65</v>
          </cell>
          <cell r="F483">
            <v>698.25</v>
          </cell>
        </row>
        <row r="484">
          <cell r="A484" t="str">
            <v>CPFW-ENC-U-3DES-V41</v>
          </cell>
          <cell r="D484">
            <v>3995</v>
          </cell>
          <cell r="E484">
            <v>0.65</v>
          </cell>
          <cell r="F484">
            <v>1398.25</v>
          </cell>
        </row>
      </sheetData>
      <sheetData sheetId="2" refreshError="1">
        <row r="3">
          <cell r="B3" t="str">
            <v>Algeria</v>
          </cell>
          <cell r="C3" t="str">
            <v>EMEA</v>
          </cell>
          <cell r="D3" t="str">
            <v xml:space="preserve">Southern Europe </v>
          </cell>
        </row>
        <row r="4">
          <cell r="B4" t="str">
            <v>Argentina</v>
          </cell>
          <cell r="C4" t="str">
            <v>Western Hemisphere</v>
          </cell>
          <cell r="D4" t="str">
            <v>Western Hemisphere</v>
          </cell>
        </row>
        <row r="5">
          <cell r="B5" t="str">
            <v>Australia</v>
          </cell>
          <cell r="C5" t="str">
            <v>Pac Rim</v>
          </cell>
          <cell r="D5" t="str">
            <v>ANZ</v>
          </cell>
        </row>
        <row r="6">
          <cell r="B6" t="str">
            <v>Austria</v>
          </cell>
          <cell r="C6" t="str">
            <v>EMEA</v>
          </cell>
          <cell r="D6" t="str">
            <v>Eastern Europe</v>
          </cell>
        </row>
        <row r="7">
          <cell r="B7" t="str">
            <v>Barbados</v>
          </cell>
          <cell r="C7" t="str">
            <v>Western Hemisphere</v>
          </cell>
          <cell r="D7" t="str">
            <v>Western Hemisphere</v>
          </cell>
        </row>
        <row r="8">
          <cell r="B8" t="str">
            <v>Belarus</v>
          </cell>
          <cell r="C8" t="str">
            <v>EMEA</v>
          </cell>
          <cell r="D8" t="str">
            <v>Eastern Europe</v>
          </cell>
        </row>
        <row r="9">
          <cell r="B9" t="str">
            <v>Belgium</v>
          </cell>
          <cell r="C9" t="str">
            <v>EMEA</v>
          </cell>
          <cell r="D9" t="str">
            <v>Southern Europe</v>
          </cell>
        </row>
        <row r="10">
          <cell r="B10" t="str">
            <v>Benelux</v>
          </cell>
          <cell r="C10" t="str">
            <v>EMEA</v>
          </cell>
          <cell r="D10" t="str">
            <v>Southern Europe</v>
          </cell>
        </row>
        <row r="11">
          <cell r="B11" t="str">
            <v>Bolivia</v>
          </cell>
          <cell r="C11" t="str">
            <v>Western Hemisphere</v>
          </cell>
          <cell r="D11" t="str">
            <v>Western Hemisphere</v>
          </cell>
        </row>
        <row r="12">
          <cell r="B12" t="str">
            <v>Brazil</v>
          </cell>
          <cell r="C12" t="str">
            <v>Western Hemisphere</v>
          </cell>
          <cell r="D12" t="str">
            <v>Western Hemisphere</v>
          </cell>
        </row>
        <row r="13">
          <cell r="B13" t="str">
            <v>Brunei</v>
          </cell>
          <cell r="C13" t="str">
            <v>Pac Rim</v>
          </cell>
          <cell r="D13" t="str">
            <v xml:space="preserve">Asia Pacific </v>
          </cell>
        </row>
        <row r="14">
          <cell r="B14" t="str">
            <v>Bulgaria</v>
          </cell>
          <cell r="C14" t="str">
            <v>EMEA</v>
          </cell>
          <cell r="D14" t="str">
            <v>Eastern Europe</v>
          </cell>
        </row>
        <row r="15">
          <cell r="B15" t="str">
            <v>Canada</v>
          </cell>
          <cell r="C15" t="str">
            <v>Western Hemisphere</v>
          </cell>
          <cell r="D15" t="str">
            <v>Western Hemisphere</v>
          </cell>
        </row>
        <row r="16">
          <cell r="B16" t="str">
            <v>Chile</v>
          </cell>
          <cell r="C16" t="str">
            <v>Western Hemisphere</v>
          </cell>
          <cell r="D16" t="str">
            <v>Western Hemisphere</v>
          </cell>
        </row>
        <row r="17">
          <cell r="B17" t="str">
            <v>China</v>
          </cell>
          <cell r="C17" t="str">
            <v>Pac Rim</v>
          </cell>
          <cell r="D17" t="str">
            <v xml:space="preserve">Asia Pacific </v>
          </cell>
        </row>
        <row r="18">
          <cell r="B18" t="str">
            <v>Colombia</v>
          </cell>
          <cell r="C18" t="str">
            <v>Western Hemisphere</v>
          </cell>
          <cell r="D18" t="str">
            <v>Western Hemisphere</v>
          </cell>
        </row>
        <row r="19">
          <cell r="B19" t="str">
            <v>Costa Rica</v>
          </cell>
          <cell r="C19" t="str">
            <v>Western Hemisphere</v>
          </cell>
          <cell r="D19" t="str">
            <v>Western Hemisphere</v>
          </cell>
        </row>
        <row r="20">
          <cell r="B20" t="str">
            <v>Cyprus</v>
          </cell>
          <cell r="C20" t="str">
            <v>EMEA</v>
          </cell>
          <cell r="D20" t="str">
            <v>Middle East</v>
          </cell>
        </row>
        <row r="21">
          <cell r="B21" t="str">
            <v>Czech Republic</v>
          </cell>
          <cell r="C21" t="str">
            <v>EMEA</v>
          </cell>
          <cell r="D21" t="str">
            <v>Eastern Europe</v>
          </cell>
        </row>
        <row r="22">
          <cell r="B22" t="str">
            <v>Denmark</v>
          </cell>
          <cell r="C22" t="str">
            <v>EMEA</v>
          </cell>
          <cell r="D22" t="str">
            <v>Northern Europe</v>
          </cell>
        </row>
        <row r="23">
          <cell r="B23" t="str">
            <v>Ecuador</v>
          </cell>
          <cell r="C23" t="str">
            <v>Western Hemisphere</v>
          </cell>
          <cell r="D23" t="str">
            <v>Western Hemisphere</v>
          </cell>
        </row>
        <row r="24">
          <cell r="B24" t="str">
            <v>Egypt</v>
          </cell>
          <cell r="C24" t="str">
            <v>EMEA</v>
          </cell>
          <cell r="D24" t="str">
            <v>Middle East</v>
          </cell>
        </row>
        <row r="25">
          <cell r="B25" t="str">
            <v>England (U.K.)</v>
          </cell>
          <cell r="C25" t="str">
            <v>EMEA</v>
          </cell>
          <cell r="D25" t="str">
            <v>Northern Europe</v>
          </cell>
        </row>
        <row r="26">
          <cell r="B26" t="str">
            <v>Estonia</v>
          </cell>
          <cell r="C26" t="str">
            <v>EMEA</v>
          </cell>
          <cell r="D26" t="str">
            <v>Eastern Europe</v>
          </cell>
        </row>
        <row r="27">
          <cell r="B27" t="str">
            <v>FIN</v>
          </cell>
          <cell r="C27" t="str">
            <v>EMEA</v>
          </cell>
          <cell r="D27" t="str">
            <v>Northern Europe</v>
          </cell>
        </row>
        <row r="28">
          <cell r="B28" t="str">
            <v>Finland</v>
          </cell>
          <cell r="C28" t="str">
            <v>EMEA</v>
          </cell>
          <cell r="D28" t="str">
            <v>Northern Europe</v>
          </cell>
        </row>
        <row r="29">
          <cell r="B29" t="str">
            <v>France</v>
          </cell>
          <cell r="C29" t="str">
            <v>EMEA</v>
          </cell>
          <cell r="D29" t="str">
            <v>Southern Europe</v>
          </cell>
        </row>
        <row r="30">
          <cell r="B30" t="str">
            <v>Germany</v>
          </cell>
          <cell r="C30" t="str">
            <v>EMEA</v>
          </cell>
          <cell r="D30" t="str">
            <v>Eastern Europe</v>
          </cell>
        </row>
        <row r="31">
          <cell r="B31" t="str">
            <v>Great Britain</v>
          </cell>
          <cell r="C31" t="str">
            <v>EMEA</v>
          </cell>
          <cell r="D31" t="str">
            <v>Northern Europe</v>
          </cell>
        </row>
        <row r="32">
          <cell r="B32" t="str">
            <v>Greece</v>
          </cell>
          <cell r="C32" t="str">
            <v>EMEA</v>
          </cell>
          <cell r="D32" t="str">
            <v>Middle East</v>
          </cell>
        </row>
        <row r="33">
          <cell r="B33" t="str">
            <v>Guatemala</v>
          </cell>
          <cell r="C33" t="str">
            <v>Western Hemisphere</v>
          </cell>
          <cell r="D33" t="str">
            <v>Western Hemisphere</v>
          </cell>
        </row>
        <row r="34">
          <cell r="B34" t="str">
            <v>Hong Kong</v>
          </cell>
          <cell r="C34" t="str">
            <v>Pac Rim</v>
          </cell>
          <cell r="D34" t="str">
            <v xml:space="preserve">Asia Pacific </v>
          </cell>
        </row>
        <row r="35">
          <cell r="B35" t="str">
            <v>Iceland</v>
          </cell>
          <cell r="C35" t="str">
            <v>EMEA</v>
          </cell>
          <cell r="D35" t="str">
            <v>Northern Europe</v>
          </cell>
        </row>
        <row r="36">
          <cell r="B36" t="str">
            <v>India</v>
          </cell>
          <cell r="C36" t="str">
            <v>Pac Rim</v>
          </cell>
          <cell r="D36" t="str">
            <v xml:space="preserve">Asia Pacific </v>
          </cell>
        </row>
        <row r="37">
          <cell r="B37" t="str">
            <v>Indonesia</v>
          </cell>
          <cell r="C37" t="str">
            <v>Pac Rim</v>
          </cell>
          <cell r="D37" t="str">
            <v xml:space="preserve">Asia Pacific </v>
          </cell>
        </row>
        <row r="38">
          <cell r="B38" t="str">
            <v>Ireland</v>
          </cell>
          <cell r="C38" t="str">
            <v>EMEA</v>
          </cell>
          <cell r="D38" t="str">
            <v>Northern Europe</v>
          </cell>
        </row>
        <row r="39">
          <cell r="B39" t="str">
            <v>Israel</v>
          </cell>
          <cell r="C39" t="str">
            <v>EMEA</v>
          </cell>
          <cell r="D39" t="str">
            <v>Middle East</v>
          </cell>
        </row>
        <row r="40">
          <cell r="B40" t="str">
            <v>Italy</v>
          </cell>
          <cell r="C40" t="str">
            <v>EMEA</v>
          </cell>
          <cell r="D40" t="str">
            <v>Southern Europe</v>
          </cell>
        </row>
        <row r="41">
          <cell r="B41" t="str">
            <v>Japan</v>
          </cell>
          <cell r="C41" t="str">
            <v>Pac Rim</v>
          </cell>
          <cell r="D41" t="str">
            <v>Japan</v>
          </cell>
        </row>
        <row r="42">
          <cell r="B42" t="str">
            <v>Kazakhstan</v>
          </cell>
          <cell r="C42" t="str">
            <v>EMEA</v>
          </cell>
          <cell r="D42" t="str">
            <v>Eastern Europe</v>
          </cell>
        </row>
        <row r="43">
          <cell r="B43" t="str">
            <v>Korea</v>
          </cell>
          <cell r="C43" t="str">
            <v>Pac Rim</v>
          </cell>
          <cell r="D43" t="str">
            <v xml:space="preserve">Asia Pacific </v>
          </cell>
        </row>
        <row r="44">
          <cell r="B44" t="str">
            <v>Kuwait</v>
          </cell>
          <cell r="C44" t="str">
            <v>EMEA</v>
          </cell>
          <cell r="D44" t="str">
            <v>Middle East</v>
          </cell>
        </row>
        <row r="45">
          <cell r="B45" t="str">
            <v>LATVIA</v>
          </cell>
          <cell r="C45" t="str">
            <v>EMEA</v>
          </cell>
          <cell r="D45" t="str">
            <v>Eastern Europe</v>
          </cell>
        </row>
        <row r="46">
          <cell r="B46" t="str">
            <v>Lithuania</v>
          </cell>
          <cell r="C46" t="str">
            <v>EMEA</v>
          </cell>
          <cell r="D46" t="str">
            <v>Eastern Europe</v>
          </cell>
        </row>
        <row r="47">
          <cell r="B47" t="str">
            <v>Luxembourg</v>
          </cell>
          <cell r="C47" t="str">
            <v>EMEA</v>
          </cell>
          <cell r="D47" t="str">
            <v>Southern Europe</v>
          </cell>
        </row>
        <row r="48">
          <cell r="B48" t="str">
            <v>Madagascar</v>
          </cell>
          <cell r="C48" t="str">
            <v>EMEA</v>
          </cell>
          <cell r="D48" t="str">
            <v>Southern Europe</v>
          </cell>
        </row>
        <row r="49">
          <cell r="B49" t="str">
            <v>Malaysia</v>
          </cell>
          <cell r="C49" t="str">
            <v>Pac Rim</v>
          </cell>
          <cell r="D49" t="str">
            <v xml:space="preserve">Asia Pacific </v>
          </cell>
        </row>
        <row r="50">
          <cell r="B50" t="str">
            <v>Malta</v>
          </cell>
          <cell r="C50" t="str">
            <v>EMEA</v>
          </cell>
          <cell r="D50" t="str">
            <v>Southern Europe</v>
          </cell>
        </row>
        <row r="51">
          <cell r="B51" t="str">
            <v>Mexico</v>
          </cell>
          <cell r="C51" t="str">
            <v>Western Hemisphere</v>
          </cell>
          <cell r="D51" t="str">
            <v>Western Hemisphere</v>
          </cell>
        </row>
        <row r="52">
          <cell r="B52" t="str">
            <v>Morocco</v>
          </cell>
          <cell r="C52" t="str">
            <v>EMEA</v>
          </cell>
          <cell r="D52" t="str">
            <v>Southern Europe</v>
          </cell>
        </row>
        <row r="53">
          <cell r="B53" t="str">
            <v>Netherlands</v>
          </cell>
          <cell r="C53" t="str">
            <v>EMEA</v>
          </cell>
          <cell r="D53" t="str">
            <v>Southern Europe</v>
          </cell>
        </row>
        <row r="54">
          <cell r="B54" t="str">
            <v>New Zealand</v>
          </cell>
          <cell r="C54" t="str">
            <v>Pac Rim</v>
          </cell>
          <cell r="D54" t="str">
            <v>ANZ</v>
          </cell>
        </row>
        <row r="55">
          <cell r="B55" t="str">
            <v xml:space="preserve">North Africa </v>
          </cell>
          <cell r="C55" t="str">
            <v>EMEA</v>
          </cell>
          <cell r="D55" t="str">
            <v>Southern Europe</v>
          </cell>
        </row>
        <row r="56">
          <cell r="B56" t="str">
            <v>Norway</v>
          </cell>
          <cell r="C56" t="str">
            <v>EMEA</v>
          </cell>
          <cell r="D56" t="str">
            <v>Northern Europe</v>
          </cell>
        </row>
        <row r="57">
          <cell r="B57" t="str">
            <v>Pakistan</v>
          </cell>
          <cell r="C57" t="str">
            <v>Pac Rim</v>
          </cell>
          <cell r="D57" t="str">
            <v xml:space="preserve">Asia Pacific </v>
          </cell>
        </row>
        <row r="58">
          <cell r="B58" t="str">
            <v>Panama</v>
          </cell>
          <cell r="C58" t="str">
            <v>Western Hemisphere</v>
          </cell>
          <cell r="D58" t="str">
            <v>Western Hemisphere</v>
          </cell>
        </row>
        <row r="59">
          <cell r="B59" t="str">
            <v>Paraguay</v>
          </cell>
          <cell r="C59" t="str">
            <v>Western Hemisphere</v>
          </cell>
          <cell r="D59" t="str">
            <v>Western Hemisphere</v>
          </cell>
        </row>
        <row r="60">
          <cell r="B60" t="str">
            <v>Peru</v>
          </cell>
          <cell r="C60" t="str">
            <v>Western Hemisphere</v>
          </cell>
          <cell r="D60" t="str">
            <v>Western Hemisphere</v>
          </cell>
        </row>
        <row r="61">
          <cell r="B61" t="str">
            <v>Philippines</v>
          </cell>
          <cell r="C61" t="str">
            <v>Pac Rim</v>
          </cell>
          <cell r="D61" t="str">
            <v xml:space="preserve">Asia Pacific </v>
          </cell>
        </row>
        <row r="62">
          <cell r="B62" t="str">
            <v>Poland</v>
          </cell>
          <cell r="C62" t="str">
            <v>EMEA</v>
          </cell>
          <cell r="D62" t="str">
            <v>Eastern Europe</v>
          </cell>
        </row>
        <row r="63">
          <cell r="B63" t="str">
            <v>Portugal</v>
          </cell>
          <cell r="C63" t="str">
            <v>EMEA</v>
          </cell>
          <cell r="D63" t="str">
            <v>Southern Europe</v>
          </cell>
        </row>
        <row r="64">
          <cell r="B64" t="str">
            <v>Puerto Rico</v>
          </cell>
          <cell r="C64" t="str">
            <v>Western Hemisphere</v>
          </cell>
          <cell r="D64" t="str">
            <v>Western Hemisphere</v>
          </cell>
        </row>
        <row r="65">
          <cell r="B65" t="str">
            <v>Romania</v>
          </cell>
          <cell r="C65" t="str">
            <v>EMEA</v>
          </cell>
          <cell r="D65" t="str">
            <v>Eastern Europe</v>
          </cell>
        </row>
        <row r="66">
          <cell r="B66" t="str">
            <v>Russia</v>
          </cell>
          <cell r="C66" t="str">
            <v>EMEA</v>
          </cell>
          <cell r="D66" t="str">
            <v>Eastern Europe</v>
          </cell>
        </row>
        <row r="67">
          <cell r="B67" t="str">
            <v>Russia and the FSU</v>
          </cell>
          <cell r="C67" t="str">
            <v>EMEA</v>
          </cell>
          <cell r="D67" t="str">
            <v>Eastern Europe</v>
          </cell>
        </row>
        <row r="68">
          <cell r="B68" t="str">
            <v>Saudi Arabia</v>
          </cell>
          <cell r="C68" t="str">
            <v>EMEA</v>
          </cell>
          <cell r="D68" t="str">
            <v>Middle East</v>
          </cell>
        </row>
        <row r="69">
          <cell r="B69" t="str">
            <v>Scotland</v>
          </cell>
          <cell r="C69" t="str">
            <v>EMEA</v>
          </cell>
          <cell r="D69" t="str">
            <v xml:space="preserve">Northern Europe  </v>
          </cell>
        </row>
        <row r="70">
          <cell r="B70" t="str">
            <v>Singapore</v>
          </cell>
          <cell r="C70" t="str">
            <v>Pac Rim</v>
          </cell>
          <cell r="D70" t="str">
            <v xml:space="preserve">Asia Pacific </v>
          </cell>
        </row>
        <row r="71">
          <cell r="B71" t="str">
            <v>Slovakia</v>
          </cell>
          <cell r="C71" t="str">
            <v>EMEA</v>
          </cell>
          <cell r="D71" t="str">
            <v>Eastern Europe</v>
          </cell>
        </row>
        <row r="72">
          <cell r="B72" t="str">
            <v>Slovenia</v>
          </cell>
          <cell r="C72" t="str">
            <v>EMEA</v>
          </cell>
          <cell r="D72" t="str">
            <v>Eastern Europe</v>
          </cell>
        </row>
        <row r="73">
          <cell r="B73" t="str">
            <v>South Africa</v>
          </cell>
          <cell r="C73" t="str">
            <v>EMEA</v>
          </cell>
          <cell r="D73" t="str">
            <v>Northern Europe</v>
          </cell>
        </row>
        <row r="74">
          <cell r="B74" t="str">
            <v>South Korea</v>
          </cell>
          <cell r="C74" t="str">
            <v>Pac Rim</v>
          </cell>
          <cell r="D74" t="str">
            <v xml:space="preserve">Asia Pacific </v>
          </cell>
        </row>
        <row r="75">
          <cell r="B75" t="str">
            <v>Spain</v>
          </cell>
          <cell r="C75" t="str">
            <v>EMEA</v>
          </cell>
          <cell r="D75" t="str">
            <v>Southern Europe</v>
          </cell>
        </row>
        <row r="76">
          <cell r="B76" t="str">
            <v>Sweden</v>
          </cell>
          <cell r="C76" t="str">
            <v>EMEA</v>
          </cell>
          <cell r="D76" t="str">
            <v>Northern Europe</v>
          </cell>
        </row>
        <row r="77">
          <cell r="B77" t="str">
            <v>Sweden</v>
          </cell>
          <cell r="C77" t="str">
            <v>EMEA</v>
          </cell>
          <cell r="D77" t="str">
            <v>Northern Europe</v>
          </cell>
        </row>
        <row r="78">
          <cell r="B78" t="str">
            <v>Switzerland</v>
          </cell>
          <cell r="C78" t="str">
            <v>EMEA</v>
          </cell>
          <cell r="D78" t="str">
            <v>Eastern Europe</v>
          </cell>
        </row>
        <row r="79">
          <cell r="B79" t="str">
            <v>Taiwan</v>
          </cell>
          <cell r="C79" t="str">
            <v>Pac Rim</v>
          </cell>
          <cell r="D79" t="str">
            <v xml:space="preserve">Asia Pacific </v>
          </cell>
        </row>
        <row r="80">
          <cell r="B80" t="str">
            <v>Thailand</v>
          </cell>
          <cell r="C80" t="str">
            <v>Pac Rim</v>
          </cell>
          <cell r="D80" t="str">
            <v xml:space="preserve">Asia Pacific </v>
          </cell>
        </row>
        <row r="81">
          <cell r="B81" t="str">
            <v>Tunisia</v>
          </cell>
          <cell r="C81" t="str">
            <v>EMEA</v>
          </cell>
          <cell r="D81" t="str">
            <v>Southern Europe</v>
          </cell>
        </row>
        <row r="82">
          <cell r="B82" t="str">
            <v>Turkey</v>
          </cell>
          <cell r="C82" t="str">
            <v>EMEA</v>
          </cell>
          <cell r="D82" t="str">
            <v>Middle East</v>
          </cell>
        </row>
        <row r="83">
          <cell r="B83" t="str">
            <v>U.K.</v>
          </cell>
          <cell r="C83" t="str">
            <v>EMEA</v>
          </cell>
          <cell r="D83" t="str">
            <v>Northern Europe</v>
          </cell>
        </row>
        <row r="84">
          <cell r="B84" t="str">
            <v>UK</v>
          </cell>
          <cell r="C84" t="str">
            <v>EMEA</v>
          </cell>
          <cell r="D84" t="str">
            <v>Northern Europe</v>
          </cell>
        </row>
        <row r="85">
          <cell r="B85" t="str">
            <v>United Arab Emirates</v>
          </cell>
          <cell r="C85" t="str">
            <v>EMEA</v>
          </cell>
          <cell r="D85" t="str">
            <v>Middle East</v>
          </cell>
        </row>
        <row r="86">
          <cell r="B86" t="str">
            <v>UNIT.ARAB EMIR.</v>
          </cell>
          <cell r="C86" t="str">
            <v>EMEA</v>
          </cell>
          <cell r="D86" t="str">
            <v>Middle East</v>
          </cell>
        </row>
        <row r="87">
          <cell r="B87" t="str">
            <v>United Kingdom</v>
          </cell>
          <cell r="C87" t="str">
            <v>EMEA</v>
          </cell>
          <cell r="D87" t="str">
            <v>Northern Europe</v>
          </cell>
        </row>
        <row r="88">
          <cell r="B88" t="str">
            <v>United States</v>
          </cell>
          <cell r="C88" t="str">
            <v>Western Hemisphere</v>
          </cell>
          <cell r="D88" t="str">
            <v>Western Hemisphere</v>
          </cell>
        </row>
      </sheetData>
      <sheetData sheetId="3" refreshError="1">
        <row r="1">
          <cell r="C1" t="str">
            <v>Product SKU#</v>
          </cell>
          <cell r="D1" t="str">
            <v>IP Addresses</v>
          </cell>
          <cell r="E1" t="str">
            <v>Category</v>
          </cell>
          <cell r="F1" t="str">
            <v>List Price</v>
          </cell>
          <cell r="G1" t="str">
            <v>Extended Price</v>
          </cell>
          <cell r="H1" t="str">
            <v>Discount</v>
          </cell>
        </row>
        <row r="2">
          <cell r="C2" t="str">
            <v>CPFW-AM-1-V10</v>
          </cell>
          <cell r="D2">
            <v>1</v>
          </cell>
          <cell r="E2" t="str">
            <v>Account Management Module</v>
          </cell>
          <cell r="F2">
            <v>1995</v>
          </cell>
          <cell r="G2">
            <v>0.65</v>
          </cell>
          <cell r="H2">
            <v>698.25</v>
          </cell>
        </row>
        <row r="3">
          <cell r="C3" t="str">
            <v>CPFW-AM-U-V10</v>
          </cell>
          <cell r="D3" t="str">
            <v>Unlimited</v>
          </cell>
          <cell r="E3" t="str">
            <v>Account Management Module</v>
          </cell>
          <cell r="F3">
            <v>4995</v>
          </cell>
          <cell r="G3">
            <v>0.65</v>
          </cell>
          <cell r="H3">
            <v>1748.25</v>
          </cell>
        </row>
        <row r="4">
          <cell r="C4" t="str">
            <v>CPFW-CC-U-V40</v>
          </cell>
          <cell r="D4" t="str">
            <v>Unlimited</v>
          </cell>
          <cell r="E4" t="str">
            <v>Connect Control Module</v>
          </cell>
          <cell r="F4">
            <v>7995</v>
          </cell>
          <cell r="G4">
            <v>0.65</v>
          </cell>
          <cell r="H4">
            <v>2798.25</v>
          </cell>
        </row>
        <row r="5">
          <cell r="C5" t="str">
            <v>CPFW-CC-U-V41</v>
          </cell>
          <cell r="D5" t="str">
            <v>Unlimited</v>
          </cell>
          <cell r="E5" t="str">
            <v>Connect Control Module</v>
          </cell>
        </row>
        <row r="6">
          <cell r="C6" t="str">
            <v>CPFW-DOCS-1</v>
          </cell>
          <cell r="E6" t="str">
            <v>DOCS</v>
          </cell>
          <cell r="F6">
            <v>25</v>
          </cell>
          <cell r="G6">
            <v>0</v>
          </cell>
          <cell r="H6">
            <v>25</v>
          </cell>
        </row>
        <row r="7">
          <cell r="C7" t="str">
            <v>CPFW-DOCS-1</v>
          </cell>
          <cell r="E7" t="str">
            <v>DOCS</v>
          </cell>
          <cell r="F7">
            <v>39.5</v>
          </cell>
          <cell r="G7">
            <v>0</v>
          </cell>
          <cell r="H7">
            <v>39.5</v>
          </cell>
        </row>
        <row r="8">
          <cell r="C8" t="str">
            <v>CPFW-DOCS-1-V40</v>
          </cell>
          <cell r="E8" t="str">
            <v>DOCS</v>
          </cell>
          <cell r="F8">
            <v>39.5</v>
          </cell>
          <cell r="G8">
            <v>0</v>
          </cell>
          <cell r="H8">
            <v>39.5</v>
          </cell>
        </row>
        <row r="9">
          <cell r="C9" t="str">
            <v>CPFW-DOCS-V41</v>
          </cell>
          <cell r="E9" t="str">
            <v>DOCS</v>
          </cell>
        </row>
        <row r="10">
          <cell r="C10" t="str">
            <v>CPFW-DOC-V40-J</v>
          </cell>
          <cell r="E10" t="str">
            <v>DOCS</v>
          </cell>
          <cell r="F10">
            <v>39.5</v>
          </cell>
          <cell r="G10">
            <v>0</v>
          </cell>
          <cell r="H10">
            <v>39.5</v>
          </cell>
        </row>
        <row r="11">
          <cell r="C11" t="str">
            <v>CPFW-DOCS-5-V41</v>
          </cell>
          <cell r="E11" t="str">
            <v>DOCS</v>
          </cell>
        </row>
        <row r="12">
          <cell r="C12" t="str">
            <v>CPFW-EVAL-10</v>
          </cell>
          <cell r="E12" t="str">
            <v>Evaluation Units</v>
          </cell>
          <cell r="F12">
            <v>39.5</v>
          </cell>
          <cell r="G12">
            <v>0</v>
          </cell>
          <cell r="H12">
            <v>39.5</v>
          </cell>
        </row>
        <row r="13">
          <cell r="C13" t="str">
            <v>CPFW-EVAL-10</v>
          </cell>
          <cell r="E13" t="str">
            <v xml:space="preserve">Evaluation Units </v>
          </cell>
          <cell r="F13">
            <v>39.5</v>
          </cell>
          <cell r="G13">
            <v>0</v>
          </cell>
          <cell r="H13">
            <v>39.5</v>
          </cell>
        </row>
        <row r="14">
          <cell r="C14" t="str">
            <v>CPFW-EVAL-10-V40</v>
          </cell>
          <cell r="E14" t="str">
            <v xml:space="preserve">Evaluation Units </v>
          </cell>
          <cell r="F14">
            <v>195</v>
          </cell>
          <cell r="G14">
            <v>0</v>
          </cell>
          <cell r="H14">
            <v>195</v>
          </cell>
        </row>
        <row r="15">
          <cell r="C15" t="str">
            <v>CPFW-EVAL-3DES-V40</v>
          </cell>
          <cell r="E15" t="str">
            <v xml:space="preserve">Evaluation Units </v>
          </cell>
          <cell r="F15">
            <v>19.5</v>
          </cell>
          <cell r="G15">
            <v>0</v>
          </cell>
          <cell r="H15">
            <v>19.5</v>
          </cell>
        </row>
        <row r="16">
          <cell r="C16" t="str">
            <v>CPFW-EVAL-3DES-V41</v>
          </cell>
          <cell r="E16" t="str">
            <v xml:space="preserve">Evaluation Units </v>
          </cell>
        </row>
        <row r="17">
          <cell r="C17" t="str">
            <v>CPFW-EVAL-DES-V40</v>
          </cell>
          <cell r="E17" t="str">
            <v xml:space="preserve">Evaluation Units </v>
          </cell>
          <cell r="F17">
            <v>19.5</v>
          </cell>
          <cell r="G17">
            <v>0</v>
          </cell>
          <cell r="H17">
            <v>19.5</v>
          </cell>
        </row>
        <row r="18">
          <cell r="C18" t="str">
            <v>CPFW-EVAL-DES-V41</v>
          </cell>
          <cell r="E18" t="str">
            <v xml:space="preserve">Evaluation Units </v>
          </cell>
        </row>
        <row r="19">
          <cell r="C19" t="str">
            <v>CPFW-EVAL-DES-V41</v>
          </cell>
          <cell r="E19" t="str">
            <v xml:space="preserve">Evaluation Units </v>
          </cell>
        </row>
        <row r="20">
          <cell r="C20" t="str">
            <v xml:space="preserve">CPFW-EVAL-1-FWZ1                  </v>
          </cell>
          <cell r="E20" t="str">
            <v xml:space="preserve">Evaluation Units </v>
          </cell>
        </row>
        <row r="21">
          <cell r="C21" t="str">
            <v>CPFW-EVAL-1-FWZ1</v>
          </cell>
          <cell r="E21" t="str">
            <v xml:space="preserve">Evaluation Units </v>
          </cell>
        </row>
        <row r="22">
          <cell r="C22" t="str">
            <v>CPFW-ENC-100-3DES-V40</v>
          </cell>
          <cell r="D22">
            <v>100</v>
          </cell>
          <cell r="E22" t="str">
            <v>FW Encryption Module</v>
          </cell>
          <cell r="F22">
            <v>1995</v>
          </cell>
          <cell r="G22">
            <v>0.65</v>
          </cell>
          <cell r="H22">
            <v>698.25</v>
          </cell>
        </row>
        <row r="23">
          <cell r="C23" t="str">
            <v>CPFW-ENC-100-DES-V40</v>
          </cell>
          <cell r="D23">
            <v>100</v>
          </cell>
          <cell r="E23" t="str">
            <v>FW Encryption Module</v>
          </cell>
          <cell r="F23">
            <v>1995</v>
          </cell>
          <cell r="G23">
            <v>0.65</v>
          </cell>
          <cell r="H23">
            <v>698.25</v>
          </cell>
        </row>
        <row r="24">
          <cell r="C24" t="str">
            <v>CPFW-ENC-100-FWZ1-V40</v>
          </cell>
          <cell r="D24">
            <v>100</v>
          </cell>
          <cell r="E24" t="str">
            <v>FW Encryption Module</v>
          </cell>
          <cell r="F24">
            <v>1995</v>
          </cell>
          <cell r="G24">
            <v>0.65</v>
          </cell>
          <cell r="H24">
            <v>698.25</v>
          </cell>
        </row>
        <row r="25">
          <cell r="C25" t="str">
            <v>CPFW-ENC-25</v>
          </cell>
          <cell r="D25">
            <v>25</v>
          </cell>
          <cell r="E25" t="str">
            <v>FW Encryption Module</v>
          </cell>
          <cell r="F25">
            <v>995</v>
          </cell>
          <cell r="G25">
            <v>298.50000000000006</v>
          </cell>
          <cell r="H25">
            <v>0.7</v>
          </cell>
        </row>
        <row r="26">
          <cell r="C26" t="str">
            <v>CPFW-ENC-25</v>
          </cell>
          <cell r="D26">
            <v>25</v>
          </cell>
          <cell r="E26" t="str">
            <v>FW Encryption Module</v>
          </cell>
          <cell r="F26">
            <v>995</v>
          </cell>
          <cell r="G26">
            <v>298.50000000000006</v>
          </cell>
          <cell r="H26">
            <v>0.7</v>
          </cell>
        </row>
        <row r="27">
          <cell r="C27" t="str">
            <v>CPFW-ENC-25</v>
          </cell>
          <cell r="D27">
            <v>25</v>
          </cell>
          <cell r="E27" t="str">
            <v>FW Encryption Module</v>
          </cell>
          <cell r="F27">
            <v>995</v>
          </cell>
          <cell r="G27">
            <v>298.50000000000006</v>
          </cell>
          <cell r="H27">
            <v>0.7</v>
          </cell>
        </row>
        <row r="28">
          <cell r="C28" t="str">
            <v>CPFW-ENC-250</v>
          </cell>
          <cell r="D28">
            <v>250</v>
          </cell>
          <cell r="E28" t="str">
            <v>FW Encryption Module</v>
          </cell>
          <cell r="F28">
            <v>2995</v>
          </cell>
          <cell r="G28">
            <v>898.50000000000011</v>
          </cell>
          <cell r="H28">
            <v>0.7</v>
          </cell>
        </row>
        <row r="29">
          <cell r="C29" t="str">
            <v>CPFW-ENC-250</v>
          </cell>
          <cell r="D29">
            <v>250</v>
          </cell>
          <cell r="E29" t="str">
            <v>FW Encryption Module</v>
          </cell>
          <cell r="F29">
            <v>2995</v>
          </cell>
          <cell r="G29">
            <v>898.50000000000011</v>
          </cell>
          <cell r="H29">
            <v>0.7</v>
          </cell>
        </row>
        <row r="30">
          <cell r="C30" t="str">
            <v>CPFW-ENC-250</v>
          </cell>
          <cell r="D30">
            <v>250</v>
          </cell>
          <cell r="E30" t="str">
            <v>FW Encryption Module</v>
          </cell>
          <cell r="F30">
            <v>2995</v>
          </cell>
          <cell r="G30">
            <v>898.50000000000011</v>
          </cell>
          <cell r="H30">
            <v>0.7</v>
          </cell>
        </row>
        <row r="31">
          <cell r="C31" t="str">
            <v>CPFW-ENC-250-3DES-V40</v>
          </cell>
          <cell r="D31">
            <v>250</v>
          </cell>
          <cell r="E31" t="str">
            <v>FW Encryption Module</v>
          </cell>
          <cell r="F31">
            <v>2995</v>
          </cell>
          <cell r="G31">
            <v>0.65</v>
          </cell>
          <cell r="H31">
            <v>1048.25</v>
          </cell>
        </row>
        <row r="32">
          <cell r="C32" t="str">
            <v>CPFW-ENC-250-DES-V40</v>
          </cell>
          <cell r="D32">
            <v>250</v>
          </cell>
          <cell r="E32" t="str">
            <v>FW Encryption Module</v>
          </cell>
          <cell r="F32">
            <v>2995</v>
          </cell>
          <cell r="G32">
            <v>0.65</v>
          </cell>
          <cell r="H32">
            <v>1048.25</v>
          </cell>
        </row>
        <row r="33">
          <cell r="C33" t="str">
            <v>CPFW-ENC-250-FWZ1-V40</v>
          </cell>
          <cell r="D33">
            <v>250</v>
          </cell>
          <cell r="E33" t="str">
            <v>FW Encryption Module</v>
          </cell>
          <cell r="F33">
            <v>2995</v>
          </cell>
          <cell r="G33">
            <v>0.65</v>
          </cell>
          <cell r="H33">
            <v>1048.25</v>
          </cell>
        </row>
        <row r="34">
          <cell r="C34" t="str">
            <v>CPFW-ENC-25-3DES-V40</v>
          </cell>
          <cell r="D34">
            <v>25</v>
          </cell>
          <cell r="E34" t="str">
            <v>FW Encryption Module</v>
          </cell>
          <cell r="F34">
            <v>995</v>
          </cell>
          <cell r="G34">
            <v>0.65</v>
          </cell>
          <cell r="H34">
            <v>348.25</v>
          </cell>
        </row>
        <row r="35">
          <cell r="C35" t="str">
            <v>CPFW-ENC-25-DES-V40</v>
          </cell>
          <cell r="D35">
            <v>25</v>
          </cell>
          <cell r="E35" t="str">
            <v>FW Encryption Module</v>
          </cell>
          <cell r="F35">
            <v>995</v>
          </cell>
          <cell r="G35">
            <v>0.65</v>
          </cell>
          <cell r="H35">
            <v>348.25</v>
          </cell>
        </row>
        <row r="36">
          <cell r="C36" t="str">
            <v>CPFW-ENC-25-FWZ1-V40</v>
          </cell>
          <cell r="D36">
            <v>25</v>
          </cell>
          <cell r="E36" t="str">
            <v>FW Encryption Module</v>
          </cell>
          <cell r="F36">
            <v>995</v>
          </cell>
          <cell r="G36">
            <v>0.65</v>
          </cell>
          <cell r="H36">
            <v>348.25</v>
          </cell>
        </row>
        <row r="37">
          <cell r="C37" t="str">
            <v>CPFW-ENC-50-3DES-V40</v>
          </cell>
          <cell r="D37">
            <v>50</v>
          </cell>
          <cell r="E37" t="str">
            <v>FW Encryption Module</v>
          </cell>
          <cell r="F37">
            <v>1495</v>
          </cell>
          <cell r="G37">
            <v>0.65</v>
          </cell>
          <cell r="H37">
            <v>523.25</v>
          </cell>
        </row>
        <row r="38">
          <cell r="C38" t="str">
            <v>CPFW-ENC-50-DES-V40</v>
          </cell>
          <cell r="D38">
            <v>50</v>
          </cell>
          <cell r="E38" t="str">
            <v>FW Encryption Module</v>
          </cell>
          <cell r="F38">
            <v>1495</v>
          </cell>
          <cell r="G38">
            <v>0.65</v>
          </cell>
          <cell r="H38">
            <v>523.25</v>
          </cell>
        </row>
        <row r="39">
          <cell r="C39" t="str">
            <v>CPFW-ENC-50-FWZ1-V40</v>
          </cell>
          <cell r="D39">
            <v>50</v>
          </cell>
          <cell r="E39" t="str">
            <v>FW Encryption Module</v>
          </cell>
          <cell r="F39">
            <v>1495</v>
          </cell>
          <cell r="G39">
            <v>0.65</v>
          </cell>
          <cell r="H39">
            <v>523.25</v>
          </cell>
        </row>
        <row r="40">
          <cell r="C40" t="str">
            <v>CPFW-ENC-100-3DES-V41</v>
          </cell>
          <cell r="D40">
            <v>100</v>
          </cell>
          <cell r="E40" t="str">
            <v>FW Encryption Module</v>
          </cell>
        </row>
        <row r="41">
          <cell r="C41" t="str">
            <v>CPFW-ENC-U</v>
          </cell>
          <cell r="D41" t="str">
            <v>Unlimited</v>
          </cell>
          <cell r="E41" t="str">
            <v>FW Encryption Module</v>
          </cell>
          <cell r="F41">
            <v>2995</v>
          </cell>
          <cell r="G41">
            <v>898.50000000000011</v>
          </cell>
          <cell r="H41">
            <v>0.7</v>
          </cell>
        </row>
        <row r="42">
          <cell r="C42" t="str">
            <v>CPFW-ENC-U</v>
          </cell>
          <cell r="D42" t="str">
            <v>Unlimited</v>
          </cell>
          <cell r="E42" t="str">
            <v>FW Encryption Module</v>
          </cell>
          <cell r="F42">
            <v>3995</v>
          </cell>
          <cell r="G42">
            <v>1198.5000000000002</v>
          </cell>
          <cell r="H42">
            <v>0.7</v>
          </cell>
        </row>
        <row r="43">
          <cell r="C43" t="str">
            <v>CPFW-ENC-U</v>
          </cell>
          <cell r="D43" t="str">
            <v>Unlimited</v>
          </cell>
          <cell r="E43" t="str">
            <v>FW Encryption Module</v>
          </cell>
          <cell r="F43">
            <v>2995</v>
          </cell>
          <cell r="G43">
            <v>898.50000000000011</v>
          </cell>
          <cell r="H43">
            <v>0.7</v>
          </cell>
        </row>
        <row r="44">
          <cell r="C44" t="str">
            <v>CPFW-ENC-U</v>
          </cell>
          <cell r="D44" t="str">
            <v>Unlimited</v>
          </cell>
          <cell r="E44" t="str">
            <v>FW Encryption Module</v>
          </cell>
          <cell r="F44">
            <v>2995</v>
          </cell>
          <cell r="G44">
            <v>898.50000000000011</v>
          </cell>
          <cell r="H44">
            <v>0.7</v>
          </cell>
        </row>
        <row r="45">
          <cell r="C45" t="str">
            <v>CPFW-ENC-U</v>
          </cell>
          <cell r="D45" t="str">
            <v>Unlimited</v>
          </cell>
          <cell r="E45" t="str">
            <v>FW Encryption Module</v>
          </cell>
          <cell r="F45">
            <v>2995</v>
          </cell>
          <cell r="G45">
            <v>898.50000000000011</v>
          </cell>
          <cell r="H45">
            <v>0.7</v>
          </cell>
        </row>
        <row r="46">
          <cell r="C46" t="str">
            <v>CPFW-ENC-U</v>
          </cell>
          <cell r="D46" t="str">
            <v>Unlimited</v>
          </cell>
          <cell r="E46" t="str">
            <v>FW Encryption Module</v>
          </cell>
          <cell r="F46">
            <v>2995</v>
          </cell>
          <cell r="G46">
            <v>898.5</v>
          </cell>
          <cell r="H46">
            <v>0.7</v>
          </cell>
        </row>
        <row r="47">
          <cell r="C47" t="str">
            <v>CPFW-ENC-U-3DES-V40</v>
          </cell>
          <cell r="D47" t="str">
            <v>Unlimited</v>
          </cell>
          <cell r="E47" t="str">
            <v>FW Encryption Module</v>
          </cell>
          <cell r="F47">
            <v>3995</v>
          </cell>
          <cell r="G47">
            <v>0.65</v>
          </cell>
          <cell r="H47">
            <v>1398.25</v>
          </cell>
        </row>
        <row r="48">
          <cell r="C48" t="str">
            <v>CPFW-ENC-U-3DES-V41</v>
          </cell>
          <cell r="D48" t="str">
            <v>Unlimited</v>
          </cell>
          <cell r="E48" t="str">
            <v>FW Encryption Module</v>
          </cell>
        </row>
        <row r="49">
          <cell r="C49" t="str">
            <v>CPFW-ENC-U-DES</v>
          </cell>
          <cell r="D49" t="str">
            <v>Unlimited</v>
          </cell>
          <cell r="E49" t="str">
            <v>FW Encryption Module</v>
          </cell>
          <cell r="F49">
            <v>3995</v>
          </cell>
          <cell r="G49">
            <v>0.65</v>
          </cell>
          <cell r="H49">
            <v>1398.25</v>
          </cell>
        </row>
        <row r="50">
          <cell r="C50" t="str">
            <v>CPFW-ENC-U-DES-V40</v>
          </cell>
          <cell r="D50" t="str">
            <v>Unlimited</v>
          </cell>
          <cell r="E50" t="str">
            <v>FW Encryption Module</v>
          </cell>
          <cell r="F50">
            <v>3995</v>
          </cell>
          <cell r="G50">
            <v>0.65</v>
          </cell>
          <cell r="H50">
            <v>1398.25</v>
          </cell>
        </row>
        <row r="51">
          <cell r="C51" t="str">
            <v>CPFW-ENC-U-FWZ1</v>
          </cell>
          <cell r="D51" t="str">
            <v>Unlimited</v>
          </cell>
          <cell r="E51" t="str">
            <v>FW Encryption Module</v>
          </cell>
          <cell r="F51">
            <v>3995</v>
          </cell>
          <cell r="G51">
            <v>0.65</v>
          </cell>
          <cell r="H51">
            <v>1398.25</v>
          </cell>
        </row>
        <row r="52">
          <cell r="C52" t="str">
            <v>CPFW-ENC-U-FWZ1-V40</v>
          </cell>
          <cell r="D52" t="str">
            <v>Unlimited</v>
          </cell>
          <cell r="E52" t="str">
            <v>FW Encryption Module</v>
          </cell>
          <cell r="F52">
            <v>3995</v>
          </cell>
          <cell r="G52">
            <v>0.65</v>
          </cell>
          <cell r="H52">
            <v>1398.25</v>
          </cell>
        </row>
        <row r="53">
          <cell r="C53" t="str">
            <v>U-ENC-25/ENC-50</v>
          </cell>
          <cell r="D53">
            <v>50</v>
          </cell>
          <cell r="E53" t="str">
            <v>FW Encryption Module</v>
          </cell>
          <cell r="F53">
            <v>699</v>
          </cell>
          <cell r="G53">
            <v>209.70000000000002</v>
          </cell>
          <cell r="H53">
            <v>0.7</v>
          </cell>
        </row>
        <row r="54">
          <cell r="C54" t="str">
            <v>U-ENC-25/ENC-50</v>
          </cell>
          <cell r="D54">
            <v>50</v>
          </cell>
          <cell r="E54" t="str">
            <v>FW Encryption Module</v>
          </cell>
          <cell r="F54">
            <v>699</v>
          </cell>
          <cell r="G54">
            <v>209.70000000000002</v>
          </cell>
          <cell r="H54">
            <v>0.7</v>
          </cell>
        </row>
        <row r="55">
          <cell r="C55" t="str">
            <v>U-ENC-25/ENC-U</v>
          </cell>
          <cell r="D55" t="str">
            <v>Unlimited</v>
          </cell>
          <cell r="E55" t="str">
            <v>FW Encryption Module</v>
          </cell>
          <cell r="F55">
            <v>3199</v>
          </cell>
          <cell r="G55">
            <v>959.70000000000016</v>
          </cell>
          <cell r="H55">
            <v>0.7</v>
          </cell>
        </row>
        <row r="56">
          <cell r="C56" t="str">
            <v>U-ENC-25/ENC-U</v>
          </cell>
          <cell r="D56" t="str">
            <v>Unlimited</v>
          </cell>
          <cell r="E56" t="str">
            <v>FW Encryption Module</v>
          </cell>
          <cell r="F56">
            <v>2199</v>
          </cell>
          <cell r="G56">
            <v>659.7</v>
          </cell>
          <cell r="H56">
            <v>0.7</v>
          </cell>
        </row>
        <row r="57">
          <cell r="C57" t="str">
            <v>U-ENC-250/ENC-U</v>
          </cell>
          <cell r="D57" t="str">
            <v>Unlimited</v>
          </cell>
          <cell r="E57" t="str">
            <v>FW Encryption Module</v>
          </cell>
          <cell r="F57">
            <v>1599</v>
          </cell>
          <cell r="G57">
            <v>479.70000000000005</v>
          </cell>
          <cell r="H57">
            <v>0.7</v>
          </cell>
        </row>
        <row r="58">
          <cell r="C58" t="str">
            <v>U-ENC-250/ENC-U</v>
          </cell>
          <cell r="D58" t="str">
            <v>Unlimited</v>
          </cell>
          <cell r="E58" t="str">
            <v>FW Encryption Module</v>
          </cell>
          <cell r="F58">
            <v>1599</v>
          </cell>
          <cell r="G58">
            <v>479.70000000000005</v>
          </cell>
          <cell r="H58">
            <v>0.7</v>
          </cell>
        </row>
        <row r="59">
          <cell r="C59" t="str">
            <v>CPFW-EPC</v>
          </cell>
          <cell r="D59" t="str">
            <v>Unlimited</v>
          </cell>
          <cell r="E59" t="str">
            <v>FW Enterprise Center</v>
          </cell>
          <cell r="F59">
            <v>18990</v>
          </cell>
          <cell r="G59">
            <v>5697.0000000000009</v>
          </cell>
          <cell r="H59">
            <v>0.7</v>
          </cell>
        </row>
        <row r="60">
          <cell r="C60" t="str">
            <v>CPFW-EPC</v>
          </cell>
          <cell r="D60" t="str">
            <v>Unlimited</v>
          </cell>
          <cell r="E60" t="str">
            <v>FW Enterprise Center</v>
          </cell>
          <cell r="F60">
            <v>18990</v>
          </cell>
          <cell r="G60">
            <v>5697.0000000000009</v>
          </cell>
          <cell r="H60">
            <v>0.7</v>
          </cell>
        </row>
        <row r="61">
          <cell r="C61" t="str">
            <v>CPFW-EPC</v>
          </cell>
          <cell r="D61" t="str">
            <v>Unlimited</v>
          </cell>
          <cell r="E61" t="str">
            <v>FW Enterprise Center</v>
          </cell>
          <cell r="F61">
            <v>18990</v>
          </cell>
          <cell r="G61">
            <v>5697.0000000000009</v>
          </cell>
          <cell r="H61">
            <v>0.7</v>
          </cell>
        </row>
        <row r="62">
          <cell r="C62" t="str">
            <v>CPFW-EPC</v>
          </cell>
          <cell r="D62" t="str">
            <v>Unlimited</v>
          </cell>
          <cell r="E62" t="str">
            <v>FW Enterprise Center</v>
          </cell>
          <cell r="F62">
            <v>18990</v>
          </cell>
          <cell r="G62">
            <v>5697.0000000000009</v>
          </cell>
          <cell r="H62">
            <v>0.7</v>
          </cell>
        </row>
        <row r="63">
          <cell r="C63" t="str">
            <v>CPFW-EPC</v>
          </cell>
          <cell r="D63" t="str">
            <v>Unlimited</v>
          </cell>
          <cell r="E63" t="str">
            <v>FW Enterprise Center</v>
          </cell>
          <cell r="F63">
            <v>18990</v>
          </cell>
          <cell r="G63">
            <v>5697.0000000000009</v>
          </cell>
          <cell r="H63">
            <v>0.7</v>
          </cell>
        </row>
        <row r="64">
          <cell r="C64" t="str">
            <v>CPFW-EPC</v>
          </cell>
          <cell r="D64" t="str">
            <v>Unlimited</v>
          </cell>
          <cell r="E64" t="str">
            <v>FW Enterprise Center</v>
          </cell>
          <cell r="F64">
            <v>18990</v>
          </cell>
          <cell r="G64">
            <v>5697.0000000000009</v>
          </cell>
          <cell r="H64">
            <v>0.7</v>
          </cell>
        </row>
        <row r="65">
          <cell r="C65" t="str">
            <v>CPFW-EPC-U</v>
          </cell>
          <cell r="D65" t="str">
            <v>Unlimited</v>
          </cell>
          <cell r="E65" t="str">
            <v>FW Enterprise Center</v>
          </cell>
          <cell r="F65">
            <v>18990</v>
          </cell>
          <cell r="G65">
            <v>0.65</v>
          </cell>
          <cell r="H65">
            <v>6646.5</v>
          </cell>
        </row>
        <row r="66">
          <cell r="C66" t="str">
            <v>CPFW-EPC-U-V40</v>
          </cell>
          <cell r="D66" t="str">
            <v>Unlimited</v>
          </cell>
          <cell r="E66" t="str">
            <v>FW Enterprise Center</v>
          </cell>
          <cell r="F66">
            <v>18990</v>
          </cell>
          <cell r="G66">
            <v>0.65</v>
          </cell>
          <cell r="H66">
            <v>6646.5</v>
          </cell>
        </row>
        <row r="67">
          <cell r="C67" t="str">
            <v>CPFW-EPC-U-V41</v>
          </cell>
          <cell r="D67" t="str">
            <v>Unlimited</v>
          </cell>
          <cell r="E67" t="str">
            <v>FW Enterprise Center</v>
          </cell>
        </row>
        <row r="68">
          <cell r="C68" t="str">
            <v>U-FIG25/EPC-U</v>
          </cell>
          <cell r="D68" t="str">
            <v>Unlimited</v>
          </cell>
          <cell r="E68" t="str">
            <v>FW Enterprise Center</v>
          </cell>
          <cell r="F68">
            <v>16594</v>
          </cell>
          <cell r="G68">
            <v>4978.2000000000007</v>
          </cell>
          <cell r="H68">
            <v>0.7</v>
          </cell>
        </row>
        <row r="69">
          <cell r="C69" t="str">
            <v>U-FIG25/EPC-U</v>
          </cell>
          <cell r="D69" t="str">
            <v>Unlimited</v>
          </cell>
          <cell r="E69" t="str">
            <v>FW Enterprise Center</v>
          </cell>
          <cell r="F69">
            <v>16594</v>
          </cell>
          <cell r="G69">
            <v>4978.2000000000007</v>
          </cell>
          <cell r="H69">
            <v>0.7</v>
          </cell>
        </row>
        <row r="70">
          <cell r="C70" t="str">
            <v>U-FIG25/EPC-U</v>
          </cell>
          <cell r="D70" t="str">
            <v>Unlimited</v>
          </cell>
          <cell r="E70" t="str">
            <v>FW Enterprise Center</v>
          </cell>
          <cell r="F70">
            <v>16594</v>
          </cell>
          <cell r="G70">
            <v>4978.2000000000007</v>
          </cell>
          <cell r="H70">
            <v>0.7</v>
          </cell>
        </row>
        <row r="71">
          <cell r="C71" t="str">
            <v>U-FIG25/FIG50</v>
          </cell>
          <cell r="D71" t="str">
            <v>Unlimited</v>
          </cell>
          <cell r="E71" t="str">
            <v>FW Enterprise Center</v>
          </cell>
          <cell r="F71">
            <v>2599</v>
          </cell>
          <cell r="G71">
            <v>779.70000000000016</v>
          </cell>
          <cell r="H71">
            <v>0.7</v>
          </cell>
        </row>
        <row r="72">
          <cell r="C72" t="str">
            <v>U-FIG250/EPC-U</v>
          </cell>
          <cell r="D72" t="str">
            <v>Unlimited</v>
          </cell>
          <cell r="E72" t="str">
            <v>FW Enterprise Center</v>
          </cell>
          <cell r="F72">
            <v>10994</v>
          </cell>
          <cell r="G72">
            <v>3298.2000000000003</v>
          </cell>
          <cell r="H72">
            <v>0.7</v>
          </cell>
        </row>
        <row r="73">
          <cell r="C73" t="str">
            <v>U-FIG250/EPC-U</v>
          </cell>
          <cell r="D73" t="str">
            <v>Unlimited</v>
          </cell>
          <cell r="E73" t="str">
            <v>FW Enterprise Center</v>
          </cell>
          <cell r="F73">
            <v>10994</v>
          </cell>
          <cell r="G73">
            <v>3298.2000000000003</v>
          </cell>
          <cell r="H73">
            <v>0.7</v>
          </cell>
        </row>
        <row r="74">
          <cell r="C74" t="str">
            <v>U-FIG250/EPC-U</v>
          </cell>
          <cell r="D74" t="str">
            <v>Unlimited</v>
          </cell>
          <cell r="E74" t="str">
            <v>FW Enterprise Center</v>
          </cell>
          <cell r="F74">
            <v>10994</v>
          </cell>
          <cell r="G74">
            <v>3298.2000000000003</v>
          </cell>
          <cell r="H74">
            <v>0.7</v>
          </cell>
        </row>
        <row r="75">
          <cell r="C75" t="str">
            <v>U-FIG50/EPC-U</v>
          </cell>
          <cell r="D75" t="str">
            <v>Unlimited</v>
          </cell>
          <cell r="E75" t="str">
            <v>FW Enterprise Center</v>
          </cell>
          <cell r="F75">
            <v>14994</v>
          </cell>
          <cell r="G75">
            <v>4498.2000000000007</v>
          </cell>
          <cell r="H75">
            <v>0.7</v>
          </cell>
        </row>
        <row r="76">
          <cell r="C76" t="str">
            <v>U-FIG50/EPC-U</v>
          </cell>
          <cell r="D76" t="str">
            <v>Unlimited</v>
          </cell>
          <cell r="E76" t="str">
            <v>FW Enterprise Center</v>
          </cell>
          <cell r="F76">
            <v>14994</v>
          </cell>
          <cell r="G76">
            <v>4498.2000000000007</v>
          </cell>
          <cell r="H76">
            <v>0.7</v>
          </cell>
        </row>
        <row r="77">
          <cell r="C77" t="str">
            <v>U-FIG50/EPC-U</v>
          </cell>
          <cell r="D77" t="str">
            <v>Unlimited</v>
          </cell>
          <cell r="E77" t="str">
            <v>FW Enterprise Center</v>
          </cell>
          <cell r="F77">
            <v>14994</v>
          </cell>
          <cell r="G77">
            <v>4498.2000000000007</v>
          </cell>
          <cell r="H77">
            <v>0.7</v>
          </cell>
        </row>
        <row r="78">
          <cell r="C78" t="str">
            <v>V-EPC-U</v>
          </cell>
          <cell r="D78" t="str">
            <v>Unlimited</v>
          </cell>
          <cell r="E78" t="str">
            <v>FW Enterprise Center</v>
          </cell>
          <cell r="F78">
            <v>6645</v>
          </cell>
          <cell r="G78">
            <v>0.65</v>
          </cell>
          <cell r="H78">
            <v>2325.75</v>
          </cell>
        </row>
        <row r="79">
          <cell r="C79" t="str">
            <v>CPFW-EPE-U-DES</v>
          </cell>
          <cell r="D79" t="str">
            <v>Unlimited</v>
          </cell>
          <cell r="E79" t="str">
            <v>FW Enterprise Encryption Center</v>
          </cell>
          <cell r="F79">
            <v>19995</v>
          </cell>
          <cell r="G79">
            <v>0.65</v>
          </cell>
          <cell r="H79">
            <v>6998.25</v>
          </cell>
        </row>
        <row r="80">
          <cell r="C80" t="str">
            <v>CPFW-EPE-U-FWZ1</v>
          </cell>
          <cell r="D80" t="str">
            <v>Unlimited</v>
          </cell>
          <cell r="E80" t="str">
            <v>FW Enterprise Encryption Center</v>
          </cell>
          <cell r="F80">
            <v>19995</v>
          </cell>
          <cell r="G80">
            <v>0.65</v>
          </cell>
          <cell r="H80">
            <v>6998.25</v>
          </cell>
        </row>
        <row r="81">
          <cell r="C81" t="str">
            <v>CPFW-VEE-U-DES</v>
          </cell>
          <cell r="D81" t="str">
            <v>Unlimited</v>
          </cell>
          <cell r="E81" t="str">
            <v>FW Enterprise Encryption Center</v>
          </cell>
          <cell r="F81">
            <v>19995</v>
          </cell>
          <cell r="G81">
            <v>0.65</v>
          </cell>
          <cell r="H81">
            <v>6998.25</v>
          </cell>
        </row>
        <row r="82">
          <cell r="C82" t="str">
            <v>CPFW-VEE-U-FWZ1</v>
          </cell>
          <cell r="D82" t="str">
            <v>Unlimited</v>
          </cell>
          <cell r="E82" t="str">
            <v>FW Enterprise Encryption Center</v>
          </cell>
          <cell r="F82">
            <v>19995</v>
          </cell>
          <cell r="G82">
            <v>0.65</v>
          </cell>
          <cell r="H82">
            <v>6998.25</v>
          </cell>
        </row>
        <row r="83">
          <cell r="C83" t="str">
            <v>CPFW-EPS-U-DES</v>
          </cell>
          <cell r="D83" t="str">
            <v>Unlimited</v>
          </cell>
          <cell r="E83" t="str">
            <v>FW Enterprise Security Center</v>
          </cell>
          <cell r="F83">
            <v>24995</v>
          </cell>
          <cell r="G83">
            <v>0.65</v>
          </cell>
          <cell r="H83">
            <v>8748.25</v>
          </cell>
        </row>
        <row r="84">
          <cell r="C84" t="str">
            <v>CPFW-EPS-U-FWZ1</v>
          </cell>
          <cell r="D84" t="str">
            <v>Unlimited</v>
          </cell>
          <cell r="E84" t="str">
            <v>FW Enterprise Security Center</v>
          </cell>
          <cell r="F84">
            <v>24995</v>
          </cell>
          <cell r="G84">
            <v>0.65</v>
          </cell>
          <cell r="H84">
            <v>8748.25</v>
          </cell>
        </row>
        <row r="85">
          <cell r="C85" t="str">
            <v>IPXX-IM-250-V40</v>
          </cell>
          <cell r="D85">
            <v>250</v>
          </cell>
          <cell r="E85" t="str">
            <v>FW Inspection Module</v>
          </cell>
          <cell r="F85">
            <v>524</v>
          </cell>
          <cell r="G85">
            <v>0.3</v>
          </cell>
          <cell r="H85">
            <v>366.79999999999995</v>
          </cell>
        </row>
        <row r="86">
          <cell r="C86" t="str">
            <v>IPXX-IM-25-V40</v>
          </cell>
          <cell r="D86">
            <v>25</v>
          </cell>
          <cell r="E86" t="str">
            <v>FW Inspection Module</v>
          </cell>
          <cell r="F86">
            <v>149</v>
          </cell>
          <cell r="G86">
            <v>0.3</v>
          </cell>
          <cell r="H86">
            <v>104.3</v>
          </cell>
        </row>
        <row r="87">
          <cell r="C87" t="str">
            <v>IPXX-IM-50-V40</v>
          </cell>
          <cell r="D87">
            <v>50</v>
          </cell>
          <cell r="E87" t="str">
            <v>FW Inspection Module</v>
          </cell>
          <cell r="F87">
            <v>299</v>
          </cell>
          <cell r="G87">
            <v>0.3</v>
          </cell>
          <cell r="H87">
            <v>209.29999999999998</v>
          </cell>
        </row>
        <row r="88">
          <cell r="C88" t="str">
            <v>IPXX-IM-U-V40</v>
          </cell>
          <cell r="D88" t="str">
            <v>Unlimited</v>
          </cell>
          <cell r="E88" t="str">
            <v>FW Inspection Module</v>
          </cell>
          <cell r="F88">
            <v>749</v>
          </cell>
          <cell r="G88">
            <v>0.3</v>
          </cell>
          <cell r="H88">
            <v>524.29999999999995</v>
          </cell>
        </row>
        <row r="89">
          <cell r="C89" t="str">
            <v>CPFW-FIG-100</v>
          </cell>
          <cell r="D89">
            <v>100</v>
          </cell>
          <cell r="E89" t="str">
            <v>FW Internet Gateway</v>
          </cell>
          <cell r="F89">
            <v>7995</v>
          </cell>
          <cell r="G89">
            <v>0.65</v>
          </cell>
          <cell r="H89">
            <v>2798.25</v>
          </cell>
        </row>
        <row r="90">
          <cell r="C90" t="str">
            <v>CPFW-FIG-100-V40</v>
          </cell>
          <cell r="D90">
            <v>100</v>
          </cell>
          <cell r="E90" t="str">
            <v>FW Internet Gateway</v>
          </cell>
          <cell r="F90">
            <v>7995</v>
          </cell>
          <cell r="G90">
            <v>0.65</v>
          </cell>
          <cell r="H90">
            <v>2798.25</v>
          </cell>
        </row>
        <row r="91">
          <cell r="C91" t="str">
            <v>CPFW-FIG-25</v>
          </cell>
          <cell r="D91">
            <v>25</v>
          </cell>
          <cell r="E91" t="str">
            <v>FW Internet Gateway</v>
          </cell>
          <cell r="F91">
            <v>2995</v>
          </cell>
          <cell r="G91">
            <v>898.50000000000011</v>
          </cell>
          <cell r="H91">
            <v>0.7</v>
          </cell>
        </row>
        <row r="92">
          <cell r="C92" t="str">
            <v>CPFW-FIG-25</v>
          </cell>
          <cell r="D92">
            <v>25</v>
          </cell>
          <cell r="E92" t="str">
            <v>FW Internet Gateway</v>
          </cell>
          <cell r="F92">
            <v>2995</v>
          </cell>
          <cell r="G92">
            <v>898.50000000000011</v>
          </cell>
          <cell r="H92">
            <v>0.7</v>
          </cell>
        </row>
        <row r="93">
          <cell r="C93" t="str">
            <v>CPFW-FIG-25</v>
          </cell>
          <cell r="D93">
            <v>25</v>
          </cell>
          <cell r="E93" t="str">
            <v>FW Internet Gateway</v>
          </cell>
          <cell r="F93">
            <v>2995</v>
          </cell>
          <cell r="G93">
            <v>898.50000000000011</v>
          </cell>
          <cell r="H93">
            <v>0.7</v>
          </cell>
        </row>
        <row r="94">
          <cell r="C94" t="str">
            <v>CPFW-FIG-25</v>
          </cell>
          <cell r="D94">
            <v>25</v>
          </cell>
          <cell r="E94" t="str">
            <v>FW Internet Gateway</v>
          </cell>
          <cell r="F94">
            <v>2995</v>
          </cell>
          <cell r="G94">
            <v>898.50000000000011</v>
          </cell>
          <cell r="H94">
            <v>0.7</v>
          </cell>
        </row>
        <row r="95">
          <cell r="C95" t="str">
            <v>CPFW-FIG-25</v>
          </cell>
          <cell r="D95">
            <v>25</v>
          </cell>
          <cell r="E95" t="str">
            <v>FW Internet Gateway</v>
          </cell>
          <cell r="F95">
            <v>2995</v>
          </cell>
          <cell r="G95">
            <v>898.50000000000011</v>
          </cell>
          <cell r="H95">
            <v>0.7</v>
          </cell>
        </row>
        <row r="96">
          <cell r="C96" t="str">
            <v>CPFW-FIG-25</v>
          </cell>
          <cell r="D96">
            <v>25</v>
          </cell>
          <cell r="E96" t="str">
            <v>FW Internet Gateway</v>
          </cell>
          <cell r="F96">
            <v>2995</v>
          </cell>
          <cell r="G96">
            <v>898.50000000000011</v>
          </cell>
          <cell r="H96">
            <v>0.7</v>
          </cell>
        </row>
        <row r="97">
          <cell r="C97" t="str">
            <v>CPFW-FIG-25</v>
          </cell>
          <cell r="D97">
            <v>25</v>
          </cell>
          <cell r="E97" t="str">
            <v>FW Internet Gateway</v>
          </cell>
          <cell r="F97">
            <v>2995</v>
          </cell>
          <cell r="G97">
            <v>0.65</v>
          </cell>
          <cell r="H97">
            <v>1048.25</v>
          </cell>
        </row>
        <row r="98">
          <cell r="C98" t="str">
            <v>CPFW-FIG-250</v>
          </cell>
          <cell r="D98">
            <v>250</v>
          </cell>
          <cell r="E98" t="str">
            <v>FW Internet Gateway</v>
          </cell>
          <cell r="F98">
            <v>9995</v>
          </cell>
          <cell r="G98">
            <v>2998.5000000000005</v>
          </cell>
          <cell r="H98">
            <v>0.7</v>
          </cell>
        </row>
        <row r="99">
          <cell r="C99" t="str">
            <v>CPFW-FIG-250</v>
          </cell>
          <cell r="D99">
            <v>250</v>
          </cell>
          <cell r="E99" t="str">
            <v>FW Internet Gateway</v>
          </cell>
          <cell r="F99">
            <v>9995</v>
          </cell>
          <cell r="G99">
            <v>2998.5000000000005</v>
          </cell>
          <cell r="H99">
            <v>0.7</v>
          </cell>
        </row>
        <row r="100">
          <cell r="C100" t="str">
            <v>CPFW-FIG-250</v>
          </cell>
          <cell r="D100">
            <v>250</v>
          </cell>
          <cell r="E100" t="str">
            <v>FW Internet Gateway</v>
          </cell>
          <cell r="F100">
            <v>9995</v>
          </cell>
          <cell r="G100">
            <v>2998.5000000000005</v>
          </cell>
          <cell r="H100">
            <v>0.7</v>
          </cell>
        </row>
        <row r="101">
          <cell r="C101" t="str">
            <v>CPFW-FIG-250</v>
          </cell>
          <cell r="D101">
            <v>250</v>
          </cell>
          <cell r="E101" t="str">
            <v>FW Internet Gateway</v>
          </cell>
          <cell r="F101">
            <v>9995</v>
          </cell>
          <cell r="G101">
            <v>2998.5000000000005</v>
          </cell>
          <cell r="H101">
            <v>0.7</v>
          </cell>
        </row>
        <row r="102">
          <cell r="C102" t="str">
            <v>CPFW-FIG-250</v>
          </cell>
          <cell r="D102">
            <v>250</v>
          </cell>
          <cell r="E102" t="str">
            <v>FW Internet Gateway</v>
          </cell>
          <cell r="F102">
            <v>9995</v>
          </cell>
          <cell r="G102">
            <v>2998.5000000000005</v>
          </cell>
          <cell r="H102">
            <v>0.7</v>
          </cell>
        </row>
        <row r="103">
          <cell r="C103" t="str">
            <v>CPFW-FIG-250</v>
          </cell>
          <cell r="D103">
            <v>250</v>
          </cell>
          <cell r="E103" t="str">
            <v>FW Internet Gateway</v>
          </cell>
          <cell r="F103">
            <v>9995</v>
          </cell>
          <cell r="G103">
            <v>2998.5000000000005</v>
          </cell>
          <cell r="H103">
            <v>0.7</v>
          </cell>
        </row>
        <row r="104">
          <cell r="C104" t="str">
            <v>CPFW-FIG-250</v>
          </cell>
          <cell r="D104">
            <v>250</v>
          </cell>
          <cell r="E104" t="str">
            <v>FW Internet Gateway</v>
          </cell>
          <cell r="F104">
            <v>9995</v>
          </cell>
          <cell r="G104">
            <v>0.65</v>
          </cell>
          <cell r="H104">
            <v>3498.25</v>
          </cell>
        </row>
        <row r="105">
          <cell r="C105" t="str">
            <v>CPFW-FIG-250-V40</v>
          </cell>
          <cell r="D105">
            <v>250</v>
          </cell>
          <cell r="E105" t="str">
            <v>FW Internet Gateway</v>
          </cell>
          <cell r="F105">
            <v>9995</v>
          </cell>
          <cell r="G105">
            <v>0.65</v>
          </cell>
          <cell r="H105">
            <v>3498.25</v>
          </cell>
        </row>
        <row r="106">
          <cell r="C106" t="str">
            <v>CPFW-FIG-250-V41</v>
          </cell>
          <cell r="D106">
            <v>250</v>
          </cell>
          <cell r="E106" t="str">
            <v>FW Internet Gateway</v>
          </cell>
        </row>
        <row r="107">
          <cell r="C107" t="str">
            <v>CPFW-FIG-25-V40</v>
          </cell>
          <cell r="D107">
            <v>25</v>
          </cell>
          <cell r="E107" t="str">
            <v>FW Internet Gateway</v>
          </cell>
          <cell r="F107">
            <v>2995</v>
          </cell>
          <cell r="G107">
            <v>0.65</v>
          </cell>
          <cell r="H107">
            <v>1048.25</v>
          </cell>
        </row>
        <row r="108">
          <cell r="C108" t="str">
            <v>CPFW-FIG-25-V41</v>
          </cell>
          <cell r="D108">
            <v>25</v>
          </cell>
          <cell r="E108" t="str">
            <v>FW Internet Gateway</v>
          </cell>
        </row>
        <row r="109">
          <cell r="C109" t="str">
            <v>CPFW-FIG-50</v>
          </cell>
          <cell r="D109">
            <v>50</v>
          </cell>
          <cell r="E109" t="str">
            <v>FW Internet Gateway</v>
          </cell>
          <cell r="F109">
            <v>4995</v>
          </cell>
          <cell r="G109">
            <v>1498.5000000000002</v>
          </cell>
          <cell r="H109">
            <v>0.7</v>
          </cell>
        </row>
        <row r="110">
          <cell r="C110" t="str">
            <v>CPFW-FIG-50</v>
          </cell>
          <cell r="D110">
            <v>50</v>
          </cell>
          <cell r="E110" t="str">
            <v>FW Internet Gateway</v>
          </cell>
          <cell r="F110">
            <v>4995</v>
          </cell>
          <cell r="G110">
            <v>1498.5000000000002</v>
          </cell>
          <cell r="H110">
            <v>0.7</v>
          </cell>
        </row>
        <row r="111">
          <cell r="C111" t="str">
            <v>CPFW-FIG-50</v>
          </cell>
          <cell r="D111">
            <v>50</v>
          </cell>
          <cell r="E111" t="str">
            <v>FW Internet Gateway</v>
          </cell>
          <cell r="F111">
            <v>4995</v>
          </cell>
          <cell r="G111">
            <v>1498.5000000000002</v>
          </cell>
          <cell r="H111">
            <v>0.7</v>
          </cell>
        </row>
        <row r="112">
          <cell r="C112" t="str">
            <v>CPFW-FIG-50</v>
          </cell>
          <cell r="D112">
            <v>50</v>
          </cell>
          <cell r="E112" t="str">
            <v>FW Internet Gateway</v>
          </cell>
          <cell r="F112">
            <v>4995</v>
          </cell>
          <cell r="G112">
            <v>1498.5000000000002</v>
          </cell>
          <cell r="H112">
            <v>0.7</v>
          </cell>
        </row>
        <row r="113">
          <cell r="C113" t="str">
            <v>CPFW-FIG-50</v>
          </cell>
          <cell r="D113">
            <v>50</v>
          </cell>
          <cell r="E113" t="str">
            <v>FW Internet Gateway</v>
          </cell>
          <cell r="F113">
            <v>4995</v>
          </cell>
          <cell r="G113">
            <v>1498.5000000000002</v>
          </cell>
          <cell r="H113">
            <v>0.7</v>
          </cell>
        </row>
        <row r="114">
          <cell r="C114" t="str">
            <v>CPFW-FIG-50</v>
          </cell>
          <cell r="D114">
            <v>50</v>
          </cell>
          <cell r="E114" t="str">
            <v>FW Internet Gateway</v>
          </cell>
          <cell r="F114">
            <v>4995</v>
          </cell>
          <cell r="G114">
            <v>1498.5000000000002</v>
          </cell>
          <cell r="H114">
            <v>0.7</v>
          </cell>
        </row>
        <row r="115">
          <cell r="C115" t="str">
            <v>CPFW-FIG-50</v>
          </cell>
          <cell r="D115">
            <v>50</v>
          </cell>
          <cell r="E115" t="str">
            <v>FW Internet Gateway</v>
          </cell>
          <cell r="F115">
            <v>4995</v>
          </cell>
          <cell r="G115">
            <v>0.65</v>
          </cell>
          <cell r="H115">
            <v>1748.25</v>
          </cell>
        </row>
        <row r="116">
          <cell r="C116" t="str">
            <v>CPFW-FIG-50-V40</v>
          </cell>
          <cell r="D116">
            <v>50</v>
          </cell>
          <cell r="E116" t="str">
            <v>FW Internet Gateway</v>
          </cell>
          <cell r="F116">
            <v>4995</v>
          </cell>
          <cell r="G116">
            <v>0.65</v>
          </cell>
          <cell r="H116">
            <v>1748.25</v>
          </cell>
        </row>
        <row r="117">
          <cell r="C117" t="str">
            <v>CPFW-FIG-50-V41</v>
          </cell>
          <cell r="D117">
            <v>50</v>
          </cell>
          <cell r="E117" t="str">
            <v>FW Internet Gateway</v>
          </cell>
        </row>
        <row r="118">
          <cell r="C118" t="str">
            <v>CPVP-VIG-25-3DES-V40</v>
          </cell>
          <cell r="D118">
            <v>25</v>
          </cell>
          <cell r="E118" t="str">
            <v>FW Internet Gateway</v>
          </cell>
          <cell r="F118">
            <v>3495</v>
          </cell>
          <cell r="G118">
            <v>0.65</v>
          </cell>
          <cell r="H118">
            <v>1223.25</v>
          </cell>
        </row>
        <row r="119">
          <cell r="C119" t="str">
            <v>CPVP-VIG-25-DES-V40</v>
          </cell>
          <cell r="D119">
            <v>25</v>
          </cell>
          <cell r="E119" t="str">
            <v>FW Internet Gateway</v>
          </cell>
          <cell r="F119">
            <v>3495</v>
          </cell>
          <cell r="G119">
            <v>0.65</v>
          </cell>
          <cell r="H119">
            <v>1223.25</v>
          </cell>
        </row>
        <row r="120">
          <cell r="C120" t="str">
            <v>CPVP-VIG-25-FWZ1-V40</v>
          </cell>
          <cell r="D120">
            <v>25</v>
          </cell>
          <cell r="E120" t="str">
            <v>FW Internet Gateway</v>
          </cell>
          <cell r="F120">
            <v>3495</v>
          </cell>
          <cell r="G120">
            <v>0.65</v>
          </cell>
          <cell r="H120">
            <v>1223.25</v>
          </cell>
        </row>
        <row r="121">
          <cell r="C121" t="str">
            <v>CPVP-VIG-25-3DES-V41</v>
          </cell>
          <cell r="D121">
            <v>25</v>
          </cell>
          <cell r="E121" t="str">
            <v>FW Internet Gateway</v>
          </cell>
        </row>
        <row r="122">
          <cell r="C122" t="str">
            <v xml:space="preserve">CPVP-VIG-50-3DES-V41 </v>
          </cell>
          <cell r="D122">
            <v>50</v>
          </cell>
          <cell r="E122" t="str">
            <v>FW Internet Gateway</v>
          </cell>
        </row>
        <row r="123">
          <cell r="C123" t="str">
            <v>CPVP-VIG-50-DES-V41</v>
          </cell>
          <cell r="D123">
            <v>50</v>
          </cell>
          <cell r="E123" t="str">
            <v>FW Internet Gateway</v>
          </cell>
        </row>
        <row r="124">
          <cell r="C124" t="str">
            <v>CPVP-VIG-250-DES-V41</v>
          </cell>
          <cell r="D124">
            <v>250</v>
          </cell>
          <cell r="E124" t="str">
            <v>FW Internet Gateway</v>
          </cell>
        </row>
        <row r="125">
          <cell r="C125" t="str">
            <v>U-FIG25/FIG250</v>
          </cell>
          <cell r="D125">
            <v>250</v>
          </cell>
          <cell r="E125" t="str">
            <v>FW Internet Gateway</v>
          </cell>
          <cell r="F125">
            <v>7599</v>
          </cell>
          <cell r="G125">
            <v>2279.7000000000003</v>
          </cell>
          <cell r="H125">
            <v>0.7</v>
          </cell>
        </row>
        <row r="126">
          <cell r="C126" t="str">
            <v>U-FIG25/FIG250</v>
          </cell>
          <cell r="D126">
            <v>250</v>
          </cell>
          <cell r="E126" t="str">
            <v>FW Internet Gateway</v>
          </cell>
          <cell r="F126">
            <v>7599</v>
          </cell>
          <cell r="G126">
            <v>2279.7000000000003</v>
          </cell>
          <cell r="H126">
            <v>0.7</v>
          </cell>
        </row>
        <row r="127">
          <cell r="C127" t="str">
            <v>U-FIG25/FIG250</v>
          </cell>
          <cell r="D127">
            <v>250</v>
          </cell>
          <cell r="E127" t="str">
            <v>FW Internet Gateway</v>
          </cell>
          <cell r="F127">
            <v>7599</v>
          </cell>
          <cell r="G127">
            <v>2279.7000000000003</v>
          </cell>
          <cell r="H127">
            <v>0.7</v>
          </cell>
        </row>
        <row r="128">
          <cell r="C128" t="str">
            <v>U-FIG25/FIG250</v>
          </cell>
          <cell r="D128">
            <v>250</v>
          </cell>
          <cell r="E128" t="str">
            <v>FW Internet Gateway</v>
          </cell>
          <cell r="F128">
            <v>7599</v>
          </cell>
          <cell r="G128">
            <v>2279.7000000000003</v>
          </cell>
          <cell r="H128">
            <v>0.7</v>
          </cell>
        </row>
        <row r="129">
          <cell r="C129" t="str">
            <v>U-FIG25/FIG50</v>
          </cell>
          <cell r="D129">
            <v>50</v>
          </cell>
          <cell r="E129" t="str">
            <v>FW Internet Gateway</v>
          </cell>
          <cell r="F129">
            <v>2599</v>
          </cell>
          <cell r="G129">
            <v>779.70000000000016</v>
          </cell>
          <cell r="H129">
            <v>0.7</v>
          </cell>
        </row>
        <row r="130">
          <cell r="C130" t="str">
            <v>U-FIG25/FIG50</v>
          </cell>
          <cell r="D130">
            <v>50</v>
          </cell>
          <cell r="E130" t="str">
            <v>FW Internet Gateway</v>
          </cell>
          <cell r="F130">
            <v>2599</v>
          </cell>
          <cell r="G130">
            <v>779.70000000000016</v>
          </cell>
          <cell r="H130">
            <v>0.7</v>
          </cell>
        </row>
        <row r="131">
          <cell r="C131" t="str">
            <v>U-FIG50/FIG250</v>
          </cell>
          <cell r="D131">
            <v>250</v>
          </cell>
          <cell r="E131" t="str">
            <v>FW Internet Gateway</v>
          </cell>
          <cell r="F131">
            <v>5999</v>
          </cell>
          <cell r="G131">
            <v>1799.7000000000003</v>
          </cell>
          <cell r="H131">
            <v>0.7</v>
          </cell>
        </row>
        <row r="132">
          <cell r="C132" t="str">
            <v>U-FIG50/FIG250</v>
          </cell>
          <cell r="D132">
            <v>250</v>
          </cell>
          <cell r="E132" t="str">
            <v>FW Internet Gateway</v>
          </cell>
          <cell r="F132">
            <v>5999</v>
          </cell>
          <cell r="G132">
            <v>1799.7000000000003</v>
          </cell>
          <cell r="H132">
            <v>0.7</v>
          </cell>
        </row>
        <row r="133">
          <cell r="C133" t="str">
            <v>U-FIG50/FIG250</v>
          </cell>
          <cell r="D133">
            <v>250</v>
          </cell>
          <cell r="E133" t="str">
            <v>FW Internet Gateway</v>
          </cell>
          <cell r="F133">
            <v>5999</v>
          </cell>
          <cell r="G133">
            <v>1799.7000000000003</v>
          </cell>
          <cell r="H133">
            <v>0.7</v>
          </cell>
        </row>
        <row r="134">
          <cell r="C134" t="str">
            <v>CPFW-FM-100-V40</v>
          </cell>
          <cell r="D134">
            <v>100</v>
          </cell>
          <cell r="E134" t="str">
            <v>FW Module</v>
          </cell>
          <cell r="F134">
            <v>4995</v>
          </cell>
          <cell r="G134">
            <v>0.65</v>
          </cell>
          <cell r="H134">
            <v>1748.25</v>
          </cell>
        </row>
        <row r="135">
          <cell r="C135" t="str">
            <v>CPFW-FM-100-V41</v>
          </cell>
          <cell r="D135">
            <v>100</v>
          </cell>
          <cell r="E135" t="str">
            <v>FW Module</v>
          </cell>
        </row>
        <row r="136">
          <cell r="C136" t="str">
            <v>CPFW-FM-25</v>
          </cell>
          <cell r="D136">
            <v>25</v>
          </cell>
          <cell r="E136" t="str">
            <v>FW Module</v>
          </cell>
          <cell r="F136">
            <v>1995</v>
          </cell>
          <cell r="G136">
            <v>598.50000000000011</v>
          </cell>
          <cell r="H136">
            <v>0.7</v>
          </cell>
        </row>
        <row r="137">
          <cell r="C137" t="str">
            <v>CPFW-FM-25</v>
          </cell>
          <cell r="D137">
            <v>25</v>
          </cell>
          <cell r="E137" t="str">
            <v>FW Module</v>
          </cell>
          <cell r="F137">
            <v>1995</v>
          </cell>
          <cell r="G137">
            <v>598.50000000000011</v>
          </cell>
          <cell r="H137">
            <v>0.7</v>
          </cell>
        </row>
        <row r="138">
          <cell r="C138" t="str">
            <v>CPFW-FM-25</v>
          </cell>
          <cell r="D138">
            <v>25</v>
          </cell>
          <cell r="E138" t="str">
            <v>FW Module</v>
          </cell>
          <cell r="F138">
            <v>1995</v>
          </cell>
          <cell r="G138">
            <v>598.50000000000011</v>
          </cell>
          <cell r="H138">
            <v>0.7</v>
          </cell>
        </row>
        <row r="139">
          <cell r="C139" t="str">
            <v>CPFW-FM-25</v>
          </cell>
          <cell r="D139">
            <v>25</v>
          </cell>
          <cell r="E139" t="str">
            <v>FW Module</v>
          </cell>
          <cell r="F139">
            <v>1995</v>
          </cell>
          <cell r="G139">
            <v>598.50000000000011</v>
          </cell>
          <cell r="H139">
            <v>0.7</v>
          </cell>
        </row>
        <row r="140">
          <cell r="C140" t="str">
            <v>CPFW-FM-25</v>
          </cell>
          <cell r="D140">
            <v>25</v>
          </cell>
          <cell r="E140" t="str">
            <v>FW Module</v>
          </cell>
          <cell r="F140">
            <v>1995</v>
          </cell>
          <cell r="G140">
            <v>598.50000000000011</v>
          </cell>
          <cell r="H140">
            <v>0.7</v>
          </cell>
        </row>
        <row r="141">
          <cell r="C141" t="str">
            <v>CPFW-FM-25</v>
          </cell>
          <cell r="D141">
            <v>25</v>
          </cell>
          <cell r="E141" t="str">
            <v>FW Module</v>
          </cell>
          <cell r="F141">
            <v>1995</v>
          </cell>
          <cell r="G141">
            <v>598.50000000000011</v>
          </cell>
          <cell r="H141">
            <v>0.7</v>
          </cell>
        </row>
        <row r="142">
          <cell r="C142" t="str">
            <v>CPFW-FM-25</v>
          </cell>
          <cell r="D142">
            <v>25</v>
          </cell>
          <cell r="E142" t="str">
            <v>FW Module</v>
          </cell>
          <cell r="F142">
            <v>1995</v>
          </cell>
          <cell r="G142">
            <v>0.65</v>
          </cell>
          <cell r="H142">
            <v>698.25</v>
          </cell>
        </row>
        <row r="143">
          <cell r="C143" t="str">
            <v>CPFW-FM-250-V40</v>
          </cell>
          <cell r="D143">
            <v>250</v>
          </cell>
          <cell r="E143" t="str">
            <v>FW Module</v>
          </cell>
          <cell r="F143">
            <v>5995</v>
          </cell>
          <cell r="G143">
            <v>0.65</v>
          </cell>
          <cell r="H143">
            <v>2098.25</v>
          </cell>
        </row>
        <row r="144">
          <cell r="C144" t="str">
            <v>CPFW-FM-250-V41</v>
          </cell>
          <cell r="D144">
            <v>250</v>
          </cell>
          <cell r="E144" t="str">
            <v>FW Module</v>
          </cell>
        </row>
        <row r="145">
          <cell r="C145" t="str">
            <v>CPFW-FM-25-V40</v>
          </cell>
          <cell r="D145">
            <v>25</v>
          </cell>
          <cell r="E145" t="str">
            <v>FW Module</v>
          </cell>
          <cell r="F145">
            <v>1995</v>
          </cell>
          <cell r="G145">
            <v>0.65</v>
          </cell>
          <cell r="H145">
            <v>698.25</v>
          </cell>
        </row>
        <row r="146">
          <cell r="C146" t="str">
            <v>CPFW-FM-25-V41</v>
          </cell>
          <cell r="D146">
            <v>25</v>
          </cell>
          <cell r="E146" t="str">
            <v>FW Module</v>
          </cell>
        </row>
        <row r="147">
          <cell r="C147" t="str">
            <v>CPFW-FM-50</v>
          </cell>
          <cell r="D147">
            <v>50</v>
          </cell>
          <cell r="E147" t="str">
            <v>FW Module</v>
          </cell>
          <cell r="F147">
            <v>3995</v>
          </cell>
          <cell r="G147">
            <v>1198.5000000000002</v>
          </cell>
          <cell r="H147">
            <v>0.7</v>
          </cell>
        </row>
        <row r="148">
          <cell r="C148" t="str">
            <v>CPFW-FM-50</v>
          </cell>
          <cell r="D148">
            <v>50</v>
          </cell>
          <cell r="E148" t="str">
            <v>FW Module</v>
          </cell>
          <cell r="F148">
            <v>3995</v>
          </cell>
          <cell r="G148">
            <v>1198.5000000000002</v>
          </cell>
          <cell r="H148">
            <v>0.7</v>
          </cell>
        </row>
        <row r="149">
          <cell r="C149" t="str">
            <v>CPFW-FM-50</v>
          </cell>
          <cell r="D149">
            <v>50</v>
          </cell>
          <cell r="E149" t="str">
            <v>FW Module</v>
          </cell>
          <cell r="F149">
            <v>3995</v>
          </cell>
          <cell r="G149">
            <v>1198.5000000000002</v>
          </cell>
          <cell r="H149">
            <v>0.7</v>
          </cell>
        </row>
        <row r="150">
          <cell r="C150" t="str">
            <v>CPFW-FM-50</v>
          </cell>
          <cell r="D150">
            <v>50</v>
          </cell>
          <cell r="E150" t="str">
            <v>FW Module</v>
          </cell>
          <cell r="F150">
            <v>3995</v>
          </cell>
          <cell r="G150">
            <v>1198.5000000000002</v>
          </cell>
          <cell r="H150">
            <v>0.7</v>
          </cell>
        </row>
        <row r="151">
          <cell r="C151" t="str">
            <v>CPFW-FM-50</v>
          </cell>
          <cell r="D151">
            <v>50</v>
          </cell>
          <cell r="E151" t="str">
            <v>FW Module</v>
          </cell>
          <cell r="F151">
            <v>3995</v>
          </cell>
          <cell r="G151">
            <v>1198.5000000000002</v>
          </cell>
          <cell r="H151">
            <v>0.7</v>
          </cell>
        </row>
        <row r="152">
          <cell r="C152" t="str">
            <v>CPFW-FM-50</v>
          </cell>
          <cell r="D152">
            <v>50</v>
          </cell>
          <cell r="E152" t="str">
            <v>FW Module</v>
          </cell>
          <cell r="F152">
            <v>3995</v>
          </cell>
          <cell r="G152">
            <v>1198.5000000000002</v>
          </cell>
          <cell r="H152">
            <v>0.7</v>
          </cell>
        </row>
        <row r="153">
          <cell r="C153" t="str">
            <v>CPFW-FM-50</v>
          </cell>
          <cell r="D153">
            <v>50</v>
          </cell>
          <cell r="E153" t="str">
            <v>FW Module</v>
          </cell>
          <cell r="F153">
            <v>3995</v>
          </cell>
          <cell r="G153">
            <v>0.65</v>
          </cell>
          <cell r="H153">
            <v>1398.25</v>
          </cell>
        </row>
        <row r="154">
          <cell r="C154" t="str">
            <v>CPFW-FM-500-V40</v>
          </cell>
          <cell r="D154">
            <v>500</v>
          </cell>
          <cell r="E154" t="str">
            <v>FW Module</v>
          </cell>
          <cell r="F154">
            <v>5995</v>
          </cell>
          <cell r="G154">
            <v>0.65</v>
          </cell>
          <cell r="H154">
            <v>2098.25</v>
          </cell>
        </row>
        <row r="155">
          <cell r="C155" t="str">
            <v>CPFW-FM-50-V40</v>
          </cell>
          <cell r="D155">
            <v>50</v>
          </cell>
          <cell r="E155" t="str">
            <v>FW Module</v>
          </cell>
          <cell r="F155">
            <v>3995</v>
          </cell>
          <cell r="G155">
            <v>0.65</v>
          </cell>
          <cell r="H155">
            <v>1398.25</v>
          </cell>
        </row>
        <row r="156">
          <cell r="C156" t="str">
            <v>CPFW-FM-50-V41</v>
          </cell>
          <cell r="D156">
            <v>50</v>
          </cell>
          <cell r="E156" t="str">
            <v>FW Module</v>
          </cell>
        </row>
        <row r="157">
          <cell r="C157" t="str">
            <v>CPFW-FM-U</v>
          </cell>
          <cell r="D157" t="str">
            <v>Unlimited</v>
          </cell>
          <cell r="E157" t="str">
            <v>FW Module</v>
          </cell>
          <cell r="F157">
            <v>6995</v>
          </cell>
          <cell r="G157">
            <v>2098.5000000000005</v>
          </cell>
          <cell r="H157">
            <v>0.7</v>
          </cell>
        </row>
        <row r="158">
          <cell r="C158" t="str">
            <v>CPFW-FM-U</v>
          </cell>
          <cell r="D158" t="str">
            <v>Unlimited</v>
          </cell>
          <cell r="E158" t="str">
            <v>FW Module</v>
          </cell>
          <cell r="F158">
            <v>6995</v>
          </cell>
          <cell r="G158">
            <v>2098.5000000000005</v>
          </cell>
          <cell r="H158">
            <v>0.7</v>
          </cell>
        </row>
        <row r="159">
          <cell r="C159" t="str">
            <v>CPFW-FM-U</v>
          </cell>
          <cell r="D159" t="str">
            <v>Unlimited</v>
          </cell>
          <cell r="E159" t="str">
            <v>FW Module</v>
          </cell>
          <cell r="F159">
            <v>6995</v>
          </cell>
          <cell r="G159">
            <v>2098.5000000000005</v>
          </cell>
          <cell r="H159">
            <v>0.7</v>
          </cell>
        </row>
        <row r="160">
          <cell r="C160" t="str">
            <v>CPFW-FM-U</v>
          </cell>
          <cell r="D160" t="str">
            <v>Unlimited</v>
          </cell>
          <cell r="E160" t="str">
            <v>FW Module</v>
          </cell>
          <cell r="F160">
            <v>6995</v>
          </cell>
          <cell r="G160">
            <v>2098.5000000000005</v>
          </cell>
          <cell r="H160">
            <v>0.7</v>
          </cell>
        </row>
        <row r="161">
          <cell r="C161" t="str">
            <v>CPFW-FM-U</v>
          </cell>
          <cell r="D161" t="str">
            <v>Unlimited</v>
          </cell>
          <cell r="E161" t="str">
            <v>FW Module</v>
          </cell>
          <cell r="F161">
            <v>6995</v>
          </cell>
          <cell r="G161">
            <v>2098.5000000000005</v>
          </cell>
          <cell r="H161">
            <v>0.7</v>
          </cell>
        </row>
        <row r="162">
          <cell r="C162" t="str">
            <v>CPFW-FM-U</v>
          </cell>
          <cell r="D162" t="str">
            <v>Unlimited</v>
          </cell>
          <cell r="E162" t="str">
            <v>FW Module</v>
          </cell>
          <cell r="F162">
            <v>6995</v>
          </cell>
          <cell r="G162">
            <v>2098.5000000000005</v>
          </cell>
          <cell r="H162">
            <v>0.7</v>
          </cell>
        </row>
        <row r="163">
          <cell r="C163" t="str">
            <v>CPFW-FM-U</v>
          </cell>
          <cell r="D163" t="str">
            <v>Unlimited</v>
          </cell>
          <cell r="E163" t="str">
            <v>FW Module</v>
          </cell>
          <cell r="F163">
            <v>6995</v>
          </cell>
          <cell r="G163">
            <v>0.65</v>
          </cell>
          <cell r="H163">
            <v>2448.25</v>
          </cell>
        </row>
        <row r="164">
          <cell r="C164" t="str">
            <v>CPFW-FM-U-V40</v>
          </cell>
          <cell r="D164" t="str">
            <v>Unlimited</v>
          </cell>
          <cell r="E164" t="str">
            <v>FW Module</v>
          </cell>
          <cell r="F164">
            <v>6995</v>
          </cell>
          <cell r="G164">
            <v>0.65</v>
          </cell>
          <cell r="H164">
            <v>2448.25</v>
          </cell>
        </row>
        <row r="165">
          <cell r="C165" t="str">
            <v>CPFW-FM-U-V41</v>
          </cell>
          <cell r="D165" t="str">
            <v>Unlimited</v>
          </cell>
          <cell r="E165" t="str">
            <v>FW Module</v>
          </cell>
        </row>
        <row r="166">
          <cell r="C166" t="str">
            <v>IPXX-VPN210G-3DES-V40</v>
          </cell>
          <cell r="D166">
            <v>50</v>
          </cell>
          <cell r="E166" t="str">
            <v>VPN-1 FW Module</v>
          </cell>
          <cell r="F166">
            <v>5495</v>
          </cell>
          <cell r="G166">
            <v>0.65</v>
          </cell>
          <cell r="H166">
            <v>1923.2499999999998</v>
          </cell>
        </row>
        <row r="167">
          <cell r="C167" t="str">
            <v>IPXX-VPN210G-DES-V40</v>
          </cell>
          <cell r="D167">
            <v>50</v>
          </cell>
          <cell r="E167" t="str">
            <v>VPN-1 FW Module</v>
          </cell>
          <cell r="F167">
            <v>5495</v>
          </cell>
          <cell r="G167">
            <v>0.65</v>
          </cell>
          <cell r="H167">
            <v>1923.2499999999998</v>
          </cell>
        </row>
        <row r="168">
          <cell r="C168" t="str">
            <v>IPXX-VPN210G-3DES-V41</v>
          </cell>
          <cell r="D168">
            <v>50</v>
          </cell>
          <cell r="E168" t="str">
            <v>VPN-1 FW Module</v>
          </cell>
        </row>
        <row r="169">
          <cell r="C169" t="str">
            <v>IPXX-VPN220G-3DES-V40</v>
          </cell>
          <cell r="D169">
            <v>250</v>
          </cell>
          <cell r="E169" t="str">
            <v>VPN-1 FW Module</v>
          </cell>
          <cell r="F169">
            <v>9995</v>
          </cell>
          <cell r="G169">
            <v>0.65</v>
          </cell>
          <cell r="H169">
            <v>3498.25</v>
          </cell>
        </row>
        <row r="170">
          <cell r="C170" t="str">
            <v>IPXX-VPN220G-DES-V40</v>
          </cell>
          <cell r="D170">
            <v>250</v>
          </cell>
          <cell r="E170" t="str">
            <v>VPN-1 FW Module</v>
          </cell>
          <cell r="F170">
            <v>9995</v>
          </cell>
          <cell r="G170">
            <v>0.65</v>
          </cell>
          <cell r="H170">
            <v>3498.25</v>
          </cell>
        </row>
        <row r="171">
          <cell r="C171" t="str">
            <v>IPXX-VPN230-3DES-V40</v>
          </cell>
          <cell r="D171">
            <v>500</v>
          </cell>
          <cell r="E171" t="str">
            <v>VPN-1 FW Module</v>
          </cell>
          <cell r="F171">
            <v>5828</v>
          </cell>
          <cell r="G171">
            <v>0</v>
          </cell>
          <cell r="H171">
            <v>5828</v>
          </cell>
        </row>
        <row r="172">
          <cell r="C172" t="str">
            <v>IPXX-VPN230-DES-V40</v>
          </cell>
          <cell r="D172">
            <v>500</v>
          </cell>
          <cell r="E172" t="str">
            <v>VPN-1 FW Module</v>
          </cell>
          <cell r="F172">
            <v>5828</v>
          </cell>
          <cell r="G172">
            <v>0</v>
          </cell>
          <cell r="H172">
            <v>5828</v>
          </cell>
        </row>
        <row r="173">
          <cell r="C173" t="str">
            <v>IPXX-VPN230-DES-V41</v>
          </cell>
          <cell r="D173">
            <v>500</v>
          </cell>
          <cell r="E173" t="str">
            <v>VPN-1 FW Module</v>
          </cell>
        </row>
        <row r="174">
          <cell r="C174" t="str">
            <v>IPXX-VPN230-FWZ1-V40</v>
          </cell>
          <cell r="D174">
            <v>500</v>
          </cell>
          <cell r="E174" t="str">
            <v>VPN-1 FW Module</v>
          </cell>
          <cell r="F174">
            <v>5828</v>
          </cell>
          <cell r="G174">
            <v>0</v>
          </cell>
          <cell r="H174">
            <v>5828</v>
          </cell>
        </row>
        <row r="175">
          <cell r="C175" t="str">
            <v>IPXX-VPN240-3DES-V40</v>
          </cell>
          <cell r="D175" t="str">
            <v>Unlimited</v>
          </cell>
          <cell r="E175" t="str">
            <v>VPN-1 FW Module</v>
          </cell>
          <cell r="F175">
            <v>8550</v>
          </cell>
          <cell r="G175">
            <v>0</v>
          </cell>
          <cell r="H175">
            <v>8550</v>
          </cell>
        </row>
        <row r="176">
          <cell r="C176" t="str">
            <v>IPXX-VPN240-DES-V40</v>
          </cell>
          <cell r="D176" t="str">
            <v>Unlimited</v>
          </cell>
          <cell r="E176" t="str">
            <v>VPN-1 FW Module</v>
          </cell>
          <cell r="F176">
            <v>8550</v>
          </cell>
          <cell r="G176">
            <v>0</v>
          </cell>
          <cell r="H176">
            <v>8550</v>
          </cell>
        </row>
        <row r="177">
          <cell r="C177" t="str">
            <v>IPXX-VPN240-FWZ1-V40</v>
          </cell>
          <cell r="D177" t="str">
            <v>Unlimited</v>
          </cell>
          <cell r="E177" t="str">
            <v>VPN-1 FW Module</v>
          </cell>
          <cell r="F177">
            <v>8550</v>
          </cell>
          <cell r="G177">
            <v>0</v>
          </cell>
          <cell r="H177">
            <v>8550</v>
          </cell>
        </row>
        <row r="178">
          <cell r="C178" t="str">
            <v>U-FM-25/FM-50</v>
          </cell>
          <cell r="D178">
            <v>50</v>
          </cell>
          <cell r="E178" t="str">
            <v>FW Module</v>
          </cell>
          <cell r="F178">
            <v>14198</v>
          </cell>
          <cell r="G178">
            <v>4259.4000000000005</v>
          </cell>
          <cell r="H178">
            <v>0.7</v>
          </cell>
        </row>
        <row r="179">
          <cell r="C179" t="str">
            <v>U-FM-25/FM-50</v>
          </cell>
          <cell r="D179">
            <v>50</v>
          </cell>
          <cell r="E179" t="str">
            <v>FW Module</v>
          </cell>
          <cell r="F179">
            <v>14198</v>
          </cell>
          <cell r="G179">
            <v>4259.4000000000005</v>
          </cell>
          <cell r="H179">
            <v>0.7</v>
          </cell>
        </row>
        <row r="180">
          <cell r="C180" t="str">
            <v>U-FM-25/FM-50</v>
          </cell>
          <cell r="D180">
            <v>50</v>
          </cell>
          <cell r="E180" t="str">
            <v>FW Module</v>
          </cell>
          <cell r="F180">
            <v>14198</v>
          </cell>
          <cell r="G180">
            <v>4259.4000000000005</v>
          </cell>
          <cell r="H180">
            <v>0.7</v>
          </cell>
        </row>
        <row r="181">
          <cell r="C181" t="str">
            <v>U-FM-25/FM-U</v>
          </cell>
          <cell r="D181" t="str">
            <v>Unlimited</v>
          </cell>
          <cell r="E181" t="str">
            <v>FW Module</v>
          </cell>
          <cell r="F181">
            <v>5399</v>
          </cell>
          <cell r="G181">
            <v>1619.7000000000003</v>
          </cell>
          <cell r="H181">
            <v>0.7</v>
          </cell>
        </row>
        <row r="182">
          <cell r="C182" t="str">
            <v>U-FM-25/FM-U</v>
          </cell>
          <cell r="D182" t="str">
            <v>Unlimited</v>
          </cell>
          <cell r="E182" t="str">
            <v>FW Module</v>
          </cell>
          <cell r="F182">
            <v>5399</v>
          </cell>
          <cell r="G182">
            <v>1619.7000000000003</v>
          </cell>
          <cell r="H182">
            <v>0.7</v>
          </cell>
        </row>
        <row r="183">
          <cell r="C183" t="str">
            <v>U-FM-25/FM-U</v>
          </cell>
          <cell r="D183" t="str">
            <v>Unlimited</v>
          </cell>
          <cell r="E183" t="str">
            <v>FW Module</v>
          </cell>
          <cell r="F183">
            <v>5399</v>
          </cell>
          <cell r="G183">
            <v>1619.7000000000003</v>
          </cell>
          <cell r="H183">
            <v>0.7</v>
          </cell>
        </row>
        <row r="184">
          <cell r="C184" t="str">
            <v>U-FM-50/FM-U</v>
          </cell>
          <cell r="D184" t="str">
            <v>Unlimited</v>
          </cell>
          <cell r="E184" t="str">
            <v>FW Module</v>
          </cell>
          <cell r="F184">
            <v>3799</v>
          </cell>
          <cell r="G184">
            <v>1139.7000000000003</v>
          </cell>
          <cell r="H184">
            <v>0.7</v>
          </cell>
        </row>
        <row r="185">
          <cell r="C185" t="str">
            <v>U-FM-50/FM-U</v>
          </cell>
          <cell r="D185" t="str">
            <v>Unlimited</v>
          </cell>
          <cell r="E185" t="str">
            <v>FW Module</v>
          </cell>
          <cell r="F185">
            <v>3799</v>
          </cell>
          <cell r="G185">
            <v>1139.7000000000003</v>
          </cell>
          <cell r="H185">
            <v>0.7</v>
          </cell>
        </row>
        <row r="186">
          <cell r="C186" t="str">
            <v>U-FM-50/FM-U</v>
          </cell>
          <cell r="D186" t="str">
            <v>Unlimited</v>
          </cell>
          <cell r="E186" t="str">
            <v>FW Module</v>
          </cell>
          <cell r="F186">
            <v>3799</v>
          </cell>
          <cell r="G186">
            <v>1139.7000000000003</v>
          </cell>
          <cell r="H186">
            <v>0.7</v>
          </cell>
        </row>
        <row r="187">
          <cell r="C187" t="str">
            <v>U-FM-50/FM-U</v>
          </cell>
          <cell r="D187" t="str">
            <v>Unlimited</v>
          </cell>
          <cell r="E187" t="str">
            <v>FW Module</v>
          </cell>
          <cell r="F187">
            <v>3799</v>
          </cell>
          <cell r="G187">
            <v>1139.7000000000003</v>
          </cell>
          <cell r="H187">
            <v>0.7</v>
          </cell>
        </row>
        <row r="188">
          <cell r="C188" t="str">
            <v>V-FM-U</v>
          </cell>
          <cell r="D188" t="str">
            <v>Unlimited</v>
          </cell>
          <cell r="E188" t="str">
            <v>FW Module</v>
          </cell>
          <cell r="F188">
            <v>2445</v>
          </cell>
          <cell r="G188">
            <v>0.65</v>
          </cell>
          <cell r="H188">
            <v>855.75</v>
          </cell>
        </row>
        <row r="189">
          <cell r="C189" t="str">
            <v>CPFW-GSC-U-FWZ1</v>
          </cell>
          <cell r="D189" t="str">
            <v>Unlimited</v>
          </cell>
          <cell r="E189" t="str">
            <v>Global Security Center</v>
          </cell>
          <cell r="F189">
            <v>49995</v>
          </cell>
          <cell r="G189">
            <v>0.65</v>
          </cell>
          <cell r="H189">
            <v>17498.25</v>
          </cell>
        </row>
        <row r="190">
          <cell r="C190" t="str">
            <v>BABN-IM-U</v>
          </cell>
          <cell r="D190" t="str">
            <v>Unlimited</v>
          </cell>
          <cell r="E190" t="str">
            <v>FW Inspection Module</v>
          </cell>
          <cell r="F190">
            <v>4995</v>
          </cell>
          <cell r="G190">
            <v>1248.75</v>
          </cell>
          <cell r="H190">
            <v>0.75</v>
          </cell>
        </row>
        <row r="191">
          <cell r="C191" t="str">
            <v>BARN-IM-U</v>
          </cell>
          <cell r="D191" t="str">
            <v>Unlimited</v>
          </cell>
          <cell r="E191" t="str">
            <v>FW Inspection Module</v>
          </cell>
          <cell r="F191">
            <v>1200</v>
          </cell>
          <cell r="G191">
            <v>300</v>
          </cell>
          <cell r="H191">
            <v>0.75</v>
          </cell>
        </row>
        <row r="192">
          <cell r="C192" t="str">
            <v>BASN-IM-U</v>
          </cell>
          <cell r="D192" t="str">
            <v>Unlimited</v>
          </cell>
          <cell r="E192" t="str">
            <v>FW Inspection Module</v>
          </cell>
          <cell r="F192">
            <v>3495</v>
          </cell>
          <cell r="G192">
            <v>873.75</v>
          </cell>
          <cell r="H192">
            <v>0.75</v>
          </cell>
        </row>
        <row r="193">
          <cell r="C193" t="str">
            <v>BASN-IM-U</v>
          </cell>
          <cell r="D193" t="str">
            <v>Unlimited</v>
          </cell>
          <cell r="E193" t="str">
            <v>FW Inspection Module</v>
          </cell>
          <cell r="F193">
            <v>3495</v>
          </cell>
          <cell r="G193">
            <v>873.75</v>
          </cell>
          <cell r="H193">
            <v>0.75</v>
          </cell>
        </row>
        <row r="194">
          <cell r="C194" t="str">
            <v>CPFW-IM-1-V40</v>
          </cell>
          <cell r="D194">
            <v>1</v>
          </cell>
          <cell r="E194" t="str">
            <v>FW Inspection Module</v>
          </cell>
          <cell r="F194">
            <v>495</v>
          </cell>
          <cell r="G194">
            <v>0.65</v>
          </cell>
          <cell r="H194">
            <v>173.25</v>
          </cell>
        </row>
        <row r="195">
          <cell r="C195" t="str">
            <v>CPFW-IM-25</v>
          </cell>
          <cell r="D195">
            <v>25</v>
          </cell>
          <cell r="E195" t="str">
            <v>FW Inspection Module</v>
          </cell>
          <cell r="F195">
            <v>995</v>
          </cell>
          <cell r="G195">
            <v>0.65</v>
          </cell>
          <cell r="H195">
            <v>348.25</v>
          </cell>
        </row>
        <row r="196">
          <cell r="C196" t="str">
            <v>CPFW-IM-250</v>
          </cell>
          <cell r="D196">
            <v>250</v>
          </cell>
          <cell r="E196" t="str">
            <v>FW Inspection Module</v>
          </cell>
          <cell r="F196">
            <v>3495</v>
          </cell>
          <cell r="G196">
            <v>0.65</v>
          </cell>
          <cell r="H196">
            <v>1223.25</v>
          </cell>
        </row>
        <row r="197">
          <cell r="C197" t="str">
            <v>CPFW-IM-250-V40</v>
          </cell>
          <cell r="D197">
            <v>250</v>
          </cell>
          <cell r="E197" t="str">
            <v>FW Inspection Module</v>
          </cell>
          <cell r="F197">
            <v>3495</v>
          </cell>
          <cell r="G197">
            <v>0.65</v>
          </cell>
          <cell r="H197">
            <v>1223.25</v>
          </cell>
        </row>
        <row r="198">
          <cell r="C198" t="str">
            <v>CPFW-IM-25-V40</v>
          </cell>
          <cell r="D198">
            <v>50</v>
          </cell>
          <cell r="E198" t="str">
            <v>FW Inspection Module</v>
          </cell>
          <cell r="F198">
            <v>1995</v>
          </cell>
          <cell r="G198">
            <v>0.65</v>
          </cell>
          <cell r="H198">
            <v>698.25</v>
          </cell>
        </row>
        <row r="199">
          <cell r="C199" t="str">
            <v>CPFW-IM-50</v>
          </cell>
          <cell r="D199">
            <v>50</v>
          </cell>
          <cell r="E199" t="str">
            <v>FW Inspection Module</v>
          </cell>
          <cell r="F199">
            <v>1995</v>
          </cell>
          <cell r="G199">
            <v>0.65</v>
          </cell>
          <cell r="H199">
            <v>698.25</v>
          </cell>
        </row>
        <row r="200">
          <cell r="C200" t="str">
            <v>CPFW-IM-50-V40</v>
          </cell>
          <cell r="D200">
            <v>25</v>
          </cell>
          <cell r="E200" t="str">
            <v>FW Inspection Module</v>
          </cell>
          <cell r="F200">
            <v>995</v>
          </cell>
          <cell r="G200">
            <v>0.65</v>
          </cell>
          <cell r="H200">
            <v>348.25</v>
          </cell>
        </row>
        <row r="201">
          <cell r="C201" t="str">
            <v>CPFW-IM-U</v>
          </cell>
          <cell r="D201" t="str">
            <v>Unlimited</v>
          </cell>
          <cell r="E201" t="str">
            <v>FW Inspection Module</v>
          </cell>
          <cell r="F201">
            <v>4995</v>
          </cell>
          <cell r="G201">
            <v>0.65</v>
          </cell>
          <cell r="H201">
            <v>1748.25</v>
          </cell>
        </row>
        <row r="202">
          <cell r="C202" t="str">
            <v>CPFW-IM-U-V40</v>
          </cell>
          <cell r="D202" t="str">
            <v>Unlimited</v>
          </cell>
          <cell r="E202" t="str">
            <v>FW Inspection Module</v>
          </cell>
          <cell r="F202">
            <v>4995</v>
          </cell>
          <cell r="G202">
            <v>0.65</v>
          </cell>
          <cell r="H202">
            <v>1748.25</v>
          </cell>
        </row>
        <row r="203">
          <cell r="C203" t="str">
            <v>IPXX-VPN210-3DES-V40</v>
          </cell>
          <cell r="D203">
            <v>50</v>
          </cell>
          <cell r="E203" t="str">
            <v>VPN-1 Inspection Module</v>
          </cell>
          <cell r="F203">
            <v>1870</v>
          </cell>
          <cell r="G203">
            <v>0</v>
          </cell>
          <cell r="H203">
            <v>1870</v>
          </cell>
        </row>
        <row r="204">
          <cell r="C204" t="str">
            <v>IPXX-VPN210-3DES-V41</v>
          </cell>
          <cell r="D204">
            <v>50</v>
          </cell>
          <cell r="E204" t="str">
            <v>VPN-1 Inspection Module</v>
          </cell>
        </row>
        <row r="205">
          <cell r="C205" t="str">
            <v>IPXX-VPN210-DES-V41</v>
          </cell>
          <cell r="D205">
            <v>50</v>
          </cell>
          <cell r="E205" t="str">
            <v>VPN-1 Inspection Module</v>
          </cell>
        </row>
        <row r="206">
          <cell r="C206" t="str">
            <v>IPXX-VPN210-DES-V40</v>
          </cell>
          <cell r="D206">
            <v>50</v>
          </cell>
          <cell r="E206" t="str">
            <v>VPN-1 Inspection Module</v>
          </cell>
          <cell r="F206">
            <v>1870</v>
          </cell>
          <cell r="G206">
            <v>0</v>
          </cell>
          <cell r="H206">
            <v>1870</v>
          </cell>
        </row>
        <row r="207">
          <cell r="C207" t="str">
            <v>IPXX-VPN210-FWZ1-V40</v>
          </cell>
          <cell r="D207">
            <v>50</v>
          </cell>
          <cell r="E207" t="str">
            <v>VPN-1 Inspection Module</v>
          </cell>
          <cell r="F207">
            <v>1870</v>
          </cell>
          <cell r="G207">
            <v>0</v>
          </cell>
          <cell r="H207">
            <v>1870</v>
          </cell>
        </row>
        <row r="208">
          <cell r="C208" t="str">
            <v>IPXX-VPN210G-DES-V41</v>
          </cell>
          <cell r="D208">
            <v>50</v>
          </cell>
          <cell r="E208" t="str">
            <v>VPN-1 Inspection Module</v>
          </cell>
        </row>
        <row r="209">
          <cell r="C209" t="str">
            <v>IPXX-VPN220-3DES-V40</v>
          </cell>
          <cell r="D209">
            <v>250</v>
          </cell>
          <cell r="E209" t="str">
            <v>VPN-1 Inspection Module</v>
          </cell>
          <cell r="F209">
            <v>3123</v>
          </cell>
          <cell r="G209">
            <v>0</v>
          </cell>
          <cell r="H209">
            <v>3123</v>
          </cell>
        </row>
        <row r="210">
          <cell r="C210" t="str">
            <v>IPXX-VPN220-3DES-V41</v>
          </cell>
          <cell r="D210">
            <v>250</v>
          </cell>
          <cell r="E210" t="str">
            <v>VPN-1 Inspection Module</v>
          </cell>
        </row>
        <row r="211">
          <cell r="C211" t="str">
            <v>IPXX-VPN220-DES-V40</v>
          </cell>
          <cell r="D211">
            <v>250</v>
          </cell>
          <cell r="E211" t="str">
            <v>VPN-1 Inspection Module</v>
          </cell>
          <cell r="F211">
            <v>3123</v>
          </cell>
          <cell r="G211">
            <v>0</v>
          </cell>
          <cell r="H211">
            <v>3123</v>
          </cell>
        </row>
        <row r="212">
          <cell r="C212" t="str">
            <v>IPXX-VPN220-FWZ1-V40</v>
          </cell>
          <cell r="D212">
            <v>250</v>
          </cell>
          <cell r="E212" t="str">
            <v>VPN-1 Inspection Module</v>
          </cell>
          <cell r="F212">
            <v>3123</v>
          </cell>
          <cell r="G212">
            <v>0</v>
          </cell>
          <cell r="H212">
            <v>3123</v>
          </cell>
        </row>
        <row r="213">
          <cell r="C213" t="str">
            <v xml:space="preserve">IPXX-VPN230-DES-V40-F </v>
          </cell>
          <cell r="D213">
            <v>500</v>
          </cell>
          <cell r="E213" t="str">
            <v>VPN-1 Inspection Module</v>
          </cell>
        </row>
        <row r="214">
          <cell r="C214" t="str">
            <v>XYXX-IM-25</v>
          </cell>
          <cell r="D214">
            <v>25</v>
          </cell>
          <cell r="E214" t="str">
            <v>FW Inspection Module</v>
          </cell>
          <cell r="F214">
            <v>995</v>
          </cell>
          <cell r="G214">
            <v>248.75</v>
          </cell>
          <cell r="H214">
            <v>0.75</v>
          </cell>
        </row>
        <row r="215">
          <cell r="C215" t="str">
            <v>XYXX-IM-50</v>
          </cell>
          <cell r="D215">
            <v>50</v>
          </cell>
          <cell r="E215" t="str">
            <v>FW Inspection Module</v>
          </cell>
          <cell r="F215">
            <v>1995</v>
          </cell>
          <cell r="G215">
            <v>498.75</v>
          </cell>
          <cell r="H215">
            <v>0.75</v>
          </cell>
        </row>
        <row r="216">
          <cell r="C216" t="str">
            <v>XY09-IM-U</v>
          </cell>
          <cell r="D216" t="str">
            <v>Unlimited</v>
          </cell>
          <cell r="E216" t="str">
            <v>FW Inspection Module</v>
          </cell>
          <cell r="F216">
            <v>4995</v>
          </cell>
          <cell r="G216">
            <v>1248.75</v>
          </cell>
          <cell r="H216">
            <v>0.75</v>
          </cell>
        </row>
        <row r="217">
          <cell r="C217" t="str">
            <v>XY09-IM-U</v>
          </cell>
          <cell r="D217" t="str">
            <v>Unlimited</v>
          </cell>
          <cell r="E217" t="str">
            <v>FW Inspection Module</v>
          </cell>
          <cell r="F217">
            <v>4995</v>
          </cell>
          <cell r="G217">
            <v>1248.75</v>
          </cell>
          <cell r="H217">
            <v>0.75</v>
          </cell>
        </row>
        <row r="218">
          <cell r="C218" t="str">
            <v>XY09-IM-U</v>
          </cell>
          <cell r="D218" t="str">
            <v>Unlimited</v>
          </cell>
          <cell r="E218" t="str">
            <v>FW Inspection Module</v>
          </cell>
          <cell r="F218">
            <v>4995</v>
          </cell>
          <cell r="G218">
            <v>1248.75</v>
          </cell>
          <cell r="H218">
            <v>0.75</v>
          </cell>
        </row>
        <row r="219">
          <cell r="C219" t="str">
            <v>XY09-IM-U</v>
          </cell>
          <cell r="D219" t="str">
            <v>Unlimited</v>
          </cell>
          <cell r="E219" t="str">
            <v>FW Inspection Module</v>
          </cell>
          <cell r="F219">
            <v>4995</v>
          </cell>
          <cell r="G219">
            <v>1248.75</v>
          </cell>
          <cell r="H219">
            <v>0.75</v>
          </cell>
        </row>
        <row r="220">
          <cell r="C220" t="str">
            <v>XY09-IM-U</v>
          </cell>
          <cell r="D220" t="str">
            <v>Unlimited</v>
          </cell>
          <cell r="E220" t="str">
            <v>FW Inspection Module</v>
          </cell>
          <cell r="F220">
            <v>4995</v>
          </cell>
          <cell r="G220">
            <v>1248.75</v>
          </cell>
          <cell r="H220">
            <v>0.75</v>
          </cell>
        </row>
        <row r="221">
          <cell r="C221" t="str">
            <v>XY09-IM-U</v>
          </cell>
          <cell r="D221" t="str">
            <v>Unlimited</v>
          </cell>
          <cell r="E221" t="str">
            <v>FW Inspection Module</v>
          </cell>
          <cell r="F221">
            <v>4995</v>
          </cell>
          <cell r="G221">
            <v>1248.75</v>
          </cell>
          <cell r="H221">
            <v>0.75</v>
          </cell>
        </row>
        <row r="222">
          <cell r="C222" t="str">
            <v>XY09-IM-U</v>
          </cell>
          <cell r="D222" t="str">
            <v>Unlimited</v>
          </cell>
          <cell r="E222" t="str">
            <v>FW Inspection Module</v>
          </cell>
          <cell r="F222">
            <v>4995</v>
          </cell>
          <cell r="G222">
            <v>1248.75</v>
          </cell>
          <cell r="H222">
            <v>0.75</v>
          </cell>
        </row>
        <row r="223">
          <cell r="C223" t="str">
            <v>XY09-IM-U</v>
          </cell>
          <cell r="D223" t="str">
            <v>Unlimited</v>
          </cell>
          <cell r="E223" t="str">
            <v>FW Inspection Module</v>
          </cell>
          <cell r="F223">
            <v>4995</v>
          </cell>
          <cell r="G223">
            <v>1248.75</v>
          </cell>
          <cell r="H223">
            <v>0.75</v>
          </cell>
        </row>
        <row r="224">
          <cell r="C224" t="str">
            <v>XY09-IM-U</v>
          </cell>
          <cell r="D224" t="str">
            <v>Unlimited</v>
          </cell>
          <cell r="E224" t="str">
            <v>FW Inspection Module</v>
          </cell>
          <cell r="F224">
            <v>4995</v>
          </cell>
          <cell r="G224">
            <v>1248.75</v>
          </cell>
          <cell r="H224">
            <v>0.75</v>
          </cell>
        </row>
        <row r="225">
          <cell r="C225" t="str">
            <v>XY09-IM-U</v>
          </cell>
          <cell r="D225" t="str">
            <v>Unlimited</v>
          </cell>
          <cell r="E225" t="str">
            <v>FW Inspection Module</v>
          </cell>
          <cell r="F225">
            <v>4995</v>
          </cell>
          <cell r="G225">
            <v>1248.75</v>
          </cell>
          <cell r="H225">
            <v>0.75</v>
          </cell>
        </row>
        <row r="226">
          <cell r="C226" t="str">
            <v>XY09-IM-U</v>
          </cell>
          <cell r="D226" t="str">
            <v>Unlimited</v>
          </cell>
          <cell r="E226" t="str">
            <v>FW Inspection Module</v>
          </cell>
          <cell r="F226">
            <v>4995</v>
          </cell>
          <cell r="G226">
            <v>1248.75</v>
          </cell>
          <cell r="H226">
            <v>0.75</v>
          </cell>
        </row>
        <row r="227">
          <cell r="C227" t="str">
            <v>XYPS-IM-U</v>
          </cell>
          <cell r="D227" t="str">
            <v>Unlimited</v>
          </cell>
          <cell r="E227" t="str">
            <v>FW Inspection Module</v>
          </cell>
          <cell r="F227">
            <v>3495</v>
          </cell>
          <cell r="G227">
            <v>873.75</v>
          </cell>
          <cell r="H227">
            <v>0.75</v>
          </cell>
        </row>
        <row r="228">
          <cell r="C228" t="str">
            <v>XYPS-IM-U</v>
          </cell>
          <cell r="D228" t="str">
            <v>Unlimited</v>
          </cell>
          <cell r="E228" t="str">
            <v>FW Inspection Module</v>
          </cell>
          <cell r="F228">
            <v>3495</v>
          </cell>
          <cell r="G228">
            <v>873.75</v>
          </cell>
          <cell r="H228">
            <v>0.75</v>
          </cell>
        </row>
        <row r="229">
          <cell r="C229" t="str">
            <v>M-ENC-25</v>
          </cell>
          <cell r="E229" t="str">
            <v>Maintenance</v>
          </cell>
          <cell r="F229">
            <v>995</v>
          </cell>
          <cell r="G229">
            <v>134.32500000000002</v>
          </cell>
          <cell r="H229">
            <v>0.86499999999999999</v>
          </cell>
        </row>
        <row r="230">
          <cell r="C230" t="str">
            <v>M-ENC-25</v>
          </cell>
          <cell r="E230" t="str">
            <v>Maintenance</v>
          </cell>
          <cell r="F230">
            <v>995</v>
          </cell>
          <cell r="G230">
            <v>134.32500000000002</v>
          </cell>
          <cell r="H230">
            <v>0.86499999999999999</v>
          </cell>
        </row>
        <row r="231">
          <cell r="C231" t="str">
            <v>M-ENC-25</v>
          </cell>
          <cell r="E231" t="str">
            <v>Maintenance</v>
          </cell>
          <cell r="F231">
            <v>995</v>
          </cell>
          <cell r="G231">
            <v>134.32500000000002</v>
          </cell>
          <cell r="H231">
            <v>0.86499999999999999</v>
          </cell>
        </row>
        <row r="232">
          <cell r="C232" t="str">
            <v>M-ENC-250</v>
          </cell>
          <cell r="E232" t="str">
            <v>Maintenance</v>
          </cell>
          <cell r="F232">
            <v>2995</v>
          </cell>
          <cell r="G232">
            <v>404.32500000000005</v>
          </cell>
          <cell r="H232">
            <v>0.86499999999999999</v>
          </cell>
        </row>
        <row r="233">
          <cell r="C233" t="str">
            <v>M-ENC-250</v>
          </cell>
          <cell r="E233" t="str">
            <v>Maintenance</v>
          </cell>
          <cell r="F233">
            <v>2995</v>
          </cell>
          <cell r="G233">
            <v>404.32500000000005</v>
          </cell>
          <cell r="H233">
            <v>0.86499999999999999</v>
          </cell>
        </row>
        <row r="234">
          <cell r="C234" t="str">
            <v>M-ENC-250</v>
          </cell>
          <cell r="E234" t="str">
            <v>Maintenance</v>
          </cell>
          <cell r="F234">
            <v>2995</v>
          </cell>
          <cell r="G234">
            <v>404.32500000000005</v>
          </cell>
          <cell r="H234">
            <v>0.86499999999999999</v>
          </cell>
        </row>
        <row r="235">
          <cell r="C235" t="str">
            <v>M-ENC-U</v>
          </cell>
          <cell r="E235" t="str">
            <v>Maintenance</v>
          </cell>
          <cell r="F235">
            <v>2995</v>
          </cell>
          <cell r="G235">
            <v>404.32500000000005</v>
          </cell>
          <cell r="H235">
            <v>0.86499999999999999</v>
          </cell>
        </row>
        <row r="236">
          <cell r="C236" t="str">
            <v>M-ENC-U</v>
          </cell>
          <cell r="E236" t="str">
            <v>Maintenance</v>
          </cell>
          <cell r="F236">
            <v>2995</v>
          </cell>
          <cell r="G236">
            <v>404.32500000000005</v>
          </cell>
          <cell r="H236">
            <v>0.86499999999999999</v>
          </cell>
        </row>
        <row r="237">
          <cell r="C237" t="str">
            <v>M-ENC-U</v>
          </cell>
          <cell r="E237" t="str">
            <v>Maintenance</v>
          </cell>
          <cell r="F237">
            <v>2995</v>
          </cell>
          <cell r="G237">
            <v>404.32500000000005</v>
          </cell>
          <cell r="H237">
            <v>0.86499999999999999</v>
          </cell>
        </row>
        <row r="238">
          <cell r="C238" t="str">
            <v>M-ENC-U</v>
          </cell>
          <cell r="E238" t="str">
            <v>Maintenance</v>
          </cell>
          <cell r="F238">
            <v>2995</v>
          </cell>
          <cell r="G238">
            <v>404.32500000000005</v>
          </cell>
          <cell r="H238">
            <v>0.86499999999999999</v>
          </cell>
        </row>
        <row r="239">
          <cell r="C239" t="str">
            <v>M-ENC-U</v>
          </cell>
          <cell r="E239" t="str">
            <v>Maintenance</v>
          </cell>
          <cell r="F239">
            <v>2995</v>
          </cell>
          <cell r="G239">
            <v>404.32500000000005</v>
          </cell>
          <cell r="H239">
            <v>0.86499999999999999</v>
          </cell>
        </row>
        <row r="240">
          <cell r="C240" t="str">
            <v>M-ENC-U</v>
          </cell>
          <cell r="E240" t="str">
            <v>Maintenance</v>
          </cell>
          <cell r="F240">
            <v>2995</v>
          </cell>
          <cell r="G240">
            <v>404.32500000000005</v>
          </cell>
          <cell r="H240">
            <v>0.86499999999999999</v>
          </cell>
        </row>
        <row r="241">
          <cell r="C241" t="str">
            <v>M-EPC</v>
          </cell>
          <cell r="E241" t="str">
            <v>Maintenance</v>
          </cell>
          <cell r="F241">
            <v>18990</v>
          </cell>
          <cell r="G241">
            <v>2563.65</v>
          </cell>
          <cell r="H241">
            <v>0.86499999999999999</v>
          </cell>
        </row>
        <row r="242">
          <cell r="C242" t="str">
            <v>M-EPC</v>
          </cell>
          <cell r="E242" t="str">
            <v>Maintenance</v>
          </cell>
          <cell r="F242">
            <v>18990</v>
          </cell>
          <cell r="G242">
            <v>2563.65</v>
          </cell>
          <cell r="H242">
            <v>0.86499999999999999</v>
          </cell>
        </row>
        <row r="243">
          <cell r="C243" t="str">
            <v>M-EPC</v>
          </cell>
          <cell r="E243" t="str">
            <v>Maintenance</v>
          </cell>
          <cell r="F243">
            <v>18990</v>
          </cell>
          <cell r="G243">
            <v>2563.65</v>
          </cell>
          <cell r="H243">
            <v>0.86499999999999999</v>
          </cell>
        </row>
        <row r="244">
          <cell r="C244" t="str">
            <v>M-EPC</v>
          </cell>
          <cell r="E244" t="str">
            <v>Maintenance</v>
          </cell>
          <cell r="F244">
            <v>18990</v>
          </cell>
          <cell r="G244">
            <v>2563.65</v>
          </cell>
          <cell r="H244">
            <v>0.86499999999999999</v>
          </cell>
        </row>
        <row r="245">
          <cell r="C245" t="str">
            <v>M-EPC</v>
          </cell>
          <cell r="E245" t="str">
            <v>Maintenance</v>
          </cell>
          <cell r="F245">
            <v>18990</v>
          </cell>
          <cell r="G245">
            <v>2563.65</v>
          </cell>
          <cell r="H245">
            <v>0.86499999999999999</v>
          </cell>
        </row>
        <row r="246">
          <cell r="C246" t="str">
            <v>M-EPC</v>
          </cell>
          <cell r="E246" t="str">
            <v>Maintenance</v>
          </cell>
          <cell r="F246">
            <v>18990</v>
          </cell>
          <cell r="G246">
            <v>2563.65</v>
          </cell>
          <cell r="H246">
            <v>0.86499999999999999</v>
          </cell>
        </row>
        <row r="247">
          <cell r="C247" t="str">
            <v>M-ESC</v>
          </cell>
          <cell r="E247" t="str">
            <v>Maintenance</v>
          </cell>
          <cell r="F247">
            <v>11995</v>
          </cell>
          <cell r="G247">
            <v>1619.325</v>
          </cell>
          <cell r="H247">
            <v>0.86499999999999999</v>
          </cell>
        </row>
        <row r="248">
          <cell r="C248" t="str">
            <v>M-ESC</v>
          </cell>
          <cell r="E248" t="str">
            <v>Maintenance</v>
          </cell>
          <cell r="F248">
            <v>11995</v>
          </cell>
          <cell r="G248">
            <v>1619.325</v>
          </cell>
          <cell r="H248">
            <v>0.86499999999999999</v>
          </cell>
        </row>
        <row r="249">
          <cell r="C249" t="str">
            <v>M-ESC</v>
          </cell>
          <cell r="E249" t="str">
            <v>Maintenance</v>
          </cell>
          <cell r="F249">
            <v>11995</v>
          </cell>
          <cell r="G249">
            <v>1619.325</v>
          </cell>
          <cell r="H249">
            <v>0.86499999999999999</v>
          </cell>
        </row>
        <row r="250">
          <cell r="C250" t="str">
            <v>M-ESC</v>
          </cell>
          <cell r="E250" t="str">
            <v>Maintenance</v>
          </cell>
          <cell r="F250">
            <v>11995</v>
          </cell>
          <cell r="G250">
            <v>1619.325</v>
          </cell>
          <cell r="H250">
            <v>0.86499999999999999</v>
          </cell>
        </row>
        <row r="251">
          <cell r="C251" t="str">
            <v>M-ESC</v>
          </cell>
          <cell r="E251" t="str">
            <v>Maintenance</v>
          </cell>
          <cell r="F251">
            <v>11995</v>
          </cell>
          <cell r="G251">
            <v>1619.325</v>
          </cell>
          <cell r="H251">
            <v>0.86499999999999999</v>
          </cell>
        </row>
        <row r="252">
          <cell r="C252" t="str">
            <v>M-ESC</v>
          </cell>
          <cell r="E252" t="str">
            <v>Maintenance</v>
          </cell>
          <cell r="F252">
            <v>11995</v>
          </cell>
          <cell r="G252">
            <v>1619.325</v>
          </cell>
          <cell r="H252">
            <v>0.86499999999999999</v>
          </cell>
        </row>
        <row r="253">
          <cell r="C253" t="str">
            <v>M-FIG-25</v>
          </cell>
          <cell r="E253" t="str">
            <v>Maintenance</v>
          </cell>
          <cell r="F253">
            <v>2995</v>
          </cell>
          <cell r="G253">
            <v>404.32500000000005</v>
          </cell>
          <cell r="H253">
            <v>0.86499999999999999</v>
          </cell>
        </row>
        <row r="254">
          <cell r="C254" t="str">
            <v>M-FIG-25</v>
          </cell>
          <cell r="E254" t="str">
            <v>Maintenance</v>
          </cell>
          <cell r="F254">
            <v>2995</v>
          </cell>
          <cell r="G254">
            <v>404.32500000000005</v>
          </cell>
          <cell r="H254">
            <v>0.86499999999999999</v>
          </cell>
        </row>
        <row r="255">
          <cell r="C255" t="str">
            <v>M-FIG-25</v>
          </cell>
          <cell r="E255" t="str">
            <v>Maintenance</v>
          </cell>
          <cell r="F255">
            <v>2995</v>
          </cell>
          <cell r="G255">
            <v>404.32500000000005</v>
          </cell>
          <cell r="H255">
            <v>0.86499999999999999</v>
          </cell>
        </row>
        <row r="256">
          <cell r="C256" t="str">
            <v>M-FIG-25</v>
          </cell>
          <cell r="E256" t="str">
            <v>Maintenance</v>
          </cell>
          <cell r="F256">
            <v>2995</v>
          </cell>
          <cell r="G256">
            <v>404.32500000000005</v>
          </cell>
          <cell r="H256">
            <v>0.86499999999999999</v>
          </cell>
        </row>
        <row r="257">
          <cell r="C257" t="str">
            <v>M-FIG-25</v>
          </cell>
          <cell r="E257" t="str">
            <v>Maintenance</v>
          </cell>
          <cell r="F257">
            <v>2995</v>
          </cell>
          <cell r="G257">
            <v>404.32500000000005</v>
          </cell>
          <cell r="H257">
            <v>0.86499999999999999</v>
          </cell>
        </row>
        <row r="258">
          <cell r="C258" t="str">
            <v>M-FIG-25</v>
          </cell>
          <cell r="E258" t="str">
            <v>Maintenance</v>
          </cell>
          <cell r="F258">
            <v>2995</v>
          </cell>
          <cell r="G258">
            <v>404.32500000000005</v>
          </cell>
          <cell r="H258">
            <v>0.86499999999999999</v>
          </cell>
        </row>
        <row r="259">
          <cell r="C259" t="str">
            <v>M-FIG-250</v>
          </cell>
          <cell r="E259" t="str">
            <v>Maintenance</v>
          </cell>
          <cell r="F259">
            <v>9995</v>
          </cell>
          <cell r="G259">
            <v>1349.325</v>
          </cell>
          <cell r="H259">
            <v>0.86499999999999999</v>
          </cell>
        </row>
        <row r="260">
          <cell r="C260" t="str">
            <v>M-FIG-250</v>
          </cell>
          <cell r="E260" t="str">
            <v>Maintenance</v>
          </cell>
          <cell r="F260">
            <v>9995</v>
          </cell>
          <cell r="G260">
            <v>1349.325</v>
          </cell>
          <cell r="H260">
            <v>0.86499999999999999</v>
          </cell>
        </row>
        <row r="261">
          <cell r="C261" t="str">
            <v>M-FIG-250</v>
          </cell>
          <cell r="E261" t="str">
            <v>Maintenance</v>
          </cell>
          <cell r="F261">
            <v>9995</v>
          </cell>
          <cell r="G261">
            <v>1349.325</v>
          </cell>
          <cell r="H261">
            <v>0.86499999999999999</v>
          </cell>
        </row>
        <row r="262">
          <cell r="C262" t="str">
            <v>M-FIG-250</v>
          </cell>
          <cell r="E262" t="str">
            <v>Maintenance</v>
          </cell>
          <cell r="F262">
            <v>9995</v>
          </cell>
          <cell r="G262">
            <v>1349.325</v>
          </cell>
          <cell r="H262">
            <v>0.86499999999999999</v>
          </cell>
        </row>
        <row r="263">
          <cell r="C263" t="str">
            <v>M-FIG-250</v>
          </cell>
          <cell r="E263" t="str">
            <v>Maintenance</v>
          </cell>
          <cell r="F263">
            <v>9995</v>
          </cell>
          <cell r="G263">
            <v>1349.325</v>
          </cell>
          <cell r="H263">
            <v>0.86499999999999999</v>
          </cell>
        </row>
        <row r="264">
          <cell r="C264" t="str">
            <v>M-FIG-250</v>
          </cell>
          <cell r="E264" t="str">
            <v>Maintenance</v>
          </cell>
          <cell r="F264">
            <v>9995</v>
          </cell>
          <cell r="G264">
            <v>1349.325</v>
          </cell>
          <cell r="H264">
            <v>0.86499999999999999</v>
          </cell>
        </row>
        <row r="265">
          <cell r="C265" t="str">
            <v>M-FIG-50</v>
          </cell>
          <cell r="E265" t="str">
            <v>Maintenance</v>
          </cell>
          <cell r="F265">
            <v>4995</v>
          </cell>
          <cell r="G265">
            <v>674.32500000000005</v>
          </cell>
          <cell r="H265">
            <v>0.86499999999999999</v>
          </cell>
        </row>
        <row r="266">
          <cell r="C266" t="str">
            <v>M-FIG-50</v>
          </cell>
          <cell r="E266" t="str">
            <v>Maintenance</v>
          </cell>
          <cell r="F266">
            <v>4995</v>
          </cell>
          <cell r="G266">
            <v>674.32500000000005</v>
          </cell>
          <cell r="H266">
            <v>0.86499999999999999</v>
          </cell>
        </row>
        <row r="267">
          <cell r="C267" t="str">
            <v>M-FIG-50</v>
          </cell>
          <cell r="E267" t="str">
            <v>Maintenance</v>
          </cell>
          <cell r="F267">
            <v>4995</v>
          </cell>
          <cell r="G267">
            <v>674.32500000000005</v>
          </cell>
          <cell r="H267">
            <v>0.86499999999999999</v>
          </cell>
        </row>
        <row r="268">
          <cell r="C268" t="str">
            <v>M-FIG-50</v>
          </cell>
          <cell r="E268" t="str">
            <v>Maintenance</v>
          </cell>
          <cell r="F268">
            <v>4995</v>
          </cell>
          <cell r="G268">
            <v>674.32500000000005</v>
          </cell>
          <cell r="H268">
            <v>0.86499999999999999</v>
          </cell>
        </row>
        <row r="269">
          <cell r="C269" t="str">
            <v>M-FIG-50</v>
          </cell>
          <cell r="E269" t="str">
            <v>Maintenance</v>
          </cell>
          <cell r="F269">
            <v>4995</v>
          </cell>
          <cell r="G269">
            <v>674.32500000000005</v>
          </cell>
          <cell r="H269">
            <v>0.86499999999999999</v>
          </cell>
        </row>
        <row r="270">
          <cell r="C270" t="str">
            <v>M-FIG-50</v>
          </cell>
          <cell r="E270" t="str">
            <v>Maintenance</v>
          </cell>
          <cell r="F270">
            <v>4995</v>
          </cell>
          <cell r="G270">
            <v>674.32500000000005</v>
          </cell>
          <cell r="H270">
            <v>0.86499999999999999</v>
          </cell>
        </row>
        <row r="271">
          <cell r="C271" t="str">
            <v>M-FM-25</v>
          </cell>
          <cell r="E271" t="str">
            <v>Maintenance</v>
          </cell>
          <cell r="F271">
            <v>1995</v>
          </cell>
          <cell r="G271">
            <v>269.32500000000005</v>
          </cell>
          <cell r="H271">
            <v>0.86499999999999999</v>
          </cell>
        </row>
        <row r="272">
          <cell r="C272" t="str">
            <v>M-FM-25</v>
          </cell>
          <cell r="E272" t="str">
            <v>Maintenance</v>
          </cell>
          <cell r="F272">
            <v>1995</v>
          </cell>
          <cell r="G272">
            <v>269.32500000000005</v>
          </cell>
          <cell r="H272">
            <v>0.86499999999999999</v>
          </cell>
        </row>
        <row r="273">
          <cell r="C273" t="str">
            <v>M-FM-25</v>
          </cell>
          <cell r="E273" t="str">
            <v>Maintenance</v>
          </cell>
          <cell r="F273">
            <v>1995</v>
          </cell>
          <cell r="G273">
            <v>269.32500000000005</v>
          </cell>
          <cell r="H273">
            <v>0.86499999999999999</v>
          </cell>
        </row>
        <row r="274">
          <cell r="C274" t="str">
            <v>M-FM-25</v>
          </cell>
          <cell r="E274" t="str">
            <v>Maintenance</v>
          </cell>
          <cell r="F274">
            <v>1995</v>
          </cell>
          <cell r="G274">
            <v>269.32500000000005</v>
          </cell>
          <cell r="H274">
            <v>0.86499999999999999</v>
          </cell>
        </row>
        <row r="275">
          <cell r="C275" t="str">
            <v>M-FM-25</v>
          </cell>
          <cell r="E275" t="str">
            <v>Maintenance</v>
          </cell>
          <cell r="F275">
            <v>1995</v>
          </cell>
          <cell r="G275">
            <v>269.32500000000005</v>
          </cell>
          <cell r="H275">
            <v>0.86499999999999999</v>
          </cell>
        </row>
        <row r="276">
          <cell r="C276" t="str">
            <v>M-FM-25</v>
          </cell>
          <cell r="E276" t="str">
            <v>Maintenance</v>
          </cell>
          <cell r="F276">
            <v>1995</v>
          </cell>
          <cell r="G276">
            <v>269.32500000000005</v>
          </cell>
          <cell r="H276">
            <v>0.86499999999999999</v>
          </cell>
        </row>
        <row r="277">
          <cell r="C277" t="str">
            <v>M-FM-50</v>
          </cell>
          <cell r="E277" t="str">
            <v>Maintenance</v>
          </cell>
          <cell r="F277">
            <v>3995</v>
          </cell>
          <cell r="G277">
            <v>539.32500000000005</v>
          </cell>
          <cell r="H277">
            <v>0.86499999999999999</v>
          </cell>
        </row>
        <row r="278">
          <cell r="C278" t="str">
            <v>M-FM-50</v>
          </cell>
          <cell r="E278" t="str">
            <v>Maintenance</v>
          </cell>
          <cell r="F278">
            <v>3995</v>
          </cell>
          <cell r="G278">
            <v>539.32500000000005</v>
          </cell>
          <cell r="H278">
            <v>0.86499999999999999</v>
          </cell>
        </row>
        <row r="279">
          <cell r="C279" t="str">
            <v>M-FM-50</v>
          </cell>
          <cell r="E279" t="str">
            <v>Maintenance</v>
          </cell>
          <cell r="F279">
            <v>3995</v>
          </cell>
          <cell r="G279">
            <v>539.32500000000005</v>
          </cell>
          <cell r="H279">
            <v>0.86499999999999999</v>
          </cell>
        </row>
        <row r="280">
          <cell r="C280" t="str">
            <v>M-FM-50</v>
          </cell>
          <cell r="E280" t="str">
            <v>Maintenance</v>
          </cell>
          <cell r="F280">
            <v>3995</v>
          </cell>
          <cell r="G280">
            <v>539.32500000000005</v>
          </cell>
          <cell r="H280">
            <v>0.86499999999999999</v>
          </cell>
        </row>
        <row r="281">
          <cell r="C281" t="str">
            <v>M-FM-50</v>
          </cell>
          <cell r="E281" t="str">
            <v>Maintenance</v>
          </cell>
          <cell r="F281">
            <v>3995</v>
          </cell>
          <cell r="G281">
            <v>539.32500000000005</v>
          </cell>
          <cell r="H281">
            <v>0.86499999999999999</v>
          </cell>
        </row>
        <row r="282">
          <cell r="C282" t="str">
            <v>M-FM-50</v>
          </cell>
          <cell r="E282" t="str">
            <v>Maintenance</v>
          </cell>
          <cell r="F282">
            <v>3995</v>
          </cell>
          <cell r="G282">
            <v>539.32500000000005</v>
          </cell>
          <cell r="H282">
            <v>0.86499999999999999</v>
          </cell>
        </row>
        <row r="283">
          <cell r="C283" t="str">
            <v>M-FM-U</v>
          </cell>
          <cell r="E283" t="str">
            <v>Maintenance</v>
          </cell>
          <cell r="F283">
            <v>6995</v>
          </cell>
          <cell r="G283">
            <v>944.32500000000005</v>
          </cell>
          <cell r="H283">
            <v>0.86499999999999999</v>
          </cell>
        </row>
        <row r="284">
          <cell r="C284" t="str">
            <v>M-FM-U</v>
          </cell>
          <cell r="E284" t="str">
            <v>Maintenance</v>
          </cell>
          <cell r="F284">
            <v>6995</v>
          </cell>
          <cell r="G284">
            <v>944.32500000000005</v>
          </cell>
          <cell r="H284">
            <v>0.86499999999999999</v>
          </cell>
        </row>
        <row r="285">
          <cell r="C285" t="str">
            <v>M-FM-U</v>
          </cell>
          <cell r="E285" t="str">
            <v>Maintenance</v>
          </cell>
          <cell r="F285">
            <v>6995</v>
          </cell>
          <cell r="G285">
            <v>944.32500000000005</v>
          </cell>
          <cell r="H285">
            <v>0.86499999999999999</v>
          </cell>
        </row>
        <row r="286">
          <cell r="C286" t="str">
            <v>M-FM-U</v>
          </cell>
          <cell r="E286" t="str">
            <v>Maintenance</v>
          </cell>
          <cell r="F286">
            <v>6995</v>
          </cell>
          <cell r="G286">
            <v>944.32500000000005</v>
          </cell>
          <cell r="H286">
            <v>0.86499999999999999</v>
          </cell>
        </row>
        <row r="287">
          <cell r="C287" t="str">
            <v>M-FM-U</v>
          </cell>
          <cell r="E287" t="str">
            <v>Maintenance</v>
          </cell>
          <cell r="F287">
            <v>6995</v>
          </cell>
          <cell r="G287">
            <v>944.32500000000005</v>
          </cell>
          <cell r="H287">
            <v>0.86499999999999999</v>
          </cell>
        </row>
        <row r="288">
          <cell r="C288" t="str">
            <v>M-FM-U</v>
          </cell>
          <cell r="E288" t="str">
            <v>Maintenance</v>
          </cell>
          <cell r="F288">
            <v>6995</v>
          </cell>
          <cell r="G288">
            <v>944.32500000000005</v>
          </cell>
          <cell r="H288">
            <v>0.86499999999999999</v>
          </cell>
        </row>
        <row r="289">
          <cell r="C289" t="str">
            <v>M-VEE-U-</v>
          </cell>
          <cell r="E289" t="str">
            <v>Maintenance</v>
          </cell>
          <cell r="F289">
            <v>19995</v>
          </cell>
          <cell r="G289">
            <v>2699.3250000000003</v>
          </cell>
          <cell r="H289">
            <v>0.86499999999999999</v>
          </cell>
        </row>
        <row r="290">
          <cell r="C290" t="str">
            <v>M-VEE-U-</v>
          </cell>
          <cell r="E290" t="str">
            <v>Maintenance</v>
          </cell>
          <cell r="F290">
            <v>19995</v>
          </cell>
          <cell r="G290">
            <v>2699.3250000000003</v>
          </cell>
          <cell r="H290">
            <v>0.86499999999999999</v>
          </cell>
        </row>
        <row r="291">
          <cell r="C291" t="str">
            <v>M-VEE-U-</v>
          </cell>
          <cell r="E291" t="str">
            <v>Maintenance</v>
          </cell>
          <cell r="F291">
            <v>19995</v>
          </cell>
          <cell r="G291">
            <v>2699.3250000000003</v>
          </cell>
          <cell r="H291">
            <v>0.86499999999999999</v>
          </cell>
        </row>
        <row r="292">
          <cell r="C292" t="str">
            <v>M-VIM-1</v>
          </cell>
          <cell r="E292" t="str">
            <v>Maintenance</v>
          </cell>
          <cell r="F292">
            <v>895</v>
          </cell>
          <cell r="G292">
            <v>120.825</v>
          </cell>
          <cell r="H292">
            <v>0.86499999999999999</v>
          </cell>
        </row>
        <row r="293">
          <cell r="C293" t="str">
            <v>M-VIM-1</v>
          </cell>
          <cell r="E293" t="str">
            <v>Maintenance</v>
          </cell>
          <cell r="F293">
            <v>895</v>
          </cell>
          <cell r="G293">
            <v>120.825</v>
          </cell>
          <cell r="H293">
            <v>0.86499999999999999</v>
          </cell>
        </row>
        <row r="294">
          <cell r="C294" t="str">
            <v>M-VIM-1</v>
          </cell>
          <cell r="E294" t="str">
            <v>Maintenance</v>
          </cell>
          <cell r="F294">
            <v>895</v>
          </cell>
          <cell r="G294">
            <v>120.825</v>
          </cell>
          <cell r="H294">
            <v>0.86499999999999999</v>
          </cell>
        </row>
        <row r="295">
          <cell r="C295" t="str">
            <v>M-VIM-1</v>
          </cell>
          <cell r="E295" t="str">
            <v>Maintenance</v>
          </cell>
          <cell r="F295">
            <v>895</v>
          </cell>
          <cell r="G295">
            <v>120.825</v>
          </cell>
          <cell r="H295">
            <v>0.86499999999999999</v>
          </cell>
        </row>
        <row r="296">
          <cell r="C296" t="str">
            <v>SS-REDSC</v>
          </cell>
          <cell r="E296" t="str">
            <v>Maintenance</v>
          </cell>
          <cell r="F296">
            <v>745</v>
          </cell>
          <cell r="G296">
            <v>0.3</v>
          </cell>
          <cell r="H296">
            <v>521.5</v>
          </cell>
        </row>
        <row r="297">
          <cell r="C297" t="str">
            <v>SS-VPN210-3DES</v>
          </cell>
          <cell r="E297" t="str">
            <v>Maintenance</v>
          </cell>
          <cell r="F297">
            <v>524</v>
          </cell>
          <cell r="G297">
            <v>0.3</v>
          </cell>
          <cell r="H297">
            <v>366.79999999999995</v>
          </cell>
        </row>
        <row r="298">
          <cell r="C298" t="str">
            <v>Connect Control Module</v>
          </cell>
          <cell r="F298">
            <v>7995</v>
          </cell>
          <cell r="G298">
            <v>0.65</v>
          </cell>
          <cell r="H298">
            <v>2798.25</v>
          </cell>
        </row>
        <row r="299">
          <cell r="C299" t="str">
            <v>SS-VPN210-DES</v>
          </cell>
          <cell r="E299" t="str">
            <v>Maintenance</v>
          </cell>
          <cell r="F299">
            <v>524</v>
          </cell>
          <cell r="G299">
            <v>0.3</v>
          </cell>
          <cell r="H299">
            <v>366.79999999999995</v>
          </cell>
        </row>
        <row r="300">
          <cell r="C300" t="str">
            <v>SS-VPN210-FWZ1</v>
          </cell>
          <cell r="E300" t="str">
            <v>Maintenance</v>
          </cell>
          <cell r="F300">
            <v>524</v>
          </cell>
          <cell r="G300">
            <v>0.3</v>
          </cell>
          <cell r="H300">
            <v>366.79999999999995</v>
          </cell>
        </row>
        <row r="301">
          <cell r="C301" t="str">
            <v>SS-VPN210G-3DES</v>
          </cell>
          <cell r="E301" t="str">
            <v>Maintenance</v>
          </cell>
          <cell r="F301">
            <v>824.25</v>
          </cell>
          <cell r="G301">
            <v>0.3</v>
          </cell>
          <cell r="H301">
            <v>576.97499999999991</v>
          </cell>
        </row>
        <row r="302">
          <cell r="C302" t="str">
            <v>SS-VPN210G-DES</v>
          </cell>
          <cell r="E302" t="str">
            <v>Maintenance</v>
          </cell>
          <cell r="F302">
            <v>824.25</v>
          </cell>
          <cell r="G302">
            <v>0.3</v>
          </cell>
          <cell r="H302">
            <v>576.97499999999991</v>
          </cell>
        </row>
        <row r="303">
          <cell r="C303" t="str">
            <v>SS-VPN220-3DES</v>
          </cell>
          <cell r="E303" t="str">
            <v>Maintenance</v>
          </cell>
          <cell r="F303">
            <v>974</v>
          </cell>
          <cell r="G303">
            <v>0.3</v>
          </cell>
          <cell r="H303">
            <v>681.8</v>
          </cell>
        </row>
        <row r="304">
          <cell r="C304" t="str">
            <v>SS-VPN220-DES</v>
          </cell>
          <cell r="E304" t="str">
            <v>Maintenance</v>
          </cell>
          <cell r="F304">
            <v>974</v>
          </cell>
          <cell r="G304">
            <v>0.3</v>
          </cell>
          <cell r="H304">
            <v>681.8</v>
          </cell>
        </row>
        <row r="305">
          <cell r="C305" t="str">
            <v>SS-VPN220-FWZ1</v>
          </cell>
          <cell r="E305" t="str">
            <v>Maintenance</v>
          </cell>
          <cell r="F305">
            <v>974</v>
          </cell>
          <cell r="G305">
            <v>0.3</v>
          </cell>
          <cell r="H305">
            <v>681.8</v>
          </cell>
        </row>
        <row r="306">
          <cell r="C306" t="str">
            <v>SS-VPN220G-3DES</v>
          </cell>
          <cell r="E306" t="str">
            <v>Maintenance</v>
          </cell>
          <cell r="F306">
            <v>1499</v>
          </cell>
          <cell r="G306">
            <v>0.3</v>
          </cell>
          <cell r="H306">
            <v>1049.3</v>
          </cell>
        </row>
        <row r="307">
          <cell r="C307" t="str">
            <v>SS-VPN220G-DES</v>
          </cell>
          <cell r="E307" t="str">
            <v>Maintenance</v>
          </cell>
          <cell r="F307">
            <v>1499.25</v>
          </cell>
          <cell r="G307">
            <v>0.3</v>
          </cell>
          <cell r="H307">
            <v>1049.4749999999999</v>
          </cell>
        </row>
        <row r="308">
          <cell r="C308" t="str">
            <v>SS-VPN230-3DES</v>
          </cell>
          <cell r="E308" t="str">
            <v>Maintenance</v>
          </cell>
          <cell r="F308">
            <v>1424</v>
          </cell>
          <cell r="G308">
            <v>0.3</v>
          </cell>
          <cell r="H308">
            <v>996.8</v>
          </cell>
        </row>
        <row r="309">
          <cell r="C309" t="str">
            <v>SS-VPN230-DES</v>
          </cell>
          <cell r="E309" t="str">
            <v>Maintenance</v>
          </cell>
          <cell r="F309">
            <v>1424</v>
          </cell>
          <cell r="G309">
            <v>0.3</v>
          </cell>
          <cell r="H309">
            <v>996.8</v>
          </cell>
        </row>
        <row r="310">
          <cell r="C310" t="str">
            <v>SS-VPN230-FWZ1</v>
          </cell>
          <cell r="E310" t="str">
            <v>Maintenance</v>
          </cell>
          <cell r="F310">
            <v>1424</v>
          </cell>
          <cell r="G310">
            <v>0.3</v>
          </cell>
          <cell r="H310">
            <v>996.8</v>
          </cell>
        </row>
        <row r="311">
          <cell r="C311" t="str">
            <v>SS-VPN240-3DES</v>
          </cell>
          <cell r="E311" t="str">
            <v>Maintenance</v>
          </cell>
          <cell r="F311">
            <v>1649</v>
          </cell>
          <cell r="G311">
            <v>0.3</v>
          </cell>
          <cell r="H311">
            <v>1154.3</v>
          </cell>
        </row>
        <row r="312">
          <cell r="C312" t="str">
            <v>SS-VPN240-DES</v>
          </cell>
          <cell r="E312" t="str">
            <v>Maintenance</v>
          </cell>
          <cell r="F312">
            <v>1649</v>
          </cell>
          <cell r="G312">
            <v>0.3</v>
          </cell>
          <cell r="H312">
            <v>1154.3</v>
          </cell>
        </row>
        <row r="313">
          <cell r="C313" t="str">
            <v>SS-VPN240-FWZ1</v>
          </cell>
          <cell r="E313" t="str">
            <v>Maintenance</v>
          </cell>
          <cell r="F313">
            <v>1649</v>
          </cell>
          <cell r="G313">
            <v>0.3</v>
          </cell>
          <cell r="H313">
            <v>1154.3</v>
          </cell>
        </row>
        <row r="314">
          <cell r="C314" t="str">
            <v>U-M-ENC-25/M-ENC-50</v>
          </cell>
          <cell r="E314" t="str">
            <v>Maintenance</v>
          </cell>
          <cell r="F314">
            <v>699</v>
          </cell>
          <cell r="G314">
            <v>94.365000000000009</v>
          </cell>
          <cell r="H314">
            <v>0.86499999999999999</v>
          </cell>
        </row>
        <row r="315">
          <cell r="C315" t="str">
            <v>U-M-ENC-25/M-ENC-50</v>
          </cell>
          <cell r="E315" t="str">
            <v>Maintenance</v>
          </cell>
          <cell r="F315">
            <v>699</v>
          </cell>
          <cell r="G315">
            <v>94.365000000000009</v>
          </cell>
          <cell r="H315">
            <v>0.86499999999999999</v>
          </cell>
        </row>
        <row r="316">
          <cell r="C316" t="str">
            <v>U-M-ENC-25/M-ENC-50</v>
          </cell>
          <cell r="E316" t="str">
            <v>Maintenance</v>
          </cell>
          <cell r="F316">
            <v>699</v>
          </cell>
          <cell r="G316">
            <v>94.365000000000009</v>
          </cell>
          <cell r="H316">
            <v>0.86499999999999999</v>
          </cell>
        </row>
        <row r="317">
          <cell r="C317" t="str">
            <v>U-M-ENC-25/M-ENC-U</v>
          </cell>
          <cell r="E317" t="str">
            <v>Maintenance</v>
          </cell>
          <cell r="F317">
            <v>3199</v>
          </cell>
          <cell r="G317">
            <v>431.86500000000001</v>
          </cell>
          <cell r="H317">
            <v>0.86499999999999999</v>
          </cell>
        </row>
        <row r="318">
          <cell r="C318" t="str">
            <v>U-M-ENC-25/M-ENC-U</v>
          </cell>
          <cell r="E318" t="str">
            <v>Maintenance</v>
          </cell>
          <cell r="F318">
            <v>3199</v>
          </cell>
          <cell r="G318">
            <v>431.86500000000001</v>
          </cell>
          <cell r="H318">
            <v>0.86499999999999999</v>
          </cell>
        </row>
        <row r="319">
          <cell r="C319" t="str">
            <v>U-M-ENC-25/M-ENC-U</v>
          </cell>
          <cell r="E319" t="str">
            <v>Maintenance</v>
          </cell>
          <cell r="F319">
            <v>3199</v>
          </cell>
          <cell r="G319">
            <v>431.86500000000001</v>
          </cell>
          <cell r="H319">
            <v>0.86499999999999999</v>
          </cell>
        </row>
        <row r="320">
          <cell r="C320" t="str">
            <v>U-M-ENC-250/M-ENC-U</v>
          </cell>
          <cell r="E320" t="str">
            <v>Maintenance</v>
          </cell>
          <cell r="F320">
            <v>1599</v>
          </cell>
          <cell r="G320">
            <v>215.86500000000001</v>
          </cell>
          <cell r="H320">
            <v>0.86499999999999999</v>
          </cell>
        </row>
        <row r="321">
          <cell r="C321" t="str">
            <v>U-M-ENC-250/M-ENC-U</v>
          </cell>
          <cell r="E321" t="str">
            <v>Maintenance</v>
          </cell>
          <cell r="F321">
            <v>1599</v>
          </cell>
          <cell r="G321">
            <v>215.86500000000001</v>
          </cell>
          <cell r="H321">
            <v>0.86499999999999999</v>
          </cell>
        </row>
        <row r="322">
          <cell r="C322" t="str">
            <v>U-M-ENC-250/M-ENC-U</v>
          </cell>
          <cell r="E322" t="str">
            <v>Maintenance</v>
          </cell>
          <cell r="F322">
            <v>1599</v>
          </cell>
          <cell r="G322">
            <v>215.86500000000001</v>
          </cell>
          <cell r="H322">
            <v>0.86499999999999999</v>
          </cell>
        </row>
        <row r="323">
          <cell r="C323" t="str">
            <v>U-M-FIG25/M-EPC-U</v>
          </cell>
          <cell r="E323" t="str">
            <v>Maintenance</v>
          </cell>
          <cell r="F323">
            <v>16594</v>
          </cell>
          <cell r="G323">
            <v>2240.19</v>
          </cell>
          <cell r="H323">
            <v>0.86499999999999999</v>
          </cell>
        </row>
        <row r="324">
          <cell r="C324" t="str">
            <v>U-M-FIG25/M-EPC-U</v>
          </cell>
          <cell r="E324" t="str">
            <v>Maintenance</v>
          </cell>
          <cell r="F324">
            <v>16594</v>
          </cell>
          <cell r="G324">
            <v>2240.19</v>
          </cell>
          <cell r="H324">
            <v>0.86499999999999999</v>
          </cell>
        </row>
        <row r="325">
          <cell r="C325" t="str">
            <v>U-M-FIG25/M-EPC-U</v>
          </cell>
          <cell r="E325" t="str">
            <v>Maintenance</v>
          </cell>
          <cell r="F325">
            <v>16594</v>
          </cell>
          <cell r="G325">
            <v>2240.19</v>
          </cell>
          <cell r="H325">
            <v>0.86499999999999999</v>
          </cell>
        </row>
        <row r="326">
          <cell r="C326" t="str">
            <v>U-M-FIG25/M-EPC-U</v>
          </cell>
          <cell r="E326" t="str">
            <v>Maintenance</v>
          </cell>
          <cell r="F326">
            <v>16594</v>
          </cell>
          <cell r="G326">
            <v>2240.19</v>
          </cell>
          <cell r="H326">
            <v>0.86499999999999999</v>
          </cell>
        </row>
        <row r="327">
          <cell r="C327" t="str">
            <v>U-M-FIG25/M-FIG250</v>
          </cell>
          <cell r="E327" t="str">
            <v>Maintenance</v>
          </cell>
          <cell r="F327">
            <v>7599</v>
          </cell>
          <cell r="G327">
            <v>1025.865</v>
          </cell>
          <cell r="H327">
            <v>0.86499999999999999</v>
          </cell>
        </row>
        <row r="328">
          <cell r="C328" t="str">
            <v>U-M-FIG25/M-FIG250</v>
          </cell>
          <cell r="E328" t="str">
            <v>Maintenance</v>
          </cell>
          <cell r="F328">
            <v>7599</v>
          </cell>
          <cell r="G328">
            <v>1025.865</v>
          </cell>
          <cell r="H328">
            <v>0.86499999999999999</v>
          </cell>
        </row>
        <row r="329">
          <cell r="C329" t="str">
            <v>U-M-FIG25/M-FIG250</v>
          </cell>
          <cell r="E329" t="str">
            <v>Maintenance</v>
          </cell>
          <cell r="F329">
            <v>7599</v>
          </cell>
          <cell r="G329">
            <v>1025.865</v>
          </cell>
          <cell r="H329">
            <v>0.86499999999999999</v>
          </cell>
        </row>
        <row r="330">
          <cell r="C330" t="str">
            <v>U-M-FIG25/M-FIG250</v>
          </cell>
          <cell r="E330" t="str">
            <v>Maintenance</v>
          </cell>
          <cell r="F330">
            <v>7599</v>
          </cell>
          <cell r="G330">
            <v>1025.865</v>
          </cell>
          <cell r="H330">
            <v>0.86499999999999999</v>
          </cell>
        </row>
        <row r="331">
          <cell r="C331" t="str">
            <v>U-M-FIG25/M-FIG50</v>
          </cell>
          <cell r="E331" t="str">
            <v>Maintenance</v>
          </cell>
          <cell r="F331">
            <v>2599</v>
          </cell>
          <cell r="G331">
            <v>350.86500000000001</v>
          </cell>
          <cell r="H331">
            <v>0.86499999999999999</v>
          </cell>
        </row>
        <row r="332">
          <cell r="C332" t="str">
            <v>U-M-FIG25/M-FIG50</v>
          </cell>
          <cell r="E332" t="str">
            <v>Maintenance</v>
          </cell>
          <cell r="F332">
            <v>2599</v>
          </cell>
          <cell r="G332">
            <v>350.86500000000001</v>
          </cell>
          <cell r="H332">
            <v>0.86499999999999999</v>
          </cell>
        </row>
        <row r="333">
          <cell r="C333" t="str">
            <v>U-M-FIG25/M-FIG50</v>
          </cell>
          <cell r="E333" t="str">
            <v>Maintenance</v>
          </cell>
          <cell r="F333">
            <v>2599</v>
          </cell>
          <cell r="G333">
            <v>350.86500000000001</v>
          </cell>
          <cell r="H333">
            <v>0.86499999999999999</v>
          </cell>
        </row>
        <row r="334">
          <cell r="C334" t="str">
            <v>U-M-FIG25/M-FIG50</v>
          </cell>
          <cell r="E334" t="str">
            <v>Maintenance</v>
          </cell>
          <cell r="F334">
            <v>2599</v>
          </cell>
          <cell r="G334">
            <v>350.86500000000001</v>
          </cell>
          <cell r="H334">
            <v>0.86499999999999999</v>
          </cell>
        </row>
        <row r="335">
          <cell r="C335" t="str">
            <v>U-M-FIG250/M-EPC-U</v>
          </cell>
          <cell r="E335" t="str">
            <v>Maintenance</v>
          </cell>
          <cell r="F335">
            <v>10994</v>
          </cell>
          <cell r="G335">
            <v>1484.19</v>
          </cell>
          <cell r="H335">
            <v>0.86499999999999999</v>
          </cell>
        </row>
        <row r="336">
          <cell r="C336" t="str">
            <v>U-M-FIG250/M-EPC-U</v>
          </cell>
          <cell r="E336" t="str">
            <v>Maintenance</v>
          </cell>
          <cell r="F336">
            <v>10994</v>
          </cell>
          <cell r="G336">
            <v>1484.19</v>
          </cell>
          <cell r="H336">
            <v>0.86499999999999999</v>
          </cell>
        </row>
        <row r="337">
          <cell r="C337" t="str">
            <v>U-M-FIG250/M-EPC-U</v>
          </cell>
          <cell r="E337" t="str">
            <v>Maintenance</v>
          </cell>
          <cell r="F337">
            <v>10994</v>
          </cell>
          <cell r="G337">
            <v>1484.19</v>
          </cell>
          <cell r="H337">
            <v>0.86499999999999999</v>
          </cell>
        </row>
        <row r="338">
          <cell r="C338" t="str">
            <v>U-M-FIG250/M-EPC-U</v>
          </cell>
          <cell r="E338" t="str">
            <v>Maintenance</v>
          </cell>
          <cell r="F338">
            <v>10994</v>
          </cell>
          <cell r="G338">
            <v>1484.19</v>
          </cell>
          <cell r="H338">
            <v>0.86499999999999999</v>
          </cell>
        </row>
        <row r="339">
          <cell r="C339" t="str">
            <v>U-M-FIG50/M-EPC-U</v>
          </cell>
          <cell r="E339" t="str">
            <v>Maintenance</v>
          </cell>
          <cell r="F339">
            <v>14994</v>
          </cell>
          <cell r="G339">
            <v>2024.19</v>
          </cell>
          <cell r="H339">
            <v>0.86499999999999999</v>
          </cell>
        </row>
        <row r="340">
          <cell r="C340" t="str">
            <v>U-M-FIG50/M-EPC-U</v>
          </cell>
          <cell r="E340" t="str">
            <v>Maintenance</v>
          </cell>
          <cell r="F340">
            <v>14994</v>
          </cell>
          <cell r="G340">
            <v>2024.19</v>
          </cell>
          <cell r="H340">
            <v>0.86499999999999999</v>
          </cell>
        </row>
        <row r="341">
          <cell r="C341" t="str">
            <v>U-M-FIG50/M-EPC-U</v>
          </cell>
          <cell r="E341" t="str">
            <v>Maintenance</v>
          </cell>
          <cell r="F341">
            <v>14994</v>
          </cell>
          <cell r="G341">
            <v>2024.19</v>
          </cell>
          <cell r="H341">
            <v>0.86499999999999999</v>
          </cell>
        </row>
        <row r="342">
          <cell r="C342" t="str">
            <v>U-M-FIG50/M-EPC-U</v>
          </cell>
          <cell r="E342" t="str">
            <v>Maintenance</v>
          </cell>
          <cell r="F342">
            <v>14994</v>
          </cell>
          <cell r="G342">
            <v>2024.19</v>
          </cell>
          <cell r="H342">
            <v>0.86499999999999999</v>
          </cell>
        </row>
        <row r="343">
          <cell r="C343" t="str">
            <v>U-M-FIG50/M-FIG250</v>
          </cell>
          <cell r="E343" t="str">
            <v>Maintenance</v>
          </cell>
          <cell r="F343">
            <v>5999</v>
          </cell>
          <cell r="G343">
            <v>809.86500000000001</v>
          </cell>
          <cell r="H343">
            <v>0.86499999999999999</v>
          </cell>
        </row>
        <row r="344">
          <cell r="C344" t="str">
            <v>U-M-FIG50/M-FIG250</v>
          </cell>
          <cell r="E344" t="str">
            <v>Maintenance</v>
          </cell>
          <cell r="F344">
            <v>5999</v>
          </cell>
          <cell r="G344">
            <v>809.86500000000001</v>
          </cell>
          <cell r="H344">
            <v>0.86499999999999999</v>
          </cell>
        </row>
        <row r="345">
          <cell r="C345" t="str">
            <v>U-M-FIG50/M-FIG250</v>
          </cell>
          <cell r="E345" t="str">
            <v>Maintenance</v>
          </cell>
          <cell r="F345">
            <v>5999</v>
          </cell>
          <cell r="G345">
            <v>809.86500000000001</v>
          </cell>
          <cell r="H345">
            <v>0.86499999999999999</v>
          </cell>
        </row>
        <row r="346">
          <cell r="C346" t="str">
            <v>U-M-FIG50/M-FIG250</v>
          </cell>
          <cell r="E346" t="str">
            <v>Maintenance</v>
          </cell>
          <cell r="F346">
            <v>5999</v>
          </cell>
          <cell r="G346">
            <v>809.86500000000001</v>
          </cell>
          <cell r="H346">
            <v>0.86499999999999999</v>
          </cell>
        </row>
        <row r="347">
          <cell r="C347" t="str">
            <v>U-M-FM-25/M-FM-50</v>
          </cell>
          <cell r="E347" t="str">
            <v>Maintenance</v>
          </cell>
          <cell r="F347">
            <v>14198</v>
          </cell>
          <cell r="G347">
            <v>1916.73</v>
          </cell>
          <cell r="H347">
            <v>0.86499999999999999</v>
          </cell>
        </row>
        <row r="348">
          <cell r="C348" t="str">
            <v>U-M-FM-25/M-FM-50</v>
          </cell>
          <cell r="E348" t="str">
            <v>Maintenance</v>
          </cell>
          <cell r="F348">
            <v>14198</v>
          </cell>
          <cell r="G348">
            <v>1916.73</v>
          </cell>
          <cell r="H348">
            <v>0.86499999999999999</v>
          </cell>
        </row>
        <row r="349">
          <cell r="C349" t="str">
            <v>U-M-FM-25/M-FM-50</v>
          </cell>
          <cell r="E349" t="str">
            <v>Maintenance</v>
          </cell>
          <cell r="F349">
            <v>14198</v>
          </cell>
          <cell r="G349">
            <v>1916.73</v>
          </cell>
          <cell r="H349">
            <v>0.86499999999999999</v>
          </cell>
        </row>
        <row r="350">
          <cell r="C350" t="str">
            <v>U-M-FM-25/M-FM-50</v>
          </cell>
          <cell r="E350" t="str">
            <v>Maintenance</v>
          </cell>
          <cell r="F350">
            <v>14198</v>
          </cell>
          <cell r="G350">
            <v>1916.73</v>
          </cell>
          <cell r="H350">
            <v>0.86499999999999999</v>
          </cell>
        </row>
        <row r="351">
          <cell r="C351" t="str">
            <v>U-M-FM-25/M-FM-50</v>
          </cell>
          <cell r="E351" t="str">
            <v>Maintenance</v>
          </cell>
          <cell r="F351">
            <v>14198</v>
          </cell>
          <cell r="G351">
            <v>1916.73</v>
          </cell>
          <cell r="H351">
            <v>0.86499999999999999</v>
          </cell>
        </row>
        <row r="352">
          <cell r="C352" t="str">
            <v>U-M-FM-25/M-FM-U</v>
          </cell>
          <cell r="E352" t="str">
            <v>Maintenance</v>
          </cell>
          <cell r="F352">
            <v>5399</v>
          </cell>
          <cell r="G352">
            <v>728.86500000000001</v>
          </cell>
          <cell r="H352">
            <v>0.86499999999999999</v>
          </cell>
        </row>
        <row r="353">
          <cell r="C353" t="str">
            <v>U-M-FM-25/M-FM-U</v>
          </cell>
          <cell r="E353" t="str">
            <v>Maintenance</v>
          </cell>
          <cell r="F353">
            <v>5399</v>
          </cell>
          <cell r="G353">
            <v>728.86500000000001</v>
          </cell>
          <cell r="H353">
            <v>0.86499999999999999</v>
          </cell>
        </row>
        <row r="354">
          <cell r="C354" t="str">
            <v>U-M-FM-25/M-FM-U</v>
          </cell>
          <cell r="E354" t="str">
            <v>Maintenance</v>
          </cell>
          <cell r="F354">
            <v>5399</v>
          </cell>
          <cell r="G354">
            <v>728.86500000000001</v>
          </cell>
          <cell r="H354">
            <v>0.86499999999999999</v>
          </cell>
        </row>
        <row r="355">
          <cell r="C355" t="str">
            <v>U-M-FM-50/M-FM-U</v>
          </cell>
          <cell r="E355" t="str">
            <v>Maintenance</v>
          </cell>
          <cell r="F355">
            <v>3799</v>
          </cell>
          <cell r="G355">
            <v>512.86500000000001</v>
          </cell>
          <cell r="H355">
            <v>0.86499999999999999</v>
          </cell>
        </row>
        <row r="356">
          <cell r="C356" t="str">
            <v>U-M-FM-50/M-FM-U</v>
          </cell>
          <cell r="E356" t="str">
            <v>Maintenance</v>
          </cell>
          <cell r="F356">
            <v>3799</v>
          </cell>
          <cell r="G356">
            <v>512.86500000000001</v>
          </cell>
          <cell r="H356">
            <v>0.86499999999999999</v>
          </cell>
        </row>
        <row r="357">
          <cell r="C357" t="str">
            <v>U-M-FM-50/M-FM-U</v>
          </cell>
          <cell r="E357" t="str">
            <v>Maintenance</v>
          </cell>
          <cell r="F357">
            <v>3799</v>
          </cell>
          <cell r="G357">
            <v>512.86500000000001</v>
          </cell>
          <cell r="H357">
            <v>0.86499999999999999</v>
          </cell>
        </row>
        <row r="358">
          <cell r="C358" t="str">
            <v>U-M-FM-50/M-FM-U</v>
          </cell>
          <cell r="E358" t="str">
            <v>Maintenance</v>
          </cell>
          <cell r="F358">
            <v>3799</v>
          </cell>
          <cell r="G358">
            <v>512.86500000000001</v>
          </cell>
          <cell r="H358">
            <v>0.86499999999999999</v>
          </cell>
        </row>
        <row r="359">
          <cell r="C359" t="str">
            <v>U-M-FM-50/M-FM-U</v>
          </cell>
          <cell r="E359" t="str">
            <v>Maintenance</v>
          </cell>
          <cell r="F359">
            <v>3799</v>
          </cell>
          <cell r="G359">
            <v>512.86500000000001</v>
          </cell>
          <cell r="H359">
            <v>0.86499999999999999</v>
          </cell>
        </row>
        <row r="360">
          <cell r="C360" t="str">
            <v>BAXX-SSC-250</v>
          </cell>
          <cell r="D360">
            <v>250</v>
          </cell>
          <cell r="E360" t="str">
            <v>FW Management Console</v>
          </cell>
          <cell r="F360">
            <v>5000</v>
          </cell>
          <cell r="G360">
            <v>2250</v>
          </cell>
          <cell r="H360">
            <v>0.55000000000000004</v>
          </cell>
        </row>
        <row r="361">
          <cell r="C361" t="str">
            <v>BAXX-SSC-250</v>
          </cell>
          <cell r="D361">
            <v>250</v>
          </cell>
          <cell r="E361" t="str">
            <v>FW Management Console</v>
          </cell>
          <cell r="F361">
            <v>5000</v>
          </cell>
          <cell r="G361">
            <v>2250</v>
          </cell>
          <cell r="H361">
            <v>0.55000000000000004</v>
          </cell>
        </row>
        <row r="362">
          <cell r="C362" t="str">
            <v>BAXX-SSC-250</v>
          </cell>
          <cell r="D362">
            <v>250</v>
          </cell>
          <cell r="E362" t="str">
            <v>FW Management Console</v>
          </cell>
          <cell r="F362">
            <v>5000</v>
          </cell>
          <cell r="G362">
            <v>2250</v>
          </cell>
          <cell r="H362">
            <v>0.55000000000000004</v>
          </cell>
        </row>
        <row r="363">
          <cell r="C363" t="str">
            <v>BAXX-SSC-250</v>
          </cell>
          <cell r="D363">
            <v>250</v>
          </cell>
          <cell r="E363" t="str">
            <v>FW Management Console</v>
          </cell>
          <cell r="F363">
            <v>5000</v>
          </cell>
          <cell r="G363">
            <v>2250</v>
          </cell>
          <cell r="H363">
            <v>0.55000000000000004</v>
          </cell>
        </row>
        <row r="364">
          <cell r="C364" t="str">
            <v>BAXX-SSC-250</v>
          </cell>
          <cell r="D364">
            <v>250</v>
          </cell>
          <cell r="E364" t="str">
            <v>FW Management Console</v>
          </cell>
          <cell r="F364">
            <v>5000</v>
          </cell>
          <cell r="G364">
            <v>2250</v>
          </cell>
          <cell r="H364">
            <v>0.55000000000000004</v>
          </cell>
        </row>
        <row r="365">
          <cell r="C365" t="str">
            <v>BAXX-SSC-U</v>
          </cell>
          <cell r="D365" t="str">
            <v>Unlimited</v>
          </cell>
          <cell r="E365" t="str">
            <v>FW Management Console</v>
          </cell>
          <cell r="F365">
            <v>2000</v>
          </cell>
          <cell r="G365">
            <v>899.99999999999989</v>
          </cell>
          <cell r="H365">
            <v>0.55000000000000004</v>
          </cell>
        </row>
        <row r="366">
          <cell r="C366" t="str">
            <v>BAXX-SSC-U</v>
          </cell>
          <cell r="D366" t="str">
            <v>Unlimited</v>
          </cell>
          <cell r="E366" t="str">
            <v>FW Management Console</v>
          </cell>
          <cell r="F366">
            <v>2000</v>
          </cell>
          <cell r="G366">
            <v>899.99999999999989</v>
          </cell>
          <cell r="H366">
            <v>0.55000000000000004</v>
          </cell>
        </row>
        <row r="367">
          <cell r="C367" t="str">
            <v>BAXX-SSC-U</v>
          </cell>
          <cell r="D367" t="str">
            <v>Unlimited</v>
          </cell>
          <cell r="E367" t="str">
            <v>FW Management Console</v>
          </cell>
          <cell r="F367">
            <v>2000</v>
          </cell>
          <cell r="G367">
            <v>899.99999999999989</v>
          </cell>
          <cell r="H367">
            <v>0.55000000000000004</v>
          </cell>
        </row>
        <row r="368">
          <cell r="C368" t="str">
            <v>BAXX-SSC-U</v>
          </cell>
          <cell r="D368" t="str">
            <v>Unlimited</v>
          </cell>
          <cell r="E368" t="str">
            <v>FW Management Console</v>
          </cell>
          <cell r="F368">
            <v>2000</v>
          </cell>
          <cell r="G368">
            <v>899.99999999999989</v>
          </cell>
          <cell r="H368">
            <v>0.55000000000000004</v>
          </cell>
        </row>
        <row r="369">
          <cell r="C369" t="str">
            <v>BAXX-SSC-U</v>
          </cell>
          <cell r="D369" t="str">
            <v>Unlimited</v>
          </cell>
          <cell r="E369" t="str">
            <v>FW Management Console</v>
          </cell>
          <cell r="F369">
            <v>2000</v>
          </cell>
          <cell r="G369">
            <v>899.99999999999989</v>
          </cell>
          <cell r="H369">
            <v>0.55000000000000004</v>
          </cell>
        </row>
        <row r="370">
          <cell r="C370" t="str">
            <v>BAXX-UP-SSC-250</v>
          </cell>
          <cell r="D370">
            <v>250</v>
          </cell>
          <cell r="E370" t="str">
            <v>FW Management Console</v>
          </cell>
          <cell r="F370">
            <v>8200</v>
          </cell>
          <cell r="G370">
            <v>3689.9999999999995</v>
          </cell>
          <cell r="H370">
            <v>0.55000000000000004</v>
          </cell>
        </row>
        <row r="371">
          <cell r="C371" t="str">
            <v>BAXX-UP-SSC-ESC</v>
          </cell>
          <cell r="D371" t="str">
            <v>Unlimited</v>
          </cell>
          <cell r="E371" t="str">
            <v>FW Management Console</v>
          </cell>
          <cell r="F371">
            <v>11200</v>
          </cell>
          <cell r="G371">
            <v>5039.9999999999991</v>
          </cell>
          <cell r="H371">
            <v>0.55000000000000004</v>
          </cell>
        </row>
        <row r="372">
          <cell r="C372" t="str">
            <v>BAXX-UP-CES1500-IIG-25-U-V40</v>
          </cell>
          <cell r="D372" t="str">
            <v>Unlimited</v>
          </cell>
          <cell r="E372" t="str">
            <v>FW Inspection Module</v>
          </cell>
          <cell r="F372">
            <v>4200</v>
          </cell>
          <cell r="G372">
            <v>1050</v>
          </cell>
          <cell r="H372">
            <v>0.75</v>
          </cell>
        </row>
        <row r="373">
          <cell r="C373" t="str">
            <v>BAXX-CES2x00-IM-U-V40</v>
          </cell>
          <cell r="D373" t="str">
            <v>Unlimited</v>
          </cell>
          <cell r="E373" t="str">
            <v>FW Inspection Module</v>
          </cell>
          <cell r="F373">
            <v>4995</v>
          </cell>
          <cell r="G373">
            <v>1900</v>
          </cell>
          <cell r="H373">
            <v>0.62</v>
          </cell>
        </row>
        <row r="374">
          <cell r="C374" t="str">
            <v>BAXX-CES4x00-IM-U-V40</v>
          </cell>
          <cell r="D374" t="str">
            <v>Unlimited</v>
          </cell>
          <cell r="E374" t="str">
            <v>FW Inspection Module</v>
          </cell>
          <cell r="F374">
            <v>4995</v>
          </cell>
          <cell r="G374">
            <v>1900</v>
          </cell>
          <cell r="H374">
            <v>0.62</v>
          </cell>
        </row>
        <row r="375">
          <cell r="C375" t="str">
            <v>BAXX-ESC-U-V40</v>
          </cell>
          <cell r="D375" t="str">
            <v>Unlimited</v>
          </cell>
          <cell r="E375" t="str">
            <v>FW Management Console</v>
          </cell>
          <cell r="F375">
            <v>11995</v>
          </cell>
          <cell r="G375">
            <v>5400</v>
          </cell>
          <cell r="H375">
            <v>0.55000000000000004</v>
          </cell>
        </row>
        <row r="376">
          <cell r="C376" t="str">
            <v>BAXX-SSC-250-V40</v>
          </cell>
          <cell r="D376" t="str">
            <v>Unlimited</v>
          </cell>
          <cell r="E376" t="str">
            <v>FW Management Console</v>
          </cell>
          <cell r="F376">
            <v>5000</v>
          </cell>
          <cell r="G376">
            <v>2250</v>
          </cell>
          <cell r="H376">
            <v>0.55000000000000004</v>
          </cell>
        </row>
        <row r="377">
          <cell r="C377" t="str">
            <v>BAXX-SSC-U-V40</v>
          </cell>
          <cell r="D377" t="str">
            <v>Unlimited</v>
          </cell>
          <cell r="E377" t="str">
            <v>FW Management Console</v>
          </cell>
          <cell r="F377">
            <v>2000</v>
          </cell>
          <cell r="G377">
            <v>900</v>
          </cell>
          <cell r="H377">
            <v>0.55000000000000004</v>
          </cell>
        </row>
        <row r="378">
          <cell r="C378" t="str">
            <v>BAXX-UP-SSC-U-ESC-U-V40</v>
          </cell>
          <cell r="D378" t="str">
            <v>Unlimited</v>
          </cell>
          <cell r="E378" t="str">
            <v>FW Management Console</v>
          </cell>
          <cell r="F378">
            <v>11200</v>
          </cell>
          <cell r="G378">
            <v>5040</v>
          </cell>
          <cell r="H378">
            <v>0.55000000000000004</v>
          </cell>
        </row>
        <row r="379">
          <cell r="C379" t="str">
            <v>BAXX-UP-SSC-250-ESC-U-V40</v>
          </cell>
          <cell r="D379" t="str">
            <v>Unlimited</v>
          </cell>
          <cell r="E379" t="str">
            <v>FW Management Console</v>
          </cell>
          <cell r="F379">
            <v>8200</v>
          </cell>
          <cell r="G379">
            <v>3690</v>
          </cell>
          <cell r="H379">
            <v>0.55000000000000004</v>
          </cell>
        </row>
        <row r="380">
          <cell r="C380" t="str">
            <v>BAXX-CES1500-IIG-25-V40</v>
          </cell>
          <cell r="D380" t="str">
            <v>Unlimited</v>
          </cell>
          <cell r="E380" t="str">
            <v>FW Inspection Module</v>
          </cell>
          <cell r="F380">
            <v>1200</v>
          </cell>
          <cell r="G380">
            <v>180</v>
          </cell>
          <cell r="H380">
            <v>0.85</v>
          </cell>
        </row>
        <row r="381">
          <cell r="C381" t="str">
            <v>BAXX-CES1500-IIG-25-V40</v>
          </cell>
          <cell r="D381" t="str">
            <v>Unlimited</v>
          </cell>
          <cell r="E381" t="str">
            <v>FW Inspection Module</v>
          </cell>
          <cell r="F381">
            <v>1200</v>
          </cell>
          <cell r="G381">
            <v>180</v>
          </cell>
          <cell r="H381">
            <v>0.85</v>
          </cell>
        </row>
        <row r="382">
          <cell r="C382" t="str">
            <v>BAXX-CES1500-IIG-25-V40</v>
          </cell>
          <cell r="D382" t="str">
            <v>Unlimited</v>
          </cell>
          <cell r="E382" t="str">
            <v>FW Inspection Module</v>
          </cell>
          <cell r="F382">
            <v>1200</v>
          </cell>
          <cell r="G382">
            <v>180</v>
          </cell>
          <cell r="H382">
            <v>0.85</v>
          </cell>
        </row>
        <row r="383">
          <cell r="C383" t="str">
            <v>BAXX-CES1500-IIG-25-V40</v>
          </cell>
          <cell r="D383" t="str">
            <v>Unlimited</v>
          </cell>
          <cell r="E383" t="str">
            <v>FW Inspection Module</v>
          </cell>
          <cell r="F383">
            <v>1200</v>
          </cell>
          <cell r="G383">
            <v>180</v>
          </cell>
          <cell r="H383">
            <v>0.85</v>
          </cell>
        </row>
        <row r="384">
          <cell r="C384" t="str">
            <v>CPFW-ESC</v>
          </cell>
          <cell r="D384" t="str">
            <v>Unlimited</v>
          </cell>
          <cell r="E384" t="str">
            <v>FW Management Console</v>
          </cell>
          <cell r="F384">
            <v>11995</v>
          </cell>
          <cell r="G384">
            <v>3598.5000000000005</v>
          </cell>
          <cell r="H384">
            <v>0.7</v>
          </cell>
        </row>
        <row r="385">
          <cell r="C385" t="str">
            <v>CPFW-ESC</v>
          </cell>
          <cell r="D385" t="str">
            <v>Unlimited</v>
          </cell>
          <cell r="E385" t="str">
            <v>FW Management Console</v>
          </cell>
          <cell r="F385">
            <v>11995</v>
          </cell>
          <cell r="G385">
            <v>3598.5000000000005</v>
          </cell>
          <cell r="H385">
            <v>0.7</v>
          </cell>
        </row>
        <row r="386">
          <cell r="C386" t="str">
            <v>CPFW-ESC</v>
          </cell>
          <cell r="D386" t="str">
            <v>Unlimited</v>
          </cell>
          <cell r="E386" t="str">
            <v>FW Management Console</v>
          </cell>
          <cell r="F386">
            <v>11995</v>
          </cell>
          <cell r="G386">
            <v>3598.5000000000005</v>
          </cell>
          <cell r="H386">
            <v>0.7</v>
          </cell>
        </row>
        <row r="387">
          <cell r="C387" t="str">
            <v>CPFW-ESC</v>
          </cell>
          <cell r="D387" t="str">
            <v>Unlimited</v>
          </cell>
          <cell r="E387" t="str">
            <v>FW Management Console</v>
          </cell>
          <cell r="F387">
            <v>11995</v>
          </cell>
          <cell r="G387">
            <v>3598.5000000000005</v>
          </cell>
          <cell r="H387">
            <v>0.7</v>
          </cell>
        </row>
        <row r="388">
          <cell r="C388" t="str">
            <v>CPFW-ESC</v>
          </cell>
          <cell r="D388" t="str">
            <v>Unlimited</v>
          </cell>
          <cell r="E388" t="str">
            <v>FW Management Console</v>
          </cell>
          <cell r="F388">
            <v>11995</v>
          </cell>
          <cell r="G388">
            <v>3598.5000000000005</v>
          </cell>
          <cell r="H388">
            <v>0.7</v>
          </cell>
        </row>
        <row r="389">
          <cell r="C389" t="str">
            <v>CPFW-ESC</v>
          </cell>
          <cell r="D389" t="str">
            <v>Unlimited</v>
          </cell>
          <cell r="E389" t="str">
            <v>FW Management Console</v>
          </cell>
          <cell r="F389">
            <v>11995</v>
          </cell>
          <cell r="G389">
            <v>3598.5000000000005</v>
          </cell>
          <cell r="H389">
            <v>0.7</v>
          </cell>
        </row>
        <row r="390">
          <cell r="C390" t="str">
            <v>CPFW-ESC-U</v>
          </cell>
          <cell r="D390" t="str">
            <v>Unlimited</v>
          </cell>
          <cell r="E390" t="str">
            <v>FW Management Console</v>
          </cell>
          <cell r="F390">
            <v>12000</v>
          </cell>
          <cell r="G390">
            <v>5399.9999999999991</v>
          </cell>
          <cell r="H390">
            <v>0.55000000000000004</v>
          </cell>
        </row>
        <row r="391">
          <cell r="C391" t="str">
            <v>CPFW-ESC-U</v>
          </cell>
          <cell r="D391" t="str">
            <v>Unlimited</v>
          </cell>
          <cell r="E391" t="str">
            <v>FW Management Console</v>
          </cell>
          <cell r="F391">
            <v>12000</v>
          </cell>
          <cell r="G391">
            <v>5399.9999999999991</v>
          </cell>
          <cell r="H391">
            <v>0.55000000000000004</v>
          </cell>
        </row>
        <row r="392">
          <cell r="C392" t="str">
            <v>CPFW-ESC-U</v>
          </cell>
          <cell r="D392" t="str">
            <v>Unlimited</v>
          </cell>
          <cell r="E392" t="str">
            <v>FW Management Console</v>
          </cell>
          <cell r="F392">
            <v>12000</v>
          </cell>
          <cell r="G392">
            <v>5399.9999999999991</v>
          </cell>
          <cell r="H392">
            <v>0.55000000000000004</v>
          </cell>
        </row>
        <row r="393">
          <cell r="C393" t="str">
            <v>CPFW-ESC-U</v>
          </cell>
          <cell r="D393" t="str">
            <v>Unlimited</v>
          </cell>
          <cell r="E393" t="str">
            <v>FW Management Console</v>
          </cell>
          <cell r="F393">
            <v>12000</v>
          </cell>
          <cell r="G393">
            <v>5399.9999999999991</v>
          </cell>
          <cell r="H393">
            <v>0.55000000000000004</v>
          </cell>
        </row>
        <row r="394">
          <cell r="C394" t="str">
            <v>CPFW-ESC-U</v>
          </cell>
          <cell r="D394" t="str">
            <v>Unlimited</v>
          </cell>
          <cell r="E394" t="str">
            <v>FW Management Console</v>
          </cell>
          <cell r="F394">
            <v>12000</v>
          </cell>
          <cell r="G394">
            <v>5399.9999999999991</v>
          </cell>
          <cell r="H394">
            <v>0.55000000000000004</v>
          </cell>
        </row>
        <row r="395">
          <cell r="C395" t="str">
            <v>CPFW-ESC-U</v>
          </cell>
          <cell r="D395" t="str">
            <v>Unlimited</v>
          </cell>
          <cell r="E395" t="str">
            <v>FW Management Console</v>
          </cell>
          <cell r="F395">
            <v>11995</v>
          </cell>
          <cell r="G395">
            <v>0.65</v>
          </cell>
          <cell r="H395">
            <v>4198.25</v>
          </cell>
        </row>
        <row r="396">
          <cell r="C396" t="str">
            <v>CPFW-ESC-U-V40</v>
          </cell>
          <cell r="D396" t="str">
            <v>Unlimited</v>
          </cell>
          <cell r="E396" t="str">
            <v>FW Management Console</v>
          </cell>
          <cell r="F396">
            <v>11995</v>
          </cell>
          <cell r="G396">
            <v>0.65</v>
          </cell>
          <cell r="H396">
            <v>4198.25</v>
          </cell>
        </row>
        <row r="397">
          <cell r="C397" t="str">
            <v>CPVP-ESC-U-3DES-V40</v>
          </cell>
          <cell r="D397" t="str">
            <v>Unlimited</v>
          </cell>
          <cell r="E397" t="str">
            <v>FW Management Console</v>
          </cell>
          <cell r="F397">
            <v>11995</v>
          </cell>
          <cell r="G397">
            <v>0.65</v>
          </cell>
          <cell r="H397">
            <v>4198.25</v>
          </cell>
        </row>
        <row r="398">
          <cell r="C398" t="str">
            <v>CPVP-ESC-U-DES-V40</v>
          </cell>
          <cell r="D398" t="str">
            <v>Unlimited</v>
          </cell>
          <cell r="E398" t="str">
            <v>FW Management Console</v>
          </cell>
          <cell r="F398">
            <v>11995</v>
          </cell>
          <cell r="G398">
            <v>0.65</v>
          </cell>
          <cell r="H398">
            <v>4198.25</v>
          </cell>
        </row>
        <row r="399">
          <cell r="C399" t="str">
            <v>CPVP-ESC-U-FWZ1-V40</v>
          </cell>
          <cell r="D399" t="str">
            <v>Unlimited</v>
          </cell>
          <cell r="E399" t="str">
            <v>FW Management Console</v>
          </cell>
          <cell r="F399">
            <v>11995</v>
          </cell>
          <cell r="G399">
            <v>0.65</v>
          </cell>
          <cell r="H399">
            <v>4198.25</v>
          </cell>
        </row>
        <row r="400">
          <cell r="C400" t="str">
            <v>CPVP-ESC-U-V40</v>
          </cell>
          <cell r="D400" t="str">
            <v>Unlimited</v>
          </cell>
          <cell r="E400" t="str">
            <v>FW Management Console</v>
          </cell>
          <cell r="F400">
            <v>11995</v>
          </cell>
          <cell r="G400">
            <v>0.65</v>
          </cell>
          <cell r="H400">
            <v>4198.25</v>
          </cell>
        </row>
        <row r="401">
          <cell r="C401" t="str">
            <v>IPXX-SSC-U</v>
          </cell>
          <cell r="D401" t="str">
            <v>Unlimited</v>
          </cell>
          <cell r="E401" t="str">
            <v>FW Management Console</v>
          </cell>
          <cell r="F401">
            <v>2000</v>
          </cell>
          <cell r="G401">
            <v>0.65</v>
          </cell>
          <cell r="H401">
            <v>700</v>
          </cell>
        </row>
        <row r="402">
          <cell r="C402" t="str">
            <v>IPXX-SSC-U</v>
          </cell>
          <cell r="D402" t="str">
            <v>Unlimited</v>
          </cell>
          <cell r="E402" t="str">
            <v>FW Management Console</v>
          </cell>
          <cell r="F402">
            <v>2000</v>
          </cell>
          <cell r="G402">
            <v>0.65</v>
          </cell>
          <cell r="H402">
            <v>700</v>
          </cell>
        </row>
        <row r="403">
          <cell r="C403" t="str">
            <v>IPXX-SSC-V40</v>
          </cell>
          <cell r="D403" t="str">
            <v>Unlimited</v>
          </cell>
          <cell r="E403" t="str">
            <v>FW Management Console</v>
          </cell>
          <cell r="F403">
            <v>300</v>
          </cell>
          <cell r="G403">
            <v>0.3</v>
          </cell>
          <cell r="H403">
            <v>210</v>
          </cell>
        </row>
        <row r="404">
          <cell r="C404" t="str">
            <v>IPXX-UP-SSC-ESC</v>
          </cell>
          <cell r="D404" t="str">
            <v>Unlimited</v>
          </cell>
          <cell r="E404" t="str">
            <v>FW Management Console</v>
          </cell>
          <cell r="F404">
            <v>11200</v>
          </cell>
          <cell r="G404">
            <v>0.65</v>
          </cell>
          <cell r="H404">
            <v>3919.9999999999995</v>
          </cell>
        </row>
        <row r="405">
          <cell r="C405" t="str">
            <v>IPXX-UP-SSC-ESC</v>
          </cell>
          <cell r="D405" t="str">
            <v>Unlimited</v>
          </cell>
          <cell r="E405" t="str">
            <v>FW Management Console</v>
          </cell>
          <cell r="F405">
            <v>11200</v>
          </cell>
          <cell r="G405">
            <v>0.65</v>
          </cell>
          <cell r="H405">
            <v>3919.9999999999995</v>
          </cell>
        </row>
        <row r="406">
          <cell r="C406" t="str">
            <v>V-ESC-U</v>
          </cell>
          <cell r="D406" t="str">
            <v>Unlimited</v>
          </cell>
          <cell r="E406" t="str">
            <v>FW Management Console</v>
          </cell>
          <cell r="F406">
            <v>4195</v>
          </cell>
          <cell r="G406">
            <v>0.65</v>
          </cell>
          <cell r="H406">
            <v>1468.25</v>
          </cell>
        </row>
        <row r="407">
          <cell r="C407" t="str">
            <v>AMC-CP-1</v>
          </cell>
          <cell r="D407">
            <v>1</v>
          </cell>
          <cell r="E407" t="str">
            <v>FW Management Console</v>
          </cell>
          <cell r="F407">
            <v>1995</v>
          </cell>
          <cell r="G407">
            <v>758.1</v>
          </cell>
          <cell r="H407">
            <v>0.62</v>
          </cell>
        </row>
        <row r="408">
          <cell r="C408" t="str">
            <v>AMC-CP-5</v>
          </cell>
          <cell r="D408">
            <v>5</v>
          </cell>
          <cell r="E408" t="str">
            <v>FW Management Console</v>
          </cell>
          <cell r="F408">
            <v>4995</v>
          </cell>
          <cell r="G408">
            <v>1898.1</v>
          </cell>
          <cell r="H408">
            <v>0.62</v>
          </cell>
        </row>
        <row r="409">
          <cell r="C409" t="str">
            <v>AMC-CP-U</v>
          </cell>
          <cell r="D409" t="str">
            <v>Unlimited</v>
          </cell>
          <cell r="E409" t="str">
            <v>FW Management Console</v>
          </cell>
          <cell r="F409">
            <v>9995</v>
          </cell>
          <cell r="G409">
            <v>3798.1</v>
          </cell>
          <cell r="H409">
            <v>0.62</v>
          </cell>
        </row>
        <row r="410">
          <cell r="C410" t="str">
            <v>CPFW-ESC-U</v>
          </cell>
          <cell r="D410" t="str">
            <v>Unlimited</v>
          </cell>
          <cell r="E410" t="str">
            <v>FW Management Console</v>
          </cell>
          <cell r="F410">
            <v>11995</v>
          </cell>
          <cell r="G410">
            <v>5997.5</v>
          </cell>
          <cell r="H410">
            <v>0.5</v>
          </cell>
        </row>
        <row r="411">
          <cell r="C411" t="str">
            <v>XAMC-CP-1</v>
          </cell>
          <cell r="D411">
            <v>1</v>
          </cell>
          <cell r="E411" t="str">
            <v>FW Management Console</v>
          </cell>
          <cell r="F411">
            <v>1995</v>
          </cell>
          <cell r="G411">
            <v>758.1</v>
          </cell>
          <cell r="H411">
            <v>0.62</v>
          </cell>
        </row>
        <row r="412">
          <cell r="C412" t="str">
            <v>XAMC-CP-U</v>
          </cell>
          <cell r="D412" t="str">
            <v>Unlimited</v>
          </cell>
          <cell r="E412" t="str">
            <v>FW Management Console</v>
          </cell>
          <cell r="F412">
            <v>9995</v>
          </cell>
          <cell r="G412">
            <v>3798.1</v>
          </cell>
          <cell r="H412">
            <v>0.62</v>
          </cell>
        </row>
        <row r="413">
          <cell r="C413" t="str">
            <v>XAMC-CP-5</v>
          </cell>
          <cell r="D413">
            <v>5</v>
          </cell>
          <cell r="E413" t="str">
            <v>FW Management Console</v>
          </cell>
          <cell r="F413">
            <v>4995</v>
          </cell>
          <cell r="G413">
            <v>1898.1</v>
          </cell>
          <cell r="H413">
            <v>0.62</v>
          </cell>
        </row>
        <row r="414">
          <cell r="C414" t="str">
            <v>AMC-CP-1</v>
          </cell>
          <cell r="D414">
            <v>1</v>
          </cell>
          <cell r="E414" t="str">
            <v>FW Management Console</v>
          </cell>
          <cell r="F414">
            <v>1995</v>
          </cell>
          <cell r="G414">
            <v>758.1</v>
          </cell>
          <cell r="H414">
            <v>0.62</v>
          </cell>
        </row>
        <row r="415">
          <cell r="C415" t="str">
            <v>AMC-CP-U</v>
          </cell>
          <cell r="D415" t="str">
            <v>Unlimited</v>
          </cell>
          <cell r="E415" t="str">
            <v>FW Management Console</v>
          </cell>
          <cell r="F415">
            <v>9995</v>
          </cell>
          <cell r="G415">
            <v>3798.1</v>
          </cell>
          <cell r="H415">
            <v>0.62</v>
          </cell>
        </row>
        <row r="416">
          <cell r="C416" t="str">
            <v>AMC-CP-U</v>
          </cell>
          <cell r="D416" t="str">
            <v>Unlimited</v>
          </cell>
          <cell r="E416" t="str">
            <v>FW Management Console</v>
          </cell>
          <cell r="F416">
            <v>9995</v>
          </cell>
          <cell r="G416">
            <v>3798.1</v>
          </cell>
          <cell r="H416">
            <v>0.62</v>
          </cell>
        </row>
        <row r="417">
          <cell r="C417" t="str">
            <v>CPFW-ESC-U</v>
          </cell>
          <cell r="D417" t="str">
            <v>Unlimited</v>
          </cell>
          <cell r="E417" t="str">
            <v>FW Management Console</v>
          </cell>
          <cell r="F417">
            <v>11995</v>
          </cell>
          <cell r="G417">
            <v>5997.5</v>
          </cell>
          <cell r="H417">
            <v>0.5</v>
          </cell>
        </row>
        <row r="418">
          <cell r="C418" t="str">
            <v>CPFW-ESC-U</v>
          </cell>
          <cell r="D418" t="str">
            <v>Unlimited</v>
          </cell>
          <cell r="E418" t="str">
            <v>FW Management Console</v>
          </cell>
          <cell r="F418">
            <v>11995</v>
          </cell>
          <cell r="G418">
            <v>5997.5</v>
          </cell>
          <cell r="H418">
            <v>0.5</v>
          </cell>
        </row>
        <row r="419">
          <cell r="C419" t="str">
            <v>CPFW-ESC-U</v>
          </cell>
          <cell r="D419" t="str">
            <v>Unlimited</v>
          </cell>
          <cell r="E419" t="str">
            <v>FW Management Console</v>
          </cell>
          <cell r="F419">
            <v>11995</v>
          </cell>
          <cell r="G419">
            <v>5997.5</v>
          </cell>
          <cell r="H419">
            <v>0.5</v>
          </cell>
        </row>
        <row r="420">
          <cell r="C420" t="str">
            <v>CPFW-ESC-U</v>
          </cell>
          <cell r="D420" t="str">
            <v>Unlimited</v>
          </cell>
          <cell r="E420" t="str">
            <v>FW Management Console</v>
          </cell>
          <cell r="F420">
            <v>11995</v>
          </cell>
          <cell r="G420">
            <v>5997.5</v>
          </cell>
          <cell r="H420">
            <v>0.5</v>
          </cell>
        </row>
        <row r="421">
          <cell r="C421" t="str">
            <v>CPFW-ESC-U</v>
          </cell>
          <cell r="D421" t="str">
            <v>Unlimited</v>
          </cell>
          <cell r="E421" t="str">
            <v>FW Management Console</v>
          </cell>
          <cell r="F421">
            <v>11995</v>
          </cell>
          <cell r="G421">
            <v>5997.5</v>
          </cell>
          <cell r="H421">
            <v>0.5</v>
          </cell>
        </row>
        <row r="422">
          <cell r="C422" t="str">
            <v>CPFW-ESC-U</v>
          </cell>
          <cell r="D422" t="str">
            <v>Unlimited</v>
          </cell>
          <cell r="E422" t="str">
            <v>FW Management Console</v>
          </cell>
          <cell r="F422">
            <v>11995</v>
          </cell>
          <cell r="G422">
            <v>5997.5</v>
          </cell>
          <cell r="H422">
            <v>0.5</v>
          </cell>
        </row>
        <row r="423">
          <cell r="C423" t="str">
            <v>CPFW-ESC-U</v>
          </cell>
          <cell r="D423" t="str">
            <v>Unlimited</v>
          </cell>
          <cell r="E423" t="str">
            <v>FW Management Console</v>
          </cell>
          <cell r="F423">
            <v>11995</v>
          </cell>
          <cell r="G423">
            <v>5997.5</v>
          </cell>
          <cell r="H423">
            <v>0.5</v>
          </cell>
        </row>
        <row r="424">
          <cell r="C424" t="str">
            <v>CPFW-ESC-U</v>
          </cell>
          <cell r="D424" t="str">
            <v>Unlimited</v>
          </cell>
          <cell r="E424" t="str">
            <v>FW Management Console</v>
          </cell>
          <cell r="F424">
            <v>11995</v>
          </cell>
          <cell r="G424">
            <v>5997.5</v>
          </cell>
          <cell r="H424">
            <v>0.5</v>
          </cell>
        </row>
        <row r="425">
          <cell r="C425" t="str">
            <v>CPFW-NSC-U</v>
          </cell>
          <cell r="D425" t="str">
            <v>Unlimited</v>
          </cell>
          <cell r="E425" t="str">
            <v>Network Security Center</v>
          </cell>
          <cell r="F425">
            <v>34995</v>
          </cell>
          <cell r="G425">
            <v>0.65</v>
          </cell>
          <cell r="H425">
            <v>12248.25</v>
          </cell>
        </row>
        <row r="426">
          <cell r="C426" t="str">
            <v>CPFW-NSC-U-V40</v>
          </cell>
          <cell r="D426" t="str">
            <v>Unlimited</v>
          </cell>
          <cell r="E426" t="str">
            <v>Network Security Center</v>
          </cell>
          <cell r="F426">
            <v>34995</v>
          </cell>
          <cell r="G426">
            <v>0.65</v>
          </cell>
          <cell r="H426">
            <v>12248.25</v>
          </cell>
        </row>
        <row r="427">
          <cell r="C427" t="str">
            <v>CPFW-OSE-10-V10</v>
          </cell>
          <cell r="D427">
            <v>10</v>
          </cell>
          <cell r="E427" t="str">
            <v>Open Security Extension</v>
          </cell>
          <cell r="F427">
            <v>9995</v>
          </cell>
          <cell r="G427">
            <v>0.65</v>
          </cell>
          <cell r="H427">
            <v>3498.25</v>
          </cell>
        </row>
        <row r="428">
          <cell r="C428" t="str">
            <v>CPFW-OSE-1-V10</v>
          </cell>
          <cell r="D428">
            <v>1</v>
          </cell>
          <cell r="E428" t="str">
            <v>Open Security Extension</v>
          </cell>
          <cell r="F428">
            <v>1495</v>
          </cell>
          <cell r="G428">
            <v>0.65</v>
          </cell>
          <cell r="H428">
            <v>523.25</v>
          </cell>
        </row>
        <row r="429">
          <cell r="C429" t="str">
            <v>CPFW-OSE-U-V10</v>
          </cell>
          <cell r="D429" t="str">
            <v>Unlimited</v>
          </cell>
          <cell r="E429" t="str">
            <v>Open Security Extension</v>
          </cell>
          <cell r="F429">
            <v>1995</v>
          </cell>
          <cell r="G429">
            <v>0.65</v>
          </cell>
          <cell r="H429">
            <v>698.25</v>
          </cell>
        </row>
        <row r="430">
          <cell r="C430" t="str">
            <v>CPFW-RSC-U</v>
          </cell>
          <cell r="D430" t="str">
            <v>Unlimited</v>
          </cell>
          <cell r="E430" t="str">
            <v>Router Security Center</v>
          </cell>
          <cell r="F430">
            <v>29995</v>
          </cell>
          <cell r="G430">
            <v>0.65</v>
          </cell>
          <cell r="H430">
            <v>10498.25</v>
          </cell>
        </row>
        <row r="431">
          <cell r="C431" t="str">
            <v>CPFW-RSC-U</v>
          </cell>
          <cell r="D431" t="str">
            <v>Unlimited</v>
          </cell>
          <cell r="E431" t="str">
            <v>Router Security Center</v>
          </cell>
          <cell r="F431">
            <v>29995</v>
          </cell>
          <cell r="G431">
            <v>0.65</v>
          </cell>
          <cell r="H431">
            <v>10498.25</v>
          </cell>
        </row>
        <row r="432">
          <cell r="C432" t="str">
            <v>CPVP-VSR-1000-V40</v>
          </cell>
          <cell r="D432">
            <v>1000</v>
          </cell>
          <cell r="E432" t="str">
            <v>SecuRemote</v>
          </cell>
          <cell r="F432">
            <v>0</v>
          </cell>
          <cell r="G432">
            <v>0</v>
          </cell>
          <cell r="H432">
            <v>0</v>
          </cell>
        </row>
        <row r="433">
          <cell r="C433" t="str">
            <v>CPVP-VSR-100-V40</v>
          </cell>
          <cell r="D433">
            <v>100</v>
          </cell>
          <cell r="E433" t="str">
            <v>SecuRemote</v>
          </cell>
          <cell r="F433">
            <v>0</v>
          </cell>
          <cell r="G433">
            <v>0</v>
          </cell>
          <cell r="H433">
            <v>0</v>
          </cell>
        </row>
        <row r="434">
          <cell r="C434" t="str">
            <v>CPVP-VSR-2500-V40</v>
          </cell>
          <cell r="D434">
            <v>2500</v>
          </cell>
          <cell r="E434" t="str">
            <v>SecuRemote</v>
          </cell>
          <cell r="F434">
            <v>0</v>
          </cell>
          <cell r="G434">
            <v>0</v>
          </cell>
          <cell r="H434">
            <v>0</v>
          </cell>
        </row>
        <row r="435">
          <cell r="C435" t="str">
            <v>CPVP-VSR-250-V40</v>
          </cell>
          <cell r="D435">
            <v>250</v>
          </cell>
          <cell r="E435" t="str">
            <v>SecuRemote</v>
          </cell>
          <cell r="F435">
            <v>0</v>
          </cell>
          <cell r="G435">
            <v>0</v>
          </cell>
          <cell r="H435">
            <v>0</v>
          </cell>
        </row>
        <row r="436">
          <cell r="C436" t="str">
            <v>CPVP-VSR-250-V41</v>
          </cell>
          <cell r="D436">
            <v>250</v>
          </cell>
          <cell r="E436" t="str">
            <v>SecuRemote</v>
          </cell>
        </row>
        <row r="437">
          <cell r="C437" t="str">
            <v>CPVP-VSR-5000-V40</v>
          </cell>
          <cell r="D437">
            <v>5000</v>
          </cell>
          <cell r="E437" t="str">
            <v>SecuRemote</v>
          </cell>
          <cell r="F437">
            <v>0</v>
          </cell>
          <cell r="G437">
            <v>0</v>
          </cell>
          <cell r="H437">
            <v>0</v>
          </cell>
        </row>
        <row r="438">
          <cell r="C438" t="str">
            <v>CPVP-VSR-5000-V41</v>
          </cell>
          <cell r="D438">
            <v>5000</v>
          </cell>
          <cell r="E438" t="str">
            <v>SecuRemote</v>
          </cell>
        </row>
        <row r="439">
          <cell r="C439" t="str">
            <v>CPVP-VSR-500-V40</v>
          </cell>
          <cell r="D439">
            <v>500</v>
          </cell>
          <cell r="E439" t="str">
            <v>SecuRemote</v>
          </cell>
          <cell r="F439">
            <v>0</v>
          </cell>
          <cell r="G439">
            <v>0</v>
          </cell>
          <cell r="H439">
            <v>0</v>
          </cell>
        </row>
        <row r="440">
          <cell r="C440" t="str">
            <v>CPVP-VSR-50-V40</v>
          </cell>
          <cell r="D440">
            <v>50</v>
          </cell>
          <cell r="E440" t="str">
            <v>SecuRemote</v>
          </cell>
          <cell r="F440">
            <v>0</v>
          </cell>
          <cell r="G440">
            <v>0</v>
          </cell>
          <cell r="H440">
            <v>0</v>
          </cell>
        </row>
        <row r="441">
          <cell r="C441" t="str">
            <v>CPVP-VSR-50-V41</v>
          </cell>
          <cell r="D441">
            <v>50</v>
          </cell>
          <cell r="E441" t="str">
            <v>SecuRemote</v>
          </cell>
        </row>
        <row r="442">
          <cell r="C442" t="str">
            <v>CPFW-REDSC</v>
          </cell>
          <cell r="D442">
            <v>1</v>
          </cell>
          <cell r="E442" t="str">
            <v>FW Management Console</v>
          </cell>
          <cell r="F442">
            <v>5000</v>
          </cell>
          <cell r="G442">
            <v>0.65</v>
          </cell>
          <cell r="H442">
            <v>1750</v>
          </cell>
        </row>
        <row r="443">
          <cell r="C443" t="str">
            <v>IPXX-REDSC-V40</v>
          </cell>
          <cell r="D443">
            <v>1</v>
          </cell>
          <cell r="E443" t="str">
            <v>FW Management Console</v>
          </cell>
          <cell r="F443">
            <v>750</v>
          </cell>
          <cell r="G443">
            <v>0.3</v>
          </cell>
          <cell r="H443">
            <v>525</v>
          </cell>
        </row>
        <row r="444">
          <cell r="C444" t="str">
            <v>CPFW-SRE-1</v>
          </cell>
          <cell r="D444">
            <v>1</v>
          </cell>
          <cell r="E444" t="str">
            <v>Single Router Extension</v>
          </cell>
          <cell r="F444">
            <v>1995</v>
          </cell>
          <cell r="G444">
            <v>0.65</v>
          </cell>
          <cell r="H444">
            <v>698.25</v>
          </cell>
        </row>
        <row r="445">
          <cell r="C445" t="str">
            <v>CPFW-SRE-1</v>
          </cell>
          <cell r="D445">
            <v>1</v>
          </cell>
          <cell r="E445" t="str">
            <v>Single Router Extension</v>
          </cell>
          <cell r="F445">
            <v>1995</v>
          </cell>
          <cell r="G445">
            <v>0.65</v>
          </cell>
          <cell r="H445">
            <v>698.25</v>
          </cell>
        </row>
        <row r="446">
          <cell r="C446" t="str">
            <v>CPVP-VEE-U-3DES-V40</v>
          </cell>
          <cell r="D446" t="str">
            <v>Unlimited</v>
          </cell>
          <cell r="E446" t="str">
            <v xml:space="preserve">VPN-1 Enterprise Center </v>
          </cell>
          <cell r="F446">
            <v>19995</v>
          </cell>
          <cell r="G446">
            <v>0.65</v>
          </cell>
          <cell r="H446">
            <v>6998.25</v>
          </cell>
        </row>
        <row r="447">
          <cell r="C447" t="str">
            <v>CPVP-VEE-U-3DES-V41</v>
          </cell>
          <cell r="D447" t="str">
            <v>Unlimited</v>
          </cell>
          <cell r="E447" t="str">
            <v xml:space="preserve">VPN-1 Enterprise Center </v>
          </cell>
        </row>
        <row r="448">
          <cell r="C448" t="str">
            <v>CPVP-VEE-U-DES-V40</v>
          </cell>
          <cell r="D448" t="str">
            <v>Unlimited</v>
          </cell>
          <cell r="E448" t="str">
            <v xml:space="preserve">VPN-1 Enterprise Center </v>
          </cell>
          <cell r="F448">
            <v>19995</v>
          </cell>
          <cell r="G448">
            <v>0.65</v>
          </cell>
          <cell r="H448">
            <v>6998.25</v>
          </cell>
        </row>
        <row r="449">
          <cell r="C449" t="str">
            <v>CPVP-VEE-U-DES-V41</v>
          </cell>
          <cell r="D449" t="str">
            <v>Unlimited</v>
          </cell>
          <cell r="E449" t="str">
            <v xml:space="preserve">VPN-1 Enterprise Center </v>
          </cell>
        </row>
        <row r="450">
          <cell r="C450" t="str">
            <v>CPVP-VEE-U-FWZ1-V40</v>
          </cell>
          <cell r="D450" t="str">
            <v>Unlimited</v>
          </cell>
          <cell r="E450" t="str">
            <v xml:space="preserve">VPN-1 Enterprise Center </v>
          </cell>
          <cell r="F450">
            <v>19995</v>
          </cell>
          <cell r="G450">
            <v>0.65</v>
          </cell>
          <cell r="H450">
            <v>6998.25</v>
          </cell>
        </row>
        <row r="451">
          <cell r="C451" t="str">
            <v>CPVP-VEE-U-</v>
          </cell>
          <cell r="D451" t="str">
            <v>Unlimited</v>
          </cell>
          <cell r="E451" t="str">
            <v>VPN-1 Enterprise Encryption Center</v>
          </cell>
          <cell r="F451">
            <v>19995</v>
          </cell>
          <cell r="G451">
            <v>5998.5000000000009</v>
          </cell>
          <cell r="H451">
            <v>0.7</v>
          </cell>
        </row>
        <row r="452">
          <cell r="C452" t="str">
            <v>CPVP-VEE-U-</v>
          </cell>
          <cell r="D452" t="str">
            <v>Unlimited</v>
          </cell>
          <cell r="E452" t="str">
            <v>VPN-1 Enterprise Encryption Center</v>
          </cell>
          <cell r="F452">
            <v>19995</v>
          </cell>
          <cell r="G452">
            <v>5998.5000000000009</v>
          </cell>
          <cell r="H452">
            <v>0.7</v>
          </cell>
        </row>
        <row r="453">
          <cell r="C453" t="str">
            <v>CPVP-VEE-U-</v>
          </cell>
          <cell r="D453" t="str">
            <v>Unlimited</v>
          </cell>
          <cell r="E453" t="str">
            <v>VPN-1 Enterprise Encryption Center</v>
          </cell>
          <cell r="F453">
            <v>19995</v>
          </cell>
          <cell r="G453">
            <v>5998.5000000000009</v>
          </cell>
          <cell r="H453">
            <v>0.7</v>
          </cell>
        </row>
        <row r="454">
          <cell r="C454" t="str">
            <v xml:space="preserve">V-VEE-U-DES </v>
          </cell>
          <cell r="D454" t="str">
            <v>Unlimited</v>
          </cell>
          <cell r="E454" t="str">
            <v>VPN-1 Enterprise Encryption Center</v>
          </cell>
          <cell r="F454">
            <v>6995</v>
          </cell>
          <cell r="G454">
            <v>0.65</v>
          </cell>
          <cell r="H454">
            <v>2448.25</v>
          </cell>
        </row>
        <row r="455">
          <cell r="C455" t="str">
            <v>CPFW-VES-U-DES-V40</v>
          </cell>
          <cell r="D455" t="str">
            <v>Unlimited</v>
          </cell>
          <cell r="E455" t="str">
            <v xml:space="preserve">VPN-1 Enterprise Security Center </v>
          </cell>
          <cell r="F455">
            <v>24995</v>
          </cell>
          <cell r="G455">
            <v>0.65</v>
          </cell>
          <cell r="H455">
            <v>8748.25</v>
          </cell>
        </row>
        <row r="456">
          <cell r="C456" t="str">
            <v>CPVP-VES-U-3DES-V40</v>
          </cell>
          <cell r="D456" t="str">
            <v>Unlimited</v>
          </cell>
          <cell r="E456" t="str">
            <v xml:space="preserve">VPN-1 Enterprise Security Center </v>
          </cell>
          <cell r="F456">
            <v>24995</v>
          </cell>
          <cell r="G456">
            <v>0.65</v>
          </cell>
          <cell r="H456">
            <v>8748.25</v>
          </cell>
        </row>
        <row r="457">
          <cell r="C457" t="str">
            <v>CPVP-VES-U-DES-V40</v>
          </cell>
          <cell r="D457" t="str">
            <v>Unlimited</v>
          </cell>
          <cell r="E457" t="str">
            <v xml:space="preserve">VPN-1 Enterprise Security Center </v>
          </cell>
          <cell r="F457">
            <v>24995</v>
          </cell>
          <cell r="G457">
            <v>0.65</v>
          </cell>
          <cell r="H457">
            <v>8748.25</v>
          </cell>
        </row>
        <row r="458">
          <cell r="C458" t="str">
            <v>CPVP-VES-U-FWZ1-V40</v>
          </cell>
          <cell r="D458" t="str">
            <v>Unlimited</v>
          </cell>
          <cell r="E458" t="str">
            <v xml:space="preserve">VPN-1 Enterprise Security Center </v>
          </cell>
          <cell r="F458">
            <v>24995</v>
          </cell>
          <cell r="G458">
            <v>0.65</v>
          </cell>
          <cell r="H458">
            <v>8748.25</v>
          </cell>
        </row>
        <row r="459">
          <cell r="C459" t="str">
            <v>CPVP-VFM-100-3DES-V40</v>
          </cell>
          <cell r="D459">
            <v>100</v>
          </cell>
          <cell r="E459" t="str">
            <v>VPN-1 FW Module</v>
          </cell>
          <cell r="F459">
            <v>5995</v>
          </cell>
          <cell r="G459">
            <v>0.65</v>
          </cell>
          <cell r="H459">
            <v>2098.25</v>
          </cell>
        </row>
        <row r="460">
          <cell r="C460" t="str">
            <v>CPVP-VFM-100-DES-V40</v>
          </cell>
          <cell r="D460">
            <v>100</v>
          </cell>
          <cell r="E460" t="str">
            <v>VPN-1 FW Module</v>
          </cell>
          <cell r="F460">
            <v>5995</v>
          </cell>
          <cell r="G460">
            <v>0.65</v>
          </cell>
          <cell r="H460">
            <v>2098.25</v>
          </cell>
        </row>
        <row r="461">
          <cell r="C461" t="str">
            <v>CPVP-VFM-100-FWZ1-V40</v>
          </cell>
          <cell r="D461">
            <v>100</v>
          </cell>
          <cell r="E461" t="str">
            <v>VPN-1 FW Module</v>
          </cell>
          <cell r="F461">
            <v>5995</v>
          </cell>
          <cell r="G461">
            <v>0.65</v>
          </cell>
          <cell r="H461">
            <v>2098.25</v>
          </cell>
        </row>
        <row r="462">
          <cell r="C462" t="str">
            <v>CPVP-VFM-100-3DES-V41</v>
          </cell>
          <cell r="D462">
            <v>100</v>
          </cell>
          <cell r="E462" t="str">
            <v>VPN-1 FW Module</v>
          </cell>
        </row>
        <row r="463">
          <cell r="C463" t="str">
            <v>CPVP-VFM-25-3DES-V40</v>
          </cell>
          <cell r="D463">
            <v>25</v>
          </cell>
          <cell r="E463" t="str">
            <v>VPN-1 FW Module</v>
          </cell>
          <cell r="F463">
            <v>2495</v>
          </cell>
          <cell r="G463">
            <v>0.65</v>
          </cell>
          <cell r="H463">
            <v>873.25</v>
          </cell>
        </row>
        <row r="464">
          <cell r="C464" t="str">
            <v>CPVP-VFM-25-3DES-V41</v>
          </cell>
          <cell r="D464">
            <v>25</v>
          </cell>
          <cell r="E464" t="str">
            <v>VPN-1 FW Module</v>
          </cell>
        </row>
        <row r="465">
          <cell r="C465" t="str">
            <v>CPVP-VFM-25-DES-V40</v>
          </cell>
          <cell r="D465">
            <v>25</v>
          </cell>
          <cell r="E465" t="str">
            <v>VPN-1 FW Module</v>
          </cell>
          <cell r="F465">
            <v>2495</v>
          </cell>
          <cell r="G465">
            <v>0.65</v>
          </cell>
          <cell r="H465">
            <v>873.25</v>
          </cell>
        </row>
        <row r="466">
          <cell r="C466" t="str">
            <v>CPVP-VFM-25-FWZ1-V40</v>
          </cell>
          <cell r="D466">
            <v>25</v>
          </cell>
          <cell r="E466" t="str">
            <v>VPN-1 FW Module</v>
          </cell>
          <cell r="F466">
            <v>2495</v>
          </cell>
          <cell r="G466">
            <v>0.65</v>
          </cell>
          <cell r="H466">
            <v>873.25</v>
          </cell>
        </row>
        <row r="467">
          <cell r="C467" t="str">
            <v>CPVP-VFM-250-3DES-V40</v>
          </cell>
          <cell r="D467">
            <v>250</v>
          </cell>
          <cell r="E467" t="str">
            <v>VPN-1 FW Module</v>
          </cell>
          <cell r="F467">
            <v>7495</v>
          </cell>
          <cell r="G467">
            <v>0.65</v>
          </cell>
          <cell r="H467">
            <v>2623.25</v>
          </cell>
        </row>
        <row r="468">
          <cell r="C468" t="str">
            <v>CPVP-VFM-250-DES-V40</v>
          </cell>
          <cell r="D468">
            <v>250</v>
          </cell>
          <cell r="E468" t="str">
            <v>VPN-1 FW Module</v>
          </cell>
          <cell r="F468">
            <v>7495</v>
          </cell>
          <cell r="G468">
            <v>0.65</v>
          </cell>
          <cell r="H468">
            <v>2623.25</v>
          </cell>
        </row>
        <row r="469">
          <cell r="C469" t="str">
            <v>CPVP-VFM-250-FWZ1-V40</v>
          </cell>
          <cell r="D469">
            <v>250</v>
          </cell>
          <cell r="E469" t="str">
            <v>VPN-1 FW Module</v>
          </cell>
          <cell r="F469">
            <v>7495</v>
          </cell>
          <cell r="G469">
            <v>0.65</v>
          </cell>
          <cell r="H469">
            <v>2623.25</v>
          </cell>
        </row>
        <row r="470">
          <cell r="C470" t="str">
            <v>CPVP-VFM-50-3DES-V40</v>
          </cell>
          <cell r="D470">
            <v>50</v>
          </cell>
          <cell r="E470" t="str">
            <v>VPN-1 FW Module</v>
          </cell>
          <cell r="F470">
            <v>4495</v>
          </cell>
          <cell r="G470">
            <v>0.65</v>
          </cell>
          <cell r="H470">
            <v>1573.25</v>
          </cell>
        </row>
        <row r="471">
          <cell r="C471" t="str">
            <v>CPVP-VFM-50-3DES-V41</v>
          </cell>
          <cell r="D471">
            <v>50</v>
          </cell>
          <cell r="E471" t="str">
            <v>VPN-1 FW Module</v>
          </cell>
        </row>
        <row r="472">
          <cell r="C472" t="str">
            <v>CPVP-VFM-50-DES-V40</v>
          </cell>
          <cell r="D472">
            <v>50</v>
          </cell>
          <cell r="E472" t="str">
            <v>VPN-1 FW Module</v>
          </cell>
          <cell r="F472">
            <v>4495</v>
          </cell>
          <cell r="G472">
            <v>0.65</v>
          </cell>
          <cell r="H472">
            <v>1573.25</v>
          </cell>
        </row>
        <row r="473">
          <cell r="C473" t="str">
            <v>CPVP-VFM-50-FWZ1-V40</v>
          </cell>
          <cell r="D473">
            <v>50</v>
          </cell>
          <cell r="E473" t="str">
            <v>VPN-1 FW Module</v>
          </cell>
          <cell r="F473">
            <v>4495</v>
          </cell>
          <cell r="G473">
            <v>0.65</v>
          </cell>
          <cell r="H473">
            <v>1573.25</v>
          </cell>
        </row>
        <row r="474">
          <cell r="C474" t="str">
            <v>CPVP-VFM-U-3DES-V40</v>
          </cell>
          <cell r="D474" t="str">
            <v>Unlimited</v>
          </cell>
          <cell r="E474" t="str">
            <v>VPN-1 FW Module</v>
          </cell>
          <cell r="F474">
            <v>9495</v>
          </cell>
          <cell r="G474">
            <v>0.65</v>
          </cell>
          <cell r="H474">
            <v>3323.25</v>
          </cell>
        </row>
        <row r="475">
          <cell r="C475" t="str">
            <v>CPVP-VFM-U-3DES-V41</v>
          </cell>
          <cell r="D475" t="str">
            <v>Unlimited</v>
          </cell>
          <cell r="E475" t="str">
            <v>VPN-1 FW Module</v>
          </cell>
        </row>
        <row r="476">
          <cell r="C476" t="str">
            <v>CPVP-VFM-U-DES-V40</v>
          </cell>
          <cell r="D476" t="str">
            <v>Unlimited</v>
          </cell>
          <cell r="E476" t="str">
            <v>VPN-1 FW Module</v>
          </cell>
          <cell r="F476">
            <v>9495</v>
          </cell>
          <cell r="G476">
            <v>0.65</v>
          </cell>
          <cell r="H476">
            <v>3323.25</v>
          </cell>
        </row>
        <row r="477">
          <cell r="C477" t="str">
            <v>CPVP-VFM-U-DES-V41</v>
          </cell>
          <cell r="D477" t="str">
            <v>Unlimited</v>
          </cell>
          <cell r="E477" t="str">
            <v>VPN-1 FW Module</v>
          </cell>
        </row>
        <row r="478">
          <cell r="C478" t="str">
            <v>CPVP-VFM-U-DES-V40-F</v>
          </cell>
          <cell r="D478" t="str">
            <v>Unlimited</v>
          </cell>
          <cell r="E478" t="str">
            <v>VPN-1 FW Module</v>
          </cell>
          <cell r="F478">
            <v>9495</v>
          </cell>
          <cell r="G478">
            <v>0.65</v>
          </cell>
          <cell r="H478">
            <v>3323.25</v>
          </cell>
        </row>
        <row r="479">
          <cell r="C479" t="str">
            <v>CPVP-VFM-U-FWZ1-V40</v>
          </cell>
          <cell r="D479" t="str">
            <v>Unlimited</v>
          </cell>
          <cell r="E479" t="str">
            <v>VPN-1 FW Module</v>
          </cell>
          <cell r="F479">
            <v>9495</v>
          </cell>
          <cell r="G479">
            <v>0.65</v>
          </cell>
          <cell r="H479">
            <v>3323.25</v>
          </cell>
        </row>
        <row r="480">
          <cell r="C480" t="str">
            <v>CPVP-VGS-U-3DES-V40</v>
          </cell>
          <cell r="D480" t="str">
            <v>Unlimited</v>
          </cell>
          <cell r="E480" t="str">
            <v>VPN-1 Global Security Center</v>
          </cell>
          <cell r="F480">
            <v>44995</v>
          </cell>
          <cell r="G480">
            <v>0.65</v>
          </cell>
          <cell r="H480">
            <v>15748.249999999998</v>
          </cell>
        </row>
        <row r="481">
          <cell r="C481" t="str">
            <v>CPVP-VGS-U-DES-V40</v>
          </cell>
          <cell r="D481" t="str">
            <v>Unlimited</v>
          </cell>
          <cell r="E481" t="str">
            <v>VPN-1 Global Security Center</v>
          </cell>
          <cell r="F481">
            <v>44995</v>
          </cell>
          <cell r="G481">
            <v>0.65</v>
          </cell>
          <cell r="H481">
            <v>15748.249999999998</v>
          </cell>
        </row>
        <row r="482">
          <cell r="C482" t="str">
            <v>CPVP-VGS-U-FWZ1-V40</v>
          </cell>
          <cell r="D482" t="str">
            <v>Unlimited</v>
          </cell>
          <cell r="E482" t="str">
            <v>VPN-1 Global Security Center</v>
          </cell>
          <cell r="F482">
            <v>44995</v>
          </cell>
          <cell r="G482">
            <v>0.65</v>
          </cell>
          <cell r="H482">
            <v>15748.249999999998</v>
          </cell>
        </row>
        <row r="483">
          <cell r="C483" t="str">
            <v>CPVP-VIM-1</v>
          </cell>
          <cell r="D483">
            <v>1</v>
          </cell>
          <cell r="E483" t="str">
            <v>VPN-1 Host Inspection Module</v>
          </cell>
          <cell r="F483">
            <v>895</v>
          </cell>
          <cell r="G483">
            <v>268.50000000000006</v>
          </cell>
          <cell r="H483">
            <v>0.7</v>
          </cell>
        </row>
        <row r="484">
          <cell r="C484" t="str">
            <v>CPVP-VIM-1</v>
          </cell>
          <cell r="D484">
            <v>1</v>
          </cell>
          <cell r="E484" t="str">
            <v>VPN-1 Host Inspection Module</v>
          </cell>
          <cell r="F484">
            <v>895</v>
          </cell>
          <cell r="G484">
            <v>268.50000000000006</v>
          </cell>
          <cell r="H484">
            <v>0.7</v>
          </cell>
        </row>
        <row r="485">
          <cell r="C485" t="str">
            <v>CPVP-VIM-1</v>
          </cell>
          <cell r="D485">
            <v>1</v>
          </cell>
          <cell r="E485" t="str">
            <v>VPN-1 Host Inspection Module</v>
          </cell>
          <cell r="F485">
            <v>895</v>
          </cell>
          <cell r="G485">
            <v>268.50000000000006</v>
          </cell>
          <cell r="H485">
            <v>0.7</v>
          </cell>
        </row>
        <row r="486">
          <cell r="C486" t="str">
            <v>CPVP-VIM-1-3DES-V40</v>
          </cell>
          <cell r="D486">
            <v>1</v>
          </cell>
          <cell r="E486" t="str">
            <v>VPN-1 Host Inspection Module</v>
          </cell>
          <cell r="F486">
            <v>895</v>
          </cell>
          <cell r="G486">
            <v>0.65</v>
          </cell>
          <cell r="H486">
            <v>313.25</v>
          </cell>
        </row>
        <row r="487">
          <cell r="C487" t="str">
            <v>CPVP-VIM-1-DES-V40</v>
          </cell>
          <cell r="D487">
            <v>1</v>
          </cell>
          <cell r="E487" t="str">
            <v>VPN-1 Host Inspection Module</v>
          </cell>
          <cell r="F487">
            <v>895</v>
          </cell>
          <cell r="G487">
            <v>0.65</v>
          </cell>
          <cell r="H487">
            <v>313.25</v>
          </cell>
        </row>
        <row r="488">
          <cell r="C488" t="str">
            <v>CPVP-VIM-1-FWZ1-V40</v>
          </cell>
          <cell r="D488">
            <v>1</v>
          </cell>
          <cell r="E488" t="str">
            <v>VPN-1 Host Inspection Module</v>
          </cell>
          <cell r="F488">
            <v>895</v>
          </cell>
          <cell r="G488">
            <v>0.65</v>
          </cell>
          <cell r="H488">
            <v>313.25</v>
          </cell>
        </row>
        <row r="489">
          <cell r="C489" t="str">
            <v>CPVP-VIG-25-DES-V41</v>
          </cell>
          <cell r="D489">
            <v>25</v>
          </cell>
          <cell r="E489" t="str">
            <v>VPN-1 Internet Gateway</v>
          </cell>
        </row>
        <row r="490">
          <cell r="C490" t="str">
            <v>CPVP-VIG-100-3DES-V40</v>
          </cell>
          <cell r="D490">
            <v>100</v>
          </cell>
          <cell r="E490" t="str">
            <v>VPN-1 Internet Gateway</v>
          </cell>
          <cell r="F490">
            <v>8495</v>
          </cell>
          <cell r="G490">
            <v>0.65</v>
          </cell>
          <cell r="H490">
            <v>2973.25</v>
          </cell>
        </row>
        <row r="491">
          <cell r="C491" t="str">
            <v>CPVP-VIG-100-3DES-V41</v>
          </cell>
          <cell r="D491">
            <v>100</v>
          </cell>
          <cell r="E491" t="str">
            <v>VPN-1 Internet Gateway</v>
          </cell>
        </row>
        <row r="492">
          <cell r="C492" t="str">
            <v>CPVP-VIG-100-DES-V40</v>
          </cell>
          <cell r="D492">
            <v>100</v>
          </cell>
          <cell r="E492" t="str">
            <v>VPN-1 Internet Gateway</v>
          </cell>
          <cell r="F492">
            <v>8495</v>
          </cell>
          <cell r="G492">
            <v>0.65</v>
          </cell>
          <cell r="H492">
            <v>2973.25</v>
          </cell>
        </row>
        <row r="493">
          <cell r="C493" t="str">
            <v>CPVP-VIG-100-DES-V41</v>
          </cell>
          <cell r="D493">
            <v>100</v>
          </cell>
          <cell r="E493" t="str">
            <v>VPN-1 Internet Gateway</v>
          </cell>
        </row>
        <row r="494">
          <cell r="C494" t="str">
            <v>CPVP-VIG-100-FWZ1-V40</v>
          </cell>
          <cell r="D494">
            <v>100</v>
          </cell>
          <cell r="E494" t="str">
            <v>VPN-1 Internet Gateway</v>
          </cell>
          <cell r="F494">
            <v>8495</v>
          </cell>
          <cell r="G494">
            <v>0.65</v>
          </cell>
          <cell r="H494">
            <v>2973.25</v>
          </cell>
        </row>
        <row r="495">
          <cell r="C495" t="str">
            <v>CPVP-VIG-250-3DES-V40</v>
          </cell>
          <cell r="D495">
            <v>250</v>
          </cell>
          <cell r="E495" t="str">
            <v>VPN-1 Internet Gateway</v>
          </cell>
          <cell r="F495">
            <v>10995</v>
          </cell>
          <cell r="G495">
            <v>0.65</v>
          </cell>
          <cell r="H495">
            <v>3848.2499999999995</v>
          </cell>
        </row>
        <row r="496">
          <cell r="C496" t="str">
            <v>CPVP-VIG-250-3DES-V41</v>
          </cell>
          <cell r="D496">
            <v>250</v>
          </cell>
          <cell r="E496" t="str">
            <v>VPN-1 Internet Gateway</v>
          </cell>
        </row>
        <row r="497">
          <cell r="C497" t="str">
            <v>CPVP-VIG-250-DES-V40</v>
          </cell>
          <cell r="D497">
            <v>250</v>
          </cell>
          <cell r="E497" t="str">
            <v>VPN-1 Internet Gateway</v>
          </cell>
          <cell r="F497">
            <v>10995</v>
          </cell>
          <cell r="G497">
            <v>0.65</v>
          </cell>
          <cell r="H497">
            <v>3848.2499999999995</v>
          </cell>
        </row>
        <row r="498">
          <cell r="C498" t="str">
            <v>CPVP-VIG-250-FWZ1-V40</v>
          </cell>
          <cell r="D498">
            <v>250</v>
          </cell>
          <cell r="E498" t="str">
            <v>VPN-1 Internet Gateway</v>
          </cell>
          <cell r="F498">
            <v>10995</v>
          </cell>
          <cell r="G498">
            <v>0.65</v>
          </cell>
          <cell r="H498">
            <v>3848.2499999999995</v>
          </cell>
        </row>
        <row r="499">
          <cell r="C499" t="str">
            <v>CPVP-VIG-50-3DES-V40</v>
          </cell>
          <cell r="D499">
            <v>50</v>
          </cell>
          <cell r="E499" t="str">
            <v>VPN-1 Internet Gateway</v>
          </cell>
          <cell r="F499">
            <v>5495</v>
          </cell>
          <cell r="G499">
            <v>0.65</v>
          </cell>
          <cell r="H499">
            <v>1923.2499999999998</v>
          </cell>
        </row>
        <row r="500">
          <cell r="C500" t="str">
            <v>CPVP-VIG-50-DES-V40</v>
          </cell>
          <cell r="D500">
            <v>50</v>
          </cell>
          <cell r="E500" t="str">
            <v>VPN-1 Internet Gateway</v>
          </cell>
          <cell r="F500">
            <v>5495</v>
          </cell>
          <cell r="G500">
            <v>0.65</v>
          </cell>
          <cell r="H500">
            <v>1923.2499999999998</v>
          </cell>
        </row>
        <row r="501">
          <cell r="C501" t="str">
            <v>CPVP-VIG-50-FWZ1-V40</v>
          </cell>
          <cell r="D501">
            <v>50</v>
          </cell>
          <cell r="E501" t="str">
            <v>VPN-1 Internet Gateway</v>
          </cell>
          <cell r="F501">
            <v>5495</v>
          </cell>
          <cell r="G501">
            <v>0.65</v>
          </cell>
          <cell r="H501">
            <v>1923.2499999999998</v>
          </cell>
        </row>
        <row r="502">
          <cell r="C502" t="str">
            <v>CPVP-VSC-5-3DES-V41</v>
          </cell>
          <cell r="E502" t="str">
            <v>VPN-1 Secure Client</v>
          </cell>
        </row>
        <row r="503">
          <cell r="C503" t="str">
            <v>CPVP-VSC-5-DES-V41</v>
          </cell>
          <cell r="E503" t="str">
            <v>VPN-1 Secure Client</v>
          </cell>
        </row>
        <row r="504">
          <cell r="C504" t="str">
            <v>SS-VIG-100-FWZ1</v>
          </cell>
          <cell r="E504" t="str">
            <v>Maintenance</v>
          </cell>
        </row>
        <row r="505">
          <cell r="C505" t="str">
            <v>SS-VEE-U-3DES</v>
          </cell>
          <cell r="E505" t="str">
            <v>Maintenance</v>
          </cell>
        </row>
        <row r="506">
          <cell r="C506" t="str">
            <v>SS-VEE-U-FWZ1</v>
          </cell>
          <cell r="E506" t="str">
            <v>Maintenance</v>
          </cell>
        </row>
        <row r="507">
          <cell r="C507" t="str">
            <v>CPVP-SMV-U-3DES-V40</v>
          </cell>
          <cell r="D507" t="str">
            <v>Unlimited</v>
          </cell>
          <cell r="E507" t="str">
            <v>VPN-1 FW Module</v>
          </cell>
        </row>
        <row r="508">
          <cell r="C508" t="str">
            <v>CPFW-SMF-U-V40</v>
          </cell>
          <cell r="E508" t="str">
            <v>FW Module</v>
          </cell>
        </row>
        <row r="509">
          <cell r="C509" t="str">
            <v>CPMP-ESC-U-3DES-V41</v>
          </cell>
          <cell r="D509" t="str">
            <v>Unlimited</v>
          </cell>
          <cell r="E509" t="str">
            <v>Enterprise Management Console</v>
          </cell>
        </row>
        <row r="510">
          <cell r="C510" t="str">
            <v>CPMP-ESC-U-DES-V41</v>
          </cell>
          <cell r="D510" t="str">
            <v>Unlimited</v>
          </cell>
          <cell r="E510" t="str">
            <v>Enterprise Management Console</v>
          </cell>
        </row>
        <row r="511">
          <cell r="C511" t="str">
            <v>CPMP-ESC-U-V41</v>
          </cell>
          <cell r="D511" t="str">
            <v>Unlimited</v>
          </cell>
          <cell r="E511" t="str">
            <v>Enterprise Management Console</v>
          </cell>
        </row>
        <row r="512">
          <cell r="C512" t="str">
            <v>CPMP-MOTIF-GUI-1-V40</v>
          </cell>
          <cell r="E512" t="str">
            <v>Motif GUI</v>
          </cell>
        </row>
        <row r="513">
          <cell r="C513" t="str">
            <v>CPMP-MOTIF-GUI-1-V41</v>
          </cell>
          <cell r="E513" t="str">
            <v>Motif GUI</v>
          </cell>
        </row>
      </sheetData>
      <sheetData sheetId="4" refreshError="1"/>
      <sheetData sheetId="5" refreshError="1"/>
      <sheetData sheetId="6"/>
      <sheetData sheetId="7">
        <row r="256">
          <cell r="A256" t="str">
            <v>CPFW-EVAL-10</v>
          </cell>
        </row>
      </sheetData>
      <sheetData sheetId="8">
        <row r="3">
          <cell r="B3" t="str">
            <v>Algeria</v>
          </cell>
        </row>
      </sheetData>
      <sheetData sheetId="9">
        <row r="1">
          <cell r="C1" t="str">
            <v>Product SKU#</v>
          </cell>
        </row>
      </sheetData>
      <sheetData sheetId="10" refreshError="1"/>
    </sheetDataSet>
  </externalBook>
</externalLink>
</file>

<file path=xl/externalLinks/externalLink15.xml><?xml version="1.0" encoding="utf-8"?>
<externalLink xmlns:r="http://schemas.openxmlformats.org/officeDocument/2006/relationships" xmlns="http://schemas.openxmlformats.org/spreadsheetml/2006/main">
  <externalBook r:id="rId1">
    <sheetNames>
      <sheetName val="Portfolio Summery"/>
      <sheetName val="Portfolio Tabels"/>
      <sheetName val="Data"/>
      <sheetName val="Bloomberg"/>
      <sheetName val="User Input"/>
      <sheetName val="Portfolio_Summery"/>
      <sheetName val="Portfolio_Tabels"/>
      <sheetName val="Tables"/>
    </sheetNames>
    <sheetDataSet>
      <sheetData sheetId="0"/>
      <sheetData sheetId="1"/>
      <sheetData sheetId="2">
        <row r="1">
          <cell r="A1" t="str">
            <v>Company</v>
          </cell>
          <cell r="B1" t="str">
            <v>Account Name</v>
          </cell>
          <cell r="C1" t="str">
            <v>Account Number</v>
          </cell>
          <cell r="D1" t="str">
            <v>Base Currency Code</v>
          </cell>
          <cell r="E1" t="str">
            <v>Asset Country Code</v>
          </cell>
          <cell r="F1" t="str">
            <v>Instrument Type Code</v>
          </cell>
          <cell r="G1" t="str">
            <v>Long Description 1 ( Issuer)</v>
          </cell>
          <cell r="H1" t="str">
            <v>Long Description 2 ( Security Type)</v>
          </cell>
          <cell r="I1" t="str">
            <v>Security I D</v>
          </cell>
          <cell r="J1" t="str">
            <v>Primary Security Type Code</v>
          </cell>
          <cell r="K1" t="str">
            <v>Secondary Security Type Code</v>
          </cell>
          <cell r="L1" t="str">
            <v>Sum of Accrued Income Base</v>
          </cell>
          <cell r="M1" t="str">
            <v>Sum of Amortized Book Value - Base</v>
          </cell>
          <cell r="N1" t="str">
            <v>Sum of Cost - Base</v>
          </cell>
          <cell r="O1" t="str">
            <v>Sum of Market Value Base</v>
          </cell>
          <cell r="P1" t="str">
            <v>Original Par Value</v>
          </cell>
          <cell r="Q1" t="str">
            <v>Sum of Total Value _Base</v>
          </cell>
          <cell r="R1" t="str">
            <v>Dividend / Income Pay Date Code</v>
          </cell>
          <cell r="S1" t="str">
            <v>Maturity Date</v>
          </cell>
          <cell r="T1" t="str">
            <v>Maturity (Yr)</v>
          </cell>
          <cell r="U1" t="str">
            <v>Maturity (M)</v>
          </cell>
          <cell r="V1" t="str">
            <v>Maturity (Days)</v>
          </cell>
          <cell r="W1" t="str">
            <v>MS/Cash/MMF</v>
          </cell>
          <cell r="X1" t="str">
            <v>Coupon Rate</v>
          </cell>
          <cell r="Y1" t="str">
            <v>Duration</v>
          </cell>
          <cell r="Z1" t="str">
            <v>Weighted Duration</v>
          </cell>
          <cell r="AA1" t="str">
            <v>Evaluation Date</v>
          </cell>
          <cell r="AB1" t="str">
            <v>Gain ( Loss) Base</v>
          </cell>
          <cell r="AC1" t="str">
            <v>Convexity</v>
          </cell>
          <cell r="AD1" t="str">
            <v>Sum of Amortized Book Price - Base</v>
          </cell>
          <cell r="AE1" t="str">
            <v>Market Price - Local</v>
          </cell>
          <cell r="AF1" t="str">
            <v>S &amp; P Rating</v>
          </cell>
          <cell r="AG1" t="str">
            <v>Unit Cost - Local</v>
          </cell>
          <cell r="AH1" t="str">
            <v>Yield at Cost</v>
          </cell>
          <cell r="AI1" t="str">
            <v>Yield at Market</v>
          </cell>
          <cell r="AJ1" t="str">
            <v>Weighted YTM</v>
          </cell>
          <cell r="AK1" t="str">
            <v>Weighted YTM- Excluding Cash</v>
          </cell>
          <cell r="AL1" t="str">
            <v>S&amp;P Rating</v>
          </cell>
          <cell r="AM1" t="str">
            <v>Moody's Rating</v>
          </cell>
          <cell r="AN1" t="str">
            <v>Rating</v>
          </cell>
          <cell r="AO1" t="str">
            <v>INDUSTRY_SECTOR</v>
          </cell>
          <cell r="AP1" t="str">
            <v>INDUSTRY_GROUP</v>
          </cell>
          <cell r="AQ1" t="str">
            <v>COUNTRY_FULL_NAME</v>
          </cell>
          <cell r="AR1" t="str">
            <v>Next Call Date</v>
          </cell>
        </row>
        <row r="2">
          <cell r="A2" t="str">
            <v>CP Ltd</v>
          </cell>
          <cell r="B2" t="str">
            <v>CP Ltd</v>
          </cell>
          <cell r="C2" t="str">
            <v>CP Ltd</v>
          </cell>
          <cell r="D2" t="str">
            <v>USD</v>
          </cell>
          <cell r="G2" t="str">
            <v>SAP Adjustment</v>
          </cell>
          <cell r="H2" t="str">
            <v>SAP Adjustment</v>
          </cell>
          <cell r="I2" t="str">
            <v>SAP Adjustment</v>
          </cell>
          <cell r="O2">
            <v>1210.439998626709</v>
          </cell>
          <cell r="T2">
            <v>2010</v>
          </cell>
          <cell r="U2">
            <v>9</v>
          </cell>
          <cell r="V2">
            <v>1</v>
          </cell>
          <cell r="W2" t="str">
            <v>MS</v>
          </cell>
          <cell r="AN2" t="str">
            <v>AAA</v>
          </cell>
          <cell r="AO2" t="str">
            <v>Financial</v>
          </cell>
          <cell r="AP2" t="str">
            <v>Diversified Finan Serv</v>
          </cell>
          <cell r="AQ2" t="str">
            <v>UNITED STATES</v>
          </cell>
        </row>
        <row r="3">
          <cell r="A3" t="str">
            <v>CP Ltd</v>
          </cell>
          <cell r="B3" t="str">
            <v>BlackRock</v>
          </cell>
          <cell r="C3" t="str">
            <v>13407172</v>
          </cell>
          <cell r="D3" t="str">
            <v>USD</v>
          </cell>
          <cell r="E3" t="str">
            <v>015</v>
          </cell>
          <cell r="F3" t="str">
            <v>080</v>
          </cell>
          <cell r="G3" t="str">
            <v>HEWLETT PACKARD CO</v>
          </cell>
          <cell r="H3" t="str">
            <v>FRN 13 SEP 2012</v>
          </cell>
          <cell r="I3" t="str">
            <v>B428236BA0</v>
          </cell>
          <cell r="J3" t="str">
            <v>B</v>
          </cell>
          <cell r="K3" t="str">
            <v>FLR</v>
          </cell>
          <cell r="L3">
            <v>417.5</v>
          </cell>
          <cell r="M3">
            <v>2000000</v>
          </cell>
          <cell r="N3">
            <v>2000000</v>
          </cell>
          <cell r="O3">
            <v>1996740</v>
          </cell>
          <cell r="P3">
            <v>2000000</v>
          </cell>
          <cell r="Q3">
            <v>1997157.5</v>
          </cell>
          <cell r="R3" t="str">
            <v>MJSD 13</v>
          </cell>
          <cell r="S3">
            <v>41165</v>
          </cell>
          <cell r="T3">
            <v>2012</v>
          </cell>
          <cell r="U3">
            <v>9</v>
          </cell>
          <cell r="V3">
            <v>714</v>
          </cell>
          <cell r="W3" t="str">
            <v>MS</v>
          </cell>
          <cell r="X3">
            <v>0.41699999999999998</v>
          </cell>
          <cell r="Y3">
            <v>0.25</v>
          </cell>
          <cell r="Z3">
            <v>2.2446553045424712E-4</v>
          </cell>
          <cell r="AA3">
            <v>40451</v>
          </cell>
          <cell r="AB3">
            <v>-3260</v>
          </cell>
          <cell r="AC3">
            <v>4.2800000000000005E-2</v>
          </cell>
          <cell r="AD3">
            <v>1</v>
          </cell>
          <cell r="AE3">
            <v>99.837000000000003</v>
          </cell>
          <cell r="AF3" t="str">
            <v>A</v>
          </cell>
          <cell r="AG3">
            <v>100</v>
          </cell>
          <cell r="AH3">
            <v>0.4</v>
          </cell>
          <cell r="AI3">
            <v>0.5</v>
          </cell>
          <cell r="AJ3">
            <v>3.5914484872679538E-4</v>
          </cell>
          <cell r="AK3">
            <v>4.4491402038761117E-4</v>
          </cell>
          <cell r="AL3" t="str">
            <v xml:space="preserve">A </v>
          </cell>
          <cell r="AM3" t="str">
            <v>A2</v>
          </cell>
          <cell r="AN3" t="str">
            <v xml:space="preserve">A </v>
          </cell>
          <cell r="AO3" t="str">
            <v>Technology</v>
          </cell>
          <cell r="AP3" t="str">
            <v>Computers</v>
          </cell>
          <cell r="AQ3" t="str">
            <v>UNITED STATES</v>
          </cell>
          <cell r="AR3" t="str">
            <v>#N/A Field Not Applicable</v>
          </cell>
        </row>
        <row r="4">
          <cell r="A4" t="str">
            <v>CP Inc</v>
          </cell>
          <cell r="B4" t="str">
            <v>Treasury - Partners</v>
          </cell>
          <cell r="C4" t="str">
            <v>13401822</v>
          </cell>
          <cell r="D4" t="str">
            <v>USD</v>
          </cell>
          <cell r="E4" t="str">
            <v>210</v>
          </cell>
          <cell r="F4" t="str">
            <v>072</v>
          </cell>
          <cell r="G4" t="str">
            <v>STATOILHYDRO ASA</v>
          </cell>
          <cell r="H4" t="str">
            <v>2.9 15 OCT 2014</v>
          </cell>
          <cell r="I4" t="str">
            <v>B85771SAC0</v>
          </cell>
          <cell r="J4" t="str">
            <v>B</v>
          </cell>
          <cell r="K4" t="str">
            <v>CAL</v>
          </cell>
          <cell r="L4">
            <v>53488.89</v>
          </cell>
          <cell r="M4">
            <v>4158651.47</v>
          </cell>
          <cell r="N4">
            <v>4160480</v>
          </cell>
          <cell r="O4">
            <v>4196120</v>
          </cell>
          <cell r="P4">
            <v>4000000</v>
          </cell>
          <cell r="Q4">
            <v>4249608.8899999997</v>
          </cell>
          <cell r="R4" t="str">
            <v>AO   15</v>
          </cell>
          <cell r="S4">
            <v>41927</v>
          </cell>
          <cell r="T4">
            <v>2014</v>
          </cell>
          <cell r="U4">
            <v>10</v>
          </cell>
          <cell r="V4">
            <v>1476</v>
          </cell>
          <cell r="W4" t="str">
            <v>MS</v>
          </cell>
          <cell r="X4">
            <v>2.9</v>
          </cell>
          <cell r="Y4">
            <v>3.77</v>
          </cell>
          <cell r="Z4">
            <v>7.0383932677366501E-3</v>
          </cell>
          <cell r="AA4">
            <v>40451</v>
          </cell>
          <cell r="AB4">
            <v>37468.53</v>
          </cell>
          <cell r="AC4">
            <v>0.16699999999999998</v>
          </cell>
          <cell r="AD4">
            <v>1</v>
          </cell>
          <cell r="AE4">
            <v>104.90299999999999</v>
          </cell>
          <cell r="AF4" t="str">
            <v>AA-</v>
          </cell>
          <cell r="AG4">
            <v>104.012</v>
          </cell>
          <cell r="AH4">
            <v>1.9</v>
          </cell>
          <cell r="AI4">
            <v>1.6</v>
          </cell>
          <cell r="AJ4">
            <v>3.5472008511139609E-3</v>
          </cell>
          <cell r="AK4">
            <v>4.3943255691578044E-3</v>
          </cell>
          <cell r="AL4" t="str">
            <v>AA-</v>
          </cell>
          <cell r="AM4" t="str">
            <v>Aa2</v>
          </cell>
          <cell r="AN4" t="str">
            <v>AA-</v>
          </cell>
          <cell r="AO4" t="str">
            <v>Energy</v>
          </cell>
          <cell r="AP4" t="str">
            <v>Oil&amp;Gas</v>
          </cell>
          <cell r="AQ4" t="str">
            <v>NORWAY</v>
          </cell>
          <cell r="AR4" t="str">
            <v>#N/A Field Not Applicable</v>
          </cell>
        </row>
        <row r="5">
          <cell r="A5" t="str">
            <v>CP Ltd</v>
          </cell>
          <cell r="B5" t="str">
            <v>HSBC CP Ltd</v>
          </cell>
          <cell r="C5" t="str">
            <v>13400012</v>
          </cell>
          <cell r="D5" t="str">
            <v>USD</v>
          </cell>
          <cell r="E5" t="str">
            <v>195</v>
          </cell>
          <cell r="F5" t="str">
            <v>072</v>
          </cell>
          <cell r="G5" t="str">
            <v>PROCTER &amp; GAMBLE INT</v>
          </cell>
          <cell r="H5" t="str">
            <v>1.35 26 AUG 2011</v>
          </cell>
          <cell r="I5" t="str">
            <v>B742732AE0</v>
          </cell>
          <cell r="J5" t="str">
            <v>B</v>
          </cell>
          <cell r="K5" t="str">
            <v>CAL</v>
          </cell>
          <cell r="L5">
            <v>7054.69</v>
          </cell>
          <cell r="M5">
            <v>5397985.9800000004</v>
          </cell>
          <cell r="N5">
            <v>5406042.5</v>
          </cell>
          <cell r="O5">
            <v>5420580</v>
          </cell>
          <cell r="P5">
            <v>5375000</v>
          </cell>
          <cell r="Q5">
            <v>5427634.6900000004</v>
          </cell>
          <cell r="R5" t="str">
            <v>FA   26</v>
          </cell>
          <cell r="S5">
            <v>40781</v>
          </cell>
          <cell r="T5">
            <v>2011</v>
          </cell>
          <cell r="U5">
            <v>8</v>
          </cell>
          <cell r="V5">
            <v>330</v>
          </cell>
          <cell r="W5" t="str">
            <v>MS</v>
          </cell>
          <cell r="X5">
            <v>1.35</v>
          </cell>
          <cell r="Y5">
            <v>0.9</v>
          </cell>
          <cell r="Z5">
            <v>2.1809912154935203E-3</v>
          </cell>
          <cell r="AA5">
            <v>40451</v>
          </cell>
          <cell r="AB5">
            <v>22594.02</v>
          </cell>
          <cell r="AC5">
            <v>1.26E-2</v>
          </cell>
          <cell r="AD5">
            <v>1</v>
          </cell>
          <cell r="AE5">
            <v>100.848</v>
          </cell>
          <cell r="AF5" t="str">
            <v>AA-</v>
          </cell>
          <cell r="AG5">
            <v>100.57800000000002</v>
          </cell>
          <cell r="AH5">
            <v>1</v>
          </cell>
          <cell r="AI5">
            <v>0.4</v>
          </cell>
          <cell r="AJ5">
            <v>2.4233235727705782E-3</v>
          </cell>
          <cell r="AK5">
            <v>3.0020495554471992E-3</v>
          </cell>
          <cell r="AL5" t="str">
            <v>AA-</v>
          </cell>
          <cell r="AM5" t="str">
            <v>Aa3</v>
          </cell>
          <cell r="AN5" t="str">
            <v>AA-</v>
          </cell>
          <cell r="AO5" t="str">
            <v>Consumer, Non-cyclical</v>
          </cell>
          <cell r="AP5" t="str">
            <v>Cosmetics/Personal Care</v>
          </cell>
          <cell r="AQ5" t="str">
            <v>LUXEMBOURG</v>
          </cell>
          <cell r="AR5" t="str">
            <v>#N/A Field Not Applicable</v>
          </cell>
        </row>
        <row r="6">
          <cell r="A6" t="str">
            <v>CP Ltd</v>
          </cell>
          <cell r="B6" t="str">
            <v>HSBC CP Ltd</v>
          </cell>
          <cell r="C6" t="str">
            <v>13400012</v>
          </cell>
          <cell r="D6" t="str">
            <v>USD</v>
          </cell>
          <cell r="E6" t="str">
            <v>015</v>
          </cell>
          <cell r="F6" t="str">
            <v>072</v>
          </cell>
          <cell r="G6" t="str">
            <v>US BANCORP</v>
          </cell>
          <cell r="H6" t="str">
            <v>2.125 15 FEB 2013</v>
          </cell>
          <cell r="I6" t="str">
            <v>B91159HGS3</v>
          </cell>
          <cell r="J6" t="str">
            <v>B</v>
          </cell>
          <cell r="K6" t="str">
            <v>ZZZ</v>
          </cell>
          <cell r="L6">
            <v>8145.83</v>
          </cell>
          <cell r="M6">
            <v>3039505.39</v>
          </cell>
          <cell r="N6">
            <v>3038797</v>
          </cell>
          <cell r="O6">
            <v>3079740</v>
          </cell>
          <cell r="P6">
            <v>3000000</v>
          </cell>
          <cell r="Q6">
            <v>3087885.83</v>
          </cell>
          <cell r="R6" t="str">
            <v>FA   15</v>
          </cell>
          <cell r="S6">
            <v>41320</v>
          </cell>
          <cell r="T6">
            <v>2013</v>
          </cell>
          <cell r="U6">
            <v>2</v>
          </cell>
          <cell r="V6">
            <v>869</v>
          </cell>
          <cell r="W6" t="str">
            <v>MS</v>
          </cell>
          <cell r="X6">
            <v>2.125</v>
          </cell>
          <cell r="Y6">
            <v>2.31</v>
          </cell>
          <cell r="Z6">
            <v>3.1520605563442067E-3</v>
          </cell>
          <cell r="AA6">
            <v>40451</v>
          </cell>
          <cell r="AB6">
            <v>40234.61</v>
          </cell>
          <cell r="AC6">
            <v>6.5700000000000008E-2</v>
          </cell>
          <cell r="AD6">
            <v>1</v>
          </cell>
          <cell r="AE6">
            <v>102.65799999999999</v>
          </cell>
          <cell r="AF6" t="str">
            <v>A+</v>
          </cell>
          <cell r="AG6">
            <v>101.29300000000001</v>
          </cell>
          <cell r="AH6">
            <v>1.7</v>
          </cell>
          <cell r="AI6">
            <v>1</v>
          </cell>
          <cell r="AJ6">
            <v>2.3196982449286371E-3</v>
          </cell>
          <cell r="AK6">
            <v>2.8736769464912672E-3</v>
          </cell>
          <cell r="AL6" t="str">
            <v xml:space="preserve">A+ </v>
          </cell>
          <cell r="AM6" t="str">
            <v>Aa3</v>
          </cell>
          <cell r="AN6" t="str">
            <v xml:space="preserve">A+ </v>
          </cell>
          <cell r="AO6" t="str">
            <v>Financial</v>
          </cell>
          <cell r="AP6" t="str">
            <v>Banks</v>
          </cell>
          <cell r="AQ6" t="str">
            <v>UNITED STATES</v>
          </cell>
          <cell r="AR6" t="str">
            <v>#N/A Field Not Applicable</v>
          </cell>
        </row>
        <row r="7">
          <cell r="A7" t="str">
            <v>CP Ltd</v>
          </cell>
          <cell r="B7" t="str">
            <v>HSBC CP Ltd</v>
          </cell>
          <cell r="C7" t="str">
            <v>13400012</v>
          </cell>
          <cell r="D7" t="str">
            <v>USD</v>
          </cell>
          <cell r="E7" t="str">
            <v>270</v>
          </cell>
          <cell r="F7" t="str">
            <v>072</v>
          </cell>
          <cell r="G7" t="str">
            <v>ASTRAZENECA PLC</v>
          </cell>
          <cell r="H7" t="str">
            <v>5.4 15 SEP 2012</v>
          </cell>
          <cell r="I7" t="str">
            <v>B046353AC2</v>
          </cell>
          <cell r="J7" t="str">
            <v>B</v>
          </cell>
          <cell r="K7" t="str">
            <v>CAL</v>
          </cell>
          <cell r="L7">
            <v>14400</v>
          </cell>
          <cell r="M7">
            <v>6478639.21</v>
          </cell>
          <cell r="N7">
            <v>6536970</v>
          </cell>
          <cell r="O7">
            <v>6537060</v>
          </cell>
          <cell r="P7">
            <v>6000000</v>
          </cell>
          <cell r="Q7">
            <v>6551460</v>
          </cell>
          <cell r="R7" t="str">
            <v>MS   15</v>
          </cell>
          <cell r="S7">
            <v>41167</v>
          </cell>
          <cell r="T7">
            <v>2012</v>
          </cell>
          <cell r="U7">
            <v>9</v>
          </cell>
          <cell r="V7">
            <v>716</v>
          </cell>
          <cell r="W7" t="str">
            <v>MS</v>
          </cell>
          <cell r="X7">
            <v>5.4</v>
          </cell>
          <cell r="Y7">
            <v>1.88</v>
          </cell>
          <cell r="Z7">
            <v>5.4679092627226977E-3</v>
          </cell>
          <cell r="AA7">
            <v>40451</v>
          </cell>
          <cell r="AB7">
            <v>58420.79</v>
          </cell>
          <cell r="AC7">
            <v>4.5400000000000003E-2</v>
          </cell>
          <cell r="AD7">
            <v>1</v>
          </cell>
          <cell r="AE7">
            <v>108.95100000000001</v>
          </cell>
          <cell r="AF7" t="str">
            <v>AA-</v>
          </cell>
          <cell r="AG7">
            <v>108.95</v>
          </cell>
          <cell r="AH7">
            <v>1.3</v>
          </cell>
          <cell r="AI7">
            <v>0.8</v>
          </cell>
          <cell r="AJ7">
            <v>3.7810010859252699E-3</v>
          </cell>
          <cell r="AK7">
            <v>4.6839608035381163E-3</v>
          </cell>
          <cell r="AL7" t="str">
            <v>AA-</v>
          </cell>
          <cell r="AM7" t="str">
            <v>A1</v>
          </cell>
          <cell r="AN7" t="str">
            <v>AA-</v>
          </cell>
          <cell r="AO7" t="str">
            <v>Consumer, Non-cyclical</v>
          </cell>
          <cell r="AP7" t="str">
            <v>Pharmaceuticals</v>
          </cell>
          <cell r="AQ7" t="str">
            <v>BRITAIN</v>
          </cell>
          <cell r="AR7" t="str">
            <v>#N/A Field Not Applicable</v>
          </cell>
        </row>
        <row r="8">
          <cell r="A8" t="str">
            <v>CP Ltd</v>
          </cell>
          <cell r="B8" t="str">
            <v>HSBC CP Ltd</v>
          </cell>
          <cell r="C8" t="str">
            <v>13400012</v>
          </cell>
          <cell r="D8" t="str">
            <v>USD</v>
          </cell>
          <cell r="E8" t="str">
            <v>015</v>
          </cell>
          <cell r="F8" t="str">
            <v>072</v>
          </cell>
          <cell r="G8" t="str">
            <v>METROPOLITAN LIFE GL</v>
          </cell>
          <cell r="H8" t="str">
            <v>2.500 JAN 11 13 144</v>
          </cell>
          <cell r="I8" t="str">
            <v>59217GAA7</v>
          </cell>
          <cell r="J8" t="str">
            <v>B</v>
          </cell>
          <cell r="K8" t="str">
            <v>ZZZ</v>
          </cell>
          <cell r="L8">
            <v>22222.22</v>
          </cell>
          <cell r="M8">
            <v>4085401.96</v>
          </cell>
          <cell r="N8">
            <v>4087760</v>
          </cell>
          <cell r="O8">
            <v>4095625</v>
          </cell>
          <cell r="P8">
            <v>4000000</v>
          </cell>
          <cell r="Q8">
            <v>4117847.22</v>
          </cell>
          <cell r="R8" t="str">
            <v>JJ   11</v>
          </cell>
          <cell r="S8">
            <v>41285</v>
          </cell>
          <cell r="T8">
            <v>2013</v>
          </cell>
          <cell r="U8">
            <v>1</v>
          </cell>
          <cell r="V8">
            <v>834</v>
          </cell>
          <cell r="W8" t="str">
            <v>MS</v>
          </cell>
          <cell r="X8">
            <v>2.5</v>
          </cell>
          <cell r="Y8">
            <v>2.2000000000000002</v>
          </cell>
          <cell r="Z8">
            <v>4.0349404395089725E-3</v>
          </cell>
          <cell r="AA8">
            <v>40451</v>
          </cell>
          <cell r="AB8">
            <v>10223.040000000001</v>
          </cell>
          <cell r="AC8">
            <v>6.0400000000000002E-2</v>
          </cell>
          <cell r="AD8">
            <v>1</v>
          </cell>
          <cell r="AE8">
            <v>102.39100000000001</v>
          </cell>
          <cell r="AF8" t="str">
            <v>AA-</v>
          </cell>
          <cell r="AG8">
            <v>102.194</v>
          </cell>
          <cell r="AH8">
            <v>1.5</v>
          </cell>
          <cell r="AI8">
            <v>1.4</v>
          </cell>
          <cell r="AJ8">
            <v>2.7510957542106625E-3</v>
          </cell>
          <cell r="AK8">
            <v>3.4080986454806746E-3</v>
          </cell>
          <cell r="AL8" t="str">
            <v>AA-</v>
          </cell>
          <cell r="AM8" t="str">
            <v>Aa3</v>
          </cell>
          <cell r="AN8" t="str">
            <v>AA-</v>
          </cell>
          <cell r="AO8" t="str">
            <v>Financial</v>
          </cell>
          <cell r="AP8" t="str">
            <v>Insurance</v>
          </cell>
          <cell r="AQ8" t="str">
            <v>UNITED STATES</v>
          </cell>
          <cell r="AR8" t="str">
            <v>#N/A Field Not Applicable</v>
          </cell>
        </row>
        <row r="9">
          <cell r="A9" t="str">
            <v>CP Inc</v>
          </cell>
          <cell r="B9" t="str">
            <v>Treasury - Partners</v>
          </cell>
          <cell r="C9" t="str">
            <v>13401822</v>
          </cell>
          <cell r="D9" t="str">
            <v>USD</v>
          </cell>
          <cell r="E9" t="str">
            <v>015</v>
          </cell>
          <cell r="F9" t="str">
            <v>070</v>
          </cell>
          <cell r="G9" t="str">
            <v>EMERSON ELEC CO</v>
          </cell>
          <cell r="H9" t="str">
            <v>4.625 OCT 15 12</v>
          </cell>
          <cell r="I9" t="str">
            <v>291011AR5</v>
          </cell>
          <cell r="J9" t="str">
            <v>B</v>
          </cell>
          <cell r="K9" t="str">
            <v>CAL</v>
          </cell>
          <cell r="L9">
            <v>21326.39</v>
          </cell>
          <cell r="M9">
            <v>1077962.82</v>
          </cell>
          <cell r="N9">
            <v>1078800</v>
          </cell>
          <cell r="O9">
            <v>1077920</v>
          </cell>
          <cell r="P9">
            <v>1000000</v>
          </cell>
          <cell r="Q9">
            <v>1099246.3899999999</v>
          </cell>
          <cell r="R9" t="str">
            <v>AO   15</v>
          </cell>
          <cell r="S9">
            <v>41197</v>
          </cell>
          <cell r="T9">
            <v>2012</v>
          </cell>
          <cell r="U9">
            <v>10</v>
          </cell>
          <cell r="V9">
            <v>746</v>
          </cell>
          <cell r="W9" t="str">
            <v>MS</v>
          </cell>
          <cell r="X9">
            <v>4.625</v>
          </cell>
          <cell r="Y9">
            <v>1.93</v>
          </cell>
          <cell r="Z9">
            <v>9.3398681533684864E-4</v>
          </cell>
          <cell r="AA9">
            <v>40451</v>
          </cell>
          <cell r="AB9">
            <v>-42.82</v>
          </cell>
          <cell r="AC9">
            <v>4.8300000000000003E-2</v>
          </cell>
          <cell r="AD9">
            <v>1</v>
          </cell>
          <cell r="AE9">
            <v>107.792</v>
          </cell>
          <cell r="AF9" t="str">
            <v>A</v>
          </cell>
          <cell r="AG9">
            <v>107.88</v>
          </cell>
          <cell r="AH9">
            <v>0.8</v>
          </cell>
          <cell r="AI9">
            <v>0.8</v>
          </cell>
          <cell r="AJ9">
            <v>3.871447939220098E-4</v>
          </cell>
          <cell r="AK9">
            <v>4.7960077207456688E-4</v>
          </cell>
          <cell r="AL9" t="str">
            <v xml:space="preserve">A </v>
          </cell>
          <cell r="AM9" t="str">
            <v>A2</v>
          </cell>
          <cell r="AN9" t="str">
            <v xml:space="preserve">A </v>
          </cell>
          <cell r="AO9" t="str">
            <v>Industrial</v>
          </cell>
          <cell r="AP9" t="str">
            <v>Electrical Compo&amp;Equip</v>
          </cell>
          <cell r="AQ9" t="str">
            <v>UNITED STATES</v>
          </cell>
          <cell r="AR9" t="str">
            <v>#N/A Field Not Applicable</v>
          </cell>
        </row>
        <row r="10">
          <cell r="A10" t="str">
            <v>CP Inc</v>
          </cell>
          <cell r="B10" t="str">
            <v>Treasury - Partners</v>
          </cell>
          <cell r="C10" t="str">
            <v>13401822</v>
          </cell>
          <cell r="D10" t="str">
            <v>USD</v>
          </cell>
          <cell r="E10" t="str">
            <v>015</v>
          </cell>
          <cell r="F10" t="str">
            <v>070</v>
          </cell>
          <cell r="G10" t="str">
            <v>XTO ENERGY INC</v>
          </cell>
          <cell r="H10" t="str">
            <v>5.900 AUG 01 12</v>
          </cell>
          <cell r="I10" t="str">
            <v>98385XAK2</v>
          </cell>
          <cell r="J10" t="str">
            <v>B</v>
          </cell>
          <cell r="K10" t="str">
            <v>CAL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 t="str">
            <v>FA    1</v>
          </cell>
          <cell r="S10">
            <v>41122</v>
          </cell>
          <cell r="T10">
            <v>2012</v>
          </cell>
          <cell r="U10">
            <v>8</v>
          </cell>
          <cell r="V10">
            <v>671</v>
          </cell>
          <cell r="W10" t="str">
            <v>MS</v>
          </cell>
          <cell r="X10">
            <v>5.9</v>
          </cell>
          <cell r="Y10">
            <v>1.75</v>
          </cell>
          <cell r="Z10">
            <v>0</v>
          </cell>
          <cell r="AA10">
            <v>40451</v>
          </cell>
          <cell r="AB10">
            <v>0</v>
          </cell>
          <cell r="AC10">
            <v>4.0099999999999997E-2</v>
          </cell>
          <cell r="AD10">
            <v>1</v>
          </cell>
          <cell r="AE10">
            <v>109.116</v>
          </cell>
          <cell r="AF10" t="str">
            <v>AAA</v>
          </cell>
          <cell r="AG10">
            <v>109.59300000000002</v>
          </cell>
          <cell r="AH10">
            <v>0.6</v>
          </cell>
          <cell r="AI10">
            <v>0.9</v>
          </cell>
          <cell r="AJ10">
            <v>0</v>
          </cell>
          <cell r="AK10">
            <v>0</v>
          </cell>
          <cell r="AL10" t="str">
            <v>AAA</v>
          </cell>
          <cell r="AM10" t="str">
            <v>Aaa</v>
          </cell>
          <cell r="AN10" t="str">
            <v>AAA</v>
          </cell>
          <cell r="AO10" t="str">
            <v>Energy</v>
          </cell>
          <cell r="AP10" t="str">
            <v>Oil&amp;Gas</v>
          </cell>
          <cell r="AQ10" t="str">
            <v>UNITED STATES</v>
          </cell>
          <cell r="AR10" t="str">
            <v>#N/A Field Not Applicable</v>
          </cell>
        </row>
        <row r="11">
          <cell r="A11" t="str">
            <v>CP Inc</v>
          </cell>
          <cell r="B11" t="str">
            <v>Treasury - Partners</v>
          </cell>
          <cell r="C11" t="str">
            <v>13401822</v>
          </cell>
          <cell r="D11" t="str">
            <v>USD</v>
          </cell>
          <cell r="E11" t="str">
            <v>015</v>
          </cell>
          <cell r="F11" t="str">
            <v>070</v>
          </cell>
          <cell r="G11" t="str">
            <v>BERKSHIRE HATHAWAY F</v>
          </cell>
          <cell r="H11" t="str">
            <v>5.125 SEP 15 12</v>
          </cell>
          <cell r="I11" t="str">
            <v>084664AY7</v>
          </cell>
          <cell r="J11" t="str">
            <v>B</v>
          </cell>
          <cell r="K11" t="str">
            <v>CAL</v>
          </cell>
          <cell r="L11">
            <v>1138.8900000000001</v>
          </cell>
          <cell r="M11">
            <v>541628.44999999995</v>
          </cell>
          <cell r="N11">
            <v>542560</v>
          </cell>
          <cell r="O11">
            <v>542360</v>
          </cell>
          <cell r="P11">
            <v>500000</v>
          </cell>
          <cell r="Q11">
            <v>543498.89</v>
          </cell>
          <cell r="R11" t="str">
            <v>MS   15</v>
          </cell>
          <cell r="S11">
            <v>41167</v>
          </cell>
          <cell r="T11">
            <v>2012</v>
          </cell>
          <cell r="U11">
            <v>9</v>
          </cell>
          <cell r="V11">
            <v>716</v>
          </cell>
          <cell r="W11" t="str">
            <v>MS</v>
          </cell>
          <cell r="X11">
            <v>5.125</v>
          </cell>
          <cell r="Y11">
            <v>1.88</v>
          </cell>
          <cell r="Z11">
            <v>4.5712920919223978E-4</v>
          </cell>
          <cell r="AA11">
            <v>40451</v>
          </cell>
          <cell r="AB11">
            <v>731.55</v>
          </cell>
          <cell r="AC11">
            <v>4.5499999999999999E-2</v>
          </cell>
          <cell r="AD11">
            <v>1</v>
          </cell>
          <cell r="AE11">
            <v>108.47200000000001</v>
          </cell>
          <cell r="AF11" t="str">
            <v>AA+</v>
          </cell>
          <cell r="AG11">
            <v>108.512</v>
          </cell>
          <cell r="AH11">
            <v>0.9</v>
          </cell>
          <cell r="AI11">
            <v>0.8</v>
          </cell>
          <cell r="AJ11">
            <v>2.1883845120905098E-4</v>
          </cell>
          <cell r="AK11">
            <v>2.7110035265153653E-4</v>
          </cell>
          <cell r="AL11" t="str">
            <v>AA+</v>
          </cell>
          <cell r="AM11" t="str">
            <v>Aa2</v>
          </cell>
          <cell r="AN11" t="str">
            <v>AA+</v>
          </cell>
          <cell r="AO11" t="str">
            <v>Financial</v>
          </cell>
          <cell r="AP11" t="str">
            <v>Insurance</v>
          </cell>
          <cell r="AQ11" t="str">
            <v>UNITED STATES</v>
          </cell>
          <cell r="AR11" t="str">
            <v>#N/A Field Not Applicable</v>
          </cell>
        </row>
        <row r="12">
          <cell r="A12" t="str">
            <v>CP Ltd</v>
          </cell>
          <cell r="B12" t="str">
            <v>HSBC CP Ltd</v>
          </cell>
          <cell r="C12" t="str">
            <v>13400012</v>
          </cell>
          <cell r="D12" t="str">
            <v>USD</v>
          </cell>
          <cell r="E12" t="str">
            <v>205</v>
          </cell>
          <cell r="F12" t="str">
            <v>070</v>
          </cell>
          <cell r="G12" t="str">
            <v>SHELL INTERNATIONAL</v>
          </cell>
          <cell r="H12" t="str">
            <v>1.3 22 SEP 2011</v>
          </cell>
          <cell r="I12" t="str">
            <v>BB4L0T65</v>
          </cell>
          <cell r="J12" t="str">
            <v>B</v>
          </cell>
          <cell r="K12" t="str">
            <v>ZZZ</v>
          </cell>
          <cell r="L12">
            <v>1405.62</v>
          </cell>
          <cell r="M12">
            <v>4342944.1100000003</v>
          </cell>
          <cell r="N12">
            <v>4342947</v>
          </cell>
          <cell r="O12">
            <v>4362973.5</v>
          </cell>
          <cell r="P12">
            <v>4325000</v>
          </cell>
          <cell r="Q12">
            <v>4364379.12</v>
          </cell>
          <cell r="R12" t="str">
            <v>MS   22</v>
          </cell>
          <cell r="S12">
            <v>40808</v>
          </cell>
          <cell r="T12">
            <v>2011</v>
          </cell>
          <cell r="U12">
            <v>9</v>
          </cell>
          <cell r="V12">
            <v>357</v>
          </cell>
          <cell r="W12" t="str">
            <v>MS</v>
          </cell>
          <cell r="X12">
            <v>1.3</v>
          </cell>
          <cell r="Y12">
            <v>0.97</v>
          </cell>
          <cell r="Z12">
            <v>1.8911920315655385E-3</v>
          </cell>
          <cell r="AA12">
            <v>40451</v>
          </cell>
          <cell r="AB12">
            <v>20029.39</v>
          </cell>
          <cell r="AC12">
            <v>1.43E-2</v>
          </cell>
          <cell r="AD12">
            <v>1</v>
          </cell>
          <cell r="AE12">
            <v>100.87799999999999</v>
          </cell>
          <cell r="AF12" t="str">
            <v>AA</v>
          </cell>
          <cell r="AG12">
            <v>100.41500000000001</v>
          </cell>
          <cell r="AH12">
            <v>1</v>
          </cell>
          <cell r="AI12">
            <v>0.4</v>
          </cell>
          <cell r="AJ12">
            <v>1.9496825067685964E-3</v>
          </cell>
          <cell r="AK12">
            <v>2.415295905373495E-3</v>
          </cell>
          <cell r="AL12" t="str">
            <v>AA</v>
          </cell>
          <cell r="AM12" t="str">
            <v>Aa1</v>
          </cell>
          <cell r="AN12" t="str">
            <v>AA</v>
          </cell>
          <cell r="AO12" t="str">
            <v>Energy</v>
          </cell>
          <cell r="AP12" t="str">
            <v>Oil&amp;Gas</v>
          </cell>
          <cell r="AQ12" t="str">
            <v>NETHERLANDS</v>
          </cell>
          <cell r="AR12" t="str">
            <v>#N/A Field Not Applicable</v>
          </cell>
        </row>
        <row r="13">
          <cell r="A13" t="str">
            <v>CP Ltd</v>
          </cell>
          <cell r="B13" t="str">
            <v>HSBC CP Ltd</v>
          </cell>
          <cell r="C13" t="str">
            <v>13400012</v>
          </cell>
          <cell r="D13" t="str">
            <v>USD</v>
          </cell>
          <cell r="E13" t="str">
            <v>015</v>
          </cell>
          <cell r="F13" t="str">
            <v>070</v>
          </cell>
          <cell r="G13" t="str">
            <v>TIAA GLOBAL MKTS INC</v>
          </cell>
          <cell r="H13" t="str">
            <v>5.125 10OCT2012</v>
          </cell>
          <cell r="I13" t="str">
            <v>B87244EAC6</v>
          </cell>
          <cell r="J13" t="str">
            <v>B</v>
          </cell>
          <cell r="K13" t="str">
            <v>ZZZ</v>
          </cell>
          <cell r="L13">
            <v>124883.44</v>
          </cell>
          <cell r="M13">
            <v>5490631.8799999999</v>
          </cell>
          <cell r="N13">
            <v>5578238.0999999996</v>
          </cell>
          <cell r="O13">
            <v>5551686</v>
          </cell>
          <cell r="P13">
            <v>5130000</v>
          </cell>
          <cell r="Q13">
            <v>5676569.4400000004</v>
          </cell>
          <cell r="R13" t="str">
            <v>AO   10</v>
          </cell>
          <cell r="S13">
            <v>41192</v>
          </cell>
          <cell r="T13">
            <v>2012</v>
          </cell>
          <cell r="U13">
            <v>10</v>
          </cell>
          <cell r="V13">
            <v>741</v>
          </cell>
          <cell r="W13" t="str">
            <v>MS</v>
          </cell>
          <cell r="X13">
            <v>5.125</v>
          </cell>
          <cell r="Y13">
            <v>1.9</v>
          </cell>
          <cell r="Z13">
            <v>4.6833388703981594E-3</v>
          </cell>
          <cell r="AA13">
            <v>40451</v>
          </cell>
          <cell r="AB13">
            <v>61054.12</v>
          </cell>
          <cell r="AC13">
            <v>4.7300000000000002E-2</v>
          </cell>
          <cell r="AD13">
            <v>1</v>
          </cell>
          <cell r="AE13">
            <v>108.22</v>
          </cell>
          <cell r="AF13" t="str">
            <v>AAA</v>
          </cell>
          <cell r="AG13">
            <v>108.738</v>
          </cell>
          <cell r="AH13">
            <v>1.6</v>
          </cell>
          <cell r="AI13">
            <v>1</v>
          </cell>
          <cell r="AJ13">
            <v>3.9438643119142401E-3</v>
          </cell>
          <cell r="AK13">
            <v>4.8857182083983756E-3</v>
          </cell>
          <cell r="AL13" t="str">
            <v>AAA</v>
          </cell>
          <cell r="AM13" t="str">
            <v>Aa1</v>
          </cell>
          <cell r="AN13" t="str">
            <v>AAA</v>
          </cell>
          <cell r="AO13" t="str">
            <v>Financial</v>
          </cell>
          <cell r="AP13" t="str">
            <v>Diversified Finan Serv</v>
          </cell>
          <cell r="AQ13" t="str">
            <v>UNITED STATES</v>
          </cell>
          <cell r="AR13" t="str">
            <v>#N/A Field Not Applicable</v>
          </cell>
        </row>
        <row r="14">
          <cell r="A14" t="str">
            <v>CP Ltd</v>
          </cell>
          <cell r="B14" t="str">
            <v>HSBC CP Ltd</v>
          </cell>
          <cell r="C14" t="str">
            <v>13400012</v>
          </cell>
          <cell r="D14" t="str">
            <v>USD</v>
          </cell>
          <cell r="E14" t="str">
            <v>015</v>
          </cell>
          <cell r="F14" t="str">
            <v>070</v>
          </cell>
          <cell r="G14" t="str">
            <v>MASSMUTUAL GLOBAL FU</v>
          </cell>
          <cell r="H14" t="str">
            <v>2.3 28 SEP 2015</v>
          </cell>
          <cell r="I14" t="str">
            <v>B57629WBM1</v>
          </cell>
          <cell r="J14" t="str">
            <v>B</v>
          </cell>
          <cell r="K14" t="str">
            <v>ZZZ</v>
          </cell>
          <cell r="L14">
            <v>255.56</v>
          </cell>
          <cell r="M14">
            <v>999391.34</v>
          </cell>
          <cell r="N14">
            <v>999390</v>
          </cell>
          <cell r="O14">
            <v>1007050</v>
          </cell>
          <cell r="P14">
            <v>1000000</v>
          </cell>
          <cell r="Q14">
            <v>1007305.56</v>
          </cell>
          <cell r="R14" t="str">
            <v>MS   28</v>
          </cell>
          <cell r="S14">
            <v>42275</v>
          </cell>
          <cell r="T14">
            <v>2015</v>
          </cell>
          <cell r="U14">
            <v>9</v>
          </cell>
          <cell r="V14">
            <v>1824</v>
          </cell>
          <cell r="W14" t="str">
            <v>MS</v>
          </cell>
          <cell r="X14">
            <v>2.2999999999999998</v>
          </cell>
          <cell r="Y14">
            <v>4.7</v>
          </cell>
          <cell r="Z14">
            <v>2.1086917282861196E-3</v>
          </cell>
          <cell r="AA14">
            <v>40451</v>
          </cell>
          <cell r="AB14">
            <v>7658.66</v>
          </cell>
          <cell r="AC14">
            <v>0.251</v>
          </cell>
          <cell r="AD14">
            <v>1</v>
          </cell>
          <cell r="AE14">
            <v>100.705</v>
          </cell>
          <cell r="AF14" t="str">
            <v>N/R</v>
          </cell>
          <cell r="AG14">
            <v>99.938999999999993</v>
          </cell>
          <cell r="AH14">
            <v>2.2999999999999998</v>
          </cell>
          <cell r="AI14">
            <v>2.2000000000000002</v>
          </cell>
          <cell r="AJ14">
            <v>1.0319129734166117E-3</v>
          </cell>
          <cell r="AK14">
            <v>1.2783492546823909E-3</v>
          </cell>
          <cell r="AL14" t="str">
            <v>AA+</v>
          </cell>
          <cell r="AM14" t="str">
            <v>Aa2</v>
          </cell>
          <cell r="AN14" t="str">
            <v>AA+</v>
          </cell>
          <cell r="AO14" t="str">
            <v>Financial</v>
          </cell>
          <cell r="AP14" t="str">
            <v>Diversified Finan Serv</v>
          </cell>
          <cell r="AQ14" t="str">
            <v>UNITED STATES</v>
          </cell>
          <cell r="AR14" t="str">
            <v>#N/A Field Not Applicable</v>
          </cell>
        </row>
        <row r="15">
          <cell r="A15" t="str">
            <v>CP Ltd</v>
          </cell>
          <cell r="B15" t="str">
            <v>HSBC CP Ltd</v>
          </cell>
          <cell r="C15" t="str">
            <v>13400012</v>
          </cell>
          <cell r="D15" t="str">
            <v>USD</v>
          </cell>
          <cell r="E15" t="str">
            <v>015</v>
          </cell>
          <cell r="F15" t="str">
            <v>070</v>
          </cell>
          <cell r="G15" t="str">
            <v>JP MORGAN CHASE &amp; CO</v>
          </cell>
          <cell r="H15" t="str">
            <v>4.85 16 JUN 2011</v>
          </cell>
          <cell r="I15" t="str">
            <v>B46623EHZ5</v>
          </cell>
          <cell r="J15" t="str">
            <v>B</v>
          </cell>
          <cell r="K15" t="str">
            <v>ZZZ</v>
          </cell>
          <cell r="L15">
            <v>42437.5</v>
          </cell>
          <cell r="M15">
            <v>3092081.21</v>
          </cell>
          <cell r="N15">
            <v>3100290</v>
          </cell>
          <cell r="O15">
            <v>3093780</v>
          </cell>
          <cell r="P15">
            <v>3000000</v>
          </cell>
          <cell r="Q15">
            <v>3136217.5</v>
          </cell>
          <cell r="R15" t="str">
            <v>JD   16</v>
          </cell>
          <cell r="S15">
            <v>40710</v>
          </cell>
          <cell r="T15">
            <v>2011</v>
          </cell>
          <cell r="U15">
            <v>6</v>
          </cell>
          <cell r="V15">
            <v>259</v>
          </cell>
          <cell r="W15" t="str">
            <v>MS</v>
          </cell>
          <cell r="X15">
            <v>4.8499999999999996</v>
          </cell>
          <cell r="Y15">
            <v>0.7</v>
          </cell>
          <cell r="Z15">
            <v>9.7169190861436431E-4</v>
          </cell>
          <cell r="AA15">
            <v>40451</v>
          </cell>
          <cell r="AB15">
            <v>1698.79</v>
          </cell>
          <cell r="AC15">
            <v>8.3999999999999995E-3</v>
          </cell>
          <cell r="AD15">
            <v>1</v>
          </cell>
          <cell r="AE15">
            <v>103.126</v>
          </cell>
          <cell r="AF15" t="str">
            <v>A+</v>
          </cell>
          <cell r="AG15">
            <v>103.34300000000002</v>
          </cell>
          <cell r="AH15">
            <v>0.6</v>
          </cell>
          <cell r="AI15">
            <v>0.4</v>
          </cell>
          <cell r="AJ15">
            <v>8.3287877881231228E-4</v>
          </cell>
          <cell r="AK15">
            <v>1.031782711879567E-3</v>
          </cell>
          <cell r="AL15" t="str">
            <v xml:space="preserve">A+ </v>
          </cell>
          <cell r="AM15" t="str">
            <v>Aa3</v>
          </cell>
          <cell r="AN15" t="str">
            <v xml:space="preserve">A+ </v>
          </cell>
          <cell r="AO15" t="str">
            <v>Financial</v>
          </cell>
          <cell r="AP15" t="str">
            <v>Banks</v>
          </cell>
          <cell r="AQ15" t="str">
            <v>UNITED STATES</v>
          </cell>
          <cell r="AR15" t="str">
            <v>#N/A Field Not Applicable</v>
          </cell>
        </row>
        <row r="16">
          <cell r="A16" t="str">
            <v>CP Ltd</v>
          </cell>
          <cell r="B16" t="str">
            <v>HSBC CP Ltd</v>
          </cell>
          <cell r="C16" t="str">
            <v>13400012</v>
          </cell>
          <cell r="D16" t="str">
            <v>USD</v>
          </cell>
          <cell r="E16" t="str">
            <v>005</v>
          </cell>
          <cell r="F16" t="str">
            <v>070</v>
          </cell>
          <cell r="G16" t="str">
            <v>CAISSE CENTRALE DESJ</v>
          </cell>
          <cell r="H16" t="str">
            <v>1.7 16 SEP 2013 144A</v>
          </cell>
          <cell r="I16" t="str">
            <v>B12800UAD2</v>
          </cell>
          <cell r="J16" t="str">
            <v>B</v>
          </cell>
          <cell r="K16" t="str">
            <v>ZZZ</v>
          </cell>
          <cell r="L16">
            <v>2833.33</v>
          </cell>
          <cell r="M16">
            <v>3998027.37</v>
          </cell>
          <cell r="N16">
            <v>3998000</v>
          </cell>
          <cell r="O16">
            <v>4028960</v>
          </cell>
          <cell r="P16">
            <v>4000000</v>
          </cell>
          <cell r="Q16">
            <v>4031793.33</v>
          </cell>
          <cell r="R16" t="str">
            <v>MS   16</v>
          </cell>
          <cell r="S16">
            <v>41533</v>
          </cell>
          <cell r="T16">
            <v>2013</v>
          </cell>
          <cell r="U16">
            <v>9</v>
          </cell>
          <cell r="V16">
            <v>1082</v>
          </cell>
          <cell r="W16" t="str">
            <v>MS</v>
          </cell>
          <cell r="X16">
            <v>1.7</v>
          </cell>
          <cell r="Y16">
            <v>2.88</v>
          </cell>
          <cell r="Z16">
            <v>5.1691353660152555E-3</v>
          </cell>
          <cell r="AA16">
            <v>40451</v>
          </cell>
          <cell r="AB16">
            <v>30932.63</v>
          </cell>
          <cell r="AC16">
            <v>9.820000000000001E-2</v>
          </cell>
          <cell r="AD16">
            <v>1</v>
          </cell>
          <cell r="AE16">
            <v>100.72399999999999</v>
          </cell>
          <cell r="AF16" t="str">
            <v>AA-</v>
          </cell>
          <cell r="AG16">
            <v>99.95</v>
          </cell>
          <cell r="AH16">
            <v>1.7</v>
          </cell>
          <cell r="AI16">
            <v>1.4</v>
          </cell>
          <cell r="AJ16">
            <v>3.0512257368840051E-3</v>
          </cell>
          <cell r="AK16">
            <v>3.7799041654636161E-3</v>
          </cell>
          <cell r="AL16" t="str">
            <v>AA-</v>
          </cell>
          <cell r="AM16" t="str">
            <v>Aa1</v>
          </cell>
          <cell r="AN16" t="str">
            <v>AA-</v>
          </cell>
          <cell r="AO16" t="str">
            <v>Financial</v>
          </cell>
          <cell r="AP16" t="str">
            <v>Diversified Finan Serv</v>
          </cell>
          <cell r="AQ16" t="str">
            <v>CANADA</v>
          </cell>
          <cell r="AR16" t="str">
            <v>#N/A Field Not Applicable</v>
          </cell>
        </row>
        <row r="17">
          <cell r="A17" t="str">
            <v>CP Ltd</v>
          </cell>
          <cell r="B17" t="str">
            <v>HSBC CP Ltd</v>
          </cell>
          <cell r="C17" t="str">
            <v>13400012</v>
          </cell>
          <cell r="D17" t="str">
            <v>USD</v>
          </cell>
          <cell r="E17" t="str">
            <v>015</v>
          </cell>
          <cell r="F17" t="str">
            <v>070</v>
          </cell>
          <cell r="G17" t="str">
            <v>PFIZER INC</v>
          </cell>
          <cell r="H17" t="str">
            <v>4.450 MAR 15 12</v>
          </cell>
          <cell r="I17" t="str">
            <v>717081CZ4</v>
          </cell>
          <cell r="J17" t="str">
            <v>B</v>
          </cell>
          <cell r="K17" t="str">
            <v>CAL</v>
          </cell>
          <cell r="L17">
            <v>9888.89</v>
          </cell>
          <cell r="M17">
            <v>5232018.28</v>
          </cell>
          <cell r="N17">
            <v>5314430</v>
          </cell>
          <cell r="O17">
            <v>5263281.25</v>
          </cell>
          <cell r="P17">
            <v>5000000</v>
          </cell>
          <cell r="Q17">
            <v>5273170.1399999997</v>
          </cell>
          <cell r="R17" t="str">
            <v>MS   15</v>
          </cell>
          <cell r="S17">
            <v>40983</v>
          </cell>
          <cell r="T17">
            <v>2012</v>
          </cell>
          <cell r="U17">
            <v>3</v>
          </cell>
          <cell r="V17">
            <v>532</v>
          </cell>
          <cell r="W17" t="str">
            <v>MS</v>
          </cell>
          <cell r="X17">
            <v>4.45</v>
          </cell>
          <cell r="Y17">
            <v>1.42</v>
          </cell>
          <cell r="Z17">
            <v>3.3353180343289103E-3</v>
          </cell>
          <cell r="AA17">
            <v>40451</v>
          </cell>
          <cell r="AB17">
            <v>31262.97</v>
          </cell>
          <cell r="AC17">
            <v>2.75E-2</v>
          </cell>
          <cell r="AD17">
            <v>1</v>
          </cell>
          <cell r="AE17">
            <v>105.26600000000001</v>
          </cell>
          <cell r="AF17" t="str">
            <v>AA</v>
          </cell>
          <cell r="AG17">
            <v>106.289</v>
          </cell>
          <cell r="AH17">
            <v>1.3</v>
          </cell>
          <cell r="AI17">
            <v>0.8</v>
          </cell>
          <cell r="AJ17">
            <v>3.0534601722729459E-3</v>
          </cell>
          <cell r="AK17">
            <v>3.782672217506446E-3</v>
          </cell>
          <cell r="AL17" t="str">
            <v>AA</v>
          </cell>
          <cell r="AM17" t="str">
            <v>A1</v>
          </cell>
          <cell r="AN17" t="str">
            <v>AA</v>
          </cell>
          <cell r="AO17" t="str">
            <v>Consumer, Non-cyclical</v>
          </cell>
          <cell r="AP17" t="str">
            <v>Pharmaceuticals</v>
          </cell>
          <cell r="AQ17" t="str">
            <v>UNITED STATES</v>
          </cell>
          <cell r="AR17" t="str">
            <v>#N/A Field Not Applicable</v>
          </cell>
        </row>
        <row r="18">
          <cell r="A18" t="str">
            <v>CP Ltd</v>
          </cell>
          <cell r="B18" t="str">
            <v>HSBC CP Ltd</v>
          </cell>
          <cell r="C18" t="str">
            <v>13400012</v>
          </cell>
          <cell r="D18" t="str">
            <v>USD</v>
          </cell>
          <cell r="E18" t="str">
            <v>015</v>
          </cell>
          <cell r="F18" t="str">
            <v>070</v>
          </cell>
          <cell r="G18" t="str">
            <v>PRAXAIR INC</v>
          </cell>
          <cell r="H18" t="str">
            <v>6.375 APR 01 12</v>
          </cell>
          <cell r="I18" t="str">
            <v>74005PAJ3</v>
          </cell>
          <cell r="J18" t="str">
            <v>B</v>
          </cell>
          <cell r="K18" t="str">
            <v>CAL</v>
          </cell>
          <cell r="L18">
            <v>133078.13</v>
          </cell>
          <cell r="M18">
            <v>4499201.1500000004</v>
          </cell>
          <cell r="N18">
            <v>4559718</v>
          </cell>
          <cell r="O18">
            <v>4520089.84</v>
          </cell>
          <cell r="P18">
            <v>4175000</v>
          </cell>
          <cell r="Q18">
            <v>4653167.97</v>
          </cell>
          <cell r="R18" t="str">
            <v>AO    1</v>
          </cell>
          <cell r="S18">
            <v>41000</v>
          </cell>
          <cell r="T18">
            <v>2012</v>
          </cell>
          <cell r="U18">
            <v>4</v>
          </cell>
          <cell r="V18">
            <v>549</v>
          </cell>
          <cell r="W18" t="str">
            <v>MS</v>
          </cell>
          <cell r="X18">
            <v>6.375</v>
          </cell>
          <cell r="Y18">
            <v>1.41</v>
          </cell>
          <cell r="Z18">
            <v>2.8479619151694064E-3</v>
          </cell>
          <cell r="AA18">
            <v>40451</v>
          </cell>
          <cell r="AB18">
            <v>20888.689999999999</v>
          </cell>
          <cell r="AC18">
            <v>2.7900000000000001E-2</v>
          </cell>
          <cell r="AD18">
            <v>1</v>
          </cell>
          <cell r="AE18">
            <v>108.26600000000001</v>
          </cell>
          <cell r="AF18" t="str">
            <v>A</v>
          </cell>
          <cell r="AG18">
            <v>109.215</v>
          </cell>
          <cell r="AH18">
            <v>1.2</v>
          </cell>
          <cell r="AI18">
            <v>0.8</v>
          </cell>
          <cell r="AJ18">
            <v>2.4237973746122606E-3</v>
          </cell>
          <cell r="AK18">
            <v>3.0026365082685955E-3</v>
          </cell>
          <cell r="AL18" t="str">
            <v xml:space="preserve">A </v>
          </cell>
          <cell r="AM18" t="str">
            <v>A2</v>
          </cell>
          <cell r="AN18" t="str">
            <v xml:space="preserve">A </v>
          </cell>
          <cell r="AO18" t="str">
            <v>Basic Materials</v>
          </cell>
          <cell r="AP18" t="str">
            <v>Chemicals</v>
          </cell>
          <cell r="AQ18" t="str">
            <v>UNITED STATES</v>
          </cell>
          <cell r="AR18" t="str">
            <v>#N/A Field Not Applicable</v>
          </cell>
        </row>
        <row r="19">
          <cell r="A19" t="str">
            <v>CP Ltd</v>
          </cell>
          <cell r="B19" t="str">
            <v>HSBC CP Ltd</v>
          </cell>
          <cell r="C19" t="str">
            <v>13400012</v>
          </cell>
          <cell r="D19" t="str">
            <v>USD</v>
          </cell>
          <cell r="E19" t="str">
            <v>015</v>
          </cell>
          <cell r="F19" t="str">
            <v>070</v>
          </cell>
          <cell r="G19" t="str">
            <v>MERCK &amp; CO INC</v>
          </cell>
          <cell r="H19" t="str">
            <v>1.875 JUN 30 11</v>
          </cell>
          <cell r="I19" t="str">
            <v>589331AR8</v>
          </cell>
          <cell r="J19" t="str">
            <v>B</v>
          </cell>
          <cell r="K19" t="str">
            <v>CAL</v>
          </cell>
          <cell r="L19">
            <v>25641.15</v>
          </cell>
          <cell r="M19">
            <v>5465395.4000000004</v>
          </cell>
          <cell r="N19">
            <v>5486606.6799999997</v>
          </cell>
          <cell r="O19">
            <v>5471836.2999999998</v>
          </cell>
          <cell r="P19">
            <v>5410000</v>
          </cell>
          <cell r="Q19">
            <v>5497477.4500000002</v>
          </cell>
          <cell r="R19" t="str">
            <v>JD   30</v>
          </cell>
          <cell r="S19">
            <v>40724</v>
          </cell>
          <cell r="T19">
            <v>2011</v>
          </cell>
          <cell r="U19">
            <v>6</v>
          </cell>
          <cell r="V19">
            <v>273</v>
          </cell>
          <cell r="W19" t="str">
            <v>MS</v>
          </cell>
          <cell r="X19">
            <v>1.875</v>
          </cell>
          <cell r="Y19">
            <v>0.74</v>
          </cell>
          <cell r="Z19">
            <v>1.8156534588527392E-3</v>
          </cell>
          <cell r="AA19">
            <v>40451</v>
          </cell>
          <cell r="AB19">
            <v>6440.9</v>
          </cell>
          <cell r="AC19">
            <v>9.300000000000001E-3</v>
          </cell>
          <cell r="AD19">
            <v>1</v>
          </cell>
          <cell r="AE19">
            <v>101.14299999999999</v>
          </cell>
          <cell r="AF19" t="str">
            <v>AA-</v>
          </cell>
          <cell r="AG19">
            <v>101.416</v>
          </cell>
          <cell r="AH19">
            <v>0.6</v>
          </cell>
          <cell r="AI19">
            <v>0.3</v>
          </cell>
          <cell r="AJ19">
            <v>1.4721514531238426E-3</v>
          </cell>
          <cell r="AK19">
            <v>1.8237232803164673E-3</v>
          </cell>
          <cell r="AL19" t="str">
            <v>AA-</v>
          </cell>
          <cell r="AM19" t="str">
            <v>Aa3</v>
          </cell>
          <cell r="AN19" t="str">
            <v>AA-</v>
          </cell>
          <cell r="AO19" t="str">
            <v>Consumer, Non-cyclical</v>
          </cell>
          <cell r="AP19" t="str">
            <v>Pharmaceuticals</v>
          </cell>
          <cell r="AQ19" t="str">
            <v>UNITED STATES</v>
          </cell>
          <cell r="AR19" t="str">
            <v>#N/A Field Not Applicable</v>
          </cell>
        </row>
        <row r="20">
          <cell r="A20" t="str">
            <v>CP Ltd</v>
          </cell>
          <cell r="B20" t="str">
            <v>HSBC CP Ltd</v>
          </cell>
          <cell r="C20" t="str">
            <v>13400012</v>
          </cell>
          <cell r="D20" t="str">
            <v>USD</v>
          </cell>
          <cell r="E20" t="str">
            <v>015</v>
          </cell>
          <cell r="F20" t="str">
            <v>070</v>
          </cell>
          <cell r="G20" t="str">
            <v>MORGAN STANLEY GROUP</v>
          </cell>
          <cell r="H20" t="str">
            <v>6.750 APR 15 11</v>
          </cell>
          <cell r="I20" t="str">
            <v>617446GM5</v>
          </cell>
          <cell r="J20" t="str">
            <v>B</v>
          </cell>
          <cell r="K20" t="str">
            <v>CAL</v>
          </cell>
          <cell r="L20">
            <v>124500</v>
          </cell>
          <cell r="M20">
            <v>4130460.69</v>
          </cell>
          <cell r="N20">
            <v>4135120</v>
          </cell>
          <cell r="O20">
            <v>4119920</v>
          </cell>
          <cell r="P20">
            <v>4000000</v>
          </cell>
          <cell r="Q20">
            <v>4244420</v>
          </cell>
          <cell r="R20" t="str">
            <v>AO   15</v>
          </cell>
          <cell r="S20">
            <v>40648</v>
          </cell>
          <cell r="T20">
            <v>2011</v>
          </cell>
          <cell r="U20">
            <v>4</v>
          </cell>
          <cell r="V20">
            <v>197</v>
          </cell>
          <cell r="W20" t="str">
            <v>MS</v>
          </cell>
          <cell r="X20">
            <v>6.75</v>
          </cell>
          <cell r="Y20">
            <v>0.52</v>
          </cell>
          <cell r="Z20">
            <v>9.6423189179331624E-4</v>
          </cell>
          <cell r="AA20">
            <v>40451</v>
          </cell>
          <cell r="AB20">
            <v>-10540.69</v>
          </cell>
          <cell r="AC20">
            <v>5.4000000000000003E-3</v>
          </cell>
          <cell r="AD20">
            <v>1</v>
          </cell>
          <cell r="AE20">
            <v>102.99799999999999</v>
          </cell>
          <cell r="AF20" t="str">
            <v>A</v>
          </cell>
          <cell r="AG20">
            <v>103.37799999999999</v>
          </cell>
          <cell r="AH20">
            <v>0.8</v>
          </cell>
          <cell r="AI20">
            <v>1.2</v>
          </cell>
          <cell r="AJ20">
            <v>1.483433679682025E-3</v>
          </cell>
          <cell r="AK20">
            <v>1.8376998716408866E-3</v>
          </cell>
          <cell r="AL20" t="str">
            <v xml:space="preserve">A </v>
          </cell>
          <cell r="AM20" t="str">
            <v>A2</v>
          </cell>
          <cell r="AN20" t="str">
            <v xml:space="preserve">A </v>
          </cell>
          <cell r="AO20" t="str">
            <v>Financial</v>
          </cell>
          <cell r="AP20" t="str">
            <v>Banks</v>
          </cell>
          <cell r="AQ20" t="str">
            <v>UNITED STATES</v>
          </cell>
          <cell r="AR20" t="str">
            <v>#N/A Field Not Applicable</v>
          </cell>
        </row>
        <row r="21">
          <cell r="A21" t="str">
            <v>CP Ltd</v>
          </cell>
          <cell r="B21" t="str">
            <v>HSBC CP Ltd</v>
          </cell>
          <cell r="C21" t="str">
            <v>13400012</v>
          </cell>
          <cell r="D21" t="str">
            <v>USD</v>
          </cell>
          <cell r="E21" t="str">
            <v>015</v>
          </cell>
          <cell r="F21" t="str">
            <v>070</v>
          </cell>
          <cell r="G21" t="str">
            <v>HOWARD HUGHES MED IN</v>
          </cell>
          <cell r="H21" t="str">
            <v>3.450 SEP 01 14</v>
          </cell>
          <cell r="I21" t="str">
            <v>44266RAA5</v>
          </cell>
          <cell r="J21" t="str">
            <v>B</v>
          </cell>
          <cell r="K21" t="str">
            <v>CAL</v>
          </cell>
          <cell r="L21">
            <v>12983.5</v>
          </cell>
          <cell r="M21">
            <v>4687625.3099999996</v>
          </cell>
          <cell r="N21">
            <v>4703452.68</v>
          </cell>
          <cell r="O21">
            <v>4874457.5</v>
          </cell>
          <cell r="P21">
            <v>4516000</v>
          </cell>
          <cell r="Q21">
            <v>4887441</v>
          </cell>
          <cell r="R21" t="str">
            <v>MS    1</v>
          </cell>
          <cell r="S21">
            <v>41883</v>
          </cell>
          <cell r="T21">
            <v>2014</v>
          </cell>
          <cell r="U21">
            <v>9</v>
          </cell>
          <cell r="V21">
            <v>1432</v>
          </cell>
          <cell r="W21" t="str">
            <v>MS</v>
          </cell>
          <cell r="X21">
            <v>3.45</v>
          </cell>
          <cell r="Y21">
            <v>3.68</v>
          </cell>
          <cell r="Z21">
            <v>7.7442678211000976E-3</v>
          </cell>
          <cell r="AA21">
            <v>40451</v>
          </cell>
          <cell r="AB21">
            <v>186832.19</v>
          </cell>
          <cell r="AC21">
            <v>0.1583</v>
          </cell>
          <cell r="AD21">
            <v>1</v>
          </cell>
          <cell r="AE21">
            <v>107.93799999999999</v>
          </cell>
          <cell r="AF21" t="str">
            <v>AAA</v>
          </cell>
          <cell r="AG21">
            <v>104.15100000000001</v>
          </cell>
          <cell r="AH21">
            <v>2.5</v>
          </cell>
          <cell r="AI21">
            <v>1.4</v>
          </cell>
          <cell r="AJ21">
            <v>5.2610515088995224E-3</v>
          </cell>
          <cell r="AK21">
            <v>6.5174694460713185E-3</v>
          </cell>
          <cell r="AL21" t="str">
            <v>AAA</v>
          </cell>
          <cell r="AM21" t="str">
            <v>Aaa</v>
          </cell>
          <cell r="AN21" t="str">
            <v>AAA</v>
          </cell>
          <cell r="AO21" t="str">
            <v>Consumer, Non-cyclical</v>
          </cell>
          <cell r="AP21" t="str">
            <v>Healthcare-Services</v>
          </cell>
          <cell r="AQ21" t="str">
            <v>UNITED STATES</v>
          </cell>
          <cell r="AR21" t="str">
            <v>#N/A Field Not Applicable</v>
          </cell>
        </row>
        <row r="22">
          <cell r="A22" t="str">
            <v>CP Ltd</v>
          </cell>
          <cell r="B22" t="str">
            <v>HSBC CP Ltd</v>
          </cell>
          <cell r="C22" t="str">
            <v>13400012</v>
          </cell>
          <cell r="D22" t="str">
            <v>USD</v>
          </cell>
          <cell r="E22" t="str">
            <v>015</v>
          </cell>
          <cell r="F22" t="str">
            <v>070</v>
          </cell>
          <cell r="G22" t="str">
            <v>HERSHEY CO</v>
          </cell>
          <cell r="H22" t="str">
            <v>5.300 SEP 01 11</v>
          </cell>
          <cell r="I22" t="str">
            <v>427866AN8</v>
          </cell>
          <cell r="J22" t="str">
            <v>B</v>
          </cell>
          <cell r="K22" t="str">
            <v>CAL</v>
          </cell>
          <cell r="L22">
            <v>26500</v>
          </cell>
          <cell r="M22">
            <v>6241223.71</v>
          </cell>
          <cell r="N22">
            <v>6326407.0999999996</v>
          </cell>
          <cell r="O22">
            <v>6266460</v>
          </cell>
          <cell r="P22">
            <v>6000000</v>
          </cell>
          <cell r="Q22">
            <v>6292960</v>
          </cell>
          <cell r="R22" t="str">
            <v>MS    1</v>
          </cell>
          <cell r="S22">
            <v>40787</v>
          </cell>
          <cell r="T22">
            <v>2011</v>
          </cell>
          <cell r="U22">
            <v>9</v>
          </cell>
          <cell r="V22">
            <v>336</v>
          </cell>
          <cell r="W22" t="str">
            <v>MS</v>
          </cell>
          <cell r="X22">
            <v>5.3</v>
          </cell>
          <cell r="Y22">
            <v>0.9</v>
          </cell>
          <cell r="Z22">
            <v>2.5216912633477936E-3</v>
          </cell>
          <cell r="AA22">
            <v>40451</v>
          </cell>
          <cell r="AB22">
            <v>25236.29</v>
          </cell>
          <cell r="AC22">
            <v>1.2800000000000001E-2</v>
          </cell>
          <cell r="AD22">
            <v>1</v>
          </cell>
          <cell r="AE22">
            <v>104.441</v>
          </cell>
          <cell r="AF22" t="str">
            <v>A</v>
          </cell>
          <cell r="AG22">
            <v>105.44</v>
          </cell>
          <cell r="AH22">
            <v>0.9</v>
          </cell>
          <cell r="AI22">
            <v>0.5</v>
          </cell>
          <cell r="AJ22">
            <v>2.5216912633477932E-3</v>
          </cell>
          <cell r="AK22">
            <v>3.1239089245739047E-3</v>
          </cell>
          <cell r="AL22" t="str">
            <v xml:space="preserve">A </v>
          </cell>
          <cell r="AM22" t="str">
            <v>A2</v>
          </cell>
          <cell r="AN22" t="str">
            <v xml:space="preserve">A </v>
          </cell>
          <cell r="AO22" t="str">
            <v>Consumer, Non-cyclical</v>
          </cell>
          <cell r="AP22" t="str">
            <v>Food</v>
          </cell>
          <cell r="AQ22" t="str">
            <v>UNITED STATES</v>
          </cell>
          <cell r="AR22" t="str">
            <v>#N/A Field Not Applicable</v>
          </cell>
        </row>
        <row r="23">
          <cell r="A23" t="str">
            <v>CP Ltd</v>
          </cell>
          <cell r="B23" t="str">
            <v>HSBC CP Ltd</v>
          </cell>
          <cell r="C23" t="str">
            <v>13400012</v>
          </cell>
          <cell r="D23" t="str">
            <v>USD</v>
          </cell>
          <cell r="E23" t="str">
            <v>015</v>
          </cell>
          <cell r="F23" t="str">
            <v>070</v>
          </cell>
          <cell r="G23" t="str">
            <v>FRANKLIN RES INC</v>
          </cell>
          <cell r="H23" t="str">
            <v>2.000 MAY 20 13</v>
          </cell>
          <cell r="I23" t="str">
            <v>354613AE1</v>
          </cell>
          <cell r="J23" t="str">
            <v>B</v>
          </cell>
          <cell r="K23" t="str">
            <v>CAL</v>
          </cell>
          <cell r="L23">
            <v>25472.22</v>
          </cell>
          <cell r="M23">
            <v>3576143.69</v>
          </cell>
          <cell r="N23">
            <v>3576775</v>
          </cell>
          <cell r="O23">
            <v>3580937.5</v>
          </cell>
          <cell r="P23">
            <v>3500000</v>
          </cell>
          <cell r="Q23">
            <v>3606409.72</v>
          </cell>
          <cell r="R23" t="str">
            <v>MN   20</v>
          </cell>
          <cell r="S23">
            <v>41414</v>
          </cell>
          <cell r="T23">
            <v>2013</v>
          </cell>
          <cell r="U23">
            <v>5</v>
          </cell>
          <cell r="V23">
            <v>963</v>
          </cell>
          <cell r="W23" t="str">
            <v>MS</v>
          </cell>
          <cell r="X23">
            <v>2</v>
          </cell>
          <cell r="Y23">
            <v>2.5499999999999998</v>
          </cell>
          <cell r="Z23">
            <v>4.0938770508179385E-3</v>
          </cell>
          <cell r="AA23">
            <v>40451</v>
          </cell>
          <cell r="AB23">
            <v>4793.8100000000004</v>
          </cell>
          <cell r="AC23">
            <v>7.9100000000000004E-2</v>
          </cell>
          <cell r="AD23">
            <v>1</v>
          </cell>
          <cell r="AE23">
            <v>102.31299999999999</v>
          </cell>
          <cell r="AF23" t="str">
            <v>AA-</v>
          </cell>
          <cell r="AG23">
            <v>102.194</v>
          </cell>
          <cell r="AH23">
            <v>1.2</v>
          </cell>
          <cell r="AI23">
            <v>1.1000000000000001</v>
          </cell>
          <cell r="AJ23">
            <v>1.9265303768555004E-3</v>
          </cell>
          <cell r="AK23">
            <v>2.38661469990253E-3</v>
          </cell>
          <cell r="AL23" t="str">
            <v>AA-</v>
          </cell>
          <cell r="AM23" t="str">
            <v>A1</v>
          </cell>
          <cell r="AN23" t="str">
            <v>AA-</v>
          </cell>
          <cell r="AO23" t="str">
            <v>Financial</v>
          </cell>
          <cell r="AP23" t="str">
            <v>Diversified Finan Serv</v>
          </cell>
          <cell r="AQ23" t="str">
            <v>UNITED STATES</v>
          </cell>
          <cell r="AR23" t="str">
            <v>#N/A Field Not Applicable</v>
          </cell>
        </row>
        <row r="24">
          <cell r="A24" t="str">
            <v>CP Ltd</v>
          </cell>
          <cell r="B24" t="str">
            <v>HSBC CP Ltd</v>
          </cell>
          <cell r="C24" t="str">
            <v>13400012</v>
          </cell>
          <cell r="D24" t="str">
            <v>USD</v>
          </cell>
          <cell r="E24" t="str">
            <v>015</v>
          </cell>
          <cell r="F24" t="str">
            <v>070</v>
          </cell>
          <cell r="G24" t="str">
            <v>GMAC LLC</v>
          </cell>
          <cell r="H24" t="str">
            <v>1.750 OCT 30 12</v>
          </cell>
          <cell r="I24" t="str">
            <v>36185JAA7</v>
          </cell>
          <cell r="J24" t="str">
            <v>B</v>
          </cell>
          <cell r="K24" t="str">
            <v>ZZZ</v>
          </cell>
          <cell r="L24">
            <v>22791.56</v>
          </cell>
          <cell r="M24">
            <v>3168332.42</v>
          </cell>
          <cell r="N24">
            <v>3169832.4</v>
          </cell>
          <cell r="O24">
            <v>3176803.13</v>
          </cell>
          <cell r="P24">
            <v>3105000</v>
          </cell>
          <cell r="Q24">
            <v>3199594.69</v>
          </cell>
          <cell r="R24" t="str">
            <v>AO   30</v>
          </cell>
          <cell r="S24">
            <v>41212</v>
          </cell>
          <cell r="T24">
            <v>2012</v>
          </cell>
          <cell r="U24">
            <v>10</v>
          </cell>
          <cell r="V24">
            <v>761</v>
          </cell>
          <cell r="W24" t="str">
            <v>MS</v>
          </cell>
          <cell r="X24">
            <v>1.75</v>
          </cell>
          <cell r="Y24">
            <v>2.0299999999999998</v>
          </cell>
          <cell r="Z24">
            <v>2.8873965542813951E-3</v>
          </cell>
          <cell r="AA24">
            <v>40451</v>
          </cell>
          <cell r="AB24">
            <v>8470.7000000000007</v>
          </cell>
          <cell r="AC24">
            <v>5.2199999999999996E-2</v>
          </cell>
          <cell r="AD24">
            <v>1</v>
          </cell>
          <cell r="AE24">
            <v>102.31299999999999</v>
          </cell>
          <cell r="AF24" t="str">
            <v>AAA</v>
          </cell>
          <cell r="AG24">
            <v>102.08799999999999</v>
          </cell>
          <cell r="AH24">
            <v>0.8</v>
          </cell>
          <cell r="AI24">
            <v>0.6</v>
          </cell>
          <cell r="AJ24">
            <v>1.1378902676971016E-3</v>
          </cell>
          <cell r="AK24">
            <v>1.4096355149066095E-3</v>
          </cell>
          <cell r="AL24" t="str">
            <v>AAA</v>
          </cell>
          <cell r="AM24" t="str">
            <v>Aaa</v>
          </cell>
          <cell r="AN24" t="str">
            <v>AAA</v>
          </cell>
          <cell r="AO24" t="str">
            <v>Financial</v>
          </cell>
          <cell r="AP24" t="str">
            <v>Banks</v>
          </cell>
          <cell r="AQ24" t="str">
            <v>UNITED STATES</v>
          </cell>
          <cell r="AR24" t="str">
            <v>#N/A Field Not Applicable</v>
          </cell>
        </row>
        <row r="25">
          <cell r="A25" t="str">
            <v>CP Ltd</v>
          </cell>
          <cell r="B25" t="str">
            <v>HSBC CP Ltd</v>
          </cell>
          <cell r="C25" t="str">
            <v>13400012</v>
          </cell>
          <cell r="D25" t="str">
            <v>USD</v>
          </cell>
          <cell r="E25" t="str">
            <v>015</v>
          </cell>
          <cell r="F25" t="str">
            <v>070</v>
          </cell>
          <cell r="G25" t="str">
            <v>BLACKROCK INC</v>
          </cell>
          <cell r="H25" t="str">
            <v>2.250 DEC 10 12</v>
          </cell>
          <cell r="I25" t="str">
            <v>09247XAF8</v>
          </cell>
          <cell r="J25" t="str">
            <v>B</v>
          </cell>
          <cell r="K25" t="str">
            <v>CAL</v>
          </cell>
          <cell r="L25">
            <v>34687.5</v>
          </cell>
          <cell r="M25">
            <v>5086521.96</v>
          </cell>
          <cell r="N25">
            <v>5087620.1500000004</v>
          </cell>
          <cell r="O25">
            <v>5131550</v>
          </cell>
          <cell r="P25">
            <v>5000000</v>
          </cell>
          <cell r="Q25">
            <v>5166237.5</v>
          </cell>
          <cell r="R25" t="str">
            <v>JD   10</v>
          </cell>
          <cell r="S25">
            <v>41253</v>
          </cell>
          <cell r="T25">
            <v>2012</v>
          </cell>
          <cell r="U25">
            <v>12</v>
          </cell>
          <cell r="V25">
            <v>802</v>
          </cell>
          <cell r="W25" t="str">
            <v>MS</v>
          </cell>
          <cell r="X25">
            <v>2.25</v>
          </cell>
          <cell r="Y25">
            <v>2.13</v>
          </cell>
          <cell r="Z25">
            <v>4.8638501006531363E-3</v>
          </cell>
          <cell r="AA25">
            <v>40451</v>
          </cell>
          <cell r="AB25">
            <v>45028.04</v>
          </cell>
          <cell r="AC25">
            <v>5.67E-2</v>
          </cell>
          <cell r="AD25">
            <v>1</v>
          </cell>
          <cell r="AE25">
            <v>102.631</v>
          </cell>
          <cell r="AF25" t="str">
            <v>A+</v>
          </cell>
          <cell r="AG25">
            <v>101.752</v>
          </cell>
          <cell r="AH25">
            <v>1.5</v>
          </cell>
          <cell r="AI25">
            <v>1</v>
          </cell>
          <cell r="AJ25">
            <v>3.4252465497557299E-3</v>
          </cell>
          <cell r="AK25">
            <v>4.24324675315026E-3</v>
          </cell>
          <cell r="AL25" t="str">
            <v xml:space="preserve">A+ </v>
          </cell>
          <cell r="AM25" t="str">
            <v>A1</v>
          </cell>
          <cell r="AN25" t="str">
            <v xml:space="preserve">A+ </v>
          </cell>
          <cell r="AO25" t="str">
            <v>Financial</v>
          </cell>
          <cell r="AP25" t="str">
            <v>Diversified Finan Serv</v>
          </cell>
          <cell r="AQ25" t="str">
            <v>UNITED STATES</v>
          </cell>
          <cell r="AR25" t="str">
            <v>#N/A Field Not Applicable</v>
          </cell>
        </row>
        <row r="26">
          <cell r="A26" t="str">
            <v>CP Ltd</v>
          </cell>
          <cell r="B26" t="str">
            <v>HSBC CP Ltd</v>
          </cell>
          <cell r="C26" t="str">
            <v>13400012</v>
          </cell>
          <cell r="D26" t="str">
            <v>USD</v>
          </cell>
          <cell r="E26" t="str">
            <v>015</v>
          </cell>
          <cell r="F26" t="str">
            <v>045</v>
          </cell>
          <cell r="G26" t="str">
            <v>FEDERAL HOME LN BKS</v>
          </cell>
          <cell r="H26" t="str">
            <v>1.500 JAN 16 13</v>
          </cell>
          <cell r="I26" t="str">
            <v>3133XW7L7</v>
          </cell>
          <cell r="J26" t="str">
            <v>B</v>
          </cell>
          <cell r="K26" t="str">
            <v>ZZZ</v>
          </cell>
          <cell r="L26">
            <v>17343.75</v>
          </cell>
          <cell r="M26">
            <v>5606810.9900000002</v>
          </cell>
          <cell r="N26">
            <v>5605505</v>
          </cell>
          <cell r="O26">
            <v>5661277.5</v>
          </cell>
          <cell r="P26">
            <v>5550000</v>
          </cell>
          <cell r="Q26">
            <v>5678621.25</v>
          </cell>
          <cell r="R26" t="str">
            <v>JJ   16</v>
          </cell>
          <cell r="S26">
            <v>41290</v>
          </cell>
          <cell r="T26">
            <v>2013</v>
          </cell>
          <cell r="U26">
            <v>1</v>
          </cell>
          <cell r="V26">
            <v>839</v>
          </cell>
          <cell r="W26" t="str">
            <v>MS</v>
          </cell>
          <cell r="X26">
            <v>1.5</v>
          </cell>
          <cell r="Y26">
            <v>2.25</v>
          </cell>
          <cell r="Z26">
            <v>5.6634111136217363E-3</v>
          </cell>
          <cell r="AA26">
            <v>40451</v>
          </cell>
          <cell r="AB26">
            <v>54466.51</v>
          </cell>
          <cell r="AC26">
            <v>6.2400000000000004E-2</v>
          </cell>
          <cell r="AD26">
            <v>1</v>
          </cell>
          <cell r="AE26">
            <v>102.005</v>
          </cell>
          <cell r="AF26" t="str">
            <v>AAA</v>
          </cell>
          <cell r="AG26">
            <v>101</v>
          </cell>
          <cell r="AH26">
            <v>1.1000000000000001</v>
          </cell>
          <cell r="AI26">
            <v>0.6</v>
          </cell>
          <cell r="AJ26">
            <v>2.7687787666595158E-3</v>
          </cell>
          <cell r="AK26">
            <v>3.4300046262822213E-3</v>
          </cell>
          <cell r="AL26" t="str">
            <v>AAA</v>
          </cell>
          <cell r="AM26" t="str">
            <v>Aaa</v>
          </cell>
          <cell r="AN26" t="str">
            <v>AAA</v>
          </cell>
          <cell r="AO26" t="str">
            <v>Government</v>
          </cell>
          <cell r="AP26" t="str">
            <v>Sovereign</v>
          </cell>
          <cell r="AQ26" t="str">
            <v>UNITED STATES</v>
          </cell>
          <cell r="AR26" t="str">
            <v>#N/A Field Not Applicable</v>
          </cell>
        </row>
        <row r="27">
          <cell r="A27" t="str">
            <v>CP Ltd</v>
          </cell>
          <cell r="B27" t="str">
            <v>HSBC CP Ltd</v>
          </cell>
          <cell r="C27" t="str">
            <v>13400012</v>
          </cell>
          <cell r="D27" t="str">
            <v>USD</v>
          </cell>
          <cell r="E27" t="str">
            <v>480</v>
          </cell>
          <cell r="F27" t="str">
            <v>045</v>
          </cell>
          <cell r="G27" t="str">
            <v>ARAB REP EGYPT</v>
          </cell>
          <cell r="H27" t="str">
            <v>4.450 SEP 15 15</v>
          </cell>
          <cell r="I27" t="str">
            <v>038461AC3</v>
          </cell>
          <cell r="J27" t="str">
            <v>B</v>
          </cell>
          <cell r="K27" t="str">
            <v>ZZZ</v>
          </cell>
          <cell r="L27">
            <v>9888.89</v>
          </cell>
          <cell r="M27">
            <v>5641614.1399999997</v>
          </cell>
          <cell r="N27">
            <v>5644450</v>
          </cell>
          <cell r="O27">
            <v>5671875</v>
          </cell>
          <cell r="P27">
            <v>5000000</v>
          </cell>
          <cell r="Q27">
            <v>5681763.8899999997</v>
          </cell>
          <cell r="R27" t="str">
            <v>MS   15</v>
          </cell>
          <cell r="S27">
            <v>42262</v>
          </cell>
          <cell r="T27">
            <v>2015</v>
          </cell>
          <cell r="U27">
            <v>9</v>
          </cell>
          <cell r="V27">
            <v>1811</v>
          </cell>
          <cell r="W27" t="str">
            <v>MS</v>
          </cell>
          <cell r="X27">
            <v>4.45</v>
          </cell>
          <cell r="Y27">
            <v>4.49</v>
          </cell>
          <cell r="Z27">
            <v>1.1371804236768465E-2</v>
          </cell>
          <cell r="AA27">
            <v>40451</v>
          </cell>
          <cell r="AB27">
            <v>30260.86</v>
          </cell>
          <cell r="AC27">
            <v>0.2359</v>
          </cell>
          <cell r="AD27">
            <v>1</v>
          </cell>
          <cell r="AE27">
            <v>113.43799999999999</v>
          </cell>
          <cell r="AF27" t="str">
            <v>AAA</v>
          </cell>
          <cell r="AG27">
            <v>112.889</v>
          </cell>
          <cell r="AH27">
            <v>1.7</v>
          </cell>
          <cell r="AI27">
            <v>1.6</v>
          </cell>
          <cell r="AJ27">
            <v>4.3055828958811554E-3</v>
          </cell>
          <cell r="AK27">
            <v>5.333820610568865E-3</v>
          </cell>
          <cell r="AL27" t="str">
            <v>AAA</v>
          </cell>
          <cell r="AM27" t="str">
            <v>Aaa</v>
          </cell>
          <cell r="AN27" t="str">
            <v>AAA</v>
          </cell>
          <cell r="AO27" t="str">
            <v>Government</v>
          </cell>
          <cell r="AP27" t="str">
            <v>Sovereign</v>
          </cell>
          <cell r="AQ27" t="str">
            <v>EGYPT</v>
          </cell>
          <cell r="AR27" t="str">
            <v>#N/A Field Not Applicable</v>
          </cell>
        </row>
        <row r="28">
          <cell r="A28" t="str">
            <v>CP Inc</v>
          </cell>
          <cell r="B28" t="str">
            <v>Deutsche Bank</v>
          </cell>
          <cell r="C28" t="str">
            <v>13401302</v>
          </cell>
          <cell r="D28" t="str">
            <v>USD</v>
          </cell>
          <cell r="E28" t="str">
            <v>015</v>
          </cell>
          <cell r="F28" t="str">
            <v>040</v>
          </cell>
          <cell r="G28" t="str">
            <v>FED HOME LN BANK</v>
          </cell>
          <cell r="H28" t="str">
            <v>0.75 17 DEC 2012</v>
          </cell>
          <cell r="I28" t="str">
            <v>B313370WU8</v>
          </cell>
          <cell r="J28" t="str">
            <v>B</v>
          </cell>
          <cell r="K28" t="str">
            <v>ZZZ</v>
          </cell>
          <cell r="L28">
            <v>1166.67</v>
          </cell>
          <cell r="M28">
            <v>4000000</v>
          </cell>
          <cell r="N28">
            <v>4000000</v>
          </cell>
          <cell r="O28">
            <v>4002500</v>
          </cell>
          <cell r="P28">
            <v>4000000</v>
          </cell>
          <cell r="Q28">
            <v>4003666.67</v>
          </cell>
          <cell r="R28" t="str">
            <v>JD   17</v>
          </cell>
          <cell r="S28">
            <v>41260</v>
          </cell>
          <cell r="T28">
            <v>2012</v>
          </cell>
          <cell r="U28">
            <v>12</v>
          </cell>
          <cell r="V28">
            <v>809</v>
          </cell>
          <cell r="W28" t="str">
            <v>MS</v>
          </cell>
          <cell r="X28">
            <v>0.75</v>
          </cell>
          <cell r="Y28">
            <v>0.21</v>
          </cell>
          <cell r="Z28">
            <v>3.7710209116313513E-4</v>
          </cell>
          <cell r="AA28">
            <v>40451</v>
          </cell>
          <cell r="AB28">
            <v>2500</v>
          </cell>
          <cell r="AC28">
            <v>5.9000000000000004E-2</v>
          </cell>
          <cell r="AD28">
            <v>1</v>
          </cell>
          <cell r="AE28">
            <v>100.06299999999999</v>
          </cell>
          <cell r="AF28" t="str">
            <v>AAA</v>
          </cell>
          <cell r="AG28">
            <v>100</v>
          </cell>
          <cell r="AH28">
            <v>0.8</v>
          </cell>
          <cell r="AI28">
            <v>0.7</v>
          </cell>
          <cell r="AJ28">
            <v>1.4365793949071815E-3</v>
          </cell>
          <cell r="AK28">
            <v>1.7796560815504447E-3</v>
          </cell>
          <cell r="AL28" t="str">
            <v>AAA</v>
          </cell>
          <cell r="AM28" t="str">
            <v>Aaa</v>
          </cell>
          <cell r="AN28" t="str">
            <v>AAA</v>
          </cell>
          <cell r="AO28" t="str">
            <v>Government</v>
          </cell>
          <cell r="AP28" t="str">
            <v>Sovereign</v>
          </cell>
          <cell r="AQ28" t="str">
            <v>UNITED STATES</v>
          </cell>
          <cell r="AR28" t="str">
            <v>12/17/2010</v>
          </cell>
        </row>
        <row r="29">
          <cell r="A29" t="str">
            <v>CP Ltd</v>
          </cell>
          <cell r="B29" t="str">
            <v>HSBC CP Ltd</v>
          </cell>
          <cell r="C29" t="str">
            <v>13400012</v>
          </cell>
          <cell r="D29" t="str">
            <v>USD</v>
          </cell>
          <cell r="E29" t="str">
            <v>015</v>
          </cell>
          <cell r="F29" t="str">
            <v>040</v>
          </cell>
          <cell r="G29" t="str">
            <v>FEDERAL NTL MTG ASSN</v>
          </cell>
          <cell r="H29" t="str">
            <v>0.000 JUL 05 14</v>
          </cell>
          <cell r="I29" t="str">
            <v>313586QR3</v>
          </cell>
          <cell r="J29" t="str">
            <v>B</v>
          </cell>
          <cell r="K29" t="str">
            <v>ZZZ</v>
          </cell>
          <cell r="L29">
            <v>0</v>
          </cell>
          <cell r="M29">
            <v>5303844.59</v>
          </cell>
          <cell r="N29">
            <v>5241987.5</v>
          </cell>
          <cell r="O29">
            <v>5426275</v>
          </cell>
          <cell r="P29">
            <v>5750000</v>
          </cell>
          <cell r="Q29">
            <v>5426275</v>
          </cell>
          <cell r="R29" t="str">
            <v>JJ    5</v>
          </cell>
          <cell r="S29">
            <v>41825</v>
          </cell>
          <cell r="T29">
            <v>2014</v>
          </cell>
          <cell r="U29">
            <v>7</v>
          </cell>
          <cell r="V29">
            <v>1374</v>
          </cell>
          <cell r="W29" t="str">
            <v>MS</v>
          </cell>
          <cell r="X29">
            <v>0</v>
          </cell>
          <cell r="Y29">
            <v>3.74</v>
          </cell>
          <cell r="Z29">
            <v>8.9051665642724664E-3</v>
          </cell>
          <cell r="AA29">
            <v>40451</v>
          </cell>
          <cell r="AB29">
            <v>122430.41</v>
          </cell>
          <cell r="AC29">
            <v>0.158</v>
          </cell>
          <cell r="AD29">
            <v>1</v>
          </cell>
          <cell r="AE29">
            <v>94.37</v>
          </cell>
          <cell r="AF29" t="str">
            <v>AAA</v>
          </cell>
          <cell r="AG29">
            <v>91.165000000000006</v>
          </cell>
          <cell r="AH29">
            <v>2.2000000000000002</v>
          </cell>
          <cell r="AI29">
            <v>1.5</v>
          </cell>
          <cell r="AJ29">
            <v>5.2383332731014516E-3</v>
          </cell>
          <cell r="AK29">
            <v>6.4893257551319489E-3</v>
          </cell>
          <cell r="AL29" t="str">
            <v>AAA</v>
          </cell>
          <cell r="AM29" t="str">
            <v>Aaa</v>
          </cell>
          <cell r="AN29" t="str">
            <v>AAA</v>
          </cell>
          <cell r="AO29" t="str">
            <v>Government</v>
          </cell>
          <cell r="AP29" t="str">
            <v>Sovereign</v>
          </cell>
          <cell r="AQ29" t="str">
            <v>UNITED STATES</v>
          </cell>
          <cell r="AR29" t="str">
            <v>#N/A Field Not Applicable</v>
          </cell>
        </row>
        <row r="30">
          <cell r="A30" t="str">
            <v>CP Ltd</v>
          </cell>
          <cell r="B30" t="str">
            <v>HSBC CP Ltd</v>
          </cell>
          <cell r="C30" t="str">
            <v>13400012</v>
          </cell>
          <cell r="D30" t="str">
            <v>USD</v>
          </cell>
          <cell r="E30" t="str">
            <v>015</v>
          </cell>
          <cell r="F30" t="str">
            <v>040</v>
          </cell>
          <cell r="G30" t="str">
            <v>FEDERAL FARM CR BKS</v>
          </cell>
          <cell r="H30" t="str">
            <v>0.620 SEP 10 12</v>
          </cell>
          <cell r="I30" t="str">
            <v>31331JZX4</v>
          </cell>
          <cell r="J30" t="str">
            <v>B</v>
          </cell>
          <cell r="K30" t="str">
            <v>CAL</v>
          </cell>
          <cell r="L30">
            <v>1808.33</v>
          </cell>
          <cell r="M30">
            <v>4998502.1100000003</v>
          </cell>
          <cell r="N30">
            <v>4998500</v>
          </cell>
          <cell r="O30">
            <v>5000000</v>
          </cell>
          <cell r="P30">
            <v>5000000</v>
          </cell>
          <cell r="Q30">
            <v>5001808.33</v>
          </cell>
          <cell r="R30" t="str">
            <v>MS   10</v>
          </cell>
          <cell r="S30">
            <v>41162</v>
          </cell>
          <cell r="T30">
            <v>2012</v>
          </cell>
          <cell r="U30">
            <v>9</v>
          </cell>
          <cell r="V30">
            <v>711</v>
          </cell>
          <cell r="W30" t="str">
            <v>MS</v>
          </cell>
          <cell r="X30">
            <v>0.62</v>
          </cell>
          <cell r="Y30">
            <v>1.93</v>
          </cell>
          <cell r="Z30">
            <v>4.3308869105275986E-3</v>
          </cell>
          <cell r="AA30">
            <v>40451</v>
          </cell>
          <cell r="AB30">
            <v>1497.89</v>
          </cell>
          <cell r="AC30">
            <v>4.6900000000000004E-2</v>
          </cell>
          <cell r="AD30">
            <v>1</v>
          </cell>
          <cell r="AE30">
            <v>100</v>
          </cell>
          <cell r="AF30" t="str">
            <v>AAA</v>
          </cell>
          <cell r="AG30">
            <v>99.97</v>
          </cell>
          <cell r="AH30">
            <v>0.6</v>
          </cell>
          <cell r="AI30">
            <v>0.6</v>
          </cell>
          <cell r="AJ30">
            <v>1.3463897131173882E-3</v>
          </cell>
          <cell r="AK30">
            <v>1.6679277522570434E-3</v>
          </cell>
          <cell r="AL30" t="str">
            <v>AAA</v>
          </cell>
          <cell r="AM30" t="str">
            <v>Aaa</v>
          </cell>
          <cell r="AN30" t="str">
            <v>AAA</v>
          </cell>
          <cell r="AO30" t="str">
            <v>Government</v>
          </cell>
          <cell r="AP30" t="str">
            <v>Sovereign</v>
          </cell>
          <cell r="AQ30" t="str">
            <v>UNITED STATES</v>
          </cell>
          <cell r="AR30" t="str">
            <v>12/10/2010</v>
          </cell>
        </row>
        <row r="31">
          <cell r="A31" t="str">
            <v>CP Ltd</v>
          </cell>
          <cell r="B31" t="str">
            <v>HSBC CP Ltd</v>
          </cell>
          <cell r="C31" t="str">
            <v>13400012</v>
          </cell>
          <cell r="D31" t="str">
            <v>USD</v>
          </cell>
          <cell r="E31" t="str">
            <v>015</v>
          </cell>
          <cell r="F31" t="str">
            <v>040</v>
          </cell>
          <cell r="G31" t="str">
            <v>FEDERAL FARM CR BKS</v>
          </cell>
          <cell r="H31" t="str">
            <v>4.250 JUL 08 13</v>
          </cell>
          <cell r="I31" t="str">
            <v>31331Y2Q2</v>
          </cell>
          <cell r="J31" t="str">
            <v>B</v>
          </cell>
          <cell r="K31" t="str">
            <v>ZZZ</v>
          </cell>
          <cell r="L31">
            <v>29395.83</v>
          </cell>
          <cell r="M31">
            <v>3275100.98</v>
          </cell>
          <cell r="N31">
            <v>3282720</v>
          </cell>
          <cell r="O31">
            <v>3284250</v>
          </cell>
          <cell r="P31">
            <v>3000000</v>
          </cell>
          <cell r="Q31">
            <v>3313645.83</v>
          </cell>
          <cell r="R31" t="str">
            <v>JJ    8</v>
          </cell>
          <cell r="S31">
            <v>41463</v>
          </cell>
          <cell r="T31">
            <v>2013</v>
          </cell>
          <cell r="U31">
            <v>7</v>
          </cell>
          <cell r="V31">
            <v>1012</v>
          </cell>
          <cell r="W31" t="str">
            <v>MS</v>
          </cell>
          <cell r="X31">
            <v>4.25</v>
          </cell>
          <cell r="Y31">
            <v>2.62</v>
          </cell>
          <cell r="Z31">
            <v>3.852171740738685E-3</v>
          </cell>
          <cell r="AA31">
            <v>40451</v>
          </cell>
          <cell r="AB31">
            <v>9149.02</v>
          </cell>
          <cell r="AC31">
            <v>8.4000000000000005E-2</v>
          </cell>
          <cell r="AD31">
            <v>1</v>
          </cell>
          <cell r="AE31">
            <v>109.47499999999999</v>
          </cell>
          <cell r="AF31" t="str">
            <v>AAA</v>
          </cell>
          <cell r="AG31">
            <v>109.42400000000002</v>
          </cell>
          <cell r="AH31">
            <v>0.9</v>
          </cell>
          <cell r="AI31">
            <v>0.8</v>
          </cell>
          <cell r="AJ31">
            <v>1.3232651017804644E-3</v>
          </cell>
          <cell r="AK31">
            <v>1.6392806372106062E-3</v>
          </cell>
          <cell r="AL31" t="str">
            <v>AAA</v>
          </cell>
          <cell r="AM31" t="str">
            <v>Aaa</v>
          </cell>
          <cell r="AN31" t="str">
            <v>AAA</v>
          </cell>
          <cell r="AO31" t="str">
            <v>Government</v>
          </cell>
          <cell r="AP31" t="str">
            <v>Sovereign</v>
          </cell>
          <cell r="AQ31" t="str">
            <v>UNITED STATES</v>
          </cell>
          <cell r="AR31" t="str">
            <v>#N/A Field Not Applicable</v>
          </cell>
        </row>
        <row r="32">
          <cell r="A32" t="str">
            <v>CP Ltd</v>
          </cell>
          <cell r="B32" t="str">
            <v>HSBC CP Ltd</v>
          </cell>
          <cell r="C32" t="str">
            <v>13400012</v>
          </cell>
          <cell r="D32" t="str">
            <v>USD</v>
          </cell>
          <cell r="E32" t="str">
            <v>015</v>
          </cell>
          <cell r="F32" t="str">
            <v>040</v>
          </cell>
          <cell r="G32" t="str">
            <v>FEDERAL HOME LOAN BA</v>
          </cell>
          <cell r="H32" t="str">
            <v>1.000 MAY 24 13</v>
          </cell>
          <cell r="I32" t="str">
            <v>313370L48</v>
          </cell>
          <cell r="J32" t="str">
            <v>B</v>
          </cell>
          <cell r="K32" t="str">
            <v>CAL</v>
          </cell>
          <cell r="L32">
            <v>4111.1099999999997</v>
          </cell>
          <cell r="M32">
            <v>3999015.29</v>
          </cell>
          <cell r="N32">
            <v>3999000</v>
          </cell>
          <cell r="O32">
            <v>4000000</v>
          </cell>
          <cell r="P32">
            <v>4000000</v>
          </cell>
          <cell r="Q32">
            <v>4004111.11</v>
          </cell>
          <cell r="R32" t="str">
            <v>MN   24</v>
          </cell>
          <cell r="S32">
            <v>41418</v>
          </cell>
          <cell r="T32">
            <v>2013</v>
          </cell>
          <cell r="U32">
            <v>5</v>
          </cell>
          <cell r="V32">
            <v>967</v>
          </cell>
          <cell r="W32" t="str">
            <v>MS</v>
          </cell>
          <cell r="X32">
            <v>1</v>
          </cell>
          <cell r="Y32">
            <v>2.6</v>
          </cell>
          <cell r="Z32">
            <v>4.6677336594953735E-3</v>
          </cell>
          <cell r="AA32">
            <v>40451</v>
          </cell>
          <cell r="AB32">
            <v>984.71</v>
          </cell>
          <cell r="AC32">
            <v>8.1199999999999994E-2</v>
          </cell>
          <cell r="AD32">
            <v>1</v>
          </cell>
          <cell r="AE32">
            <v>100</v>
          </cell>
          <cell r="AF32" t="str">
            <v>AAA</v>
          </cell>
          <cell r="AG32">
            <v>99.974999999999994</v>
          </cell>
          <cell r="AH32">
            <v>1</v>
          </cell>
          <cell r="AI32">
            <v>1</v>
          </cell>
          <cell r="AJ32">
            <v>1.7952821767289898E-3</v>
          </cell>
          <cell r="AK32">
            <v>2.2240224628317859E-3</v>
          </cell>
          <cell r="AL32" t="str">
            <v>AAA</v>
          </cell>
          <cell r="AM32" t="str">
            <v>Aaa</v>
          </cell>
          <cell r="AN32" t="str">
            <v>AAA</v>
          </cell>
          <cell r="AO32" t="str">
            <v>Government</v>
          </cell>
          <cell r="AP32" t="str">
            <v>Sovereign</v>
          </cell>
          <cell r="AQ32" t="str">
            <v>UNITED STATES</v>
          </cell>
          <cell r="AR32" t="str">
            <v>10/15/2010</v>
          </cell>
        </row>
        <row r="33">
          <cell r="A33" t="str">
            <v>CP Ltd</v>
          </cell>
          <cell r="B33" t="str">
            <v>BlackRock</v>
          </cell>
          <cell r="C33" t="str">
            <v>13407172</v>
          </cell>
          <cell r="D33" t="str">
            <v>USD</v>
          </cell>
          <cell r="E33" t="str">
            <v>015</v>
          </cell>
          <cell r="F33" t="str">
            <v>040</v>
          </cell>
          <cell r="G33" t="str">
            <v>FEDERAL HOME LN MTG</v>
          </cell>
          <cell r="H33" t="str">
            <v>0.700 SEP 28 12</v>
          </cell>
          <cell r="I33" t="str">
            <v>3134G1VM3</v>
          </cell>
          <cell r="J33" t="str">
            <v>B</v>
          </cell>
          <cell r="K33" t="str">
            <v>CAL</v>
          </cell>
          <cell r="L33">
            <v>236.83</v>
          </cell>
          <cell r="M33">
            <v>4060000</v>
          </cell>
          <cell r="N33">
            <v>4060000</v>
          </cell>
          <cell r="O33">
            <v>4056752</v>
          </cell>
          <cell r="P33">
            <v>4060000</v>
          </cell>
          <cell r="Q33">
            <v>4056988.83</v>
          </cell>
          <cell r="R33" t="str">
            <v>MS   28</v>
          </cell>
          <cell r="S33">
            <v>41180</v>
          </cell>
          <cell r="T33">
            <v>2012</v>
          </cell>
          <cell r="U33">
            <v>9</v>
          </cell>
          <cell r="V33">
            <v>729</v>
          </cell>
          <cell r="W33" t="str">
            <v>MS</v>
          </cell>
          <cell r="X33">
            <v>0.7</v>
          </cell>
          <cell r="Y33">
            <v>1.98</v>
          </cell>
          <cell r="Z33">
            <v>3.6088670124312032E-3</v>
          </cell>
          <cell r="AA33">
            <v>40451</v>
          </cell>
          <cell r="AB33">
            <v>-3248</v>
          </cell>
          <cell r="AC33">
            <v>4.9000000000000002E-2</v>
          </cell>
          <cell r="AD33">
            <v>1</v>
          </cell>
          <cell r="AE33">
            <v>99.92</v>
          </cell>
          <cell r="AF33" t="str">
            <v>AAA</v>
          </cell>
          <cell r="AG33">
            <v>100</v>
          </cell>
          <cell r="AH33">
            <v>0.7</v>
          </cell>
          <cell r="AI33">
            <v>0.7</v>
          </cell>
          <cell r="AJ33">
            <v>1.2758620751019405E-3</v>
          </cell>
          <cell r="AK33">
            <v>1.5805570574269887E-3</v>
          </cell>
          <cell r="AL33" t="str">
            <v>AAA</v>
          </cell>
          <cell r="AM33" t="str">
            <v>Aaa</v>
          </cell>
          <cell r="AN33" t="str">
            <v>AAA</v>
          </cell>
          <cell r="AO33" t="str">
            <v>Government</v>
          </cell>
          <cell r="AP33" t="str">
            <v>Sovereign</v>
          </cell>
          <cell r="AQ33" t="str">
            <v>UNITED STATES</v>
          </cell>
          <cell r="AR33" t="str">
            <v>3/28/2011</v>
          </cell>
        </row>
        <row r="34">
          <cell r="A34" t="str">
            <v>CP Ltd</v>
          </cell>
          <cell r="B34" t="str">
            <v>BlackRock</v>
          </cell>
          <cell r="C34" t="str">
            <v>13407172</v>
          </cell>
          <cell r="D34" t="str">
            <v>USD</v>
          </cell>
          <cell r="E34" t="str">
            <v>015</v>
          </cell>
          <cell r="F34" t="str">
            <v>070</v>
          </cell>
          <cell r="G34" t="str">
            <v>BELLSOUTH CORP</v>
          </cell>
          <cell r="H34" t="str">
            <v>5.200 SEP 15 14</v>
          </cell>
          <cell r="I34" t="str">
            <v>079860AG7</v>
          </cell>
          <cell r="J34" t="str">
            <v>B</v>
          </cell>
          <cell r="K34" t="str">
            <v>CAL</v>
          </cell>
          <cell r="L34">
            <v>2472.89</v>
          </cell>
          <cell r="M34">
            <v>1200580.1599999999</v>
          </cell>
          <cell r="N34">
            <v>1202658.6000000001</v>
          </cell>
          <cell r="O34">
            <v>1203257.8</v>
          </cell>
          <cell r="P34">
            <v>1070000</v>
          </cell>
          <cell r="Q34">
            <v>1205730.69</v>
          </cell>
          <cell r="R34" t="str">
            <v>MS   15</v>
          </cell>
          <cell r="S34">
            <v>41897</v>
          </cell>
          <cell r="T34">
            <v>2014</v>
          </cell>
          <cell r="U34">
            <v>9</v>
          </cell>
          <cell r="V34">
            <v>1446</v>
          </cell>
          <cell r="W34" t="str">
            <v>MS</v>
          </cell>
          <cell r="X34">
            <v>5.2</v>
          </cell>
          <cell r="Y34">
            <v>3.61</v>
          </cell>
          <cell r="Z34">
            <v>1.9457095870135076E-3</v>
          </cell>
          <cell r="AA34">
            <v>40451</v>
          </cell>
          <cell r="AB34">
            <v>2677.64</v>
          </cell>
          <cell r="AC34">
            <v>0.15490000000000001</v>
          </cell>
          <cell r="AD34">
            <v>1</v>
          </cell>
          <cell r="AE34">
            <v>112.45399999999999</v>
          </cell>
          <cell r="AF34" t="str">
            <v>A</v>
          </cell>
          <cell r="AG34">
            <v>112.398</v>
          </cell>
          <cell r="AH34">
            <v>2</v>
          </cell>
          <cell r="AI34">
            <v>1.9</v>
          </cell>
          <cell r="AJ34">
            <v>1.0779554498689793E-3</v>
          </cell>
          <cell r="AK34">
            <v>1.3353873644580037E-3</v>
          </cell>
          <cell r="AL34" t="str">
            <v xml:space="preserve">A </v>
          </cell>
          <cell r="AM34" t="str">
            <v>A2</v>
          </cell>
          <cell r="AN34" t="str">
            <v xml:space="preserve">A </v>
          </cell>
          <cell r="AO34" t="str">
            <v>Communications</v>
          </cell>
          <cell r="AP34" t="str">
            <v>Telecommunications</v>
          </cell>
          <cell r="AQ34" t="str">
            <v>UNITED STATES</v>
          </cell>
          <cell r="AR34" t="str">
            <v>#N/A Field Not Applicable</v>
          </cell>
        </row>
        <row r="35">
          <cell r="A35" t="str">
            <v>CP Ltd</v>
          </cell>
          <cell r="B35" t="str">
            <v>BlackRock</v>
          </cell>
          <cell r="C35" t="str">
            <v>13407172</v>
          </cell>
          <cell r="D35" t="str">
            <v>USD</v>
          </cell>
          <cell r="E35" t="str">
            <v>005</v>
          </cell>
          <cell r="F35" t="str">
            <v>070</v>
          </cell>
          <cell r="G35" t="str">
            <v>ROYAL BANK CDA</v>
          </cell>
          <cell r="H35" t="str">
            <v>5.650 JUL 20 11</v>
          </cell>
          <cell r="I35" t="str">
            <v>780085LP9C</v>
          </cell>
          <cell r="J35" t="str">
            <v>B</v>
          </cell>
          <cell r="K35" t="str">
            <v>ZZZ</v>
          </cell>
          <cell r="L35">
            <v>41786.46</v>
          </cell>
          <cell r="M35">
            <v>3912366.88</v>
          </cell>
          <cell r="N35">
            <v>3924600</v>
          </cell>
          <cell r="O35">
            <v>3905100</v>
          </cell>
          <cell r="P35">
            <v>3750000</v>
          </cell>
          <cell r="Q35">
            <v>3946886.46</v>
          </cell>
          <cell r="R35" t="str">
            <v>JJ   20</v>
          </cell>
          <cell r="S35">
            <v>40744</v>
          </cell>
          <cell r="T35">
            <v>2011</v>
          </cell>
          <cell r="U35">
            <v>7</v>
          </cell>
          <cell r="V35">
            <v>293</v>
          </cell>
          <cell r="W35" t="str">
            <v>MS</v>
          </cell>
          <cell r="X35">
            <v>5.65</v>
          </cell>
          <cell r="Y35">
            <v>0.79</v>
          </cell>
          <cell r="Z35">
            <v>1.3875425811403078E-3</v>
          </cell>
          <cell r="AA35">
            <v>40451</v>
          </cell>
          <cell r="AB35">
            <v>-7266.88</v>
          </cell>
          <cell r="AC35">
            <v>1.0200000000000001E-2</v>
          </cell>
          <cell r="AD35">
            <v>1</v>
          </cell>
          <cell r="AE35">
            <v>104.13600000000001</v>
          </cell>
          <cell r="AF35" t="str">
            <v>AA-</v>
          </cell>
          <cell r="AG35">
            <v>104.65600000000001</v>
          </cell>
          <cell r="AH35">
            <v>0.3</v>
          </cell>
          <cell r="AI35">
            <v>0.5</v>
          </cell>
          <cell r="AJ35">
            <v>5.2691490423049665E-4</v>
          </cell>
          <cell r="AK35">
            <v>6.5275007917955051E-4</v>
          </cell>
          <cell r="AL35" t="str">
            <v>AA-</v>
          </cell>
          <cell r="AM35" t="str">
            <v>Aaa /*-</v>
          </cell>
          <cell r="AN35" t="str">
            <v>AA-</v>
          </cell>
          <cell r="AO35" t="str">
            <v>Financial</v>
          </cell>
          <cell r="AP35" t="str">
            <v>Banks</v>
          </cell>
          <cell r="AQ35" t="str">
            <v>CANADA</v>
          </cell>
          <cell r="AR35" t="str">
            <v>#N/A Field Not Applicable</v>
          </cell>
        </row>
        <row r="36">
          <cell r="A36" t="str">
            <v>CP Ltd</v>
          </cell>
          <cell r="B36" t="str">
            <v>BlackRock</v>
          </cell>
          <cell r="C36" t="str">
            <v>13407172</v>
          </cell>
          <cell r="D36" t="str">
            <v>USD</v>
          </cell>
          <cell r="E36" t="str">
            <v>015</v>
          </cell>
          <cell r="F36" t="str">
            <v>070</v>
          </cell>
          <cell r="G36" t="str">
            <v>VERIZON WIRELESS CAP</v>
          </cell>
          <cell r="H36" t="str">
            <v>5.550 FEB 01 14</v>
          </cell>
          <cell r="I36" t="str">
            <v>92344SAP5</v>
          </cell>
          <cell r="J36" t="str">
            <v>B</v>
          </cell>
          <cell r="K36" t="str">
            <v>CAL</v>
          </cell>
          <cell r="L36">
            <v>37000</v>
          </cell>
          <cell r="M36">
            <v>4412138.01</v>
          </cell>
          <cell r="N36">
            <v>4457380</v>
          </cell>
          <cell r="O36">
            <v>4523400</v>
          </cell>
          <cell r="P36">
            <v>4000000</v>
          </cell>
          <cell r="Q36">
            <v>4560400</v>
          </cell>
          <cell r="R36" t="str">
            <v>FA    1</v>
          </cell>
          <cell r="S36">
            <v>41671</v>
          </cell>
          <cell r="T36">
            <v>2014</v>
          </cell>
          <cell r="U36">
            <v>2</v>
          </cell>
          <cell r="V36">
            <v>1220</v>
          </cell>
          <cell r="W36" t="str">
            <v>MS</v>
          </cell>
          <cell r="X36">
            <v>5.55</v>
          </cell>
          <cell r="Y36">
            <v>3.06</v>
          </cell>
          <cell r="Z36">
            <v>6.0610821409742173E-3</v>
          </cell>
          <cell r="AA36">
            <v>40451</v>
          </cell>
          <cell r="AB36">
            <v>111261.99</v>
          </cell>
          <cell r="AC36">
            <v>0.1137</v>
          </cell>
          <cell r="AD36">
            <v>1</v>
          </cell>
          <cell r="AE36">
            <v>113.08499999999999</v>
          </cell>
          <cell r="AF36" t="str">
            <v>A</v>
          </cell>
          <cell r="AG36">
            <v>111.434</v>
          </cell>
          <cell r="AH36">
            <v>2.4</v>
          </cell>
          <cell r="AI36">
            <v>1.5</v>
          </cell>
          <cell r="AJ36">
            <v>4.7537899144895817E-3</v>
          </cell>
          <cell r="AK36">
            <v>5.8890661816022819E-3</v>
          </cell>
          <cell r="AL36" t="str">
            <v xml:space="preserve">A </v>
          </cell>
          <cell r="AM36" t="str">
            <v>A2</v>
          </cell>
          <cell r="AN36" t="str">
            <v xml:space="preserve">A </v>
          </cell>
          <cell r="AO36" t="str">
            <v>Communications</v>
          </cell>
          <cell r="AP36" t="str">
            <v>Telecommunications</v>
          </cell>
          <cell r="AQ36" t="str">
            <v>UNITED STATES</v>
          </cell>
          <cell r="AR36" t="str">
            <v>#N/A Field Not Applicable</v>
          </cell>
        </row>
        <row r="37">
          <cell r="A37" t="str">
            <v>CP Ltd</v>
          </cell>
          <cell r="B37" t="str">
            <v>BlackRock</v>
          </cell>
          <cell r="C37" t="str">
            <v>13407172</v>
          </cell>
          <cell r="D37" t="str">
            <v>USD</v>
          </cell>
          <cell r="E37" t="str">
            <v>015</v>
          </cell>
          <cell r="F37" t="str">
            <v>070</v>
          </cell>
          <cell r="G37" t="str">
            <v>MICROSOFT CORP</v>
          </cell>
          <cell r="H37" t="str">
            <v>0.875 27 SEP 2013</v>
          </cell>
          <cell r="I37" t="str">
            <v>B594918AF1</v>
          </cell>
          <cell r="J37" t="str">
            <v>B</v>
          </cell>
          <cell r="K37" t="str">
            <v>ZZZ</v>
          </cell>
          <cell r="L37">
            <v>291.67</v>
          </cell>
          <cell r="M37">
            <v>2995068.07</v>
          </cell>
          <cell r="N37">
            <v>2995050</v>
          </cell>
          <cell r="O37">
            <v>3004170</v>
          </cell>
          <cell r="P37">
            <v>3000000</v>
          </cell>
          <cell r="Q37">
            <v>3004461.67</v>
          </cell>
          <cell r="R37" t="str">
            <v>MS   27</v>
          </cell>
          <cell r="S37">
            <v>41544</v>
          </cell>
          <cell r="T37">
            <v>2013</v>
          </cell>
          <cell r="U37">
            <v>9</v>
          </cell>
          <cell r="V37">
            <v>1093</v>
          </cell>
          <cell r="W37" t="str">
            <v>MS</v>
          </cell>
          <cell r="X37">
            <v>0.875</v>
          </cell>
          <cell r="Y37">
            <v>2.95</v>
          </cell>
          <cell r="Z37">
            <v>3.9665083041668554E-3</v>
          </cell>
          <cell r="AA37">
            <v>40451</v>
          </cell>
          <cell r="AB37">
            <v>9101.93</v>
          </cell>
          <cell r="AC37">
            <v>0.10210000000000001</v>
          </cell>
          <cell r="AD37">
            <v>1</v>
          </cell>
          <cell r="AE37">
            <v>100.139</v>
          </cell>
          <cell r="AF37" t="str">
            <v>AAA</v>
          </cell>
          <cell r="AG37">
            <v>99.834999999999994</v>
          </cell>
          <cell r="AH37">
            <v>0.9</v>
          </cell>
          <cell r="AI37">
            <v>0.8</v>
          </cell>
          <cell r="AJ37">
            <v>1.2101211775424306E-3</v>
          </cell>
          <cell r="AK37">
            <v>1.499116248403046E-3</v>
          </cell>
          <cell r="AL37" t="str">
            <v>AAA</v>
          </cell>
          <cell r="AM37" t="str">
            <v>Aaa</v>
          </cell>
          <cell r="AN37" t="str">
            <v>AAA</v>
          </cell>
          <cell r="AO37" t="str">
            <v>Technology</v>
          </cell>
          <cell r="AP37" t="str">
            <v>Software</v>
          </cell>
          <cell r="AQ37" t="str">
            <v>UNITED STATES</v>
          </cell>
          <cell r="AR37" t="str">
            <v>#N/A Field Not Applicable</v>
          </cell>
        </row>
        <row r="38">
          <cell r="A38" t="str">
            <v>CP Ltd</v>
          </cell>
          <cell r="B38" t="str">
            <v>BlackRock</v>
          </cell>
          <cell r="C38" t="str">
            <v>13407172</v>
          </cell>
          <cell r="D38" t="str">
            <v>USD</v>
          </cell>
          <cell r="E38" t="str">
            <v>210</v>
          </cell>
          <cell r="F38" t="str">
            <v>072</v>
          </cell>
          <cell r="G38" t="str">
            <v>STATOILHYDRO ASA</v>
          </cell>
          <cell r="H38" t="str">
            <v>2.9 15 OCT 2014</v>
          </cell>
          <cell r="I38" t="str">
            <v>B85771SAC0</v>
          </cell>
          <cell r="J38" t="str">
            <v>B</v>
          </cell>
          <cell r="K38" t="str">
            <v>CAL</v>
          </cell>
          <cell r="L38">
            <v>53488.89</v>
          </cell>
          <cell r="M38">
            <v>4099712.41</v>
          </cell>
          <cell r="N38">
            <v>4102672</v>
          </cell>
          <cell r="O38">
            <v>4196120</v>
          </cell>
          <cell r="P38">
            <v>4000000</v>
          </cell>
          <cell r="Q38">
            <v>4249608.8899999997</v>
          </cell>
          <cell r="R38" t="str">
            <v>AO   15</v>
          </cell>
          <cell r="S38">
            <v>41927</v>
          </cell>
          <cell r="T38">
            <v>2014</v>
          </cell>
          <cell r="U38">
            <v>10</v>
          </cell>
          <cell r="V38">
            <v>1476</v>
          </cell>
          <cell r="W38" t="str">
            <v>MS</v>
          </cell>
          <cell r="X38">
            <v>2.9</v>
          </cell>
          <cell r="Y38">
            <v>3.77</v>
          </cell>
          <cell r="Z38">
            <v>6.9386406709866441E-3</v>
          </cell>
          <cell r="AA38">
            <v>40451</v>
          </cell>
          <cell r="AB38">
            <v>96407.59</v>
          </cell>
          <cell r="AC38">
            <v>0.16699999999999998</v>
          </cell>
          <cell r="AD38">
            <v>1</v>
          </cell>
          <cell r="AE38">
            <v>104.90299999999999</v>
          </cell>
          <cell r="AF38" t="str">
            <v>AA-</v>
          </cell>
          <cell r="AG38">
            <v>102.56699999999999</v>
          </cell>
          <cell r="AH38">
            <v>2.2999999999999998</v>
          </cell>
          <cell r="AI38">
            <v>1.6</v>
          </cell>
          <cell r="AJ38">
            <v>4.2331229557743448E-3</v>
          </cell>
          <cell r="AK38">
            <v>5.244056150952487E-3</v>
          </cell>
          <cell r="AL38" t="str">
            <v>AA-</v>
          </cell>
          <cell r="AM38" t="str">
            <v>Aa2</v>
          </cell>
          <cell r="AN38" t="str">
            <v>AA-</v>
          </cell>
          <cell r="AO38" t="str">
            <v>Energy</v>
          </cell>
          <cell r="AP38" t="str">
            <v>Oil&amp;Gas</v>
          </cell>
          <cell r="AQ38" t="str">
            <v>NORWAY</v>
          </cell>
          <cell r="AR38" t="str">
            <v>#N/A Field Not Applicable</v>
          </cell>
        </row>
        <row r="39">
          <cell r="A39" t="str">
            <v>CP Ltd</v>
          </cell>
          <cell r="B39" t="str">
            <v>HSBC CP Ltd</v>
          </cell>
          <cell r="C39" t="str">
            <v>13400012</v>
          </cell>
          <cell r="D39" t="str">
            <v>USD</v>
          </cell>
          <cell r="E39" t="str">
            <v>015</v>
          </cell>
          <cell r="F39" t="str">
            <v>070</v>
          </cell>
          <cell r="G39" t="str">
            <v>US CNTRL FED CR UN N</v>
          </cell>
          <cell r="H39" t="str">
            <v>1.250 OCT 19 11 144</v>
          </cell>
          <cell r="I39" t="str">
            <v>90345AAA0</v>
          </cell>
          <cell r="J39" t="str">
            <v>B</v>
          </cell>
          <cell r="K39" t="str">
            <v>ZZZ</v>
          </cell>
          <cell r="L39">
            <v>45562.5</v>
          </cell>
          <cell r="M39">
            <v>8123746.6600000001</v>
          </cell>
          <cell r="N39">
            <v>8130992</v>
          </cell>
          <cell r="O39">
            <v>8169609.3799999999</v>
          </cell>
          <cell r="P39">
            <v>8100000</v>
          </cell>
          <cell r="Q39">
            <v>8215171.8799999999</v>
          </cell>
          <cell r="R39" t="str">
            <v>AO   19</v>
          </cell>
          <cell r="S39">
            <v>40835</v>
          </cell>
          <cell r="T39">
            <v>2011</v>
          </cell>
          <cell r="U39">
            <v>10</v>
          </cell>
          <cell r="V39">
            <v>384</v>
          </cell>
          <cell r="W39" t="str">
            <v>MS</v>
          </cell>
          <cell r="X39">
            <v>1.25</v>
          </cell>
          <cell r="Y39">
            <v>1.96</v>
          </cell>
          <cell r="Z39">
            <v>7.1481243249862476E-3</v>
          </cell>
          <cell r="AA39">
            <v>40451</v>
          </cell>
          <cell r="AB39">
            <v>45862.71</v>
          </cell>
          <cell r="AC39">
            <v>1.61E-2</v>
          </cell>
          <cell r="AD39">
            <v>1</v>
          </cell>
          <cell r="AE39">
            <v>100.85899999999999</v>
          </cell>
          <cell r="AF39" t="str">
            <v>AAA</v>
          </cell>
          <cell r="AG39">
            <v>100.383</v>
          </cell>
          <cell r="AH39">
            <v>1</v>
          </cell>
          <cell r="AI39">
            <v>0.4</v>
          </cell>
          <cell r="AJ39">
            <v>3.6470022066256366E-3</v>
          </cell>
          <cell r="AK39">
            <v>4.5179609838887852E-3</v>
          </cell>
          <cell r="AL39" t="str">
            <v>AAA</v>
          </cell>
          <cell r="AM39" t="str">
            <v>Aaa</v>
          </cell>
          <cell r="AN39" t="str">
            <v>AAA</v>
          </cell>
          <cell r="AO39" t="str">
            <v>Financial</v>
          </cell>
          <cell r="AP39" t="str">
            <v>Savings&amp;Loans</v>
          </cell>
          <cell r="AQ39" t="str">
            <v>UNITED STATES</v>
          </cell>
          <cell r="AR39" t="str">
            <v>#N/A Field Not Applicable</v>
          </cell>
        </row>
        <row r="40">
          <cell r="A40" t="str">
            <v>CP Ltd</v>
          </cell>
          <cell r="B40" t="str">
            <v>HSBC CP Ltd</v>
          </cell>
          <cell r="C40" t="str">
            <v>13400012</v>
          </cell>
          <cell r="D40" t="str">
            <v>USD</v>
          </cell>
          <cell r="E40" t="str">
            <v>015</v>
          </cell>
          <cell r="F40" t="str">
            <v>070</v>
          </cell>
          <cell r="G40" t="str">
            <v>UTD PARCEL SERV</v>
          </cell>
          <cell r="H40" t="str">
            <v>4.500 JAN 15 13</v>
          </cell>
          <cell r="I40" t="str">
            <v>911312AG1</v>
          </cell>
          <cell r="J40" t="str">
            <v>B</v>
          </cell>
          <cell r="K40" t="str">
            <v>CAL</v>
          </cell>
          <cell r="L40">
            <v>58615</v>
          </cell>
          <cell r="M40">
            <v>6611362.2400000002</v>
          </cell>
          <cell r="N40">
            <v>6669639.5999999996</v>
          </cell>
          <cell r="O40">
            <v>6676680.4000000004</v>
          </cell>
          <cell r="P40">
            <v>6170000</v>
          </cell>
          <cell r="Q40">
            <v>6735295.4000000004</v>
          </cell>
          <cell r="R40" t="str">
            <v>JJ   15</v>
          </cell>
          <cell r="S40">
            <v>41289</v>
          </cell>
          <cell r="T40">
            <v>2013</v>
          </cell>
          <cell r="U40">
            <v>1</v>
          </cell>
          <cell r="V40">
            <v>838</v>
          </cell>
          <cell r="W40" t="str">
            <v>MS</v>
          </cell>
          <cell r="X40">
            <v>4.5</v>
          </cell>
          <cell r="Y40">
            <v>2.1800000000000002</v>
          </cell>
          <cell r="Z40">
            <v>6.4703399845087587E-3</v>
          </cell>
          <cell r="AA40">
            <v>40451</v>
          </cell>
          <cell r="AB40">
            <v>65318.16</v>
          </cell>
          <cell r="AC40">
            <v>5.9800000000000006E-2</v>
          </cell>
          <cell r="AD40">
            <v>1</v>
          </cell>
          <cell r="AE40">
            <v>108.212</v>
          </cell>
          <cell r="AF40" t="str">
            <v>AA-</v>
          </cell>
          <cell r="AG40">
            <v>108.098</v>
          </cell>
          <cell r="AH40">
            <v>1.3</v>
          </cell>
          <cell r="AI40">
            <v>0.9</v>
          </cell>
          <cell r="AJ40">
            <v>3.8584596237896266E-3</v>
          </cell>
          <cell r="AK40">
            <v>4.7799176009605199E-3</v>
          </cell>
          <cell r="AL40" t="str">
            <v>AA-</v>
          </cell>
          <cell r="AM40" t="str">
            <v>Aa3</v>
          </cell>
          <cell r="AN40" t="str">
            <v>AA-</v>
          </cell>
          <cell r="AO40" t="str">
            <v>Industrial</v>
          </cell>
          <cell r="AP40" t="str">
            <v>Transportation</v>
          </cell>
          <cell r="AQ40" t="str">
            <v>UNITED STATES</v>
          </cell>
          <cell r="AR40" t="str">
            <v>#N/A Field Not Applicable</v>
          </cell>
        </row>
        <row r="41">
          <cell r="A41" t="str">
            <v>CP Ltd</v>
          </cell>
          <cell r="B41" t="str">
            <v>HSBC CP Ltd</v>
          </cell>
          <cell r="C41" t="str">
            <v>13400012</v>
          </cell>
          <cell r="D41" t="str">
            <v>USD</v>
          </cell>
          <cell r="E41" t="str">
            <v>015</v>
          </cell>
          <cell r="F41" t="str">
            <v>070</v>
          </cell>
          <cell r="G41" t="str">
            <v>UNILEVER CAP CORP</v>
          </cell>
          <cell r="H41" t="str">
            <v>7.125 NOV 01 10</v>
          </cell>
          <cell r="I41" t="str">
            <v>904764AG2</v>
          </cell>
          <cell r="J41" t="str">
            <v>B</v>
          </cell>
          <cell r="K41" t="str">
            <v>CAL</v>
          </cell>
          <cell r="L41">
            <v>159926.56</v>
          </cell>
          <cell r="M41">
            <v>5041952.25</v>
          </cell>
          <cell r="N41">
            <v>5194089.7</v>
          </cell>
          <cell r="O41">
            <v>5038180.82</v>
          </cell>
          <cell r="P41">
            <v>5012000</v>
          </cell>
          <cell r="Q41">
            <v>5198107.38</v>
          </cell>
          <cell r="R41" t="str">
            <v>MN    1</v>
          </cell>
          <cell r="S41">
            <v>40483</v>
          </cell>
          <cell r="T41">
            <v>2010</v>
          </cell>
          <cell r="U41">
            <v>11</v>
          </cell>
          <cell r="V41">
            <v>32</v>
          </cell>
          <cell r="W41" t="str">
            <v>MS</v>
          </cell>
          <cell r="X41">
            <v>7.125</v>
          </cell>
          <cell r="Y41">
            <v>0.09</v>
          </cell>
          <cell r="Z41">
            <v>2.0371400753782222E-4</v>
          </cell>
          <cell r="AA41">
            <v>40451</v>
          </cell>
          <cell r="AB41">
            <v>-3771.43</v>
          </cell>
          <cell r="AC41">
            <v>5.0000000000000001E-4</v>
          </cell>
          <cell r="AD41">
            <v>1</v>
          </cell>
          <cell r="AE41">
            <v>100.486</v>
          </cell>
          <cell r="AF41" t="str">
            <v>A+</v>
          </cell>
          <cell r="AG41">
            <v>103.38</v>
          </cell>
          <cell r="AH41">
            <v>0.7</v>
          </cell>
          <cell r="AI41">
            <v>1.3</v>
          </cell>
          <cell r="AJ41">
            <v>1.5844422808497286E-3</v>
          </cell>
          <cell r="AK41">
            <v>1.9628308403811293E-3</v>
          </cell>
          <cell r="AL41" t="str">
            <v xml:space="preserve">A+ </v>
          </cell>
          <cell r="AM41" t="str">
            <v>A1</v>
          </cell>
          <cell r="AN41" t="str">
            <v xml:space="preserve">A+ </v>
          </cell>
          <cell r="AO41" t="str">
            <v>Consumer, Non-cyclical</v>
          </cell>
          <cell r="AP41" t="str">
            <v>Food</v>
          </cell>
          <cell r="AQ41" t="str">
            <v>UNITED STATES</v>
          </cell>
          <cell r="AR41" t="str">
            <v>#N/A Field Not Applicable</v>
          </cell>
        </row>
        <row r="42">
          <cell r="A42" t="str">
            <v>CP Ltd</v>
          </cell>
          <cell r="B42" t="str">
            <v>HSBC CP Ltd</v>
          </cell>
          <cell r="C42" t="str">
            <v>13400012</v>
          </cell>
          <cell r="D42" t="str">
            <v>USD</v>
          </cell>
          <cell r="E42" t="str">
            <v>015</v>
          </cell>
          <cell r="F42" t="str">
            <v>070</v>
          </cell>
          <cell r="G42" t="str">
            <v>UNILEVER CAP CORP</v>
          </cell>
          <cell r="H42" t="str">
            <v>7.125 NOV 01 10</v>
          </cell>
          <cell r="I42" t="str">
            <v>904764AG2</v>
          </cell>
          <cell r="J42" t="str">
            <v>B</v>
          </cell>
          <cell r="K42" t="str">
            <v>CAL</v>
          </cell>
          <cell r="L42">
            <v>0</v>
          </cell>
          <cell r="M42">
            <v>375000</v>
          </cell>
          <cell r="N42">
            <v>375000</v>
          </cell>
          <cell r="O42">
            <v>375000</v>
          </cell>
          <cell r="P42">
            <v>375000</v>
          </cell>
          <cell r="Q42">
            <v>375000</v>
          </cell>
          <cell r="R42" t="str">
            <v>MN    1</v>
          </cell>
          <cell r="S42">
            <v>40483</v>
          </cell>
          <cell r="T42">
            <v>2010</v>
          </cell>
          <cell r="U42">
            <v>11</v>
          </cell>
          <cell r="V42">
            <v>32</v>
          </cell>
          <cell r="W42" t="str">
            <v>Cash</v>
          </cell>
          <cell r="X42">
            <v>7.125</v>
          </cell>
          <cell r="Y42">
            <v>0.09</v>
          </cell>
          <cell r="Z42">
            <v>1.515142330566168E-5</v>
          </cell>
          <cell r="AA42">
            <v>40451</v>
          </cell>
          <cell r="AB42">
            <v>-3771.43</v>
          </cell>
          <cell r="AC42">
            <v>5.0000000000000001E-4</v>
          </cell>
          <cell r="AD42">
            <v>1</v>
          </cell>
          <cell r="AE42">
            <v>100.486</v>
          </cell>
          <cell r="AF42" t="str">
            <v>A+</v>
          </cell>
          <cell r="AG42">
            <v>103.38</v>
          </cell>
          <cell r="AH42">
            <v>0.7</v>
          </cell>
          <cell r="AI42">
            <v>1.3</v>
          </cell>
          <cell r="AJ42">
            <v>1.1784440348847973E-4</v>
          </cell>
          <cell r="AK42">
            <v>1.4598741293968492E-4</v>
          </cell>
          <cell r="AL42" t="str">
            <v xml:space="preserve">A+ </v>
          </cell>
          <cell r="AM42" t="str">
            <v>A1</v>
          </cell>
          <cell r="AN42" t="str">
            <v xml:space="preserve">A+ </v>
          </cell>
          <cell r="AO42" t="str">
            <v>Consumer, Non-cyclical</v>
          </cell>
          <cell r="AP42" t="str">
            <v>Food</v>
          </cell>
          <cell r="AQ42" t="str">
            <v>UNITED STATES</v>
          </cell>
          <cell r="AR42" t="str">
            <v>#N/A Field Not Applicable</v>
          </cell>
        </row>
        <row r="43">
          <cell r="A43" t="str">
            <v>CP Ltd</v>
          </cell>
          <cell r="B43" t="str">
            <v>BlackRock</v>
          </cell>
          <cell r="C43" t="str">
            <v>13407172</v>
          </cell>
          <cell r="D43" t="str">
            <v>USD</v>
          </cell>
          <cell r="E43" t="str">
            <v>015</v>
          </cell>
          <cell r="F43" t="str">
            <v>040</v>
          </cell>
          <cell r="G43" t="str">
            <v>FEDERAL NTL MTG ASSN</v>
          </cell>
          <cell r="H43" t="str">
            <v>1.200 JUN 28 12</v>
          </cell>
          <cell r="I43" t="str">
            <v>31398AU67</v>
          </cell>
          <cell r="J43" t="str">
            <v>B</v>
          </cell>
          <cell r="K43" t="str">
            <v>CAL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 t="str">
            <v>JD   28</v>
          </cell>
          <cell r="S43">
            <v>40571</v>
          </cell>
          <cell r="T43">
            <v>2011</v>
          </cell>
          <cell r="U43">
            <v>1</v>
          </cell>
          <cell r="V43">
            <v>120</v>
          </cell>
          <cell r="W43" t="str">
            <v>MS</v>
          </cell>
          <cell r="X43">
            <v>1.2</v>
          </cell>
          <cell r="Y43">
            <v>0.33</v>
          </cell>
          <cell r="Z43">
            <v>0</v>
          </cell>
          <cell r="AA43">
            <v>40451</v>
          </cell>
          <cell r="AB43">
            <v>0</v>
          </cell>
          <cell r="AC43">
            <v>2.7000000000000001E-3</v>
          </cell>
          <cell r="AD43">
            <v>1</v>
          </cell>
          <cell r="AE43">
            <v>100</v>
          </cell>
          <cell r="AF43" t="str">
            <v>AAA</v>
          </cell>
          <cell r="AG43">
            <v>100.123</v>
          </cell>
          <cell r="AH43">
            <v>0.5</v>
          </cell>
          <cell r="AI43">
            <v>1.2</v>
          </cell>
          <cell r="AJ43">
            <v>0</v>
          </cell>
          <cell r="AK43">
            <v>0</v>
          </cell>
          <cell r="AL43" t="str">
            <v>AAA</v>
          </cell>
          <cell r="AM43" t="str">
            <v>WR</v>
          </cell>
          <cell r="AN43" t="str">
            <v>AAA</v>
          </cell>
          <cell r="AO43" t="str">
            <v>Government</v>
          </cell>
          <cell r="AP43" t="str">
            <v>Sovereign</v>
          </cell>
          <cell r="AQ43" t="str">
            <v>UNITED STATES</v>
          </cell>
          <cell r="AR43" t="str">
            <v>#N/A Field Not Applicable</v>
          </cell>
        </row>
        <row r="44">
          <cell r="A44" t="str">
            <v>CP Inc</v>
          </cell>
          <cell r="B44" t="str">
            <v>Inveco</v>
          </cell>
          <cell r="C44" t="str">
            <v>13400002</v>
          </cell>
          <cell r="D44" t="str">
            <v>USD</v>
          </cell>
          <cell r="E44" t="str">
            <v>015</v>
          </cell>
          <cell r="F44" t="str">
            <v>030</v>
          </cell>
          <cell r="G44" t="str">
            <v>FHL              D/N</v>
          </cell>
          <cell r="H44" t="str">
            <v>DISCNT OCT 05 10</v>
          </cell>
          <cell r="I44" t="str">
            <v>NFHL01005NC</v>
          </cell>
          <cell r="J44" t="str">
            <v>N</v>
          </cell>
          <cell r="K44" t="str">
            <v>D/N</v>
          </cell>
          <cell r="L44">
            <v>1181.25</v>
          </cell>
          <cell r="M44">
            <v>2998760.42</v>
          </cell>
          <cell r="N44">
            <v>2998760.42</v>
          </cell>
          <cell r="O44">
            <v>2998745.83</v>
          </cell>
          <cell r="P44">
            <v>3000000</v>
          </cell>
          <cell r="Q44">
            <v>2999927.08</v>
          </cell>
          <cell r="R44" t="str">
            <v>O     5</v>
          </cell>
          <cell r="S44">
            <v>40456</v>
          </cell>
          <cell r="T44">
            <v>2010</v>
          </cell>
          <cell r="U44">
            <v>10</v>
          </cell>
          <cell r="V44">
            <v>5</v>
          </cell>
          <cell r="W44" t="str">
            <v>MMF</v>
          </cell>
          <cell r="X44">
            <v>0.17499999999999999</v>
          </cell>
          <cell r="Y44">
            <v>0.01</v>
          </cell>
          <cell r="Z44">
            <v>1.3462366967610017E-5</v>
          </cell>
          <cell r="AA44">
            <v>40451</v>
          </cell>
          <cell r="AB44">
            <v>-14.59</v>
          </cell>
          <cell r="AC44">
            <v>1E-4</v>
          </cell>
          <cell r="AD44">
            <v>1</v>
          </cell>
          <cell r="AE44">
            <v>99.99799999999999</v>
          </cell>
          <cell r="AF44" t="str">
            <v>A-1+</v>
          </cell>
          <cell r="AG44">
            <v>99.959000000000003</v>
          </cell>
          <cell r="AH44">
            <v>0.2</v>
          </cell>
          <cell r="AI44">
            <v>0.2</v>
          </cell>
          <cell r="AJ44">
            <v>2.6924733935220039E-4</v>
          </cell>
          <cell r="AK44">
            <v>3.3354763866036039E-4</v>
          </cell>
          <cell r="AL44" t="str">
            <v>AAA</v>
          </cell>
          <cell r="AM44" t="str">
            <v>P-1</v>
          </cell>
          <cell r="AN44" t="str">
            <v>AAA</v>
          </cell>
          <cell r="AO44" t="str">
            <v>Government</v>
          </cell>
          <cell r="AP44" t="str">
            <v>Sovereign</v>
          </cell>
          <cell r="AQ44" t="str">
            <v>UNITED STATES</v>
          </cell>
          <cell r="AR44" t="str">
            <v>#N/A Invalid Security</v>
          </cell>
        </row>
        <row r="45">
          <cell r="A45" t="str">
            <v>CP Inc</v>
          </cell>
          <cell r="B45" t="str">
            <v>Deutsche Bank</v>
          </cell>
          <cell r="C45" t="str">
            <v>13401302</v>
          </cell>
          <cell r="D45" t="str">
            <v>USD</v>
          </cell>
          <cell r="E45" t="str">
            <v>015</v>
          </cell>
          <cell r="F45" t="str">
            <v>030</v>
          </cell>
          <cell r="G45" t="str">
            <v>FHLB             D/N</v>
          </cell>
          <cell r="H45" t="str">
            <v>DISCNT OCT 25 10</v>
          </cell>
          <cell r="I45" t="str">
            <v>NFBN01025</v>
          </cell>
          <cell r="J45" t="str">
            <v>N</v>
          </cell>
          <cell r="K45" t="str">
            <v>D/N</v>
          </cell>
          <cell r="L45">
            <v>5633.33</v>
          </cell>
          <cell r="M45">
            <v>5993326.6699999999</v>
          </cell>
          <cell r="N45">
            <v>5993326.6699999999</v>
          </cell>
          <cell r="O45">
            <v>5993283.3399999999</v>
          </cell>
          <cell r="P45">
            <v>6000000</v>
          </cell>
          <cell r="Q45">
            <v>5998916.6699999999</v>
          </cell>
          <cell r="R45" t="str">
            <v>O    25</v>
          </cell>
          <cell r="S45">
            <v>40476</v>
          </cell>
          <cell r="T45">
            <v>2010</v>
          </cell>
          <cell r="U45">
            <v>10</v>
          </cell>
          <cell r="V45">
            <v>25</v>
          </cell>
          <cell r="W45" t="str">
            <v>MS</v>
          </cell>
          <cell r="X45">
            <v>0.26</v>
          </cell>
          <cell r="Y45">
            <v>7.0000000000000007E-2</v>
          </cell>
          <cell r="Z45">
            <v>1.8834133502339912E-4</v>
          </cell>
          <cell r="AA45">
            <v>40451</v>
          </cell>
          <cell r="AB45">
            <v>-43.33</v>
          </cell>
          <cell r="AC45">
            <v>7.000000000000001E-4</v>
          </cell>
          <cell r="AD45">
            <v>1</v>
          </cell>
          <cell r="AE45">
            <v>99.982000000000014</v>
          </cell>
          <cell r="AF45" t="str">
            <v>A-1+</v>
          </cell>
          <cell r="AG45">
            <v>99.888999999999996</v>
          </cell>
          <cell r="AH45">
            <v>0.3</v>
          </cell>
          <cell r="AI45">
            <v>0.3</v>
          </cell>
          <cell r="AJ45">
            <v>8.0717715010028188E-4</v>
          </cell>
          <cell r="AK45">
            <v>9.9994314909224754E-4</v>
          </cell>
          <cell r="AL45" t="str">
            <v>AAA</v>
          </cell>
          <cell r="AM45" t="str">
            <v>P-1</v>
          </cell>
          <cell r="AN45" t="str">
            <v>AAA</v>
          </cell>
          <cell r="AO45" t="str">
            <v>Government</v>
          </cell>
          <cell r="AP45" t="str">
            <v>Sovereign</v>
          </cell>
          <cell r="AQ45" t="str">
            <v>UNITED STATES</v>
          </cell>
          <cell r="AR45" t="str">
            <v>#N/A Invalid Security</v>
          </cell>
        </row>
        <row r="46">
          <cell r="A46" t="str">
            <v>CP Ltd</v>
          </cell>
          <cell r="B46" t="str">
            <v>BlackRock</v>
          </cell>
          <cell r="C46" t="str">
            <v>13407172</v>
          </cell>
          <cell r="D46" t="str">
            <v>USD</v>
          </cell>
          <cell r="E46" t="str">
            <v>015</v>
          </cell>
          <cell r="F46" t="str">
            <v>030</v>
          </cell>
          <cell r="G46" t="str">
            <v>FHLB             D/N</v>
          </cell>
          <cell r="H46" t="str">
            <v>DISCNT APR 20 11</v>
          </cell>
          <cell r="I46" t="str">
            <v>NFBN10420</v>
          </cell>
          <cell r="J46" t="str">
            <v>N</v>
          </cell>
          <cell r="K46" t="str">
            <v>D/N</v>
          </cell>
          <cell r="L46">
            <v>8280</v>
          </cell>
          <cell r="M46">
            <v>4579392</v>
          </cell>
          <cell r="N46">
            <v>4579392</v>
          </cell>
          <cell r="O46">
            <v>4579330.67</v>
          </cell>
          <cell r="P46">
            <v>4600000</v>
          </cell>
          <cell r="Q46">
            <v>4587610.67</v>
          </cell>
          <cell r="R46" t="str">
            <v>A    20</v>
          </cell>
          <cell r="S46">
            <v>40653</v>
          </cell>
          <cell r="T46">
            <v>2011</v>
          </cell>
          <cell r="U46">
            <v>4</v>
          </cell>
          <cell r="V46">
            <v>202</v>
          </cell>
          <cell r="W46" t="str">
            <v>MS</v>
          </cell>
          <cell r="X46">
            <v>0.48</v>
          </cell>
          <cell r="Y46">
            <v>0.56000000000000005</v>
          </cell>
          <cell r="Z46">
            <v>1.1512655329704879E-3</v>
          </cell>
          <cell r="AA46">
            <v>40451</v>
          </cell>
          <cell r="AB46">
            <v>-61.33</v>
          </cell>
          <cell r="AC46">
            <v>8.6999999999999994E-3</v>
          </cell>
          <cell r="AD46">
            <v>1</v>
          </cell>
          <cell r="AE46">
            <v>99.731000000000009</v>
          </cell>
          <cell r="AF46" t="str">
            <v>A-1+</v>
          </cell>
          <cell r="AG46">
            <v>99.552000000000007</v>
          </cell>
          <cell r="AH46">
            <v>0.5</v>
          </cell>
          <cell r="AI46">
            <v>0.5</v>
          </cell>
          <cell r="AJ46">
            <v>1.0279156544379356E-3</v>
          </cell>
          <cell r="AK46">
            <v>1.2733973160317896E-3</v>
          </cell>
          <cell r="AL46" t="str">
            <v>AAA</v>
          </cell>
          <cell r="AM46" t="str">
            <v>P-1</v>
          </cell>
          <cell r="AN46" t="str">
            <v>AAA</v>
          </cell>
          <cell r="AO46" t="str">
            <v>Government</v>
          </cell>
          <cell r="AP46" t="str">
            <v>Sovereign</v>
          </cell>
          <cell r="AQ46" t="str">
            <v>UNITED STATES</v>
          </cell>
          <cell r="AR46" t="str">
            <v>#N/A Invalid Security</v>
          </cell>
        </row>
        <row r="47">
          <cell r="A47" t="str">
            <v>CP Ltd</v>
          </cell>
          <cell r="B47" t="str">
            <v>BlackRock</v>
          </cell>
          <cell r="C47" t="str">
            <v>13407172</v>
          </cell>
          <cell r="D47" t="str">
            <v>USD</v>
          </cell>
          <cell r="E47" t="str">
            <v>015</v>
          </cell>
          <cell r="F47" t="str">
            <v>030</v>
          </cell>
          <cell r="G47" t="str">
            <v>FHLB             D/N</v>
          </cell>
          <cell r="H47" t="str">
            <v>DISCNT NOV 17 10</v>
          </cell>
          <cell r="I47" t="str">
            <v>NFHN01117</v>
          </cell>
          <cell r="J47" t="str">
            <v>N</v>
          </cell>
          <cell r="K47" t="str">
            <v>D/N</v>
          </cell>
          <cell r="L47">
            <v>457.76</v>
          </cell>
          <cell r="M47">
            <v>2119385.2000000002</v>
          </cell>
          <cell r="N47">
            <v>2119385.2000000002</v>
          </cell>
          <cell r="O47">
            <v>2119386.1</v>
          </cell>
          <cell r="P47">
            <v>2120000</v>
          </cell>
          <cell r="Q47">
            <v>2119843.86</v>
          </cell>
          <cell r="R47" t="str">
            <v>N    17</v>
          </cell>
          <cell r="S47">
            <v>40499</v>
          </cell>
          <cell r="T47">
            <v>2010</v>
          </cell>
          <cell r="U47">
            <v>11</v>
          </cell>
          <cell r="V47">
            <v>48</v>
          </cell>
          <cell r="W47" t="str">
            <v>MS</v>
          </cell>
          <cell r="X47">
            <v>5.7000000000000002E-2</v>
          </cell>
          <cell r="Y47">
            <v>0.13</v>
          </cell>
          <cell r="Z47">
            <v>1.2368952002026897E-4</v>
          </cell>
          <cell r="AA47">
            <v>40451</v>
          </cell>
          <cell r="AB47">
            <v>0.9</v>
          </cell>
          <cell r="AC47">
            <v>1.5E-3</v>
          </cell>
          <cell r="AD47">
            <v>1</v>
          </cell>
          <cell r="AE47">
            <v>99.992999999999995</v>
          </cell>
          <cell r="AF47" t="str">
            <v>A-1+</v>
          </cell>
          <cell r="AG47">
            <v>99.971000000000004</v>
          </cell>
          <cell r="AH47">
            <v>0.1</v>
          </cell>
          <cell r="AI47">
            <v>0.1</v>
          </cell>
          <cell r="AJ47">
            <v>9.5145784630976129E-5</v>
          </cell>
          <cell r="AK47">
            <v>1.1786802376025019E-4</v>
          </cell>
          <cell r="AL47" t="str">
            <v>AAA</v>
          </cell>
          <cell r="AM47" t="str">
            <v>P-1</v>
          </cell>
          <cell r="AN47" t="str">
            <v>AAA</v>
          </cell>
          <cell r="AO47" t="str">
            <v>Government</v>
          </cell>
          <cell r="AP47" t="str">
            <v>Sovereign</v>
          </cell>
          <cell r="AQ47" t="str">
            <v>UNITED STATES</v>
          </cell>
          <cell r="AR47" t="str">
            <v>#N/A Invalid Security</v>
          </cell>
        </row>
        <row r="48">
          <cell r="A48" t="str">
            <v>CP Ltd</v>
          </cell>
          <cell r="B48" t="str">
            <v>BlackRock</v>
          </cell>
          <cell r="C48" t="str">
            <v>13407172</v>
          </cell>
          <cell r="D48" t="str">
            <v>USD</v>
          </cell>
          <cell r="E48" t="str">
            <v>015</v>
          </cell>
          <cell r="F48" t="str">
            <v>030</v>
          </cell>
          <cell r="G48" t="str">
            <v>FNMA             DCP</v>
          </cell>
          <cell r="H48" t="str">
            <v>DISCNT AUG 08 11</v>
          </cell>
          <cell r="I48" t="str">
            <v>NFNM10808A</v>
          </cell>
          <cell r="J48" t="str">
            <v>N</v>
          </cell>
          <cell r="K48" t="str">
            <v>DCP</v>
          </cell>
          <cell r="L48">
            <v>1415.18</v>
          </cell>
          <cell r="M48">
            <v>4706359.2</v>
          </cell>
          <cell r="N48">
            <v>4706359.2</v>
          </cell>
          <cell r="O48">
            <v>4706319.8899999997</v>
          </cell>
          <cell r="P48">
            <v>4720000</v>
          </cell>
          <cell r="Q48">
            <v>4707735.07</v>
          </cell>
          <cell r="R48" t="str">
            <v>A     8</v>
          </cell>
          <cell r="S48">
            <v>40763</v>
          </cell>
          <cell r="T48">
            <v>2011</v>
          </cell>
          <cell r="U48">
            <v>8</v>
          </cell>
          <cell r="V48">
            <v>312</v>
          </cell>
          <cell r="W48" t="str">
            <v>MS</v>
          </cell>
          <cell r="X48">
            <v>0.3</v>
          </cell>
          <cell r="Y48">
            <v>0.86</v>
          </cell>
          <cell r="Z48">
            <v>1.817034512658309E-3</v>
          </cell>
          <cell r="AA48">
            <v>40451</v>
          </cell>
          <cell r="AB48">
            <v>-39.31</v>
          </cell>
          <cell r="AC48">
            <v>1.61E-2</v>
          </cell>
          <cell r="AD48">
            <v>1</v>
          </cell>
          <cell r="AE48">
            <v>99.74</v>
          </cell>
          <cell r="AF48" t="str">
            <v>A-1+</v>
          </cell>
          <cell r="AG48">
            <v>99.710999999999999</v>
          </cell>
          <cell r="AH48">
            <v>0.3</v>
          </cell>
          <cell r="AI48">
            <v>0.3</v>
          </cell>
          <cell r="AJ48">
            <v>6.3384924860173568E-4</v>
          </cell>
          <cell r="AK48">
            <v>7.8522194739758303E-4</v>
          </cell>
          <cell r="AL48" t="str">
            <v>AAA</v>
          </cell>
          <cell r="AM48" t="str">
            <v>P-1</v>
          </cell>
          <cell r="AN48" t="str">
            <v>AAA</v>
          </cell>
          <cell r="AO48" t="str">
            <v>Government</v>
          </cell>
          <cell r="AP48" t="str">
            <v>Sovereign</v>
          </cell>
          <cell r="AQ48" t="str">
            <v>UNITED STATES</v>
          </cell>
          <cell r="AR48" t="str">
            <v>#N/A Invalid Security</v>
          </cell>
        </row>
        <row r="49">
          <cell r="A49" t="str">
            <v>CP Inc</v>
          </cell>
          <cell r="B49" t="str">
            <v>Inveco</v>
          </cell>
          <cell r="C49" t="str">
            <v>13400002</v>
          </cell>
          <cell r="D49" t="str">
            <v>USD</v>
          </cell>
          <cell r="E49" t="str">
            <v>015</v>
          </cell>
          <cell r="F49" t="str">
            <v>040</v>
          </cell>
          <cell r="G49" t="str">
            <v>AMERICAN HOME PRODS</v>
          </cell>
          <cell r="H49" t="str">
            <v>6.950 MAR 15 11</v>
          </cell>
          <cell r="I49" t="str">
            <v>026609AM9</v>
          </cell>
          <cell r="J49" t="str">
            <v>9</v>
          </cell>
          <cell r="K49" t="str">
            <v>999</v>
          </cell>
          <cell r="L49">
            <v>3938.33</v>
          </cell>
          <cell r="M49">
            <v>1286776.77</v>
          </cell>
          <cell r="N49">
            <v>1346017.5</v>
          </cell>
          <cell r="O49">
            <v>1312054.69</v>
          </cell>
          <cell r="P49">
            <v>1275000</v>
          </cell>
          <cell r="Q49">
            <v>1315993.02</v>
          </cell>
          <cell r="R49" t="str">
            <v>MS   15</v>
          </cell>
          <cell r="S49">
            <v>40617</v>
          </cell>
          <cell r="T49">
            <v>2011</v>
          </cell>
          <cell r="U49">
            <v>3</v>
          </cell>
          <cell r="V49">
            <v>166</v>
          </cell>
          <cell r="W49" t="str">
            <v>MS</v>
          </cell>
          <cell r="X49">
            <v>6.95</v>
          </cell>
          <cell r="Y49">
            <v>0.46</v>
          </cell>
          <cell r="Z49">
            <v>2.6573006783391252E-4</v>
          </cell>
          <cell r="AA49">
            <v>40451</v>
          </cell>
          <cell r="AB49">
            <v>25277.91</v>
          </cell>
          <cell r="AC49">
            <v>4.4000000000000003E-3</v>
          </cell>
          <cell r="AD49">
            <v>1</v>
          </cell>
          <cell r="AE49">
            <v>102.90600000000001</v>
          </cell>
          <cell r="AF49" t="str">
            <v>AA</v>
          </cell>
          <cell r="AG49">
            <v>105.57</v>
          </cell>
          <cell r="AH49">
            <v>0.6</v>
          </cell>
          <cell r="AI49">
            <v>0.6</v>
          </cell>
          <cell r="AJ49">
            <v>3.466044363051033E-4</v>
          </cell>
          <cell r="AK49">
            <v>4.2937876956156335E-4</v>
          </cell>
          <cell r="AL49" t="str">
            <v>AA</v>
          </cell>
          <cell r="AM49" t="str">
            <v>A1</v>
          </cell>
          <cell r="AN49" t="str">
            <v>AA</v>
          </cell>
          <cell r="AO49" t="str">
            <v>Consumer, Non-cyclical</v>
          </cell>
          <cell r="AP49" t="str">
            <v>Pharmaceuticals</v>
          </cell>
          <cell r="AQ49" t="str">
            <v>UNITED STATES</v>
          </cell>
          <cell r="AR49" t="str">
            <v>#N/A Field Not Applicable</v>
          </cell>
        </row>
        <row r="50">
          <cell r="A50" t="str">
            <v>CP Inc</v>
          </cell>
          <cell r="B50" t="str">
            <v>Inveco</v>
          </cell>
          <cell r="C50" t="str">
            <v>13400002</v>
          </cell>
          <cell r="D50" t="str">
            <v>USD</v>
          </cell>
          <cell r="E50" t="str">
            <v>015</v>
          </cell>
          <cell r="F50" t="str">
            <v>040</v>
          </cell>
          <cell r="G50" t="str">
            <v>FEDERAL FARM CR BKS</v>
          </cell>
          <cell r="H50" t="str">
            <v>1.340 DEC 17 12</v>
          </cell>
          <cell r="I50" t="str">
            <v>31331JSB0</v>
          </cell>
          <cell r="J50" t="str">
            <v>B</v>
          </cell>
          <cell r="K50" t="str">
            <v>CAL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 t="str">
            <v>JD   17</v>
          </cell>
          <cell r="S50">
            <v>41260</v>
          </cell>
          <cell r="T50">
            <v>2012</v>
          </cell>
          <cell r="U50">
            <v>12</v>
          </cell>
          <cell r="V50">
            <v>809</v>
          </cell>
          <cell r="W50" t="str">
            <v>MS</v>
          </cell>
          <cell r="X50">
            <v>1.34</v>
          </cell>
          <cell r="Y50">
            <v>2.17</v>
          </cell>
          <cell r="Z50">
            <v>0</v>
          </cell>
          <cell r="AA50">
            <v>40451</v>
          </cell>
          <cell r="AB50">
            <v>0</v>
          </cell>
          <cell r="AC50">
            <v>5.8200000000000002E-2</v>
          </cell>
          <cell r="AD50">
            <v>1</v>
          </cell>
          <cell r="AE50">
            <v>100</v>
          </cell>
          <cell r="AF50" t="str">
            <v>AAA</v>
          </cell>
          <cell r="AG50">
            <v>100</v>
          </cell>
          <cell r="AH50">
            <v>1.4</v>
          </cell>
          <cell r="AI50">
            <v>1.3</v>
          </cell>
          <cell r="AJ50">
            <v>0</v>
          </cell>
          <cell r="AK50">
            <v>0</v>
          </cell>
          <cell r="AL50" t="str">
            <v>AAA</v>
          </cell>
          <cell r="AM50" t="str">
            <v>WR</v>
          </cell>
          <cell r="AN50" t="str">
            <v>AAA</v>
          </cell>
          <cell r="AO50" t="str">
            <v>Government</v>
          </cell>
          <cell r="AP50" t="str">
            <v>Sovereign</v>
          </cell>
          <cell r="AQ50" t="str">
            <v>UNITED STATES</v>
          </cell>
          <cell r="AR50" t="str">
            <v>#N/A Field Not Applicable</v>
          </cell>
        </row>
        <row r="51">
          <cell r="A51" t="str">
            <v>CP Inc</v>
          </cell>
          <cell r="B51" t="str">
            <v>Inveco</v>
          </cell>
          <cell r="C51" t="str">
            <v>13400002</v>
          </cell>
          <cell r="D51" t="str">
            <v>USD</v>
          </cell>
          <cell r="E51" t="str">
            <v>015</v>
          </cell>
          <cell r="F51" t="str">
            <v>040</v>
          </cell>
          <cell r="G51" t="str">
            <v>FEDERAL NTL MTG ASSN</v>
          </cell>
          <cell r="H51" t="str">
            <v>4.750 DEC 15 10</v>
          </cell>
          <cell r="I51" t="str">
            <v>31359MZL0</v>
          </cell>
          <cell r="J51" t="str">
            <v>B</v>
          </cell>
          <cell r="K51" t="str">
            <v>ZZZ</v>
          </cell>
          <cell r="L51">
            <v>18181.939999999999</v>
          </cell>
          <cell r="M51">
            <v>1304864.53</v>
          </cell>
          <cell r="N51">
            <v>1367065.7</v>
          </cell>
          <cell r="O51">
            <v>1312805</v>
          </cell>
          <cell r="P51">
            <v>1300000</v>
          </cell>
          <cell r="Q51">
            <v>1330986.94</v>
          </cell>
          <cell r="R51" t="str">
            <v>JD   15</v>
          </cell>
          <cell r="S51">
            <v>40527</v>
          </cell>
          <cell r="T51">
            <v>2010</v>
          </cell>
          <cell r="U51">
            <v>12</v>
          </cell>
          <cell r="V51">
            <v>76</v>
          </cell>
          <cell r="W51" t="str">
            <v>MS</v>
          </cell>
          <cell r="X51">
            <v>4.75</v>
          </cell>
          <cell r="Y51">
            <v>0.21</v>
          </cell>
          <cell r="Z51">
            <v>1.2301678573690036E-4</v>
          </cell>
          <cell r="AA51">
            <v>40451</v>
          </cell>
          <cell r="AB51">
            <v>7940.47</v>
          </cell>
          <cell r="AC51">
            <v>1.5E-3</v>
          </cell>
          <cell r="AD51">
            <v>1</v>
          </cell>
          <cell r="AE51">
            <v>100.985</v>
          </cell>
          <cell r="AF51" t="str">
            <v>AAA</v>
          </cell>
          <cell r="AG51">
            <v>105.15900000000002</v>
          </cell>
          <cell r="AH51">
            <v>-3.2</v>
          </cell>
          <cell r="AI51">
            <v>0</v>
          </cell>
          <cell r="AJ51">
            <v>-1.8745414969432439E-3</v>
          </cell>
          <cell r="AK51">
            <v>-2.3222100964139627E-3</v>
          </cell>
          <cell r="AL51" t="str">
            <v>AAA</v>
          </cell>
          <cell r="AM51" t="str">
            <v>Aaa</v>
          </cell>
          <cell r="AN51" t="str">
            <v>AAA</v>
          </cell>
          <cell r="AO51" t="str">
            <v>Government</v>
          </cell>
          <cell r="AP51" t="str">
            <v>Sovereign</v>
          </cell>
          <cell r="AQ51" t="str">
            <v>UNITED STATES</v>
          </cell>
          <cell r="AR51" t="str">
            <v>#N/A Field Not Applicable</v>
          </cell>
        </row>
        <row r="52">
          <cell r="A52" t="str">
            <v>CP Inc</v>
          </cell>
          <cell r="B52" t="str">
            <v>Inveco</v>
          </cell>
          <cell r="C52" t="str">
            <v>13400002</v>
          </cell>
          <cell r="D52" t="str">
            <v>USD</v>
          </cell>
          <cell r="E52" t="str">
            <v>005</v>
          </cell>
          <cell r="F52" t="str">
            <v>040</v>
          </cell>
          <cell r="G52" t="str">
            <v>CANADIAN MTGE &amp; HOUS</v>
          </cell>
          <cell r="H52" t="str">
            <v>5.0 01 SEP 2011</v>
          </cell>
          <cell r="I52" t="str">
            <v>B135143AZ8</v>
          </cell>
          <cell r="J52" t="str">
            <v>B</v>
          </cell>
          <cell r="K52" t="str">
            <v>ZZZ</v>
          </cell>
          <cell r="L52">
            <v>8062.5</v>
          </cell>
          <cell r="M52">
            <v>1997972.48</v>
          </cell>
          <cell r="N52">
            <v>2064035.25</v>
          </cell>
          <cell r="O52">
            <v>2017140.75</v>
          </cell>
          <cell r="P52">
            <v>1935000</v>
          </cell>
          <cell r="Q52">
            <v>2025203.25</v>
          </cell>
          <cell r="R52" t="str">
            <v>MS    1</v>
          </cell>
          <cell r="S52">
            <v>40787</v>
          </cell>
          <cell r="T52">
            <v>2011</v>
          </cell>
          <cell r="U52">
            <v>9</v>
          </cell>
          <cell r="V52">
            <v>336</v>
          </cell>
          <cell r="W52" t="str">
            <v>MS</v>
          </cell>
          <cell r="X52">
            <v>5</v>
          </cell>
          <cell r="Y52">
            <v>0.91</v>
          </cell>
          <cell r="Z52">
            <v>8.1622623365226147E-4</v>
          </cell>
          <cell r="AA52">
            <v>40451</v>
          </cell>
          <cell r="AB52">
            <v>19168.27</v>
          </cell>
          <cell r="AC52">
            <v>1.2800000000000001E-2</v>
          </cell>
          <cell r="AD52">
            <v>1</v>
          </cell>
          <cell r="AE52">
            <v>104.245</v>
          </cell>
          <cell r="AF52" t="str">
            <v>AAA</v>
          </cell>
          <cell r="AG52">
            <v>106.66800000000001</v>
          </cell>
          <cell r="AH52">
            <v>0</v>
          </cell>
          <cell r="AI52">
            <v>0.4</v>
          </cell>
          <cell r="AJ52">
            <v>0</v>
          </cell>
          <cell r="AK52">
            <v>0</v>
          </cell>
          <cell r="AL52" t="str">
            <v>AAA</v>
          </cell>
          <cell r="AM52" t="str">
            <v>Aaa</v>
          </cell>
          <cell r="AN52" t="str">
            <v>AAA</v>
          </cell>
          <cell r="AO52" t="str">
            <v>Government</v>
          </cell>
          <cell r="AP52" t="str">
            <v>Sovereign</v>
          </cell>
          <cell r="AQ52" t="str">
            <v>CANADA</v>
          </cell>
          <cell r="AR52" t="str">
            <v>#N/A Field Not Applicable</v>
          </cell>
        </row>
        <row r="53">
          <cell r="A53" t="str">
            <v>CP Inc</v>
          </cell>
          <cell r="B53" t="str">
            <v>Inveco</v>
          </cell>
          <cell r="C53" t="str">
            <v>13400002</v>
          </cell>
          <cell r="D53" t="str">
            <v>USD</v>
          </cell>
          <cell r="E53" t="str">
            <v>015</v>
          </cell>
          <cell r="F53" t="str">
            <v>040</v>
          </cell>
          <cell r="G53" t="str">
            <v>FEDERAL HOME LOAN BK</v>
          </cell>
          <cell r="H53" t="str">
            <v>1.7 03 JUN 2013</v>
          </cell>
          <cell r="I53" t="str">
            <v>B3133XYL45</v>
          </cell>
          <cell r="J53" t="str">
            <v>B</v>
          </cell>
          <cell r="K53" t="str">
            <v>ZZZ</v>
          </cell>
          <cell r="L53">
            <v>16716.669999999998</v>
          </cell>
          <cell r="M53">
            <v>3000000</v>
          </cell>
          <cell r="N53">
            <v>3000000</v>
          </cell>
          <cell r="O53">
            <v>3021562.5</v>
          </cell>
          <cell r="P53">
            <v>3000000</v>
          </cell>
          <cell r="Q53">
            <v>3038279.17</v>
          </cell>
          <cell r="R53" t="str">
            <v>JD    3</v>
          </cell>
          <cell r="S53">
            <v>41428</v>
          </cell>
          <cell r="T53">
            <v>2013</v>
          </cell>
          <cell r="U53">
            <v>6</v>
          </cell>
          <cell r="V53">
            <v>977</v>
          </cell>
          <cell r="W53" t="str">
            <v>MS</v>
          </cell>
          <cell r="X53">
            <v>1.7</v>
          </cell>
          <cell r="Y53">
            <v>0.67</v>
          </cell>
          <cell r="Z53">
            <v>9.0235143242607349E-4</v>
          </cell>
          <cell r="AA53">
            <v>40451</v>
          </cell>
          <cell r="AB53">
            <v>21562.5</v>
          </cell>
          <cell r="AC53">
            <v>8.1300000000000011E-2</v>
          </cell>
          <cell r="AD53">
            <v>1</v>
          </cell>
          <cell r="AE53">
            <v>100.71899999999999</v>
          </cell>
          <cell r="AF53" t="str">
            <v>AAA</v>
          </cell>
          <cell r="AG53">
            <v>100</v>
          </cell>
          <cell r="AH53">
            <v>1.7</v>
          </cell>
          <cell r="AI53">
            <v>1.4</v>
          </cell>
          <cell r="AJ53">
            <v>2.2895484106333205E-3</v>
          </cell>
          <cell r="AK53">
            <v>2.8363268799710211E-3</v>
          </cell>
          <cell r="AL53" t="str">
            <v>AAA</v>
          </cell>
          <cell r="AM53" t="str">
            <v>Aaa</v>
          </cell>
          <cell r="AN53" t="str">
            <v>AAA</v>
          </cell>
          <cell r="AO53" t="str">
            <v>Government</v>
          </cell>
          <cell r="AP53" t="str">
            <v>Sovereign</v>
          </cell>
          <cell r="AQ53" t="str">
            <v>UNITED STATES</v>
          </cell>
          <cell r="AR53" t="str">
            <v>6/3/2011</v>
          </cell>
        </row>
        <row r="54">
          <cell r="A54" t="str">
            <v>CP Inc</v>
          </cell>
          <cell r="B54" t="str">
            <v>Inveco</v>
          </cell>
          <cell r="C54" t="str">
            <v>13400002</v>
          </cell>
          <cell r="D54" t="str">
            <v>USD</v>
          </cell>
          <cell r="E54" t="str">
            <v>015</v>
          </cell>
          <cell r="F54" t="str">
            <v>040</v>
          </cell>
          <cell r="G54" t="str">
            <v>FEDERAL HOME LOAN BK</v>
          </cell>
          <cell r="H54" t="str">
            <v>FRN 24 JUN 2015</v>
          </cell>
          <cell r="I54" t="str">
            <v>B3133XYV28</v>
          </cell>
          <cell r="J54" t="str">
            <v>B</v>
          </cell>
          <cell r="K54" t="str">
            <v>FLR</v>
          </cell>
          <cell r="L54">
            <v>306.54000000000002</v>
          </cell>
          <cell r="M54">
            <v>1998581.33</v>
          </cell>
          <cell r="N54">
            <v>1998500</v>
          </cell>
          <cell r="O54">
            <v>2015625</v>
          </cell>
          <cell r="P54">
            <v>2000000</v>
          </cell>
          <cell r="Q54">
            <v>2015931.54</v>
          </cell>
          <cell r="R54" t="str">
            <v>MJSD 24</v>
          </cell>
          <cell r="S54">
            <v>42179</v>
          </cell>
          <cell r="T54">
            <v>2015</v>
          </cell>
          <cell r="U54">
            <v>6</v>
          </cell>
          <cell r="V54">
            <v>1728</v>
          </cell>
          <cell r="W54" t="str">
            <v>MS</v>
          </cell>
          <cell r="X54">
            <v>0.78799999999999992</v>
          </cell>
          <cell r="Y54">
            <v>0.06</v>
          </cell>
          <cell r="Z54">
            <v>5.3833514207328563E-5</v>
          </cell>
          <cell r="AA54">
            <v>40451</v>
          </cell>
          <cell r="AB54">
            <v>17043.669999999998</v>
          </cell>
          <cell r="AC54">
            <v>0.22969999999999999</v>
          </cell>
          <cell r="AD54">
            <v>1</v>
          </cell>
          <cell r="AE54">
            <v>100.78100000000001</v>
          </cell>
          <cell r="AF54" t="str">
            <v>AAA</v>
          </cell>
          <cell r="AG54">
            <v>99.924999999999997</v>
          </cell>
          <cell r="AH54">
            <v>0.8</v>
          </cell>
          <cell r="AI54">
            <v>0.6</v>
          </cell>
          <cell r="AJ54">
            <v>7.1778018943104767E-4</v>
          </cell>
          <cell r="AK54">
            <v>8.8919685460191915E-4</v>
          </cell>
          <cell r="AL54" t="str">
            <v>AAA</v>
          </cell>
          <cell r="AM54" t="str">
            <v>Aaa</v>
          </cell>
          <cell r="AN54" t="str">
            <v>AAA</v>
          </cell>
          <cell r="AO54" t="str">
            <v>Government</v>
          </cell>
          <cell r="AP54" t="str">
            <v>Sovereign</v>
          </cell>
          <cell r="AQ54" t="str">
            <v>UNITED STATES</v>
          </cell>
          <cell r="AR54" t="str">
            <v>#N/A Field Not Applicable</v>
          </cell>
        </row>
        <row r="55">
          <cell r="A55" t="str">
            <v>CP Inc</v>
          </cell>
          <cell r="B55" t="str">
            <v>Inveco</v>
          </cell>
          <cell r="C55" t="str">
            <v>13400002</v>
          </cell>
          <cell r="D55" t="str">
            <v>USD</v>
          </cell>
          <cell r="E55" t="str">
            <v>015</v>
          </cell>
          <cell r="F55" t="str">
            <v>040</v>
          </cell>
          <cell r="G55" t="str">
            <v>FANNIE MAE</v>
          </cell>
          <cell r="H55" t="str">
            <v>3.375 19 MAY 20</v>
          </cell>
          <cell r="I55" t="str">
            <v>B31398ARH7</v>
          </cell>
          <cell r="J55" t="str">
            <v>B</v>
          </cell>
          <cell r="K55" t="str">
            <v>ZZZ</v>
          </cell>
          <cell r="L55">
            <v>24750</v>
          </cell>
          <cell r="M55">
            <v>2035742.92</v>
          </cell>
          <cell r="N55">
            <v>2062161.6</v>
          </cell>
          <cell r="O55">
            <v>2039375</v>
          </cell>
          <cell r="P55">
            <v>2000000</v>
          </cell>
          <cell r="Q55">
            <v>2064125</v>
          </cell>
          <cell r="R55" t="str">
            <v>MN   19</v>
          </cell>
          <cell r="S55">
            <v>40682</v>
          </cell>
          <cell r="T55">
            <v>2011</v>
          </cell>
          <cell r="U55">
            <v>5</v>
          </cell>
          <cell r="V55">
            <v>231</v>
          </cell>
          <cell r="W55" t="str">
            <v>MS</v>
          </cell>
          <cell r="X55">
            <v>3.375</v>
          </cell>
          <cell r="Y55">
            <v>0.63</v>
          </cell>
          <cell r="Z55">
            <v>5.7576218415191025E-4</v>
          </cell>
          <cell r="AA55">
            <v>40451</v>
          </cell>
          <cell r="AB55">
            <v>3632.08</v>
          </cell>
          <cell r="AC55">
            <v>7.0999999999999995E-3</v>
          </cell>
          <cell r="AD55">
            <v>1</v>
          </cell>
          <cell r="AE55">
            <v>101.96899999999999</v>
          </cell>
          <cell r="AF55" t="str">
            <v>AAA</v>
          </cell>
          <cell r="AG55">
            <v>103.108</v>
          </cell>
          <cell r="AH55">
            <v>0.5</v>
          </cell>
          <cell r="AI55">
            <v>0.3</v>
          </cell>
          <cell r="AJ55">
            <v>4.5695411440627794E-4</v>
          </cell>
          <cell r="AK55">
            <v>5.6608160438300942E-4</v>
          </cell>
          <cell r="AL55" t="str">
            <v>AAA</v>
          </cell>
          <cell r="AM55" t="str">
            <v>Aaa</v>
          </cell>
          <cell r="AN55" t="str">
            <v>AAA</v>
          </cell>
          <cell r="AO55" t="str">
            <v>Government</v>
          </cell>
          <cell r="AP55" t="str">
            <v>Sovereign</v>
          </cell>
          <cell r="AQ55" t="str">
            <v>UNITED STATES</v>
          </cell>
          <cell r="AR55" t="str">
            <v>#N/A Field Not Applicable</v>
          </cell>
        </row>
        <row r="56">
          <cell r="A56" t="str">
            <v>CP Ltd</v>
          </cell>
          <cell r="B56" t="str">
            <v>HSBC CP Ltd</v>
          </cell>
          <cell r="C56" t="str">
            <v>13400012</v>
          </cell>
          <cell r="D56" t="str">
            <v>USD</v>
          </cell>
          <cell r="E56" t="str">
            <v>015</v>
          </cell>
          <cell r="F56" t="str">
            <v>040</v>
          </cell>
          <cell r="G56" t="str">
            <v>FEDERAL HOME LOAN BA</v>
          </cell>
          <cell r="H56" t="str">
            <v>0.850 DEC 03 10</v>
          </cell>
          <cell r="I56" t="str">
            <v>3133XTTF3</v>
          </cell>
          <cell r="J56" t="str">
            <v>B</v>
          </cell>
          <cell r="K56" t="str">
            <v>ZZZ</v>
          </cell>
          <cell r="L56">
            <v>4179.17</v>
          </cell>
          <cell r="M56">
            <v>1501400.63</v>
          </cell>
          <cell r="N56">
            <v>1503735</v>
          </cell>
          <cell r="O56">
            <v>1501950</v>
          </cell>
          <cell r="P56">
            <v>1500000</v>
          </cell>
          <cell r="Q56">
            <v>1506129.17</v>
          </cell>
          <cell r="R56" t="str">
            <v>JD    3</v>
          </cell>
          <cell r="S56">
            <v>40515</v>
          </cell>
          <cell r="T56">
            <v>2010</v>
          </cell>
          <cell r="U56">
            <v>12</v>
          </cell>
          <cell r="V56">
            <v>64</v>
          </cell>
          <cell r="W56" t="str">
            <v>MS</v>
          </cell>
          <cell r="X56">
            <v>0.85</v>
          </cell>
          <cell r="Y56">
            <v>0.17</v>
          </cell>
          <cell r="Z56">
            <v>1.1458431420467888E-4</v>
          </cell>
          <cell r="AA56">
            <v>40451</v>
          </cell>
          <cell r="AB56">
            <v>549.38</v>
          </cell>
          <cell r="AC56">
            <v>1.1999999999999999E-3</v>
          </cell>
          <cell r="AD56">
            <v>1</v>
          </cell>
          <cell r="AE56">
            <v>100.13</v>
          </cell>
          <cell r="AF56" t="str">
            <v>AAA</v>
          </cell>
          <cell r="AG56">
            <v>100.249</v>
          </cell>
          <cell r="AH56">
            <v>0.3</v>
          </cell>
          <cell r="AI56">
            <v>0.1</v>
          </cell>
          <cell r="AJ56">
            <v>2.0220761330237447E-4</v>
          </cell>
          <cell r="AK56">
            <v>2.5049782143967206E-4</v>
          </cell>
          <cell r="AL56" t="str">
            <v>AAA</v>
          </cell>
          <cell r="AM56" t="str">
            <v>Aaa</v>
          </cell>
          <cell r="AN56" t="str">
            <v>AAA</v>
          </cell>
          <cell r="AO56" t="str">
            <v>Government</v>
          </cell>
          <cell r="AP56" t="str">
            <v>Sovereign</v>
          </cell>
          <cell r="AQ56" t="str">
            <v>UNITED STATES</v>
          </cell>
          <cell r="AR56" t="str">
            <v>#N/A Field Not Applicable</v>
          </cell>
        </row>
        <row r="57">
          <cell r="A57" t="str">
            <v>CP Ltd</v>
          </cell>
          <cell r="B57" t="str">
            <v>HSBC CP Ltd</v>
          </cell>
          <cell r="C57" t="str">
            <v>13400012</v>
          </cell>
          <cell r="D57" t="str">
            <v>USD</v>
          </cell>
          <cell r="E57" t="str">
            <v>015</v>
          </cell>
          <cell r="F57" t="str">
            <v>040</v>
          </cell>
          <cell r="G57" t="str">
            <v>FEDERAL HOME LOAN BA</v>
          </cell>
          <cell r="H57" t="str">
            <v>2.050 OCT 15 12</v>
          </cell>
          <cell r="I57" t="str">
            <v>3133XV3W9</v>
          </cell>
          <cell r="J57" t="str">
            <v>B</v>
          </cell>
          <cell r="K57" t="str">
            <v>CAL</v>
          </cell>
          <cell r="L57">
            <v>47263.89</v>
          </cell>
          <cell r="M57">
            <v>5022288.47</v>
          </cell>
          <cell r="N57">
            <v>5026147.82</v>
          </cell>
          <cell r="O57">
            <v>5003000</v>
          </cell>
          <cell r="P57">
            <v>5000000</v>
          </cell>
          <cell r="Q57">
            <v>5050263.8899999997</v>
          </cell>
          <cell r="R57" t="str">
            <v>AO   15</v>
          </cell>
          <cell r="S57">
            <v>41197</v>
          </cell>
          <cell r="T57">
            <v>2012</v>
          </cell>
          <cell r="U57">
            <v>10</v>
          </cell>
          <cell r="V57">
            <v>746</v>
          </cell>
          <cell r="W57" t="str">
            <v>MS</v>
          </cell>
          <cell r="X57">
            <v>2.0499999999999998</v>
          </cell>
          <cell r="Y57">
            <v>1.97</v>
          </cell>
          <cell r="Z57">
            <v>4.4416827433204275E-3</v>
          </cell>
          <cell r="AA57">
            <v>40451</v>
          </cell>
          <cell r="AB57">
            <v>-19288.47</v>
          </cell>
          <cell r="AC57">
            <v>4.9299999999999997E-2</v>
          </cell>
          <cell r="AD57">
            <v>1</v>
          </cell>
          <cell r="AE57">
            <v>100.06</v>
          </cell>
          <cell r="AF57" t="str">
            <v>AAA</v>
          </cell>
          <cell r="AG57">
            <v>100.523</v>
          </cell>
          <cell r="AH57">
            <v>1.8</v>
          </cell>
          <cell r="AI57">
            <v>2</v>
          </cell>
          <cell r="AJ57">
            <v>4.058390323846077E-3</v>
          </cell>
          <cell r="AK57">
            <v>5.0275947481515995E-3</v>
          </cell>
          <cell r="AL57" t="str">
            <v>AAA</v>
          </cell>
          <cell r="AM57" t="str">
            <v>Aaa</v>
          </cell>
          <cell r="AN57" t="str">
            <v>AAA</v>
          </cell>
          <cell r="AO57" t="str">
            <v>Government</v>
          </cell>
          <cell r="AP57" t="str">
            <v>Sovereign</v>
          </cell>
          <cell r="AQ57" t="str">
            <v>UNITED STATES</v>
          </cell>
          <cell r="AR57" t="str">
            <v>10/15/2010</v>
          </cell>
        </row>
        <row r="58">
          <cell r="A58" t="str">
            <v>CP Ltd</v>
          </cell>
          <cell r="B58" t="str">
            <v>HSBC CP Ltd</v>
          </cell>
          <cell r="C58" t="str">
            <v>13400012</v>
          </cell>
          <cell r="D58" t="str">
            <v>USD</v>
          </cell>
          <cell r="E58" t="str">
            <v>015</v>
          </cell>
          <cell r="F58" t="str">
            <v>040</v>
          </cell>
          <cell r="G58" t="str">
            <v>FEDERAL HOME LOAN BA</v>
          </cell>
          <cell r="H58" t="str">
            <v>1.470 DEC 10 12</v>
          </cell>
          <cell r="I58" t="str">
            <v>3133XYKH7</v>
          </cell>
          <cell r="J58" t="str">
            <v>B</v>
          </cell>
          <cell r="K58" t="str">
            <v>CAL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 t="str">
            <v>JD   10</v>
          </cell>
          <cell r="S58">
            <v>41253</v>
          </cell>
          <cell r="T58">
            <v>2012</v>
          </cell>
          <cell r="U58">
            <v>12</v>
          </cell>
          <cell r="V58">
            <v>802</v>
          </cell>
          <cell r="W58" t="str">
            <v>MS</v>
          </cell>
          <cell r="X58">
            <v>1.47</v>
          </cell>
          <cell r="Y58">
            <v>2.14</v>
          </cell>
          <cell r="Z58">
            <v>0</v>
          </cell>
          <cell r="AA58">
            <v>40451</v>
          </cell>
          <cell r="AB58">
            <v>0</v>
          </cell>
          <cell r="AC58">
            <v>5.7099999999999998E-2</v>
          </cell>
          <cell r="AD58">
            <v>1</v>
          </cell>
          <cell r="AE58">
            <v>100</v>
          </cell>
          <cell r="AF58" t="str">
            <v>AAA</v>
          </cell>
          <cell r="AG58">
            <v>100</v>
          </cell>
          <cell r="AH58">
            <v>1.5</v>
          </cell>
          <cell r="AI58">
            <v>1.5</v>
          </cell>
          <cell r="AJ58">
            <v>0</v>
          </cell>
          <cell r="AK58">
            <v>0</v>
          </cell>
          <cell r="AL58" t="str">
            <v>AAA</v>
          </cell>
          <cell r="AM58" t="str">
            <v>WR</v>
          </cell>
          <cell r="AN58" t="str">
            <v>AAA</v>
          </cell>
          <cell r="AO58" t="str">
            <v>Government</v>
          </cell>
          <cell r="AP58" t="str">
            <v>Sovereign</v>
          </cell>
          <cell r="AQ58" t="str">
            <v>UNITED STATES</v>
          </cell>
          <cell r="AR58" t="str">
            <v>#N/A Field Not Applicable</v>
          </cell>
        </row>
        <row r="59">
          <cell r="A59" t="str">
            <v>CP Ltd</v>
          </cell>
          <cell r="B59" t="str">
            <v>HSBC CP Ltd</v>
          </cell>
          <cell r="C59" t="str">
            <v>13400012</v>
          </cell>
          <cell r="D59" t="str">
            <v>USD</v>
          </cell>
          <cell r="E59" t="str">
            <v>015</v>
          </cell>
          <cell r="F59" t="str">
            <v>040</v>
          </cell>
          <cell r="G59" t="str">
            <v>FEDERAL HOME LN MTG</v>
          </cell>
          <cell r="H59" t="str">
            <v>2.250 AUG 12 15</v>
          </cell>
          <cell r="I59" t="str">
            <v>3134G1PD0</v>
          </cell>
          <cell r="J59" t="str">
            <v>B</v>
          </cell>
          <cell r="K59" t="str">
            <v>CAL</v>
          </cell>
          <cell r="L59">
            <v>6125</v>
          </cell>
          <cell r="M59">
            <v>2016620.53</v>
          </cell>
          <cell r="N59">
            <v>2016920</v>
          </cell>
          <cell r="O59">
            <v>2025000</v>
          </cell>
          <cell r="P59">
            <v>2000000</v>
          </cell>
          <cell r="Q59">
            <v>2031125</v>
          </cell>
          <cell r="R59" t="str">
            <v>FA   12</v>
          </cell>
          <cell r="S59">
            <v>40767</v>
          </cell>
          <cell r="T59">
            <v>2011</v>
          </cell>
          <cell r="U59">
            <v>8</v>
          </cell>
          <cell r="V59">
            <v>316</v>
          </cell>
          <cell r="W59" t="str">
            <v>MS</v>
          </cell>
          <cell r="X59">
            <v>2.25</v>
          </cell>
          <cell r="Y59">
            <v>0.86</v>
          </cell>
          <cell r="Z59">
            <v>7.7857829082516488E-4</v>
          </cell>
          <cell r="AA59">
            <v>40451</v>
          </cell>
          <cell r="AB59">
            <v>8379.4699999999993</v>
          </cell>
          <cell r="AC59">
            <v>1.1699999999999999E-2</v>
          </cell>
          <cell r="AD59">
            <v>1</v>
          </cell>
          <cell r="AE59">
            <v>101.25</v>
          </cell>
          <cell r="AF59" t="str">
            <v>AAA</v>
          </cell>
          <cell r="AG59">
            <v>100.846</v>
          </cell>
          <cell r="AH59">
            <v>1.4</v>
          </cell>
          <cell r="AI59">
            <v>0.8</v>
          </cell>
          <cell r="AJ59">
            <v>1.26745303157585E-3</v>
          </cell>
          <cell r="AK59">
            <v>1.5701398082973667E-3</v>
          </cell>
          <cell r="AL59" t="str">
            <v>AAA</v>
          </cell>
          <cell r="AM59" t="str">
            <v>Aaa</v>
          </cell>
          <cell r="AN59" t="str">
            <v>AAA</v>
          </cell>
          <cell r="AO59" t="str">
            <v>Government</v>
          </cell>
          <cell r="AP59" t="str">
            <v>Sovereign</v>
          </cell>
          <cell r="AQ59" t="str">
            <v>UNITED STATES</v>
          </cell>
          <cell r="AR59" t="str">
            <v>8/12/2011</v>
          </cell>
        </row>
        <row r="60">
          <cell r="A60" t="str">
            <v>CP Ltd</v>
          </cell>
          <cell r="B60" t="str">
            <v>HSBC CP Ltd</v>
          </cell>
          <cell r="C60" t="str">
            <v>13400012</v>
          </cell>
          <cell r="D60" t="str">
            <v>USD</v>
          </cell>
          <cell r="E60" t="str">
            <v>015</v>
          </cell>
          <cell r="F60" t="str">
            <v>040</v>
          </cell>
          <cell r="G60" t="str">
            <v>FEDERAL NTL MTG ASSN</v>
          </cell>
          <cell r="H60" t="str">
            <v>1.300 JUN 28 13</v>
          </cell>
          <cell r="I60" t="str">
            <v>3136FMR48</v>
          </cell>
          <cell r="J60" t="str">
            <v>B</v>
          </cell>
          <cell r="K60" t="str">
            <v>CAL</v>
          </cell>
          <cell r="L60">
            <v>8642.4699999999993</v>
          </cell>
          <cell r="M60">
            <v>2629395.08</v>
          </cell>
          <cell r="N60">
            <v>2629342.5</v>
          </cell>
          <cell r="O60">
            <v>2641177.5</v>
          </cell>
          <cell r="P60">
            <v>2630000</v>
          </cell>
          <cell r="Q60">
            <v>2649819.9700000002</v>
          </cell>
          <cell r="R60" t="str">
            <v>JD   28</v>
          </cell>
          <cell r="S60">
            <v>40722</v>
          </cell>
          <cell r="T60">
            <v>2011</v>
          </cell>
          <cell r="U60">
            <v>6</v>
          </cell>
          <cell r="V60">
            <v>271</v>
          </cell>
          <cell r="W60" t="str">
            <v>MS</v>
          </cell>
          <cell r="X60">
            <v>1.3</v>
          </cell>
          <cell r="Y60">
            <v>0.74</v>
          </cell>
          <cell r="Z60">
            <v>8.7350867088086155E-4</v>
          </cell>
          <cell r="AA60">
            <v>40451</v>
          </cell>
          <cell r="AB60">
            <v>11782.42</v>
          </cell>
          <cell r="AC60">
            <v>9.1000000000000004E-3</v>
          </cell>
          <cell r="AD60">
            <v>1</v>
          </cell>
          <cell r="AE60">
            <v>100.425</v>
          </cell>
          <cell r="AF60" t="str">
            <v>AAA</v>
          </cell>
          <cell r="AG60">
            <v>99.974999999999994</v>
          </cell>
          <cell r="AH60">
            <v>1.3</v>
          </cell>
          <cell r="AI60">
            <v>0.7</v>
          </cell>
          <cell r="AJ60">
            <v>1.5345422596555677E-3</v>
          </cell>
          <cell r="AK60">
            <v>1.9010139463740824E-3</v>
          </cell>
          <cell r="AL60" t="str">
            <v>AAA</v>
          </cell>
          <cell r="AM60" t="str">
            <v>Aaa</v>
          </cell>
          <cell r="AN60" t="str">
            <v>AAA</v>
          </cell>
          <cell r="AO60" t="str">
            <v>Government</v>
          </cell>
          <cell r="AP60" t="str">
            <v>Sovereign</v>
          </cell>
          <cell r="AQ60" t="str">
            <v>UNITED STATES</v>
          </cell>
          <cell r="AR60" t="str">
            <v>6/28/2011</v>
          </cell>
        </row>
        <row r="61">
          <cell r="A61" t="str">
            <v>CP Ltd</v>
          </cell>
          <cell r="B61" t="str">
            <v>HSBC CP Ltd</v>
          </cell>
          <cell r="C61" t="str">
            <v>13400012</v>
          </cell>
          <cell r="D61" t="str">
            <v>USD</v>
          </cell>
          <cell r="E61" t="str">
            <v>015</v>
          </cell>
          <cell r="F61" t="str">
            <v>040</v>
          </cell>
          <cell r="G61" t="str">
            <v>FEDERAL NTL MTG ASSN</v>
          </cell>
          <cell r="H61" t="str">
            <v>2.000 AUG 24 15</v>
          </cell>
          <cell r="I61" t="str">
            <v>3136FPAD9</v>
          </cell>
          <cell r="J61" t="str">
            <v>B</v>
          </cell>
          <cell r="K61" t="str">
            <v>CAL</v>
          </cell>
          <cell r="L61">
            <v>10277.780000000001</v>
          </cell>
          <cell r="M61">
            <v>5011750.2699999996</v>
          </cell>
          <cell r="N61">
            <v>5012000</v>
          </cell>
          <cell r="O61">
            <v>5037500</v>
          </cell>
          <cell r="P61">
            <v>5000000</v>
          </cell>
          <cell r="Q61">
            <v>5047777.78</v>
          </cell>
          <cell r="R61" t="str">
            <v>FA   24</v>
          </cell>
          <cell r="S61">
            <v>40779</v>
          </cell>
          <cell r="T61">
            <v>2011</v>
          </cell>
          <cell r="U61">
            <v>8</v>
          </cell>
          <cell r="V61">
            <v>328</v>
          </cell>
          <cell r="W61" t="str">
            <v>MS</v>
          </cell>
          <cell r="X61">
            <v>2</v>
          </cell>
          <cell r="Y61">
            <v>0.89</v>
          </cell>
          <cell r="Z61">
            <v>2.0024380254903837E-3</v>
          </cell>
          <cell r="AA61">
            <v>40451</v>
          </cell>
          <cell r="AB61">
            <v>25749.73</v>
          </cell>
          <cell r="AC61">
            <v>1.24E-2</v>
          </cell>
          <cell r="AD61">
            <v>1</v>
          </cell>
          <cell r="AE61">
            <v>100.75</v>
          </cell>
          <cell r="AF61" t="str">
            <v>AAA</v>
          </cell>
          <cell r="AG61">
            <v>100.24</v>
          </cell>
          <cell r="AH61">
            <v>1.8</v>
          </cell>
          <cell r="AI61">
            <v>1.2</v>
          </cell>
          <cell r="AJ61">
            <v>4.0498746582951582E-3</v>
          </cell>
          <cell r="AK61">
            <v>5.01704541405989E-3</v>
          </cell>
          <cell r="AL61" t="str">
            <v>AAA</v>
          </cell>
          <cell r="AM61" t="str">
            <v>Aaa</v>
          </cell>
          <cell r="AN61" t="str">
            <v>AAA</v>
          </cell>
          <cell r="AO61" t="str">
            <v>Government</v>
          </cell>
          <cell r="AP61" t="str">
            <v>Sovereign</v>
          </cell>
          <cell r="AQ61" t="str">
            <v>UNITED STATES</v>
          </cell>
          <cell r="AR61" t="str">
            <v>8/24/2011</v>
          </cell>
        </row>
        <row r="62">
          <cell r="A62" t="str">
            <v>CP Ltd</v>
          </cell>
          <cell r="B62" t="str">
            <v>HSBC CP Ltd</v>
          </cell>
          <cell r="C62" t="str">
            <v>13400012</v>
          </cell>
          <cell r="D62" t="str">
            <v>USD</v>
          </cell>
          <cell r="E62" t="str">
            <v>015</v>
          </cell>
          <cell r="F62" t="str">
            <v>040</v>
          </cell>
          <cell r="G62" t="str">
            <v>FEDERAL NATL MTG ASS</v>
          </cell>
          <cell r="H62" t="str">
            <v>3.000 SEP 16 14</v>
          </cell>
          <cell r="I62" t="str">
            <v>31398AYY2</v>
          </cell>
          <cell r="J62" t="str">
            <v>B</v>
          </cell>
          <cell r="K62" t="str">
            <v>ZZZ</v>
          </cell>
          <cell r="L62">
            <v>2500</v>
          </cell>
          <cell r="M62">
            <v>1995799.68</v>
          </cell>
          <cell r="N62">
            <v>1994600</v>
          </cell>
          <cell r="O62">
            <v>2140400</v>
          </cell>
          <cell r="P62">
            <v>2000000</v>
          </cell>
          <cell r="Q62">
            <v>2142900</v>
          </cell>
          <cell r="R62" t="str">
            <v>MS   16</v>
          </cell>
          <cell r="S62">
            <v>41898</v>
          </cell>
          <cell r="T62">
            <v>2014</v>
          </cell>
          <cell r="U62">
            <v>9</v>
          </cell>
          <cell r="V62">
            <v>1447</v>
          </cell>
          <cell r="W62" t="str">
            <v>MS</v>
          </cell>
          <cell r="X62">
            <v>3</v>
          </cell>
          <cell r="Y62">
            <v>3.75</v>
          </cell>
          <cell r="Z62">
            <v>3.3599117538871247E-3</v>
          </cell>
          <cell r="AA62">
            <v>40451</v>
          </cell>
          <cell r="AB62">
            <v>144600.32000000001</v>
          </cell>
          <cell r="AC62">
            <v>0.16339999999999999</v>
          </cell>
          <cell r="AD62">
            <v>1</v>
          </cell>
          <cell r="AE62">
            <v>107.02</v>
          </cell>
          <cell r="AF62" t="str">
            <v>AAA</v>
          </cell>
          <cell r="AG62">
            <v>99.73</v>
          </cell>
          <cell r="AH62">
            <v>3.1</v>
          </cell>
          <cell r="AI62">
            <v>1.2</v>
          </cell>
          <cell r="AJ62">
            <v>2.7775270498800234E-3</v>
          </cell>
          <cell r="AK62">
            <v>3.4408421306287933E-3</v>
          </cell>
          <cell r="AL62" t="str">
            <v>AAA</v>
          </cell>
          <cell r="AM62" t="str">
            <v>Aaa</v>
          </cell>
          <cell r="AN62" t="str">
            <v>AAA</v>
          </cell>
          <cell r="AO62" t="str">
            <v>Government</v>
          </cell>
          <cell r="AP62" t="str">
            <v>Sovereign</v>
          </cell>
          <cell r="AQ62" t="str">
            <v>UNITED STATES</v>
          </cell>
          <cell r="AR62" t="str">
            <v>#N/A Field Not Applicable</v>
          </cell>
        </row>
        <row r="63">
          <cell r="A63" t="str">
            <v>CP Ltd</v>
          </cell>
          <cell r="B63" t="str">
            <v>HSBC CP Ltd</v>
          </cell>
          <cell r="C63" t="str">
            <v>13400012</v>
          </cell>
          <cell r="D63" t="str">
            <v>USD</v>
          </cell>
          <cell r="E63" t="str">
            <v>015</v>
          </cell>
          <cell r="F63" t="str">
            <v>040</v>
          </cell>
          <cell r="G63" t="str">
            <v>TENNESSEE VALLEY AUT</v>
          </cell>
          <cell r="H63" t="str">
            <v>6.790 MAY 23 12</v>
          </cell>
          <cell r="I63" t="str">
            <v>880591DT6</v>
          </cell>
          <cell r="J63" t="str">
            <v>B</v>
          </cell>
          <cell r="K63" t="str">
            <v>PUT</v>
          </cell>
          <cell r="L63">
            <v>72426.67</v>
          </cell>
          <cell r="M63">
            <v>3281210.31</v>
          </cell>
          <cell r="N63">
            <v>3345420</v>
          </cell>
          <cell r="O63">
            <v>3304770</v>
          </cell>
          <cell r="P63">
            <v>3000000</v>
          </cell>
          <cell r="Q63">
            <v>3377196.67</v>
          </cell>
          <cell r="R63" t="str">
            <v>MN   23</v>
          </cell>
          <cell r="S63">
            <v>41052</v>
          </cell>
          <cell r="T63">
            <v>2012</v>
          </cell>
          <cell r="U63">
            <v>5</v>
          </cell>
          <cell r="V63">
            <v>601</v>
          </cell>
          <cell r="W63" t="str">
            <v>MS</v>
          </cell>
          <cell r="X63">
            <v>6.79</v>
          </cell>
          <cell r="Y63">
            <v>1.55</v>
          </cell>
          <cell r="Z63">
            <v>2.2832076995748934E-3</v>
          </cell>
          <cell r="AA63">
            <v>40451</v>
          </cell>
          <cell r="AB63">
            <v>23559.69</v>
          </cell>
          <cell r="AC63">
            <v>3.2799999999999996E-2</v>
          </cell>
          <cell r="AD63">
            <v>1</v>
          </cell>
          <cell r="AE63">
            <v>110.15899999999999</v>
          </cell>
          <cell r="AF63" t="str">
            <v>AAA</v>
          </cell>
          <cell r="AG63">
            <v>111.514</v>
          </cell>
          <cell r="AH63">
            <v>1</v>
          </cell>
          <cell r="AI63">
            <v>0.6</v>
          </cell>
          <cell r="AJ63">
            <v>1.4730372255321892E-3</v>
          </cell>
          <cell r="AK63">
            <v>1.8248205884492251E-3</v>
          </cell>
          <cell r="AL63" t="str">
            <v>AAA</v>
          </cell>
          <cell r="AM63" t="str">
            <v>Aaa</v>
          </cell>
          <cell r="AN63" t="str">
            <v>AAA</v>
          </cell>
          <cell r="AO63" t="str">
            <v>Government</v>
          </cell>
          <cell r="AP63" t="str">
            <v>Sovereign</v>
          </cell>
          <cell r="AQ63" t="str">
            <v>UNITED STATES</v>
          </cell>
          <cell r="AR63" t="str">
            <v>#N/A Field Not Applicable</v>
          </cell>
        </row>
        <row r="64">
          <cell r="A64" t="str">
            <v>CP Ltd</v>
          </cell>
          <cell r="B64" t="str">
            <v>HSBC CP Ltd</v>
          </cell>
          <cell r="C64" t="str">
            <v>13400012</v>
          </cell>
          <cell r="D64" t="str">
            <v>USD</v>
          </cell>
          <cell r="E64" t="str">
            <v>015</v>
          </cell>
          <cell r="F64" t="str">
            <v>040</v>
          </cell>
          <cell r="G64" t="str">
            <v>TENNESSEE VALLEY AUT</v>
          </cell>
          <cell r="H64" t="str">
            <v>4.750 AUG 01 13</v>
          </cell>
          <cell r="I64" t="str">
            <v>880591DW9</v>
          </cell>
          <cell r="J64" t="str">
            <v>B</v>
          </cell>
          <cell r="K64" t="str">
            <v>ZZZ</v>
          </cell>
          <cell r="L64">
            <v>15833.33</v>
          </cell>
          <cell r="M64">
            <v>2130473.17</v>
          </cell>
          <cell r="N64">
            <v>2177620</v>
          </cell>
          <cell r="O64">
            <v>2214780</v>
          </cell>
          <cell r="P64">
            <v>2000000</v>
          </cell>
          <cell r="Q64">
            <v>2230613.33</v>
          </cell>
          <cell r="R64" t="str">
            <v>FA    1</v>
          </cell>
          <cell r="S64">
            <v>41487</v>
          </cell>
          <cell r="T64">
            <v>2013</v>
          </cell>
          <cell r="U64">
            <v>8</v>
          </cell>
          <cell r="V64">
            <v>1036</v>
          </cell>
          <cell r="W64" t="str">
            <v>MS</v>
          </cell>
          <cell r="X64">
            <v>4.75</v>
          </cell>
          <cell r="Y64">
            <v>2.67</v>
          </cell>
          <cell r="Z64">
            <v>2.553682999788638E-3</v>
          </cell>
          <cell r="AA64">
            <v>40451</v>
          </cell>
          <cell r="AB64">
            <v>84306.83</v>
          </cell>
          <cell r="AC64">
            <v>8.6999999999999994E-2</v>
          </cell>
          <cell r="AD64">
            <v>1</v>
          </cell>
          <cell r="AE64">
            <v>110.73899999999999</v>
          </cell>
          <cell r="AF64" t="str">
            <v>AAA</v>
          </cell>
          <cell r="AG64">
            <v>108.881</v>
          </cell>
          <cell r="AH64">
            <v>2.2999999999999998</v>
          </cell>
          <cell r="AI64">
            <v>0.9</v>
          </cell>
          <cell r="AJ64">
            <v>2.1998018350239202E-3</v>
          </cell>
          <cell r="AK64">
            <v>2.7251474772538357E-3</v>
          </cell>
          <cell r="AL64" t="str">
            <v>AAA</v>
          </cell>
          <cell r="AM64" t="str">
            <v>Aaa</v>
          </cell>
          <cell r="AN64" t="str">
            <v>AAA</v>
          </cell>
          <cell r="AO64" t="str">
            <v>Government</v>
          </cell>
          <cell r="AP64" t="str">
            <v>Sovereign</v>
          </cell>
          <cell r="AQ64" t="str">
            <v>UNITED STATES</v>
          </cell>
          <cell r="AR64" t="str">
            <v>#N/A Field Not Applicable</v>
          </cell>
        </row>
        <row r="65">
          <cell r="A65" t="str">
            <v>CP Ltd</v>
          </cell>
          <cell r="B65" t="str">
            <v>HSBC CP Ltd</v>
          </cell>
          <cell r="C65" t="str">
            <v>13400012</v>
          </cell>
          <cell r="D65" t="str">
            <v>USD</v>
          </cell>
          <cell r="E65" t="str">
            <v>325</v>
          </cell>
          <cell r="F65" t="str">
            <v>040</v>
          </cell>
          <cell r="G65" t="str">
            <v>JAPAN FINANCE CORP</v>
          </cell>
          <cell r="H65" t="str">
            <v>2.0 24 JUN 2011</v>
          </cell>
          <cell r="I65" t="str">
            <v>BB5ZQWT0</v>
          </cell>
          <cell r="J65" t="str">
            <v>B</v>
          </cell>
          <cell r="K65" t="str">
            <v>ZZZ</v>
          </cell>
          <cell r="L65">
            <v>16166.67</v>
          </cell>
          <cell r="M65">
            <v>3025571.96</v>
          </cell>
          <cell r="N65">
            <v>3055470</v>
          </cell>
          <cell r="O65">
            <v>3031200</v>
          </cell>
          <cell r="P65">
            <v>3000000</v>
          </cell>
          <cell r="Q65">
            <v>3047366.67</v>
          </cell>
          <cell r="R65" t="str">
            <v>JD   24</v>
          </cell>
          <cell r="S65">
            <v>40718</v>
          </cell>
          <cell r="T65">
            <v>2011</v>
          </cell>
          <cell r="U65">
            <v>6</v>
          </cell>
          <cell r="V65">
            <v>267</v>
          </cell>
          <cell r="W65" t="str">
            <v>MS</v>
          </cell>
          <cell r="X65">
            <v>2</v>
          </cell>
          <cell r="Y65">
            <v>0.73</v>
          </cell>
          <cell r="Z65">
            <v>9.9153945779618838E-4</v>
          </cell>
          <cell r="AA65">
            <v>40451</v>
          </cell>
          <cell r="AB65">
            <v>5628.04</v>
          </cell>
          <cell r="AC65">
            <v>8.8999999999999999E-3</v>
          </cell>
          <cell r="AD65">
            <v>1</v>
          </cell>
          <cell r="AE65">
            <v>101.04</v>
          </cell>
          <cell r="AF65" t="str">
            <v>AA</v>
          </cell>
          <cell r="AG65">
            <v>101.84899999999999</v>
          </cell>
          <cell r="AH65">
            <v>0.8</v>
          </cell>
          <cell r="AI65">
            <v>0.6</v>
          </cell>
          <cell r="AJ65">
            <v>1.0866185838862338E-3</v>
          </cell>
          <cell r="AK65">
            <v>1.3461193846956248E-3</v>
          </cell>
          <cell r="AL65" t="str">
            <v>AA</v>
          </cell>
          <cell r="AM65" t="str">
            <v>Aa2</v>
          </cell>
          <cell r="AN65" t="str">
            <v>AA</v>
          </cell>
          <cell r="AO65" t="str">
            <v>Government</v>
          </cell>
          <cell r="AP65" t="str">
            <v>Sovereign</v>
          </cell>
          <cell r="AQ65" t="str">
            <v>JAPAN</v>
          </cell>
          <cell r="AR65" t="str">
            <v>#N/A Field Not Applicable</v>
          </cell>
        </row>
        <row r="66">
          <cell r="A66" t="str">
            <v>CP Inc</v>
          </cell>
          <cell r="B66" t="str">
            <v>HSBC US Branch</v>
          </cell>
          <cell r="C66" t="str">
            <v>13400022</v>
          </cell>
          <cell r="D66" t="str">
            <v>USD</v>
          </cell>
          <cell r="E66" t="str">
            <v>325</v>
          </cell>
          <cell r="F66" t="str">
            <v>040</v>
          </cell>
          <cell r="G66" t="str">
            <v>JAPAN FIN CORP</v>
          </cell>
          <cell r="H66" t="str">
            <v>2.125 NOV 05 12 REG</v>
          </cell>
          <cell r="I66" t="str">
            <v>471065AB8</v>
          </cell>
          <cell r="J66" t="str">
            <v>B</v>
          </cell>
          <cell r="K66" t="str">
            <v>CAL</v>
          </cell>
          <cell r="L66">
            <v>12927.08</v>
          </cell>
          <cell r="M66">
            <v>1510128.63</v>
          </cell>
          <cell r="N66">
            <v>1513950</v>
          </cell>
          <cell r="O66">
            <v>1534687.5</v>
          </cell>
          <cell r="P66">
            <v>1500000</v>
          </cell>
          <cell r="Q66">
            <v>1547614.58</v>
          </cell>
          <cell r="R66" t="str">
            <v>MN    5</v>
          </cell>
          <cell r="S66">
            <v>41218</v>
          </cell>
          <cell r="T66">
            <v>2012</v>
          </cell>
          <cell r="U66">
            <v>11</v>
          </cell>
          <cell r="V66">
            <v>767</v>
          </cell>
          <cell r="W66" t="str">
            <v>MS</v>
          </cell>
          <cell r="X66">
            <v>2.125</v>
          </cell>
          <cell r="Y66">
            <v>2.04</v>
          </cell>
          <cell r="Z66">
            <v>1.3830050418673495E-3</v>
          </cell>
          <cell r="AA66">
            <v>40451</v>
          </cell>
          <cell r="AB66">
            <v>24558.87</v>
          </cell>
          <cell r="AC66">
            <v>5.2300000000000006E-2</v>
          </cell>
          <cell r="AD66">
            <v>1</v>
          </cell>
          <cell r="AE66">
            <v>102.31299999999999</v>
          </cell>
          <cell r="AF66" t="str">
            <v>AA</v>
          </cell>
          <cell r="AG66">
            <v>100.93</v>
          </cell>
          <cell r="AH66">
            <v>1.8</v>
          </cell>
          <cell r="AI66">
            <v>1</v>
          </cell>
          <cell r="AJ66">
            <v>1.2202985663535438E-3</v>
          </cell>
          <cell r="AK66">
            <v>1.5117241501704044E-3</v>
          </cell>
          <cell r="AL66" t="str">
            <v>AA</v>
          </cell>
          <cell r="AM66" t="str">
            <v>Aa2</v>
          </cell>
          <cell r="AN66" t="str">
            <v>AA</v>
          </cell>
          <cell r="AO66" t="str">
            <v>Government</v>
          </cell>
          <cell r="AP66" t="str">
            <v>Sovereign</v>
          </cell>
          <cell r="AQ66" t="str">
            <v>JAPAN</v>
          </cell>
          <cell r="AR66" t="str">
            <v>#N/A Field Not Applicable</v>
          </cell>
        </row>
        <row r="67">
          <cell r="A67" t="str">
            <v>CP Inc</v>
          </cell>
          <cell r="B67" t="str">
            <v>HSBC US Branch</v>
          </cell>
          <cell r="C67" t="str">
            <v>13400022</v>
          </cell>
          <cell r="D67" t="str">
            <v>USD</v>
          </cell>
          <cell r="E67" t="str">
            <v>100</v>
          </cell>
          <cell r="F67" t="str">
            <v>040</v>
          </cell>
          <cell r="G67" t="str">
            <v>AUTOBAHN &amp; SCHNELL</v>
          </cell>
          <cell r="H67" t="str">
            <v>2.000 OCT 22 12</v>
          </cell>
          <cell r="I67" t="str">
            <v>B50NC74</v>
          </cell>
          <cell r="J67" t="str">
            <v>B</v>
          </cell>
          <cell r="K67" t="str">
            <v>ZZZ</v>
          </cell>
          <cell r="L67">
            <v>28250</v>
          </cell>
          <cell r="M67">
            <v>1507910.09</v>
          </cell>
          <cell r="N67">
            <v>1510950</v>
          </cell>
          <cell r="O67">
            <v>1533900</v>
          </cell>
          <cell r="P67">
            <v>1500000</v>
          </cell>
          <cell r="Q67">
            <v>1562150</v>
          </cell>
          <cell r="R67" t="str">
            <v>O    22</v>
          </cell>
          <cell r="S67">
            <v>41204</v>
          </cell>
          <cell r="T67">
            <v>2012</v>
          </cell>
          <cell r="U67">
            <v>10</v>
          </cell>
          <cell r="V67">
            <v>753</v>
          </cell>
          <cell r="W67" t="str">
            <v>MS</v>
          </cell>
          <cell r="X67">
            <v>2</v>
          </cell>
          <cell r="Y67">
            <v>1.99</v>
          </cell>
          <cell r="Z67">
            <v>1.3471258761520628E-3</v>
          </cell>
          <cell r="AA67">
            <v>40451</v>
          </cell>
          <cell r="AB67">
            <v>25989.91</v>
          </cell>
          <cell r="AC67">
            <v>0.06</v>
          </cell>
          <cell r="AD67">
            <v>1</v>
          </cell>
          <cell r="AE67">
            <v>102.26</v>
          </cell>
          <cell r="AF67" t="str">
            <v>AAA</v>
          </cell>
          <cell r="AG67">
            <v>100.73</v>
          </cell>
          <cell r="AH67">
            <v>1.7</v>
          </cell>
          <cell r="AI67">
            <v>0.9</v>
          </cell>
          <cell r="AJ67">
            <v>1.1508110499791491E-3</v>
          </cell>
          <cell r="AK67">
            <v>1.4256419736155073E-3</v>
          </cell>
          <cell r="AL67" t="str">
            <v>AAA</v>
          </cell>
          <cell r="AM67" t="str">
            <v>Aaa</v>
          </cell>
          <cell r="AN67" t="str">
            <v>AAA</v>
          </cell>
          <cell r="AO67" t="str">
            <v>Government</v>
          </cell>
          <cell r="AP67" t="str">
            <v>Sovereign</v>
          </cell>
          <cell r="AQ67" t="str">
            <v>AUSTRIA</v>
          </cell>
          <cell r="AR67" t="str">
            <v>#N/A Field Not Applicable</v>
          </cell>
        </row>
        <row r="68">
          <cell r="A68" t="str">
            <v>CP Inc</v>
          </cell>
          <cell r="B68" t="str">
            <v>Deutsche Bank</v>
          </cell>
          <cell r="C68" t="str">
            <v>13401302</v>
          </cell>
          <cell r="D68" t="str">
            <v>USD</v>
          </cell>
          <cell r="E68" t="str">
            <v>015</v>
          </cell>
          <cell r="F68" t="str">
            <v>040</v>
          </cell>
          <cell r="G68" t="str">
            <v>FEDERAL HOME LN MTG</v>
          </cell>
          <cell r="H68" t="str">
            <v>4.125 FEB 24 11</v>
          </cell>
          <cell r="I68" t="str">
            <v>3128X2ZQ1</v>
          </cell>
          <cell r="J68" t="str">
            <v>B</v>
          </cell>
          <cell r="K68" t="str">
            <v>CAL</v>
          </cell>
          <cell r="L68">
            <v>4239.58</v>
          </cell>
          <cell r="M68">
            <v>1003863.56</v>
          </cell>
          <cell r="N68">
            <v>1029109</v>
          </cell>
          <cell r="O68">
            <v>1015300</v>
          </cell>
          <cell r="P68">
            <v>1000000</v>
          </cell>
          <cell r="Q68">
            <v>1019539.58</v>
          </cell>
          <cell r="R68" t="str">
            <v>FA   24</v>
          </cell>
          <cell r="S68">
            <v>40598</v>
          </cell>
          <cell r="T68">
            <v>2011</v>
          </cell>
          <cell r="U68">
            <v>2</v>
          </cell>
          <cell r="V68">
            <v>147</v>
          </cell>
          <cell r="W68" t="str">
            <v>MS</v>
          </cell>
          <cell r="X68">
            <v>4.125</v>
          </cell>
          <cell r="Y68">
            <v>0.4</v>
          </cell>
          <cell r="Z68">
            <v>1.8026621319927117E-4</v>
          </cell>
          <cell r="AA68">
            <v>40451</v>
          </cell>
          <cell r="AB68">
            <v>11436.44</v>
          </cell>
          <cell r="AC68">
            <v>3.5999999999999999E-3</v>
          </cell>
          <cell r="AD68">
            <v>1</v>
          </cell>
          <cell r="AE68">
            <v>101.53</v>
          </cell>
          <cell r="AF68" t="str">
            <v>AAA</v>
          </cell>
          <cell r="AG68">
            <v>102.911</v>
          </cell>
          <cell r="AH68">
            <v>0.6</v>
          </cell>
          <cell r="AI68">
            <v>0.3</v>
          </cell>
          <cell r="AJ68">
            <v>2.7039931979890675E-4</v>
          </cell>
          <cell r="AK68">
            <v>3.34974729300165E-4</v>
          </cell>
          <cell r="AL68" t="str">
            <v>AAA</v>
          </cell>
          <cell r="AM68" t="str">
            <v>Aaa</v>
          </cell>
          <cell r="AN68" t="str">
            <v>AAA</v>
          </cell>
          <cell r="AO68" t="str">
            <v>Government</v>
          </cell>
          <cell r="AP68" t="str">
            <v>Sovereign</v>
          </cell>
          <cell r="AQ68" t="str">
            <v>UNITED STATES</v>
          </cell>
          <cell r="AR68" t="str">
            <v>#N/A Field Not Applicable</v>
          </cell>
        </row>
        <row r="69">
          <cell r="A69" t="str">
            <v>CP Inc</v>
          </cell>
          <cell r="B69" t="str">
            <v>Deutsche Bank</v>
          </cell>
          <cell r="C69" t="str">
            <v>13401302</v>
          </cell>
          <cell r="D69" t="str">
            <v>USD</v>
          </cell>
          <cell r="E69" t="str">
            <v>015</v>
          </cell>
          <cell r="F69" t="str">
            <v>040</v>
          </cell>
          <cell r="G69" t="str">
            <v>FEDERAL HOME LN MTG</v>
          </cell>
          <cell r="H69" t="str">
            <v>2.200 DEC 17 13</v>
          </cell>
          <cell r="I69" t="str">
            <v>3128X9M23</v>
          </cell>
          <cell r="J69" t="str">
            <v>B</v>
          </cell>
          <cell r="K69" t="str">
            <v>CAL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MS   17</v>
          </cell>
          <cell r="S69">
            <v>41625</v>
          </cell>
          <cell r="T69">
            <v>2013</v>
          </cell>
          <cell r="U69">
            <v>12</v>
          </cell>
          <cell r="V69">
            <v>1174</v>
          </cell>
          <cell r="W69" t="str">
            <v>MS</v>
          </cell>
          <cell r="X69">
            <v>2.2000000000000002</v>
          </cell>
          <cell r="Y69">
            <v>3.08</v>
          </cell>
          <cell r="Z69">
            <v>0</v>
          </cell>
          <cell r="AA69">
            <v>40451</v>
          </cell>
          <cell r="AB69">
            <v>0</v>
          </cell>
          <cell r="AC69">
            <v>0.11220000000000001</v>
          </cell>
          <cell r="AD69">
            <v>1</v>
          </cell>
          <cell r="AE69">
            <v>100</v>
          </cell>
          <cell r="AF69" t="str">
            <v>AAA</v>
          </cell>
          <cell r="AG69">
            <v>99.67</v>
          </cell>
          <cell r="AH69">
            <v>2.2999999999999998</v>
          </cell>
          <cell r="AI69">
            <v>2.2000000000000002</v>
          </cell>
          <cell r="AJ69">
            <v>0</v>
          </cell>
          <cell r="AK69">
            <v>0</v>
          </cell>
          <cell r="AL69" t="str">
            <v>AAA</v>
          </cell>
          <cell r="AM69" t="str">
            <v>WR</v>
          </cell>
          <cell r="AN69" t="str">
            <v>AAA</v>
          </cell>
          <cell r="AO69" t="str">
            <v>Government</v>
          </cell>
          <cell r="AP69" t="str">
            <v>Sovereign</v>
          </cell>
          <cell r="AQ69" t="str">
            <v>UNITED STATES</v>
          </cell>
          <cell r="AR69" t="str">
            <v>#N/A Field Not Applicable</v>
          </cell>
        </row>
        <row r="70">
          <cell r="A70" t="str">
            <v>CP Inc</v>
          </cell>
          <cell r="B70" t="str">
            <v>Deutsche Bank</v>
          </cell>
          <cell r="C70" t="str">
            <v>13401302</v>
          </cell>
          <cell r="D70" t="str">
            <v>USD</v>
          </cell>
          <cell r="E70" t="str">
            <v>015</v>
          </cell>
          <cell r="F70" t="str">
            <v>040</v>
          </cell>
          <cell r="G70" t="str">
            <v>FEDERAL FARM CR BKS</v>
          </cell>
          <cell r="H70" t="str">
            <v>0.620 JAN 06 12</v>
          </cell>
          <cell r="I70" t="str">
            <v>31331JUN1</v>
          </cell>
          <cell r="J70" t="str">
            <v>B</v>
          </cell>
          <cell r="K70" t="str">
            <v>CAL</v>
          </cell>
          <cell r="L70">
            <v>5855.56</v>
          </cell>
          <cell r="M70">
            <v>4000000</v>
          </cell>
          <cell r="N70">
            <v>4000000</v>
          </cell>
          <cell r="O70">
            <v>4000000</v>
          </cell>
          <cell r="P70">
            <v>4000000</v>
          </cell>
          <cell r="Q70">
            <v>4005855.56</v>
          </cell>
          <cell r="R70" t="str">
            <v>JJ    6</v>
          </cell>
          <cell r="S70">
            <v>40914</v>
          </cell>
          <cell r="T70">
            <v>2012</v>
          </cell>
          <cell r="U70">
            <v>1</v>
          </cell>
          <cell r="V70">
            <v>463</v>
          </cell>
          <cell r="W70" t="str">
            <v>MS</v>
          </cell>
          <cell r="X70">
            <v>0.62</v>
          </cell>
          <cell r="Y70">
            <v>1.26</v>
          </cell>
          <cell r="Z70">
            <v>2.262612546978811E-3</v>
          </cell>
          <cell r="AA70">
            <v>40451</v>
          </cell>
          <cell r="AB70">
            <v>0</v>
          </cell>
          <cell r="AC70">
            <v>2.2099999999999998E-2</v>
          </cell>
          <cell r="AD70">
            <v>1</v>
          </cell>
          <cell r="AE70">
            <v>100</v>
          </cell>
          <cell r="AF70" t="str">
            <v>AAA</v>
          </cell>
          <cell r="AG70">
            <v>100</v>
          </cell>
          <cell r="AH70">
            <v>0.6</v>
          </cell>
          <cell r="AI70">
            <v>0.6</v>
          </cell>
          <cell r="AJ70">
            <v>1.0774345461803862E-3</v>
          </cell>
          <cell r="AK70">
            <v>1.3347420611628336E-3</v>
          </cell>
          <cell r="AL70" t="str">
            <v>AAA</v>
          </cell>
          <cell r="AM70" t="str">
            <v>Aaa</v>
          </cell>
          <cell r="AN70" t="str">
            <v>AAA</v>
          </cell>
          <cell r="AO70" t="str">
            <v>Government</v>
          </cell>
          <cell r="AP70" t="str">
            <v>Sovereign</v>
          </cell>
          <cell r="AQ70" t="str">
            <v>UNITED STATES</v>
          </cell>
          <cell r="AR70" t="str">
            <v>#N/A Field Not Applicable</v>
          </cell>
        </row>
        <row r="71">
          <cell r="A71" t="str">
            <v>CP Inc</v>
          </cell>
          <cell r="B71" t="str">
            <v>Deutsche Bank</v>
          </cell>
          <cell r="C71" t="str">
            <v>13401302</v>
          </cell>
          <cell r="D71" t="str">
            <v>USD</v>
          </cell>
          <cell r="E71" t="str">
            <v>015</v>
          </cell>
          <cell r="F71" t="str">
            <v>040</v>
          </cell>
          <cell r="G71" t="str">
            <v>FEDERAL NTL MTG ASSN</v>
          </cell>
          <cell r="H71" t="str">
            <v>1.375 APR 28 11</v>
          </cell>
          <cell r="I71" t="str">
            <v>31398AWQ1</v>
          </cell>
          <cell r="J71" t="str">
            <v>B</v>
          </cell>
          <cell r="K71" t="str">
            <v>ZZZ</v>
          </cell>
          <cell r="L71">
            <v>40263.440000000002</v>
          </cell>
          <cell r="M71">
            <v>6926120.79</v>
          </cell>
          <cell r="N71">
            <v>6966389.4299999997</v>
          </cell>
          <cell r="O71">
            <v>6934440.5</v>
          </cell>
          <cell r="P71">
            <v>6890000</v>
          </cell>
          <cell r="Q71">
            <v>6974703.9400000004</v>
          </cell>
          <cell r="R71" t="str">
            <v>AO   28</v>
          </cell>
          <cell r="S71">
            <v>40661</v>
          </cell>
          <cell r="T71">
            <v>2011</v>
          </cell>
          <cell r="U71">
            <v>4</v>
          </cell>
          <cell r="V71">
            <v>210</v>
          </cell>
          <cell r="W71" t="str">
            <v>MS</v>
          </cell>
          <cell r="X71">
            <v>1.375</v>
          </cell>
          <cell r="Y71">
            <v>0.56999999999999995</v>
          </cell>
          <cell r="Z71">
            <v>1.7723299299139946E-3</v>
          </cell>
          <cell r="AA71">
            <v>40451</v>
          </cell>
          <cell r="AB71">
            <v>8319.7099999999991</v>
          </cell>
          <cell r="AC71">
            <v>6.1999999999999998E-3</v>
          </cell>
          <cell r="AD71">
            <v>1</v>
          </cell>
          <cell r="AE71">
            <v>100.645</v>
          </cell>
          <cell r="AF71" t="str">
            <v>AAA</v>
          </cell>
          <cell r="AG71">
            <v>101.10899999999999</v>
          </cell>
          <cell r="AH71">
            <v>0.5</v>
          </cell>
          <cell r="AI71">
            <v>0.3</v>
          </cell>
          <cell r="AJ71">
            <v>1.5546753771175392E-3</v>
          </cell>
          <cell r="AK71">
            <v>1.9259551539806984E-3</v>
          </cell>
          <cell r="AL71" t="str">
            <v>AAA</v>
          </cell>
          <cell r="AM71" t="str">
            <v>Aaa</v>
          </cell>
          <cell r="AN71" t="str">
            <v>AAA</v>
          </cell>
          <cell r="AO71" t="str">
            <v>Government</v>
          </cell>
          <cell r="AP71" t="str">
            <v>Sovereign</v>
          </cell>
          <cell r="AQ71" t="str">
            <v>UNITED STATES</v>
          </cell>
          <cell r="AR71" t="str">
            <v>#N/A Field Not Applicable</v>
          </cell>
        </row>
        <row r="72">
          <cell r="A72" t="str">
            <v>CP Inc</v>
          </cell>
          <cell r="B72" t="str">
            <v>Deutsche Bank</v>
          </cell>
          <cell r="C72" t="str">
            <v>13401302</v>
          </cell>
          <cell r="D72" t="str">
            <v>USD</v>
          </cell>
          <cell r="E72" t="str">
            <v>015</v>
          </cell>
          <cell r="F72" t="str">
            <v>040</v>
          </cell>
          <cell r="G72" t="str">
            <v>FEDERAL HOME LOAN BK</v>
          </cell>
          <cell r="H72" t="str">
            <v>2.375 09 JUN 2014</v>
          </cell>
          <cell r="I72" t="str">
            <v>B3133XYMK8</v>
          </cell>
          <cell r="J72" t="str">
            <v>B</v>
          </cell>
          <cell r="K72" t="str">
            <v>ZZZ</v>
          </cell>
          <cell r="L72">
            <v>29555.56</v>
          </cell>
          <cell r="M72">
            <v>4024226.89</v>
          </cell>
          <cell r="N72">
            <v>4025360</v>
          </cell>
          <cell r="O72">
            <v>4012500</v>
          </cell>
          <cell r="P72">
            <v>4000000</v>
          </cell>
          <cell r="Q72">
            <v>4042055.56</v>
          </cell>
          <cell r="R72" t="str">
            <v>JD    9</v>
          </cell>
          <cell r="S72">
            <v>41799</v>
          </cell>
          <cell r="T72">
            <v>2014</v>
          </cell>
          <cell r="U72">
            <v>6</v>
          </cell>
          <cell r="V72">
            <v>1348</v>
          </cell>
          <cell r="W72" t="str">
            <v>MS</v>
          </cell>
          <cell r="X72">
            <v>2.375</v>
          </cell>
          <cell r="Y72">
            <v>0.19</v>
          </cell>
          <cell r="Z72">
            <v>3.4325408494219616E-4</v>
          </cell>
          <cell r="AA72">
            <v>40451</v>
          </cell>
          <cell r="AB72">
            <v>-11726.89</v>
          </cell>
          <cell r="AC72">
            <v>0.1429</v>
          </cell>
          <cell r="AD72">
            <v>1</v>
          </cell>
          <cell r="AE72">
            <v>100.31299999999999</v>
          </cell>
          <cell r="AF72" t="str">
            <v>AAA</v>
          </cell>
          <cell r="AG72">
            <v>100.634</v>
          </cell>
          <cell r="AH72">
            <v>2.2000000000000002</v>
          </cell>
          <cell r="AI72">
            <v>2.2999999999999998</v>
          </cell>
          <cell r="AJ72">
            <v>3.9745209835412194E-3</v>
          </cell>
          <cell r="AK72">
            <v>4.923696152600042E-3</v>
          </cell>
          <cell r="AL72" t="str">
            <v>AAA</v>
          </cell>
          <cell r="AM72" t="str">
            <v>Aaa</v>
          </cell>
          <cell r="AN72" t="str">
            <v>AAA</v>
          </cell>
          <cell r="AO72" t="str">
            <v>Government</v>
          </cell>
          <cell r="AP72" t="str">
            <v>Sovereign</v>
          </cell>
          <cell r="AQ72" t="str">
            <v>UNITED STATES</v>
          </cell>
          <cell r="AR72" t="str">
            <v>12/9/2010</v>
          </cell>
        </row>
        <row r="73">
          <cell r="A73" t="str">
            <v>CP Inc</v>
          </cell>
          <cell r="B73" t="str">
            <v>Treasury - Partners</v>
          </cell>
          <cell r="C73" t="str">
            <v>13401822</v>
          </cell>
          <cell r="D73" t="str">
            <v>USD</v>
          </cell>
          <cell r="E73" t="str">
            <v>005</v>
          </cell>
          <cell r="F73" t="str">
            <v>040</v>
          </cell>
          <cell r="G73" t="str">
            <v>EXPORT DEV CDA</v>
          </cell>
          <cell r="H73" t="str">
            <v>3.750 JUL 15 11</v>
          </cell>
          <cell r="I73" t="str">
            <v>30216BBH4C</v>
          </cell>
          <cell r="J73" t="str">
            <v>B</v>
          </cell>
          <cell r="K73" t="str">
            <v>ZZZ</v>
          </cell>
          <cell r="L73">
            <v>23750</v>
          </cell>
          <cell r="M73">
            <v>3028162.63</v>
          </cell>
          <cell r="N73">
            <v>3093810</v>
          </cell>
          <cell r="O73">
            <v>3078750</v>
          </cell>
          <cell r="P73">
            <v>3000000</v>
          </cell>
          <cell r="Q73">
            <v>3102500</v>
          </cell>
          <cell r="R73" t="str">
            <v>JJ   15</v>
          </cell>
          <cell r="S73">
            <v>40739</v>
          </cell>
          <cell r="T73">
            <v>2011</v>
          </cell>
          <cell r="U73">
            <v>7</v>
          </cell>
          <cell r="V73">
            <v>288</v>
          </cell>
          <cell r="W73" t="str">
            <v>MS</v>
          </cell>
          <cell r="X73">
            <v>3.75</v>
          </cell>
          <cell r="Y73">
            <v>0.78</v>
          </cell>
          <cell r="Z73">
            <v>1.0603602844296977E-3</v>
          </cell>
          <cell r="AA73">
            <v>40451</v>
          </cell>
          <cell r="AB73">
            <v>50587.37</v>
          </cell>
          <cell r="AC73">
            <v>0.01</v>
          </cell>
          <cell r="AD73">
            <v>1</v>
          </cell>
          <cell r="AE73">
            <v>102.625</v>
          </cell>
          <cell r="AF73" t="str">
            <v>AAA</v>
          </cell>
          <cell r="AG73">
            <v>103.127</v>
          </cell>
          <cell r="AH73">
            <v>2.5</v>
          </cell>
          <cell r="AI73">
            <v>0.4</v>
          </cell>
          <cell r="AJ73">
            <v>3.3985906552233898E-3</v>
          </cell>
          <cell r="AK73">
            <v>4.2102250315650689E-3</v>
          </cell>
          <cell r="AL73" t="str">
            <v>AAA</v>
          </cell>
          <cell r="AM73" t="str">
            <v>Aaa</v>
          </cell>
          <cell r="AN73" t="str">
            <v>AAA</v>
          </cell>
          <cell r="AO73" t="str">
            <v>Government</v>
          </cell>
          <cell r="AP73" t="str">
            <v>Sovereign</v>
          </cell>
          <cell r="AQ73" t="str">
            <v>CANADA</v>
          </cell>
          <cell r="AR73" t="str">
            <v>#N/A Field Not Applicable</v>
          </cell>
        </row>
        <row r="74">
          <cell r="A74" t="str">
            <v>CP Inc</v>
          </cell>
          <cell r="B74" t="str">
            <v>Treasury - Partners</v>
          </cell>
          <cell r="C74" t="str">
            <v>13401822</v>
          </cell>
          <cell r="D74" t="str">
            <v>USD</v>
          </cell>
          <cell r="E74" t="str">
            <v>015</v>
          </cell>
          <cell r="F74" t="str">
            <v>040</v>
          </cell>
          <cell r="G74" t="str">
            <v>FEDERAL HOME LOAN BA</v>
          </cell>
          <cell r="H74" t="str">
            <v>0.950 FEB 03 11</v>
          </cell>
          <cell r="I74" t="str">
            <v>3133XUHG1</v>
          </cell>
          <cell r="J74" t="str">
            <v>B</v>
          </cell>
          <cell r="K74" t="str">
            <v>ZZZ</v>
          </cell>
          <cell r="L74">
            <v>7652.78</v>
          </cell>
          <cell r="M74">
            <v>5008153.97</v>
          </cell>
          <cell r="N74">
            <v>5019700</v>
          </cell>
          <cell r="O74">
            <v>5013250</v>
          </cell>
          <cell r="P74">
            <v>5000000</v>
          </cell>
          <cell r="Q74">
            <v>5020902.78</v>
          </cell>
          <cell r="R74" t="str">
            <v>FA    3</v>
          </cell>
          <cell r="S74">
            <v>40577</v>
          </cell>
          <cell r="T74">
            <v>2011</v>
          </cell>
          <cell r="U74">
            <v>2</v>
          </cell>
          <cell r="V74">
            <v>126</v>
          </cell>
          <cell r="W74" t="str">
            <v>MS</v>
          </cell>
          <cell r="X74">
            <v>0.95</v>
          </cell>
          <cell r="Y74">
            <v>0.34</v>
          </cell>
          <cell r="Z74">
            <v>7.6442739748136361E-4</v>
          </cell>
          <cell r="AA74">
            <v>40451</v>
          </cell>
          <cell r="AB74">
            <v>5096.03</v>
          </cell>
          <cell r="AC74">
            <v>2.8999999999999998E-3</v>
          </cell>
          <cell r="AD74">
            <v>1</v>
          </cell>
          <cell r="AE74">
            <v>100.265</v>
          </cell>
          <cell r="AF74" t="str">
            <v>AAA</v>
          </cell>
          <cell r="AG74">
            <v>100.39400000000002</v>
          </cell>
          <cell r="AH74">
            <v>0.5</v>
          </cell>
          <cell r="AI74">
            <v>0.2</v>
          </cell>
          <cell r="AJ74">
            <v>1.1241579374725935E-3</v>
          </cell>
          <cell r="AK74">
            <v>1.3926236984455472E-3</v>
          </cell>
          <cell r="AL74" t="str">
            <v>AAA</v>
          </cell>
          <cell r="AM74" t="str">
            <v>Aaa</v>
          </cell>
          <cell r="AN74" t="str">
            <v>AAA</v>
          </cell>
          <cell r="AO74" t="str">
            <v>Government</v>
          </cell>
          <cell r="AP74" t="str">
            <v>Sovereign</v>
          </cell>
          <cell r="AQ74" t="str">
            <v>UNITED STATES</v>
          </cell>
          <cell r="AR74" t="str">
            <v>#N/A Field Not Applicable</v>
          </cell>
        </row>
        <row r="75">
          <cell r="A75" t="str">
            <v>CP Inc</v>
          </cell>
          <cell r="B75" t="str">
            <v>Treasury - Partners</v>
          </cell>
          <cell r="C75" t="str">
            <v>13401822</v>
          </cell>
          <cell r="D75" t="str">
            <v>USD</v>
          </cell>
          <cell r="E75" t="str">
            <v>015</v>
          </cell>
          <cell r="F75" t="str">
            <v>040</v>
          </cell>
          <cell r="G75" t="str">
            <v>FEDERAL HOME LN MTG</v>
          </cell>
          <cell r="H75" t="str">
            <v>1.500 JUL 26 13</v>
          </cell>
          <cell r="I75" t="str">
            <v>3134G1LQ5</v>
          </cell>
          <cell r="J75" t="str">
            <v>B</v>
          </cell>
          <cell r="K75" t="str">
            <v>CAL</v>
          </cell>
          <cell r="L75">
            <v>10833.33</v>
          </cell>
          <cell r="M75">
            <v>4000000</v>
          </cell>
          <cell r="N75">
            <v>4000000</v>
          </cell>
          <cell r="O75">
            <v>4009600</v>
          </cell>
          <cell r="P75">
            <v>4000000</v>
          </cell>
          <cell r="Q75">
            <v>4020433.33</v>
          </cell>
          <cell r="R75" t="str">
            <v>JJ   26</v>
          </cell>
          <cell r="S75">
            <v>40569</v>
          </cell>
          <cell r="T75">
            <v>2011</v>
          </cell>
          <cell r="U75">
            <v>1</v>
          </cell>
          <cell r="V75">
            <v>118</v>
          </cell>
          <cell r="W75" t="str">
            <v>MS</v>
          </cell>
          <cell r="X75">
            <v>1.5</v>
          </cell>
          <cell r="Y75">
            <v>0.32</v>
          </cell>
          <cell r="Z75">
            <v>5.7463175796287262E-4</v>
          </cell>
          <cell r="AA75">
            <v>40451</v>
          </cell>
          <cell r="AB75">
            <v>9600</v>
          </cell>
          <cell r="AC75">
            <v>2.5999999999999999E-3</v>
          </cell>
          <cell r="AD75">
            <v>1</v>
          </cell>
          <cell r="AE75">
            <v>100.24</v>
          </cell>
          <cell r="AF75" t="str">
            <v>AAA</v>
          </cell>
          <cell r="AG75">
            <v>100</v>
          </cell>
          <cell r="AH75">
            <v>1.5</v>
          </cell>
          <cell r="AI75">
            <v>0.8</v>
          </cell>
          <cell r="AJ75">
            <v>2.6935863654509655E-3</v>
          </cell>
          <cell r="AK75">
            <v>3.3368551529070838E-3</v>
          </cell>
          <cell r="AL75" t="str">
            <v>AAA</v>
          </cell>
          <cell r="AM75" t="str">
            <v>Aaa</v>
          </cell>
          <cell r="AN75" t="str">
            <v>AAA</v>
          </cell>
          <cell r="AO75" t="str">
            <v>Government</v>
          </cell>
          <cell r="AP75" t="str">
            <v>Sovereign</v>
          </cell>
          <cell r="AQ75" t="str">
            <v>UNITED STATES</v>
          </cell>
          <cell r="AR75" t="str">
            <v>1/26/2011</v>
          </cell>
        </row>
        <row r="76">
          <cell r="A76" t="str">
            <v>CP Ltd</v>
          </cell>
          <cell r="B76" t="str">
            <v>BlackRock</v>
          </cell>
          <cell r="C76" t="str">
            <v>13407172</v>
          </cell>
          <cell r="D76" t="str">
            <v>USD</v>
          </cell>
          <cell r="E76" t="str">
            <v>015</v>
          </cell>
          <cell r="F76" t="str">
            <v>040</v>
          </cell>
          <cell r="G76" t="str">
            <v>FEDERAL HOME LN MTG</v>
          </cell>
          <cell r="H76" t="str">
            <v>2.200 DEC 17 13</v>
          </cell>
          <cell r="I76" t="str">
            <v>3128X9M23</v>
          </cell>
          <cell r="J76" t="str">
            <v>B</v>
          </cell>
          <cell r="K76" t="str">
            <v>CAL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 t="str">
            <v>MS   17</v>
          </cell>
          <cell r="S76">
            <v>41625</v>
          </cell>
          <cell r="T76">
            <v>2013</v>
          </cell>
          <cell r="U76">
            <v>12</v>
          </cell>
          <cell r="V76">
            <v>1174</v>
          </cell>
          <cell r="W76" t="str">
            <v>MS</v>
          </cell>
          <cell r="X76">
            <v>2.2000000000000002</v>
          </cell>
          <cell r="Y76">
            <v>3.08</v>
          </cell>
          <cell r="Z76">
            <v>0</v>
          </cell>
          <cell r="AA76">
            <v>40451</v>
          </cell>
          <cell r="AB76">
            <v>0</v>
          </cell>
          <cell r="AC76">
            <v>0.11220000000000001</v>
          </cell>
          <cell r="AD76">
            <v>1</v>
          </cell>
          <cell r="AE76">
            <v>100</v>
          </cell>
          <cell r="AF76" t="str">
            <v>AAA</v>
          </cell>
          <cell r="AG76">
            <v>99.67</v>
          </cell>
          <cell r="AH76">
            <v>2.2999999999999998</v>
          </cell>
          <cell r="AI76">
            <v>2.2000000000000002</v>
          </cell>
          <cell r="AJ76">
            <v>0</v>
          </cell>
          <cell r="AK76">
            <v>0</v>
          </cell>
          <cell r="AL76" t="str">
            <v>AAA</v>
          </cell>
          <cell r="AM76" t="str">
            <v>WR</v>
          </cell>
          <cell r="AN76" t="str">
            <v>AAA</v>
          </cell>
          <cell r="AO76" t="str">
            <v>Government</v>
          </cell>
          <cell r="AP76" t="str">
            <v>Sovereign</v>
          </cell>
          <cell r="AQ76" t="str">
            <v>UNITED STATES</v>
          </cell>
          <cell r="AR76" t="str">
            <v>#N/A Field Not Applicable</v>
          </cell>
        </row>
        <row r="77">
          <cell r="A77" t="str">
            <v>CP Ltd</v>
          </cell>
          <cell r="B77" t="str">
            <v>BlackRock</v>
          </cell>
          <cell r="C77" t="str">
            <v>13407172</v>
          </cell>
          <cell r="D77" t="str">
            <v>USD</v>
          </cell>
          <cell r="E77" t="str">
            <v>015</v>
          </cell>
          <cell r="F77" t="str">
            <v>040</v>
          </cell>
          <cell r="G77" t="str">
            <v>FEDERAL FARM CR BKS</v>
          </cell>
          <cell r="H77" t="str">
            <v>2.420 FEB 11 14</v>
          </cell>
          <cell r="I77" t="str">
            <v>31331JDL4</v>
          </cell>
          <cell r="J77" t="str">
            <v>B</v>
          </cell>
          <cell r="K77" t="str">
            <v>CAL</v>
          </cell>
          <cell r="L77">
            <v>13444.44</v>
          </cell>
          <cell r="M77">
            <v>4037287.25</v>
          </cell>
          <cell r="N77">
            <v>4039320</v>
          </cell>
          <cell r="O77">
            <v>4023000</v>
          </cell>
          <cell r="P77">
            <v>4000000</v>
          </cell>
          <cell r="Q77">
            <v>4036444.44</v>
          </cell>
          <cell r="R77" t="str">
            <v>FA   11</v>
          </cell>
          <cell r="S77">
            <v>41681</v>
          </cell>
          <cell r="T77">
            <v>2014</v>
          </cell>
          <cell r="U77">
            <v>2</v>
          </cell>
          <cell r="V77">
            <v>1230</v>
          </cell>
          <cell r="W77" t="str">
            <v>MS</v>
          </cell>
          <cell r="X77">
            <v>2.42</v>
          </cell>
          <cell r="Y77">
            <v>3.21</v>
          </cell>
          <cell r="Z77">
            <v>5.8180083111548271E-3</v>
          </cell>
          <cell r="AA77">
            <v>40451</v>
          </cell>
          <cell r="AB77">
            <v>-14287.25</v>
          </cell>
          <cell r="AC77">
            <v>0.1211</v>
          </cell>
          <cell r="AD77">
            <v>1</v>
          </cell>
          <cell r="AE77">
            <v>100.575</v>
          </cell>
          <cell r="AF77" t="str">
            <v>AAA</v>
          </cell>
          <cell r="AG77">
            <v>100.983</v>
          </cell>
          <cell r="AH77">
            <v>2.1</v>
          </cell>
          <cell r="AI77">
            <v>2.2000000000000002</v>
          </cell>
          <cell r="AJ77">
            <v>3.8061736615031577E-3</v>
          </cell>
          <cell r="AK77">
            <v>4.7151449673749997E-3</v>
          </cell>
          <cell r="AL77" t="str">
            <v>AAA</v>
          </cell>
          <cell r="AM77" t="str">
            <v>Aaa</v>
          </cell>
          <cell r="AN77" t="str">
            <v>AAA</v>
          </cell>
          <cell r="AO77" t="str">
            <v>Government</v>
          </cell>
          <cell r="AP77" t="str">
            <v>Sovereign</v>
          </cell>
          <cell r="AQ77" t="str">
            <v>UNITED STATES</v>
          </cell>
          <cell r="AR77" t="str">
            <v>2/11/2011</v>
          </cell>
        </row>
        <row r="78">
          <cell r="A78" t="str">
            <v>CP Ltd</v>
          </cell>
          <cell r="B78" t="str">
            <v>BlackRock</v>
          </cell>
          <cell r="C78" t="str">
            <v>13407172</v>
          </cell>
          <cell r="D78" t="str">
            <v>USD</v>
          </cell>
          <cell r="E78" t="str">
            <v>015</v>
          </cell>
          <cell r="F78" t="str">
            <v>040</v>
          </cell>
          <cell r="G78" t="str">
            <v>FEDERAL HOME LOAN BA</v>
          </cell>
          <cell r="H78" t="str">
            <v>1.000 FEB 07 11</v>
          </cell>
          <cell r="I78" t="str">
            <v>3133XUJD6</v>
          </cell>
          <cell r="J78" t="str">
            <v>B</v>
          </cell>
          <cell r="K78" t="str">
            <v>ZZZ</v>
          </cell>
          <cell r="L78">
            <v>6000</v>
          </cell>
          <cell r="M78">
            <v>4009318.48</v>
          </cell>
          <cell r="N78">
            <v>4017120</v>
          </cell>
          <cell r="O78">
            <v>4009400</v>
          </cell>
          <cell r="P78">
            <v>4000000</v>
          </cell>
          <cell r="Q78">
            <v>4015400</v>
          </cell>
          <cell r="R78" t="str">
            <v>FA    7</v>
          </cell>
          <cell r="S78">
            <v>40581</v>
          </cell>
          <cell r="T78">
            <v>2011</v>
          </cell>
          <cell r="U78">
            <v>2</v>
          </cell>
          <cell r="V78">
            <v>130</v>
          </cell>
          <cell r="W78" t="str">
            <v>MS</v>
          </cell>
          <cell r="X78">
            <v>1</v>
          </cell>
          <cell r="Y78">
            <v>0.35</v>
          </cell>
          <cell r="Z78">
            <v>6.2996765956125093E-4</v>
          </cell>
          <cell r="AA78">
            <v>40451</v>
          </cell>
          <cell r="AB78">
            <v>81.52</v>
          </cell>
          <cell r="AC78">
            <v>3.0000000000000001E-3</v>
          </cell>
          <cell r="AD78">
            <v>1</v>
          </cell>
          <cell r="AE78">
            <v>100.235</v>
          </cell>
          <cell r="AF78" t="str">
            <v>AAA</v>
          </cell>
          <cell r="AG78">
            <v>100.428</v>
          </cell>
          <cell r="AH78">
            <v>0.3</v>
          </cell>
          <cell r="AI78">
            <v>0.3</v>
          </cell>
          <cell r="AJ78">
            <v>5.3997227962392948E-4</v>
          </cell>
          <cell r="AK78">
            <v>6.6892575148167985E-4</v>
          </cell>
          <cell r="AL78" t="str">
            <v>AAA</v>
          </cell>
          <cell r="AM78" t="str">
            <v>Aaa</v>
          </cell>
          <cell r="AN78" t="str">
            <v>AAA</v>
          </cell>
          <cell r="AO78" t="str">
            <v>Government</v>
          </cell>
          <cell r="AP78" t="str">
            <v>Sovereign</v>
          </cell>
          <cell r="AQ78" t="str">
            <v>UNITED STATES</v>
          </cell>
          <cell r="AR78" t="str">
            <v>#N/A Field Not Applicable</v>
          </cell>
        </row>
        <row r="79">
          <cell r="A79" t="str">
            <v>CP Ltd</v>
          </cell>
          <cell r="B79" t="str">
            <v>BlackRock</v>
          </cell>
          <cell r="C79" t="str">
            <v>13407172</v>
          </cell>
          <cell r="D79" t="str">
            <v>USD</v>
          </cell>
          <cell r="E79" t="str">
            <v>015</v>
          </cell>
          <cell r="F79" t="str">
            <v>040</v>
          </cell>
          <cell r="G79" t="str">
            <v>FEDERAL HOME LN BKS</v>
          </cell>
          <cell r="H79" t="str">
            <v>0.625 JUN 15 11</v>
          </cell>
          <cell r="I79" t="str">
            <v>3133XWCC1</v>
          </cell>
          <cell r="J79" t="str">
            <v>B</v>
          </cell>
          <cell r="K79" t="str">
            <v>ZZZ</v>
          </cell>
          <cell r="L79">
            <v>5870.49</v>
          </cell>
          <cell r="M79">
            <v>3190151.9</v>
          </cell>
          <cell r="N79">
            <v>3190237.02</v>
          </cell>
          <cell r="O79">
            <v>3197496.5</v>
          </cell>
          <cell r="P79">
            <v>3190000</v>
          </cell>
          <cell r="Q79">
            <v>3203366.99</v>
          </cell>
          <cell r="R79" t="str">
            <v>JD   15</v>
          </cell>
          <cell r="S79">
            <v>40709</v>
          </cell>
          <cell r="T79">
            <v>2011</v>
          </cell>
          <cell r="U79">
            <v>6</v>
          </cell>
          <cell r="V79">
            <v>258</v>
          </cell>
          <cell r="W79" t="str">
            <v>MS</v>
          </cell>
          <cell r="X79">
            <v>0.625</v>
          </cell>
          <cell r="Y79">
            <v>0.71</v>
          </cell>
          <cell r="Z79">
            <v>1.0168323766176364E-3</v>
          </cell>
          <cell r="AA79">
            <v>40451</v>
          </cell>
          <cell r="AB79">
            <v>7344.6</v>
          </cell>
          <cell r="AC79">
            <v>8.5000000000000006E-3</v>
          </cell>
          <cell r="AD79">
            <v>1</v>
          </cell>
          <cell r="AE79">
            <v>100.235</v>
          </cell>
          <cell r="AF79" t="str">
            <v>AAA</v>
          </cell>
          <cell r="AG79">
            <v>100.00700000000001</v>
          </cell>
          <cell r="AH79">
            <v>0.6</v>
          </cell>
          <cell r="AI79">
            <v>0.3</v>
          </cell>
          <cell r="AJ79">
            <v>8.5929496615574908E-4</v>
          </cell>
          <cell r="AK79">
            <v>1.0645074806071323E-3</v>
          </cell>
          <cell r="AL79" t="str">
            <v>AAA</v>
          </cell>
          <cell r="AM79" t="str">
            <v>Aaa</v>
          </cell>
          <cell r="AN79" t="str">
            <v>AAA</v>
          </cell>
          <cell r="AO79" t="str">
            <v>Government</v>
          </cell>
          <cell r="AP79" t="str">
            <v>Sovereign</v>
          </cell>
          <cell r="AQ79" t="str">
            <v>UNITED STATES</v>
          </cell>
          <cell r="AR79" t="str">
            <v>#N/A Field Not Applicable</v>
          </cell>
        </row>
        <row r="80">
          <cell r="A80" t="str">
            <v>CP Ltd</v>
          </cell>
          <cell r="B80" t="str">
            <v>BlackRock</v>
          </cell>
          <cell r="C80" t="str">
            <v>13407172</v>
          </cell>
          <cell r="D80" t="str">
            <v>USD</v>
          </cell>
          <cell r="E80" t="str">
            <v>015</v>
          </cell>
          <cell r="F80" t="str">
            <v>040</v>
          </cell>
          <cell r="G80" t="str">
            <v>FEDERAL HOME LN BKS</v>
          </cell>
          <cell r="H80" t="str">
            <v>1.375 JUN 08 12</v>
          </cell>
          <cell r="I80" t="str">
            <v>3133XWKU2</v>
          </cell>
          <cell r="J80" t="str">
            <v>B</v>
          </cell>
          <cell r="K80" t="str">
            <v>ZZZ</v>
          </cell>
          <cell r="L80">
            <v>12947.92</v>
          </cell>
          <cell r="M80">
            <v>3031582.08</v>
          </cell>
          <cell r="N80">
            <v>3035940</v>
          </cell>
          <cell r="O80">
            <v>3045450</v>
          </cell>
          <cell r="P80">
            <v>3000000</v>
          </cell>
          <cell r="Q80">
            <v>3058397.92</v>
          </cell>
          <cell r="R80" t="str">
            <v>JD    8</v>
          </cell>
          <cell r="S80">
            <v>41068</v>
          </cell>
          <cell r="T80">
            <v>2012</v>
          </cell>
          <cell r="U80">
            <v>6</v>
          </cell>
          <cell r="V80">
            <v>617</v>
          </cell>
          <cell r="W80" t="str">
            <v>MS</v>
          </cell>
          <cell r="X80">
            <v>1.375</v>
          </cell>
          <cell r="Y80">
            <v>1.66</v>
          </cell>
          <cell r="Z80">
            <v>2.259212456613262E-3</v>
          </cell>
          <cell r="AA80">
            <v>40451</v>
          </cell>
          <cell r="AB80">
            <v>13867.92</v>
          </cell>
          <cell r="AC80">
            <v>3.6200000000000003E-2</v>
          </cell>
          <cell r="AD80">
            <v>1</v>
          </cell>
          <cell r="AE80">
            <v>101.515</v>
          </cell>
          <cell r="AF80" t="str">
            <v>AAA</v>
          </cell>
          <cell r="AG80">
            <v>101.19799999999999</v>
          </cell>
          <cell r="AH80">
            <v>0.7</v>
          </cell>
          <cell r="AI80">
            <v>0.5</v>
          </cell>
          <cell r="AJ80">
            <v>9.5267995158390564E-4</v>
          </cell>
          <cell r="AK80">
            <v>1.180194199929357E-3</v>
          </cell>
          <cell r="AL80" t="str">
            <v>AAA</v>
          </cell>
          <cell r="AM80" t="str">
            <v>Aaa</v>
          </cell>
          <cell r="AN80" t="str">
            <v>AAA</v>
          </cell>
          <cell r="AO80" t="str">
            <v>Government</v>
          </cell>
          <cell r="AP80" t="str">
            <v>Sovereign</v>
          </cell>
          <cell r="AQ80" t="str">
            <v>UNITED STATES</v>
          </cell>
          <cell r="AR80" t="str">
            <v>#N/A Field Not Applicable</v>
          </cell>
        </row>
        <row r="81">
          <cell r="A81" t="str">
            <v>CP Ltd</v>
          </cell>
          <cell r="B81" t="str">
            <v>BlackRock</v>
          </cell>
          <cell r="C81" t="str">
            <v>13407172</v>
          </cell>
          <cell r="D81" t="str">
            <v>USD</v>
          </cell>
          <cell r="E81" t="str">
            <v>015</v>
          </cell>
          <cell r="F81" t="str">
            <v>040</v>
          </cell>
          <cell r="G81" t="str">
            <v>FEDERAL HOME LOAN BA</v>
          </cell>
          <cell r="H81" t="str">
            <v>0.270 OCT 29 10</v>
          </cell>
          <cell r="I81" t="str">
            <v>3133XYCE3</v>
          </cell>
          <cell r="J81" t="str">
            <v>B</v>
          </cell>
          <cell r="K81" t="str">
            <v>ZZZ</v>
          </cell>
          <cell r="L81">
            <v>4560</v>
          </cell>
          <cell r="M81">
            <v>3999988.33</v>
          </cell>
          <cell r="N81">
            <v>3999940</v>
          </cell>
          <cell r="O81">
            <v>4000000</v>
          </cell>
          <cell r="P81">
            <v>4000000</v>
          </cell>
          <cell r="Q81">
            <v>4004560</v>
          </cell>
          <cell r="R81" t="str">
            <v>O    29</v>
          </cell>
          <cell r="S81">
            <v>40480</v>
          </cell>
          <cell r="T81">
            <v>2010</v>
          </cell>
          <cell r="U81">
            <v>10</v>
          </cell>
          <cell r="V81">
            <v>29</v>
          </cell>
          <cell r="W81" t="str">
            <v>MS</v>
          </cell>
          <cell r="X81">
            <v>0.27</v>
          </cell>
          <cell r="Y81">
            <v>0.08</v>
          </cell>
          <cell r="Z81">
            <v>1.436575203686797E-4</v>
          </cell>
          <cell r="AA81">
            <v>40451</v>
          </cell>
          <cell r="AB81">
            <v>11.67</v>
          </cell>
          <cell r="AC81">
            <v>5.0000000000000001E-4</v>
          </cell>
          <cell r="AD81">
            <v>1</v>
          </cell>
          <cell r="AE81">
            <v>100</v>
          </cell>
          <cell r="AF81" t="str">
            <v>AAA</v>
          </cell>
          <cell r="AG81">
            <v>99.998999999999995</v>
          </cell>
          <cell r="AH81">
            <v>0.3</v>
          </cell>
          <cell r="AI81">
            <v>0.3</v>
          </cell>
          <cell r="AJ81">
            <v>5.3871570138254888E-4</v>
          </cell>
          <cell r="AK81">
            <v>6.6736908352643513E-4</v>
          </cell>
          <cell r="AL81" t="str">
            <v>AAA</v>
          </cell>
          <cell r="AM81" t="str">
            <v>Aaa</v>
          </cell>
          <cell r="AN81" t="str">
            <v>AAA</v>
          </cell>
          <cell r="AO81" t="str">
            <v>Government</v>
          </cell>
          <cell r="AP81" t="str">
            <v>Sovereign</v>
          </cell>
          <cell r="AQ81" t="str">
            <v>UNITED STATES</v>
          </cell>
          <cell r="AR81" t="str">
            <v>#N/A Field Not Applicable</v>
          </cell>
        </row>
        <row r="82">
          <cell r="A82" t="str">
            <v>CP Ltd</v>
          </cell>
          <cell r="B82" t="str">
            <v>BlackRock</v>
          </cell>
          <cell r="C82" t="str">
            <v>13407172</v>
          </cell>
          <cell r="D82" t="str">
            <v>USD</v>
          </cell>
          <cell r="E82" t="str">
            <v>015</v>
          </cell>
          <cell r="F82" t="str">
            <v>040</v>
          </cell>
          <cell r="G82" t="str">
            <v>FEDERAL HOME LN MTG</v>
          </cell>
          <cell r="H82" t="str">
            <v>1.250 DEC 28 12</v>
          </cell>
          <cell r="I82" t="str">
            <v>3134G1LB8</v>
          </cell>
          <cell r="J82" t="str">
            <v>B</v>
          </cell>
          <cell r="K82" t="str">
            <v>CAL</v>
          </cell>
          <cell r="L82">
            <v>15500</v>
          </cell>
          <cell r="M82">
            <v>4806523.01</v>
          </cell>
          <cell r="N82">
            <v>4807200</v>
          </cell>
          <cell r="O82">
            <v>4807200</v>
          </cell>
          <cell r="P82">
            <v>4800000</v>
          </cell>
          <cell r="Q82">
            <v>4822700</v>
          </cell>
          <cell r="R82" t="str">
            <v>JD   28</v>
          </cell>
          <cell r="S82">
            <v>40540</v>
          </cell>
          <cell r="T82">
            <v>2010</v>
          </cell>
          <cell r="U82">
            <v>12</v>
          </cell>
          <cell r="V82">
            <v>89</v>
          </cell>
          <cell r="W82" t="str">
            <v>MS</v>
          </cell>
          <cell r="X82">
            <v>1.25</v>
          </cell>
          <cell r="Y82">
            <v>0.24</v>
          </cell>
          <cell r="Z82">
            <v>5.1787139379849332E-4</v>
          </cell>
          <cell r="AA82">
            <v>40451</v>
          </cell>
          <cell r="AB82">
            <v>676.99</v>
          </cell>
          <cell r="AC82">
            <v>1.8E-3</v>
          </cell>
          <cell r="AD82">
            <v>1</v>
          </cell>
          <cell r="AE82">
            <v>100.15</v>
          </cell>
          <cell r="AF82" t="str">
            <v>AAA</v>
          </cell>
          <cell r="AG82">
            <v>100.15</v>
          </cell>
          <cell r="AH82">
            <v>0.9</v>
          </cell>
          <cell r="AI82">
            <v>0.6</v>
          </cell>
          <cell r="AJ82">
            <v>1.9420177267443501E-3</v>
          </cell>
          <cell r="AK82">
            <v>2.4058006610227448E-3</v>
          </cell>
          <cell r="AL82" t="str">
            <v>AAA</v>
          </cell>
          <cell r="AM82" t="str">
            <v>Aaa</v>
          </cell>
          <cell r="AN82" t="str">
            <v>AAA</v>
          </cell>
          <cell r="AO82" t="str">
            <v>Government</v>
          </cell>
          <cell r="AP82" t="str">
            <v>Sovereign</v>
          </cell>
          <cell r="AQ82" t="str">
            <v>UNITED STATES</v>
          </cell>
          <cell r="AR82" t="str">
            <v>12/28/2010</v>
          </cell>
        </row>
        <row r="83">
          <cell r="A83" t="str">
            <v>CP Ltd</v>
          </cell>
          <cell r="B83" t="str">
            <v>BlackRock</v>
          </cell>
          <cell r="C83" t="str">
            <v>13407172</v>
          </cell>
          <cell r="D83" t="str">
            <v>USD</v>
          </cell>
          <cell r="E83" t="str">
            <v>015</v>
          </cell>
          <cell r="F83" t="str">
            <v>040</v>
          </cell>
          <cell r="G83" t="str">
            <v>FEDERAL NTL MTG ASSN</v>
          </cell>
          <cell r="H83" t="str">
            <v>1.100 APR 29 13</v>
          </cell>
          <cell r="I83" t="str">
            <v>3136FM4L5</v>
          </cell>
          <cell r="J83" t="str">
            <v>B</v>
          </cell>
          <cell r="K83" t="str">
            <v>CAL</v>
          </cell>
          <cell r="L83">
            <v>8525</v>
          </cell>
          <cell r="M83">
            <v>4504365.9000000004</v>
          </cell>
          <cell r="N83">
            <v>4504635</v>
          </cell>
          <cell r="O83">
            <v>4513275</v>
          </cell>
          <cell r="P83">
            <v>4500000</v>
          </cell>
          <cell r="Q83">
            <v>4521800</v>
          </cell>
          <cell r="R83" t="str">
            <v>AO   29</v>
          </cell>
          <cell r="S83">
            <v>40662</v>
          </cell>
          <cell r="T83">
            <v>2011</v>
          </cell>
          <cell r="U83">
            <v>4</v>
          </cell>
          <cell r="V83">
            <v>211</v>
          </cell>
          <cell r="W83" t="str">
            <v>MS</v>
          </cell>
          <cell r="X83">
            <v>1.1000000000000001</v>
          </cell>
          <cell r="Y83">
            <v>0.57999999999999996</v>
          </cell>
          <cell r="Z83">
            <v>1.1728468620800857E-3</v>
          </cell>
          <cell r="AA83">
            <v>40451</v>
          </cell>
          <cell r="AB83">
            <v>8909.1</v>
          </cell>
          <cell r="AC83">
            <v>6.1999999999999998E-3</v>
          </cell>
          <cell r="AD83">
            <v>1</v>
          </cell>
          <cell r="AE83">
            <v>100.295</v>
          </cell>
          <cell r="AF83" t="str">
            <v>AAA</v>
          </cell>
          <cell r="AG83">
            <v>100.10299999999999</v>
          </cell>
          <cell r="AH83">
            <v>1</v>
          </cell>
          <cell r="AI83">
            <v>0.6</v>
          </cell>
          <cell r="AJ83">
            <v>2.0221497622070444E-3</v>
          </cell>
          <cell r="AK83">
            <v>2.5050694273323257E-3</v>
          </cell>
          <cell r="AL83" t="str">
            <v>AAA</v>
          </cell>
          <cell r="AM83" t="str">
            <v>Aaa</v>
          </cell>
          <cell r="AN83" t="str">
            <v>AAA</v>
          </cell>
          <cell r="AO83" t="str">
            <v>Government</v>
          </cell>
          <cell r="AP83" t="str">
            <v>Sovereign</v>
          </cell>
          <cell r="AQ83" t="str">
            <v>UNITED STATES</v>
          </cell>
          <cell r="AR83" t="str">
            <v>4/29/2011</v>
          </cell>
        </row>
        <row r="84">
          <cell r="A84" t="str">
            <v>CP Ltd</v>
          </cell>
          <cell r="B84" t="str">
            <v>BlackRock</v>
          </cell>
          <cell r="C84" t="str">
            <v>13407172</v>
          </cell>
          <cell r="D84" t="str">
            <v>USD</v>
          </cell>
          <cell r="E84" t="str">
            <v>015</v>
          </cell>
          <cell r="F84" t="str">
            <v>040</v>
          </cell>
          <cell r="G84" t="str">
            <v>FEDERAL NTL MTG ASSN</v>
          </cell>
          <cell r="H84" t="str">
            <v>2.000 APR 19 13</v>
          </cell>
          <cell r="I84" t="str">
            <v>31398AN57</v>
          </cell>
          <cell r="J84" t="str">
            <v>B</v>
          </cell>
          <cell r="K84" t="str">
            <v>CAL</v>
          </cell>
          <cell r="L84">
            <v>42300</v>
          </cell>
          <cell r="M84">
            <v>4758698.41</v>
          </cell>
          <cell r="N84">
            <v>4764625</v>
          </cell>
          <cell r="O84">
            <v>4761570</v>
          </cell>
          <cell r="P84">
            <v>4700000</v>
          </cell>
          <cell r="Q84">
            <v>4803870</v>
          </cell>
          <cell r="R84" t="str">
            <v>AO   19</v>
          </cell>
          <cell r="S84">
            <v>40835</v>
          </cell>
          <cell r="T84">
            <v>2011</v>
          </cell>
          <cell r="U84">
            <v>10</v>
          </cell>
          <cell r="V84">
            <v>384</v>
          </cell>
          <cell r="W84" t="str">
            <v>MS</v>
          </cell>
          <cell r="X84">
            <v>2</v>
          </cell>
          <cell r="Y84">
            <v>1.03</v>
          </cell>
          <cell r="Z84">
            <v>2.2004173515172108E-3</v>
          </cell>
          <cell r="AA84">
            <v>40451</v>
          </cell>
          <cell r="AB84">
            <v>2871.59</v>
          </cell>
          <cell r="AC84">
            <v>1.6E-2</v>
          </cell>
          <cell r="AD84">
            <v>1</v>
          </cell>
          <cell r="AE84">
            <v>101.31</v>
          </cell>
          <cell r="AF84" t="str">
            <v>AAA</v>
          </cell>
          <cell r="AG84">
            <v>101.375</v>
          </cell>
          <cell r="AH84">
            <v>0.9</v>
          </cell>
          <cell r="AI84">
            <v>0.7</v>
          </cell>
          <cell r="AJ84">
            <v>1.9226947731703782E-3</v>
          </cell>
          <cell r="AK84">
            <v>2.3818630965808871E-3</v>
          </cell>
          <cell r="AL84" t="str">
            <v>AAA</v>
          </cell>
          <cell r="AM84" t="str">
            <v>Aaa</v>
          </cell>
          <cell r="AN84" t="str">
            <v>AAA</v>
          </cell>
          <cell r="AO84" t="str">
            <v>Government</v>
          </cell>
          <cell r="AP84" t="str">
            <v>Sovereign</v>
          </cell>
          <cell r="AQ84" t="str">
            <v>UNITED STATES</v>
          </cell>
          <cell r="AR84" t="str">
            <v>10/19/2011</v>
          </cell>
        </row>
        <row r="85">
          <cell r="A85" t="str">
            <v>CP Ltd</v>
          </cell>
          <cell r="B85" t="str">
            <v>BlackRock</v>
          </cell>
          <cell r="C85" t="str">
            <v>13407172</v>
          </cell>
          <cell r="D85" t="str">
            <v>USD</v>
          </cell>
          <cell r="E85" t="str">
            <v>015</v>
          </cell>
          <cell r="F85" t="str">
            <v>040</v>
          </cell>
          <cell r="G85" t="str">
            <v>TENNESSEE VALLEY AUT</v>
          </cell>
          <cell r="H85" t="str">
            <v>6.790 MAY 23 12</v>
          </cell>
          <cell r="I85" t="str">
            <v>880591DT6</v>
          </cell>
          <cell r="J85" t="str">
            <v>B</v>
          </cell>
          <cell r="K85" t="str">
            <v>PUT</v>
          </cell>
          <cell r="L85">
            <v>36213.33</v>
          </cell>
          <cell r="M85">
            <v>1625460.74</v>
          </cell>
          <cell r="N85">
            <v>1702410</v>
          </cell>
          <cell r="O85">
            <v>1652385</v>
          </cell>
          <cell r="P85">
            <v>1500000</v>
          </cell>
          <cell r="Q85">
            <v>1688598.33</v>
          </cell>
          <cell r="R85" t="str">
            <v>MN   23</v>
          </cell>
          <cell r="S85">
            <v>41052</v>
          </cell>
          <cell r="T85">
            <v>2012</v>
          </cell>
          <cell r="U85">
            <v>5</v>
          </cell>
          <cell r="V85">
            <v>601</v>
          </cell>
          <cell r="W85" t="str">
            <v>MS</v>
          </cell>
          <cell r="X85">
            <v>6.79</v>
          </cell>
          <cell r="Y85">
            <v>1.55</v>
          </cell>
          <cell r="Z85">
            <v>1.1310657124336244E-3</v>
          </cell>
          <cell r="AA85">
            <v>40451</v>
          </cell>
          <cell r="AB85">
            <v>26924.26</v>
          </cell>
          <cell r="AC85">
            <v>3.2799999999999996E-2</v>
          </cell>
          <cell r="AD85">
            <v>1</v>
          </cell>
          <cell r="AE85">
            <v>110.15899999999999</v>
          </cell>
          <cell r="AF85" t="str">
            <v>AAA</v>
          </cell>
          <cell r="AG85">
            <v>113.494</v>
          </cell>
          <cell r="AH85">
            <v>1.6</v>
          </cell>
          <cell r="AI85">
            <v>0.6</v>
          </cell>
          <cell r="AJ85">
            <v>1.16755170315729E-3</v>
          </cell>
          <cell r="AK85">
            <v>1.4463805456312432E-3</v>
          </cell>
          <cell r="AL85" t="str">
            <v>AAA</v>
          </cell>
          <cell r="AM85" t="str">
            <v>Aaa</v>
          </cell>
          <cell r="AN85" t="str">
            <v>AAA</v>
          </cell>
          <cell r="AO85" t="str">
            <v>Government</v>
          </cell>
          <cell r="AP85" t="str">
            <v>Sovereign</v>
          </cell>
          <cell r="AQ85" t="str">
            <v>UNITED STATES</v>
          </cell>
          <cell r="AR85" t="str">
            <v>#N/A Field Not Applicable</v>
          </cell>
        </row>
        <row r="86">
          <cell r="A86" t="str">
            <v>CP Ltd</v>
          </cell>
          <cell r="B86" t="str">
            <v>BlackRock</v>
          </cell>
          <cell r="C86" t="str">
            <v>13407172</v>
          </cell>
          <cell r="D86" t="str">
            <v>USD</v>
          </cell>
          <cell r="E86" t="str">
            <v>005</v>
          </cell>
          <cell r="F86" t="str">
            <v>040</v>
          </cell>
          <cell r="G86" t="str">
            <v>CANADIAN MTGE &amp; HOUS</v>
          </cell>
          <cell r="H86" t="str">
            <v>5.0 01 SEP 2011</v>
          </cell>
          <cell r="I86" t="str">
            <v>B135143AZ8</v>
          </cell>
          <cell r="J86" t="str">
            <v>B</v>
          </cell>
          <cell r="K86" t="str">
            <v>ZZZ</v>
          </cell>
          <cell r="L86">
            <v>5416.67</v>
          </cell>
          <cell r="M86">
            <v>1349967.89</v>
          </cell>
          <cell r="N86">
            <v>1385020</v>
          </cell>
          <cell r="O86">
            <v>1355185</v>
          </cell>
          <cell r="P86">
            <v>1300000</v>
          </cell>
          <cell r="Q86">
            <v>1360601.67</v>
          </cell>
          <cell r="R86" t="str">
            <v>MS    1</v>
          </cell>
          <cell r="S86">
            <v>40787</v>
          </cell>
          <cell r="T86">
            <v>2011</v>
          </cell>
          <cell r="U86">
            <v>9</v>
          </cell>
          <cell r="V86">
            <v>336</v>
          </cell>
          <cell r="W86" t="str">
            <v>MS</v>
          </cell>
          <cell r="X86">
            <v>5</v>
          </cell>
          <cell r="Y86">
            <v>0.91</v>
          </cell>
          <cell r="Z86">
            <v>5.5149869051559228E-4</v>
          </cell>
          <cell r="AA86">
            <v>40451</v>
          </cell>
          <cell r="AB86">
            <v>5217.1099999999997</v>
          </cell>
          <cell r="AC86">
            <v>1.2800000000000001E-2</v>
          </cell>
          <cell r="AD86">
            <v>1</v>
          </cell>
          <cell r="AE86">
            <v>104.245</v>
          </cell>
          <cell r="AF86" t="str">
            <v>AAA</v>
          </cell>
          <cell r="AG86">
            <v>106.54</v>
          </cell>
          <cell r="AH86">
            <v>0.8</v>
          </cell>
          <cell r="AI86">
            <v>0.4</v>
          </cell>
          <cell r="AJ86">
            <v>4.848340136400811E-4</v>
          </cell>
          <cell r="AK86">
            <v>6.006196413340804E-4</v>
          </cell>
          <cell r="AL86" t="str">
            <v>AAA</v>
          </cell>
          <cell r="AM86" t="str">
            <v>Aaa</v>
          </cell>
          <cell r="AN86" t="str">
            <v>AAA</v>
          </cell>
          <cell r="AO86" t="str">
            <v>Government</v>
          </cell>
          <cell r="AP86" t="str">
            <v>Sovereign</v>
          </cell>
          <cell r="AQ86" t="str">
            <v>CANADA</v>
          </cell>
          <cell r="AR86" t="str">
            <v>#N/A Field Not Applicable</v>
          </cell>
        </row>
        <row r="87">
          <cell r="A87" t="str">
            <v>CP Ltd</v>
          </cell>
          <cell r="B87" t="str">
            <v>BlackRock</v>
          </cell>
          <cell r="C87" t="str">
            <v>13407172</v>
          </cell>
          <cell r="D87" t="str">
            <v>USD</v>
          </cell>
          <cell r="E87" t="str">
            <v>005</v>
          </cell>
          <cell r="F87" t="str">
            <v>040</v>
          </cell>
          <cell r="G87" t="str">
            <v>EXPORT DEV CANADA</v>
          </cell>
          <cell r="H87" t="str">
            <v>4.50 25 OCT 201</v>
          </cell>
          <cell r="I87" t="str">
            <v>B30216BAZ5</v>
          </cell>
          <cell r="J87" t="str">
            <v>B</v>
          </cell>
          <cell r="K87" t="str">
            <v>ZZZ</v>
          </cell>
          <cell r="L87">
            <v>70200</v>
          </cell>
          <cell r="M87">
            <v>3831108.37</v>
          </cell>
          <cell r="N87">
            <v>3865392</v>
          </cell>
          <cell r="O87">
            <v>3886092</v>
          </cell>
          <cell r="P87">
            <v>3600000</v>
          </cell>
          <cell r="Q87">
            <v>3956292</v>
          </cell>
          <cell r="R87" t="str">
            <v>AO   25</v>
          </cell>
          <cell r="S87">
            <v>41207</v>
          </cell>
          <cell r="T87">
            <v>2012</v>
          </cell>
          <cell r="U87">
            <v>10</v>
          </cell>
          <cell r="V87">
            <v>756</v>
          </cell>
          <cell r="W87" t="str">
            <v>MS</v>
          </cell>
          <cell r="X87">
            <v>4.5</v>
          </cell>
          <cell r="Y87">
            <v>1.96</v>
          </cell>
          <cell r="Z87">
            <v>3.3710109481990438E-3</v>
          </cell>
          <cell r="AA87">
            <v>40451</v>
          </cell>
          <cell r="AB87">
            <v>54983.63</v>
          </cell>
          <cell r="AC87">
            <v>4.9699999999999994E-2</v>
          </cell>
          <cell r="AD87">
            <v>1</v>
          </cell>
          <cell r="AE87">
            <v>107.947</v>
          </cell>
          <cell r="AF87" t="str">
            <v>AAA</v>
          </cell>
          <cell r="AG87">
            <v>107.37200000000001</v>
          </cell>
          <cell r="AH87">
            <v>1.3</v>
          </cell>
          <cell r="AI87">
            <v>0.6</v>
          </cell>
          <cell r="AJ87">
            <v>2.2358746084993656E-3</v>
          </cell>
          <cell r="AK87">
            <v>2.769834969585658E-3</v>
          </cell>
          <cell r="AL87" t="str">
            <v>AAA</v>
          </cell>
          <cell r="AM87" t="str">
            <v>Aaa</v>
          </cell>
          <cell r="AN87" t="str">
            <v>AAA</v>
          </cell>
          <cell r="AO87" t="str">
            <v>Government</v>
          </cell>
          <cell r="AP87" t="str">
            <v>Sovereign</v>
          </cell>
          <cell r="AQ87" t="str">
            <v>CANADA</v>
          </cell>
          <cell r="AR87" t="str">
            <v>#N/A Field Not Applicable</v>
          </cell>
        </row>
        <row r="88">
          <cell r="A88" t="str">
            <v>CP Inc</v>
          </cell>
          <cell r="B88" t="str">
            <v>UBS</v>
          </cell>
          <cell r="C88" t="str">
            <v>13409102</v>
          </cell>
          <cell r="D88" t="str">
            <v>USD</v>
          </cell>
          <cell r="E88" t="str">
            <v>015</v>
          </cell>
          <cell r="F88" t="str">
            <v>040</v>
          </cell>
          <cell r="G88" t="str">
            <v>FEDERAL HOME LN MTG</v>
          </cell>
          <cell r="H88" t="str">
            <v>4.750 DEC 08 10</v>
          </cell>
          <cell r="I88" t="str">
            <v>3128X2EV3</v>
          </cell>
          <cell r="J88" t="str">
            <v>B</v>
          </cell>
          <cell r="K88" t="str">
            <v>CAL</v>
          </cell>
          <cell r="L88">
            <v>35410.589999999997</v>
          </cell>
          <cell r="M88">
            <v>2381132.4</v>
          </cell>
          <cell r="N88">
            <v>2457246.25</v>
          </cell>
          <cell r="O88">
            <v>2394950</v>
          </cell>
          <cell r="P88">
            <v>2375000</v>
          </cell>
          <cell r="Q88">
            <v>2430360.59</v>
          </cell>
          <cell r="R88" t="str">
            <v>JD    8</v>
          </cell>
          <cell r="S88">
            <v>40520</v>
          </cell>
          <cell r="T88">
            <v>2010</v>
          </cell>
          <cell r="U88">
            <v>12</v>
          </cell>
          <cell r="V88">
            <v>69</v>
          </cell>
          <cell r="W88" t="str">
            <v>MS</v>
          </cell>
          <cell r="X88">
            <v>4.75</v>
          </cell>
          <cell r="Y88">
            <v>0.19</v>
          </cell>
          <cell r="Z88">
            <v>2.0310321595416194E-4</v>
          </cell>
          <cell r="AA88">
            <v>40451</v>
          </cell>
          <cell r="AB88">
            <v>13817.6</v>
          </cell>
          <cell r="AC88">
            <v>1.2999999999999999E-3</v>
          </cell>
          <cell r="AD88">
            <v>1</v>
          </cell>
          <cell r="AE88">
            <v>100.84</v>
          </cell>
          <cell r="AF88" t="str">
            <v>AAA</v>
          </cell>
          <cell r="AG88">
            <v>103.46299999999999</v>
          </cell>
          <cell r="AH88">
            <v>1.7</v>
          </cell>
          <cell r="AI88">
            <v>0.2</v>
          </cell>
          <cell r="AJ88">
            <v>1.8172393006425011E-3</v>
          </cell>
          <cell r="AK88">
            <v>2.2512232769633031E-3</v>
          </cell>
          <cell r="AL88" t="str">
            <v>AAA</v>
          </cell>
          <cell r="AM88" t="str">
            <v>Aaa</v>
          </cell>
          <cell r="AN88" t="str">
            <v>AAA</v>
          </cell>
          <cell r="AO88" t="str">
            <v>Government</v>
          </cell>
          <cell r="AP88" t="str">
            <v>Sovereign</v>
          </cell>
          <cell r="AQ88" t="str">
            <v>UNITED STATES</v>
          </cell>
          <cell r="AR88" t="str">
            <v>#N/A Field Not Applicable</v>
          </cell>
        </row>
        <row r="89">
          <cell r="A89" t="str">
            <v>CP Inc</v>
          </cell>
          <cell r="B89" t="str">
            <v>UBS</v>
          </cell>
          <cell r="C89" t="str">
            <v>13409102</v>
          </cell>
          <cell r="D89" t="str">
            <v>USD</v>
          </cell>
          <cell r="E89" t="str">
            <v>015</v>
          </cell>
          <cell r="F89" t="str">
            <v>040</v>
          </cell>
          <cell r="G89" t="str">
            <v>FEDERAL HOME LN BKS</v>
          </cell>
          <cell r="H89" t="str">
            <v>1.750 MAR 08 13</v>
          </cell>
          <cell r="I89" t="str">
            <v>3133XWX87</v>
          </cell>
          <cell r="J89" t="str">
            <v>B</v>
          </cell>
          <cell r="K89" t="str">
            <v>ZZZ</v>
          </cell>
          <cell r="L89">
            <v>5590.28</v>
          </cell>
          <cell r="M89">
            <v>5108542.9400000004</v>
          </cell>
          <cell r="N89">
            <v>5112450</v>
          </cell>
          <cell r="O89">
            <v>5137750</v>
          </cell>
          <cell r="P89">
            <v>5000000</v>
          </cell>
          <cell r="Q89">
            <v>5143340.28</v>
          </cell>
          <cell r="R89" t="str">
            <v>MS    8</v>
          </cell>
          <cell r="S89">
            <v>41341</v>
          </cell>
          <cell r="T89">
            <v>2013</v>
          </cell>
          <cell r="U89">
            <v>3</v>
          </cell>
          <cell r="V89">
            <v>890</v>
          </cell>
          <cell r="W89" t="str">
            <v>MS</v>
          </cell>
          <cell r="X89">
            <v>1.75</v>
          </cell>
          <cell r="Y89">
            <v>2.39</v>
          </cell>
          <cell r="Z89">
            <v>5.481186808184409E-3</v>
          </cell>
          <cell r="AA89">
            <v>40451</v>
          </cell>
          <cell r="AB89">
            <v>29207.06</v>
          </cell>
          <cell r="AC89">
            <v>6.9599999999999995E-2</v>
          </cell>
          <cell r="AD89">
            <v>1</v>
          </cell>
          <cell r="AE89">
            <v>102.755</v>
          </cell>
          <cell r="AF89" t="str">
            <v>AAA</v>
          </cell>
          <cell r="AG89">
            <v>102.249</v>
          </cell>
          <cell r="AH89">
            <v>0.8</v>
          </cell>
          <cell r="AI89">
            <v>0.6</v>
          </cell>
          <cell r="AJ89">
            <v>1.8347068814006386E-3</v>
          </cell>
          <cell r="AK89">
            <v>2.2728623777581473E-3</v>
          </cell>
          <cell r="AL89" t="str">
            <v>AAA</v>
          </cell>
          <cell r="AM89" t="str">
            <v>Aaa</v>
          </cell>
          <cell r="AN89" t="str">
            <v>AAA</v>
          </cell>
          <cell r="AO89" t="str">
            <v>Government</v>
          </cell>
          <cell r="AP89" t="str">
            <v>Sovereign</v>
          </cell>
          <cell r="AQ89" t="str">
            <v>UNITED STATES</v>
          </cell>
          <cell r="AR89" t="str">
            <v>#N/A Field Not Applicable</v>
          </cell>
        </row>
        <row r="90">
          <cell r="A90" t="str">
            <v>CP Inc</v>
          </cell>
          <cell r="B90" t="str">
            <v>UBS</v>
          </cell>
          <cell r="C90" t="str">
            <v>13409102</v>
          </cell>
          <cell r="D90" t="str">
            <v>USD</v>
          </cell>
          <cell r="E90" t="str">
            <v>015</v>
          </cell>
          <cell r="F90" t="str">
            <v>040</v>
          </cell>
          <cell r="G90" t="str">
            <v>FEDERAL HOME LOAN BA</v>
          </cell>
          <cell r="H90" t="str">
            <v>1.625 JUN 14 13</v>
          </cell>
          <cell r="I90" t="str">
            <v>3133XYHD0</v>
          </cell>
          <cell r="J90" t="str">
            <v>B</v>
          </cell>
          <cell r="K90" t="str">
            <v>ZZZ</v>
          </cell>
          <cell r="L90">
            <v>32500</v>
          </cell>
          <cell r="M90">
            <v>5044351.38</v>
          </cell>
          <cell r="N90">
            <v>5048800</v>
          </cell>
          <cell r="O90">
            <v>5120250</v>
          </cell>
          <cell r="P90">
            <v>5000000</v>
          </cell>
          <cell r="Q90">
            <v>5152750</v>
          </cell>
          <cell r="R90" t="str">
            <v>JD   14</v>
          </cell>
          <cell r="S90">
            <v>41439</v>
          </cell>
          <cell r="T90">
            <v>2013</v>
          </cell>
          <cell r="U90">
            <v>6</v>
          </cell>
          <cell r="V90">
            <v>988</v>
          </cell>
          <cell r="W90" t="str">
            <v>MS</v>
          </cell>
          <cell r="X90">
            <v>1.625</v>
          </cell>
          <cell r="Y90">
            <v>2.64</v>
          </cell>
          <cell r="Z90">
            <v>5.9784542838731752E-3</v>
          </cell>
          <cell r="AA90">
            <v>40451</v>
          </cell>
          <cell r="AB90">
            <v>75898.62</v>
          </cell>
          <cell r="AC90">
            <v>8.3699999999999997E-2</v>
          </cell>
          <cell r="AD90">
            <v>1</v>
          </cell>
          <cell r="AE90">
            <v>102.405</v>
          </cell>
          <cell r="AF90" t="str">
            <v>AAA</v>
          </cell>
          <cell r="AG90">
            <v>100.976</v>
          </cell>
          <cell r="AH90">
            <v>1.3</v>
          </cell>
          <cell r="AI90">
            <v>0.7</v>
          </cell>
          <cell r="AJ90">
            <v>2.9439358216042147E-3</v>
          </cell>
          <cell r="AK90">
            <v>3.6469918106758412E-3</v>
          </cell>
          <cell r="AL90" t="str">
            <v>AAA</v>
          </cell>
          <cell r="AM90" t="str">
            <v>Aaa</v>
          </cell>
          <cell r="AN90" t="str">
            <v>AAA</v>
          </cell>
          <cell r="AO90" t="str">
            <v>Government</v>
          </cell>
          <cell r="AP90" t="str">
            <v>Sovereign</v>
          </cell>
          <cell r="AQ90" t="str">
            <v>UNITED STATES</v>
          </cell>
          <cell r="AR90" t="str">
            <v>#N/A Field Not Applicable</v>
          </cell>
        </row>
        <row r="91">
          <cell r="A91" t="str">
            <v>CP Inc</v>
          </cell>
          <cell r="B91" t="str">
            <v>UBS</v>
          </cell>
          <cell r="C91" t="str">
            <v>13409102</v>
          </cell>
          <cell r="D91" t="str">
            <v>USD</v>
          </cell>
          <cell r="E91" t="str">
            <v>015</v>
          </cell>
          <cell r="F91" t="str">
            <v>040</v>
          </cell>
          <cell r="G91" t="str">
            <v>FEDERAL HOME LN MTG</v>
          </cell>
          <cell r="H91" t="str">
            <v>1.000 AUG 28 12</v>
          </cell>
          <cell r="I91" t="str">
            <v>3134G1GQ1</v>
          </cell>
          <cell r="J91" t="str">
            <v>B</v>
          </cell>
          <cell r="K91" t="str">
            <v>ZZZ</v>
          </cell>
          <cell r="L91">
            <v>4583.33</v>
          </cell>
          <cell r="M91">
            <v>5032071.42</v>
          </cell>
          <cell r="N91">
            <v>5034050</v>
          </cell>
          <cell r="O91">
            <v>5045500</v>
          </cell>
          <cell r="P91">
            <v>5000000</v>
          </cell>
          <cell r="Q91">
            <v>5050083.33</v>
          </cell>
          <cell r="R91" t="str">
            <v>FA   28</v>
          </cell>
          <cell r="S91">
            <v>41149</v>
          </cell>
          <cell r="T91">
            <v>2012</v>
          </cell>
          <cell r="U91">
            <v>8</v>
          </cell>
          <cell r="V91">
            <v>698</v>
          </cell>
          <cell r="W91" t="str">
            <v>MS</v>
          </cell>
          <cell r="X91">
            <v>1</v>
          </cell>
          <cell r="Y91">
            <v>1.89</v>
          </cell>
          <cell r="Z91">
            <v>4.2696104745695556E-3</v>
          </cell>
          <cell r="AA91">
            <v>40451</v>
          </cell>
          <cell r="AB91">
            <v>13428.58</v>
          </cell>
          <cell r="AC91">
            <v>4.5400000000000003E-2</v>
          </cell>
          <cell r="AD91">
            <v>1</v>
          </cell>
          <cell r="AE91">
            <v>100.91</v>
          </cell>
          <cell r="AF91" t="str">
            <v>AAA</v>
          </cell>
          <cell r="AG91">
            <v>100.681</v>
          </cell>
          <cell r="AH91">
            <v>0.7</v>
          </cell>
          <cell r="AI91">
            <v>0.5</v>
          </cell>
          <cell r="AJ91">
            <v>1.581337212803539E-3</v>
          </cell>
          <cell r="AK91">
            <v>1.9589842355560712E-3</v>
          </cell>
          <cell r="AL91" t="str">
            <v>AAA</v>
          </cell>
          <cell r="AM91" t="str">
            <v>Aaa</v>
          </cell>
          <cell r="AN91" t="str">
            <v>AAA</v>
          </cell>
          <cell r="AO91" t="str">
            <v>Government</v>
          </cell>
          <cell r="AP91" t="str">
            <v>Sovereign</v>
          </cell>
          <cell r="AQ91" t="str">
            <v>UNITED STATES</v>
          </cell>
          <cell r="AR91" t="str">
            <v>#N/A Field Not Applicable</v>
          </cell>
        </row>
        <row r="92">
          <cell r="A92" t="str">
            <v>CP Inc</v>
          </cell>
          <cell r="B92" t="str">
            <v>UBS</v>
          </cell>
          <cell r="C92" t="str">
            <v>13409102</v>
          </cell>
          <cell r="D92" t="str">
            <v>USD</v>
          </cell>
          <cell r="E92" t="str">
            <v>015</v>
          </cell>
          <cell r="F92" t="str">
            <v>040</v>
          </cell>
          <cell r="G92" t="str">
            <v>FEDERAL HOME LN MTG</v>
          </cell>
          <cell r="H92" t="str">
            <v>1.500 JUL 12 13</v>
          </cell>
          <cell r="I92" t="str">
            <v>3134G1KL7</v>
          </cell>
          <cell r="J92" t="str">
            <v>B</v>
          </cell>
          <cell r="K92" t="str">
            <v>CAL</v>
          </cell>
          <cell r="L92">
            <v>16458.330000000002</v>
          </cell>
          <cell r="M92">
            <v>5008103.33</v>
          </cell>
          <cell r="N92">
            <v>5008750</v>
          </cell>
          <cell r="O92">
            <v>5027500</v>
          </cell>
          <cell r="P92">
            <v>5000000</v>
          </cell>
          <cell r="Q92">
            <v>5043958.33</v>
          </cell>
          <cell r="R92" t="str">
            <v>JJ   12</v>
          </cell>
          <cell r="S92">
            <v>40736</v>
          </cell>
          <cell r="T92">
            <v>2011</v>
          </cell>
          <cell r="U92">
            <v>7</v>
          </cell>
          <cell r="V92">
            <v>285</v>
          </cell>
          <cell r="W92" t="str">
            <v>MS</v>
          </cell>
          <cell r="X92">
            <v>1.5</v>
          </cell>
          <cell r="Y92">
            <v>0.78</v>
          </cell>
          <cell r="Z92">
            <v>1.753668650039485E-3</v>
          </cell>
          <cell r="AA92">
            <v>40451</v>
          </cell>
          <cell r="AB92">
            <v>19396.669999999998</v>
          </cell>
          <cell r="AC92">
            <v>9.8999999999999991E-3</v>
          </cell>
          <cell r="AD92">
            <v>1</v>
          </cell>
          <cell r="AE92">
            <v>100.55</v>
          </cell>
          <cell r="AF92" t="str">
            <v>AAA</v>
          </cell>
          <cell r="AG92">
            <v>100.175</v>
          </cell>
          <cell r="AH92">
            <v>1.3</v>
          </cell>
          <cell r="AI92">
            <v>0.8</v>
          </cell>
          <cell r="AJ92">
            <v>2.9227810833991415E-3</v>
          </cell>
          <cell r="AK92">
            <v>3.6207850039836854E-3</v>
          </cell>
          <cell r="AL92" t="str">
            <v>AAA</v>
          </cell>
          <cell r="AM92" t="str">
            <v>Aaa</v>
          </cell>
          <cell r="AN92" t="str">
            <v>AAA</v>
          </cell>
          <cell r="AO92" t="str">
            <v>Government</v>
          </cell>
          <cell r="AP92" t="str">
            <v>Sovereign</v>
          </cell>
          <cell r="AQ92" t="str">
            <v>UNITED STATES</v>
          </cell>
          <cell r="AR92" t="str">
            <v>7/12/2011</v>
          </cell>
        </row>
        <row r="93">
          <cell r="A93" t="str">
            <v>CP Inc</v>
          </cell>
          <cell r="B93" t="str">
            <v>UBS</v>
          </cell>
          <cell r="C93" t="str">
            <v>13409102</v>
          </cell>
          <cell r="D93" t="str">
            <v>USD</v>
          </cell>
          <cell r="E93" t="str">
            <v>015</v>
          </cell>
          <cell r="F93" t="str">
            <v>040</v>
          </cell>
          <cell r="G93" t="str">
            <v>FEDERAL HOME LN MTG</v>
          </cell>
          <cell r="H93" t="str">
            <v>1.000 JUL 20 12</v>
          </cell>
          <cell r="I93" t="str">
            <v>3134G1KZ6</v>
          </cell>
          <cell r="J93" t="str">
            <v>B</v>
          </cell>
          <cell r="K93" t="str">
            <v>CAL</v>
          </cell>
          <cell r="L93">
            <v>9861.11</v>
          </cell>
          <cell r="M93">
            <v>5004680.71</v>
          </cell>
          <cell r="N93">
            <v>5005200</v>
          </cell>
          <cell r="O93">
            <v>5008000</v>
          </cell>
          <cell r="P93">
            <v>5000000</v>
          </cell>
          <cell r="Q93">
            <v>5017861.1100000003</v>
          </cell>
          <cell r="R93" t="str">
            <v>JJ   20</v>
          </cell>
          <cell r="S93">
            <v>41110</v>
          </cell>
          <cell r="T93">
            <v>2012</v>
          </cell>
          <cell r="U93">
            <v>7</v>
          </cell>
          <cell r="V93">
            <v>659</v>
          </cell>
          <cell r="W93" t="str">
            <v>MS</v>
          </cell>
          <cell r="X93">
            <v>1</v>
          </cell>
          <cell r="Y93">
            <v>1.78</v>
          </cell>
          <cell r="Z93">
            <v>3.9992267847544661E-3</v>
          </cell>
          <cell r="AA93">
            <v>40451</v>
          </cell>
          <cell r="AB93">
            <v>3319.29</v>
          </cell>
          <cell r="AC93">
            <v>4.0800000000000003E-2</v>
          </cell>
          <cell r="AD93">
            <v>1</v>
          </cell>
          <cell r="AE93">
            <v>100.16</v>
          </cell>
          <cell r="AF93" t="str">
            <v>AAA</v>
          </cell>
          <cell r="AG93">
            <v>100.104</v>
          </cell>
          <cell r="AH93">
            <v>0.9</v>
          </cell>
          <cell r="AI93">
            <v>0.9</v>
          </cell>
          <cell r="AJ93">
            <v>2.0220809585837188E-3</v>
          </cell>
          <cell r="AK93">
            <v>2.5049841923727276E-3</v>
          </cell>
          <cell r="AL93" t="str">
            <v>AAA</v>
          </cell>
          <cell r="AM93" t="str">
            <v>Aaa</v>
          </cell>
          <cell r="AN93" t="str">
            <v>AAA</v>
          </cell>
          <cell r="AO93" t="str">
            <v>Government</v>
          </cell>
          <cell r="AP93" t="str">
            <v>Sovereign</v>
          </cell>
          <cell r="AQ93" t="str">
            <v>UNITED STATES</v>
          </cell>
          <cell r="AR93" t="str">
            <v>1/20/2011</v>
          </cell>
        </row>
        <row r="94">
          <cell r="A94" t="str">
            <v>CP Inc</v>
          </cell>
          <cell r="B94" t="str">
            <v>UBS</v>
          </cell>
          <cell r="C94" t="str">
            <v>13409102</v>
          </cell>
          <cell r="D94" t="str">
            <v>USD</v>
          </cell>
          <cell r="E94" t="str">
            <v>015</v>
          </cell>
          <cell r="F94" t="str">
            <v>040</v>
          </cell>
          <cell r="G94" t="str">
            <v>FEDERAL NTL MTG ASSN</v>
          </cell>
          <cell r="H94" t="str">
            <v>6.000 MAY 15 11</v>
          </cell>
          <cell r="I94" t="str">
            <v>31359MJH7</v>
          </cell>
          <cell r="J94" t="str">
            <v>B</v>
          </cell>
          <cell r="K94" t="str">
            <v>ZZZ</v>
          </cell>
          <cell r="L94">
            <v>22666.67</v>
          </cell>
          <cell r="M94">
            <v>1016584.38</v>
          </cell>
          <cell r="N94">
            <v>1086591</v>
          </cell>
          <cell r="O94">
            <v>1035450</v>
          </cell>
          <cell r="P94">
            <v>1000000</v>
          </cell>
          <cell r="Q94">
            <v>1058116.67</v>
          </cell>
          <cell r="R94" t="str">
            <v>MN   15</v>
          </cell>
          <cell r="S94">
            <v>40678</v>
          </cell>
          <cell r="T94">
            <v>2011</v>
          </cell>
          <cell r="U94">
            <v>5</v>
          </cell>
          <cell r="V94">
            <v>227</v>
          </cell>
          <cell r="W94" t="str">
            <v>MS</v>
          </cell>
          <cell r="X94">
            <v>6</v>
          </cell>
          <cell r="Y94">
            <v>0.61</v>
          </cell>
          <cell r="Z94">
            <v>2.7838954557200633E-4</v>
          </cell>
          <cell r="AA94">
            <v>40451</v>
          </cell>
          <cell r="AB94">
            <v>18865.62</v>
          </cell>
          <cell r="AC94">
            <v>6.8000000000000005E-3</v>
          </cell>
          <cell r="AD94">
            <v>1</v>
          </cell>
          <cell r="AE94">
            <v>103.545</v>
          </cell>
          <cell r="AF94" t="str">
            <v>AAA</v>
          </cell>
          <cell r="AG94">
            <v>108.65900000000002</v>
          </cell>
          <cell r="AH94">
            <v>-2.1</v>
          </cell>
          <cell r="AI94">
            <v>0.3</v>
          </cell>
          <cell r="AJ94">
            <v>-9.583902388544482E-4</v>
          </cell>
          <cell r="AK94">
            <v>-1.1872681893687488E-3</v>
          </cell>
          <cell r="AL94" t="str">
            <v>AAA</v>
          </cell>
          <cell r="AM94" t="str">
            <v>Aaa</v>
          </cell>
          <cell r="AN94" t="str">
            <v>AAA</v>
          </cell>
          <cell r="AO94" t="str">
            <v>Government</v>
          </cell>
          <cell r="AP94" t="str">
            <v>Sovereign</v>
          </cell>
          <cell r="AQ94" t="str">
            <v>UNITED STATES</v>
          </cell>
          <cell r="AR94" t="str">
            <v>#N/A Field Not Applicable</v>
          </cell>
        </row>
        <row r="95">
          <cell r="A95" t="str">
            <v>CP Inc</v>
          </cell>
          <cell r="B95" t="str">
            <v>UBS</v>
          </cell>
          <cell r="C95" t="str">
            <v>13409102</v>
          </cell>
          <cell r="D95" t="str">
            <v>USD</v>
          </cell>
          <cell r="E95" t="str">
            <v>015</v>
          </cell>
          <cell r="F95" t="str">
            <v>040</v>
          </cell>
          <cell r="G95" t="str">
            <v>FEDERAL HOME LN MTG</v>
          </cell>
          <cell r="H95" t="str">
            <v>1.625 APR 15 13</v>
          </cell>
          <cell r="I95" t="str">
            <v>3137EACJ6</v>
          </cell>
          <cell r="J95" t="str">
            <v>B</v>
          </cell>
          <cell r="K95" t="str">
            <v>ZZZ</v>
          </cell>
          <cell r="L95">
            <v>28031.25</v>
          </cell>
          <cell r="M95">
            <v>2986415.39</v>
          </cell>
          <cell r="N95">
            <v>2984100</v>
          </cell>
          <cell r="O95">
            <v>3070350</v>
          </cell>
          <cell r="P95">
            <v>3000000</v>
          </cell>
          <cell r="Q95">
            <v>3098381.25</v>
          </cell>
          <cell r="R95" t="str">
            <v>AO   15</v>
          </cell>
          <cell r="S95">
            <v>41379</v>
          </cell>
          <cell r="T95">
            <v>2013</v>
          </cell>
          <cell r="U95">
            <v>4</v>
          </cell>
          <cell r="V95">
            <v>928</v>
          </cell>
          <cell r="W95" t="str">
            <v>MS</v>
          </cell>
          <cell r="X95">
            <v>1.625</v>
          </cell>
          <cell r="Y95">
            <v>2.4700000000000002</v>
          </cell>
          <cell r="Z95">
            <v>3.311515734485002E-3</v>
          </cell>
          <cell r="AA95">
            <v>40451</v>
          </cell>
          <cell r="AB95">
            <v>83934.61</v>
          </cell>
          <cell r="AC95">
            <v>7.46E-2</v>
          </cell>
          <cell r="AD95">
            <v>1</v>
          </cell>
          <cell r="AE95">
            <v>102.345</v>
          </cell>
          <cell r="AF95" t="str">
            <v>AAA</v>
          </cell>
          <cell r="AG95">
            <v>99.47</v>
          </cell>
          <cell r="AH95">
            <v>1.8</v>
          </cell>
          <cell r="AI95">
            <v>0.7</v>
          </cell>
          <cell r="AJ95">
            <v>2.4132503328230786E-3</v>
          </cell>
          <cell r="AK95">
            <v>2.9895706748527557E-3</v>
          </cell>
          <cell r="AL95" t="str">
            <v>AAA</v>
          </cell>
          <cell r="AM95" t="str">
            <v>Aaa</v>
          </cell>
          <cell r="AN95" t="str">
            <v>AAA</v>
          </cell>
          <cell r="AO95" t="str">
            <v>Government</v>
          </cell>
          <cell r="AP95" t="str">
            <v>Sovereign</v>
          </cell>
          <cell r="AQ95" t="str">
            <v>UNITED STATES</v>
          </cell>
          <cell r="AR95" t="str">
            <v>#N/A Field Not Applicable</v>
          </cell>
        </row>
        <row r="96">
          <cell r="A96" t="str">
            <v>CP Inc</v>
          </cell>
          <cell r="B96" t="str">
            <v>UBS</v>
          </cell>
          <cell r="C96" t="str">
            <v>13409102</v>
          </cell>
          <cell r="D96" t="str">
            <v>USD</v>
          </cell>
          <cell r="E96" t="str">
            <v>015</v>
          </cell>
          <cell r="F96" t="str">
            <v>040</v>
          </cell>
          <cell r="G96" t="str">
            <v>FEDERAL HOME LN MTG</v>
          </cell>
          <cell r="H96" t="str">
            <v>0.875 OCT 28 13</v>
          </cell>
          <cell r="I96" t="str">
            <v>3137EACL1</v>
          </cell>
          <cell r="J96" t="str">
            <v>B</v>
          </cell>
          <cell r="K96" t="str">
            <v>ZZZ</v>
          </cell>
          <cell r="L96">
            <v>4982.6400000000003</v>
          </cell>
          <cell r="M96">
            <v>4986349.74</v>
          </cell>
          <cell r="N96">
            <v>4985900</v>
          </cell>
          <cell r="O96">
            <v>4998000</v>
          </cell>
          <cell r="P96">
            <v>5000000</v>
          </cell>
          <cell r="Q96">
            <v>5002982.6399999997</v>
          </cell>
          <cell r="R96" t="str">
            <v>AO   28</v>
          </cell>
          <cell r="S96">
            <v>41575</v>
          </cell>
          <cell r="T96">
            <v>2013</v>
          </cell>
          <cell r="U96">
            <v>10</v>
          </cell>
          <cell r="V96">
            <v>1124</v>
          </cell>
          <cell r="W96" t="str">
            <v>MS</v>
          </cell>
          <cell r="X96">
            <v>0.875</v>
          </cell>
          <cell r="Y96">
            <v>3.03</v>
          </cell>
          <cell r="Z96">
            <v>6.7827376548821533E-3</v>
          </cell>
          <cell r="AA96">
            <v>40451</v>
          </cell>
          <cell r="AB96">
            <v>11650.26</v>
          </cell>
          <cell r="AC96">
            <v>0.1076</v>
          </cell>
          <cell r="AD96">
            <v>1</v>
          </cell>
          <cell r="AE96">
            <v>99.96</v>
          </cell>
          <cell r="AF96" t="str">
            <v>AAA</v>
          </cell>
          <cell r="AG96">
            <v>99.718000000000018</v>
          </cell>
          <cell r="AH96">
            <v>1</v>
          </cell>
          <cell r="AI96">
            <v>0.9</v>
          </cell>
          <cell r="AJ96">
            <v>2.2385272788389946E-3</v>
          </cell>
          <cell r="AK96">
            <v>2.7731211373526496E-3</v>
          </cell>
          <cell r="AL96" t="str">
            <v>AAA</v>
          </cell>
          <cell r="AM96" t="str">
            <v>Aaa</v>
          </cell>
          <cell r="AN96" t="str">
            <v>AAA</v>
          </cell>
          <cell r="AO96" t="str">
            <v>Government</v>
          </cell>
          <cell r="AP96" t="str">
            <v>Sovereign</v>
          </cell>
          <cell r="AQ96" t="str">
            <v>UNITED STATES</v>
          </cell>
          <cell r="AR96" t="str">
            <v>#N/A Field Not Applicable</v>
          </cell>
        </row>
        <row r="97">
          <cell r="A97" t="str">
            <v>CP Inc</v>
          </cell>
          <cell r="B97" t="str">
            <v>UBS</v>
          </cell>
          <cell r="C97" t="str">
            <v>13409102</v>
          </cell>
          <cell r="D97" t="str">
            <v>USD</v>
          </cell>
          <cell r="E97" t="str">
            <v>015</v>
          </cell>
          <cell r="F97" t="str">
            <v>040</v>
          </cell>
          <cell r="G97" t="str">
            <v>FEDERAL NTL MTG ASSN</v>
          </cell>
          <cell r="H97" t="str">
            <v>1.000 SEP 23 13</v>
          </cell>
          <cell r="I97" t="str">
            <v>31398A2S0</v>
          </cell>
          <cell r="J97" t="str">
            <v>B</v>
          </cell>
          <cell r="K97" t="str">
            <v>ZZZ</v>
          </cell>
          <cell r="L97">
            <v>1111.1099999999999</v>
          </cell>
          <cell r="M97">
            <v>5005406.51</v>
          </cell>
          <cell r="N97">
            <v>5005650</v>
          </cell>
          <cell r="O97">
            <v>5023750</v>
          </cell>
          <cell r="P97">
            <v>5000000</v>
          </cell>
          <cell r="Q97">
            <v>5024861.1100000003</v>
          </cell>
          <cell r="R97" t="str">
            <v>MS   23</v>
          </cell>
          <cell r="S97">
            <v>41540</v>
          </cell>
          <cell r="T97">
            <v>2013</v>
          </cell>
          <cell r="U97">
            <v>9</v>
          </cell>
          <cell r="V97">
            <v>1089</v>
          </cell>
          <cell r="W97" t="str">
            <v>MS</v>
          </cell>
          <cell r="X97">
            <v>1</v>
          </cell>
          <cell r="Y97">
            <v>2.93</v>
          </cell>
          <cell r="Z97">
            <v>6.5839515926008696E-3</v>
          </cell>
          <cell r="AA97">
            <v>40451</v>
          </cell>
          <cell r="AB97">
            <v>18343.490000000002</v>
          </cell>
          <cell r="AC97">
            <v>0.1012</v>
          </cell>
          <cell r="AD97">
            <v>1</v>
          </cell>
          <cell r="AE97">
            <v>100.47499999999999</v>
          </cell>
          <cell r="AF97" t="str">
            <v>AAA</v>
          </cell>
          <cell r="AG97">
            <v>100.113</v>
          </cell>
          <cell r="AH97">
            <v>1</v>
          </cell>
          <cell r="AI97">
            <v>0.8</v>
          </cell>
          <cell r="AJ97">
            <v>2.2470824548125835E-3</v>
          </cell>
          <cell r="AK97">
            <v>2.783719417548027E-3</v>
          </cell>
          <cell r="AL97" t="str">
            <v>AAA</v>
          </cell>
          <cell r="AM97" t="str">
            <v>Aaa</v>
          </cell>
          <cell r="AN97" t="str">
            <v>AAA</v>
          </cell>
          <cell r="AO97" t="str">
            <v>Government</v>
          </cell>
          <cell r="AP97" t="str">
            <v>Sovereign</v>
          </cell>
          <cell r="AQ97" t="str">
            <v>UNITED STATES</v>
          </cell>
          <cell r="AR97" t="str">
            <v>#N/A Field Not Applicable</v>
          </cell>
        </row>
        <row r="98">
          <cell r="A98" t="str">
            <v>CP Inc</v>
          </cell>
          <cell r="B98" t="str">
            <v>UBS</v>
          </cell>
          <cell r="C98" t="str">
            <v>13409102</v>
          </cell>
          <cell r="D98" t="str">
            <v>USD</v>
          </cell>
          <cell r="E98" t="str">
            <v>015</v>
          </cell>
          <cell r="F98" t="str">
            <v>040</v>
          </cell>
          <cell r="G98" t="str">
            <v>TENNESSEE VALLEY AUT</v>
          </cell>
          <cell r="H98" t="str">
            <v>6.790 MAY 23 12</v>
          </cell>
          <cell r="I98" t="str">
            <v>880591DT6</v>
          </cell>
          <cell r="J98" t="str">
            <v>B</v>
          </cell>
          <cell r="K98" t="str">
            <v>PUT</v>
          </cell>
          <cell r="L98">
            <v>48284.44</v>
          </cell>
          <cell r="M98">
            <v>2088127.72</v>
          </cell>
          <cell r="N98">
            <v>2202400</v>
          </cell>
          <cell r="O98">
            <v>2203180</v>
          </cell>
          <cell r="P98">
            <v>2000000</v>
          </cell>
          <cell r="Q98">
            <v>2251464.44</v>
          </cell>
          <cell r="R98" t="str">
            <v>MN   23</v>
          </cell>
          <cell r="S98">
            <v>41052</v>
          </cell>
          <cell r="T98">
            <v>2012</v>
          </cell>
          <cell r="U98">
            <v>5</v>
          </cell>
          <cell r="V98">
            <v>601</v>
          </cell>
          <cell r="W98" t="str">
            <v>MS</v>
          </cell>
          <cell r="X98">
            <v>6.79</v>
          </cell>
          <cell r="Y98">
            <v>1.55</v>
          </cell>
          <cell r="Z98">
            <v>1.4530093586106545E-3</v>
          </cell>
          <cell r="AA98">
            <v>40451</v>
          </cell>
          <cell r="AB98">
            <v>115052.28</v>
          </cell>
          <cell r="AC98">
            <v>3.2799999999999996E-2</v>
          </cell>
          <cell r="AD98">
            <v>1</v>
          </cell>
          <cell r="AE98">
            <v>110.15899999999999</v>
          </cell>
          <cell r="AF98" t="str">
            <v>AAA</v>
          </cell>
          <cell r="AG98">
            <v>110.12</v>
          </cell>
          <cell r="AH98">
            <v>2.7</v>
          </cell>
          <cell r="AI98">
            <v>0.6</v>
          </cell>
          <cell r="AJ98">
            <v>2.5310485601604954E-3</v>
          </cell>
          <cell r="AK98">
            <v>3.1355008840845545E-3</v>
          </cell>
          <cell r="AL98" t="str">
            <v>AAA</v>
          </cell>
          <cell r="AM98" t="str">
            <v>Aaa</v>
          </cell>
          <cell r="AN98" t="str">
            <v>AAA</v>
          </cell>
          <cell r="AO98" t="str">
            <v>Government</v>
          </cell>
          <cell r="AP98" t="str">
            <v>Sovereign</v>
          </cell>
          <cell r="AQ98" t="str">
            <v>UNITED STATES</v>
          </cell>
          <cell r="AR98" t="str">
            <v>#N/A Field Not Applicable</v>
          </cell>
        </row>
        <row r="99">
          <cell r="A99" t="str">
            <v>CP Inc</v>
          </cell>
          <cell r="B99" t="str">
            <v>UBS</v>
          </cell>
          <cell r="C99" t="str">
            <v>13409102</v>
          </cell>
          <cell r="D99" t="str">
            <v>USD</v>
          </cell>
          <cell r="E99" t="str">
            <v>015</v>
          </cell>
          <cell r="F99" t="str">
            <v>040</v>
          </cell>
          <cell r="G99" t="str">
            <v>FANNIE MAE</v>
          </cell>
          <cell r="H99" t="str">
            <v>1.8 15 MAR 2013</v>
          </cell>
          <cell r="I99" t="str">
            <v>B31398AH70</v>
          </cell>
          <cell r="J99" t="str">
            <v>B</v>
          </cell>
          <cell r="K99" t="str">
            <v>ZZZ</v>
          </cell>
          <cell r="L99">
            <v>4000</v>
          </cell>
          <cell r="M99">
            <v>5000000</v>
          </cell>
          <cell r="N99">
            <v>5000000</v>
          </cell>
          <cell r="O99">
            <v>5026562.5</v>
          </cell>
          <cell r="P99">
            <v>5000000</v>
          </cell>
          <cell r="Q99">
            <v>5030562.5</v>
          </cell>
          <cell r="R99" t="str">
            <v>MS   15</v>
          </cell>
          <cell r="S99">
            <v>41348</v>
          </cell>
          <cell r="T99">
            <v>2013</v>
          </cell>
          <cell r="U99">
            <v>3</v>
          </cell>
          <cell r="V99">
            <v>897</v>
          </cell>
          <cell r="W99" t="str">
            <v>MS</v>
          </cell>
          <cell r="X99">
            <v>1.8</v>
          </cell>
          <cell r="Y99">
            <v>0.46</v>
          </cell>
          <cell r="Z99">
            <v>1.0325414400895367E-3</v>
          </cell>
          <cell r="AA99">
            <v>40451</v>
          </cell>
          <cell r="AB99">
            <v>26562.5</v>
          </cell>
          <cell r="AC99">
            <v>6.9900000000000004E-2</v>
          </cell>
          <cell r="AD99">
            <v>1</v>
          </cell>
          <cell r="AE99">
            <v>100.53100000000001</v>
          </cell>
          <cell r="AF99" t="str">
            <v>AAA</v>
          </cell>
          <cell r="AG99">
            <v>100</v>
          </cell>
          <cell r="AH99">
            <v>1.8</v>
          </cell>
          <cell r="AI99">
            <v>1.6</v>
          </cell>
          <cell r="AJ99">
            <v>4.040379548176448E-3</v>
          </cell>
          <cell r="AK99">
            <v>5.0052827293606255E-3</v>
          </cell>
          <cell r="AL99" t="str">
            <v>AAA</v>
          </cell>
          <cell r="AM99" t="str">
            <v>Aaa</v>
          </cell>
          <cell r="AN99" t="str">
            <v>AAA</v>
          </cell>
          <cell r="AO99" t="str">
            <v>Government</v>
          </cell>
          <cell r="AP99" t="str">
            <v>Sovereign</v>
          </cell>
          <cell r="AQ99" t="str">
            <v>UNITED STATES</v>
          </cell>
          <cell r="AR99" t="str">
            <v>3/15/2011</v>
          </cell>
        </row>
        <row r="100">
          <cell r="A100" t="str">
            <v>CP Inc</v>
          </cell>
          <cell r="B100" t="str">
            <v>UBS</v>
          </cell>
          <cell r="C100" t="str">
            <v>13409102</v>
          </cell>
          <cell r="D100" t="str">
            <v>USD</v>
          </cell>
          <cell r="E100" t="str">
            <v>015</v>
          </cell>
          <cell r="F100" t="str">
            <v>040</v>
          </cell>
          <cell r="G100" t="str">
            <v>FANNIE MAE</v>
          </cell>
          <cell r="H100" t="str">
            <v>1.85 25 MAR 2013</v>
          </cell>
          <cell r="I100" t="str">
            <v>B31398AK35</v>
          </cell>
          <cell r="J100" t="str">
            <v>B</v>
          </cell>
          <cell r="K100" t="str">
            <v>ZZZ</v>
          </cell>
          <cell r="L100">
            <v>1233.33</v>
          </cell>
          <cell r="M100">
            <v>3996528.1</v>
          </cell>
          <cell r="N100">
            <v>3995800</v>
          </cell>
          <cell r="O100">
            <v>4022500</v>
          </cell>
          <cell r="P100">
            <v>4000000</v>
          </cell>
          <cell r="Q100">
            <v>4023733.33</v>
          </cell>
          <cell r="R100" t="str">
            <v>MS   25</v>
          </cell>
          <cell r="S100">
            <v>41358</v>
          </cell>
          <cell r="T100">
            <v>2013</v>
          </cell>
          <cell r="U100">
            <v>3</v>
          </cell>
          <cell r="V100">
            <v>907</v>
          </cell>
          <cell r="W100" t="str">
            <v>MS</v>
          </cell>
          <cell r="X100">
            <v>1.85</v>
          </cell>
          <cell r="Y100">
            <v>0.48</v>
          </cell>
          <cell r="Z100">
            <v>8.6119948794413225E-4</v>
          </cell>
          <cell r="AA100">
            <v>40451</v>
          </cell>
          <cell r="AB100">
            <v>25971.9</v>
          </cell>
          <cell r="AC100">
            <v>7.1300000000000002E-2</v>
          </cell>
          <cell r="AD100">
            <v>1</v>
          </cell>
          <cell r="AE100">
            <v>100.56299999999999</v>
          </cell>
          <cell r="AF100" t="str">
            <v>AAA</v>
          </cell>
          <cell r="AG100">
            <v>99.894999999999996</v>
          </cell>
          <cell r="AH100">
            <v>1.9</v>
          </cell>
          <cell r="AI100">
            <v>1.6</v>
          </cell>
          <cell r="AJ100">
            <v>3.4089146397788565E-3</v>
          </cell>
          <cell r="AK100">
            <v>4.2230145383372695E-3</v>
          </cell>
          <cell r="AL100" t="str">
            <v>AAA</v>
          </cell>
          <cell r="AM100" t="str">
            <v>Aaa</v>
          </cell>
          <cell r="AN100" t="str">
            <v>AAA</v>
          </cell>
          <cell r="AO100" t="str">
            <v>Government</v>
          </cell>
          <cell r="AP100" t="str">
            <v>Sovereign</v>
          </cell>
          <cell r="AQ100" t="str">
            <v>UNITED STATES</v>
          </cell>
          <cell r="AR100" t="str">
            <v>3/25/2011</v>
          </cell>
        </row>
        <row r="101">
          <cell r="A101" t="str">
            <v>CP Inc</v>
          </cell>
          <cell r="B101" t="str">
            <v>UBS</v>
          </cell>
          <cell r="C101" t="str">
            <v>13409102</v>
          </cell>
          <cell r="D101" t="str">
            <v>USD</v>
          </cell>
          <cell r="E101" t="str">
            <v>015</v>
          </cell>
          <cell r="F101" t="str">
            <v>040</v>
          </cell>
          <cell r="G101" t="str">
            <v>FANNIE MAE</v>
          </cell>
          <cell r="H101" t="str">
            <v>2.05 26 APR 2013</v>
          </cell>
          <cell r="I101" t="str">
            <v>B31398AP22</v>
          </cell>
          <cell r="J101" t="str">
            <v>B</v>
          </cell>
          <cell r="K101" t="str">
            <v>ZZZ</v>
          </cell>
          <cell r="L101">
            <v>26479.17</v>
          </cell>
          <cell r="M101">
            <v>3001971.85</v>
          </cell>
          <cell r="N101">
            <v>3002304</v>
          </cell>
          <cell r="O101">
            <v>3022500</v>
          </cell>
          <cell r="P101">
            <v>3000000</v>
          </cell>
          <cell r="Q101">
            <v>3048979.17</v>
          </cell>
          <cell r="R101" t="str">
            <v>AO   26</v>
          </cell>
          <cell r="S101">
            <v>41390</v>
          </cell>
          <cell r="T101">
            <v>2013</v>
          </cell>
          <cell r="U101">
            <v>4</v>
          </cell>
          <cell r="V101">
            <v>939</v>
          </cell>
          <cell r="W101" t="str">
            <v>MS</v>
          </cell>
          <cell r="X101">
            <v>2.0499999999999998</v>
          </cell>
          <cell r="Y101">
            <v>0.56999999999999995</v>
          </cell>
          <cell r="Z101">
            <v>7.6817669223962291E-4</v>
          </cell>
          <cell r="AA101">
            <v>40451</v>
          </cell>
          <cell r="AB101">
            <v>20528.150000000001</v>
          </cell>
          <cell r="AC101">
            <v>7.4900000000000008E-2</v>
          </cell>
          <cell r="AD101">
            <v>1</v>
          </cell>
          <cell r="AE101">
            <v>100.75</v>
          </cell>
          <cell r="AF101" t="str">
            <v>AAA</v>
          </cell>
          <cell r="AG101">
            <v>100.07700000000001</v>
          </cell>
          <cell r="AH101">
            <v>2</v>
          </cell>
          <cell r="AI101">
            <v>1.8</v>
          </cell>
          <cell r="AJ101">
            <v>2.6953568148758702E-3</v>
          </cell>
          <cell r="AK101">
            <v>3.3390484121848373E-3</v>
          </cell>
          <cell r="AL101" t="str">
            <v>AAA</v>
          </cell>
          <cell r="AM101" t="str">
            <v>Aaa</v>
          </cell>
          <cell r="AN101" t="str">
            <v>AAA</v>
          </cell>
          <cell r="AO101" t="str">
            <v>Government</v>
          </cell>
          <cell r="AP101" t="str">
            <v>Sovereign</v>
          </cell>
          <cell r="AQ101" t="str">
            <v>UNITED STATES</v>
          </cell>
          <cell r="AR101" t="str">
            <v>4/26/2011</v>
          </cell>
        </row>
        <row r="102">
          <cell r="A102" t="str">
            <v>CP Inc</v>
          </cell>
          <cell r="B102" t="str">
            <v>UBS</v>
          </cell>
          <cell r="C102" t="str">
            <v>13409102</v>
          </cell>
          <cell r="D102" t="str">
            <v>USD</v>
          </cell>
          <cell r="E102" t="str">
            <v>015</v>
          </cell>
          <cell r="F102" t="str">
            <v>040</v>
          </cell>
          <cell r="G102" t="str">
            <v>FEDERAL NATL MORT AS</v>
          </cell>
          <cell r="H102" t="str">
            <v>2.0 24 JUN 2013</v>
          </cell>
          <cell r="I102" t="str">
            <v>B31398AS45</v>
          </cell>
          <cell r="J102" t="str">
            <v>B</v>
          </cell>
          <cell r="K102" t="str">
            <v>ZZZ</v>
          </cell>
          <cell r="L102">
            <v>28222.22</v>
          </cell>
          <cell r="M102">
            <v>4000000</v>
          </cell>
          <cell r="N102">
            <v>4000000</v>
          </cell>
          <cell r="O102">
            <v>4033750</v>
          </cell>
          <cell r="P102">
            <v>4000000</v>
          </cell>
          <cell r="Q102">
            <v>4061972.22</v>
          </cell>
          <cell r="R102" t="str">
            <v>JD   24</v>
          </cell>
          <cell r="S102">
            <v>41449</v>
          </cell>
          <cell r="T102">
            <v>2013</v>
          </cell>
          <cell r="U102">
            <v>6</v>
          </cell>
          <cell r="V102">
            <v>998</v>
          </cell>
          <cell r="W102" t="str">
            <v>MS</v>
          </cell>
          <cell r="X102">
            <v>2</v>
          </cell>
          <cell r="Y102">
            <v>0.72</v>
          </cell>
          <cell r="Z102">
            <v>1.2929214554164635E-3</v>
          </cell>
          <cell r="AA102">
            <v>40451</v>
          </cell>
          <cell r="AB102">
            <v>33750</v>
          </cell>
          <cell r="AC102">
            <v>8.4000000000000005E-2</v>
          </cell>
          <cell r="AD102">
            <v>1</v>
          </cell>
          <cell r="AE102">
            <v>100.84399999999999</v>
          </cell>
          <cell r="AF102" t="str">
            <v>AAA</v>
          </cell>
          <cell r="AG102">
            <v>100</v>
          </cell>
          <cell r="AH102">
            <v>2</v>
          </cell>
          <cell r="AI102">
            <v>1.7</v>
          </cell>
          <cell r="AJ102">
            <v>3.591448487267954E-3</v>
          </cell>
          <cell r="AK102">
            <v>4.449140203876112E-3</v>
          </cell>
          <cell r="AL102" t="str">
            <v>AAA</v>
          </cell>
          <cell r="AM102" t="str">
            <v>Aaa</v>
          </cell>
          <cell r="AN102" t="str">
            <v>AAA</v>
          </cell>
          <cell r="AO102" t="str">
            <v>Government</v>
          </cell>
          <cell r="AP102" t="str">
            <v>Sovereign</v>
          </cell>
          <cell r="AQ102" t="str">
            <v>UNITED STATES</v>
          </cell>
          <cell r="AR102" t="str">
            <v>6/24/2011</v>
          </cell>
        </row>
        <row r="103">
          <cell r="A103" t="str">
            <v>CP Inc</v>
          </cell>
          <cell r="B103" t="str">
            <v>Inveco</v>
          </cell>
          <cell r="C103" t="str">
            <v>13400002</v>
          </cell>
          <cell r="D103" t="str">
            <v>USD</v>
          </cell>
          <cell r="E103" t="str">
            <v>015</v>
          </cell>
          <cell r="F103" t="str">
            <v>045</v>
          </cell>
          <cell r="G103" t="str">
            <v>FEDERAL HOME LN MTG</v>
          </cell>
          <cell r="H103" t="str">
            <v>4.375 NOV 09 11</v>
          </cell>
          <cell r="I103" t="str">
            <v>3128X3H89</v>
          </cell>
          <cell r="J103" t="str">
            <v>B</v>
          </cell>
          <cell r="K103" t="str">
            <v>CAL</v>
          </cell>
          <cell r="L103">
            <v>43142.36</v>
          </cell>
          <cell r="M103">
            <v>2527066.83</v>
          </cell>
          <cell r="N103">
            <v>2592925</v>
          </cell>
          <cell r="O103">
            <v>2608250</v>
          </cell>
          <cell r="P103">
            <v>2500000</v>
          </cell>
          <cell r="Q103">
            <v>2651392.36</v>
          </cell>
          <cell r="R103" t="str">
            <v>MN    9</v>
          </cell>
          <cell r="S103">
            <v>40856</v>
          </cell>
          <cell r="T103">
            <v>2011</v>
          </cell>
          <cell r="U103">
            <v>11</v>
          </cell>
          <cell r="V103">
            <v>405</v>
          </cell>
          <cell r="W103" t="str">
            <v>MS</v>
          </cell>
          <cell r="X103">
            <v>4.375</v>
          </cell>
          <cell r="Y103">
            <v>1.07</v>
          </cell>
          <cell r="Z103">
            <v>1.2138923084870649E-3</v>
          </cell>
          <cell r="AA103">
            <v>40451</v>
          </cell>
          <cell r="AB103">
            <v>81183.17</v>
          </cell>
          <cell r="AC103">
            <v>1.72E-2</v>
          </cell>
          <cell r="AD103">
            <v>1</v>
          </cell>
          <cell r="AE103">
            <v>104.33</v>
          </cell>
          <cell r="AF103" t="str">
            <v>AAA</v>
          </cell>
          <cell r="AG103">
            <v>103.71700000000001</v>
          </cell>
          <cell r="AH103">
            <v>1.9</v>
          </cell>
          <cell r="AI103">
            <v>0.5</v>
          </cell>
          <cell r="AJ103">
            <v>2.1555097066592744E-3</v>
          </cell>
          <cell r="AK103">
            <v>2.6702777249182552E-3</v>
          </cell>
          <cell r="AL103" t="str">
            <v>AAA</v>
          </cell>
          <cell r="AM103" t="str">
            <v>Aaa</v>
          </cell>
          <cell r="AN103" t="str">
            <v>AAA</v>
          </cell>
          <cell r="AO103" t="str">
            <v>Government</v>
          </cell>
          <cell r="AP103" t="str">
            <v>Sovereign</v>
          </cell>
          <cell r="AQ103" t="str">
            <v>UNITED STATES</v>
          </cell>
          <cell r="AR103" t="str">
            <v>#N/A Field Not Applicable</v>
          </cell>
        </row>
        <row r="104">
          <cell r="A104" t="str">
            <v>CP Inc</v>
          </cell>
          <cell r="B104" t="str">
            <v>Inveco</v>
          </cell>
          <cell r="C104" t="str">
            <v>13400002</v>
          </cell>
          <cell r="D104" t="str">
            <v>USD</v>
          </cell>
          <cell r="E104" t="str">
            <v>015</v>
          </cell>
          <cell r="F104" t="str">
            <v>045</v>
          </cell>
          <cell r="G104" t="str">
            <v>FEDERAL HOME LN MTG</v>
          </cell>
          <cell r="H104" t="str">
            <v>3.500 MAY 05 11</v>
          </cell>
          <cell r="I104" t="str">
            <v>3128X7MN1</v>
          </cell>
          <cell r="J104" t="str">
            <v>B</v>
          </cell>
          <cell r="K104" t="str">
            <v>CAL</v>
          </cell>
          <cell r="L104">
            <v>42583.33</v>
          </cell>
          <cell r="M104">
            <v>3007000.96</v>
          </cell>
          <cell r="N104">
            <v>3013440</v>
          </cell>
          <cell r="O104">
            <v>3057000</v>
          </cell>
          <cell r="P104">
            <v>3000000</v>
          </cell>
          <cell r="Q104">
            <v>3099583.33</v>
          </cell>
          <cell r="R104" t="str">
            <v>MN    5</v>
          </cell>
          <cell r="S104">
            <v>40668</v>
          </cell>
          <cell r="T104">
            <v>2011</v>
          </cell>
          <cell r="U104">
            <v>5</v>
          </cell>
          <cell r="V104">
            <v>217</v>
          </cell>
          <cell r="W104" t="str">
            <v>MS</v>
          </cell>
          <cell r="X104">
            <v>3.5</v>
          </cell>
          <cell r="Y104">
            <v>0.59</v>
          </cell>
          <cell r="Z104">
            <v>7.9646231736413969E-4</v>
          </cell>
          <cell r="AA104">
            <v>40451</v>
          </cell>
          <cell r="AB104">
            <v>49999.040000000001</v>
          </cell>
          <cell r="AC104">
            <v>6.4000000000000003E-3</v>
          </cell>
          <cell r="AD104">
            <v>1</v>
          </cell>
          <cell r="AE104">
            <v>101.9</v>
          </cell>
          <cell r="AF104" t="str">
            <v>AAA</v>
          </cell>
          <cell r="AG104">
            <v>100.44799999999999</v>
          </cell>
          <cell r="AH104">
            <v>-19.399999999999999</v>
          </cell>
          <cell r="AI104">
            <v>0.3</v>
          </cell>
          <cell r="AJ104">
            <v>-2.6188760943837815E-2</v>
          </cell>
          <cell r="AK104">
            <v>-3.2443029495757905E-2</v>
          </cell>
          <cell r="AL104" t="str">
            <v>AAA</v>
          </cell>
          <cell r="AM104" t="str">
            <v>Aaa</v>
          </cell>
          <cell r="AN104" t="str">
            <v>AAA</v>
          </cell>
          <cell r="AO104" t="str">
            <v>Government</v>
          </cell>
          <cell r="AP104" t="str">
            <v>Sovereign</v>
          </cell>
          <cell r="AQ104" t="str">
            <v>UNITED STATES</v>
          </cell>
          <cell r="AR104" t="str">
            <v>#N/A Field Not Applicable</v>
          </cell>
        </row>
        <row r="105">
          <cell r="A105" t="str">
            <v>CP Inc</v>
          </cell>
          <cell r="B105" t="str">
            <v>Inveco</v>
          </cell>
          <cell r="C105" t="str">
            <v>13400002</v>
          </cell>
          <cell r="D105" t="str">
            <v>USD</v>
          </cell>
          <cell r="E105" t="str">
            <v>015</v>
          </cell>
          <cell r="F105" t="str">
            <v>045</v>
          </cell>
          <cell r="G105" t="str">
            <v>FEDERAL HOME LOAN BA</v>
          </cell>
          <cell r="H105" t="str">
            <v>3.125 DEC 13 13</v>
          </cell>
          <cell r="I105" t="str">
            <v>3133XSP93</v>
          </cell>
          <cell r="J105" t="str">
            <v>B</v>
          </cell>
          <cell r="K105" t="str">
            <v>ZZZ</v>
          </cell>
          <cell r="L105">
            <v>14062.5</v>
          </cell>
          <cell r="M105">
            <v>1550598.62</v>
          </cell>
          <cell r="N105">
            <v>1563930</v>
          </cell>
          <cell r="O105">
            <v>1602900</v>
          </cell>
          <cell r="P105">
            <v>1500000</v>
          </cell>
          <cell r="Q105">
            <v>1616962.5</v>
          </cell>
          <cell r="R105" t="str">
            <v>JD   13</v>
          </cell>
          <cell r="S105">
            <v>41621</v>
          </cell>
          <cell r="T105">
            <v>2013</v>
          </cell>
          <cell r="U105">
            <v>12</v>
          </cell>
          <cell r="V105">
            <v>1170</v>
          </cell>
          <cell r="W105" t="str">
            <v>MS</v>
          </cell>
          <cell r="X105">
            <v>3.125</v>
          </cell>
          <cell r="Y105">
            <v>3.04</v>
          </cell>
          <cell r="Z105">
            <v>2.1161801259003354E-3</v>
          </cell>
          <cell r="AA105">
            <v>40451</v>
          </cell>
          <cell r="AB105">
            <v>52301.38</v>
          </cell>
          <cell r="AC105">
            <v>0.1104</v>
          </cell>
          <cell r="AD105">
            <v>1</v>
          </cell>
          <cell r="AE105">
            <v>106.86</v>
          </cell>
          <cell r="AF105" t="str">
            <v>AAA</v>
          </cell>
          <cell r="AG105">
            <v>104.262</v>
          </cell>
          <cell r="AH105">
            <v>1.9</v>
          </cell>
          <cell r="AI105">
            <v>0.9</v>
          </cell>
          <cell r="AJ105">
            <v>1.3226125786877094E-3</v>
          </cell>
          <cell r="AK105">
            <v>1.6384722818252441E-3</v>
          </cell>
          <cell r="AL105" t="str">
            <v>AAA</v>
          </cell>
          <cell r="AM105" t="str">
            <v>Aaa</v>
          </cell>
          <cell r="AN105" t="str">
            <v>AAA</v>
          </cell>
          <cell r="AO105" t="str">
            <v>Government</v>
          </cell>
          <cell r="AP105" t="str">
            <v>Sovereign</v>
          </cell>
          <cell r="AQ105" t="str">
            <v>UNITED STATES</v>
          </cell>
          <cell r="AR105" t="str">
            <v>#N/A Field Not Applicable</v>
          </cell>
        </row>
        <row r="106">
          <cell r="A106" t="str">
            <v>CP Inc</v>
          </cell>
          <cell r="B106" t="str">
            <v>Inveco</v>
          </cell>
          <cell r="C106" t="str">
            <v>13400002</v>
          </cell>
          <cell r="D106" t="str">
            <v>USD</v>
          </cell>
          <cell r="E106" t="str">
            <v>015</v>
          </cell>
          <cell r="F106" t="str">
            <v>045</v>
          </cell>
          <cell r="G106" t="str">
            <v>FEDERAL HOME LOAN BA</v>
          </cell>
          <cell r="H106" t="str">
            <v>1.900 OCT 15 12</v>
          </cell>
          <cell r="I106" t="str">
            <v>3133XVCB5</v>
          </cell>
          <cell r="J106" t="str">
            <v>B</v>
          </cell>
          <cell r="K106" t="str">
            <v>CAL</v>
          </cell>
          <cell r="L106">
            <v>17522.22</v>
          </cell>
          <cell r="M106">
            <v>2005920.53</v>
          </cell>
          <cell r="N106">
            <v>2008400</v>
          </cell>
          <cell r="O106">
            <v>2001200</v>
          </cell>
          <cell r="P106">
            <v>2000000</v>
          </cell>
          <cell r="Q106">
            <v>2018722.22</v>
          </cell>
          <cell r="R106" t="str">
            <v>AO   15</v>
          </cell>
          <cell r="S106">
            <v>41197</v>
          </cell>
          <cell r="T106">
            <v>2012</v>
          </cell>
          <cell r="U106">
            <v>10</v>
          </cell>
          <cell r="V106">
            <v>746</v>
          </cell>
          <cell r="W106" t="str">
            <v>MS</v>
          </cell>
          <cell r="X106">
            <v>1.9</v>
          </cell>
          <cell r="Y106">
            <v>0.04</v>
          </cell>
          <cell r="Z106">
            <v>3.6020801265241159E-5</v>
          </cell>
          <cell r="AA106">
            <v>40451</v>
          </cell>
          <cell r="AB106">
            <v>-4720.53</v>
          </cell>
          <cell r="AC106">
            <v>2.0000000000000001E-4</v>
          </cell>
          <cell r="AD106">
            <v>1</v>
          </cell>
          <cell r="AE106">
            <v>100.06</v>
          </cell>
          <cell r="AF106" t="str">
            <v>AAA</v>
          </cell>
          <cell r="AG106">
            <v>100.42</v>
          </cell>
          <cell r="AH106">
            <v>1</v>
          </cell>
          <cell r="AI106">
            <v>0.4</v>
          </cell>
          <cell r="AJ106">
            <v>9.0052003163102899E-4</v>
          </cell>
          <cell r="AK106">
            <v>1.1155777094754348E-3</v>
          </cell>
          <cell r="AL106" t="str">
            <v>AAA</v>
          </cell>
          <cell r="AM106" t="str">
            <v>Aaa</v>
          </cell>
          <cell r="AN106" t="str">
            <v>AAA</v>
          </cell>
          <cell r="AO106" t="str">
            <v>Government</v>
          </cell>
          <cell r="AP106" t="str">
            <v>Sovereign</v>
          </cell>
          <cell r="AQ106" t="str">
            <v>UNITED STATES</v>
          </cell>
          <cell r="AR106" t="str">
            <v>10/15/2010</v>
          </cell>
        </row>
        <row r="107">
          <cell r="A107" t="str">
            <v>CP Ltd</v>
          </cell>
          <cell r="B107" t="str">
            <v>HSBC CP Ltd</v>
          </cell>
          <cell r="C107" t="str">
            <v>13400012</v>
          </cell>
          <cell r="D107" t="str">
            <v>USD</v>
          </cell>
          <cell r="E107" t="str">
            <v>005</v>
          </cell>
          <cell r="F107" t="str">
            <v>045</v>
          </cell>
          <cell r="G107" t="str">
            <v>EXPORT DEV CDA</v>
          </cell>
          <cell r="H107" t="str">
            <v>1.750 SEP 24 12</v>
          </cell>
          <cell r="I107" t="str">
            <v>30216BBZ4C</v>
          </cell>
          <cell r="J107" t="str">
            <v>B</v>
          </cell>
          <cell r="K107" t="str">
            <v>ZZZ</v>
          </cell>
          <cell r="L107">
            <v>1020.83</v>
          </cell>
          <cell r="M107">
            <v>2996948.1</v>
          </cell>
          <cell r="N107">
            <v>2995380</v>
          </cell>
          <cell r="O107">
            <v>3067968.75</v>
          </cell>
          <cell r="P107">
            <v>3000000</v>
          </cell>
          <cell r="Q107">
            <v>3068989.58</v>
          </cell>
          <cell r="R107" t="str">
            <v>MS   24</v>
          </cell>
          <cell r="S107">
            <v>41176</v>
          </cell>
          <cell r="T107">
            <v>2012</v>
          </cell>
          <cell r="U107">
            <v>9</v>
          </cell>
          <cell r="V107">
            <v>725</v>
          </cell>
          <cell r="W107" t="str">
            <v>MS</v>
          </cell>
          <cell r="X107">
            <v>1.75</v>
          </cell>
          <cell r="Y107">
            <v>1.95</v>
          </cell>
          <cell r="Z107">
            <v>2.6235750255403571E-3</v>
          </cell>
          <cell r="AA107">
            <v>40451</v>
          </cell>
          <cell r="AB107">
            <v>71020.649999999994</v>
          </cell>
          <cell r="AC107">
            <v>4.8099999999999997E-2</v>
          </cell>
          <cell r="AD107">
            <v>1</v>
          </cell>
          <cell r="AE107">
            <v>102.26600000000001</v>
          </cell>
          <cell r="AF107" t="str">
            <v>AAA</v>
          </cell>
          <cell r="AG107">
            <v>99.846000000000004</v>
          </cell>
          <cell r="AH107">
            <v>1.8</v>
          </cell>
          <cell r="AI107">
            <v>0.6</v>
          </cell>
          <cell r="AJ107">
            <v>2.4217615620372528E-3</v>
          </cell>
          <cell r="AK107">
            <v>3.0001145131440285E-3</v>
          </cell>
          <cell r="AL107" t="str">
            <v>AAA</v>
          </cell>
          <cell r="AM107" t="str">
            <v>Aaa</v>
          </cell>
          <cell r="AN107" t="str">
            <v>AAA</v>
          </cell>
          <cell r="AO107" t="str">
            <v>Government</v>
          </cell>
          <cell r="AP107" t="str">
            <v>Sovereign</v>
          </cell>
          <cell r="AQ107" t="str">
            <v>CANADA</v>
          </cell>
          <cell r="AR107" t="str">
            <v>#N/A Field Not Applicable</v>
          </cell>
        </row>
        <row r="108">
          <cell r="A108" t="str">
            <v>CP Ltd</v>
          </cell>
          <cell r="B108" t="str">
            <v>HSBC CP Ltd</v>
          </cell>
          <cell r="C108" t="str">
            <v>13400012</v>
          </cell>
          <cell r="D108" t="str">
            <v>USD</v>
          </cell>
          <cell r="E108" t="str">
            <v>015</v>
          </cell>
          <cell r="F108" t="str">
            <v>045</v>
          </cell>
          <cell r="G108" t="str">
            <v>FARMER MAC</v>
          </cell>
          <cell r="H108" t="str">
            <v>5.500 JUL 15 11 144</v>
          </cell>
          <cell r="I108" t="str">
            <v>30769PAA0</v>
          </cell>
          <cell r="J108" t="str">
            <v>B</v>
          </cell>
          <cell r="K108" t="str">
            <v>ZZZ</v>
          </cell>
          <cell r="L108">
            <v>39187.5</v>
          </cell>
          <cell r="M108">
            <v>3490258.49</v>
          </cell>
          <cell r="N108">
            <v>3596232.5</v>
          </cell>
          <cell r="O108">
            <v>3509325</v>
          </cell>
          <cell r="P108">
            <v>3375000</v>
          </cell>
          <cell r="Q108">
            <v>3548512.5</v>
          </cell>
          <cell r="R108" t="str">
            <v>JJ   15</v>
          </cell>
          <cell r="S108">
            <v>40739</v>
          </cell>
          <cell r="T108">
            <v>2011</v>
          </cell>
          <cell r="U108">
            <v>7</v>
          </cell>
          <cell r="V108">
            <v>288</v>
          </cell>
          <cell r="W108" t="str">
            <v>MS</v>
          </cell>
          <cell r="X108">
            <v>5.5</v>
          </cell>
          <cell r="Y108">
            <v>0.78</v>
          </cell>
          <cell r="Z108">
            <v>1.2221706484732517E-3</v>
          </cell>
          <cell r="AA108">
            <v>40451</v>
          </cell>
          <cell r="AB108">
            <v>19066.509999999998</v>
          </cell>
          <cell r="AC108">
            <v>0.01</v>
          </cell>
          <cell r="AD108">
            <v>1</v>
          </cell>
          <cell r="AE108">
            <v>103.98</v>
          </cell>
          <cell r="AF108" t="str">
            <v>N/R</v>
          </cell>
          <cell r="AG108">
            <v>106.55500000000001</v>
          </cell>
          <cell r="AH108">
            <v>1.2</v>
          </cell>
          <cell r="AI108">
            <v>0.5</v>
          </cell>
          <cell r="AJ108">
            <v>1.880262536112695E-3</v>
          </cell>
          <cell r="AK108">
            <v>2.3292974054668395E-3</v>
          </cell>
          <cell r="AL108" t="str">
            <v>NR</v>
          </cell>
          <cell r="AM108" t="str">
            <v>Aa1</v>
          </cell>
          <cell r="AN108" t="str">
            <v>NR</v>
          </cell>
          <cell r="AO108" t="str">
            <v>Financial</v>
          </cell>
          <cell r="AP108" t="str">
            <v>Diversified Finan Serv</v>
          </cell>
          <cell r="AQ108" t="str">
            <v>UNITED STATES</v>
          </cell>
          <cell r="AR108" t="str">
            <v>#N/A Field Not Applicable</v>
          </cell>
        </row>
        <row r="109">
          <cell r="A109" t="str">
            <v>CP Ltd</v>
          </cell>
          <cell r="B109" t="str">
            <v>HSBC CP Ltd</v>
          </cell>
          <cell r="C109" t="str">
            <v>13400012</v>
          </cell>
          <cell r="D109" t="str">
            <v>USD</v>
          </cell>
          <cell r="E109" t="str">
            <v>015</v>
          </cell>
          <cell r="F109" t="str">
            <v>045</v>
          </cell>
          <cell r="G109" t="str">
            <v>FEDERAL AGRIC MTG CO</v>
          </cell>
          <cell r="H109" t="str">
            <v>3.875 AUG 19 11</v>
          </cell>
          <cell r="I109" t="str">
            <v>313160AA1</v>
          </cell>
          <cell r="J109" t="str">
            <v>B</v>
          </cell>
          <cell r="K109" t="str">
            <v>ZZZ</v>
          </cell>
          <cell r="L109">
            <v>9041.67</v>
          </cell>
          <cell r="M109">
            <v>2036363.95</v>
          </cell>
          <cell r="N109">
            <v>2082440</v>
          </cell>
          <cell r="O109">
            <v>2063200</v>
          </cell>
          <cell r="P109">
            <v>2000000</v>
          </cell>
          <cell r="Q109">
            <v>2072241.67</v>
          </cell>
          <cell r="R109" t="str">
            <v>FA   19</v>
          </cell>
          <cell r="S109">
            <v>40774</v>
          </cell>
          <cell r="T109">
            <v>2011</v>
          </cell>
          <cell r="U109">
            <v>8</v>
          </cell>
          <cell r="V109">
            <v>323</v>
          </cell>
          <cell r="W109" t="str">
            <v>MS</v>
          </cell>
          <cell r="X109">
            <v>3.875</v>
          </cell>
          <cell r="Y109">
            <v>0.88</v>
          </cell>
          <cell r="Z109">
            <v>8.044845850529945E-4</v>
          </cell>
          <cell r="AA109">
            <v>40451</v>
          </cell>
          <cell r="AB109">
            <v>26836.05</v>
          </cell>
          <cell r="AC109">
            <v>1.21E-2</v>
          </cell>
          <cell r="AD109">
            <v>1</v>
          </cell>
          <cell r="AE109">
            <v>103.16</v>
          </cell>
          <cell r="AF109" t="str">
            <v>N/R</v>
          </cell>
          <cell r="AG109">
            <v>104.12200000000001</v>
          </cell>
          <cell r="AH109">
            <v>1.8</v>
          </cell>
          <cell r="AI109">
            <v>0.3</v>
          </cell>
          <cell r="AJ109">
            <v>1.6455366512447614E-3</v>
          </cell>
          <cell r="AK109">
            <v>2.0385154619255168E-3</v>
          </cell>
          <cell r="AL109" t="str">
            <v>NR</v>
          </cell>
          <cell r="AM109" t="str">
            <v>Aa3</v>
          </cell>
          <cell r="AN109" t="str">
            <v>NR</v>
          </cell>
          <cell r="AO109" t="str">
            <v>Government</v>
          </cell>
          <cell r="AP109" t="str">
            <v>Sovereign</v>
          </cell>
          <cell r="AQ109" t="str">
            <v>UNITED STATES</v>
          </cell>
          <cell r="AR109" t="str">
            <v>#N/A Field Not Applicable</v>
          </cell>
        </row>
        <row r="110">
          <cell r="A110" t="str">
            <v>CP Ltd</v>
          </cell>
          <cell r="B110" t="str">
            <v>HSBC CP Ltd</v>
          </cell>
          <cell r="C110" t="str">
            <v>13400012</v>
          </cell>
          <cell r="D110" t="str">
            <v>USD</v>
          </cell>
          <cell r="E110" t="str">
            <v>015</v>
          </cell>
          <cell r="F110" t="str">
            <v>045</v>
          </cell>
          <cell r="G110" t="str">
            <v>FEDERAL FARM CR BKS</v>
          </cell>
          <cell r="H110" t="str">
            <v>1.600 JAN 12 11</v>
          </cell>
          <cell r="I110" t="str">
            <v>31331GJY6</v>
          </cell>
          <cell r="J110" t="str">
            <v>B</v>
          </cell>
          <cell r="K110" t="str">
            <v>ZZZ</v>
          </cell>
          <cell r="L110">
            <v>3511.11</v>
          </cell>
          <cell r="M110">
            <v>1002549.16</v>
          </cell>
          <cell r="N110">
            <v>1011953.83</v>
          </cell>
          <cell r="O110">
            <v>1003950</v>
          </cell>
          <cell r="P110">
            <v>1000000</v>
          </cell>
          <cell r="Q110">
            <v>1007461.11</v>
          </cell>
          <cell r="R110" t="str">
            <v>JJ   12</v>
          </cell>
          <cell r="S110">
            <v>40555</v>
          </cell>
          <cell r="T110">
            <v>2011</v>
          </cell>
          <cell r="U110">
            <v>1</v>
          </cell>
          <cell r="V110">
            <v>104</v>
          </cell>
          <cell r="W110" t="str">
            <v>MS</v>
          </cell>
          <cell r="X110">
            <v>1.6</v>
          </cell>
          <cell r="Y110">
            <v>0.28000000000000003</v>
          </cell>
          <cell r="Z110">
            <v>1.2602112824328153E-4</v>
          </cell>
          <cell r="AA110">
            <v>40451</v>
          </cell>
          <cell r="AB110">
            <v>1400.84</v>
          </cell>
          <cell r="AC110">
            <v>2.2000000000000001E-3</v>
          </cell>
          <cell r="AD110">
            <v>1</v>
          </cell>
          <cell r="AE110">
            <v>100.395</v>
          </cell>
          <cell r="AF110" t="str">
            <v>AAA</v>
          </cell>
          <cell r="AG110">
            <v>101.19499999999999</v>
          </cell>
          <cell r="AH110">
            <v>0.7</v>
          </cell>
          <cell r="AI110">
            <v>0.2</v>
          </cell>
          <cell r="AJ110">
            <v>3.150528206082038E-4</v>
          </cell>
          <cell r="AK110">
            <v>3.9029215523534464E-4</v>
          </cell>
          <cell r="AL110" t="str">
            <v>AAA</v>
          </cell>
          <cell r="AM110" t="str">
            <v>Aaa</v>
          </cell>
          <cell r="AN110" t="str">
            <v>AAA</v>
          </cell>
          <cell r="AO110" t="str">
            <v>Government</v>
          </cell>
          <cell r="AP110" t="str">
            <v>Sovereign</v>
          </cell>
          <cell r="AQ110" t="str">
            <v>UNITED STATES</v>
          </cell>
          <cell r="AR110" t="str">
            <v>#N/A Field Not Applicable</v>
          </cell>
        </row>
        <row r="111">
          <cell r="A111" t="str">
            <v>CP Ltd</v>
          </cell>
          <cell r="B111" t="str">
            <v>HSBC CP Ltd</v>
          </cell>
          <cell r="C111" t="str">
            <v>13400012</v>
          </cell>
          <cell r="D111" t="str">
            <v>USD</v>
          </cell>
          <cell r="E111" t="str">
            <v>015</v>
          </cell>
          <cell r="F111" t="str">
            <v>045</v>
          </cell>
          <cell r="G111" t="str">
            <v>FEDERAL FARM CR BKS</v>
          </cell>
          <cell r="H111" t="str">
            <v>3.000 SEP 22 14</v>
          </cell>
          <cell r="I111" t="str">
            <v>31331GL80</v>
          </cell>
          <cell r="J111" t="str">
            <v>B</v>
          </cell>
          <cell r="K111" t="str">
            <v>ZZZ</v>
          </cell>
          <cell r="L111">
            <v>2100</v>
          </cell>
          <cell r="M111">
            <v>2866626.46</v>
          </cell>
          <cell r="N111">
            <v>2872596</v>
          </cell>
          <cell r="O111">
            <v>3004400</v>
          </cell>
          <cell r="P111">
            <v>2800000</v>
          </cell>
          <cell r="Q111">
            <v>3006500</v>
          </cell>
          <cell r="R111" t="str">
            <v>MS   22</v>
          </cell>
          <cell r="S111">
            <v>41904</v>
          </cell>
          <cell r="T111">
            <v>2014</v>
          </cell>
          <cell r="U111">
            <v>9</v>
          </cell>
          <cell r="V111">
            <v>1453</v>
          </cell>
          <cell r="W111" t="str">
            <v>MS</v>
          </cell>
          <cell r="X111">
            <v>3</v>
          </cell>
          <cell r="Y111">
            <v>3.76</v>
          </cell>
          <cell r="Z111">
            <v>4.8388103937647663E-3</v>
          </cell>
          <cell r="AA111">
            <v>40451</v>
          </cell>
          <cell r="AB111">
            <v>137773.54</v>
          </cell>
          <cell r="AC111">
            <v>0.1648</v>
          </cell>
          <cell r="AD111">
            <v>1</v>
          </cell>
          <cell r="AE111">
            <v>107.3</v>
          </cell>
          <cell r="AF111" t="str">
            <v>AAA</v>
          </cell>
          <cell r="AG111">
            <v>102.59300000000002</v>
          </cell>
          <cell r="AH111">
            <v>2.4</v>
          </cell>
          <cell r="AI111">
            <v>1.1000000000000001</v>
          </cell>
          <cell r="AJ111">
            <v>3.0886023789987865E-3</v>
          </cell>
          <cell r="AK111">
            <v>3.8262069098043169E-3</v>
          </cell>
          <cell r="AL111" t="str">
            <v>AAA</v>
          </cell>
          <cell r="AM111" t="str">
            <v>Aaa</v>
          </cell>
          <cell r="AN111" t="str">
            <v>AAA</v>
          </cell>
          <cell r="AO111" t="str">
            <v>Government</v>
          </cell>
          <cell r="AP111" t="str">
            <v>Sovereign</v>
          </cell>
          <cell r="AQ111" t="str">
            <v>UNITED STATES</v>
          </cell>
          <cell r="AR111" t="str">
            <v>#N/A Field Not Applicable</v>
          </cell>
        </row>
        <row r="112">
          <cell r="A112" t="str">
            <v>CP Ltd</v>
          </cell>
          <cell r="B112" t="str">
            <v>HSBC CP Ltd</v>
          </cell>
          <cell r="C112" t="str">
            <v>13400012</v>
          </cell>
          <cell r="D112" t="str">
            <v>USD</v>
          </cell>
          <cell r="E112" t="str">
            <v>015</v>
          </cell>
          <cell r="F112" t="str">
            <v>045</v>
          </cell>
          <cell r="G112" t="str">
            <v>FEDERAL FARM CR BKS</v>
          </cell>
          <cell r="H112" t="str">
            <v>3.750 DEC 06 10</v>
          </cell>
          <cell r="I112" t="str">
            <v>31331YGP9</v>
          </cell>
          <cell r="J112" t="str">
            <v>B</v>
          </cell>
          <cell r="K112" t="str">
            <v>ZZZ</v>
          </cell>
          <cell r="L112">
            <v>65645.83</v>
          </cell>
          <cell r="M112">
            <v>5513006.0099999998</v>
          </cell>
          <cell r="N112">
            <v>5647030.4000000004</v>
          </cell>
          <cell r="O112">
            <v>5515346</v>
          </cell>
          <cell r="P112">
            <v>5480000</v>
          </cell>
          <cell r="Q112">
            <v>5580991.8300000001</v>
          </cell>
          <cell r="R112" t="str">
            <v>JD    6</v>
          </cell>
          <cell r="S112">
            <v>40518</v>
          </cell>
          <cell r="T112">
            <v>2010</v>
          </cell>
          <cell r="U112">
            <v>12</v>
          </cell>
          <cell r="V112">
            <v>67</v>
          </cell>
          <cell r="W112" t="str">
            <v>MS</v>
          </cell>
          <cell r="X112">
            <v>3.75</v>
          </cell>
          <cell r="Y112">
            <v>0.18</v>
          </cell>
          <cell r="Z112">
            <v>4.4549273463555684E-4</v>
          </cell>
          <cell r="AA112">
            <v>40451</v>
          </cell>
          <cell r="AB112">
            <v>2339.9899999999998</v>
          </cell>
          <cell r="AC112">
            <v>1.2999999999999999E-3</v>
          </cell>
          <cell r="AD112">
            <v>1</v>
          </cell>
          <cell r="AE112">
            <v>100.645</v>
          </cell>
          <cell r="AF112" t="str">
            <v>AAA</v>
          </cell>
          <cell r="AG112">
            <v>103.04799999999999</v>
          </cell>
          <cell r="AH112">
            <v>0.4</v>
          </cell>
          <cell r="AI112">
            <v>0.2</v>
          </cell>
          <cell r="AJ112">
            <v>9.8998385474568184E-4</v>
          </cell>
          <cell r="AK112">
            <v>1.2264068341650816E-3</v>
          </cell>
          <cell r="AL112" t="str">
            <v>AAA</v>
          </cell>
          <cell r="AM112" t="str">
            <v>Aaa</v>
          </cell>
          <cell r="AN112" t="str">
            <v>AAA</v>
          </cell>
          <cell r="AO112" t="str">
            <v>Government</v>
          </cell>
          <cell r="AP112" t="str">
            <v>Sovereign</v>
          </cell>
          <cell r="AQ112" t="str">
            <v>UNITED STATES</v>
          </cell>
          <cell r="AR112" t="str">
            <v>#N/A Field Not Applicable</v>
          </cell>
        </row>
        <row r="113">
          <cell r="A113" t="str">
            <v>CP Ltd</v>
          </cell>
          <cell r="B113" t="str">
            <v>HSBC CP Ltd</v>
          </cell>
          <cell r="C113" t="str">
            <v>13400012</v>
          </cell>
          <cell r="D113" t="str">
            <v>USD</v>
          </cell>
          <cell r="E113" t="str">
            <v>015</v>
          </cell>
          <cell r="F113" t="str">
            <v>045</v>
          </cell>
          <cell r="G113" t="str">
            <v>FEDERAL HOME LN MTG</v>
          </cell>
          <cell r="H113" t="str">
            <v>2.875 FEB 09 15</v>
          </cell>
          <cell r="I113" t="str">
            <v>3137EACH0</v>
          </cell>
          <cell r="J113" t="str">
            <v>B</v>
          </cell>
          <cell r="K113" t="str">
            <v>ZZZ</v>
          </cell>
          <cell r="L113">
            <v>20763.89</v>
          </cell>
          <cell r="M113">
            <v>5086714.3600000003</v>
          </cell>
          <cell r="N113">
            <v>5094340</v>
          </cell>
          <cell r="O113">
            <v>5329000</v>
          </cell>
          <cell r="P113">
            <v>5000000</v>
          </cell>
          <cell r="Q113">
            <v>5349763.8899999997</v>
          </cell>
          <cell r="R113" t="str">
            <v>FA    9</v>
          </cell>
          <cell r="S113">
            <v>42044</v>
          </cell>
          <cell r="T113">
            <v>2015</v>
          </cell>
          <cell r="U113">
            <v>2</v>
          </cell>
          <cell r="V113">
            <v>1593</v>
          </cell>
          <cell r="W113" t="str">
            <v>MS</v>
          </cell>
          <cell r="X113">
            <v>2.875</v>
          </cell>
          <cell r="Y113">
            <v>4.09</v>
          </cell>
          <cell r="Z113">
            <v>9.3398588633686851E-3</v>
          </cell>
          <cell r="AA113">
            <v>40451</v>
          </cell>
          <cell r="AB113">
            <v>242285.64</v>
          </cell>
          <cell r="AC113">
            <v>0.19409999999999999</v>
          </cell>
          <cell r="AD113">
            <v>1</v>
          </cell>
          <cell r="AE113">
            <v>106.58</v>
          </cell>
          <cell r="AF113" t="str">
            <v>AAA</v>
          </cell>
          <cell r="AG113">
            <v>101.887</v>
          </cell>
          <cell r="AH113">
            <v>2.5</v>
          </cell>
          <cell r="AI113">
            <v>1.3</v>
          </cell>
          <cell r="AJ113">
            <v>5.7089601854331809E-3</v>
          </cell>
          <cell r="AK113">
            <v>7.0723454264718585E-3</v>
          </cell>
          <cell r="AL113" t="str">
            <v>AAA</v>
          </cell>
          <cell r="AM113" t="str">
            <v>Aaa</v>
          </cell>
          <cell r="AN113" t="str">
            <v>AAA</v>
          </cell>
          <cell r="AO113" t="str">
            <v>Government</v>
          </cell>
          <cell r="AP113" t="str">
            <v>Sovereign</v>
          </cell>
          <cell r="AQ113" t="str">
            <v>UNITED STATES</v>
          </cell>
          <cell r="AR113" t="str">
            <v>#N/A Field Not Applicable</v>
          </cell>
        </row>
        <row r="114">
          <cell r="A114" t="str">
            <v>CP Ltd</v>
          </cell>
          <cell r="B114" t="str">
            <v>HSBC CP Ltd</v>
          </cell>
          <cell r="C114" t="str">
            <v>13400012</v>
          </cell>
          <cell r="D114" t="str">
            <v>USD</v>
          </cell>
          <cell r="E114" t="str">
            <v>005</v>
          </cell>
          <cell r="F114" t="str">
            <v>045</v>
          </cell>
          <cell r="G114" t="str">
            <v>CANADA GOVT</v>
          </cell>
          <cell r="H114" t="str">
            <v>2.375 10 SEPP 2</v>
          </cell>
          <cell r="I114" t="str">
            <v>B135087ZA5</v>
          </cell>
          <cell r="J114" t="str">
            <v>B</v>
          </cell>
          <cell r="K114" t="str">
            <v>ZZZ</v>
          </cell>
          <cell r="L114">
            <v>5541.67</v>
          </cell>
          <cell r="M114">
            <v>4046482.29</v>
          </cell>
          <cell r="N114">
            <v>4050840</v>
          </cell>
          <cell r="O114">
            <v>4191250</v>
          </cell>
          <cell r="P114">
            <v>4000000</v>
          </cell>
          <cell r="Q114">
            <v>4196791.67</v>
          </cell>
          <cell r="R114" t="str">
            <v>MS   10</v>
          </cell>
          <cell r="S114">
            <v>41892</v>
          </cell>
          <cell r="T114">
            <v>2014</v>
          </cell>
          <cell r="U114">
            <v>9</v>
          </cell>
          <cell r="V114">
            <v>1441</v>
          </cell>
          <cell r="W114" t="str">
            <v>MS</v>
          </cell>
          <cell r="X114">
            <v>2.375</v>
          </cell>
          <cell r="Y114">
            <v>3.77</v>
          </cell>
          <cell r="Z114">
            <v>6.8485502844871926E-3</v>
          </cell>
          <cell r="AA114">
            <v>40451</v>
          </cell>
          <cell r="AB114">
            <v>144767.71</v>
          </cell>
          <cell r="AC114">
            <v>0.1643</v>
          </cell>
          <cell r="AD114">
            <v>1</v>
          </cell>
          <cell r="AE114">
            <v>104.78100000000001</v>
          </cell>
          <cell r="AF114" t="str">
            <v>AAA</v>
          </cell>
          <cell r="AG114">
            <v>101.271</v>
          </cell>
          <cell r="AH114">
            <v>2.1</v>
          </cell>
          <cell r="AI114">
            <v>1.1000000000000001</v>
          </cell>
          <cell r="AJ114">
            <v>3.8148423335339801E-3</v>
          </cell>
          <cell r="AK114">
            <v>4.7258838481868152E-3</v>
          </cell>
          <cell r="AL114" t="str">
            <v>AAA</v>
          </cell>
          <cell r="AM114" t="str">
            <v>NR</v>
          </cell>
          <cell r="AN114" t="str">
            <v>AAA</v>
          </cell>
          <cell r="AO114" t="str">
            <v>Government</v>
          </cell>
          <cell r="AP114" t="str">
            <v>Sovereign</v>
          </cell>
          <cell r="AQ114" t="str">
            <v>CANADA</v>
          </cell>
          <cell r="AR114" t="str">
            <v>#N/A Field Not Applicable</v>
          </cell>
        </row>
        <row r="115">
          <cell r="A115" t="str">
            <v>CP Ltd</v>
          </cell>
          <cell r="B115" t="str">
            <v>HSBC CP Ltd</v>
          </cell>
          <cell r="C115" t="str">
            <v>13400012</v>
          </cell>
          <cell r="D115" t="str">
            <v>USD</v>
          </cell>
          <cell r="E115" t="str">
            <v>015</v>
          </cell>
          <cell r="F115" t="str">
            <v>045</v>
          </cell>
          <cell r="G115" t="str">
            <v>FANNIE MAE</v>
          </cell>
          <cell r="H115" t="str">
            <v>1.75 23 MAR 2011</v>
          </cell>
          <cell r="I115" t="str">
            <v>B31398AVQ2</v>
          </cell>
          <cell r="J115" t="str">
            <v>B</v>
          </cell>
          <cell r="K115" t="str">
            <v>ZZZ</v>
          </cell>
          <cell r="L115">
            <v>1944.44</v>
          </cell>
          <cell r="M115">
            <v>5030609.84</v>
          </cell>
          <cell r="N115">
            <v>5054850</v>
          </cell>
          <cell r="O115">
            <v>5035937.5</v>
          </cell>
          <cell r="P115">
            <v>5000000</v>
          </cell>
          <cell r="Q115">
            <v>5037881.9400000004</v>
          </cell>
          <cell r="R115" t="str">
            <v>MS   23</v>
          </cell>
          <cell r="S115">
            <v>40625</v>
          </cell>
          <cell r="T115">
            <v>2011</v>
          </cell>
          <cell r="U115">
            <v>3</v>
          </cell>
          <cell r="V115">
            <v>174</v>
          </cell>
          <cell r="W115" t="str">
            <v>MS</v>
          </cell>
          <cell r="X115">
            <v>1.75</v>
          </cell>
          <cell r="Y115">
            <v>0.48</v>
          </cell>
          <cell r="Z115">
            <v>1.084030565994197E-3</v>
          </cell>
          <cell r="AA115">
            <v>40451</v>
          </cell>
          <cell r="AB115">
            <v>5327.66</v>
          </cell>
          <cell r="AC115">
            <v>4.6999999999999993E-3</v>
          </cell>
          <cell r="AD115">
            <v>1</v>
          </cell>
          <cell r="AE115">
            <v>100.71899999999999</v>
          </cell>
          <cell r="AF115" t="str">
            <v>AAA</v>
          </cell>
          <cell r="AG115">
            <v>101.09699999999999</v>
          </cell>
          <cell r="AH115">
            <v>0.5</v>
          </cell>
          <cell r="AI115">
            <v>0.2</v>
          </cell>
          <cell r="AJ115">
            <v>1.1291985062439553E-3</v>
          </cell>
          <cell r="AK115">
            <v>1.3988680305724232E-3</v>
          </cell>
          <cell r="AL115" t="str">
            <v>AAA</v>
          </cell>
          <cell r="AM115" t="str">
            <v>Aaa</v>
          </cell>
          <cell r="AN115" t="str">
            <v>AAA</v>
          </cell>
          <cell r="AO115" t="str">
            <v>Government</v>
          </cell>
          <cell r="AP115" t="str">
            <v>Sovereign</v>
          </cell>
          <cell r="AQ115" t="str">
            <v>UNITED STATES</v>
          </cell>
          <cell r="AR115" t="str">
            <v>#N/A Field Not Applicable</v>
          </cell>
        </row>
        <row r="116">
          <cell r="A116" t="str">
            <v>CP Ltd</v>
          </cell>
          <cell r="B116" t="str">
            <v>HSBC CP Ltd</v>
          </cell>
          <cell r="C116" t="str">
            <v>13400012</v>
          </cell>
          <cell r="D116" t="str">
            <v>USD</v>
          </cell>
          <cell r="E116" t="str">
            <v>015</v>
          </cell>
          <cell r="F116" t="str">
            <v>045</v>
          </cell>
          <cell r="G116" t="str">
            <v>FED NATL MORT ASSC</v>
          </cell>
          <cell r="H116" t="str">
            <v>2.000 SEP 28 12</v>
          </cell>
          <cell r="I116" t="str">
            <v>B4KSD80</v>
          </cell>
          <cell r="J116" t="str">
            <v>B</v>
          </cell>
          <cell r="K116" t="str">
            <v>ZZZ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 t="str">
            <v>MS   28</v>
          </cell>
          <cell r="S116">
            <v>41180</v>
          </cell>
          <cell r="T116">
            <v>2012</v>
          </cell>
          <cell r="U116">
            <v>9</v>
          </cell>
          <cell r="V116">
            <v>729</v>
          </cell>
          <cell r="W116" t="str">
            <v>MS</v>
          </cell>
          <cell r="X116">
            <v>2</v>
          </cell>
          <cell r="Y116">
            <v>1.95</v>
          </cell>
          <cell r="Z116">
            <v>0</v>
          </cell>
          <cell r="AA116">
            <v>40451</v>
          </cell>
          <cell r="AB116">
            <v>0</v>
          </cell>
          <cell r="AC116">
            <v>4.7800000000000002E-2</v>
          </cell>
          <cell r="AD116">
            <v>1</v>
          </cell>
          <cell r="AE116">
            <v>99.99</v>
          </cell>
          <cell r="AF116" t="str">
            <v>AAA</v>
          </cell>
          <cell r="AG116">
            <v>100</v>
          </cell>
          <cell r="AH116">
            <v>2</v>
          </cell>
          <cell r="AI116">
            <v>2</v>
          </cell>
          <cell r="AJ116">
            <v>0</v>
          </cell>
          <cell r="AK116">
            <v>0</v>
          </cell>
          <cell r="AL116" t="str">
            <v>AAA</v>
          </cell>
          <cell r="AM116" t="str">
            <v>WR</v>
          </cell>
          <cell r="AN116" t="str">
            <v>AAA</v>
          </cell>
          <cell r="AO116" t="str">
            <v>Government</v>
          </cell>
          <cell r="AP116" t="str">
            <v>Sovereign</v>
          </cell>
          <cell r="AQ116" t="str">
            <v>UNITED STATES</v>
          </cell>
          <cell r="AR116" t="str">
            <v>#N/A Field Not Applicable</v>
          </cell>
        </row>
        <row r="117">
          <cell r="A117" t="str">
            <v>CP Inc</v>
          </cell>
          <cell r="B117" t="str">
            <v>HSBC US Branch</v>
          </cell>
          <cell r="C117" t="str">
            <v>13400022</v>
          </cell>
          <cell r="D117" t="str">
            <v>USD</v>
          </cell>
          <cell r="E117" t="str">
            <v>015</v>
          </cell>
          <cell r="F117" t="str">
            <v>045</v>
          </cell>
          <cell r="G117" t="str">
            <v>FEDERAL FARM CR BKS</v>
          </cell>
          <cell r="H117" t="str">
            <v>1.690 DEC 21 12</v>
          </cell>
          <cell r="I117" t="str">
            <v>31331G6L8</v>
          </cell>
          <cell r="J117" t="str">
            <v>B</v>
          </cell>
          <cell r="K117" t="str">
            <v>CAL</v>
          </cell>
          <cell r="L117">
            <v>7041.67</v>
          </cell>
          <cell r="M117">
            <v>1500000</v>
          </cell>
          <cell r="N117">
            <v>1500000</v>
          </cell>
          <cell r="O117">
            <v>1503750</v>
          </cell>
          <cell r="P117">
            <v>1500000</v>
          </cell>
          <cell r="Q117">
            <v>1510791.67</v>
          </cell>
          <cell r="R117" t="str">
            <v>JD   21</v>
          </cell>
          <cell r="S117">
            <v>41264</v>
          </cell>
          <cell r="T117">
            <v>2012</v>
          </cell>
          <cell r="U117">
            <v>12</v>
          </cell>
          <cell r="V117">
            <v>813</v>
          </cell>
          <cell r="W117" t="str">
            <v>MS</v>
          </cell>
          <cell r="X117">
            <v>1.69</v>
          </cell>
          <cell r="Y117">
            <v>2.17</v>
          </cell>
          <cell r="Z117">
            <v>1.4612706032571486E-3</v>
          </cell>
          <cell r="AA117">
            <v>40451</v>
          </cell>
          <cell r="AB117">
            <v>3750</v>
          </cell>
          <cell r="AC117">
            <v>5.8299999999999998E-2</v>
          </cell>
          <cell r="AD117">
            <v>1</v>
          </cell>
          <cell r="AE117">
            <v>100.25</v>
          </cell>
          <cell r="AF117" t="str">
            <v>AAA</v>
          </cell>
          <cell r="AG117">
            <v>100</v>
          </cell>
          <cell r="AH117">
            <v>1.7</v>
          </cell>
          <cell r="AI117">
            <v>1.6</v>
          </cell>
          <cell r="AJ117">
            <v>1.1447742053166603E-3</v>
          </cell>
          <cell r="AK117">
            <v>1.4181634399855105E-3</v>
          </cell>
          <cell r="AL117" t="str">
            <v>AAA</v>
          </cell>
          <cell r="AM117" t="str">
            <v>Aaa</v>
          </cell>
          <cell r="AN117" t="str">
            <v>AAA</v>
          </cell>
          <cell r="AO117" t="str">
            <v>Government</v>
          </cell>
          <cell r="AP117" t="str">
            <v>Sovereign</v>
          </cell>
          <cell r="AQ117" t="str">
            <v>UNITED STATES</v>
          </cell>
          <cell r="AR117" t="str">
            <v>12/21/2010</v>
          </cell>
        </row>
        <row r="118">
          <cell r="A118" t="str">
            <v>CP Ltd</v>
          </cell>
          <cell r="B118" t="str">
            <v>HSBC IPO</v>
          </cell>
          <cell r="C118" t="str">
            <v>13400032</v>
          </cell>
          <cell r="D118" t="str">
            <v>USD</v>
          </cell>
          <cell r="E118" t="str">
            <v>015</v>
          </cell>
          <cell r="F118" t="str">
            <v>045</v>
          </cell>
          <cell r="G118" t="str">
            <v>FEDERAL HOME LOAN BA</v>
          </cell>
          <cell r="H118" t="str">
            <v>2.000 OCT 05 12</v>
          </cell>
          <cell r="I118" t="str">
            <v>3133XUYD9</v>
          </cell>
          <cell r="J118" t="str">
            <v>B</v>
          </cell>
          <cell r="K118" t="str">
            <v>CAL</v>
          </cell>
          <cell r="L118">
            <v>19555.560000000001</v>
          </cell>
          <cell r="M118">
            <v>2000000</v>
          </cell>
          <cell r="N118">
            <v>2000000</v>
          </cell>
          <cell r="O118">
            <v>2000600</v>
          </cell>
          <cell r="P118">
            <v>2000000</v>
          </cell>
          <cell r="Q118">
            <v>2020155.56</v>
          </cell>
          <cell r="R118" t="str">
            <v>AO    5</v>
          </cell>
          <cell r="S118">
            <v>40456</v>
          </cell>
          <cell r="T118">
            <v>2010</v>
          </cell>
          <cell r="U118">
            <v>10</v>
          </cell>
          <cell r="V118">
            <v>5</v>
          </cell>
          <cell r="W118" t="str">
            <v>MS</v>
          </cell>
          <cell r="X118">
            <v>2</v>
          </cell>
          <cell r="Y118">
            <v>0.01</v>
          </cell>
          <cell r="Z118">
            <v>8.9786212181698847E-6</v>
          </cell>
          <cell r="AA118">
            <v>40451</v>
          </cell>
          <cell r="AB118">
            <v>600</v>
          </cell>
          <cell r="AC118">
            <v>1E-4</v>
          </cell>
          <cell r="AD118">
            <v>1</v>
          </cell>
          <cell r="AE118">
            <v>100.03</v>
          </cell>
          <cell r="AF118" t="str">
            <v>AAA</v>
          </cell>
          <cell r="AG118">
            <v>100</v>
          </cell>
          <cell r="AH118">
            <v>2</v>
          </cell>
          <cell r="AI118">
            <v>-0.7</v>
          </cell>
          <cell r="AJ118">
            <v>1.795724243633977E-3</v>
          </cell>
          <cell r="AK118">
            <v>2.224570101938056E-3</v>
          </cell>
          <cell r="AL118" t="str">
            <v>AAA</v>
          </cell>
          <cell r="AM118" t="str">
            <v>WR</v>
          </cell>
          <cell r="AN118" t="str">
            <v>AAA</v>
          </cell>
          <cell r="AO118" t="str">
            <v>Government</v>
          </cell>
          <cell r="AP118" t="str">
            <v>Sovereign</v>
          </cell>
          <cell r="AQ118" t="str">
            <v>UNITED STATES</v>
          </cell>
          <cell r="AR118" t="str">
            <v>#N/A Field Not Applicable</v>
          </cell>
        </row>
        <row r="119">
          <cell r="A119" t="str">
            <v>CP Inc</v>
          </cell>
          <cell r="B119" t="str">
            <v>Deutsche Bank</v>
          </cell>
          <cell r="C119" t="str">
            <v>13401302</v>
          </cell>
          <cell r="D119" t="str">
            <v>USD</v>
          </cell>
          <cell r="E119" t="str">
            <v>015</v>
          </cell>
          <cell r="F119" t="str">
            <v>045</v>
          </cell>
          <cell r="G119" t="str">
            <v>FEDERAL FARM CR BKS</v>
          </cell>
          <cell r="H119" t="str">
            <v>4.300 APR 24 12</v>
          </cell>
          <cell r="I119" t="str">
            <v>31331SH97</v>
          </cell>
          <cell r="J119" t="str">
            <v>B</v>
          </cell>
          <cell r="K119" t="str">
            <v>ZZZ</v>
          </cell>
          <cell r="L119">
            <v>9376.39</v>
          </cell>
          <cell r="M119">
            <v>502512.15</v>
          </cell>
          <cell r="N119">
            <v>505935</v>
          </cell>
          <cell r="O119">
            <v>529775</v>
          </cell>
          <cell r="P119">
            <v>500000</v>
          </cell>
          <cell r="Q119">
            <v>539151.39</v>
          </cell>
          <cell r="R119" t="str">
            <v>AO   24</v>
          </cell>
          <cell r="S119">
            <v>41023</v>
          </cell>
          <cell r="T119">
            <v>2012</v>
          </cell>
          <cell r="U119">
            <v>4</v>
          </cell>
          <cell r="V119">
            <v>572</v>
          </cell>
          <cell r="W119" t="str">
            <v>MS</v>
          </cell>
          <cell r="X119">
            <v>4.3</v>
          </cell>
          <cell r="Y119">
            <v>1.5</v>
          </cell>
          <cell r="Z119">
            <v>3.3838996892836259E-4</v>
          </cell>
          <cell r="AA119">
            <v>40451</v>
          </cell>
          <cell r="AB119">
            <v>27262.85</v>
          </cell>
          <cell r="AC119">
            <v>3.0800000000000001E-2</v>
          </cell>
          <cell r="AD119">
            <v>1</v>
          </cell>
          <cell r="AE119">
            <v>105.955</v>
          </cell>
          <cell r="AF119" t="str">
            <v>AAA</v>
          </cell>
          <cell r="AG119">
            <v>101.18699999999998</v>
          </cell>
          <cell r="AH119">
            <v>3.7</v>
          </cell>
          <cell r="AI119">
            <v>0.5</v>
          </cell>
          <cell r="AJ119">
            <v>8.3469525668996105E-4</v>
          </cell>
          <cell r="AK119">
            <v>1.0340329918943159E-3</v>
          </cell>
          <cell r="AL119" t="str">
            <v>AAA</v>
          </cell>
          <cell r="AM119" t="str">
            <v>Aaa</v>
          </cell>
          <cell r="AN119" t="str">
            <v>AAA</v>
          </cell>
          <cell r="AO119" t="str">
            <v>Government</v>
          </cell>
          <cell r="AP119" t="str">
            <v>Sovereign</v>
          </cell>
          <cell r="AQ119" t="str">
            <v>UNITED STATES</v>
          </cell>
          <cell r="AR119" t="str">
            <v>#N/A Field Not Applicable</v>
          </cell>
        </row>
        <row r="120">
          <cell r="A120" t="str">
            <v>CP Inc</v>
          </cell>
          <cell r="B120" t="str">
            <v>Deutsche Bank</v>
          </cell>
          <cell r="C120" t="str">
            <v>13401302</v>
          </cell>
          <cell r="D120" t="str">
            <v>USD</v>
          </cell>
          <cell r="E120" t="str">
            <v>015</v>
          </cell>
          <cell r="F120" t="str">
            <v>045</v>
          </cell>
          <cell r="G120" t="str">
            <v>FEDERAL FARM CR BKS</v>
          </cell>
          <cell r="H120" t="str">
            <v>3.900 JUN 20 11</v>
          </cell>
          <cell r="I120" t="str">
            <v>31331YY46</v>
          </cell>
          <cell r="J120" t="str">
            <v>B</v>
          </cell>
          <cell r="K120" t="str">
            <v>ZZZ</v>
          </cell>
          <cell r="L120">
            <v>21883.33</v>
          </cell>
          <cell r="M120">
            <v>2003899.54</v>
          </cell>
          <cell r="N120">
            <v>2016000</v>
          </cell>
          <cell r="O120">
            <v>2051800</v>
          </cell>
          <cell r="P120">
            <v>2000000</v>
          </cell>
          <cell r="Q120">
            <v>2073683.33</v>
          </cell>
          <cell r="R120" t="str">
            <v>JD   20</v>
          </cell>
          <cell r="S120">
            <v>40714</v>
          </cell>
          <cell r="T120">
            <v>2011</v>
          </cell>
          <cell r="U120">
            <v>6</v>
          </cell>
          <cell r="V120">
            <v>263</v>
          </cell>
          <cell r="W120" t="str">
            <v>MS</v>
          </cell>
          <cell r="X120">
            <v>3.9</v>
          </cell>
          <cell r="Y120">
            <v>0.71</v>
          </cell>
          <cell r="Z120">
            <v>6.3872504997683293E-4</v>
          </cell>
          <cell r="AA120">
            <v>40451</v>
          </cell>
          <cell r="AB120">
            <v>47900.46</v>
          </cell>
          <cell r="AC120">
            <v>8.6999999999999994E-3</v>
          </cell>
          <cell r="AD120">
            <v>1</v>
          </cell>
          <cell r="AE120">
            <v>102.59</v>
          </cell>
          <cell r="AF120" t="str">
            <v>AAA</v>
          </cell>
          <cell r="AG120">
            <v>100.8</v>
          </cell>
          <cell r="AH120">
            <v>3.2</v>
          </cell>
          <cell r="AI120">
            <v>0.3</v>
          </cell>
          <cell r="AJ120">
            <v>2.8787607886279799E-3</v>
          </cell>
          <cell r="AK120">
            <v>3.5662520031771389E-3</v>
          </cell>
          <cell r="AL120" t="str">
            <v>AAA</v>
          </cell>
          <cell r="AM120" t="str">
            <v>Aaa</v>
          </cell>
          <cell r="AN120" t="str">
            <v>AAA</v>
          </cell>
          <cell r="AO120" t="str">
            <v>Government</v>
          </cell>
          <cell r="AP120" t="str">
            <v>Sovereign</v>
          </cell>
          <cell r="AQ120" t="str">
            <v>UNITED STATES</v>
          </cell>
          <cell r="AR120" t="str">
            <v>#N/A Field Not Applicable</v>
          </cell>
        </row>
        <row r="121">
          <cell r="A121" t="str">
            <v>CP Inc</v>
          </cell>
          <cell r="B121" t="str">
            <v>Deutsche Bank</v>
          </cell>
          <cell r="C121" t="str">
            <v>13401302</v>
          </cell>
          <cell r="D121" t="str">
            <v>USD</v>
          </cell>
          <cell r="E121" t="str">
            <v>015</v>
          </cell>
          <cell r="F121" t="str">
            <v>045</v>
          </cell>
          <cell r="G121" t="str">
            <v>FEDERAL HOME LN BKS</v>
          </cell>
          <cell r="H121" t="str">
            <v>5.000 OCT 13 11</v>
          </cell>
          <cell r="I121" t="str">
            <v>3133XH2V3</v>
          </cell>
          <cell r="J121" t="str">
            <v>B</v>
          </cell>
          <cell r="K121" t="str">
            <v>ZZZ</v>
          </cell>
          <cell r="L121">
            <v>23333.33</v>
          </cell>
          <cell r="M121">
            <v>1015022.21</v>
          </cell>
          <cell r="N121">
            <v>1053036</v>
          </cell>
          <cell r="O121">
            <v>1048100</v>
          </cell>
          <cell r="P121">
            <v>1000000</v>
          </cell>
          <cell r="Q121">
            <v>1071433.33</v>
          </cell>
          <cell r="R121" t="str">
            <v>AO   13</v>
          </cell>
          <cell r="S121">
            <v>40829</v>
          </cell>
          <cell r="T121">
            <v>2011</v>
          </cell>
          <cell r="U121">
            <v>10</v>
          </cell>
          <cell r="V121">
            <v>378</v>
          </cell>
          <cell r="W121" t="str">
            <v>MS</v>
          </cell>
          <cell r="X121">
            <v>5</v>
          </cell>
          <cell r="Y121">
            <v>1</v>
          </cell>
          <cell r="Z121">
            <v>4.5567499758098439E-4</v>
          </cell>
          <cell r="AA121">
            <v>40451</v>
          </cell>
          <cell r="AB121">
            <v>33077.79</v>
          </cell>
          <cell r="AC121">
            <v>1.5300000000000001E-2</v>
          </cell>
          <cell r="AD121">
            <v>1</v>
          </cell>
          <cell r="AE121">
            <v>104.81</v>
          </cell>
          <cell r="AF121" t="str">
            <v>AAA</v>
          </cell>
          <cell r="AG121">
            <v>105.304</v>
          </cell>
          <cell r="AH121">
            <v>1.3</v>
          </cell>
          <cell r="AI121">
            <v>0.3</v>
          </cell>
          <cell r="AJ121">
            <v>5.9237749685527973E-4</v>
          </cell>
          <cell r="AK121">
            <v>7.338461198799544E-4</v>
          </cell>
          <cell r="AL121" t="str">
            <v>AAA</v>
          </cell>
          <cell r="AM121" t="str">
            <v>Aaa</v>
          </cell>
          <cell r="AN121" t="str">
            <v>AAA</v>
          </cell>
          <cell r="AO121" t="str">
            <v>Government</v>
          </cell>
          <cell r="AP121" t="str">
            <v>Sovereign</v>
          </cell>
          <cell r="AQ121" t="str">
            <v>UNITED STATES</v>
          </cell>
          <cell r="AR121" t="str">
            <v>#N/A Field Not Applicable</v>
          </cell>
        </row>
        <row r="122">
          <cell r="A122" t="str">
            <v>CP Inc</v>
          </cell>
          <cell r="B122" t="str">
            <v>Deutsche Bank</v>
          </cell>
          <cell r="C122" t="str">
            <v>13401302</v>
          </cell>
          <cell r="D122" t="str">
            <v>USD</v>
          </cell>
          <cell r="E122" t="str">
            <v>015</v>
          </cell>
          <cell r="F122" t="str">
            <v>045</v>
          </cell>
          <cell r="G122" t="str">
            <v>FEDERAL HOME LOAN BA</v>
          </cell>
          <cell r="H122" t="str">
            <v>1.900 OCT 15 12</v>
          </cell>
          <cell r="I122" t="str">
            <v>3133XVCB5</v>
          </cell>
          <cell r="J122" t="str">
            <v>B</v>
          </cell>
          <cell r="K122" t="str">
            <v>CAL</v>
          </cell>
          <cell r="L122">
            <v>17522.22</v>
          </cell>
          <cell r="M122">
            <v>2007865.36</v>
          </cell>
          <cell r="N122">
            <v>2008900</v>
          </cell>
          <cell r="O122">
            <v>2001200</v>
          </cell>
          <cell r="P122">
            <v>2000000</v>
          </cell>
          <cell r="Q122">
            <v>2018722.22</v>
          </cell>
          <cell r="R122" t="str">
            <v>AO   15</v>
          </cell>
          <cell r="S122">
            <v>41197</v>
          </cell>
          <cell r="T122">
            <v>2012</v>
          </cell>
          <cell r="U122">
            <v>10</v>
          </cell>
          <cell r="V122">
            <v>746</v>
          </cell>
          <cell r="W122" t="str">
            <v>MS</v>
          </cell>
          <cell r="X122">
            <v>1.9</v>
          </cell>
          <cell r="Y122">
            <v>0.04</v>
          </cell>
          <cell r="Z122">
            <v>3.6055725049048631E-5</v>
          </cell>
          <cell r="AA122">
            <v>40451</v>
          </cell>
          <cell r="AB122">
            <v>-6665.36</v>
          </cell>
          <cell r="AC122">
            <v>2.0000000000000001E-4</v>
          </cell>
          <cell r="AD122">
            <v>1</v>
          </cell>
          <cell r="AE122">
            <v>100.06</v>
          </cell>
          <cell r="AF122" t="str">
            <v>AAA</v>
          </cell>
          <cell r="AG122">
            <v>100.44499999999999</v>
          </cell>
          <cell r="AH122">
            <v>0.4</v>
          </cell>
          <cell r="AI122">
            <v>0.4</v>
          </cell>
          <cell r="AJ122">
            <v>3.6055725049048633E-4</v>
          </cell>
          <cell r="AK122">
            <v>4.4666372485730919E-4</v>
          </cell>
          <cell r="AL122" t="str">
            <v>AAA</v>
          </cell>
          <cell r="AM122" t="str">
            <v>Aaa</v>
          </cell>
          <cell r="AN122" t="str">
            <v>AAA</v>
          </cell>
          <cell r="AO122" t="str">
            <v>Government</v>
          </cell>
          <cell r="AP122" t="str">
            <v>Sovereign</v>
          </cell>
          <cell r="AQ122" t="str">
            <v>UNITED STATES</v>
          </cell>
          <cell r="AR122" t="str">
            <v>10/15/2010</v>
          </cell>
        </row>
        <row r="123">
          <cell r="A123" t="str">
            <v>CP Inc</v>
          </cell>
          <cell r="B123" t="str">
            <v>Deutsche Bank</v>
          </cell>
          <cell r="C123" t="str">
            <v>13401302</v>
          </cell>
          <cell r="D123" t="str">
            <v>USD</v>
          </cell>
          <cell r="E123" t="str">
            <v>015</v>
          </cell>
          <cell r="F123" t="str">
            <v>045</v>
          </cell>
          <cell r="G123" t="str">
            <v>FEDERAL HOME LOAN BA</v>
          </cell>
          <cell r="H123" t="str">
            <v>0.500 NOV 23 10</v>
          </cell>
          <cell r="I123" t="str">
            <v>3133XVEJ6</v>
          </cell>
          <cell r="J123" t="str">
            <v>B</v>
          </cell>
          <cell r="K123" t="str">
            <v>ZZZ</v>
          </cell>
          <cell r="L123">
            <v>25236.11</v>
          </cell>
          <cell r="M123">
            <v>11502921.57</v>
          </cell>
          <cell r="N123">
            <v>11520010</v>
          </cell>
          <cell r="O123">
            <v>11505175</v>
          </cell>
          <cell r="P123">
            <v>11500000</v>
          </cell>
          <cell r="Q123">
            <v>11530411.109999999</v>
          </cell>
          <cell r="R123" t="str">
            <v>AO   23</v>
          </cell>
          <cell r="S123">
            <v>40505</v>
          </cell>
          <cell r="T123">
            <v>2010</v>
          </cell>
          <cell r="U123">
            <v>11</v>
          </cell>
          <cell r="V123">
            <v>54</v>
          </cell>
          <cell r="W123" t="str">
            <v>MS</v>
          </cell>
          <cell r="X123">
            <v>0.5</v>
          </cell>
          <cell r="Y123">
            <v>0.15</v>
          </cell>
          <cell r="Z123">
            <v>7.7460281759509524E-4</v>
          </cell>
          <cell r="AA123">
            <v>40451</v>
          </cell>
          <cell r="AB123">
            <v>2253.4299999999998</v>
          </cell>
          <cell r="AC123">
            <v>1E-3</v>
          </cell>
          <cell r="AD123">
            <v>1</v>
          </cell>
          <cell r="AE123">
            <v>100.045</v>
          </cell>
          <cell r="AF123" t="str">
            <v>AAA</v>
          </cell>
          <cell r="AG123">
            <v>100.17400000000002</v>
          </cell>
          <cell r="AH123">
            <v>0.3</v>
          </cell>
          <cell r="AI123">
            <v>0.2</v>
          </cell>
          <cell r="AJ123">
            <v>1.5492056351901905E-3</v>
          </cell>
          <cell r="AK123">
            <v>1.9191791557170272E-3</v>
          </cell>
          <cell r="AL123" t="str">
            <v>AAA</v>
          </cell>
          <cell r="AM123" t="str">
            <v>Aaa</v>
          </cell>
          <cell r="AN123" t="str">
            <v>AAA</v>
          </cell>
          <cell r="AO123" t="str">
            <v>Government</v>
          </cell>
          <cell r="AP123" t="str">
            <v>Sovereign</v>
          </cell>
          <cell r="AQ123" t="str">
            <v>UNITED STATES</v>
          </cell>
          <cell r="AR123" t="str">
            <v>#N/A Field Not Applicable</v>
          </cell>
        </row>
        <row r="124">
          <cell r="A124" t="str">
            <v>CP Inc</v>
          </cell>
          <cell r="B124" t="str">
            <v>Deutsche Bank</v>
          </cell>
          <cell r="C124" t="str">
            <v>13401302</v>
          </cell>
          <cell r="D124" t="str">
            <v>USD</v>
          </cell>
          <cell r="E124" t="str">
            <v>015</v>
          </cell>
          <cell r="F124" t="str">
            <v>045</v>
          </cell>
          <cell r="G124" t="str">
            <v>FEDERAL HOME LOAN BA</v>
          </cell>
          <cell r="H124" t="str">
            <v>2.670 OCT 27 14</v>
          </cell>
          <cell r="I124" t="str">
            <v>3133XVET4</v>
          </cell>
          <cell r="J124" t="str">
            <v>B</v>
          </cell>
          <cell r="K124" t="str">
            <v>ZZZ</v>
          </cell>
          <cell r="L124">
            <v>15990.33</v>
          </cell>
          <cell r="M124">
            <v>1416526.47</v>
          </cell>
          <cell r="N124">
            <v>1419894</v>
          </cell>
          <cell r="O124">
            <v>1480360</v>
          </cell>
          <cell r="P124">
            <v>1400000</v>
          </cell>
          <cell r="Q124">
            <v>1496350.33</v>
          </cell>
          <cell r="R124" t="str">
            <v>AO   27</v>
          </cell>
          <cell r="S124">
            <v>41939</v>
          </cell>
          <cell r="T124">
            <v>2014</v>
          </cell>
          <cell r="U124">
            <v>10</v>
          </cell>
          <cell r="V124">
            <v>1488</v>
          </cell>
          <cell r="W124" t="str">
            <v>MS</v>
          </cell>
          <cell r="X124">
            <v>2.67</v>
          </cell>
          <cell r="Y124">
            <v>3.83</v>
          </cell>
          <cell r="Z124">
            <v>2.4355840596613065E-3</v>
          </cell>
          <cell r="AA124">
            <v>40451</v>
          </cell>
          <cell r="AB124">
            <v>63833.53</v>
          </cell>
          <cell r="AC124">
            <v>0.17149999999999999</v>
          </cell>
          <cell r="AD124">
            <v>1</v>
          </cell>
          <cell r="AE124">
            <v>105.74</v>
          </cell>
          <cell r="AF124" t="str">
            <v>AAA</v>
          </cell>
          <cell r="AG124">
            <v>101.42100000000001</v>
          </cell>
          <cell r="AH124">
            <v>2.2999999999999998</v>
          </cell>
          <cell r="AI124">
            <v>1.2</v>
          </cell>
          <cell r="AJ124">
            <v>1.4626222812587479E-3</v>
          </cell>
          <cell r="AK124">
            <v>1.8119183994153661E-3</v>
          </cell>
          <cell r="AL124" t="str">
            <v>AAA</v>
          </cell>
          <cell r="AM124" t="str">
            <v>Aaa</v>
          </cell>
          <cell r="AN124" t="str">
            <v>AAA</v>
          </cell>
          <cell r="AO124" t="str">
            <v>Government</v>
          </cell>
          <cell r="AP124" t="str">
            <v>Sovereign</v>
          </cell>
          <cell r="AQ124" t="str">
            <v>UNITED STATES</v>
          </cell>
          <cell r="AR124" t="str">
            <v>#N/A Field Not Applicable</v>
          </cell>
        </row>
        <row r="125">
          <cell r="A125" t="str">
            <v>CP Inc</v>
          </cell>
          <cell r="B125" t="str">
            <v>Deutsche Bank</v>
          </cell>
          <cell r="C125" t="str">
            <v>13401302</v>
          </cell>
          <cell r="D125" t="str">
            <v>USD</v>
          </cell>
          <cell r="E125" t="str">
            <v>015</v>
          </cell>
          <cell r="F125" t="str">
            <v>045</v>
          </cell>
          <cell r="G125" t="str">
            <v>FEDERAL FARM CR BKS</v>
          </cell>
          <cell r="H125" t="str">
            <v>2.6 07 OCT 2013</v>
          </cell>
          <cell r="I125" t="str">
            <v>B31331GX46</v>
          </cell>
          <cell r="J125" t="str">
            <v>B</v>
          </cell>
          <cell r="K125" t="str">
            <v>CAL</v>
          </cell>
          <cell r="L125">
            <v>31416.67</v>
          </cell>
          <cell r="M125">
            <v>2499434.29</v>
          </cell>
          <cell r="N125">
            <v>2499250</v>
          </cell>
          <cell r="O125">
            <v>2500781.25</v>
          </cell>
          <cell r="P125">
            <v>2500000</v>
          </cell>
          <cell r="Q125">
            <v>2532197.92</v>
          </cell>
          <cell r="R125" t="str">
            <v>AO    7</v>
          </cell>
          <cell r="S125">
            <v>41554</v>
          </cell>
          <cell r="T125">
            <v>2013</v>
          </cell>
          <cell r="U125">
            <v>10</v>
          </cell>
          <cell r="V125">
            <v>1103</v>
          </cell>
          <cell r="W125" t="str">
            <v>MS</v>
          </cell>
          <cell r="X125">
            <v>2.6</v>
          </cell>
          <cell r="Y125">
            <v>0.02</v>
          </cell>
          <cell r="Z125">
            <v>2.2441473749615381E-5</v>
          </cell>
          <cell r="AA125">
            <v>40451</v>
          </cell>
          <cell r="AB125">
            <v>1346.96</v>
          </cell>
          <cell r="AC125">
            <v>9.8000000000000004E-2</v>
          </cell>
          <cell r="AD125">
            <v>1</v>
          </cell>
          <cell r="AE125">
            <v>100.03100000000001</v>
          </cell>
          <cell r="AF125" t="str">
            <v>AAA</v>
          </cell>
          <cell r="AG125">
            <v>99.97</v>
          </cell>
          <cell r="AH125">
            <v>2.6</v>
          </cell>
          <cell r="AI125">
            <v>2.6</v>
          </cell>
          <cell r="AJ125">
            <v>2.9173915874499993E-3</v>
          </cell>
          <cell r="AK125">
            <v>3.6141084156403021E-3</v>
          </cell>
          <cell r="AL125" t="str">
            <v>AAA</v>
          </cell>
          <cell r="AM125" t="str">
            <v>Aaa</v>
          </cell>
          <cell r="AN125" t="str">
            <v>AAA</v>
          </cell>
          <cell r="AO125" t="str">
            <v>Government</v>
          </cell>
          <cell r="AP125" t="str">
            <v>Sovereign</v>
          </cell>
          <cell r="AQ125" t="str">
            <v>UNITED STATES</v>
          </cell>
          <cell r="AR125" t="str">
            <v>#N/A Field Not Applicable</v>
          </cell>
        </row>
        <row r="126">
          <cell r="A126" t="str">
            <v>CP Inc</v>
          </cell>
          <cell r="B126" t="str">
            <v>Treasury - Partners</v>
          </cell>
          <cell r="C126" t="str">
            <v>13401822</v>
          </cell>
          <cell r="D126" t="str">
            <v>USD</v>
          </cell>
          <cell r="E126" t="str">
            <v>015</v>
          </cell>
          <cell r="F126" t="str">
            <v>045</v>
          </cell>
          <cell r="G126" t="str">
            <v>FEDERAL HOME LN MTG</v>
          </cell>
          <cell r="H126" t="str">
            <v>1.700 DEC 17 12</v>
          </cell>
          <cell r="I126" t="str">
            <v>3128X9PN4</v>
          </cell>
          <cell r="J126" t="str">
            <v>B</v>
          </cell>
          <cell r="K126" t="str">
            <v>CAL</v>
          </cell>
          <cell r="L126">
            <v>19644.439999999999</v>
          </cell>
          <cell r="M126">
            <v>4002654.01</v>
          </cell>
          <cell r="N126">
            <v>4003600</v>
          </cell>
          <cell r="O126">
            <v>4009600</v>
          </cell>
          <cell r="P126">
            <v>4000000</v>
          </cell>
          <cell r="Q126">
            <v>4029244.44</v>
          </cell>
          <cell r="R126" t="str">
            <v>JD   17</v>
          </cell>
          <cell r="S126">
            <v>41260</v>
          </cell>
          <cell r="T126">
            <v>2012</v>
          </cell>
          <cell r="U126">
            <v>12</v>
          </cell>
          <cell r="V126">
            <v>809</v>
          </cell>
          <cell r="W126" t="str">
            <v>MS</v>
          </cell>
          <cell r="X126">
            <v>1.7</v>
          </cell>
          <cell r="Y126">
            <v>0.21</v>
          </cell>
          <cell r="Z126">
            <v>3.7735229934337709E-4</v>
          </cell>
          <cell r="AA126">
            <v>40451</v>
          </cell>
          <cell r="AB126">
            <v>6945.99</v>
          </cell>
          <cell r="AC126">
            <v>1.5E-3</v>
          </cell>
          <cell r="AD126">
            <v>1</v>
          </cell>
          <cell r="AE126">
            <v>100.24</v>
          </cell>
          <cell r="AF126" t="str">
            <v>AAA</v>
          </cell>
          <cell r="AG126">
            <v>100.09</v>
          </cell>
          <cell r="AH126">
            <v>1.6</v>
          </cell>
          <cell r="AI126">
            <v>0.6</v>
          </cell>
          <cell r="AJ126">
            <v>2.8750651378543018E-3</v>
          </cell>
          <cell r="AK126">
            <v>3.5616737756193873E-3</v>
          </cell>
          <cell r="AL126" t="str">
            <v>AAA</v>
          </cell>
          <cell r="AM126" t="str">
            <v>Aaa</v>
          </cell>
          <cell r="AN126" t="str">
            <v>AAA</v>
          </cell>
          <cell r="AO126" t="str">
            <v>Government</v>
          </cell>
          <cell r="AP126" t="str">
            <v>Sovereign</v>
          </cell>
          <cell r="AQ126" t="str">
            <v>UNITED STATES</v>
          </cell>
          <cell r="AR126" t="str">
            <v>12/17/2010</v>
          </cell>
        </row>
        <row r="127">
          <cell r="A127" t="str">
            <v>CP Inc</v>
          </cell>
          <cell r="B127" t="str">
            <v>Treasury - Partners</v>
          </cell>
          <cell r="C127" t="str">
            <v>13401822</v>
          </cell>
          <cell r="D127" t="str">
            <v>USD</v>
          </cell>
          <cell r="E127" t="str">
            <v>015</v>
          </cell>
          <cell r="F127" t="str">
            <v>045</v>
          </cell>
          <cell r="G127" t="str">
            <v>FEDERAL HOME LOAN BA</v>
          </cell>
          <cell r="H127" t="str">
            <v>3.750 SEP 09 11</v>
          </cell>
          <cell r="I127" t="str">
            <v>3133XRY46</v>
          </cell>
          <cell r="J127" t="str">
            <v>B</v>
          </cell>
          <cell r="K127" t="str">
            <v>ZZZ</v>
          </cell>
          <cell r="L127">
            <v>6875</v>
          </cell>
          <cell r="M127">
            <v>3061075.69</v>
          </cell>
          <cell r="N127">
            <v>3135150</v>
          </cell>
          <cell r="O127">
            <v>3096600</v>
          </cell>
          <cell r="P127">
            <v>3000000</v>
          </cell>
          <cell r="Q127">
            <v>3103475</v>
          </cell>
          <cell r="R127" t="str">
            <v>MS    9</v>
          </cell>
          <cell r="S127">
            <v>40795</v>
          </cell>
          <cell r="T127">
            <v>2011</v>
          </cell>
          <cell r="U127">
            <v>9</v>
          </cell>
          <cell r="V127">
            <v>344</v>
          </cell>
          <cell r="W127" t="str">
            <v>MS</v>
          </cell>
          <cell r="X127">
            <v>3.75</v>
          </cell>
          <cell r="Y127">
            <v>0.93</v>
          </cell>
          <cell r="Z127">
            <v>1.2780171200405981E-3</v>
          </cell>
          <cell r="AA127">
            <v>40451</v>
          </cell>
          <cell r="AB127">
            <v>35524.31</v>
          </cell>
          <cell r="AC127">
            <v>1.34E-2</v>
          </cell>
          <cell r="AD127">
            <v>1</v>
          </cell>
          <cell r="AE127">
            <v>103.22</v>
          </cell>
          <cell r="AF127" t="str">
            <v>AAA</v>
          </cell>
          <cell r="AG127">
            <v>104.505</v>
          </cell>
          <cell r="AH127">
            <v>1.5</v>
          </cell>
          <cell r="AI127">
            <v>0.3</v>
          </cell>
          <cell r="AJ127">
            <v>2.0613179355493515E-3</v>
          </cell>
          <cell r="AK127">
            <v>2.5535915474037768E-3</v>
          </cell>
          <cell r="AL127" t="str">
            <v>AAA</v>
          </cell>
          <cell r="AM127" t="str">
            <v>Aaa</v>
          </cell>
          <cell r="AN127" t="str">
            <v>AAA</v>
          </cell>
          <cell r="AO127" t="str">
            <v>Government</v>
          </cell>
          <cell r="AP127" t="str">
            <v>Sovereign</v>
          </cell>
          <cell r="AQ127" t="str">
            <v>UNITED STATES</v>
          </cell>
          <cell r="AR127" t="str">
            <v>#N/A Field Not Applicable</v>
          </cell>
        </row>
        <row r="128">
          <cell r="A128" t="str">
            <v>CP Inc</v>
          </cell>
          <cell r="B128" t="str">
            <v>Treasury - Partners</v>
          </cell>
          <cell r="C128" t="str">
            <v>13401822</v>
          </cell>
          <cell r="D128" t="str">
            <v>USD</v>
          </cell>
          <cell r="E128" t="str">
            <v>015</v>
          </cell>
          <cell r="F128" t="str">
            <v>045</v>
          </cell>
          <cell r="G128" t="str">
            <v>FEDERAL HOME LOAN BA</v>
          </cell>
          <cell r="H128" t="str">
            <v>2.250 APR 15 13</v>
          </cell>
          <cell r="I128" t="str">
            <v>3133XV6D8</v>
          </cell>
          <cell r="J128" t="str">
            <v>B</v>
          </cell>
          <cell r="K128" t="str">
            <v>CAL</v>
          </cell>
          <cell r="L128">
            <v>25937.5</v>
          </cell>
          <cell r="M128">
            <v>2499489.86</v>
          </cell>
          <cell r="N128">
            <v>2499300</v>
          </cell>
          <cell r="O128">
            <v>2501500</v>
          </cell>
          <cell r="P128">
            <v>2500000</v>
          </cell>
          <cell r="Q128">
            <v>2527437.5</v>
          </cell>
          <cell r="R128" t="str">
            <v>AO   15</v>
          </cell>
          <cell r="S128">
            <v>41379</v>
          </cell>
          <cell r="T128">
            <v>2013</v>
          </cell>
          <cell r="U128">
            <v>4</v>
          </cell>
          <cell r="V128">
            <v>928</v>
          </cell>
          <cell r="W128" t="str">
            <v>MS</v>
          </cell>
          <cell r="X128">
            <v>2.25</v>
          </cell>
          <cell r="Y128">
            <v>2.4300000000000002</v>
          </cell>
          <cell r="Z128">
            <v>2.7266996820289715E-3</v>
          </cell>
          <cell r="AA128">
            <v>40451</v>
          </cell>
          <cell r="AB128">
            <v>2010.14</v>
          </cell>
          <cell r="AC128">
            <v>7.2599999999999998E-2</v>
          </cell>
          <cell r="AD128">
            <v>1</v>
          </cell>
          <cell r="AE128">
            <v>100.06</v>
          </cell>
          <cell r="AF128" t="str">
            <v>AAA</v>
          </cell>
          <cell r="AG128">
            <v>99.971999999999994</v>
          </cell>
          <cell r="AH128">
            <v>2.2999999999999998</v>
          </cell>
          <cell r="AI128">
            <v>2.2000000000000002</v>
          </cell>
          <cell r="AJ128">
            <v>2.5808268595335941E-3</v>
          </cell>
          <cell r="AK128">
            <v>3.1971669872756683E-3</v>
          </cell>
          <cell r="AL128" t="str">
            <v>AAA</v>
          </cell>
          <cell r="AM128" t="str">
            <v>Aaa</v>
          </cell>
          <cell r="AN128" t="str">
            <v>AAA</v>
          </cell>
          <cell r="AO128" t="str">
            <v>Government</v>
          </cell>
          <cell r="AP128" t="str">
            <v>Sovereign</v>
          </cell>
          <cell r="AQ128" t="str">
            <v>UNITED STATES</v>
          </cell>
          <cell r="AR128" t="str">
            <v>10/15/2010</v>
          </cell>
        </row>
        <row r="129">
          <cell r="A129" t="str">
            <v>CP Inc</v>
          </cell>
          <cell r="B129" t="str">
            <v>Treasury - Partners</v>
          </cell>
          <cell r="C129" t="str">
            <v>13401822</v>
          </cell>
          <cell r="D129" t="str">
            <v>USD</v>
          </cell>
          <cell r="E129" t="str">
            <v>015</v>
          </cell>
          <cell r="F129" t="str">
            <v>045</v>
          </cell>
          <cell r="G129" t="str">
            <v>FEDERAL HOME LOAN BA</v>
          </cell>
          <cell r="H129" t="str">
            <v>1.900 OCT 15 12</v>
          </cell>
          <cell r="I129" t="str">
            <v>3133XVCB5</v>
          </cell>
          <cell r="J129" t="str">
            <v>B</v>
          </cell>
          <cell r="K129" t="str">
            <v>CAL</v>
          </cell>
          <cell r="L129">
            <v>17522.22</v>
          </cell>
          <cell r="M129">
            <v>2002232.21</v>
          </cell>
          <cell r="N129">
            <v>2003200</v>
          </cell>
          <cell r="O129">
            <v>2001200</v>
          </cell>
          <cell r="P129">
            <v>2000000</v>
          </cell>
          <cell r="Q129">
            <v>2018722.22</v>
          </cell>
          <cell r="R129" t="str">
            <v>AO   15</v>
          </cell>
          <cell r="S129">
            <v>41197</v>
          </cell>
          <cell r="T129">
            <v>2012</v>
          </cell>
          <cell r="U129">
            <v>10</v>
          </cell>
          <cell r="V129">
            <v>746</v>
          </cell>
          <cell r="W129" t="str">
            <v>MS</v>
          </cell>
          <cell r="X129">
            <v>1.9</v>
          </cell>
          <cell r="Y129">
            <v>0.04</v>
          </cell>
          <cell r="Z129">
            <v>3.595456920881836E-5</v>
          </cell>
          <cell r="AA129">
            <v>40451</v>
          </cell>
          <cell r="AB129">
            <v>-1032.21</v>
          </cell>
          <cell r="AC129">
            <v>2.0000000000000001E-4</v>
          </cell>
          <cell r="AD129">
            <v>1</v>
          </cell>
          <cell r="AE129">
            <v>100.06</v>
          </cell>
          <cell r="AF129" t="str">
            <v>AAA</v>
          </cell>
          <cell r="AG129">
            <v>100.16</v>
          </cell>
          <cell r="AH129">
            <v>1.7</v>
          </cell>
          <cell r="AI129">
            <v>0.4</v>
          </cell>
          <cell r="AJ129">
            <v>1.5280691913747801E-3</v>
          </cell>
          <cell r="AK129">
            <v>1.8929950123889273E-3</v>
          </cell>
          <cell r="AL129" t="str">
            <v>AAA</v>
          </cell>
          <cell r="AM129" t="str">
            <v>Aaa</v>
          </cell>
          <cell r="AN129" t="str">
            <v>AAA</v>
          </cell>
          <cell r="AO129" t="str">
            <v>Government</v>
          </cell>
          <cell r="AP129" t="str">
            <v>Sovereign</v>
          </cell>
          <cell r="AQ129" t="str">
            <v>UNITED STATES</v>
          </cell>
          <cell r="AR129" t="str">
            <v>10/15/2010</v>
          </cell>
        </row>
        <row r="130">
          <cell r="A130" t="str">
            <v>CP Inc</v>
          </cell>
          <cell r="B130" t="str">
            <v>Treasury - Partners</v>
          </cell>
          <cell r="C130" t="str">
            <v>13401822</v>
          </cell>
          <cell r="D130" t="str">
            <v>USD</v>
          </cell>
          <cell r="E130" t="str">
            <v>015</v>
          </cell>
          <cell r="F130" t="str">
            <v>045</v>
          </cell>
          <cell r="G130" t="str">
            <v>FREDDIE MAC</v>
          </cell>
          <cell r="H130" t="str">
            <v>1.625 26 APR 20</v>
          </cell>
          <cell r="I130" t="str">
            <v>B3137EABZ1</v>
          </cell>
          <cell r="J130" t="str">
            <v>B</v>
          </cell>
          <cell r="K130" t="str">
            <v>ZZZ</v>
          </cell>
          <cell r="L130">
            <v>69965.279999999999</v>
          </cell>
          <cell r="M130">
            <v>10069043.67</v>
          </cell>
          <cell r="N130">
            <v>10105400</v>
          </cell>
          <cell r="O130">
            <v>10075000</v>
          </cell>
          <cell r="P130">
            <v>10000000</v>
          </cell>
          <cell r="Q130">
            <v>10144965.279999999</v>
          </cell>
          <cell r="R130" t="str">
            <v>AO   26</v>
          </cell>
          <cell r="S130">
            <v>40659</v>
          </cell>
          <cell r="T130">
            <v>2011</v>
          </cell>
          <cell r="U130">
            <v>4</v>
          </cell>
          <cell r="V130">
            <v>208</v>
          </cell>
          <cell r="W130" t="str">
            <v>MS</v>
          </cell>
          <cell r="X130">
            <v>1.625</v>
          </cell>
          <cell r="Y130">
            <v>0.56999999999999995</v>
          </cell>
          <cell r="Z130">
            <v>2.576574680551023E-3</v>
          </cell>
          <cell r="AA130">
            <v>40451</v>
          </cell>
          <cell r="AB130">
            <v>5956.33</v>
          </cell>
          <cell r="AC130">
            <v>6.0999999999999995E-3</v>
          </cell>
          <cell r="AD130">
            <v>1</v>
          </cell>
          <cell r="AE130">
            <v>100.75</v>
          </cell>
          <cell r="AF130" t="str">
            <v>AAA</v>
          </cell>
          <cell r="AG130">
            <v>101.054</v>
          </cell>
          <cell r="AH130">
            <v>0.4</v>
          </cell>
          <cell r="AI130">
            <v>0.3</v>
          </cell>
          <cell r="AJ130">
            <v>1.8081225828428234E-3</v>
          </cell>
          <cell r="AK130">
            <v>2.2399293503390636E-3</v>
          </cell>
          <cell r="AL130" t="str">
            <v>AAA</v>
          </cell>
          <cell r="AM130" t="str">
            <v>Aaa</v>
          </cell>
          <cell r="AN130" t="str">
            <v>AAA</v>
          </cell>
          <cell r="AO130" t="str">
            <v>Government</v>
          </cell>
          <cell r="AP130" t="str">
            <v>Sovereign</v>
          </cell>
          <cell r="AQ130" t="str">
            <v>UNITED STATES</v>
          </cell>
          <cell r="AR130" t="str">
            <v>#N/A Field Not Applicable</v>
          </cell>
        </row>
        <row r="131">
          <cell r="A131" t="str">
            <v>CP Ltd</v>
          </cell>
          <cell r="B131" t="str">
            <v>BlackRock</v>
          </cell>
          <cell r="C131" t="str">
            <v>13407172</v>
          </cell>
          <cell r="D131" t="str">
            <v>USD</v>
          </cell>
          <cell r="E131" t="str">
            <v>015</v>
          </cell>
          <cell r="F131" t="str">
            <v>045</v>
          </cell>
          <cell r="G131" t="str">
            <v>FEDERAL HOME LN MTG</v>
          </cell>
          <cell r="H131" t="str">
            <v>1.875 MAR 08 13</v>
          </cell>
          <cell r="I131" t="str">
            <v>3128X9H78</v>
          </cell>
          <cell r="J131" t="str">
            <v>B</v>
          </cell>
          <cell r="K131" t="str">
            <v>CAL</v>
          </cell>
          <cell r="L131">
            <v>5300.78</v>
          </cell>
          <cell r="M131">
            <v>4440215.38</v>
          </cell>
          <cell r="N131">
            <v>4442611.5</v>
          </cell>
          <cell r="O131">
            <v>4448452.5</v>
          </cell>
          <cell r="P131">
            <v>4425000</v>
          </cell>
          <cell r="Q131">
            <v>4453753.28</v>
          </cell>
          <cell r="R131" t="str">
            <v>MS    8</v>
          </cell>
          <cell r="S131">
            <v>41341</v>
          </cell>
          <cell r="T131">
            <v>2013</v>
          </cell>
          <cell r="U131">
            <v>3</v>
          </cell>
          <cell r="V131">
            <v>890</v>
          </cell>
          <cell r="W131" t="str">
            <v>MS</v>
          </cell>
          <cell r="X131">
            <v>1.875</v>
          </cell>
          <cell r="Y131">
            <v>0.44</v>
          </cell>
          <cell r="Z131">
            <v>8.7707426453046962E-4</v>
          </cell>
          <cell r="AA131">
            <v>40451</v>
          </cell>
          <cell r="AB131">
            <v>8237.1200000000008</v>
          </cell>
          <cell r="AC131">
            <v>4.0999999999999995E-3</v>
          </cell>
          <cell r="AD131">
            <v>1</v>
          </cell>
          <cell r="AE131">
            <v>100.53</v>
          </cell>
          <cell r="AF131" t="str">
            <v>AAA</v>
          </cell>
          <cell r="AG131">
            <v>100.398</v>
          </cell>
          <cell r="AH131">
            <v>1.4</v>
          </cell>
          <cell r="AI131">
            <v>0.7</v>
          </cell>
          <cell r="AJ131">
            <v>2.7906908416878576E-3</v>
          </cell>
          <cell r="AK131">
            <v>3.4571496331797331E-3</v>
          </cell>
          <cell r="AL131" t="str">
            <v>AAA</v>
          </cell>
          <cell r="AM131" t="str">
            <v>Aaa</v>
          </cell>
          <cell r="AN131" t="str">
            <v>AAA</v>
          </cell>
          <cell r="AO131" t="str">
            <v>Government</v>
          </cell>
          <cell r="AP131" t="str">
            <v>Sovereign</v>
          </cell>
          <cell r="AQ131" t="str">
            <v>UNITED STATES</v>
          </cell>
          <cell r="AR131" t="str">
            <v>3/8/2011</v>
          </cell>
        </row>
        <row r="132">
          <cell r="A132" t="str">
            <v>CP Ltd</v>
          </cell>
          <cell r="B132" t="str">
            <v>BlackRock</v>
          </cell>
          <cell r="C132" t="str">
            <v>13407172</v>
          </cell>
          <cell r="D132" t="str">
            <v>USD</v>
          </cell>
          <cell r="E132" t="str">
            <v>015</v>
          </cell>
          <cell r="F132" t="str">
            <v>045</v>
          </cell>
          <cell r="G132" t="str">
            <v>FEDERAL HOME LN MTG</v>
          </cell>
          <cell r="H132" t="str">
            <v>2.000 NOV 05 12</v>
          </cell>
          <cell r="I132" t="str">
            <v>3128X9KL3</v>
          </cell>
          <cell r="J132" t="str">
            <v>B</v>
          </cell>
          <cell r="K132" t="str">
            <v>CAL</v>
          </cell>
          <cell r="L132">
            <v>22711.11</v>
          </cell>
          <cell r="M132">
            <v>2814351.82</v>
          </cell>
          <cell r="N132">
            <v>2820160</v>
          </cell>
          <cell r="O132">
            <v>2803920</v>
          </cell>
          <cell r="P132">
            <v>2800000</v>
          </cell>
          <cell r="Q132">
            <v>2826631.11</v>
          </cell>
          <cell r="R132" t="str">
            <v>MN    5</v>
          </cell>
          <cell r="S132">
            <v>41218</v>
          </cell>
          <cell r="T132">
            <v>2012</v>
          </cell>
          <cell r="U132">
            <v>11</v>
          </cell>
          <cell r="V132">
            <v>767</v>
          </cell>
          <cell r="W132" t="str">
            <v>MS</v>
          </cell>
          <cell r="X132">
            <v>2</v>
          </cell>
          <cell r="Y132">
            <v>0.1</v>
          </cell>
          <cell r="Z132">
            <v>1.2634499483223514E-4</v>
          </cell>
          <cell r="AA132">
            <v>40451</v>
          </cell>
          <cell r="AB132">
            <v>-10431.82</v>
          </cell>
          <cell r="AC132">
            <v>5.9999999999999995E-4</v>
          </cell>
          <cell r="AD132">
            <v>1</v>
          </cell>
          <cell r="AE132">
            <v>100.14</v>
          </cell>
          <cell r="AF132" t="str">
            <v>AAA</v>
          </cell>
          <cell r="AG132">
            <v>100.72</v>
          </cell>
          <cell r="AH132">
            <v>1.2</v>
          </cell>
          <cell r="AI132">
            <v>0.5</v>
          </cell>
          <cell r="AJ132">
            <v>1.5161399379868218E-3</v>
          </cell>
          <cell r="AK132">
            <v>1.8782168745320859E-3</v>
          </cell>
          <cell r="AL132" t="str">
            <v>AAA</v>
          </cell>
          <cell r="AM132" t="str">
            <v>Aaa</v>
          </cell>
          <cell r="AN132" t="str">
            <v>AAA</v>
          </cell>
          <cell r="AO132" t="str">
            <v>Government</v>
          </cell>
          <cell r="AP132" t="str">
            <v>Sovereign</v>
          </cell>
          <cell r="AQ132" t="str">
            <v>UNITED STATES</v>
          </cell>
          <cell r="AR132" t="str">
            <v>11/5/2010</v>
          </cell>
        </row>
        <row r="133">
          <cell r="A133" t="str">
            <v>CP Ltd</v>
          </cell>
          <cell r="B133" t="str">
            <v>BlackRock</v>
          </cell>
          <cell r="C133" t="str">
            <v>13407172</v>
          </cell>
          <cell r="D133" t="str">
            <v>USD</v>
          </cell>
          <cell r="E133" t="str">
            <v>015</v>
          </cell>
          <cell r="F133" t="str">
            <v>045</v>
          </cell>
          <cell r="G133" t="str">
            <v>FEDERAL FARM CR BKS</v>
          </cell>
          <cell r="H133" t="str">
            <v>FLTG SEP 23 11</v>
          </cell>
          <cell r="I133" t="str">
            <v>31331GT25</v>
          </cell>
          <cell r="J133" t="str">
            <v>B</v>
          </cell>
          <cell r="K133" t="str">
            <v>FLR</v>
          </cell>
          <cell r="L133">
            <v>355.56</v>
          </cell>
          <cell r="M133">
            <v>5002968.01</v>
          </cell>
          <cell r="N133">
            <v>5005320.8099999996</v>
          </cell>
          <cell r="O133">
            <v>4996500</v>
          </cell>
          <cell r="P133">
            <v>5000000</v>
          </cell>
          <cell r="Q133">
            <v>4996855.5599999996</v>
          </cell>
          <cell r="R133" t="str">
            <v>MJSD 23</v>
          </cell>
          <cell r="S133">
            <v>40809</v>
          </cell>
          <cell r="T133">
            <v>2011</v>
          </cell>
          <cell r="U133">
            <v>9</v>
          </cell>
          <cell r="V133">
            <v>358</v>
          </cell>
          <cell r="W133" t="str">
            <v>MS</v>
          </cell>
          <cell r="X133">
            <v>0.32</v>
          </cell>
          <cell r="Y133">
            <v>0.98</v>
          </cell>
          <cell r="Z133">
            <v>2.2010679816921465E-3</v>
          </cell>
          <cell r="AA133">
            <v>40451</v>
          </cell>
          <cell r="AB133">
            <v>-6468.01</v>
          </cell>
          <cell r="AC133">
            <v>1.21E-2</v>
          </cell>
          <cell r="AD133">
            <v>1</v>
          </cell>
          <cell r="AE133">
            <v>99.93</v>
          </cell>
          <cell r="AF133" t="str">
            <v>AAA</v>
          </cell>
          <cell r="AG133">
            <v>100.10599999999998</v>
          </cell>
          <cell r="AH133">
            <v>0.3</v>
          </cell>
          <cell r="AI133">
            <v>0.4</v>
          </cell>
          <cell r="AJ133">
            <v>6.7379632092616742E-4</v>
          </cell>
          <cell r="AK133">
            <v>8.3470897919988988E-4</v>
          </cell>
          <cell r="AL133" t="str">
            <v>AAA</v>
          </cell>
          <cell r="AM133" t="str">
            <v>Aaa</v>
          </cell>
          <cell r="AN133" t="str">
            <v>AAA</v>
          </cell>
          <cell r="AO133" t="str">
            <v>Government</v>
          </cell>
          <cell r="AP133" t="str">
            <v>Sovereign</v>
          </cell>
          <cell r="AQ133" t="str">
            <v>UNITED STATES</v>
          </cell>
          <cell r="AR133" t="str">
            <v>#N/A Field Not Applicable</v>
          </cell>
        </row>
        <row r="134">
          <cell r="A134" t="str">
            <v>CP Ltd</v>
          </cell>
          <cell r="B134" t="str">
            <v>BlackRock</v>
          </cell>
          <cell r="C134" t="str">
            <v>13407172</v>
          </cell>
          <cell r="D134" t="str">
            <v>USD</v>
          </cell>
          <cell r="E134" t="str">
            <v>015</v>
          </cell>
          <cell r="F134" t="str">
            <v>045</v>
          </cell>
          <cell r="G134" t="str">
            <v>FEDERAL HOME LOAN BA</v>
          </cell>
          <cell r="H134" t="str">
            <v>3.125 DEC 13 13</v>
          </cell>
          <cell r="I134" t="str">
            <v>3133XSP93</v>
          </cell>
          <cell r="J134" t="str">
            <v>B</v>
          </cell>
          <cell r="K134" t="str">
            <v>ZZZ</v>
          </cell>
          <cell r="L134">
            <v>42187.5</v>
          </cell>
          <cell r="M134">
            <v>4654713.53</v>
          </cell>
          <cell r="N134">
            <v>4694802.17</v>
          </cell>
          <cell r="O134">
            <v>4808700</v>
          </cell>
          <cell r="P134">
            <v>4500000</v>
          </cell>
          <cell r="Q134">
            <v>4850887.5</v>
          </cell>
          <cell r="R134" t="str">
            <v>JD   13</v>
          </cell>
          <cell r="S134">
            <v>41621</v>
          </cell>
          <cell r="T134">
            <v>2013</v>
          </cell>
          <cell r="U134">
            <v>12</v>
          </cell>
          <cell r="V134">
            <v>1170</v>
          </cell>
          <cell r="W134" t="str">
            <v>MS</v>
          </cell>
          <cell r="X134">
            <v>3.125</v>
          </cell>
          <cell r="Y134">
            <v>3.04</v>
          </cell>
          <cell r="Z134">
            <v>6.3525222690739873E-3</v>
          </cell>
          <cell r="AA134">
            <v>40451</v>
          </cell>
          <cell r="AB134">
            <v>153986.47</v>
          </cell>
          <cell r="AC134">
            <v>0.1104</v>
          </cell>
          <cell r="AD134">
            <v>1</v>
          </cell>
          <cell r="AE134">
            <v>106.86</v>
          </cell>
          <cell r="AF134" t="str">
            <v>AAA</v>
          </cell>
          <cell r="AG134">
            <v>104.32899999999999</v>
          </cell>
          <cell r="AH134">
            <v>2</v>
          </cell>
          <cell r="AI134">
            <v>0.9</v>
          </cell>
          <cell r="AJ134">
            <v>4.1792909664960442E-3</v>
          </cell>
          <cell r="AK134">
            <v>5.1773682759622746E-3</v>
          </cell>
          <cell r="AL134" t="str">
            <v>AAA</v>
          </cell>
          <cell r="AM134" t="str">
            <v>Aaa</v>
          </cell>
          <cell r="AN134" t="str">
            <v>AAA</v>
          </cell>
          <cell r="AO134" t="str">
            <v>Government</v>
          </cell>
          <cell r="AP134" t="str">
            <v>Sovereign</v>
          </cell>
          <cell r="AQ134" t="str">
            <v>UNITED STATES</v>
          </cell>
          <cell r="AR134" t="str">
            <v>#N/A Field Not Applicable</v>
          </cell>
        </row>
        <row r="135">
          <cell r="A135" t="str">
            <v>CP Ltd</v>
          </cell>
          <cell r="B135" t="str">
            <v>BlackRock</v>
          </cell>
          <cell r="C135" t="str">
            <v>13407172</v>
          </cell>
          <cell r="D135" t="str">
            <v>USD</v>
          </cell>
          <cell r="E135" t="str">
            <v>015</v>
          </cell>
          <cell r="F135" t="str">
            <v>045</v>
          </cell>
          <cell r="G135" t="str">
            <v>FEDERAL HOME LOAN BA</v>
          </cell>
          <cell r="H135" t="str">
            <v>1.900 OCT 15 12</v>
          </cell>
          <cell r="I135" t="str">
            <v>3133XVCB5</v>
          </cell>
          <cell r="J135" t="str">
            <v>B</v>
          </cell>
          <cell r="K135" t="str">
            <v>CAL</v>
          </cell>
          <cell r="L135">
            <v>26283.33</v>
          </cell>
          <cell r="M135">
            <v>3008880.79</v>
          </cell>
          <cell r="N135">
            <v>3012600</v>
          </cell>
          <cell r="O135">
            <v>3001800</v>
          </cell>
          <cell r="P135">
            <v>3000000</v>
          </cell>
          <cell r="Q135">
            <v>3028083.33</v>
          </cell>
          <cell r="R135" t="str">
            <v>AO   15</v>
          </cell>
          <cell r="S135">
            <v>41197</v>
          </cell>
          <cell r="T135">
            <v>2012</v>
          </cell>
          <cell r="U135">
            <v>10</v>
          </cell>
          <cell r="V135">
            <v>746</v>
          </cell>
          <cell r="W135" t="str">
            <v>MS</v>
          </cell>
          <cell r="X135">
            <v>1.9</v>
          </cell>
          <cell r="Y135">
            <v>0.04</v>
          </cell>
          <cell r="Z135">
            <v>5.4031201808075532E-5</v>
          </cell>
          <cell r="AA135">
            <v>40451</v>
          </cell>
          <cell r="AB135">
            <v>-7080.79</v>
          </cell>
          <cell r="AC135">
            <v>2.0000000000000001E-4</v>
          </cell>
          <cell r="AD135">
            <v>1</v>
          </cell>
          <cell r="AE135">
            <v>100.06</v>
          </cell>
          <cell r="AF135" t="str">
            <v>AAA</v>
          </cell>
          <cell r="AG135">
            <v>100.42</v>
          </cell>
          <cell r="AH135">
            <v>1.4</v>
          </cell>
          <cell r="AI135">
            <v>0.4</v>
          </cell>
          <cell r="AJ135">
            <v>1.8910920632826435E-3</v>
          </cell>
          <cell r="AK135">
            <v>2.3427131860054152E-3</v>
          </cell>
          <cell r="AL135" t="str">
            <v>AAA</v>
          </cell>
          <cell r="AM135" t="str">
            <v>Aaa</v>
          </cell>
          <cell r="AN135" t="str">
            <v>AAA</v>
          </cell>
          <cell r="AO135" t="str">
            <v>Government</v>
          </cell>
          <cell r="AP135" t="str">
            <v>Sovereign</v>
          </cell>
          <cell r="AQ135" t="str">
            <v>UNITED STATES</v>
          </cell>
          <cell r="AR135" t="str">
            <v>10/15/2010</v>
          </cell>
        </row>
        <row r="136">
          <cell r="A136" t="str">
            <v>CP Ltd</v>
          </cell>
          <cell r="B136" t="str">
            <v>BlackRock</v>
          </cell>
          <cell r="C136" t="str">
            <v>13407172</v>
          </cell>
          <cell r="D136" t="str">
            <v>USD</v>
          </cell>
          <cell r="E136" t="str">
            <v>015</v>
          </cell>
          <cell r="F136" t="str">
            <v>045</v>
          </cell>
          <cell r="G136" t="str">
            <v>FEDERAL HOME LOAN BA</v>
          </cell>
          <cell r="H136" t="str">
            <v>2.670 OCT 27 14</v>
          </cell>
          <cell r="I136" t="str">
            <v>3133XVET4</v>
          </cell>
          <cell r="J136" t="str">
            <v>B</v>
          </cell>
          <cell r="K136" t="str">
            <v>ZZZ</v>
          </cell>
          <cell r="L136">
            <v>23985.5</v>
          </cell>
          <cell r="M136">
            <v>2124789.7000000002</v>
          </cell>
          <cell r="N136">
            <v>2129841</v>
          </cell>
          <cell r="O136">
            <v>2220540</v>
          </cell>
          <cell r="P136">
            <v>2100000</v>
          </cell>
          <cell r="Q136">
            <v>2244525.5</v>
          </cell>
          <cell r="R136" t="str">
            <v>AO   27</v>
          </cell>
          <cell r="S136">
            <v>41939</v>
          </cell>
          <cell r="T136">
            <v>2014</v>
          </cell>
          <cell r="U136">
            <v>10</v>
          </cell>
          <cell r="V136">
            <v>1488</v>
          </cell>
          <cell r="W136" t="str">
            <v>MS</v>
          </cell>
          <cell r="X136">
            <v>2.67</v>
          </cell>
          <cell r="Y136">
            <v>3.83</v>
          </cell>
          <cell r="Z136">
            <v>3.6533760808949299E-3</v>
          </cell>
          <cell r="AA136">
            <v>40451</v>
          </cell>
          <cell r="AB136">
            <v>95750.3</v>
          </cell>
          <cell r="AC136">
            <v>0.17149999999999999</v>
          </cell>
          <cell r="AD136">
            <v>1</v>
          </cell>
          <cell r="AE136">
            <v>105.74</v>
          </cell>
          <cell r="AF136" t="str">
            <v>AAA</v>
          </cell>
          <cell r="AG136">
            <v>101.42100000000001</v>
          </cell>
          <cell r="AH136">
            <v>2.4</v>
          </cell>
          <cell r="AI136">
            <v>1.2</v>
          </cell>
          <cell r="AJ136">
            <v>2.2893218261482592E-3</v>
          </cell>
          <cell r="AK136">
            <v>2.8360461837155589E-3</v>
          </cell>
          <cell r="AL136" t="str">
            <v>AAA</v>
          </cell>
          <cell r="AM136" t="str">
            <v>Aaa</v>
          </cell>
          <cell r="AN136" t="str">
            <v>AAA</v>
          </cell>
          <cell r="AO136" t="str">
            <v>Government</v>
          </cell>
          <cell r="AP136" t="str">
            <v>Sovereign</v>
          </cell>
          <cell r="AQ136" t="str">
            <v>UNITED STATES</v>
          </cell>
          <cell r="AR136" t="str">
            <v>#N/A Field Not Applicable</v>
          </cell>
        </row>
        <row r="137">
          <cell r="A137" t="str">
            <v>CP Ltd</v>
          </cell>
          <cell r="B137" t="str">
            <v>BlackRock</v>
          </cell>
          <cell r="C137" t="str">
            <v>13407172</v>
          </cell>
          <cell r="D137" t="str">
            <v>USD</v>
          </cell>
          <cell r="E137" t="str">
            <v>015</v>
          </cell>
          <cell r="F137" t="str">
            <v>045</v>
          </cell>
          <cell r="G137" t="str">
            <v>FEDERAL NTL MTG ASSN</v>
          </cell>
          <cell r="H137" t="str">
            <v>4.250 FEB 25 13</v>
          </cell>
          <cell r="I137" t="str">
            <v>31398ANT5</v>
          </cell>
          <cell r="J137" t="str">
            <v>B</v>
          </cell>
          <cell r="K137" t="str">
            <v>CAL</v>
          </cell>
          <cell r="L137">
            <v>7437.5</v>
          </cell>
          <cell r="M137">
            <v>1842951.39</v>
          </cell>
          <cell r="N137">
            <v>1880322.5</v>
          </cell>
          <cell r="O137">
            <v>1898837.5</v>
          </cell>
          <cell r="P137">
            <v>1750000</v>
          </cell>
          <cell r="Q137">
            <v>1906275</v>
          </cell>
          <cell r="R137" t="str">
            <v>FA   25</v>
          </cell>
          <cell r="S137">
            <v>41330</v>
          </cell>
          <cell r="T137">
            <v>2013</v>
          </cell>
          <cell r="U137">
            <v>2</v>
          </cell>
          <cell r="V137">
            <v>879</v>
          </cell>
          <cell r="W137" t="str">
            <v>MS</v>
          </cell>
          <cell r="X137">
            <v>4.25</v>
          </cell>
          <cell r="Y137">
            <v>2.2999999999999998</v>
          </cell>
          <cell r="Z137">
            <v>1.9029236822456132E-3</v>
          </cell>
          <cell r="AA137">
            <v>40451</v>
          </cell>
          <cell r="AB137">
            <v>55886.11</v>
          </cell>
          <cell r="AC137">
            <v>6.5599999999999992E-2</v>
          </cell>
          <cell r="AD137">
            <v>1</v>
          </cell>
          <cell r="AE137">
            <v>108.505</v>
          </cell>
          <cell r="AF137" t="str">
            <v>AAA</v>
          </cell>
          <cell r="AG137">
            <v>107.447</v>
          </cell>
          <cell r="AH137">
            <v>2</v>
          </cell>
          <cell r="AI137">
            <v>0.7</v>
          </cell>
          <cell r="AJ137">
            <v>1.6547162454309682E-3</v>
          </cell>
          <cell r="AK137">
            <v>2.0498872807595907E-3</v>
          </cell>
          <cell r="AL137" t="str">
            <v>AAA</v>
          </cell>
          <cell r="AM137" t="str">
            <v>Aaa</v>
          </cell>
          <cell r="AN137" t="str">
            <v>AAA</v>
          </cell>
          <cell r="AO137" t="str">
            <v>Government</v>
          </cell>
          <cell r="AP137" t="str">
            <v>Sovereign</v>
          </cell>
          <cell r="AQ137" t="str">
            <v>UNITED STATES</v>
          </cell>
          <cell r="AR137" t="str">
            <v>#N/A Field Not Applicable</v>
          </cell>
        </row>
        <row r="138">
          <cell r="A138" t="str">
            <v>CP Ltd</v>
          </cell>
          <cell r="B138" t="str">
            <v>BlackRock</v>
          </cell>
          <cell r="C138" t="str">
            <v>13407172</v>
          </cell>
          <cell r="D138" t="str">
            <v>USD</v>
          </cell>
          <cell r="E138" t="str">
            <v>015</v>
          </cell>
          <cell r="F138" t="str">
            <v>045</v>
          </cell>
          <cell r="G138" t="str">
            <v>FEDERAL NTL MTG ASSN</v>
          </cell>
          <cell r="H138" t="str">
            <v>3.125 NOV 10 14</v>
          </cell>
          <cell r="I138" t="str">
            <v>31398AZY1</v>
          </cell>
          <cell r="J138" t="str">
            <v>B</v>
          </cell>
          <cell r="K138" t="str">
            <v>CAL</v>
          </cell>
          <cell r="L138">
            <v>24479.17</v>
          </cell>
          <cell r="M138">
            <v>2014442.32</v>
          </cell>
          <cell r="N138">
            <v>2017300</v>
          </cell>
          <cell r="O138">
            <v>2006200</v>
          </cell>
          <cell r="P138">
            <v>2000000</v>
          </cell>
          <cell r="Q138">
            <v>2030679.17</v>
          </cell>
          <cell r="R138" t="str">
            <v>MN   10</v>
          </cell>
          <cell r="S138">
            <v>40492</v>
          </cell>
          <cell r="T138">
            <v>2010</v>
          </cell>
          <cell r="U138">
            <v>11</v>
          </cell>
          <cell r="V138">
            <v>41</v>
          </cell>
          <cell r="W138" t="str">
            <v>MS</v>
          </cell>
          <cell r="X138">
            <v>3.125</v>
          </cell>
          <cell r="Y138">
            <v>0.11</v>
          </cell>
          <cell r="Z138">
            <v>9.947803006422254E-5</v>
          </cell>
          <cell r="AA138">
            <v>40451</v>
          </cell>
          <cell r="AB138">
            <v>-8242.32</v>
          </cell>
          <cell r="AC138">
            <v>7.000000000000001E-4</v>
          </cell>
          <cell r="AD138">
            <v>1</v>
          </cell>
          <cell r="AE138">
            <v>100.31</v>
          </cell>
          <cell r="AF138" t="str">
            <v>AAA</v>
          </cell>
          <cell r="AG138">
            <v>100.86499999999999</v>
          </cell>
          <cell r="AH138">
            <v>2.2000000000000002</v>
          </cell>
          <cell r="AI138">
            <v>0.3</v>
          </cell>
          <cell r="AJ138">
            <v>1.9895606012844506E-3</v>
          </cell>
          <cell r="AK138">
            <v>2.4646974864329036E-3</v>
          </cell>
          <cell r="AL138" t="str">
            <v>AAA</v>
          </cell>
          <cell r="AM138" t="str">
            <v>Aaa</v>
          </cell>
          <cell r="AN138" t="str">
            <v>AAA</v>
          </cell>
          <cell r="AO138" t="str">
            <v>Government</v>
          </cell>
          <cell r="AP138" t="str">
            <v>Sovereign</v>
          </cell>
          <cell r="AQ138" t="str">
            <v>UNITED STATES</v>
          </cell>
          <cell r="AR138" t="str">
            <v>11/10/2010</v>
          </cell>
        </row>
        <row r="139">
          <cell r="A139" t="str">
            <v>CP Ltd</v>
          </cell>
          <cell r="B139" t="str">
            <v>BlackRock</v>
          </cell>
          <cell r="C139" t="str">
            <v>13407172</v>
          </cell>
          <cell r="D139" t="str">
            <v>USD</v>
          </cell>
          <cell r="E139" t="str">
            <v>015</v>
          </cell>
          <cell r="F139" t="str">
            <v>045</v>
          </cell>
          <cell r="G139" t="str">
            <v>UNITED STATES TREAS</v>
          </cell>
          <cell r="H139" t="str">
            <v>2.625 JUN 30 14</v>
          </cell>
          <cell r="I139" t="str">
            <v>912828KY5</v>
          </cell>
          <cell r="J139" t="str">
            <v>B</v>
          </cell>
          <cell r="K139" t="str">
            <v>ZZZ</v>
          </cell>
          <cell r="L139">
            <v>33169.160000000003</v>
          </cell>
          <cell r="M139">
            <v>5290751.2300000004</v>
          </cell>
          <cell r="N139">
            <v>5299040.1900000004</v>
          </cell>
          <cell r="O139">
            <v>5323750</v>
          </cell>
          <cell r="P139">
            <v>5000000</v>
          </cell>
          <cell r="Q139">
            <v>5356919.16</v>
          </cell>
          <cell r="R139" t="str">
            <v>JD   30</v>
          </cell>
          <cell r="S139">
            <v>41820</v>
          </cell>
          <cell r="T139">
            <v>2014</v>
          </cell>
          <cell r="U139">
            <v>6</v>
          </cell>
          <cell r="V139">
            <v>1369</v>
          </cell>
          <cell r="W139" t="str">
            <v>MS</v>
          </cell>
          <cell r="X139">
            <v>2.625</v>
          </cell>
          <cell r="Y139">
            <v>3.56</v>
          </cell>
          <cell r="Z139">
            <v>8.4556499231650834E-3</v>
          </cell>
          <cell r="AA139">
            <v>40451</v>
          </cell>
          <cell r="AB139">
            <v>32998.769999999997</v>
          </cell>
          <cell r="AC139">
            <v>0.14880000000000002</v>
          </cell>
          <cell r="AD139">
            <v>1</v>
          </cell>
          <cell r="AE139">
            <v>106.47499999999999</v>
          </cell>
          <cell r="AF139" t="str">
            <v>AAA</v>
          </cell>
          <cell r="AG139">
            <v>105.98099999999998</v>
          </cell>
          <cell r="AH139">
            <v>1</v>
          </cell>
          <cell r="AI139">
            <v>0.9</v>
          </cell>
          <cell r="AJ139">
            <v>2.3751825626868212E-3</v>
          </cell>
          <cell r="AK139">
            <v>2.9424117507624989E-3</v>
          </cell>
          <cell r="AL139" t="str">
            <v>AAA</v>
          </cell>
          <cell r="AM139" t="str">
            <v>#N/A Field Not Applicable</v>
          </cell>
          <cell r="AN139" t="str">
            <v>AAA</v>
          </cell>
          <cell r="AO139" t="str">
            <v>Government</v>
          </cell>
          <cell r="AP139" t="str">
            <v>Sovereign</v>
          </cell>
          <cell r="AQ139" t="str">
            <v>UNITED STATES</v>
          </cell>
          <cell r="AR139" t="str">
            <v>#N/A Field Not Applicable</v>
          </cell>
        </row>
        <row r="140">
          <cell r="A140" t="str">
            <v>CP Ltd</v>
          </cell>
          <cell r="B140" t="str">
            <v>BlackRock</v>
          </cell>
          <cell r="C140" t="str">
            <v>13407172</v>
          </cell>
          <cell r="D140" t="str">
            <v>USD</v>
          </cell>
          <cell r="E140" t="str">
            <v>015</v>
          </cell>
          <cell r="F140" t="str">
            <v>045</v>
          </cell>
          <cell r="G140" t="str">
            <v>UNITED STATES TREAS</v>
          </cell>
          <cell r="H140" t="str">
            <v>1.375 NOV 15 12</v>
          </cell>
          <cell r="I140" t="str">
            <v>912828LX6</v>
          </cell>
          <cell r="J140" t="str">
            <v>B</v>
          </cell>
          <cell r="K140" t="str">
            <v>ZZZ</v>
          </cell>
          <cell r="L140">
            <v>11685.63</v>
          </cell>
          <cell r="M140">
            <v>2252609.1</v>
          </cell>
          <cell r="N140">
            <v>2253611.0499999998</v>
          </cell>
          <cell r="O140">
            <v>2293762.5</v>
          </cell>
          <cell r="P140">
            <v>2250000</v>
          </cell>
          <cell r="Q140">
            <v>2305448.13</v>
          </cell>
          <cell r="R140" t="str">
            <v>MN   15</v>
          </cell>
          <cell r="S140">
            <v>41228</v>
          </cell>
          <cell r="T140">
            <v>2012</v>
          </cell>
          <cell r="U140">
            <v>11</v>
          </cell>
          <cell r="V140">
            <v>777</v>
          </cell>
          <cell r="W140" t="str">
            <v>MS</v>
          </cell>
          <cell r="X140">
            <v>1.375</v>
          </cell>
          <cell r="Y140">
            <v>2.09</v>
          </cell>
          <cell r="Z140">
            <v>2.113546343527018E-3</v>
          </cell>
          <cell r="AA140">
            <v>40451</v>
          </cell>
          <cell r="AB140">
            <v>41153.4</v>
          </cell>
          <cell r="AC140">
            <v>5.4400000000000004E-2</v>
          </cell>
          <cell r="AD140">
            <v>1</v>
          </cell>
          <cell r="AE140">
            <v>101.94499999999999</v>
          </cell>
          <cell r="AF140" t="str">
            <v>AAA</v>
          </cell>
          <cell r="AG140">
            <v>100.16</v>
          </cell>
          <cell r="AH140">
            <v>1.3</v>
          </cell>
          <cell r="AI140">
            <v>0.5</v>
          </cell>
          <cell r="AJ140">
            <v>1.3146460509976669E-3</v>
          </cell>
          <cell r="AK140">
            <v>1.6286032279444176E-3</v>
          </cell>
          <cell r="AL140" t="str">
            <v>AAA</v>
          </cell>
          <cell r="AM140" t="str">
            <v>#N/A Field Not Applicable</v>
          </cell>
          <cell r="AN140" t="str">
            <v>AAA</v>
          </cell>
          <cell r="AO140" t="str">
            <v>Government</v>
          </cell>
          <cell r="AP140" t="str">
            <v>Sovereign</v>
          </cell>
          <cell r="AQ140" t="str">
            <v>UNITED STATES</v>
          </cell>
          <cell r="AR140" t="str">
            <v>#N/A Field Not Applicable</v>
          </cell>
        </row>
        <row r="141">
          <cell r="A141" t="str">
            <v>CP Ltd</v>
          </cell>
          <cell r="B141" t="str">
            <v>BlackRock</v>
          </cell>
          <cell r="C141" t="str">
            <v>13407172</v>
          </cell>
          <cell r="D141" t="str">
            <v>USD</v>
          </cell>
          <cell r="E141" t="str">
            <v>015</v>
          </cell>
          <cell r="F141" t="str">
            <v>045</v>
          </cell>
          <cell r="G141" t="str">
            <v>UNITED STATES TREAS</v>
          </cell>
          <cell r="H141" t="str">
            <v>0.750 NOV 30 11</v>
          </cell>
          <cell r="I141" t="str">
            <v>912828MM9</v>
          </cell>
          <cell r="J141" t="str">
            <v>B</v>
          </cell>
          <cell r="K141" t="str">
            <v>ZZZ</v>
          </cell>
          <cell r="L141">
            <v>5040.9799999999996</v>
          </cell>
          <cell r="M141">
            <v>1999866.72</v>
          </cell>
          <cell r="N141">
            <v>1999772.32</v>
          </cell>
          <cell r="O141">
            <v>2010300</v>
          </cell>
          <cell r="P141">
            <v>2000000</v>
          </cell>
          <cell r="Q141">
            <v>2015340.98</v>
          </cell>
          <cell r="R141" t="str">
            <v>MN   31</v>
          </cell>
          <cell r="S141">
            <v>40877</v>
          </cell>
          <cell r="T141">
            <v>2011</v>
          </cell>
          <cell r="U141">
            <v>11</v>
          </cell>
          <cell r="V141">
            <v>426</v>
          </cell>
          <cell r="W141" t="str">
            <v>MS</v>
          </cell>
          <cell r="X141">
            <v>0.75</v>
          </cell>
          <cell r="Y141">
            <v>1.97</v>
          </cell>
          <cell r="Z141">
            <v>1.7686705079218254E-3</v>
          </cell>
          <cell r="AA141">
            <v>40451</v>
          </cell>
          <cell r="AB141">
            <v>10433.280000000001</v>
          </cell>
          <cell r="AC141">
            <v>1.9299999999999998E-2</v>
          </cell>
          <cell r="AD141">
            <v>1</v>
          </cell>
          <cell r="AE141">
            <v>100.515</v>
          </cell>
          <cell r="AF141" t="str">
            <v>AAA</v>
          </cell>
          <cell r="AG141">
            <v>99.98899999999999</v>
          </cell>
          <cell r="AH141">
            <v>0.8</v>
          </cell>
          <cell r="AI141">
            <v>0.3</v>
          </cell>
          <cell r="AJ141">
            <v>7.1824183062815252E-4</v>
          </cell>
          <cell r="AK141">
            <v>8.8976874263458521E-4</v>
          </cell>
          <cell r="AL141" t="str">
            <v>AAA</v>
          </cell>
          <cell r="AM141" t="str">
            <v>#N/A Field Not Applicable</v>
          </cell>
          <cell r="AN141" t="str">
            <v>AAA</v>
          </cell>
          <cell r="AO141" t="str">
            <v>Government</v>
          </cell>
          <cell r="AP141" t="str">
            <v>Sovereign</v>
          </cell>
          <cell r="AQ141" t="str">
            <v>UNITED STATES</v>
          </cell>
          <cell r="AR141" t="str">
            <v>#N/A Field Not Applicable</v>
          </cell>
        </row>
        <row r="142">
          <cell r="A142" t="str">
            <v>CP Ltd</v>
          </cell>
          <cell r="B142" t="str">
            <v>BlackRock</v>
          </cell>
          <cell r="C142" t="str">
            <v>13407172</v>
          </cell>
          <cell r="D142" t="str">
            <v>USD</v>
          </cell>
          <cell r="E142" t="str">
            <v>015</v>
          </cell>
          <cell r="F142" t="str">
            <v>045</v>
          </cell>
          <cell r="G142" t="str">
            <v>FEDERAL FARM CR BKS</v>
          </cell>
          <cell r="H142" t="str">
            <v>2.6 07 OCT 2013</v>
          </cell>
          <cell r="I142" t="str">
            <v>B31331GX46</v>
          </cell>
          <cell r="J142" t="str">
            <v>B</v>
          </cell>
          <cell r="K142" t="str">
            <v>CAL</v>
          </cell>
          <cell r="L142">
            <v>31416.67</v>
          </cell>
          <cell r="M142">
            <v>2499434.29</v>
          </cell>
          <cell r="N142">
            <v>2499250</v>
          </cell>
          <cell r="O142">
            <v>2500781.25</v>
          </cell>
          <cell r="P142">
            <v>2500000</v>
          </cell>
          <cell r="Q142">
            <v>2532197.92</v>
          </cell>
          <cell r="R142" t="str">
            <v>AO    7</v>
          </cell>
          <cell r="S142">
            <v>41554</v>
          </cell>
          <cell r="T142">
            <v>2013</v>
          </cell>
          <cell r="U142">
            <v>10</v>
          </cell>
          <cell r="V142">
            <v>1103</v>
          </cell>
          <cell r="W142" t="str">
            <v>MS</v>
          </cell>
          <cell r="X142">
            <v>2.6</v>
          </cell>
          <cell r="Y142">
            <v>0.02</v>
          </cell>
          <cell r="Z142">
            <v>2.2441473749615381E-5</v>
          </cell>
          <cell r="AA142">
            <v>40451</v>
          </cell>
          <cell r="AB142">
            <v>1346.96</v>
          </cell>
          <cell r="AC142">
            <v>9.8000000000000004E-2</v>
          </cell>
          <cell r="AD142">
            <v>1</v>
          </cell>
          <cell r="AE142">
            <v>100.03100000000001</v>
          </cell>
          <cell r="AF142" t="str">
            <v>AAA</v>
          </cell>
          <cell r="AG142">
            <v>99.97</v>
          </cell>
          <cell r="AH142">
            <v>2.6</v>
          </cell>
          <cell r="AI142">
            <v>2.6</v>
          </cell>
          <cell r="AJ142">
            <v>2.9173915874499993E-3</v>
          </cell>
          <cell r="AK142">
            <v>3.6141084156403021E-3</v>
          </cell>
          <cell r="AL142" t="str">
            <v>AAA</v>
          </cell>
          <cell r="AM142" t="str">
            <v>Aaa</v>
          </cell>
          <cell r="AN142" t="str">
            <v>AAA</v>
          </cell>
          <cell r="AO142" t="str">
            <v>Government</v>
          </cell>
          <cell r="AP142" t="str">
            <v>Sovereign</v>
          </cell>
          <cell r="AQ142" t="str">
            <v>UNITED STATES</v>
          </cell>
          <cell r="AR142" t="str">
            <v>#N/A Field Not Applicable</v>
          </cell>
        </row>
        <row r="143">
          <cell r="A143" t="str">
            <v>CP Inc</v>
          </cell>
          <cell r="B143" t="str">
            <v>UBS</v>
          </cell>
          <cell r="C143" t="str">
            <v>13409102</v>
          </cell>
          <cell r="D143" t="str">
            <v>USD</v>
          </cell>
          <cell r="E143" t="str">
            <v>015</v>
          </cell>
          <cell r="F143" t="str">
            <v>045</v>
          </cell>
          <cell r="G143" t="str">
            <v>FEDERAL HOME LN MTG</v>
          </cell>
          <cell r="H143" t="str">
            <v>3.320 FEB 11 11</v>
          </cell>
          <cell r="I143" t="str">
            <v>3128X6U95</v>
          </cell>
          <cell r="J143" t="str">
            <v>B</v>
          </cell>
          <cell r="K143" t="str">
            <v>CAL</v>
          </cell>
          <cell r="L143">
            <v>6916.67</v>
          </cell>
          <cell r="M143">
            <v>1499814.07</v>
          </cell>
          <cell r="N143">
            <v>1498500</v>
          </cell>
          <cell r="O143">
            <v>1516050</v>
          </cell>
          <cell r="P143">
            <v>1500000</v>
          </cell>
          <cell r="Q143">
            <v>1522966.67</v>
          </cell>
          <cell r="R143" t="str">
            <v>FA   11</v>
          </cell>
          <cell r="S143">
            <v>40585</v>
          </cell>
          <cell r="T143">
            <v>2011</v>
          </cell>
          <cell r="U143">
            <v>2</v>
          </cell>
          <cell r="V143">
            <v>134</v>
          </cell>
          <cell r="W143" t="str">
            <v>MS</v>
          </cell>
          <cell r="X143">
            <v>3.32</v>
          </cell>
          <cell r="Y143">
            <v>0.36</v>
          </cell>
          <cell r="Z143">
            <v>2.423927237798112E-4</v>
          </cell>
          <cell r="AA143">
            <v>40451</v>
          </cell>
          <cell r="AB143">
            <v>16235.93</v>
          </cell>
          <cell r="AC143">
            <v>3.0999999999999999E-3</v>
          </cell>
          <cell r="AD143">
            <v>1</v>
          </cell>
          <cell r="AE143">
            <v>101.07</v>
          </cell>
          <cell r="AF143" t="str">
            <v>AAA</v>
          </cell>
          <cell r="AG143">
            <v>99.9</v>
          </cell>
          <cell r="AH143">
            <v>3.4</v>
          </cell>
          <cell r="AI143">
            <v>0.4</v>
          </cell>
          <cell r="AJ143">
            <v>2.2892646134759949E-3</v>
          </cell>
          <cell r="AK143">
            <v>2.8359753077998261E-3</v>
          </cell>
          <cell r="AL143" t="str">
            <v>AAA</v>
          </cell>
          <cell r="AM143" t="str">
            <v>Aaa</v>
          </cell>
          <cell r="AN143" t="str">
            <v>AAA</v>
          </cell>
          <cell r="AO143" t="str">
            <v>Government</v>
          </cell>
          <cell r="AP143" t="str">
            <v>Sovereign</v>
          </cell>
          <cell r="AQ143" t="str">
            <v>UNITED STATES</v>
          </cell>
          <cell r="AR143" t="str">
            <v>#N/A Field Not Applicable</v>
          </cell>
        </row>
        <row r="144">
          <cell r="A144" t="str">
            <v>CP Inc</v>
          </cell>
          <cell r="B144" t="str">
            <v>UBS</v>
          </cell>
          <cell r="C144" t="str">
            <v>13409102</v>
          </cell>
          <cell r="D144" t="str">
            <v>USD</v>
          </cell>
          <cell r="E144" t="str">
            <v>015</v>
          </cell>
          <cell r="F144" t="str">
            <v>045</v>
          </cell>
          <cell r="G144" t="str">
            <v>FEDERAL HOME LN MTG</v>
          </cell>
          <cell r="H144" t="str">
            <v>2.000 NOV 05 12</v>
          </cell>
          <cell r="I144" t="str">
            <v>3128X9KL3</v>
          </cell>
          <cell r="J144" t="str">
            <v>B</v>
          </cell>
          <cell r="K144" t="str">
            <v>CAL</v>
          </cell>
          <cell r="L144">
            <v>40555.56</v>
          </cell>
          <cell r="M144">
            <v>5004368.16</v>
          </cell>
          <cell r="N144">
            <v>5006250</v>
          </cell>
          <cell r="O144">
            <v>5007000</v>
          </cell>
          <cell r="P144">
            <v>5000000</v>
          </cell>
          <cell r="Q144">
            <v>5047555.5599999996</v>
          </cell>
          <cell r="R144" t="str">
            <v>MN    5</v>
          </cell>
          <cell r="S144">
            <v>41218</v>
          </cell>
          <cell r="T144">
            <v>2012</v>
          </cell>
          <cell r="U144">
            <v>11</v>
          </cell>
          <cell r="V144">
            <v>767</v>
          </cell>
          <cell r="W144" t="str">
            <v>MS</v>
          </cell>
          <cell r="X144">
            <v>2</v>
          </cell>
          <cell r="Y144">
            <v>0.1</v>
          </cell>
          <cell r="Z144">
            <v>2.2466163072454895E-4</v>
          </cell>
          <cell r="AA144">
            <v>40451</v>
          </cell>
          <cell r="AB144">
            <v>2631.84</v>
          </cell>
          <cell r="AC144">
            <v>5.9999999999999995E-4</v>
          </cell>
          <cell r="AD144">
            <v>1</v>
          </cell>
          <cell r="AE144">
            <v>100.14</v>
          </cell>
          <cell r="AF144" t="str">
            <v>AAA</v>
          </cell>
          <cell r="AG144">
            <v>100.125</v>
          </cell>
          <cell r="AH144">
            <v>1.9</v>
          </cell>
          <cell r="AI144">
            <v>0.5</v>
          </cell>
          <cell r="AJ144">
            <v>4.2685709837664296E-3</v>
          </cell>
          <cell r="AK144">
            <v>5.2879696992177115E-3</v>
          </cell>
          <cell r="AL144" t="str">
            <v>AAA</v>
          </cell>
          <cell r="AM144" t="str">
            <v>Aaa</v>
          </cell>
          <cell r="AN144" t="str">
            <v>AAA</v>
          </cell>
          <cell r="AO144" t="str">
            <v>Government</v>
          </cell>
          <cell r="AP144" t="str">
            <v>Sovereign</v>
          </cell>
          <cell r="AQ144" t="str">
            <v>UNITED STATES</v>
          </cell>
          <cell r="AR144" t="str">
            <v>11/5/2010</v>
          </cell>
        </row>
        <row r="145">
          <cell r="A145" t="str">
            <v>CP Inc</v>
          </cell>
          <cell r="B145" t="str">
            <v>UBS</v>
          </cell>
          <cell r="C145" t="str">
            <v>13409102</v>
          </cell>
          <cell r="D145" t="str">
            <v>USD</v>
          </cell>
          <cell r="E145" t="str">
            <v>015</v>
          </cell>
          <cell r="F145" t="str">
            <v>045</v>
          </cell>
          <cell r="G145" t="str">
            <v>FEDERAL HOME LN MTG</v>
          </cell>
          <cell r="H145" t="str">
            <v>1.800 FEB 25 13</v>
          </cell>
          <cell r="I145" t="str">
            <v>3128X9ZK9</v>
          </cell>
          <cell r="J145" t="str">
            <v>B</v>
          </cell>
          <cell r="K145" t="str">
            <v>CAL</v>
          </cell>
          <cell r="L145">
            <v>5400</v>
          </cell>
          <cell r="M145">
            <v>2995866.35</v>
          </cell>
          <cell r="N145">
            <v>2994840</v>
          </cell>
          <cell r="O145">
            <v>3014400</v>
          </cell>
          <cell r="P145">
            <v>3000000</v>
          </cell>
          <cell r="Q145">
            <v>3019800</v>
          </cell>
          <cell r="R145" t="str">
            <v>FA   25</v>
          </cell>
          <cell r="S145">
            <v>41330</v>
          </cell>
          <cell r="T145">
            <v>2013</v>
          </cell>
          <cell r="U145">
            <v>2</v>
          </cell>
          <cell r="V145">
            <v>879</v>
          </cell>
          <cell r="W145" t="str">
            <v>MS</v>
          </cell>
          <cell r="X145">
            <v>1.8</v>
          </cell>
          <cell r="Y145">
            <v>0.4</v>
          </cell>
          <cell r="Z145">
            <v>5.379749835382234E-4</v>
          </cell>
          <cell r="AA145">
            <v>40451</v>
          </cell>
          <cell r="AB145">
            <v>18533.650000000001</v>
          </cell>
          <cell r="AC145">
            <v>3.5999999999999999E-3</v>
          </cell>
          <cell r="AD145">
            <v>1</v>
          </cell>
          <cell r="AE145">
            <v>100.48</v>
          </cell>
          <cell r="AF145" t="str">
            <v>AAA</v>
          </cell>
          <cell r="AG145">
            <v>99.828000000000017</v>
          </cell>
          <cell r="AH145">
            <v>1.9</v>
          </cell>
          <cell r="AI145">
            <v>0.6</v>
          </cell>
          <cell r="AJ145">
            <v>2.5553811718065605E-3</v>
          </cell>
          <cell r="AK145">
            <v>3.1656444880158383E-3</v>
          </cell>
          <cell r="AL145" t="str">
            <v>AAA</v>
          </cell>
          <cell r="AM145" t="str">
            <v>Aaa</v>
          </cell>
          <cell r="AN145" t="str">
            <v>AAA</v>
          </cell>
          <cell r="AO145" t="str">
            <v>Government</v>
          </cell>
          <cell r="AP145" t="str">
            <v>Sovereign</v>
          </cell>
          <cell r="AQ145" t="str">
            <v>UNITED STATES</v>
          </cell>
          <cell r="AR145" t="str">
            <v>2/25/2011</v>
          </cell>
        </row>
        <row r="146">
          <cell r="A146" t="str">
            <v>CP Inc</v>
          </cell>
          <cell r="B146" t="str">
            <v>UBS</v>
          </cell>
          <cell r="C146" t="str">
            <v>13409102</v>
          </cell>
          <cell r="D146" t="str">
            <v>USD</v>
          </cell>
          <cell r="E146" t="str">
            <v>015</v>
          </cell>
          <cell r="F146" t="str">
            <v>045</v>
          </cell>
          <cell r="G146" t="str">
            <v>FEDERAL FARM CR BKS</v>
          </cell>
          <cell r="H146" t="str">
            <v>2.200 APR 08 13</v>
          </cell>
          <cell r="I146" t="str">
            <v>31331GVD8</v>
          </cell>
          <cell r="J146" t="str">
            <v>B</v>
          </cell>
          <cell r="K146" t="str">
            <v>ZZZ</v>
          </cell>
          <cell r="L146">
            <v>23258.89</v>
          </cell>
          <cell r="M146">
            <v>2195875.11</v>
          </cell>
          <cell r="N146">
            <v>2193584</v>
          </cell>
          <cell r="O146">
            <v>2280410</v>
          </cell>
          <cell r="P146">
            <v>2200000</v>
          </cell>
          <cell r="Q146">
            <v>2303668.89</v>
          </cell>
          <cell r="R146" t="str">
            <v>AO    8</v>
          </cell>
          <cell r="S146">
            <v>41372</v>
          </cell>
          <cell r="T146">
            <v>2013</v>
          </cell>
          <cell r="U146">
            <v>4</v>
          </cell>
          <cell r="V146">
            <v>921</v>
          </cell>
          <cell r="W146" t="str">
            <v>MS</v>
          </cell>
          <cell r="X146">
            <v>2.2000000000000002</v>
          </cell>
          <cell r="Y146">
            <v>2.4300000000000002</v>
          </cell>
          <cell r="Z146">
            <v>2.3954855988943011E-3</v>
          </cell>
          <cell r="AA146">
            <v>40451</v>
          </cell>
          <cell r="AB146">
            <v>84534.89</v>
          </cell>
          <cell r="AC146">
            <v>7.2800000000000004E-2</v>
          </cell>
          <cell r="AD146">
            <v>1</v>
          </cell>
          <cell r="AE146">
            <v>103.655</v>
          </cell>
          <cell r="AF146" t="str">
            <v>AAA</v>
          </cell>
          <cell r="AG146">
            <v>99.707999999999998</v>
          </cell>
          <cell r="AH146">
            <v>2.2999999999999998</v>
          </cell>
          <cell r="AI146">
            <v>0.7</v>
          </cell>
          <cell r="AJ146">
            <v>2.2673320483361696E-3</v>
          </cell>
          <cell r="AK146">
            <v>2.8088049174451652E-3</v>
          </cell>
          <cell r="AL146" t="str">
            <v>AAA</v>
          </cell>
          <cell r="AM146" t="str">
            <v>Aaa</v>
          </cell>
          <cell r="AN146" t="str">
            <v>AAA</v>
          </cell>
          <cell r="AO146" t="str">
            <v>Government</v>
          </cell>
          <cell r="AP146" t="str">
            <v>Sovereign</v>
          </cell>
          <cell r="AQ146" t="str">
            <v>UNITED STATES</v>
          </cell>
          <cell r="AR146" t="str">
            <v>#N/A Field Not Applicable</v>
          </cell>
        </row>
        <row r="147">
          <cell r="A147" t="str">
            <v>CP Inc</v>
          </cell>
          <cell r="B147" t="str">
            <v>UBS</v>
          </cell>
          <cell r="C147" t="str">
            <v>13409102</v>
          </cell>
          <cell r="D147" t="str">
            <v>USD</v>
          </cell>
          <cell r="E147" t="str">
            <v>015</v>
          </cell>
          <cell r="F147" t="str">
            <v>045</v>
          </cell>
          <cell r="G147" t="str">
            <v>FEDERAL FARM CR BKS</v>
          </cell>
          <cell r="H147" t="str">
            <v>4.625 MAR 16 12</v>
          </cell>
          <cell r="I147" t="str">
            <v>31331SSE4</v>
          </cell>
          <cell r="J147" t="str">
            <v>B</v>
          </cell>
          <cell r="K147" t="str">
            <v>ZZZ</v>
          </cell>
          <cell r="L147">
            <v>1927.08</v>
          </cell>
          <cell r="M147">
            <v>1008336.83</v>
          </cell>
          <cell r="N147">
            <v>1020560</v>
          </cell>
          <cell r="O147">
            <v>1060600</v>
          </cell>
          <cell r="P147">
            <v>1000000</v>
          </cell>
          <cell r="Q147">
            <v>1062527.08</v>
          </cell>
          <cell r="R147" t="str">
            <v>MS   16</v>
          </cell>
          <cell r="S147">
            <v>40984</v>
          </cell>
          <cell r="T147">
            <v>2012</v>
          </cell>
          <cell r="U147">
            <v>3</v>
          </cell>
          <cell r="V147">
            <v>533</v>
          </cell>
          <cell r="W147" t="str">
            <v>MS</v>
          </cell>
          <cell r="X147">
            <v>4.625</v>
          </cell>
          <cell r="Y147">
            <v>1.43</v>
          </cell>
          <cell r="Z147">
            <v>6.4732342366836135E-4</v>
          </cell>
          <cell r="AA147">
            <v>40451</v>
          </cell>
          <cell r="AB147">
            <v>52263.17</v>
          </cell>
          <cell r="AC147">
            <v>2.7699999999999999E-2</v>
          </cell>
          <cell r="AD147">
            <v>1</v>
          </cell>
          <cell r="AE147">
            <v>106.06</v>
          </cell>
          <cell r="AF147" t="str">
            <v>AAA</v>
          </cell>
          <cell r="AG147">
            <v>102.056</v>
          </cell>
          <cell r="AH147">
            <v>3.5</v>
          </cell>
          <cell r="AI147">
            <v>0.5</v>
          </cell>
          <cell r="AJ147">
            <v>1.5843580299575279E-3</v>
          </cell>
          <cell r="AK147">
            <v>1.9627264691133716E-3</v>
          </cell>
          <cell r="AL147" t="str">
            <v>AAA</v>
          </cell>
          <cell r="AM147" t="str">
            <v>Aaa</v>
          </cell>
          <cell r="AN147" t="str">
            <v>AAA</v>
          </cell>
          <cell r="AO147" t="str">
            <v>Government</v>
          </cell>
          <cell r="AP147" t="str">
            <v>Sovereign</v>
          </cell>
          <cell r="AQ147" t="str">
            <v>UNITED STATES</v>
          </cell>
          <cell r="AR147" t="str">
            <v>#N/A Field Not Applicable</v>
          </cell>
        </row>
        <row r="148">
          <cell r="A148" t="str">
            <v>CP Inc</v>
          </cell>
          <cell r="B148" t="str">
            <v>UBS</v>
          </cell>
          <cell r="C148" t="str">
            <v>13409102</v>
          </cell>
          <cell r="D148" t="str">
            <v>USD</v>
          </cell>
          <cell r="E148" t="str">
            <v>015</v>
          </cell>
          <cell r="F148" t="str">
            <v>045</v>
          </cell>
          <cell r="G148" t="str">
            <v>FEDERAL FARM CR BKS</v>
          </cell>
          <cell r="H148" t="str">
            <v>4.930 SEP 04 12</v>
          </cell>
          <cell r="I148" t="str">
            <v>31331X2J0</v>
          </cell>
          <cell r="J148" t="str">
            <v>B</v>
          </cell>
          <cell r="K148" t="str">
            <v>ZZZ</v>
          </cell>
          <cell r="L148">
            <v>5084.0600000000004</v>
          </cell>
          <cell r="M148">
            <v>1394177.97</v>
          </cell>
          <cell r="N148">
            <v>1415562.5</v>
          </cell>
          <cell r="O148">
            <v>1489468.75</v>
          </cell>
          <cell r="P148">
            <v>1375000</v>
          </cell>
          <cell r="Q148">
            <v>1494552.81</v>
          </cell>
          <cell r="R148" t="str">
            <v>MS    4</v>
          </cell>
          <cell r="S148">
            <v>41156</v>
          </cell>
          <cell r="T148">
            <v>2012</v>
          </cell>
          <cell r="U148">
            <v>9</v>
          </cell>
          <cell r="V148">
            <v>705</v>
          </cell>
          <cell r="W148" t="str">
            <v>MS</v>
          </cell>
          <cell r="X148">
            <v>4.93</v>
          </cell>
          <cell r="Y148">
            <v>1.85</v>
          </cell>
          <cell r="Z148">
            <v>1.157896121059599E-3</v>
          </cell>
          <cell r="AA148">
            <v>40451</v>
          </cell>
          <cell r="AB148">
            <v>95290.78</v>
          </cell>
          <cell r="AC148">
            <v>4.4400000000000002E-2</v>
          </cell>
          <cell r="AD148">
            <v>1</v>
          </cell>
          <cell r="AE148">
            <v>108.325</v>
          </cell>
          <cell r="AF148" t="str">
            <v>AAA</v>
          </cell>
          <cell r="AG148">
            <v>102.95</v>
          </cell>
          <cell r="AH148">
            <v>3.8</v>
          </cell>
          <cell r="AI148">
            <v>0.6</v>
          </cell>
          <cell r="AJ148">
            <v>2.3783812216359329E-3</v>
          </cell>
          <cell r="AK148">
            <v>2.9463742974005567E-3</v>
          </cell>
          <cell r="AL148" t="str">
            <v>AAA</v>
          </cell>
          <cell r="AM148" t="str">
            <v>Aaa</v>
          </cell>
          <cell r="AN148" t="str">
            <v>AAA</v>
          </cell>
          <cell r="AO148" t="str">
            <v>Government</v>
          </cell>
          <cell r="AP148" t="str">
            <v>Sovereign</v>
          </cell>
          <cell r="AQ148" t="str">
            <v>UNITED STATES</v>
          </cell>
          <cell r="AR148" t="str">
            <v>#N/A Field Not Applicable</v>
          </cell>
        </row>
        <row r="149">
          <cell r="A149" t="str">
            <v>CP Inc</v>
          </cell>
          <cell r="B149" t="str">
            <v>UBS</v>
          </cell>
          <cell r="C149" t="str">
            <v>13409102</v>
          </cell>
          <cell r="D149" t="str">
            <v>USD</v>
          </cell>
          <cell r="E149" t="str">
            <v>015</v>
          </cell>
          <cell r="F149" t="str">
            <v>045</v>
          </cell>
          <cell r="G149" t="str">
            <v>FEDERAL FARM CR BKS</v>
          </cell>
          <cell r="H149" t="str">
            <v>3.750 DEC 06 10</v>
          </cell>
          <cell r="I149" t="str">
            <v>31331YGP9</v>
          </cell>
          <cell r="J149" t="str">
            <v>B</v>
          </cell>
          <cell r="K149" t="str">
            <v>ZZZ</v>
          </cell>
          <cell r="L149">
            <v>17968.75</v>
          </cell>
          <cell r="M149">
            <v>1507012.5</v>
          </cell>
          <cell r="N149">
            <v>1562475</v>
          </cell>
          <cell r="O149">
            <v>1509675</v>
          </cell>
          <cell r="P149">
            <v>1500000</v>
          </cell>
          <cell r="Q149">
            <v>1527643.75</v>
          </cell>
          <cell r="R149" t="str">
            <v>JD    6</v>
          </cell>
          <cell r="S149">
            <v>40518</v>
          </cell>
          <cell r="T149">
            <v>2010</v>
          </cell>
          <cell r="U149">
            <v>12</v>
          </cell>
          <cell r="V149">
            <v>67</v>
          </cell>
          <cell r="W149" t="str">
            <v>MS</v>
          </cell>
          <cell r="X149">
            <v>3.75</v>
          </cell>
          <cell r="Y149">
            <v>0.18</v>
          </cell>
          <cell r="Z149">
            <v>1.2177804967692518E-4</v>
          </cell>
          <cell r="AA149">
            <v>40451</v>
          </cell>
          <cell r="AB149">
            <v>2662.5</v>
          </cell>
          <cell r="AC149">
            <v>1.2999999999999999E-3</v>
          </cell>
          <cell r="AD149">
            <v>1</v>
          </cell>
          <cell r="AE149">
            <v>100.645</v>
          </cell>
          <cell r="AF149" t="str">
            <v>AAA</v>
          </cell>
          <cell r="AG149">
            <v>104.16500000000001</v>
          </cell>
          <cell r="AH149">
            <v>0.1</v>
          </cell>
          <cell r="AI149">
            <v>0.2</v>
          </cell>
          <cell r="AJ149">
            <v>6.7654472042736211E-5</v>
          </cell>
          <cell r="AK149">
            <v>8.3811373768673118E-5</v>
          </cell>
          <cell r="AL149" t="str">
            <v>AAA</v>
          </cell>
          <cell r="AM149" t="str">
            <v>Aaa</v>
          </cell>
          <cell r="AN149" t="str">
            <v>AAA</v>
          </cell>
          <cell r="AO149" t="str">
            <v>Government</v>
          </cell>
          <cell r="AP149" t="str">
            <v>Sovereign</v>
          </cell>
          <cell r="AQ149" t="str">
            <v>UNITED STATES</v>
          </cell>
          <cell r="AR149" t="str">
            <v>#N/A Field Not Applicable</v>
          </cell>
        </row>
        <row r="150">
          <cell r="A150" t="str">
            <v>CP Inc</v>
          </cell>
          <cell r="B150" t="str">
            <v>UBS</v>
          </cell>
          <cell r="C150" t="str">
            <v>13409102</v>
          </cell>
          <cell r="D150" t="str">
            <v>USD</v>
          </cell>
          <cell r="E150" t="str">
            <v>015</v>
          </cell>
          <cell r="F150" t="str">
            <v>045</v>
          </cell>
          <cell r="G150" t="str">
            <v>FEDERAL FARM CR BKS</v>
          </cell>
          <cell r="H150" t="str">
            <v>2.875 FEB 14 11</v>
          </cell>
          <cell r="I150" t="str">
            <v>31331YUD0</v>
          </cell>
          <cell r="J150" t="str">
            <v>B</v>
          </cell>
          <cell r="K150" t="str">
            <v>ZZZ</v>
          </cell>
          <cell r="L150">
            <v>11260.42</v>
          </cell>
          <cell r="M150">
            <v>2998949.26</v>
          </cell>
          <cell r="N150">
            <v>2991540</v>
          </cell>
          <cell r="O150">
            <v>3029550</v>
          </cell>
          <cell r="P150">
            <v>3000000</v>
          </cell>
          <cell r="Q150">
            <v>3040810.42</v>
          </cell>
          <cell r="R150" t="str">
            <v>FA   14</v>
          </cell>
          <cell r="S150">
            <v>40588</v>
          </cell>
          <cell r="T150">
            <v>2011</v>
          </cell>
          <cell r="U150">
            <v>2</v>
          </cell>
          <cell r="V150">
            <v>137</v>
          </cell>
          <cell r="W150" t="str">
            <v>MS</v>
          </cell>
          <cell r="X150">
            <v>2.875</v>
          </cell>
          <cell r="Y150">
            <v>0.37</v>
          </cell>
          <cell r="Z150">
            <v>4.9813894497394119E-4</v>
          </cell>
          <cell r="AA150">
            <v>40451</v>
          </cell>
          <cell r="AB150">
            <v>30600.74</v>
          </cell>
          <cell r="AC150">
            <v>3.2000000000000002E-3</v>
          </cell>
          <cell r="AD150">
            <v>1</v>
          </cell>
          <cell r="AE150">
            <v>100.985</v>
          </cell>
          <cell r="AF150" t="str">
            <v>AAA</v>
          </cell>
          <cell r="AG150">
            <v>99.718000000000018</v>
          </cell>
          <cell r="AH150">
            <v>3</v>
          </cell>
          <cell r="AI150">
            <v>0.2</v>
          </cell>
          <cell r="AJ150">
            <v>4.038964418707631E-3</v>
          </cell>
          <cell r="AK150">
            <v>5.0035296457689423E-3</v>
          </cell>
          <cell r="AL150" t="str">
            <v>AAA</v>
          </cell>
          <cell r="AM150" t="str">
            <v>Aaa</v>
          </cell>
          <cell r="AN150" t="str">
            <v>AAA</v>
          </cell>
          <cell r="AO150" t="str">
            <v>Government</v>
          </cell>
          <cell r="AP150" t="str">
            <v>Sovereign</v>
          </cell>
          <cell r="AQ150" t="str">
            <v>UNITED STATES</v>
          </cell>
          <cell r="AR150" t="str">
            <v>#N/A Field Not Applicable</v>
          </cell>
        </row>
        <row r="151">
          <cell r="A151" t="str">
            <v>CP Inc</v>
          </cell>
          <cell r="B151" t="str">
            <v>UBS</v>
          </cell>
          <cell r="C151" t="str">
            <v>13409102</v>
          </cell>
          <cell r="D151" t="str">
            <v>USD</v>
          </cell>
          <cell r="E151" t="str">
            <v>015</v>
          </cell>
          <cell r="F151" t="str">
            <v>045</v>
          </cell>
          <cell r="G151" t="str">
            <v>FEDERAL HOME LN BKS</v>
          </cell>
          <cell r="H151" t="str">
            <v>5.250 JUN 10 11</v>
          </cell>
          <cell r="I151" t="str">
            <v>3133XFJY3</v>
          </cell>
          <cell r="J151" t="str">
            <v>B</v>
          </cell>
          <cell r="K151" t="str">
            <v>ZZZ</v>
          </cell>
          <cell r="L151">
            <v>56656.25</v>
          </cell>
          <cell r="M151">
            <v>3553035.41</v>
          </cell>
          <cell r="N151">
            <v>3752378</v>
          </cell>
          <cell r="O151">
            <v>3615325</v>
          </cell>
          <cell r="P151">
            <v>3500000</v>
          </cell>
          <cell r="Q151">
            <v>3671981.25</v>
          </cell>
          <cell r="R151" t="str">
            <v>JD   10</v>
          </cell>
          <cell r="S151">
            <v>40704</v>
          </cell>
          <cell r="T151">
            <v>2011</v>
          </cell>
          <cell r="U151">
            <v>6</v>
          </cell>
          <cell r="V151">
            <v>253</v>
          </cell>
          <cell r="W151" t="str">
            <v>MS</v>
          </cell>
          <cell r="X151">
            <v>5.25</v>
          </cell>
          <cell r="Y151">
            <v>0.68</v>
          </cell>
          <cell r="Z151">
            <v>1.084646210118588E-3</v>
          </cell>
          <cell r="AA151">
            <v>40451</v>
          </cell>
          <cell r="AB151">
            <v>62289.59</v>
          </cell>
          <cell r="AC151">
            <v>8.1000000000000013E-3</v>
          </cell>
          <cell r="AD151">
            <v>1</v>
          </cell>
          <cell r="AE151">
            <v>103.295</v>
          </cell>
          <cell r="AF151" t="str">
            <v>AAA</v>
          </cell>
          <cell r="AG151">
            <v>107.211</v>
          </cell>
          <cell r="AH151">
            <v>0.8</v>
          </cell>
          <cell r="AI151">
            <v>0.5</v>
          </cell>
          <cell r="AJ151">
            <v>1.2760543648453976E-3</v>
          </cell>
          <cell r="AK151">
            <v>1.5807952688426446E-3</v>
          </cell>
          <cell r="AL151" t="str">
            <v>AAA</v>
          </cell>
          <cell r="AM151" t="str">
            <v>Aaa</v>
          </cell>
          <cell r="AN151" t="str">
            <v>AAA</v>
          </cell>
          <cell r="AO151" t="str">
            <v>Government</v>
          </cell>
          <cell r="AP151" t="str">
            <v>Sovereign</v>
          </cell>
          <cell r="AQ151" t="str">
            <v>UNITED STATES</v>
          </cell>
          <cell r="AR151" t="str">
            <v>#N/A Field Not Applicable</v>
          </cell>
        </row>
        <row r="152">
          <cell r="A152" t="str">
            <v>CP Inc</v>
          </cell>
          <cell r="B152" t="str">
            <v>UBS</v>
          </cell>
          <cell r="C152" t="str">
            <v>13409102</v>
          </cell>
          <cell r="D152" t="str">
            <v>USD</v>
          </cell>
          <cell r="E152" t="str">
            <v>015</v>
          </cell>
          <cell r="F152" t="str">
            <v>045</v>
          </cell>
          <cell r="G152" t="str">
            <v>FEDERAL HOME LOAN BA</v>
          </cell>
          <cell r="H152" t="str">
            <v>2.625 MAR 11 11</v>
          </cell>
          <cell r="I152" t="str">
            <v>3133XPBC7</v>
          </cell>
          <cell r="J152" t="str">
            <v>B</v>
          </cell>
          <cell r="K152" t="str">
            <v>ZZZ</v>
          </cell>
          <cell r="L152">
            <v>2916.67</v>
          </cell>
          <cell r="M152">
            <v>1997605.79</v>
          </cell>
          <cell r="N152">
            <v>1983300</v>
          </cell>
          <cell r="O152">
            <v>2021500</v>
          </cell>
          <cell r="P152">
            <v>2000000</v>
          </cell>
          <cell r="Q152">
            <v>2024416.67</v>
          </cell>
          <cell r="R152" t="str">
            <v>MS   11</v>
          </cell>
          <cell r="S152">
            <v>40613</v>
          </cell>
          <cell r="T152">
            <v>2011</v>
          </cell>
          <cell r="U152">
            <v>3</v>
          </cell>
          <cell r="V152">
            <v>162</v>
          </cell>
          <cell r="W152" t="str">
            <v>MS</v>
          </cell>
          <cell r="X152">
            <v>2.625</v>
          </cell>
          <cell r="Y152">
            <v>0.45</v>
          </cell>
          <cell r="Z152">
            <v>4.0355427896174284E-4</v>
          </cell>
          <cell r="AA152">
            <v>40451</v>
          </cell>
          <cell r="AB152">
            <v>23894.21</v>
          </cell>
          <cell r="AC152">
            <v>4.1999999999999997E-3</v>
          </cell>
          <cell r="AD152">
            <v>1</v>
          </cell>
          <cell r="AE152">
            <v>101.075</v>
          </cell>
          <cell r="AF152" t="str">
            <v>AAA</v>
          </cell>
          <cell r="AG152">
            <v>99.165000000000006</v>
          </cell>
          <cell r="AH152">
            <v>2.9</v>
          </cell>
          <cell r="AI152">
            <v>0.2</v>
          </cell>
          <cell r="AJ152">
            <v>2.6006831310867872E-3</v>
          </cell>
          <cell r="AK152">
            <v>3.2217652340219543E-3</v>
          </cell>
          <cell r="AL152" t="str">
            <v>AAA</v>
          </cell>
          <cell r="AM152" t="str">
            <v>Aaa</v>
          </cell>
          <cell r="AN152" t="str">
            <v>AAA</v>
          </cell>
          <cell r="AO152" t="str">
            <v>Government</v>
          </cell>
          <cell r="AP152" t="str">
            <v>Sovereign</v>
          </cell>
          <cell r="AQ152" t="str">
            <v>UNITED STATES</v>
          </cell>
          <cell r="AR152" t="str">
            <v>#N/A Field Not Applicable</v>
          </cell>
        </row>
        <row r="153">
          <cell r="A153" t="str">
            <v>CP Inc</v>
          </cell>
          <cell r="B153" t="str">
            <v>UBS</v>
          </cell>
          <cell r="C153" t="str">
            <v>13409102</v>
          </cell>
          <cell r="D153" t="str">
            <v>USD</v>
          </cell>
          <cell r="E153" t="str">
            <v>015</v>
          </cell>
          <cell r="F153" t="str">
            <v>045</v>
          </cell>
          <cell r="G153" t="str">
            <v>FEDERAL HOME LOAN BA</v>
          </cell>
          <cell r="H153" t="str">
            <v>3.250 MAR 09 12</v>
          </cell>
          <cell r="I153" t="str">
            <v>3133XPCS1</v>
          </cell>
          <cell r="J153" t="str">
            <v>B</v>
          </cell>
          <cell r="K153" t="str">
            <v>ZZZ</v>
          </cell>
          <cell r="L153">
            <v>3972.22</v>
          </cell>
          <cell r="M153">
            <v>2003526.77</v>
          </cell>
          <cell r="N153">
            <v>2009660</v>
          </cell>
          <cell r="O153">
            <v>2081200</v>
          </cell>
          <cell r="P153">
            <v>2000000</v>
          </cell>
          <cell r="Q153">
            <v>2085172.22</v>
          </cell>
          <cell r="R153" t="str">
            <v>MS    9</v>
          </cell>
          <cell r="S153">
            <v>40977</v>
          </cell>
          <cell r="T153">
            <v>2012</v>
          </cell>
          <cell r="U153">
            <v>3</v>
          </cell>
          <cell r="V153">
            <v>526</v>
          </cell>
          <cell r="W153" t="str">
            <v>MS</v>
          </cell>
          <cell r="X153">
            <v>3.25</v>
          </cell>
          <cell r="Y153">
            <v>3.65</v>
          </cell>
          <cell r="Z153">
            <v>3.2829757042135404E-3</v>
          </cell>
          <cell r="AA153">
            <v>40451</v>
          </cell>
          <cell r="AB153">
            <v>77673.23</v>
          </cell>
          <cell r="AC153">
            <v>2.7300000000000001E-2</v>
          </cell>
          <cell r="AD153">
            <v>1</v>
          </cell>
          <cell r="AE153">
            <v>104.06</v>
          </cell>
          <cell r="AF153" t="str">
            <v>AAA</v>
          </cell>
          <cell r="AG153">
            <v>100.483</v>
          </cell>
          <cell r="AH153">
            <v>3.1</v>
          </cell>
          <cell r="AI153">
            <v>0.4</v>
          </cell>
          <cell r="AJ153">
            <v>2.7882807350854731E-3</v>
          </cell>
          <cell r="AK153">
            <v>3.4541639570052564E-3</v>
          </cell>
          <cell r="AL153" t="str">
            <v>AAA</v>
          </cell>
          <cell r="AM153" t="str">
            <v>Aaa</v>
          </cell>
          <cell r="AN153" t="str">
            <v>AAA</v>
          </cell>
          <cell r="AO153" t="str">
            <v>Government</v>
          </cell>
          <cell r="AP153" t="str">
            <v>Sovereign</v>
          </cell>
          <cell r="AQ153" t="str">
            <v>UNITED STATES</v>
          </cell>
          <cell r="AR153" t="str">
            <v>#N/A Field Not Applicable</v>
          </cell>
        </row>
        <row r="154">
          <cell r="A154" t="str">
            <v>CP Inc</v>
          </cell>
          <cell r="B154" t="str">
            <v>UBS</v>
          </cell>
          <cell r="C154" t="str">
            <v>13409102</v>
          </cell>
          <cell r="D154" t="str">
            <v>USD</v>
          </cell>
          <cell r="E154" t="str">
            <v>015</v>
          </cell>
          <cell r="F154" t="str">
            <v>045</v>
          </cell>
          <cell r="G154" t="str">
            <v>FEDERAL HOME LOAN BA</v>
          </cell>
          <cell r="H154" t="str">
            <v>2.875 MAR 11 11</v>
          </cell>
          <cell r="I154" t="str">
            <v>3133XPNY6</v>
          </cell>
          <cell r="J154" t="str">
            <v>B</v>
          </cell>
          <cell r="K154" t="str">
            <v>ZZZ</v>
          </cell>
          <cell r="L154">
            <v>9583.33</v>
          </cell>
          <cell r="M154">
            <v>5995679.8899999997</v>
          </cell>
          <cell r="N154">
            <v>5986380</v>
          </cell>
          <cell r="O154">
            <v>6070500</v>
          </cell>
          <cell r="P154">
            <v>6000000</v>
          </cell>
          <cell r="Q154">
            <v>6080083.3300000001</v>
          </cell>
          <cell r="R154" t="str">
            <v>MS   11</v>
          </cell>
          <cell r="S154">
            <v>40613</v>
          </cell>
          <cell r="T154">
            <v>2011</v>
          </cell>
          <cell r="U154">
            <v>3</v>
          </cell>
          <cell r="V154">
            <v>162</v>
          </cell>
          <cell r="W154" t="str">
            <v>MS</v>
          </cell>
          <cell r="X154">
            <v>2.875</v>
          </cell>
          <cell r="Y154">
            <v>0.45</v>
          </cell>
          <cell r="Z154">
            <v>1.2112411202484406E-3</v>
          </cell>
          <cell r="AA154">
            <v>40451</v>
          </cell>
          <cell r="AB154">
            <v>74820.11</v>
          </cell>
          <cell r="AC154">
            <v>4.1999999999999997E-3</v>
          </cell>
          <cell r="AD154">
            <v>1</v>
          </cell>
          <cell r="AE154">
            <v>101.175</v>
          </cell>
          <cell r="AF154" t="str">
            <v>AAA</v>
          </cell>
          <cell r="AG154">
            <v>99.772999999999996</v>
          </cell>
          <cell r="AH154">
            <v>3</v>
          </cell>
          <cell r="AI154">
            <v>0.2</v>
          </cell>
          <cell r="AJ154">
            <v>8.0749408016562718E-3</v>
          </cell>
          <cell r="AK154">
            <v>1.0003357668063938E-2</v>
          </cell>
          <cell r="AL154" t="str">
            <v>AAA</v>
          </cell>
          <cell r="AM154" t="str">
            <v>Aaa</v>
          </cell>
          <cell r="AN154" t="str">
            <v>AAA</v>
          </cell>
          <cell r="AO154" t="str">
            <v>Government</v>
          </cell>
          <cell r="AP154" t="str">
            <v>Sovereign</v>
          </cell>
          <cell r="AQ154" t="str">
            <v>UNITED STATES</v>
          </cell>
          <cell r="AR154" t="str">
            <v>#N/A Field Not Applicable</v>
          </cell>
        </row>
        <row r="155">
          <cell r="A155" t="str">
            <v>CP Inc</v>
          </cell>
          <cell r="B155" t="str">
            <v>UBS</v>
          </cell>
          <cell r="C155" t="str">
            <v>13409102</v>
          </cell>
          <cell r="D155" t="str">
            <v>USD</v>
          </cell>
          <cell r="E155" t="str">
            <v>015</v>
          </cell>
          <cell r="F155" t="str">
            <v>045</v>
          </cell>
          <cell r="G155" t="str">
            <v>FEDERAL HOME LOAN BA</v>
          </cell>
          <cell r="H155" t="str">
            <v>3.375 JUN 10 11</v>
          </cell>
          <cell r="I155" t="str">
            <v>3133XRC65</v>
          </cell>
          <cell r="J155" t="str">
            <v>B</v>
          </cell>
          <cell r="K155" t="str">
            <v>ZZZ</v>
          </cell>
          <cell r="L155">
            <v>26015.62</v>
          </cell>
          <cell r="M155">
            <v>2493251.23</v>
          </cell>
          <cell r="N155">
            <v>2470675</v>
          </cell>
          <cell r="O155">
            <v>2553625</v>
          </cell>
          <cell r="P155">
            <v>2500000</v>
          </cell>
          <cell r="Q155">
            <v>2579640.62</v>
          </cell>
          <cell r="R155" t="str">
            <v>JD   10</v>
          </cell>
          <cell r="S155">
            <v>40704</v>
          </cell>
          <cell r="T155">
            <v>2011</v>
          </cell>
          <cell r="U155">
            <v>6</v>
          </cell>
          <cell r="V155">
            <v>253</v>
          </cell>
          <cell r="W155" t="str">
            <v>MS</v>
          </cell>
          <cell r="X155">
            <v>3.375</v>
          </cell>
          <cell r="Y155">
            <v>0.69</v>
          </cell>
          <cell r="Z155">
            <v>7.7231556465876254E-4</v>
          </cell>
          <cell r="AA155">
            <v>40451</v>
          </cell>
          <cell r="AB155">
            <v>60373.77</v>
          </cell>
          <cell r="AC155">
            <v>8.199999999999999E-3</v>
          </cell>
          <cell r="AD155">
            <v>1</v>
          </cell>
          <cell r="AE155">
            <v>102.145</v>
          </cell>
          <cell r="AF155" t="str">
            <v>AAA</v>
          </cell>
          <cell r="AG155">
            <v>98.827000000000012</v>
          </cell>
          <cell r="AH155">
            <v>4.0999999999999996</v>
          </cell>
          <cell r="AI155">
            <v>0.3</v>
          </cell>
          <cell r="AJ155">
            <v>4.589121471160763E-3</v>
          </cell>
          <cell r="AK155">
            <v>5.6850724464502398E-3</v>
          </cell>
          <cell r="AL155" t="str">
            <v>AAA</v>
          </cell>
          <cell r="AM155" t="str">
            <v>Aaa</v>
          </cell>
          <cell r="AN155" t="str">
            <v>AAA</v>
          </cell>
          <cell r="AO155" t="str">
            <v>Government</v>
          </cell>
          <cell r="AP155" t="str">
            <v>Sovereign</v>
          </cell>
          <cell r="AQ155" t="str">
            <v>UNITED STATES</v>
          </cell>
          <cell r="AR155" t="str">
            <v>#N/A Field Not Applicable</v>
          </cell>
        </row>
        <row r="156">
          <cell r="A156" t="str">
            <v>CP Inc</v>
          </cell>
          <cell r="B156" t="str">
            <v>UBS</v>
          </cell>
          <cell r="C156" t="str">
            <v>13409102</v>
          </cell>
          <cell r="D156" t="str">
            <v>USD</v>
          </cell>
          <cell r="E156" t="str">
            <v>015</v>
          </cell>
          <cell r="F156" t="str">
            <v>045</v>
          </cell>
          <cell r="G156" t="str">
            <v>FEDERAL HOME LOAN BA</v>
          </cell>
          <cell r="H156" t="str">
            <v>1.625 MAR 16 11</v>
          </cell>
          <cell r="I156" t="str">
            <v>3133XT4D5</v>
          </cell>
          <cell r="J156" t="str">
            <v>B</v>
          </cell>
          <cell r="K156" t="str">
            <v>ZZZ</v>
          </cell>
          <cell r="L156">
            <v>1354.17</v>
          </cell>
          <cell r="M156">
            <v>1998805.33</v>
          </cell>
          <cell r="N156">
            <v>1994624</v>
          </cell>
          <cell r="O156">
            <v>2013500</v>
          </cell>
          <cell r="P156">
            <v>2000000</v>
          </cell>
          <cell r="Q156">
            <v>2014854.17</v>
          </cell>
          <cell r="R156" t="str">
            <v>MS   16</v>
          </cell>
          <cell r="S156">
            <v>40618</v>
          </cell>
          <cell r="T156">
            <v>2011</v>
          </cell>
          <cell r="U156">
            <v>3</v>
          </cell>
          <cell r="V156">
            <v>167</v>
          </cell>
          <cell r="W156" t="str">
            <v>MS</v>
          </cell>
          <cell r="X156">
            <v>1.625</v>
          </cell>
          <cell r="Y156">
            <v>0.46</v>
          </cell>
          <cell r="Z156">
            <v>4.1276986677936834E-4</v>
          </cell>
          <cell r="AA156">
            <v>40451</v>
          </cell>
          <cell r="AB156">
            <v>14694.67</v>
          </cell>
          <cell r="AC156">
            <v>4.4000000000000003E-3</v>
          </cell>
          <cell r="AD156">
            <v>1</v>
          </cell>
          <cell r="AE156">
            <v>100.675</v>
          </cell>
          <cell r="AF156" t="str">
            <v>AAA</v>
          </cell>
          <cell r="AG156">
            <v>99.73099999999998</v>
          </cell>
          <cell r="AH156">
            <v>1.8</v>
          </cell>
          <cell r="AI156">
            <v>0.2</v>
          </cell>
          <cell r="AJ156">
            <v>1.6151864352236152E-3</v>
          </cell>
          <cell r="AK156">
            <v>2.0009171595205934E-3</v>
          </cell>
          <cell r="AL156" t="str">
            <v>AAA</v>
          </cell>
          <cell r="AM156" t="str">
            <v>Aaa</v>
          </cell>
          <cell r="AN156" t="str">
            <v>AAA</v>
          </cell>
          <cell r="AO156" t="str">
            <v>Government</v>
          </cell>
          <cell r="AP156" t="str">
            <v>Sovereign</v>
          </cell>
          <cell r="AQ156" t="str">
            <v>UNITED STATES</v>
          </cell>
          <cell r="AR156" t="str">
            <v>#N/A Field Not Applicable</v>
          </cell>
        </row>
        <row r="157">
          <cell r="A157" t="str">
            <v>CP Inc</v>
          </cell>
          <cell r="B157" t="str">
            <v>UBS</v>
          </cell>
          <cell r="C157" t="str">
            <v>13409102</v>
          </cell>
          <cell r="D157" t="str">
            <v>USD</v>
          </cell>
          <cell r="E157" t="str">
            <v>015</v>
          </cell>
          <cell r="F157" t="str">
            <v>045</v>
          </cell>
          <cell r="G157" t="str">
            <v>FEDERAL HOME LOAN BA</v>
          </cell>
          <cell r="H157" t="str">
            <v>1.750 DEC 14 12</v>
          </cell>
          <cell r="I157" t="str">
            <v>3133XVNT4</v>
          </cell>
          <cell r="J157" t="str">
            <v>B</v>
          </cell>
          <cell r="K157" t="str">
            <v>ZZZ</v>
          </cell>
          <cell r="L157">
            <v>20805.560000000001</v>
          </cell>
          <cell r="M157">
            <v>4024789.35</v>
          </cell>
          <cell r="N157">
            <v>4034120</v>
          </cell>
          <cell r="O157">
            <v>4097000</v>
          </cell>
          <cell r="P157">
            <v>4000000</v>
          </cell>
          <cell r="Q157">
            <v>4117805.56</v>
          </cell>
          <cell r="R157" t="str">
            <v>JD   14</v>
          </cell>
          <cell r="S157">
            <v>41257</v>
          </cell>
          <cell r="T157">
            <v>2012</v>
          </cell>
          <cell r="U157">
            <v>12</v>
          </cell>
          <cell r="V157">
            <v>806</v>
          </cell>
          <cell r="W157" t="str">
            <v>MS</v>
          </cell>
          <cell r="X157">
            <v>1.75</v>
          </cell>
          <cell r="Y157">
            <v>2.16</v>
          </cell>
          <cell r="Z157">
            <v>3.9028023781100115E-3</v>
          </cell>
          <cell r="AA157">
            <v>40451</v>
          </cell>
          <cell r="AB157">
            <v>72210.649999999994</v>
          </cell>
          <cell r="AC157">
            <v>5.79E-2</v>
          </cell>
          <cell r="AD157">
            <v>1</v>
          </cell>
          <cell r="AE157">
            <v>102.425</v>
          </cell>
          <cell r="AF157" t="str">
            <v>AAA</v>
          </cell>
          <cell r="AG157">
            <v>100.85299999999999</v>
          </cell>
          <cell r="AH157">
            <v>1.5</v>
          </cell>
          <cell r="AI157">
            <v>0.6</v>
          </cell>
          <cell r="AJ157">
            <v>2.7102794292430633E-3</v>
          </cell>
          <cell r="AK157">
            <v>3.3575347704782633E-3</v>
          </cell>
          <cell r="AL157" t="str">
            <v>AAA</v>
          </cell>
          <cell r="AM157" t="str">
            <v>Aaa</v>
          </cell>
          <cell r="AN157" t="str">
            <v>AAA</v>
          </cell>
          <cell r="AO157" t="str">
            <v>Government</v>
          </cell>
          <cell r="AP157" t="str">
            <v>Sovereign</v>
          </cell>
          <cell r="AQ157" t="str">
            <v>UNITED STATES</v>
          </cell>
          <cell r="AR157" t="str">
            <v>#N/A Field Not Applicable</v>
          </cell>
        </row>
        <row r="158">
          <cell r="A158" t="str">
            <v>CP Inc</v>
          </cell>
          <cell r="B158" t="str">
            <v>UBS</v>
          </cell>
          <cell r="C158" t="str">
            <v>13409102</v>
          </cell>
          <cell r="D158" t="str">
            <v>USD</v>
          </cell>
          <cell r="E158" t="str">
            <v>015</v>
          </cell>
          <cell r="F158" t="str">
            <v>045</v>
          </cell>
          <cell r="G158" t="str">
            <v>FEDERAL HOME LN MTG</v>
          </cell>
          <cell r="H158" t="str">
            <v>2.875 NOV 23 10</v>
          </cell>
          <cell r="I158" t="str">
            <v>3137EABV0</v>
          </cell>
          <cell r="J158" t="str">
            <v>B</v>
          </cell>
          <cell r="K158" t="str">
            <v>ZZZ</v>
          </cell>
          <cell r="L158">
            <v>40888.89</v>
          </cell>
          <cell r="M158">
            <v>3999694.58</v>
          </cell>
          <cell r="N158">
            <v>3995776</v>
          </cell>
          <cell r="O158">
            <v>4016000</v>
          </cell>
          <cell r="P158">
            <v>4000000</v>
          </cell>
          <cell r="Q158">
            <v>4056888.89</v>
          </cell>
          <cell r="R158" t="str">
            <v>MN   23</v>
          </cell>
          <cell r="S158">
            <v>40505</v>
          </cell>
          <cell r="T158">
            <v>2010</v>
          </cell>
          <cell r="U158">
            <v>11</v>
          </cell>
          <cell r="V158">
            <v>54</v>
          </cell>
          <cell r="W158" t="str">
            <v>MS</v>
          </cell>
          <cell r="X158">
            <v>2.875</v>
          </cell>
          <cell r="Y158">
            <v>0.15</v>
          </cell>
          <cell r="Z158">
            <v>2.6933806966640311E-4</v>
          </cell>
          <cell r="AA158">
            <v>40451</v>
          </cell>
          <cell r="AB158">
            <v>16305.42</v>
          </cell>
          <cell r="AC158">
            <v>1E-3</v>
          </cell>
          <cell r="AD158">
            <v>1</v>
          </cell>
          <cell r="AE158">
            <v>100.4</v>
          </cell>
          <cell r="AF158" t="str">
            <v>AAA</v>
          </cell>
          <cell r="AG158">
            <v>99.89400000000002</v>
          </cell>
          <cell r="AH158">
            <v>2.9</v>
          </cell>
          <cell r="AI158">
            <v>0.1</v>
          </cell>
          <cell r="AJ158">
            <v>5.2072026802171267E-3</v>
          </cell>
          <cell r="AK158">
            <v>6.4507607101749751E-3</v>
          </cell>
          <cell r="AL158" t="str">
            <v>AAA</v>
          </cell>
          <cell r="AM158" t="str">
            <v>Aaa</v>
          </cell>
          <cell r="AN158" t="str">
            <v>AAA</v>
          </cell>
          <cell r="AO158" t="str">
            <v>Government</v>
          </cell>
          <cell r="AP158" t="str">
            <v>Sovereign</v>
          </cell>
          <cell r="AQ158" t="str">
            <v>UNITED STATES</v>
          </cell>
          <cell r="AR158" t="str">
            <v>#N/A Field Not Applicable</v>
          </cell>
        </row>
        <row r="159">
          <cell r="A159" t="str">
            <v>CP Inc</v>
          </cell>
          <cell r="B159" t="str">
            <v>UBS</v>
          </cell>
          <cell r="C159" t="str">
            <v>13409102</v>
          </cell>
          <cell r="D159" t="str">
            <v>USD</v>
          </cell>
          <cell r="E159" t="str">
            <v>015</v>
          </cell>
          <cell r="F159" t="str">
            <v>045</v>
          </cell>
          <cell r="G159" t="str">
            <v>FEDERAL NTL MTG ASSN</v>
          </cell>
          <cell r="H159" t="str">
            <v>2.050 JAN 28 13</v>
          </cell>
          <cell r="I159" t="str">
            <v>31398AD90</v>
          </cell>
          <cell r="J159" t="str">
            <v>B</v>
          </cell>
          <cell r="K159" t="str">
            <v>CAL</v>
          </cell>
          <cell r="L159">
            <v>7175</v>
          </cell>
          <cell r="M159">
            <v>2006261.77</v>
          </cell>
          <cell r="N159">
            <v>2008074</v>
          </cell>
          <cell r="O159">
            <v>2007900</v>
          </cell>
          <cell r="P159">
            <v>2000000</v>
          </cell>
          <cell r="Q159">
            <v>2015075</v>
          </cell>
          <cell r="R159" t="str">
            <v>JJ   28</v>
          </cell>
          <cell r="S159">
            <v>41302</v>
          </cell>
          <cell r="T159">
            <v>2013</v>
          </cell>
          <cell r="U159">
            <v>1</v>
          </cell>
          <cell r="V159">
            <v>851</v>
          </cell>
          <cell r="W159" t="str">
            <v>MS</v>
          </cell>
          <cell r="X159">
            <v>2.0499999999999998</v>
          </cell>
          <cell r="Y159">
            <v>0.33</v>
          </cell>
          <cell r="Z159">
            <v>2.9722216420586368E-4</v>
          </cell>
          <cell r="AA159">
            <v>40451</v>
          </cell>
          <cell r="AB159">
            <v>1638.23</v>
          </cell>
          <cell r="AC159">
            <v>2.7000000000000001E-3</v>
          </cell>
          <cell r="AD159">
            <v>1</v>
          </cell>
          <cell r="AE159">
            <v>100.395</v>
          </cell>
          <cell r="AF159" t="str">
            <v>AAA</v>
          </cell>
          <cell r="AG159">
            <v>100.404</v>
          </cell>
          <cell r="AH159">
            <v>1.6</v>
          </cell>
          <cell r="AI159">
            <v>0.8</v>
          </cell>
          <cell r="AJ159">
            <v>1.4410771597860056E-3</v>
          </cell>
          <cell r="AK159">
            <v>1.78522798008133E-3</v>
          </cell>
          <cell r="AL159" t="str">
            <v>AAA</v>
          </cell>
          <cell r="AM159" t="str">
            <v>Aaa</v>
          </cell>
          <cell r="AN159" t="str">
            <v>AAA</v>
          </cell>
          <cell r="AO159" t="str">
            <v>Government</v>
          </cell>
          <cell r="AP159" t="str">
            <v>Sovereign</v>
          </cell>
          <cell r="AQ159" t="str">
            <v>UNITED STATES</v>
          </cell>
          <cell r="AR159" t="str">
            <v>1/28/2011</v>
          </cell>
        </row>
        <row r="160">
          <cell r="A160" t="str">
            <v>CP Inc</v>
          </cell>
          <cell r="B160" t="str">
            <v>UBS</v>
          </cell>
          <cell r="C160" t="str">
            <v>13409102</v>
          </cell>
          <cell r="D160" t="str">
            <v>USD</v>
          </cell>
          <cell r="E160" t="str">
            <v>015</v>
          </cell>
          <cell r="F160" t="str">
            <v>045</v>
          </cell>
          <cell r="G160" t="str">
            <v>FEDERAL NTL MTG ASSN</v>
          </cell>
          <cell r="H160" t="str">
            <v>3.625 AUG 15 11</v>
          </cell>
          <cell r="I160" t="str">
            <v>31398ATL6</v>
          </cell>
          <cell r="J160" t="str">
            <v>B</v>
          </cell>
          <cell r="K160" t="str">
            <v>ZZZ</v>
          </cell>
          <cell r="L160">
            <v>13895.83</v>
          </cell>
          <cell r="M160">
            <v>3001103.46</v>
          </cell>
          <cell r="N160">
            <v>3003780</v>
          </cell>
          <cell r="O160">
            <v>3086850</v>
          </cell>
          <cell r="P160">
            <v>3000000</v>
          </cell>
          <cell r="Q160">
            <v>3100745.83</v>
          </cell>
          <cell r="R160" t="str">
            <v>FA   15</v>
          </cell>
          <cell r="S160">
            <v>40770</v>
          </cell>
          <cell r="T160">
            <v>2011</v>
          </cell>
          <cell r="U160">
            <v>8</v>
          </cell>
          <cell r="V160">
            <v>319</v>
          </cell>
          <cell r="W160" t="str">
            <v>MS</v>
          </cell>
          <cell r="X160">
            <v>3.625</v>
          </cell>
          <cell r="Y160">
            <v>0.86</v>
          </cell>
          <cell r="Z160">
            <v>1.1586681617667992E-3</v>
          </cell>
          <cell r="AA160">
            <v>40451</v>
          </cell>
          <cell r="AB160">
            <v>85746.54</v>
          </cell>
          <cell r="AC160">
            <v>1.18E-2</v>
          </cell>
          <cell r="AD160">
            <v>1</v>
          </cell>
          <cell r="AE160">
            <v>102.895</v>
          </cell>
          <cell r="AF160" t="str">
            <v>AAA</v>
          </cell>
          <cell r="AG160">
            <v>100.126</v>
          </cell>
          <cell r="AH160">
            <v>3.6</v>
          </cell>
          <cell r="AI160">
            <v>0.3</v>
          </cell>
          <cell r="AJ160">
            <v>4.8502388166982305E-3</v>
          </cell>
          <cell r="AK160">
            <v>6.0085485269449675E-3</v>
          </cell>
          <cell r="AL160" t="str">
            <v>AAA</v>
          </cell>
          <cell r="AM160" t="str">
            <v>Aaa</v>
          </cell>
          <cell r="AN160" t="str">
            <v>AAA</v>
          </cell>
          <cell r="AO160" t="str">
            <v>Government</v>
          </cell>
          <cell r="AP160" t="str">
            <v>Sovereign</v>
          </cell>
          <cell r="AQ160" t="str">
            <v>UNITED STATES</v>
          </cell>
          <cell r="AR160" t="str">
            <v>#N/A Field Not Applicable</v>
          </cell>
        </row>
        <row r="161">
          <cell r="A161" t="str">
            <v>CP Inc</v>
          </cell>
          <cell r="B161" t="str">
            <v>UBS</v>
          </cell>
          <cell r="C161" t="str">
            <v>13409102</v>
          </cell>
          <cell r="D161" t="str">
            <v>USD</v>
          </cell>
          <cell r="E161" t="str">
            <v>015</v>
          </cell>
          <cell r="F161" t="str">
            <v>045</v>
          </cell>
          <cell r="G161" t="str">
            <v>UNITED STATES TREAS</v>
          </cell>
          <cell r="H161" t="str">
            <v>1.000 MAR 31 12</v>
          </cell>
          <cell r="I161" t="str">
            <v>912828MU1</v>
          </cell>
          <cell r="J161" t="str">
            <v>B</v>
          </cell>
          <cell r="K161" t="str">
            <v>ZZZ</v>
          </cell>
          <cell r="L161">
            <v>82.42</v>
          </cell>
          <cell r="M161">
            <v>2997464.5</v>
          </cell>
          <cell r="N161">
            <v>2996611.61</v>
          </cell>
          <cell r="O161">
            <v>3030150</v>
          </cell>
          <cell r="P161">
            <v>3000000</v>
          </cell>
          <cell r="Q161">
            <v>3030232.42</v>
          </cell>
          <cell r="R161" t="str">
            <v>MS   30</v>
          </cell>
          <cell r="S161">
            <v>40999</v>
          </cell>
          <cell r="T161">
            <v>2012</v>
          </cell>
          <cell r="U161">
            <v>3</v>
          </cell>
          <cell r="V161">
            <v>548</v>
          </cell>
          <cell r="W161" t="str">
            <v>MS</v>
          </cell>
          <cell r="X161">
            <v>1</v>
          </cell>
          <cell r="Y161">
            <v>1.49</v>
          </cell>
          <cell r="Z161">
            <v>2.0050258278506185E-3</v>
          </cell>
          <cell r="AA161">
            <v>40451</v>
          </cell>
          <cell r="AB161">
            <v>32685.5</v>
          </cell>
          <cell r="AC161">
            <v>2.9700000000000001E-2</v>
          </cell>
          <cell r="AD161">
            <v>1</v>
          </cell>
          <cell r="AE161">
            <v>101.005</v>
          </cell>
          <cell r="AF161" t="str">
            <v>AAA</v>
          </cell>
          <cell r="AG161">
            <v>99.887</v>
          </cell>
          <cell r="AH161">
            <v>1.1000000000000001</v>
          </cell>
          <cell r="AI161">
            <v>0.3</v>
          </cell>
          <cell r="AJ161">
            <v>1.4802204098226042E-3</v>
          </cell>
          <cell r="AK161">
            <v>1.8337192247881936E-3</v>
          </cell>
          <cell r="AL161" t="str">
            <v>AAA</v>
          </cell>
          <cell r="AM161" t="str">
            <v>#N/A Field Not Applicable</v>
          </cell>
          <cell r="AN161" t="str">
            <v>AAA</v>
          </cell>
          <cell r="AO161" t="str">
            <v>Government</v>
          </cell>
          <cell r="AP161" t="str">
            <v>Sovereign</v>
          </cell>
          <cell r="AQ161" t="str">
            <v>UNITED STATES</v>
          </cell>
          <cell r="AR161" t="str">
            <v>#N/A Field Not Applicable</v>
          </cell>
        </row>
        <row r="162">
          <cell r="A162" t="str">
            <v>CP Inc</v>
          </cell>
          <cell r="B162" t="str">
            <v>UBS</v>
          </cell>
          <cell r="C162" t="str">
            <v>13409102</v>
          </cell>
          <cell r="D162" t="str">
            <v>USD</v>
          </cell>
          <cell r="E162" t="str">
            <v>015</v>
          </cell>
          <cell r="F162" t="str">
            <v>045</v>
          </cell>
          <cell r="G162" t="str">
            <v>FEDERAL FARM CRD BK</v>
          </cell>
          <cell r="H162" t="str">
            <v>2.125 18 JUN 2012</v>
          </cell>
          <cell r="I162" t="str">
            <v>B31331GYP8</v>
          </cell>
          <cell r="J162" t="str">
            <v>B</v>
          </cell>
          <cell r="K162" t="str">
            <v>ZZZ</v>
          </cell>
          <cell r="L162">
            <v>24319.439999999999</v>
          </cell>
          <cell r="M162">
            <v>3996961.39</v>
          </cell>
          <cell r="N162">
            <v>3994680</v>
          </cell>
          <cell r="O162">
            <v>4107500</v>
          </cell>
          <cell r="P162">
            <v>4000000</v>
          </cell>
          <cell r="Q162">
            <v>4131819.44</v>
          </cell>
          <cell r="R162" t="str">
            <v>JD   18</v>
          </cell>
          <cell r="S162">
            <v>41078</v>
          </cell>
          <cell r="T162">
            <v>2012</v>
          </cell>
          <cell r="U162">
            <v>6</v>
          </cell>
          <cell r="V162">
            <v>627</v>
          </cell>
          <cell r="W162" t="str">
            <v>MS</v>
          </cell>
          <cell r="X162">
            <v>2.125</v>
          </cell>
          <cell r="Y162">
            <v>1.68</v>
          </cell>
          <cell r="Z162">
            <v>3.0145249969346227E-3</v>
          </cell>
          <cell r="AA162">
            <v>40451</v>
          </cell>
          <cell r="AB162">
            <v>110538.61</v>
          </cell>
          <cell r="AC162">
            <v>3.7000000000000005E-2</v>
          </cell>
          <cell r="AD162">
            <v>1</v>
          </cell>
          <cell r="AE162">
            <v>102.68799999999999</v>
          </cell>
          <cell r="AF162" t="str">
            <v>AAA</v>
          </cell>
          <cell r="AG162">
            <v>99.867000000000004</v>
          </cell>
          <cell r="AH162">
            <v>2.2000000000000002</v>
          </cell>
          <cell r="AI162">
            <v>0.5</v>
          </cell>
          <cell r="AJ162">
            <v>3.9475922578905776E-3</v>
          </cell>
          <cell r="AK162">
            <v>4.8903364437371255E-3</v>
          </cell>
          <cell r="AL162" t="str">
            <v>AAA</v>
          </cell>
          <cell r="AM162" t="str">
            <v>Aaa</v>
          </cell>
          <cell r="AN162" t="str">
            <v>AAA</v>
          </cell>
          <cell r="AO162" t="str">
            <v>Government</v>
          </cell>
          <cell r="AP162" t="str">
            <v>Sovereign</v>
          </cell>
          <cell r="AQ162" t="str">
            <v>UNITED STATES</v>
          </cell>
          <cell r="AR162" t="str">
            <v>#N/A Field Not Applicable</v>
          </cell>
        </row>
        <row r="163">
          <cell r="A163" t="str">
            <v>CP Inc</v>
          </cell>
          <cell r="B163" t="str">
            <v>UBS</v>
          </cell>
          <cell r="C163" t="str">
            <v>13409102</v>
          </cell>
          <cell r="D163" t="str">
            <v>USD</v>
          </cell>
          <cell r="E163" t="str">
            <v>015</v>
          </cell>
          <cell r="F163" t="str">
            <v>045</v>
          </cell>
          <cell r="G163" t="str">
            <v>FEDERAL HOME LOAN BK</v>
          </cell>
          <cell r="H163" t="str">
            <v>1.5 28 JUN 2011</v>
          </cell>
          <cell r="I163" t="str">
            <v>B3133XU2T9</v>
          </cell>
          <cell r="J163" t="str">
            <v>B</v>
          </cell>
          <cell r="K163" t="str">
            <v>ZZZ</v>
          </cell>
          <cell r="L163">
            <v>2383.13</v>
          </cell>
          <cell r="M163">
            <v>615000</v>
          </cell>
          <cell r="N163">
            <v>615000</v>
          </cell>
          <cell r="O163">
            <v>619612.5</v>
          </cell>
          <cell r="P163">
            <v>615000</v>
          </cell>
          <cell r="Q163">
            <v>621995.63</v>
          </cell>
          <cell r="R163" t="str">
            <v>JD   28</v>
          </cell>
          <cell r="S163">
            <v>40722</v>
          </cell>
          <cell r="T163">
            <v>2011</v>
          </cell>
          <cell r="U163">
            <v>6</v>
          </cell>
          <cell r="V163">
            <v>271</v>
          </cell>
          <cell r="W163" t="str">
            <v>MS</v>
          </cell>
          <cell r="X163">
            <v>1.5</v>
          </cell>
          <cell r="Y163">
            <v>0.74</v>
          </cell>
          <cell r="Z163">
            <v>2.0430852581945571E-4</v>
          </cell>
          <cell r="AA163">
            <v>40451</v>
          </cell>
          <cell r="AB163">
            <v>4612.5</v>
          </cell>
          <cell r="AC163">
            <v>9.1999999999999998E-3</v>
          </cell>
          <cell r="AD163">
            <v>1</v>
          </cell>
          <cell r="AE163">
            <v>100.75</v>
          </cell>
          <cell r="AF163" t="str">
            <v>AAA</v>
          </cell>
          <cell r="AG163">
            <v>100</v>
          </cell>
          <cell r="AH163">
            <v>1.5</v>
          </cell>
          <cell r="AI163">
            <v>0.5</v>
          </cell>
          <cell r="AJ163">
            <v>4.1413890368808594E-4</v>
          </cell>
          <cell r="AK163">
            <v>5.1304147975946414E-4</v>
          </cell>
          <cell r="AL163" t="str">
            <v>AAA</v>
          </cell>
          <cell r="AM163" t="str">
            <v>Aaa</v>
          </cell>
          <cell r="AN163" t="str">
            <v>AAA</v>
          </cell>
          <cell r="AO163" t="str">
            <v>Government</v>
          </cell>
          <cell r="AP163" t="str">
            <v>Sovereign</v>
          </cell>
          <cell r="AQ163" t="str">
            <v>UNITED STATES</v>
          </cell>
          <cell r="AR163" t="str">
            <v>#N/A Field Not Applicable</v>
          </cell>
        </row>
        <row r="164">
          <cell r="A164" t="str">
            <v>CP Inc</v>
          </cell>
          <cell r="B164" t="str">
            <v>UBS</v>
          </cell>
          <cell r="C164" t="str">
            <v>13409102</v>
          </cell>
          <cell r="D164" t="str">
            <v>USD</v>
          </cell>
          <cell r="E164" t="str">
            <v>015</v>
          </cell>
          <cell r="F164" t="str">
            <v>045</v>
          </cell>
          <cell r="G164" t="str">
            <v>FANNIE MAE</v>
          </cell>
          <cell r="H164" t="str">
            <v>2.75 11 APR 2011</v>
          </cell>
          <cell r="I164" t="str">
            <v>B31398APG1</v>
          </cell>
          <cell r="J164" t="str">
            <v>B</v>
          </cell>
          <cell r="K164" t="str">
            <v>ZZZ</v>
          </cell>
          <cell r="L164">
            <v>51944.44</v>
          </cell>
          <cell r="M164">
            <v>4002453.43</v>
          </cell>
          <cell r="N164">
            <v>4014120</v>
          </cell>
          <cell r="O164">
            <v>4052500</v>
          </cell>
          <cell r="P164">
            <v>4000000</v>
          </cell>
          <cell r="Q164">
            <v>4104444.44</v>
          </cell>
          <cell r="R164" t="str">
            <v>AO   11</v>
          </cell>
          <cell r="S164">
            <v>40644</v>
          </cell>
          <cell r="T164">
            <v>2011</v>
          </cell>
          <cell r="U164">
            <v>4</v>
          </cell>
          <cell r="V164">
            <v>193</v>
          </cell>
          <cell r="W164" t="str">
            <v>MS</v>
          </cell>
          <cell r="X164">
            <v>2.75</v>
          </cell>
          <cell r="Y164">
            <v>0.52</v>
          </cell>
          <cell r="Z164">
            <v>9.3434934557470569E-4</v>
          </cell>
          <cell r="AA164">
            <v>40451</v>
          </cell>
          <cell r="AB164">
            <v>50046.57</v>
          </cell>
          <cell r="AC164">
            <v>5.4000000000000003E-3</v>
          </cell>
          <cell r="AD164">
            <v>1</v>
          </cell>
          <cell r="AE164">
            <v>101.31299999999999</v>
          </cell>
          <cell r="AF164" t="str">
            <v>AAA</v>
          </cell>
          <cell r="AG164">
            <v>100.35299999999999</v>
          </cell>
          <cell r="AH164">
            <v>2.6</v>
          </cell>
          <cell r="AI164">
            <v>0.3</v>
          </cell>
          <cell r="AJ164">
            <v>4.6717467278735289E-3</v>
          </cell>
          <cell r="AK164">
            <v>5.7874298526053251E-3</v>
          </cell>
          <cell r="AL164" t="str">
            <v>AAA</v>
          </cell>
          <cell r="AM164" t="str">
            <v>Aaa</v>
          </cell>
          <cell r="AN164" t="str">
            <v>AAA</v>
          </cell>
          <cell r="AO164" t="str">
            <v>Government</v>
          </cell>
          <cell r="AP164" t="str">
            <v>Sovereign</v>
          </cell>
          <cell r="AQ164" t="str">
            <v>UNITED STATES</v>
          </cell>
          <cell r="AR164" t="str">
            <v>#N/A Field Not Applicable</v>
          </cell>
        </row>
        <row r="165">
          <cell r="A165" t="str">
            <v>CP Ltd</v>
          </cell>
          <cell r="B165" t="str">
            <v>HSBC CP Ltd</v>
          </cell>
          <cell r="C165" t="str">
            <v>13400012</v>
          </cell>
          <cell r="D165" t="str">
            <v>USD</v>
          </cell>
          <cell r="E165" t="str">
            <v>005</v>
          </cell>
          <cell r="F165" t="str">
            <v>060</v>
          </cell>
          <cell r="G165" t="str">
            <v>MANITOBA PROV CDA</v>
          </cell>
          <cell r="H165" t="str">
            <v>5.000 FEB 15 12</v>
          </cell>
          <cell r="I165" t="str">
            <v>563469FK6C</v>
          </cell>
          <cell r="J165" t="str">
            <v>B</v>
          </cell>
          <cell r="K165" t="str">
            <v>ZZZ</v>
          </cell>
          <cell r="L165">
            <v>31944.44</v>
          </cell>
          <cell r="M165">
            <v>5266886.08</v>
          </cell>
          <cell r="N165">
            <v>5336000</v>
          </cell>
          <cell r="O165">
            <v>5300781.25</v>
          </cell>
          <cell r="P165">
            <v>5000000</v>
          </cell>
          <cell r="Q165">
            <v>5332725.6900000004</v>
          </cell>
          <cell r="R165" t="str">
            <v>FA   15</v>
          </cell>
          <cell r="S165">
            <v>40954</v>
          </cell>
          <cell r="T165">
            <v>2012</v>
          </cell>
          <cell r="U165">
            <v>2</v>
          </cell>
          <cell r="V165">
            <v>503</v>
          </cell>
          <cell r="W165" t="str">
            <v>MS</v>
          </cell>
          <cell r="X165">
            <v>5</v>
          </cell>
          <cell r="Y165">
            <v>1.34</v>
          </cell>
          <cell r="Z165">
            <v>3.1683881324752979E-3</v>
          </cell>
          <cell r="AA165">
            <v>40451</v>
          </cell>
          <cell r="AB165">
            <v>33895.17</v>
          </cell>
          <cell r="AC165">
            <v>2.4799999999999999E-2</v>
          </cell>
          <cell r="AD165">
            <v>1</v>
          </cell>
          <cell r="AE165">
            <v>106.01600000000001</v>
          </cell>
          <cell r="AF165" t="str">
            <v>AA</v>
          </cell>
          <cell r="AG165">
            <v>106.72</v>
          </cell>
          <cell r="AH165">
            <v>1.1000000000000001</v>
          </cell>
          <cell r="AI165">
            <v>0.6</v>
          </cell>
          <cell r="AJ165">
            <v>2.6009156311364388E-3</v>
          </cell>
          <cell r="AK165">
            <v>3.2220532585674755E-3</v>
          </cell>
          <cell r="AL165" t="str">
            <v>AA</v>
          </cell>
          <cell r="AM165" t="str">
            <v>Aa1</v>
          </cell>
          <cell r="AN165" t="str">
            <v>AA</v>
          </cell>
          <cell r="AO165" t="str">
            <v>Government</v>
          </cell>
          <cell r="AP165" t="str">
            <v>Regional(state/provnc)</v>
          </cell>
          <cell r="AQ165" t="str">
            <v>CANADA</v>
          </cell>
          <cell r="AR165" t="str">
            <v>#N/A Field Not Applicable</v>
          </cell>
        </row>
        <row r="166">
          <cell r="A166" t="str">
            <v>CP Ltd</v>
          </cell>
          <cell r="B166" t="str">
            <v>HSBC CP Ltd</v>
          </cell>
          <cell r="C166" t="str">
            <v>13400012</v>
          </cell>
          <cell r="D166" t="str">
            <v>USD</v>
          </cell>
          <cell r="E166" t="str">
            <v>005</v>
          </cell>
          <cell r="F166" t="str">
            <v>060</v>
          </cell>
          <cell r="G166" t="str">
            <v>ONTARIO PROV</v>
          </cell>
          <cell r="H166" t="str">
            <v>4.950 JUN 01 12</v>
          </cell>
          <cell r="I166" t="str">
            <v>683234ZH4C</v>
          </cell>
          <cell r="J166" t="str">
            <v>B</v>
          </cell>
          <cell r="K166" t="str">
            <v>ZZZ</v>
          </cell>
          <cell r="L166">
            <v>37207.5</v>
          </cell>
          <cell r="M166">
            <v>2348333.7200000002</v>
          </cell>
          <cell r="N166">
            <v>2405498.7000000002</v>
          </cell>
          <cell r="O166">
            <v>2412850</v>
          </cell>
          <cell r="P166">
            <v>2255000</v>
          </cell>
          <cell r="Q166">
            <v>2450057.5</v>
          </cell>
          <cell r="R166" t="str">
            <v>JD    1</v>
          </cell>
          <cell r="S166">
            <v>41061</v>
          </cell>
          <cell r="T166">
            <v>2012</v>
          </cell>
          <cell r="U166">
            <v>6</v>
          </cell>
          <cell r="V166">
            <v>610</v>
          </cell>
          <cell r="W166" t="str">
            <v>MS</v>
          </cell>
          <cell r="X166">
            <v>4.95</v>
          </cell>
          <cell r="Y166">
            <v>1.6</v>
          </cell>
          <cell r="Z166">
            <v>1.6867839172588655E-3</v>
          </cell>
          <cell r="AA166">
            <v>40451</v>
          </cell>
          <cell r="AB166">
            <v>64516.28</v>
          </cell>
          <cell r="AC166">
            <v>3.4200000000000001E-2</v>
          </cell>
          <cell r="AD166">
            <v>1</v>
          </cell>
          <cell r="AE166">
            <v>107</v>
          </cell>
          <cell r="AF166" t="str">
            <v>AA-</v>
          </cell>
          <cell r="AG166">
            <v>106.67400000000002</v>
          </cell>
          <cell r="AH166">
            <v>2.4</v>
          </cell>
          <cell r="AI166">
            <v>0.7</v>
          </cell>
          <cell r="AJ166">
            <v>2.530175875888298E-3</v>
          </cell>
          <cell r="AK166">
            <v>3.1344197897309844E-3</v>
          </cell>
          <cell r="AL166" t="str">
            <v>AA-</v>
          </cell>
          <cell r="AM166" t="str">
            <v>Aa1</v>
          </cell>
          <cell r="AN166" t="str">
            <v>AA-</v>
          </cell>
          <cell r="AO166" t="str">
            <v>Government</v>
          </cell>
          <cell r="AP166" t="str">
            <v>Regional(state/provnc)</v>
          </cell>
          <cell r="AQ166" t="str">
            <v>CANADA</v>
          </cell>
          <cell r="AR166" t="str">
            <v>#N/A Field Not Applicable</v>
          </cell>
        </row>
        <row r="167">
          <cell r="A167" t="str">
            <v>CP Inc</v>
          </cell>
          <cell r="B167" t="str">
            <v>Deutsche Bank</v>
          </cell>
          <cell r="C167" t="str">
            <v>13401302</v>
          </cell>
          <cell r="D167" t="str">
            <v>USD</v>
          </cell>
          <cell r="E167" t="str">
            <v>005</v>
          </cell>
          <cell r="F167" t="str">
            <v>060</v>
          </cell>
          <cell r="G167" t="str">
            <v>ONTARIO PROV</v>
          </cell>
          <cell r="H167" t="str">
            <v>5.000 OCT 18 11</v>
          </cell>
          <cell r="I167" t="str">
            <v>683234YS1C</v>
          </cell>
          <cell r="J167" t="str">
            <v>B</v>
          </cell>
          <cell r="K167" t="str">
            <v>ZZZ</v>
          </cell>
          <cell r="L167">
            <v>22638.89</v>
          </cell>
          <cell r="M167">
            <v>1039667.25</v>
          </cell>
          <cell r="N167">
            <v>1077050</v>
          </cell>
          <cell r="O167">
            <v>1046875</v>
          </cell>
          <cell r="P167">
            <v>1000000</v>
          </cell>
          <cell r="Q167">
            <v>1069513.8899999999</v>
          </cell>
          <cell r="R167" t="str">
            <v>AO   18</v>
          </cell>
          <cell r="S167">
            <v>40834</v>
          </cell>
          <cell r="T167">
            <v>2011</v>
          </cell>
          <cell r="U167">
            <v>10</v>
          </cell>
          <cell r="V167">
            <v>383</v>
          </cell>
          <cell r="W167" t="str">
            <v>MS</v>
          </cell>
          <cell r="X167">
            <v>5</v>
          </cell>
          <cell r="Y167">
            <v>1.01</v>
          </cell>
          <cell r="Z167">
            <v>4.714063107496599E-4</v>
          </cell>
          <cell r="AA167">
            <v>40451</v>
          </cell>
          <cell r="AB167">
            <v>7207.75</v>
          </cell>
          <cell r="AC167">
            <v>1.5600000000000001E-2</v>
          </cell>
          <cell r="AD167">
            <v>1</v>
          </cell>
          <cell r="AE167">
            <v>104.68799999999999</v>
          </cell>
          <cell r="AF167" t="str">
            <v>AA-</v>
          </cell>
          <cell r="AG167">
            <v>107.705</v>
          </cell>
          <cell r="AH167">
            <v>1.2</v>
          </cell>
          <cell r="AI167">
            <v>0.5</v>
          </cell>
          <cell r="AJ167">
            <v>5.6008670584118E-4</v>
          </cell>
          <cell r="AK167">
            <v>6.9384380409424744E-4</v>
          </cell>
          <cell r="AL167" t="str">
            <v>AA-</v>
          </cell>
          <cell r="AM167" t="str">
            <v>Aa1</v>
          </cell>
          <cell r="AN167" t="str">
            <v>AA-</v>
          </cell>
          <cell r="AO167" t="str">
            <v>Government</v>
          </cell>
          <cell r="AP167" t="str">
            <v>Regional(state/provnc)</v>
          </cell>
          <cell r="AQ167" t="str">
            <v>CANADA</v>
          </cell>
          <cell r="AR167" t="str">
            <v>#N/A Field Not Applicable</v>
          </cell>
        </row>
        <row r="168">
          <cell r="A168" t="str">
            <v>CP Inc</v>
          </cell>
          <cell r="B168" t="str">
            <v>Deutsche Bank</v>
          </cell>
          <cell r="C168" t="str">
            <v>13401302</v>
          </cell>
          <cell r="D168" t="str">
            <v>USD</v>
          </cell>
          <cell r="E168" t="str">
            <v>005</v>
          </cell>
          <cell r="F168" t="str">
            <v>060</v>
          </cell>
          <cell r="G168" t="str">
            <v>ONTARIO PROV</v>
          </cell>
          <cell r="H168" t="str">
            <v>4.950 JUN 01 12</v>
          </cell>
          <cell r="I168" t="str">
            <v>683234ZH4C</v>
          </cell>
          <cell r="J168" t="str">
            <v>B</v>
          </cell>
          <cell r="K168" t="str">
            <v>ZZZ</v>
          </cell>
          <cell r="L168">
            <v>49500</v>
          </cell>
          <cell r="M168">
            <v>3145797.82</v>
          </cell>
          <cell r="N168">
            <v>3271725</v>
          </cell>
          <cell r="O168">
            <v>3210000</v>
          </cell>
          <cell r="P168">
            <v>3000000</v>
          </cell>
          <cell r="Q168">
            <v>3259500</v>
          </cell>
          <cell r="R168" t="str">
            <v>JD    1</v>
          </cell>
          <cell r="S168">
            <v>41061</v>
          </cell>
          <cell r="T168">
            <v>2012</v>
          </cell>
          <cell r="U168">
            <v>6</v>
          </cell>
          <cell r="V168">
            <v>610</v>
          </cell>
          <cell r="W168" t="str">
            <v>MS</v>
          </cell>
          <cell r="X168">
            <v>4.95</v>
          </cell>
          <cell r="Y168">
            <v>1.6</v>
          </cell>
          <cell r="Z168">
            <v>2.2595941643779654E-3</v>
          </cell>
          <cell r="AA168">
            <v>40451</v>
          </cell>
          <cell r="AB168">
            <v>64202.18</v>
          </cell>
          <cell r="AC168">
            <v>3.4200000000000001E-2</v>
          </cell>
          <cell r="AD168">
            <v>1</v>
          </cell>
          <cell r="AE168">
            <v>107</v>
          </cell>
          <cell r="AF168" t="str">
            <v>AA-</v>
          </cell>
          <cell r="AG168">
            <v>109.05800000000001</v>
          </cell>
          <cell r="AH168">
            <v>1.9</v>
          </cell>
          <cell r="AI168">
            <v>0.7</v>
          </cell>
          <cell r="AJ168">
            <v>2.6832680701988337E-3</v>
          </cell>
          <cell r="AK168">
            <v>3.3240726941291088E-3</v>
          </cell>
          <cell r="AL168" t="str">
            <v>AA-</v>
          </cell>
          <cell r="AM168" t="str">
            <v>Aa1</v>
          </cell>
          <cell r="AN168" t="str">
            <v>AA-</v>
          </cell>
          <cell r="AO168" t="str">
            <v>Government</v>
          </cell>
          <cell r="AP168" t="str">
            <v>Regional(state/provnc)</v>
          </cell>
          <cell r="AQ168" t="str">
            <v>CANADA</v>
          </cell>
          <cell r="AR168" t="str">
            <v>#N/A Field Not Applicable</v>
          </cell>
        </row>
        <row r="169">
          <cell r="A169" t="str">
            <v>CP Inc</v>
          </cell>
          <cell r="B169" t="str">
            <v>Treasury - Partners</v>
          </cell>
          <cell r="C169" t="str">
            <v>13401822</v>
          </cell>
          <cell r="D169" t="str">
            <v>USD</v>
          </cell>
          <cell r="E169" t="str">
            <v>005</v>
          </cell>
          <cell r="F169" t="str">
            <v>060</v>
          </cell>
          <cell r="G169" t="str">
            <v>ONTARIO PROV</v>
          </cell>
          <cell r="H169" t="str">
            <v>5.125 JUL 17 12 U</v>
          </cell>
          <cell r="I169" t="str">
            <v>683234RV2</v>
          </cell>
          <cell r="J169" t="str">
            <v>B</v>
          </cell>
          <cell r="K169" t="str">
            <v>ZZZ</v>
          </cell>
          <cell r="L169">
            <v>42138.89</v>
          </cell>
          <cell r="M169">
            <v>4117417.01</v>
          </cell>
          <cell r="N169">
            <v>4238240</v>
          </cell>
          <cell r="O169">
            <v>4320320</v>
          </cell>
          <cell r="P169">
            <v>4000000</v>
          </cell>
          <cell r="Q169">
            <v>4362458.8899999997</v>
          </cell>
          <cell r="R169" t="str">
            <v>JJ   17</v>
          </cell>
          <cell r="S169">
            <v>41107</v>
          </cell>
          <cell r="T169">
            <v>2012</v>
          </cell>
          <cell r="U169">
            <v>7</v>
          </cell>
          <cell r="V169">
            <v>656</v>
          </cell>
          <cell r="W169" t="str">
            <v>MS</v>
          </cell>
          <cell r="X169">
            <v>5.125</v>
          </cell>
          <cell r="Y169">
            <v>1.72</v>
          </cell>
          <cell r="Z169">
            <v>3.1793105847834056E-3</v>
          </cell>
          <cell r="AA169">
            <v>40451</v>
          </cell>
          <cell r="AB169">
            <v>202902.99</v>
          </cell>
          <cell r="AC169">
            <v>3.9E-2</v>
          </cell>
          <cell r="AD169">
            <v>1</v>
          </cell>
          <cell r="AE169">
            <v>108.008</v>
          </cell>
          <cell r="AF169" t="str">
            <v>AA-</v>
          </cell>
          <cell r="AG169">
            <v>105.956</v>
          </cell>
          <cell r="AH169">
            <v>3.4</v>
          </cell>
          <cell r="AI169">
            <v>0.6</v>
          </cell>
          <cell r="AJ169">
            <v>6.2846837141067322E-3</v>
          </cell>
          <cell r="AK169">
            <v>7.7855603610086071E-3</v>
          </cell>
          <cell r="AL169" t="str">
            <v>AA-</v>
          </cell>
          <cell r="AM169" t="str">
            <v>Aa1</v>
          </cell>
          <cell r="AN169" t="str">
            <v>AA-</v>
          </cell>
          <cell r="AO169" t="str">
            <v>Government</v>
          </cell>
          <cell r="AP169" t="str">
            <v>Regional(state/provnc)</v>
          </cell>
          <cell r="AQ169" t="str">
            <v>CANADA</v>
          </cell>
          <cell r="AR169" t="str">
            <v>#N/A Field Not Applicable</v>
          </cell>
        </row>
        <row r="170">
          <cell r="A170" t="str">
            <v>CP Ltd</v>
          </cell>
          <cell r="B170" t="str">
            <v>BlackRock</v>
          </cell>
          <cell r="C170" t="str">
            <v>13407172</v>
          </cell>
          <cell r="D170" t="str">
            <v>USD</v>
          </cell>
          <cell r="E170" t="str">
            <v>005</v>
          </cell>
          <cell r="F170" t="str">
            <v>060</v>
          </cell>
          <cell r="G170" t="str">
            <v>MANITOBA PROV CDA</v>
          </cell>
          <cell r="H170" t="str">
            <v>5.000 FEB 15 12</v>
          </cell>
          <cell r="I170" t="str">
            <v>563469FK6C</v>
          </cell>
          <cell r="J170" t="str">
            <v>B</v>
          </cell>
          <cell r="K170" t="str">
            <v>ZZZ</v>
          </cell>
          <cell r="L170">
            <v>15972.22</v>
          </cell>
          <cell r="M170">
            <v>2632266.77</v>
          </cell>
          <cell r="N170">
            <v>2668100</v>
          </cell>
          <cell r="O170">
            <v>2650390.63</v>
          </cell>
          <cell r="P170">
            <v>2500000</v>
          </cell>
          <cell r="Q170">
            <v>2666362.85</v>
          </cell>
          <cell r="R170" t="str">
            <v>FA   15</v>
          </cell>
          <cell r="S170">
            <v>40954</v>
          </cell>
          <cell r="T170">
            <v>2012</v>
          </cell>
          <cell r="U170">
            <v>2</v>
          </cell>
          <cell r="V170">
            <v>503</v>
          </cell>
          <cell r="W170" t="str">
            <v>MS</v>
          </cell>
          <cell r="X170">
            <v>5</v>
          </cell>
          <cell r="Y170">
            <v>1.34</v>
          </cell>
          <cell r="Z170">
            <v>1.5834864602913689E-3</v>
          </cell>
          <cell r="AA170">
            <v>40451</v>
          </cell>
          <cell r="AB170">
            <v>18123.849999999999</v>
          </cell>
          <cell r="AC170">
            <v>2.4799999999999999E-2</v>
          </cell>
          <cell r="AD170">
            <v>1</v>
          </cell>
          <cell r="AE170">
            <v>106.01600000000001</v>
          </cell>
          <cell r="AF170" t="str">
            <v>AA</v>
          </cell>
          <cell r="AG170">
            <v>106.72399999999999</v>
          </cell>
          <cell r="AH170">
            <v>1.1000000000000001</v>
          </cell>
          <cell r="AI170">
            <v>0.6</v>
          </cell>
          <cell r="AJ170">
            <v>1.2998769450153029E-3</v>
          </cell>
          <cell r="AK170">
            <v>1.6103070381384408E-3</v>
          </cell>
          <cell r="AL170" t="str">
            <v>AA</v>
          </cell>
          <cell r="AM170" t="str">
            <v>Aa1</v>
          </cell>
          <cell r="AN170" t="str">
            <v>AA</v>
          </cell>
          <cell r="AO170" t="str">
            <v>Government</v>
          </cell>
          <cell r="AP170" t="str">
            <v>Regional(state/provnc)</v>
          </cell>
          <cell r="AQ170" t="str">
            <v>CANADA</v>
          </cell>
          <cell r="AR170" t="str">
            <v>#N/A Field Not Applicable</v>
          </cell>
        </row>
        <row r="171">
          <cell r="A171" t="str">
            <v>CP Ltd</v>
          </cell>
          <cell r="B171" t="str">
            <v>BlackRock</v>
          </cell>
          <cell r="C171" t="str">
            <v>13407172</v>
          </cell>
          <cell r="D171" t="str">
            <v>USD</v>
          </cell>
          <cell r="E171" t="str">
            <v>005</v>
          </cell>
          <cell r="F171" t="str">
            <v>060</v>
          </cell>
          <cell r="G171" t="str">
            <v>ONTARIO PROV</v>
          </cell>
          <cell r="H171" t="str">
            <v>5.125 JUL 17 12 U</v>
          </cell>
          <cell r="I171" t="str">
            <v>683234RV2</v>
          </cell>
          <cell r="J171" t="str">
            <v>B</v>
          </cell>
          <cell r="K171" t="str">
            <v>ZZZ</v>
          </cell>
          <cell r="L171">
            <v>15696.74</v>
          </cell>
          <cell r="M171">
            <v>1590378.13</v>
          </cell>
          <cell r="N171">
            <v>1610913.5</v>
          </cell>
          <cell r="O171">
            <v>1609319.2</v>
          </cell>
          <cell r="P171">
            <v>1490000</v>
          </cell>
          <cell r="Q171">
            <v>1625015.94</v>
          </cell>
          <cell r="R171" t="str">
            <v>JJ   17</v>
          </cell>
          <cell r="S171">
            <v>41107</v>
          </cell>
          <cell r="T171">
            <v>2012</v>
          </cell>
          <cell r="U171">
            <v>7</v>
          </cell>
          <cell r="V171">
            <v>656</v>
          </cell>
          <cell r="W171" t="str">
            <v>MS</v>
          </cell>
          <cell r="X171">
            <v>5.125</v>
          </cell>
          <cell r="Y171">
            <v>1.72</v>
          </cell>
          <cell r="Z171">
            <v>1.2280286427720952E-3</v>
          </cell>
          <cell r="AA171">
            <v>40451</v>
          </cell>
          <cell r="AB171">
            <v>18941.07</v>
          </cell>
          <cell r="AC171">
            <v>3.9E-2</v>
          </cell>
          <cell r="AD171">
            <v>1</v>
          </cell>
          <cell r="AE171">
            <v>108.008</v>
          </cell>
          <cell r="AF171" t="str">
            <v>AA-</v>
          </cell>
          <cell r="AG171">
            <v>108.11499999999999</v>
          </cell>
          <cell r="AH171">
            <v>1.3</v>
          </cell>
          <cell r="AI171">
            <v>0.6</v>
          </cell>
          <cell r="AJ171">
            <v>9.2816118349053726E-4</v>
          </cell>
          <cell r="AK171">
            <v>1.1498199826016002E-3</v>
          </cell>
          <cell r="AL171" t="str">
            <v>AA-</v>
          </cell>
          <cell r="AM171" t="str">
            <v>Aa1</v>
          </cell>
          <cell r="AN171" t="str">
            <v>AA-</v>
          </cell>
          <cell r="AO171" t="str">
            <v>Government</v>
          </cell>
          <cell r="AP171" t="str">
            <v>Regional(state/provnc)</v>
          </cell>
          <cell r="AQ171" t="str">
            <v>CANADA</v>
          </cell>
          <cell r="AR171" t="str">
            <v>#N/A Field Not Applicable</v>
          </cell>
        </row>
        <row r="172">
          <cell r="A172" t="str">
            <v>CP Inc</v>
          </cell>
          <cell r="B172" t="str">
            <v>Inveco</v>
          </cell>
          <cell r="C172" t="str">
            <v>13400002</v>
          </cell>
          <cell r="D172" t="str">
            <v>USD</v>
          </cell>
          <cell r="E172" t="str">
            <v>005</v>
          </cell>
          <cell r="F172" t="str">
            <v>065</v>
          </cell>
          <cell r="G172" t="str">
            <v>ONTARIO(PROVINCE OF)</v>
          </cell>
          <cell r="H172" t="str">
            <v>1.875 19 NOV 2012</v>
          </cell>
          <cell r="I172" t="str">
            <v>B6832348E1</v>
          </cell>
          <cell r="J172" t="str">
            <v>B</v>
          </cell>
          <cell r="K172" t="str">
            <v>ZZZ</v>
          </cell>
          <cell r="L172">
            <v>8937.5</v>
          </cell>
          <cell r="M172">
            <v>1298306.92</v>
          </cell>
          <cell r="N172">
            <v>1297621</v>
          </cell>
          <cell r="O172">
            <v>1331733</v>
          </cell>
          <cell r="P172">
            <v>1300000</v>
          </cell>
          <cell r="Q172">
            <v>1340670.5</v>
          </cell>
          <cell r="R172" t="str">
            <v>MN   19</v>
          </cell>
          <cell r="S172">
            <v>41232</v>
          </cell>
          <cell r="T172">
            <v>2012</v>
          </cell>
          <cell r="U172">
            <v>11</v>
          </cell>
          <cell r="V172">
            <v>781</v>
          </cell>
          <cell r="W172" t="str">
            <v>MS</v>
          </cell>
          <cell r="X172">
            <v>1.875</v>
          </cell>
          <cell r="Y172">
            <v>2.08</v>
          </cell>
          <cell r="Z172">
            <v>1.2123286301993143E-3</v>
          </cell>
          <cell r="AA172">
            <v>40451</v>
          </cell>
          <cell r="AB172">
            <v>33426.080000000002</v>
          </cell>
          <cell r="AC172">
            <v>5.4400000000000004E-2</v>
          </cell>
          <cell r="AD172">
            <v>1</v>
          </cell>
          <cell r="AE172">
            <v>102.441</v>
          </cell>
          <cell r="AF172" t="str">
            <v>AA-</v>
          </cell>
          <cell r="AG172">
            <v>99.816999999999993</v>
          </cell>
          <cell r="AH172">
            <v>1.9</v>
          </cell>
          <cell r="AI172">
            <v>0.7</v>
          </cell>
          <cell r="AJ172">
            <v>1.1074155756628349E-3</v>
          </cell>
          <cell r="AK172">
            <v>1.3718830097513594E-3</v>
          </cell>
          <cell r="AL172" t="str">
            <v>AA-</v>
          </cell>
          <cell r="AM172" t="str">
            <v>Aa1</v>
          </cell>
          <cell r="AN172" t="str">
            <v>AA-</v>
          </cell>
          <cell r="AO172" t="str">
            <v>Government</v>
          </cell>
          <cell r="AP172" t="str">
            <v>Regional(state/provnc)</v>
          </cell>
          <cell r="AQ172" t="str">
            <v>CANADA</v>
          </cell>
          <cell r="AR172" t="str">
            <v>#N/A Field Not Applicable</v>
          </cell>
        </row>
        <row r="173">
          <cell r="A173" t="str">
            <v>CP Ltd</v>
          </cell>
          <cell r="B173" t="str">
            <v>BlackRock</v>
          </cell>
          <cell r="C173" t="str">
            <v>13407172</v>
          </cell>
          <cell r="D173" t="str">
            <v>USD</v>
          </cell>
          <cell r="E173" t="str">
            <v>005</v>
          </cell>
          <cell r="F173" t="str">
            <v>065</v>
          </cell>
          <cell r="G173" t="str">
            <v>ONTARIO(PROVINCE OF)</v>
          </cell>
          <cell r="H173" t="str">
            <v>1.875 19 NOV 2012</v>
          </cell>
          <cell r="I173" t="str">
            <v>B6832348E1</v>
          </cell>
          <cell r="J173" t="str">
            <v>B</v>
          </cell>
          <cell r="K173" t="str">
            <v>ZZZ</v>
          </cell>
          <cell r="L173">
            <v>13750</v>
          </cell>
          <cell r="M173">
            <v>1997395.26</v>
          </cell>
          <cell r="N173">
            <v>1996340</v>
          </cell>
          <cell r="O173">
            <v>2048820</v>
          </cell>
          <cell r="P173">
            <v>2000000</v>
          </cell>
          <cell r="Q173">
            <v>2062570</v>
          </cell>
          <cell r="R173" t="str">
            <v>MN   19</v>
          </cell>
          <cell r="S173">
            <v>41232</v>
          </cell>
          <cell r="T173">
            <v>2012</v>
          </cell>
          <cell r="U173">
            <v>11</v>
          </cell>
          <cell r="V173">
            <v>781</v>
          </cell>
          <cell r="W173" t="str">
            <v>MS</v>
          </cell>
          <cell r="X173">
            <v>1.875</v>
          </cell>
          <cell r="Y173">
            <v>2.08</v>
          </cell>
          <cell r="Z173">
            <v>1.8651209681008272E-3</v>
          </cell>
          <cell r="AA173">
            <v>40451</v>
          </cell>
          <cell r="AB173">
            <v>51424.74</v>
          </cell>
          <cell r="AC173">
            <v>5.4400000000000004E-2</v>
          </cell>
          <cell r="AD173">
            <v>1</v>
          </cell>
          <cell r="AE173">
            <v>102.441</v>
          </cell>
          <cell r="AF173" t="str">
            <v>AA-</v>
          </cell>
          <cell r="AG173">
            <v>99.816999999999993</v>
          </cell>
          <cell r="AH173">
            <v>1.9</v>
          </cell>
          <cell r="AI173">
            <v>0.7</v>
          </cell>
          <cell r="AJ173">
            <v>1.7037162689382556E-3</v>
          </cell>
          <cell r="AK173">
            <v>2.110589244145675E-3</v>
          </cell>
          <cell r="AL173" t="str">
            <v>AA-</v>
          </cell>
          <cell r="AM173" t="str">
            <v>Aa1</v>
          </cell>
          <cell r="AN173" t="str">
            <v>AA-</v>
          </cell>
          <cell r="AO173" t="str">
            <v>Government</v>
          </cell>
          <cell r="AP173" t="str">
            <v>Regional(state/provnc)</v>
          </cell>
          <cell r="AQ173" t="str">
            <v>CANADA</v>
          </cell>
          <cell r="AR173" t="str">
            <v>#N/A Field Not Applicable</v>
          </cell>
        </row>
        <row r="174">
          <cell r="A174" t="str">
            <v>CP Inc</v>
          </cell>
          <cell r="B174" t="str">
            <v>Inveco</v>
          </cell>
          <cell r="C174" t="str">
            <v>13400002</v>
          </cell>
          <cell r="D174" t="str">
            <v>USD</v>
          </cell>
          <cell r="E174" t="str">
            <v>015</v>
          </cell>
          <cell r="F174" t="str">
            <v>070</v>
          </cell>
          <cell r="G174" t="str">
            <v>ABBOTT LABS</v>
          </cell>
          <cell r="H174" t="str">
            <v>5.600 MAY 15 11</v>
          </cell>
          <cell r="I174" t="str">
            <v>002824AS9</v>
          </cell>
          <cell r="J174" t="str">
            <v>B</v>
          </cell>
          <cell r="K174" t="str">
            <v>CAL</v>
          </cell>
          <cell r="L174">
            <v>63466.67</v>
          </cell>
          <cell r="M174">
            <v>3015653.85</v>
          </cell>
          <cell r="N174">
            <v>3069420</v>
          </cell>
          <cell r="O174">
            <v>3097290</v>
          </cell>
          <cell r="P174">
            <v>3000000</v>
          </cell>
          <cell r="Q174">
            <v>3160756.67</v>
          </cell>
          <cell r="R174" t="str">
            <v>MN   15</v>
          </cell>
          <cell r="S174">
            <v>40678</v>
          </cell>
          <cell r="T174">
            <v>2011</v>
          </cell>
          <cell r="U174">
            <v>5</v>
          </cell>
          <cell r="V174">
            <v>227</v>
          </cell>
          <cell r="W174" t="str">
            <v>MS</v>
          </cell>
          <cell r="X174">
            <v>5.6</v>
          </cell>
          <cell r="Y174">
            <v>0.61</v>
          </cell>
          <cell r="Z174">
            <v>8.2583061615010397E-4</v>
          </cell>
          <cell r="AA174">
            <v>40451</v>
          </cell>
          <cell r="AB174">
            <v>81636.149999999994</v>
          </cell>
          <cell r="AC174">
            <v>6.8000000000000005E-3</v>
          </cell>
          <cell r="AD174">
            <v>1</v>
          </cell>
          <cell r="AE174">
            <v>103.24299999999999</v>
          </cell>
          <cell r="AF174" t="str">
            <v>AA</v>
          </cell>
          <cell r="AG174">
            <v>102.31399999999999</v>
          </cell>
          <cell r="AH174">
            <v>4.8</v>
          </cell>
          <cell r="AI174">
            <v>0.4</v>
          </cell>
          <cell r="AJ174">
            <v>6.4983392746237687E-3</v>
          </cell>
          <cell r="AK174">
            <v>8.0502400710052695E-3</v>
          </cell>
          <cell r="AL174" t="str">
            <v>AA</v>
          </cell>
          <cell r="AM174" t="str">
            <v>A1</v>
          </cell>
          <cell r="AN174" t="str">
            <v>AA</v>
          </cell>
          <cell r="AO174" t="str">
            <v>Consumer, Non-cyclical</v>
          </cell>
          <cell r="AP174" t="str">
            <v>Pharmaceuticals</v>
          </cell>
          <cell r="AQ174" t="str">
            <v>UNITED STATES</v>
          </cell>
          <cell r="AR174" t="str">
            <v>#N/A Field Not Applicable</v>
          </cell>
        </row>
        <row r="175">
          <cell r="A175" t="str">
            <v>CP Inc</v>
          </cell>
          <cell r="B175" t="str">
            <v>Inveco</v>
          </cell>
          <cell r="C175" t="str">
            <v>13400002</v>
          </cell>
          <cell r="D175" t="str">
            <v>USD</v>
          </cell>
          <cell r="E175" t="str">
            <v>015</v>
          </cell>
          <cell r="F175" t="str">
            <v>070</v>
          </cell>
          <cell r="G175" t="str">
            <v>ARCHER DANIELS MIDLD</v>
          </cell>
          <cell r="H175" t="str">
            <v>7.125 MAR 01 13</v>
          </cell>
          <cell r="I175" t="str">
            <v>039483AK8</v>
          </cell>
          <cell r="J175" t="str">
            <v>B</v>
          </cell>
          <cell r="K175" t="str">
            <v>ZZZ</v>
          </cell>
          <cell r="L175">
            <v>11875</v>
          </cell>
          <cell r="M175">
            <v>2118063.77</v>
          </cell>
          <cell r="N175">
            <v>2237600</v>
          </cell>
          <cell r="O175">
            <v>2292040</v>
          </cell>
          <cell r="P175">
            <v>2000000</v>
          </cell>
          <cell r="Q175">
            <v>2303915</v>
          </cell>
          <cell r="R175" t="str">
            <v>MS    1</v>
          </cell>
          <cell r="S175">
            <v>41334</v>
          </cell>
          <cell r="T175">
            <v>2013</v>
          </cell>
          <cell r="U175">
            <v>3</v>
          </cell>
          <cell r="V175">
            <v>883</v>
          </cell>
          <cell r="W175" t="str">
            <v>MS</v>
          </cell>
          <cell r="X175">
            <v>7.125</v>
          </cell>
          <cell r="Y175">
            <v>2.25</v>
          </cell>
          <cell r="Z175">
            <v>2.139445384510376E-3</v>
          </cell>
          <cell r="AA175">
            <v>40451</v>
          </cell>
          <cell r="AB175">
            <v>173976.23</v>
          </cell>
          <cell r="AC175">
            <v>6.4100000000000004E-2</v>
          </cell>
          <cell r="AD175">
            <v>1</v>
          </cell>
          <cell r="AE175">
            <v>114.602</v>
          </cell>
          <cell r="AF175" t="str">
            <v>A</v>
          </cell>
          <cell r="AG175">
            <v>111.88</v>
          </cell>
          <cell r="AH175">
            <v>4.4000000000000004</v>
          </cell>
          <cell r="AI175">
            <v>1</v>
          </cell>
          <cell r="AJ175">
            <v>4.1838043074869579E-3</v>
          </cell>
          <cell r="AK175">
            <v>5.1829594704142241E-3</v>
          </cell>
          <cell r="AL175" t="str">
            <v xml:space="preserve">A </v>
          </cell>
          <cell r="AM175" t="str">
            <v>A2</v>
          </cell>
          <cell r="AN175" t="str">
            <v xml:space="preserve">A </v>
          </cell>
          <cell r="AO175" t="str">
            <v>Consumer, Non-cyclical</v>
          </cell>
          <cell r="AP175" t="str">
            <v>Agriculture</v>
          </cell>
          <cell r="AQ175" t="str">
            <v>UNITED STATES</v>
          </cell>
          <cell r="AR175" t="str">
            <v>#N/A Field Not Applicable</v>
          </cell>
        </row>
        <row r="176">
          <cell r="A176" t="str">
            <v>CP Inc</v>
          </cell>
          <cell r="B176" t="str">
            <v>Inveco</v>
          </cell>
          <cell r="C176" t="str">
            <v>13400002</v>
          </cell>
          <cell r="D176" t="str">
            <v>USD</v>
          </cell>
          <cell r="E176" t="str">
            <v>015</v>
          </cell>
          <cell r="F176" t="str">
            <v>070</v>
          </cell>
          <cell r="G176" t="str">
            <v>BANK OF AMERICA CORP</v>
          </cell>
          <cell r="H176" t="str">
            <v>4.250 OCT 01 10</v>
          </cell>
          <cell r="I176" t="str">
            <v>060505BP8</v>
          </cell>
          <cell r="J176" t="str">
            <v>B</v>
          </cell>
          <cell r="K176" t="str">
            <v>ZZZ</v>
          </cell>
          <cell r="L176">
            <v>42500</v>
          </cell>
          <cell r="M176">
            <v>2000000</v>
          </cell>
          <cell r="N176">
            <v>2018587.4</v>
          </cell>
          <cell r="O176">
            <v>2000000</v>
          </cell>
          <cell r="P176">
            <v>2000000</v>
          </cell>
          <cell r="Q176">
            <v>2042500</v>
          </cell>
          <cell r="R176" t="str">
            <v>AO    1</v>
          </cell>
          <cell r="S176">
            <v>40452</v>
          </cell>
          <cell r="T176">
            <v>2010</v>
          </cell>
          <cell r="U176">
            <v>10</v>
          </cell>
          <cell r="V176">
            <v>1</v>
          </cell>
          <cell r="W176" t="str">
            <v>MS</v>
          </cell>
          <cell r="X176">
            <v>4.25</v>
          </cell>
          <cell r="Y176">
            <v>0</v>
          </cell>
          <cell r="Z176">
            <v>0</v>
          </cell>
          <cell r="AA176">
            <v>40451</v>
          </cell>
          <cell r="AB176">
            <v>0</v>
          </cell>
          <cell r="AC176">
            <v>0</v>
          </cell>
          <cell r="AD176">
            <v>1</v>
          </cell>
          <cell r="AE176">
            <v>100</v>
          </cell>
          <cell r="AF176" t="str">
            <v>A</v>
          </cell>
          <cell r="AG176">
            <v>100.929</v>
          </cell>
          <cell r="AH176">
            <v>3.8</v>
          </cell>
          <cell r="AI176">
            <v>4.3</v>
          </cell>
          <cell r="AJ176">
            <v>3.411876062904556E-3</v>
          </cell>
          <cell r="AK176">
            <v>4.2266831936823065E-3</v>
          </cell>
          <cell r="AL176" t="str">
            <v>NR</v>
          </cell>
          <cell r="AM176" t="str">
            <v>WR</v>
          </cell>
          <cell r="AN176" t="str">
            <v>NR</v>
          </cell>
          <cell r="AO176" t="str">
            <v>Financial</v>
          </cell>
          <cell r="AP176" t="str">
            <v>Banks</v>
          </cell>
          <cell r="AQ176" t="str">
            <v>UNITED STATES</v>
          </cell>
          <cell r="AR176" t="str">
            <v>#N/A Field Not Applicable</v>
          </cell>
        </row>
        <row r="177">
          <cell r="A177" t="str">
            <v>CP Inc</v>
          </cell>
          <cell r="B177" t="str">
            <v>Inveco</v>
          </cell>
          <cell r="C177" t="str">
            <v>13400002</v>
          </cell>
          <cell r="D177" t="str">
            <v>USD</v>
          </cell>
          <cell r="E177" t="str">
            <v>015</v>
          </cell>
          <cell r="F177" t="str">
            <v>070</v>
          </cell>
          <cell r="G177" t="str">
            <v>BERKSHIRE HATHAWAY I</v>
          </cell>
          <cell r="H177" t="str">
            <v>4.750 MAY 15 12</v>
          </cell>
          <cell r="I177" t="str">
            <v>084670AS7</v>
          </cell>
          <cell r="J177" t="str">
            <v>B</v>
          </cell>
          <cell r="K177" t="str">
            <v>CAL</v>
          </cell>
          <cell r="L177">
            <v>71777.78</v>
          </cell>
          <cell r="M177">
            <v>4024624.55</v>
          </cell>
          <cell r="N177">
            <v>4059440</v>
          </cell>
          <cell r="O177">
            <v>4248720</v>
          </cell>
          <cell r="P177">
            <v>4000000</v>
          </cell>
          <cell r="Q177">
            <v>4320497.78</v>
          </cell>
          <cell r="R177" t="str">
            <v>MN   15</v>
          </cell>
          <cell r="S177">
            <v>41044</v>
          </cell>
          <cell r="T177">
            <v>2012</v>
          </cell>
          <cell r="U177">
            <v>5</v>
          </cell>
          <cell r="V177">
            <v>593</v>
          </cell>
          <cell r="W177" t="str">
            <v>MS</v>
          </cell>
          <cell r="X177">
            <v>4.75</v>
          </cell>
          <cell r="Y177">
            <v>1.55</v>
          </cell>
          <cell r="Z177">
            <v>2.8005074019343003E-3</v>
          </cell>
          <cell r="AA177">
            <v>40451</v>
          </cell>
          <cell r="AB177">
            <v>224095.45</v>
          </cell>
          <cell r="AC177">
            <v>3.2500000000000001E-2</v>
          </cell>
          <cell r="AD177">
            <v>1</v>
          </cell>
          <cell r="AE177">
            <v>106.21799999999999</v>
          </cell>
          <cell r="AF177" t="str">
            <v>AA+</v>
          </cell>
          <cell r="AG177">
            <v>101.486</v>
          </cell>
          <cell r="AH177">
            <v>4.3</v>
          </cell>
          <cell r="AI177">
            <v>0.9</v>
          </cell>
          <cell r="AJ177">
            <v>7.7691495666564452E-3</v>
          </cell>
          <cell r="AK177">
            <v>9.6245389038650941E-3</v>
          </cell>
          <cell r="AL177" t="str">
            <v>AA+</v>
          </cell>
          <cell r="AM177" t="str">
            <v>Aa2</v>
          </cell>
          <cell r="AN177" t="str">
            <v>AA+</v>
          </cell>
          <cell r="AO177" t="str">
            <v>Financial</v>
          </cell>
          <cell r="AP177" t="str">
            <v>Insurance</v>
          </cell>
          <cell r="AQ177" t="str">
            <v>UNITED STATES</v>
          </cell>
          <cell r="AR177" t="str">
            <v>#N/A Field Not Applicable</v>
          </cell>
        </row>
        <row r="178">
          <cell r="A178" t="str">
            <v>CP Inc</v>
          </cell>
          <cell r="B178" t="str">
            <v>Inveco</v>
          </cell>
          <cell r="C178" t="str">
            <v>13400002</v>
          </cell>
          <cell r="D178" t="str">
            <v>USD</v>
          </cell>
          <cell r="E178" t="str">
            <v>015</v>
          </cell>
          <cell r="F178" t="str">
            <v>070</v>
          </cell>
          <cell r="G178" t="str">
            <v>BLACKROCK INC</v>
          </cell>
          <cell r="H178" t="str">
            <v>2.250 DEC 10 12</v>
          </cell>
          <cell r="I178" t="str">
            <v>09247XAF8</v>
          </cell>
          <cell r="J178" t="str">
            <v>B</v>
          </cell>
          <cell r="K178" t="str">
            <v>CAL</v>
          </cell>
          <cell r="L178">
            <v>6937.5</v>
          </cell>
          <cell r="M178">
            <v>1009561.34</v>
          </cell>
          <cell r="N178">
            <v>1012080</v>
          </cell>
          <cell r="O178">
            <v>1026310</v>
          </cell>
          <cell r="P178">
            <v>1000000</v>
          </cell>
          <cell r="Q178">
            <v>1033247.5</v>
          </cell>
          <cell r="R178" t="str">
            <v>JD   10</v>
          </cell>
          <cell r="S178">
            <v>41253</v>
          </cell>
          <cell r="T178">
            <v>2012</v>
          </cell>
          <cell r="U178">
            <v>12</v>
          </cell>
          <cell r="V178">
            <v>802</v>
          </cell>
          <cell r="W178" t="str">
            <v>MS</v>
          </cell>
          <cell r="X178">
            <v>2.25</v>
          </cell>
          <cell r="Y178">
            <v>2.13</v>
          </cell>
          <cell r="Z178">
            <v>9.6536593448119418E-4</v>
          </cell>
          <cell r="AA178">
            <v>40451</v>
          </cell>
          <cell r="AB178">
            <v>16748.66</v>
          </cell>
          <cell r="AC178">
            <v>5.67E-2</v>
          </cell>
          <cell r="AD178">
            <v>1</v>
          </cell>
          <cell r="AE178">
            <v>102.631</v>
          </cell>
          <cell r="AF178" t="str">
            <v>A+</v>
          </cell>
          <cell r="AG178">
            <v>101.208</v>
          </cell>
          <cell r="AH178">
            <v>1.8</v>
          </cell>
          <cell r="AI178">
            <v>1</v>
          </cell>
          <cell r="AJ178">
            <v>8.1580219815312186E-4</v>
          </cell>
          <cell r="AK178">
            <v>1.0106279878664341E-3</v>
          </cell>
          <cell r="AL178" t="str">
            <v xml:space="preserve">A+ </v>
          </cell>
          <cell r="AM178" t="str">
            <v>A1</v>
          </cell>
          <cell r="AN178" t="str">
            <v xml:space="preserve">A+ </v>
          </cell>
          <cell r="AO178" t="str">
            <v>Financial</v>
          </cell>
          <cell r="AP178" t="str">
            <v>Diversified Finan Serv</v>
          </cell>
          <cell r="AQ178" t="str">
            <v>UNITED STATES</v>
          </cell>
          <cell r="AR178" t="str">
            <v>#N/A Field Not Applicable</v>
          </cell>
        </row>
        <row r="179">
          <cell r="A179" t="str">
            <v>CP Inc</v>
          </cell>
          <cell r="B179" t="str">
            <v>Inveco</v>
          </cell>
          <cell r="C179" t="str">
            <v>13400002</v>
          </cell>
          <cell r="D179" t="str">
            <v>USD</v>
          </cell>
          <cell r="E179" t="str">
            <v>015</v>
          </cell>
          <cell r="F179" t="str">
            <v>070</v>
          </cell>
          <cell r="G179" t="str">
            <v>BOEING CO</v>
          </cell>
          <cell r="H179" t="str">
            <v>5.125 FEB 15 13</v>
          </cell>
          <cell r="I179" t="str">
            <v>097023AT2</v>
          </cell>
          <cell r="J179" t="str">
            <v>B</v>
          </cell>
          <cell r="K179" t="str">
            <v>CAL</v>
          </cell>
          <cell r="L179">
            <v>9822.92</v>
          </cell>
          <cell r="M179">
            <v>1535866.97</v>
          </cell>
          <cell r="N179">
            <v>1573800</v>
          </cell>
          <cell r="O179">
            <v>1636140</v>
          </cell>
          <cell r="P179">
            <v>1500000</v>
          </cell>
          <cell r="Q179">
            <v>1645962.92</v>
          </cell>
          <cell r="R179" t="str">
            <v>FA   15</v>
          </cell>
          <cell r="S179">
            <v>41320</v>
          </cell>
          <cell r="T179">
            <v>2013</v>
          </cell>
          <cell r="U179">
            <v>2</v>
          </cell>
          <cell r="V179">
            <v>869</v>
          </cell>
          <cell r="W179" t="str">
            <v>MS</v>
          </cell>
          <cell r="X179">
            <v>5.125</v>
          </cell>
          <cell r="Y179">
            <v>2.25</v>
          </cell>
          <cell r="Z179">
            <v>1.5513713735769326E-3</v>
          </cell>
          <cell r="AA179">
            <v>40451</v>
          </cell>
          <cell r="AB179">
            <v>100273.03</v>
          </cell>
          <cell r="AC179">
            <v>6.3200000000000006E-2</v>
          </cell>
          <cell r="AD179">
            <v>1</v>
          </cell>
          <cell r="AE179">
            <v>109.07600000000001</v>
          </cell>
          <cell r="AF179" t="str">
            <v>A</v>
          </cell>
          <cell r="AG179">
            <v>104.92</v>
          </cell>
          <cell r="AH179">
            <v>4</v>
          </cell>
          <cell r="AI179">
            <v>1.2</v>
          </cell>
          <cell r="AJ179">
            <v>2.7579935530256581E-3</v>
          </cell>
          <cell r="AK179">
            <v>3.4166437420161929E-3</v>
          </cell>
          <cell r="AL179" t="str">
            <v xml:space="preserve">A </v>
          </cell>
          <cell r="AM179" t="str">
            <v>A2</v>
          </cell>
          <cell r="AN179" t="str">
            <v xml:space="preserve">A </v>
          </cell>
          <cell r="AO179" t="str">
            <v>Industrial</v>
          </cell>
          <cell r="AP179" t="str">
            <v>Aerospace/Defense</v>
          </cell>
          <cell r="AQ179" t="str">
            <v>UNITED STATES</v>
          </cell>
          <cell r="AR179" t="str">
            <v>#N/A Field Not Applicable</v>
          </cell>
        </row>
        <row r="180">
          <cell r="A180" t="str">
            <v>CP Inc</v>
          </cell>
          <cell r="B180" t="str">
            <v>Inveco</v>
          </cell>
          <cell r="C180" t="str">
            <v>13400002</v>
          </cell>
          <cell r="D180" t="str">
            <v>USD</v>
          </cell>
          <cell r="E180" t="str">
            <v>015</v>
          </cell>
          <cell r="F180" t="str">
            <v>070</v>
          </cell>
          <cell r="G180" t="str">
            <v>CISCO SYS INC</v>
          </cell>
          <cell r="H180" t="str">
            <v>5.250 FEB 22 11</v>
          </cell>
          <cell r="I180" t="str">
            <v>17275RAB8</v>
          </cell>
          <cell r="J180" t="str">
            <v>B</v>
          </cell>
          <cell r="K180" t="str">
            <v>CAL</v>
          </cell>
          <cell r="L180">
            <v>11375</v>
          </cell>
          <cell r="M180">
            <v>2010470.23</v>
          </cell>
          <cell r="N180">
            <v>2076200</v>
          </cell>
          <cell r="O180">
            <v>2036562.5</v>
          </cell>
          <cell r="P180">
            <v>2000000</v>
          </cell>
          <cell r="Q180">
            <v>2047937.5</v>
          </cell>
          <cell r="R180" t="str">
            <v>FA   22</v>
          </cell>
          <cell r="S180">
            <v>40596</v>
          </cell>
          <cell r="T180">
            <v>2011</v>
          </cell>
          <cell r="U180">
            <v>2</v>
          </cell>
          <cell r="V180">
            <v>145</v>
          </cell>
          <cell r="W180" t="str">
            <v>MS</v>
          </cell>
          <cell r="X180">
            <v>5.25</v>
          </cell>
          <cell r="Y180">
            <v>0.39</v>
          </cell>
          <cell r="Z180">
            <v>3.5199938797874931E-4</v>
          </cell>
          <cell r="AA180">
            <v>40451</v>
          </cell>
          <cell r="AB180">
            <v>26092.27</v>
          </cell>
          <cell r="AC180">
            <v>3.4999999999999996E-3</v>
          </cell>
          <cell r="AD180">
            <v>1</v>
          </cell>
          <cell r="AE180">
            <v>101.82799999999999</v>
          </cell>
          <cell r="AF180" t="str">
            <v>A+</v>
          </cell>
          <cell r="AG180">
            <v>103.81</v>
          </cell>
          <cell r="AH180">
            <v>3.8</v>
          </cell>
          <cell r="AI180">
            <v>0.6</v>
          </cell>
          <cell r="AJ180">
            <v>3.4297376264596086E-3</v>
          </cell>
          <cell r="AK180">
            <v>4.2488103662698005E-3</v>
          </cell>
          <cell r="AL180" t="str">
            <v xml:space="preserve">A+ </v>
          </cell>
          <cell r="AM180" t="str">
            <v>A1</v>
          </cell>
          <cell r="AN180" t="str">
            <v xml:space="preserve">A+ </v>
          </cell>
          <cell r="AO180" t="str">
            <v>Communications</v>
          </cell>
          <cell r="AP180" t="str">
            <v>Telecommunications</v>
          </cell>
          <cell r="AQ180" t="str">
            <v>UNITED STATES</v>
          </cell>
          <cell r="AR180" t="str">
            <v>#N/A Field Not Applicable</v>
          </cell>
        </row>
        <row r="181">
          <cell r="A181" t="str">
            <v>CP Inc</v>
          </cell>
          <cell r="B181" t="str">
            <v>Inveco</v>
          </cell>
          <cell r="C181" t="str">
            <v>13400002</v>
          </cell>
          <cell r="D181" t="str">
            <v>USD</v>
          </cell>
          <cell r="E181" t="str">
            <v>015</v>
          </cell>
          <cell r="F181" t="str">
            <v>070</v>
          </cell>
          <cell r="G181" t="str">
            <v>COLGATE PALMOLIVE CO</v>
          </cell>
          <cell r="H181" t="str">
            <v>4.200 MAY 15 13</v>
          </cell>
          <cell r="I181" t="str">
            <v>19416QDL1</v>
          </cell>
          <cell r="J181" t="str">
            <v>B</v>
          </cell>
          <cell r="K181" t="str">
            <v>CAL</v>
          </cell>
          <cell r="L181">
            <v>31733.33</v>
          </cell>
          <cell r="M181">
            <v>2134503.4300000002</v>
          </cell>
          <cell r="N181">
            <v>2154180</v>
          </cell>
          <cell r="O181">
            <v>2171580</v>
          </cell>
          <cell r="P181">
            <v>2000000</v>
          </cell>
          <cell r="Q181">
            <v>2203313.33</v>
          </cell>
          <cell r="R181" t="str">
            <v>MN   15</v>
          </cell>
          <cell r="S181">
            <v>41409</v>
          </cell>
          <cell r="T181">
            <v>2013</v>
          </cell>
          <cell r="U181">
            <v>5</v>
          </cell>
          <cell r="V181">
            <v>958</v>
          </cell>
          <cell r="W181" t="str">
            <v>MS</v>
          </cell>
          <cell r="X181">
            <v>4.2</v>
          </cell>
          <cell r="Y181">
            <v>2.4700000000000002</v>
          </cell>
          <cell r="Z181">
            <v>2.3668648766765185E-3</v>
          </cell>
          <cell r="AA181">
            <v>40451</v>
          </cell>
          <cell r="AB181">
            <v>37076.57</v>
          </cell>
          <cell r="AC181">
            <v>7.5800000000000006E-2</v>
          </cell>
          <cell r="AD181">
            <v>1</v>
          </cell>
          <cell r="AE181">
            <v>108.57899999999999</v>
          </cell>
          <cell r="AF181" t="str">
            <v>AA-</v>
          </cell>
          <cell r="AG181">
            <v>107.709</v>
          </cell>
          <cell r="AH181">
            <v>1.6</v>
          </cell>
          <cell r="AI181">
            <v>0.9</v>
          </cell>
          <cell r="AJ181">
            <v>1.533191822948352E-3</v>
          </cell>
          <cell r="AK181">
            <v>1.8993410051448922E-3</v>
          </cell>
          <cell r="AL181" t="str">
            <v>AA-</v>
          </cell>
          <cell r="AM181" t="str">
            <v>Aa3</v>
          </cell>
          <cell r="AN181" t="str">
            <v>AA-</v>
          </cell>
          <cell r="AO181" t="str">
            <v>Consumer, Non-cyclical</v>
          </cell>
          <cell r="AP181" t="str">
            <v>Cosmetics/Personal Care</v>
          </cell>
          <cell r="AQ181" t="str">
            <v>UNITED STATES</v>
          </cell>
          <cell r="AR181" t="str">
            <v>#N/A Field Not Applicable</v>
          </cell>
        </row>
        <row r="182">
          <cell r="A182" t="str">
            <v>CP Inc</v>
          </cell>
          <cell r="B182" t="str">
            <v>Inveco</v>
          </cell>
          <cell r="C182" t="str">
            <v>13400002</v>
          </cell>
          <cell r="D182" t="str">
            <v>USD</v>
          </cell>
          <cell r="E182" t="str">
            <v>015</v>
          </cell>
          <cell r="F182" t="str">
            <v>070</v>
          </cell>
          <cell r="G182" t="str">
            <v>CONOCOPHILLIPS AUS F</v>
          </cell>
          <cell r="H182" t="str">
            <v>5.500 APR 15 13</v>
          </cell>
          <cell r="I182" t="str">
            <v>20825RAB7</v>
          </cell>
          <cell r="J182" t="str">
            <v>B</v>
          </cell>
          <cell r="K182" t="str">
            <v>CAL</v>
          </cell>
          <cell r="L182">
            <v>25361.11</v>
          </cell>
          <cell r="M182">
            <v>1096376.67</v>
          </cell>
          <cell r="N182">
            <v>1104590</v>
          </cell>
          <cell r="O182">
            <v>1108090</v>
          </cell>
          <cell r="P182">
            <v>1000000</v>
          </cell>
          <cell r="Q182">
            <v>1133451.1100000001</v>
          </cell>
          <cell r="R182" t="str">
            <v>AO   15</v>
          </cell>
          <cell r="S182">
            <v>41379</v>
          </cell>
          <cell r="T182">
            <v>2013</v>
          </cell>
          <cell r="U182">
            <v>4</v>
          </cell>
          <cell r="V182">
            <v>928</v>
          </cell>
          <cell r="W182" t="str">
            <v>MS</v>
          </cell>
          <cell r="X182">
            <v>5.5</v>
          </cell>
          <cell r="Y182">
            <v>2.35</v>
          </cell>
          <cell r="Z182">
            <v>1.156664222803292E-3</v>
          </cell>
          <cell r="AA182">
            <v>40451</v>
          </cell>
          <cell r="AB182">
            <v>11713.33</v>
          </cell>
          <cell r="AC182">
            <v>6.9699999999999998E-2</v>
          </cell>
          <cell r="AD182">
            <v>1</v>
          </cell>
          <cell r="AE182">
            <v>110.809</v>
          </cell>
          <cell r="AF182" t="str">
            <v>A</v>
          </cell>
          <cell r="AG182">
            <v>110.459</v>
          </cell>
          <cell r="AH182">
            <v>1.6</v>
          </cell>
          <cell r="AI182">
            <v>1.2</v>
          </cell>
          <cell r="AJ182">
            <v>7.8751606658947529E-4</v>
          </cell>
          <cell r="AK182">
            <v>9.7558670421776252E-4</v>
          </cell>
          <cell r="AL182" t="str">
            <v xml:space="preserve">A </v>
          </cell>
          <cell r="AM182" t="str">
            <v>A1</v>
          </cell>
          <cell r="AN182" t="str">
            <v xml:space="preserve">A </v>
          </cell>
          <cell r="AO182" t="str">
            <v>Energy</v>
          </cell>
          <cell r="AP182" t="str">
            <v>Oil&amp;Gas</v>
          </cell>
          <cell r="AQ182" t="str">
            <v>UNITED STATES</v>
          </cell>
          <cell r="AR182" t="str">
            <v>#N/A Field Not Applicable</v>
          </cell>
        </row>
        <row r="183">
          <cell r="A183" t="str">
            <v>CP Inc</v>
          </cell>
          <cell r="B183" t="str">
            <v>Inveco</v>
          </cell>
          <cell r="C183" t="str">
            <v>13400002</v>
          </cell>
          <cell r="D183" t="str">
            <v>USD</v>
          </cell>
          <cell r="E183" t="str">
            <v>015</v>
          </cell>
          <cell r="F183" t="str">
            <v>070</v>
          </cell>
          <cell r="G183" t="str">
            <v>CREDIT SUISSE USA IN</v>
          </cell>
          <cell r="H183" t="str">
            <v>5.500 AUG 16 11</v>
          </cell>
          <cell r="I183" t="str">
            <v>225434CH0</v>
          </cell>
          <cell r="J183" t="str">
            <v>B</v>
          </cell>
          <cell r="K183" t="str">
            <v>ZZZ</v>
          </cell>
          <cell r="L183">
            <v>13750</v>
          </cell>
          <cell r="M183">
            <v>2019308.16</v>
          </cell>
          <cell r="N183">
            <v>2073782.6</v>
          </cell>
          <cell r="O183">
            <v>2083380</v>
          </cell>
          <cell r="P183">
            <v>2000000</v>
          </cell>
          <cell r="Q183">
            <v>2097130</v>
          </cell>
          <cell r="R183" t="str">
            <v>FA   16</v>
          </cell>
          <cell r="S183">
            <v>40771</v>
          </cell>
          <cell r="T183">
            <v>2011</v>
          </cell>
          <cell r="U183">
            <v>8</v>
          </cell>
          <cell r="V183">
            <v>320</v>
          </cell>
          <cell r="W183" t="str">
            <v>MS</v>
          </cell>
          <cell r="X183">
            <v>5.5</v>
          </cell>
          <cell r="Y183">
            <v>0.86</v>
          </cell>
          <cell r="Z183">
            <v>7.7961593293018221E-4</v>
          </cell>
          <cell r="AA183">
            <v>40451</v>
          </cell>
          <cell r="AB183">
            <v>64071.839999999997</v>
          </cell>
          <cell r="AC183">
            <v>1.18E-2</v>
          </cell>
          <cell r="AD183">
            <v>1</v>
          </cell>
          <cell r="AE183">
            <v>104.169</v>
          </cell>
          <cell r="AF183" t="str">
            <v>A+</v>
          </cell>
          <cell r="AG183">
            <v>103.68899999999999</v>
          </cell>
          <cell r="AH183">
            <v>4.3</v>
          </cell>
          <cell r="AI183">
            <v>0.7</v>
          </cell>
          <cell r="AJ183">
            <v>3.8980796646509112E-3</v>
          </cell>
          <cell r="AK183">
            <v>4.8289995012857139E-3</v>
          </cell>
          <cell r="AL183" t="str">
            <v xml:space="preserve">A+ </v>
          </cell>
          <cell r="AM183" t="str">
            <v>Aa1</v>
          </cell>
          <cell r="AN183" t="str">
            <v xml:space="preserve">A+ </v>
          </cell>
          <cell r="AO183" t="str">
            <v>Financial</v>
          </cell>
          <cell r="AP183" t="str">
            <v>Diversified Finan Serv</v>
          </cell>
          <cell r="AQ183" t="str">
            <v>UNITED STATES</v>
          </cell>
          <cell r="AR183" t="str">
            <v>#N/A Field Not Applicable</v>
          </cell>
        </row>
        <row r="184">
          <cell r="A184" t="str">
            <v>CP Inc</v>
          </cell>
          <cell r="B184" t="str">
            <v>Inveco</v>
          </cell>
          <cell r="C184" t="str">
            <v>13400002</v>
          </cell>
          <cell r="D184" t="str">
            <v>USD</v>
          </cell>
          <cell r="E184" t="str">
            <v>255</v>
          </cell>
          <cell r="F184" t="str">
            <v>070</v>
          </cell>
          <cell r="G184" t="str">
            <v>CREDIT SUISSE NEW YO</v>
          </cell>
          <cell r="H184" t="str">
            <v>3.500 MAR 23 15</v>
          </cell>
          <cell r="I184" t="str">
            <v>22546QAE7</v>
          </cell>
          <cell r="J184" t="str">
            <v>B</v>
          </cell>
          <cell r="K184" t="str">
            <v>ZZZ</v>
          </cell>
          <cell r="L184">
            <v>777.78</v>
          </cell>
          <cell r="M184">
            <v>995604.92</v>
          </cell>
          <cell r="N184">
            <v>995110</v>
          </cell>
          <cell r="O184">
            <v>1051875</v>
          </cell>
          <cell r="P184">
            <v>1000000</v>
          </cell>
          <cell r="Q184">
            <v>1052652.78</v>
          </cell>
          <cell r="R184" t="str">
            <v>MS   23</v>
          </cell>
          <cell r="S184">
            <v>42086</v>
          </cell>
          <cell r="T184">
            <v>2015</v>
          </cell>
          <cell r="U184">
            <v>3</v>
          </cell>
          <cell r="V184">
            <v>1635</v>
          </cell>
          <cell r="W184" t="str">
            <v>MS</v>
          </cell>
          <cell r="X184">
            <v>3.5</v>
          </cell>
          <cell r="Y184">
            <v>4.1500000000000004</v>
          </cell>
          <cell r="Z184">
            <v>1.8548755878724638E-3</v>
          </cell>
          <cell r="AA184">
            <v>40451</v>
          </cell>
          <cell r="AB184">
            <v>56270.080000000002</v>
          </cell>
          <cell r="AC184">
            <v>0.19949999999999998</v>
          </cell>
          <cell r="AD184">
            <v>1</v>
          </cell>
          <cell r="AE184">
            <v>105.18799999999999</v>
          </cell>
          <cell r="AF184" t="str">
            <v>A+</v>
          </cell>
          <cell r="AG184">
            <v>99.51100000000001</v>
          </cell>
          <cell r="AH184">
            <v>3.6</v>
          </cell>
          <cell r="AI184">
            <v>2.2999999999999998</v>
          </cell>
          <cell r="AJ184">
            <v>1.6090487027327397E-3</v>
          </cell>
          <cell r="AK184">
            <v>1.9933136445369872E-3</v>
          </cell>
          <cell r="AL184" t="str">
            <v xml:space="preserve">A+ </v>
          </cell>
          <cell r="AM184" t="str">
            <v>Aa1</v>
          </cell>
          <cell r="AN184" t="str">
            <v xml:space="preserve">A+ </v>
          </cell>
          <cell r="AO184" t="str">
            <v>Financial</v>
          </cell>
          <cell r="AP184" t="str">
            <v>Banks</v>
          </cell>
          <cell r="AQ184" t="str">
            <v>SWITZERLAND</v>
          </cell>
          <cell r="AR184" t="str">
            <v>#N/A Field Not Applicable</v>
          </cell>
        </row>
        <row r="185">
          <cell r="A185" t="str">
            <v>CP Inc</v>
          </cell>
          <cell r="B185" t="str">
            <v>Inveco</v>
          </cell>
          <cell r="C185" t="str">
            <v>13400002</v>
          </cell>
          <cell r="D185" t="str">
            <v>USD</v>
          </cell>
          <cell r="E185" t="str">
            <v>015</v>
          </cell>
          <cell r="F185" t="str">
            <v>070</v>
          </cell>
          <cell r="G185" t="str">
            <v>DEERE JOHN CAP CORP</v>
          </cell>
          <cell r="H185" t="str">
            <v>2.950 MAR 09 15</v>
          </cell>
          <cell r="I185" t="str">
            <v>24422EQY8</v>
          </cell>
          <cell r="J185" t="str">
            <v>B</v>
          </cell>
          <cell r="K185" t="str">
            <v>ZZZ</v>
          </cell>
          <cell r="L185">
            <v>3605.56</v>
          </cell>
          <cell r="M185">
            <v>1997665.19</v>
          </cell>
          <cell r="N185">
            <v>1997400</v>
          </cell>
          <cell r="O185">
            <v>2112640</v>
          </cell>
          <cell r="P185">
            <v>2000000</v>
          </cell>
          <cell r="Q185">
            <v>2116245.56</v>
          </cell>
          <cell r="R185" t="str">
            <v>MS    9</v>
          </cell>
          <cell r="S185">
            <v>42072</v>
          </cell>
          <cell r="T185">
            <v>2015</v>
          </cell>
          <cell r="U185">
            <v>3</v>
          </cell>
          <cell r="V185">
            <v>1621</v>
          </cell>
          <cell r="W185" t="str">
            <v>MS</v>
          </cell>
          <cell r="X185">
            <v>2.95</v>
          </cell>
          <cell r="Y185">
            <v>4.16</v>
          </cell>
          <cell r="Z185">
            <v>3.7307460448405419E-3</v>
          </cell>
          <cell r="AA185">
            <v>40451</v>
          </cell>
          <cell r="AB185">
            <v>114974.81</v>
          </cell>
          <cell r="AC185">
            <v>0.20019999999999999</v>
          </cell>
          <cell r="AD185">
            <v>1</v>
          </cell>
          <cell r="AE185">
            <v>105.63200000000001</v>
          </cell>
          <cell r="AF185" t="str">
            <v>A</v>
          </cell>
          <cell r="AG185">
            <v>99.87</v>
          </cell>
          <cell r="AH185">
            <v>3</v>
          </cell>
          <cell r="AI185">
            <v>1.6</v>
          </cell>
          <cell r="AJ185">
            <v>2.690441859260006E-3</v>
          </cell>
          <cell r="AK185">
            <v>3.3329596915173043E-3</v>
          </cell>
          <cell r="AL185" t="str">
            <v xml:space="preserve">A </v>
          </cell>
          <cell r="AM185" t="str">
            <v>A2</v>
          </cell>
          <cell r="AN185" t="str">
            <v xml:space="preserve">A </v>
          </cell>
          <cell r="AO185" t="str">
            <v>Financial</v>
          </cell>
          <cell r="AP185" t="str">
            <v>Diversified Finan Serv</v>
          </cell>
          <cell r="AQ185" t="str">
            <v>UNITED STATES</v>
          </cell>
          <cell r="AR185" t="str">
            <v>#N/A Field Not Applicable</v>
          </cell>
        </row>
        <row r="186">
          <cell r="A186" t="str">
            <v>CP Inc</v>
          </cell>
          <cell r="B186" t="str">
            <v>Inveco</v>
          </cell>
          <cell r="C186" t="str">
            <v>13400002</v>
          </cell>
          <cell r="D186" t="str">
            <v>USD</v>
          </cell>
          <cell r="E186" t="str">
            <v>150</v>
          </cell>
          <cell r="F186" t="str">
            <v>070</v>
          </cell>
          <cell r="G186" t="str">
            <v>DEUTSCHE BK AG</v>
          </cell>
          <cell r="H186" t="str">
            <v>5.000 OCT 12 10</v>
          </cell>
          <cell r="I186" t="str">
            <v>2515A0HP1</v>
          </cell>
          <cell r="J186" t="str">
            <v>B</v>
          </cell>
          <cell r="K186" t="str">
            <v>ZZZ</v>
          </cell>
          <cell r="L186">
            <v>46944.44</v>
          </cell>
          <cell r="M186">
            <v>2000359.29</v>
          </cell>
          <cell r="N186">
            <v>2027600</v>
          </cell>
          <cell r="O186">
            <v>2001800</v>
          </cell>
          <cell r="P186">
            <v>2000000</v>
          </cell>
          <cell r="Q186">
            <v>2048744.44</v>
          </cell>
          <cell r="R186" t="str">
            <v>AO   12</v>
          </cell>
          <cell r="S186">
            <v>40463</v>
          </cell>
          <cell r="T186">
            <v>2010</v>
          </cell>
          <cell r="U186">
            <v>10</v>
          </cell>
          <cell r="V186">
            <v>12</v>
          </cell>
          <cell r="W186" t="str">
            <v>MS</v>
          </cell>
          <cell r="X186">
            <v>5</v>
          </cell>
          <cell r="Y186">
            <v>0.03</v>
          </cell>
          <cell r="Z186">
            <v>2.6940702547735868E-5</v>
          </cell>
          <cell r="AA186">
            <v>40451</v>
          </cell>
          <cell r="AB186">
            <v>1440.71</v>
          </cell>
          <cell r="AC186">
            <v>2.0000000000000001E-4</v>
          </cell>
          <cell r="AD186">
            <v>1</v>
          </cell>
          <cell r="AE186">
            <v>100.09</v>
          </cell>
          <cell r="AF186" t="str">
            <v>A+</v>
          </cell>
          <cell r="AG186">
            <v>101.38</v>
          </cell>
          <cell r="AH186">
            <v>4.4000000000000004</v>
          </cell>
          <cell r="AI186">
            <v>2</v>
          </cell>
          <cell r="AJ186">
            <v>3.9513030403345939E-3</v>
          </cell>
          <cell r="AK186">
            <v>4.894933416634841E-3</v>
          </cell>
          <cell r="AL186" t="str">
            <v xml:space="preserve">A+ </v>
          </cell>
          <cell r="AM186" t="str">
            <v>Aa3</v>
          </cell>
          <cell r="AN186" t="str">
            <v xml:space="preserve">A+ </v>
          </cell>
          <cell r="AO186" t="str">
            <v>Financial</v>
          </cell>
          <cell r="AP186" t="str">
            <v>Banks</v>
          </cell>
          <cell r="AQ186" t="str">
            <v>GERMANY</v>
          </cell>
          <cell r="AR186" t="str">
            <v>#N/A Field Not Applicable</v>
          </cell>
        </row>
        <row r="187">
          <cell r="A187" t="str">
            <v>CP Inc</v>
          </cell>
          <cell r="B187" t="str">
            <v>Inveco</v>
          </cell>
          <cell r="C187" t="str">
            <v>13400002</v>
          </cell>
          <cell r="D187" t="str">
            <v>USD</v>
          </cell>
          <cell r="E187" t="str">
            <v>015</v>
          </cell>
          <cell r="F187" t="str">
            <v>070</v>
          </cell>
          <cell r="G187" t="str">
            <v>EMERSON ELEC CO</v>
          </cell>
          <cell r="H187" t="str">
            <v>5.750 NOV 01 11</v>
          </cell>
          <cell r="I187" t="str">
            <v>291011AN4</v>
          </cell>
          <cell r="J187" t="str">
            <v>B</v>
          </cell>
          <cell r="K187" t="str">
            <v>ZZZ</v>
          </cell>
          <cell r="L187">
            <v>23958.33</v>
          </cell>
          <cell r="M187">
            <v>1018155.12</v>
          </cell>
          <cell r="N187">
            <v>1059050</v>
          </cell>
          <cell r="O187">
            <v>1052690</v>
          </cell>
          <cell r="P187">
            <v>1000000</v>
          </cell>
          <cell r="Q187">
            <v>1076648.33</v>
          </cell>
          <cell r="R187" t="str">
            <v>MN    1</v>
          </cell>
          <cell r="S187">
            <v>40848</v>
          </cell>
          <cell r="T187">
            <v>2011</v>
          </cell>
          <cell r="U187">
            <v>11</v>
          </cell>
          <cell r="V187">
            <v>397</v>
          </cell>
          <cell r="W187" t="str">
            <v>MS</v>
          </cell>
          <cell r="X187">
            <v>5.75</v>
          </cell>
          <cell r="Y187">
            <v>1.04</v>
          </cell>
          <cell r="Z187">
            <v>4.7536471651865592E-4</v>
          </cell>
          <cell r="AA187">
            <v>40451</v>
          </cell>
          <cell r="AB187">
            <v>34534.879999999997</v>
          </cell>
          <cell r="AC187">
            <v>1.6399999999999998E-2</v>
          </cell>
          <cell r="AD187">
            <v>1</v>
          </cell>
          <cell r="AE187">
            <v>105.26899999999999</v>
          </cell>
          <cell r="AF187" t="str">
            <v>A</v>
          </cell>
          <cell r="AG187">
            <v>105.905</v>
          </cell>
          <cell r="AH187">
            <v>3.9</v>
          </cell>
          <cell r="AI187">
            <v>0.9</v>
          </cell>
          <cell r="AJ187">
            <v>1.7826176869449595E-3</v>
          </cell>
          <cell r="AK187">
            <v>2.2083335031099745E-3</v>
          </cell>
          <cell r="AL187" t="str">
            <v xml:space="preserve">A </v>
          </cell>
          <cell r="AM187" t="str">
            <v>A2</v>
          </cell>
          <cell r="AN187" t="str">
            <v xml:space="preserve">A </v>
          </cell>
          <cell r="AO187" t="str">
            <v>Industrial</v>
          </cell>
          <cell r="AP187" t="str">
            <v>Electrical Compo&amp;Equip</v>
          </cell>
          <cell r="AQ187" t="str">
            <v>UNITED STATES</v>
          </cell>
          <cell r="AR187" t="str">
            <v>#N/A Field Not Applicable</v>
          </cell>
        </row>
        <row r="188">
          <cell r="A188" t="str">
            <v>CP Inc</v>
          </cell>
          <cell r="B188" t="str">
            <v>Inveco</v>
          </cell>
          <cell r="C188" t="str">
            <v>13400002</v>
          </cell>
          <cell r="D188" t="str">
            <v>USD</v>
          </cell>
          <cell r="E188" t="str">
            <v>015</v>
          </cell>
          <cell r="F188" t="str">
            <v>070</v>
          </cell>
          <cell r="G188" t="str">
            <v>FLORIDA PWR &amp; LT CO</v>
          </cell>
          <cell r="H188" t="str">
            <v>4.850 FEB 01 13</v>
          </cell>
          <cell r="I188" t="str">
            <v>341081EN3</v>
          </cell>
          <cell r="J188" t="str">
            <v>B</v>
          </cell>
          <cell r="K188" t="str">
            <v>CAL</v>
          </cell>
          <cell r="L188">
            <v>24250</v>
          </cell>
          <cell r="M188">
            <v>3059045.43</v>
          </cell>
          <cell r="N188">
            <v>3124590</v>
          </cell>
          <cell r="O188">
            <v>3265290</v>
          </cell>
          <cell r="P188">
            <v>3000000</v>
          </cell>
          <cell r="Q188">
            <v>3289540</v>
          </cell>
          <cell r="R188" t="str">
            <v>FA    1</v>
          </cell>
          <cell r="S188">
            <v>41306</v>
          </cell>
          <cell r="T188">
            <v>2013</v>
          </cell>
          <cell r="U188">
            <v>2</v>
          </cell>
          <cell r="V188">
            <v>855</v>
          </cell>
          <cell r="W188" t="str">
            <v>MS</v>
          </cell>
          <cell r="X188">
            <v>4.8499999999999996</v>
          </cell>
          <cell r="Y188">
            <v>2.2200000000000002</v>
          </cell>
          <cell r="Z188">
            <v>3.048727132770942E-3</v>
          </cell>
          <cell r="AA188">
            <v>40451</v>
          </cell>
          <cell r="AB188">
            <v>206244.57</v>
          </cell>
          <cell r="AC188">
            <v>6.1600000000000002E-2</v>
          </cell>
          <cell r="AD188">
            <v>1</v>
          </cell>
          <cell r="AE188">
            <v>108.84299999999999</v>
          </cell>
          <cell r="AF188" t="str">
            <v>A</v>
          </cell>
          <cell r="AG188">
            <v>104.15300000000001</v>
          </cell>
          <cell r="AH188">
            <v>3.9</v>
          </cell>
          <cell r="AI188">
            <v>1</v>
          </cell>
          <cell r="AJ188">
            <v>5.3558719900030057E-3</v>
          </cell>
          <cell r="AK188">
            <v>6.6349344789470386E-3</v>
          </cell>
          <cell r="AL188" t="str">
            <v xml:space="preserve">A </v>
          </cell>
          <cell r="AM188" t="str">
            <v>Aa3</v>
          </cell>
          <cell r="AN188" t="str">
            <v xml:space="preserve">A </v>
          </cell>
          <cell r="AO188" t="str">
            <v>Utilities</v>
          </cell>
          <cell r="AP188" t="str">
            <v>Electric</v>
          </cell>
          <cell r="AQ188" t="str">
            <v>UNITED STATES</v>
          </cell>
          <cell r="AR188" t="str">
            <v>#N/A Field Not Applicable</v>
          </cell>
        </row>
        <row r="189">
          <cell r="A189" t="str">
            <v>CP Inc</v>
          </cell>
          <cell r="B189" t="str">
            <v>Inveco</v>
          </cell>
          <cell r="C189" t="str">
            <v>13400002</v>
          </cell>
          <cell r="D189" t="str">
            <v>USD</v>
          </cell>
          <cell r="E189" t="str">
            <v>015</v>
          </cell>
          <cell r="F189" t="str">
            <v>070</v>
          </cell>
          <cell r="G189" t="str">
            <v>GEORGIA POWER CO</v>
          </cell>
          <cell r="H189" t="str">
            <v>5.125 NOV 15 12</v>
          </cell>
          <cell r="I189" t="str">
            <v>373334FN6</v>
          </cell>
          <cell r="J189" t="str">
            <v>B</v>
          </cell>
          <cell r="K189" t="str">
            <v>CAL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 t="str">
            <v>MN   15</v>
          </cell>
          <cell r="S189">
            <v>41228</v>
          </cell>
          <cell r="T189">
            <v>2012</v>
          </cell>
          <cell r="U189">
            <v>11</v>
          </cell>
          <cell r="V189">
            <v>777</v>
          </cell>
          <cell r="W189" t="str">
            <v>MS</v>
          </cell>
          <cell r="X189">
            <v>5.125</v>
          </cell>
          <cell r="Y189">
            <v>2</v>
          </cell>
          <cell r="Z189">
            <v>0</v>
          </cell>
          <cell r="AA189">
            <v>40451</v>
          </cell>
          <cell r="AB189">
            <v>0</v>
          </cell>
          <cell r="AC189">
            <v>5.1500000000000004E-2</v>
          </cell>
          <cell r="AD189">
            <v>1</v>
          </cell>
          <cell r="AE189">
            <v>108.45399999999999</v>
          </cell>
          <cell r="AF189" t="str">
            <v>A</v>
          </cell>
          <cell r="AG189">
            <v>100.66500000000001</v>
          </cell>
          <cell r="AH189">
            <v>4.8</v>
          </cell>
          <cell r="AI189">
            <v>1.1000000000000001</v>
          </cell>
          <cell r="AJ189">
            <v>0</v>
          </cell>
          <cell r="AK189">
            <v>0</v>
          </cell>
          <cell r="AL189" t="str">
            <v xml:space="preserve">A </v>
          </cell>
          <cell r="AM189" t="str">
            <v>A3</v>
          </cell>
          <cell r="AN189" t="str">
            <v xml:space="preserve">A </v>
          </cell>
          <cell r="AO189" t="str">
            <v>Utilities</v>
          </cell>
          <cell r="AP189" t="str">
            <v>Electric</v>
          </cell>
          <cell r="AQ189" t="str">
            <v>UNITED STATES</v>
          </cell>
          <cell r="AR189" t="str">
            <v>#N/A Field Not Applicable</v>
          </cell>
        </row>
        <row r="190">
          <cell r="A190" t="str">
            <v>CP Inc</v>
          </cell>
          <cell r="B190" t="str">
            <v>Inveco</v>
          </cell>
          <cell r="C190" t="str">
            <v>13400002</v>
          </cell>
          <cell r="D190" t="str">
            <v>USD</v>
          </cell>
          <cell r="E190" t="str">
            <v>015</v>
          </cell>
          <cell r="F190" t="str">
            <v>070</v>
          </cell>
          <cell r="G190" t="str">
            <v>GLAXOSMITHKLINE CAP</v>
          </cell>
          <cell r="H190" t="str">
            <v>4.850 MAY 15 13</v>
          </cell>
          <cell r="I190" t="str">
            <v>377372AC1</v>
          </cell>
          <cell r="J190" t="str">
            <v>B</v>
          </cell>
          <cell r="K190" t="str">
            <v>CAL</v>
          </cell>
          <cell r="L190">
            <v>36644.44</v>
          </cell>
          <cell r="M190">
            <v>1991588.22</v>
          </cell>
          <cell r="N190">
            <v>1984240</v>
          </cell>
          <cell r="O190">
            <v>2199740</v>
          </cell>
          <cell r="P190">
            <v>2000000</v>
          </cell>
          <cell r="Q190">
            <v>2236384.44</v>
          </cell>
          <cell r="R190" t="str">
            <v>MN   15</v>
          </cell>
          <cell r="S190">
            <v>41409</v>
          </cell>
          <cell r="T190">
            <v>2013</v>
          </cell>
          <cell r="U190">
            <v>5</v>
          </cell>
          <cell r="V190">
            <v>958</v>
          </cell>
          <cell r="W190" t="str">
            <v>MS</v>
          </cell>
          <cell r="X190">
            <v>4.8499999999999996</v>
          </cell>
          <cell r="Y190">
            <v>2.4500000000000002</v>
          </cell>
          <cell r="Z190">
            <v>2.1905102406187763E-3</v>
          </cell>
          <cell r="AA190">
            <v>40451</v>
          </cell>
          <cell r="AB190">
            <v>208151.78</v>
          </cell>
          <cell r="AC190">
            <v>7.4999999999999997E-2</v>
          </cell>
          <cell r="AD190">
            <v>1</v>
          </cell>
          <cell r="AE190">
            <v>109.98700000000001</v>
          </cell>
          <cell r="AF190" t="str">
            <v>A+</v>
          </cell>
          <cell r="AG190">
            <v>99.212000000000003</v>
          </cell>
          <cell r="AH190">
            <v>5</v>
          </cell>
          <cell r="AI190">
            <v>1</v>
          </cell>
          <cell r="AJ190">
            <v>4.470429062487298E-3</v>
          </cell>
          <cell r="AK190">
            <v>5.5380345119800389E-3</v>
          </cell>
          <cell r="AL190" t="str">
            <v xml:space="preserve">A+ </v>
          </cell>
          <cell r="AM190" t="str">
            <v>A1</v>
          </cell>
          <cell r="AN190" t="str">
            <v xml:space="preserve">A+ </v>
          </cell>
          <cell r="AO190" t="str">
            <v>Consumer, Non-cyclical</v>
          </cell>
          <cell r="AP190" t="str">
            <v>Pharmaceuticals</v>
          </cell>
          <cell r="AQ190" t="str">
            <v>UNITED STATES</v>
          </cell>
          <cell r="AR190" t="str">
            <v>#N/A Field Not Applicable</v>
          </cell>
        </row>
        <row r="191">
          <cell r="A191" t="str">
            <v>CP Inc</v>
          </cell>
          <cell r="B191" t="str">
            <v>Inveco</v>
          </cell>
          <cell r="C191" t="str">
            <v>13400002</v>
          </cell>
          <cell r="D191" t="str">
            <v>USD</v>
          </cell>
          <cell r="E191" t="str">
            <v>015</v>
          </cell>
          <cell r="F191" t="str">
            <v>070</v>
          </cell>
          <cell r="G191" t="str">
            <v>GOLDMAN SACHS GROUP</v>
          </cell>
          <cell r="H191" t="str">
            <v>3.250 JUN 15 12</v>
          </cell>
          <cell r="I191" t="str">
            <v>38146FAA9</v>
          </cell>
          <cell r="J191" t="str">
            <v>B</v>
          </cell>
          <cell r="K191" t="str">
            <v>ZZZ</v>
          </cell>
          <cell r="L191">
            <v>18181.939999999999</v>
          </cell>
          <cell r="M191">
            <v>1929263.32</v>
          </cell>
          <cell r="N191">
            <v>1957258.4</v>
          </cell>
          <cell r="O191">
            <v>1986412</v>
          </cell>
          <cell r="P191">
            <v>1900000</v>
          </cell>
          <cell r="Q191">
            <v>2004593.94</v>
          </cell>
          <cell r="R191" t="str">
            <v>JD   15</v>
          </cell>
          <cell r="S191">
            <v>41075</v>
          </cell>
          <cell r="T191">
            <v>2012</v>
          </cell>
          <cell r="U191">
            <v>6</v>
          </cell>
          <cell r="V191">
            <v>624</v>
          </cell>
          <cell r="W191" t="str">
            <v>MS</v>
          </cell>
          <cell r="X191">
            <v>3.25</v>
          </cell>
          <cell r="Y191">
            <v>1.66</v>
          </cell>
          <cell r="Z191">
            <v>1.4377363401722766E-3</v>
          </cell>
          <cell r="AA191">
            <v>40451</v>
          </cell>
          <cell r="AB191">
            <v>57148.68</v>
          </cell>
          <cell r="AC191">
            <v>3.6299999999999999E-2</v>
          </cell>
          <cell r="AD191">
            <v>1</v>
          </cell>
          <cell r="AE191">
            <v>104.54799999999999</v>
          </cell>
          <cell r="AF191" t="str">
            <v>AAA</v>
          </cell>
          <cell r="AG191">
            <v>103.014</v>
          </cell>
          <cell r="AH191">
            <v>1.8</v>
          </cell>
          <cell r="AI191">
            <v>0.6</v>
          </cell>
          <cell r="AJ191">
            <v>1.5589912122349989E-3</v>
          </cell>
          <cell r="AK191">
            <v>1.9313016751969887E-3</v>
          </cell>
          <cell r="AL191" t="str">
            <v>AAA</v>
          </cell>
          <cell r="AM191" t="str">
            <v>Aaa</v>
          </cell>
          <cell r="AN191" t="str">
            <v>AAA</v>
          </cell>
          <cell r="AO191" t="str">
            <v>Financial</v>
          </cell>
          <cell r="AP191" t="str">
            <v>Banks</v>
          </cell>
          <cell r="AQ191" t="str">
            <v>UNITED STATES</v>
          </cell>
          <cell r="AR191" t="str">
            <v>#N/A Field Not Applicable</v>
          </cell>
        </row>
        <row r="192">
          <cell r="A192" t="str">
            <v>CP Inc</v>
          </cell>
          <cell r="B192" t="str">
            <v>Inveco</v>
          </cell>
          <cell r="C192" t="str">
            <v>13400002</v>
          </cell>
          <cell r="D192" t="str">
            <v>USD</v>
          </cell>
          <cell r="E192" t="str">
            <v>015</v>
          </cell>
          <cell r="F192" t="str">
            <v>070</v>
          </cell>
          <cell r="G192" t="str">
            <v>HEWLETT PACKARD CO</v>
          </cell>
          <cell r="H192" t="str">
            <v>5.250 MAR 01 12</v>
          </cell>
          <cell r="I192" t="str">
            <v>428236AL7</v>
          </cell>
          <cell r="J192" t="str">
            <v>B</v>
          </cell>
          <cell r="K192" t="str">
            <v>CAL</v>
          </cell>
          <cell r="L192">
            <v>4375</v>
          </cell>
          <cell r="M192">
            <v>1009862.71</v>
          </cell>
          <cell r="N192">
            <v>1025830</v>
          </cell>
          <cell r="O192">
            <v>1063930</v>
          </cell>
          <cell r="P192">
            <v>1000000</v>
          </cell>
          <cell r="Q192">
            <v>1068305</v>
          </cell>
          <cell r="R192" t="str">
            <v>MS    1</v>
          </cell>
          <cell r="S192">
            <v>40969</v>
          </cell>
          <cell r="T192">
            <v>2012</v>
          </cell>
          <cell r="U192">
            <v>3</v>
          </cell>
          <cell r="V192">
            <v>518</v>
          </cell>
          <cell r="W192" t="str">
            <v>MS</v>
          </cell>
          <cell r="X192">
            <v>5.25</v>
          </cell>
          <cell r="Y192">
            <v>1.38</v>
          </cell>
          <cell r="Z192">
            <v>6.2563505812567326E-4</v>
          </cell>
          <cell r="AA192">
            <v>40451</v>
          </cell>
          <cell r="AB192">
            <v>54067.29</v>
          </cell>
          <cell r="AC192">
            <v>2.6099999999999998E-2</v>
          </cell>
          <cell r="AD192">
            <v>1</v>
          </cell>
          <cell r="AE192">
            <v>106.39299999999999</v>
          </cell>
          <cell r="AF192" t="str">
            <v>A</v>
          </cell>
          <cell r="AG192">
            <v>102.583</v>
          </cell>
          <cell r="AH192">
            <v>4.5</v>
          </cell>
          <cell r="AI192">
            <v>0.7</v>
          </cell>
          <cell r="AJ192">
            <v>2.0401143199750217E-3</v>
          </cell>
          <cell r="AK192">
            <v>2.5273241906941593E-3</v>
          </cell>
          <cell r="AL192" t="str">
            <v xml:space="preserve">A </v>
          </cell>
          <cell r="AM192" t="str">
            <v>A2</v>
          </cell>
          <cell r="AN192" t="str">
            <v xml:space="preserve">A </v>
          </cell>
          <cell r="AO192" t="str">
            <v>Technology</v>
          </cell>
          <cell r="AP192" t="str">
            <v>Computers</v>
          </cell>
          <cell r="AQ192" t="str">
            <v>UNITED STATES</v>
          </cell>
          <cell r="AR192" t="str">
            <v>#N/A Field Not Applicable</v>
          </cell>
        </row>
        <row r="193">
          <cell r="A193" t="str">
            <v>CP Inc</v>
          </cell>
          <cell r="B193" t="str">
            <v>Inveco</v>
          </cell>
          <cell r="C193" t="str">
            <v>13400002</v>
          </cell>
          <cell r="D193" t="str">
            <v>USD</v>
          </cell>
          <cell r="E193" t="str">
            <v>015</v>
          </cell>
          <cell r="F193" t="str">
            <v>070</v>
          </cell>
          <cell r="G193" t="str">
            <v>HEWLETT PACKARD CO</v>
          </cell>
          <cell r="H193" t="str">
            <v>6.125 MAR 01 14</v>
          </cell>
          <cell r="I193" t="str">
            <v>428236AT0</v>
          </cell>
          <cell r="J193" t="str">
            <v>B</v>
          </cell>
          <cell r="K193" t="str">
            <v>CAL</v>
          </cell>
          <cell r="L193">
            <v>5104.17</v>
          </cell>
          <cell r="M193">
            <v>1112985.76</v>
          </cell>
          <cell r="N193">
            <v>1134550</v>
          </cell>
          <cell r="O193">
            <v>1155610</v>
          </cell>
          <cell r="P193">
            <v>1000000</v>
          </cell>
          <cell r="Q193">
            <v>1160714.17</v>
          </cell>
          <cell r="R193" t="str">
            <v>MS    1</v>
          </cell>
          <cell r="S193">
            <v>41699</v>
          </cell>
          <cell r="T193">
            <v>2014</v>
          </cell>
          <cell r="U193">
            <v>3</v>
          </cell>
          <cell r="V193">
            <v>1248</v>
          </cell>
          <cell r="W193" t="str">
            <v>MS</v>
          </cell>
          <cell r="X193">
            <v>6.125</v>
          </cell>
          <cell r="Y193">
            <v>3.12</v>
          </cell>
          <cell r="Z193">
            <v>1.558920099400082E-3</v>
          </cell>
          <cell r="AA193">
            <v>40451</v>
          </cell>
          <cell r="AB193">
            <v>42624.24</v>
          </cell>
          <cell r="AC193">
            <v>0.1183</v>
          </cell>
          <cell r="AD193">
            <v>1</v>
          </cell>
          <cell r="AE193">
            <v>115.56100000000001</v>
          </cell>
          <cell r="AF193" t="str">
            <v>A</v>
          </cell>
          <cell r="AG193">
            <v>113.455</v>
          </cell>
          <cell r="AH193">
            <v>2.6</v>
          </cell>
          <cell r="AI193">
            <v>1.4</v>
          </cell>
          <cell r="AJ193">
            <v>1.2991000828334017E-3</v>
          </cell>
          <cell r="AK193">
            <v>1.6093446496262232E-3</v>
          </cell>
          <cell r="AL193" t="str">
            <v xml:space="preserve">A </v>
          </cell>
          <cell r="AM193" t="str">
            <v>A2</v>
          </cell>
          <cell r="AN193" t="str">
            <v xml:space="preserve">A </v>
          </cell>
          <cell r="AO193" t="str">
            <v>Technology</v>
          </cell>
          <cell r="AP193" t="str">
            <v>Computers</v>
          </cell>
          <cell r="AQ193" t="str">
            <v>UNITED STATES</v>
          </cell>
          <cell r="AR193" t="str">
            <v>#N/A Field Not Applicable</v>
          </cell>
        </row>
        <row r="194">
          <cell r="A194" t="str">
            <v>CP Inc</v>
          </cell>
          <cell r="B194" t="str">
            <v>Inveco</v>
          </cell>
          <cell r="C194" t="str">
            <v>13400002</v>
          </cell>
          <cell r="D194" t="str">
            <v>USD</v>
          </cell>
          <cell r="E194" t="str">
            <v>015</v>
          </cell>
          <cell r="F194" t="str">
            <v>070</v>
          </cell>
          <cell r="G194" t="str">
            <v>HEWLETT PACKARD CO</v>
          </cell>
          <cell r="H194" t="str">
            <v>4.750 JUN 02 14</v>
          </cell>
          <cell r="I194" t="str">
            <v>428236AV5</v>
          </cell>
          <cell r="J194" t="str">
            <v>B</v>
          </cell>
          <cell r="K194" t="str">
            <v>CAL</v>
          </cell>
          <cell r="L194">
            <v>15701.39</v>
          </cell>
          <cell r="M194">
            <v>1091603.58</v>
          </cell>
          <cell r="N194">
            <v>1099260</v>
          </cell>
          <cell r="O194">
            <v>1120900</v>
          </cell>
          <cell r="P194">
            <v>1000000</v>
          </cell>
          <cell r="Q194">
            <v>1136601.3899999999</v>
          </cell>
          <cell r="R194" t="str">
            <v>JD    2</v>
          </cell>
          <cell r="S194">
            <v>41792</v>
          </cell>
          <cell r="T194">
            <v>2014</v>
          </cell>
          <cell r="U194">
            <v>6</v>
          </cell>
          <cell r="V194">
            <v>1341</v>
          </cell>
          <cell r="W194" t="str">
            <v>MS</v>
          </cell>
          <cell r="X194">
            <v>4.75</v>
          </cell>
          <cell r="Y194">
            <v>3.36</v>
          </cell>
          <cell r="Z194">
            <v>1.6465839709566589E-3</v>
          </cell>
          <cell r="AA194">
            <v>40451</v>
          </cell>
          <cell r="AB194">
            <v>29296.42</v>
          </cell>
          <cell r="AC194">
            <v>0.13600000000000001</v>
          </cell>
          <cell r="AD194">
            <v>1</v>
          </cell>
          <cell r="AE194">
            <v>112.09</v>
          </cell>
          <cell r="AF194" t="str">
            <v>A</v>
          </cell>
          <cell r="AG194">
            <v>109.926</v>
          </cell>
          <cell r="AH194">
            <v>2.1</v>
          </cell>
          <cell r="AI194">
            <v>1.4</v>
          </cell>
          <cell r="AJ194">
            <v>1.0291149818479118E-3</v>
          </cell>
          <cell r="AK194">
            <v>1.2748830607991872E-3</v>
          </cell>
          <cell r="AL194" t="str">
            <v xml:space="preserve">A </v>
          </cell>
          <cell r="AM194" t="str">
            <v>A2</v>
          </cell>
          <cell r="AN194" t="str">
            <v xml:space="preserve">A </v>
          </cell>
          <cell r="AO194" t="str">
            <v>Technology</v>
          </cell>
          <cell r="AP194" t="str">
            <v>Computers</v>
          </cell>
          <cell r="AQ194" t="str">
            <v>UNITED STATES</v>
          </cell>
          <cell r="AR194" t="str">
            <v>#N/A Field Not Applicable</v>
          </cell>
        </row>
        <row r="195">
          <cell r="A195" t="str">
            <v>CP Inc</v>
          </cell>
          <cell r="B195" t="str">
            <v>Inveco</v>
          </cell>
          <cell r="C195" t="str">
            <v>13400002</v>
          </cell>
          <cell r="D195" t="str">
            <v>USD</v>
          </cell>
          <cell r="E195" t="str">
            <v>015</v>
          </cell>
          <cell r="F195" t="str">
            <v>070</v>
          </cell>
          <cell r="G195" t="str">
            <v>HOUSEHOLD FIN CORP</v>
          </cell>
          <cell r="H195" t="str">
            <v>6.375 OCT 15 11</v>
          </cell>
          <cell r="I195" t="str">
            <v>441812JW5</v>
          </cell>
          <cell r="J195" t="str">
            <v>B</v>
          </cell>
          <cell r="K195" t="str">
            <v>ZZZ</v>
          </cell>
          <cell r="L195">
            <v>58791.67</v>
          </cell>
          <cell r="M195">
            <v>2027612.45</v>
          </cell>
          <cell r="N195">
            <v>2096680</v>
          </cell>
          <cell r="O195">
            <v>2106220</v>
          </cell>
          <cell r="P195">
            <v>2000000</v>
          </cell>
          <cell r="Q195">
            <v>2165011.67</v>
          </cell>
          <cell r="R195" t="str">
            <v>AO   15</v>
          </cell>
          <cell r="S195">
            <v>40831</v>
          </cell>
          <cell r="T195">
            <v>2011</v>
          </cell>
          <cell r="U195">
            <v>10</v>
          </cell>
          <cell r="V195">
            <v>380</v>
          </cell>
          <cell r="W195" t="str">
            <v>MS</v>
          </cell>
          <cell r="X195">
            <v>6.375</v>
          </cell>
          <cell r="Y195">
            <v>0.99</v>
          </cell>
          <cell r="Z195">
            <v>9.0115562620687352E-4</v>
          </cell>
          <cell r="AA195">
            <v>40451</v>
          </cell>
          <cell r="AB195">
            <v>78607.55</v>
          </cell>
          <cell r="AC195">
            <v>1.5100000000000001E-2</v>
          </cell>
          <cell r="AD195">
            <v>1</v>
          </cell>
          <cell r="AE195">
            <v>105.31100000000001</v>
          </cell>
          <cell r="AF195" t="str">
            <v>A</v>
          </cell>
          <cell r="AG195">
            <v>104.834</v>
          </cell>
          <cell r="AH195">
            <v>4.9000000000000004</v>
          </cell>
          <cell r="AI195">
            <v>1.2</v>
          </cell>
          <cell r="AJ195">
            <v>4.4602652206198797E-3</v>
          </cell>
          <cell r="AK195">
            <v>5.5254433923695306E-3</v>
          </cell>
          <cell r="AL195" t="str">
            <v xml:space="preserve">A </v>
          </cell>
          <cell r="AM195" t="str">
            <v>A3</v>
          </cell>
          <cell r="AN195" t="str">
            <v xml:space="preserve">A </v>
          </cell>
          <cell r="AO195" t="str">
            <v>Financial</v>
          </cell>
          <cell r="AP195" t="str">
            <v>Diversified Finan Serv</v>
          </cell>
          <cell r="AQ195" t="str">
            <v>UNITED STATES</v>
          </cell>
          <cell r="AR195" t="str">
            <v>#N/A Field Not Applicable</v>
          </cell>
        </row>
        <row r="196">
          <cell r="A196" t="str">
            <v>CP Inc</v>
          </cell>
          <cell r="B196" t="str">
            <v>Inveco</v>
          </cell>
          <cell r="C196" t="str">
            <v>13400002</v>
          </cell>
          <cell r="D196" t="str">
            <v>USD</v>
          </cell>
          <cell r="E196" t="str">
            <v>015</v>
          </cell>
          <cell r="F196" t="str">
            <v>070</v>
          </cell>
          <cell r="G196" t="str">
            <v>IBM INTL GROUP CAP</v>
          </cell>
          <cell r="H196" t="str">
            <v>5.050 OCT 22 12</v>
          </cell>
          <cell r="I196" t="str">
            <v>44924EAB6</v>
          </cell>
          <cell r="J196" t="str">
            <v>B</v>
          </cell>
          <cell r="K196" t="str">
            <v>CAL</v>
          </cell>
          <cell r="L196">
            <v>22304.17</v>
          </cell>
          <cell r="M196">
            <v>1015547.74</v>
          </cell>
          <cell r="N196">
            <v>1033990</v>
          </cell>
          <cell r="O196">
            <v>1087500</v>
          </cell>
          <cell r="P196">
            <v>1000000</v>
          </cell>
          <cell r="Q196">
            <v>1109804.17</v>
          </cell>
          <cell r="R196" t="str">
            <v>AO   22</v>
          </cell>
          <cell r="S196">
            <v>41204</v>
          </cell>
          <cell r="T196">
            <v>2012</v>
          </cell>
          <cell r="U196">
            <v>10</v>
          </cell>
          <cell r="V196">
            <v>753</v>
          </cell>
          <cell r="W196" t="str">
            <v>MS</v>
          </cell>
          <cell r="X196">
            <v>5.05</v>
          </cell>
          <cell r="Y196">
            <v>1.94</v>
          </cell>
          <cell r="Z196">
            <v>8.8446719318356192E-4</v>
          </cell>
          <cell r="AA196">
            <v>40451</v>
          </cell>
          <cell r="AB196">
            <v>71952.259999999995</v>
          </cell>
          <cell r="AC196">
            <v>4.8899999999999999E-2</v>
          </cell>
          <cell r="AD196">
            <v>1</v>
          </cell>
          <cell r="AE196">
            <v>108.75</v>
          </cell>
          <cell r="AF196" t="str">
            <v>A+</v>
          </cell>
          <cell r="AG196">
            <v>103.399</v>
          </cell>
          <cell r="AH196">
            <v>4.2</v>
          </cell>
          <cell r="AI196">
            <v>0.8</v>
          </cell>
          <cell r="AJ196">
            <v>1.9148258821499796E-3</v>
          </cell>
          <cell r="AK196">
            <v>2.3721149964695005E-3</v>
          </cell>
          <cell r="AL196" t="str">
            <v xml:space="preserve">A+ </v>
          </cell>
          <cell r="AM196" t="str">
            <v>A1</v>
          </cell>
          <cell r="AN196" t="str">
            <v xml:space="preserve">A+ </v>
          </cell>
          <cell r="AO196" t="str">
            <v>Financial</v>
          </cell>
          <cell r="AP196" t="str">
            <v>Diversified Finan Serv</v>
          </cell>
          <cell r="AQ196" t="str">
            <v>UNITED STATES</v>
          </cell>
          <cell r="AR196" t="str">
            <v>#N/A Field Not Applicable</v>
          </cell>
        </row>
        <row r="197">
          <cell r="A197" t="str">
            <v>CP Inc</v>
          </cell>
          <cell r="B197" t="str">
            <v>Inveco</v>
          </cell>
          <cell r="C197" t="str">
            <v>13400002</v>
          </cell>
          <cell r="D197" t="str">
            <v>USD</v>
          </cell>
          <cell r="E197" t="str">
            <v>600</v>
          </cell>
          <cell r="F197" t="str">
            <v>070</v>
          </cell>
          <cell r="G197" t="str">
            <v>INTERNATIONAL BK FOR</v>
          </cell>
          <cell r="H197" t="str">
            <v>2.375 MAY 26 15</v>
          </cell>
          <cell r="I197" t="str">
            <v>459058AR4U</v>
          </cell>
          <cell r="J197" t="str">
            <v>B</v>
          </cell>
          <cell r="K197" t="str">
            <v>ZZZ</v>
          </cell>
          <cell r="L197">
            <v>16493.060000000001</v>
          </cell>
          <cell r="M197">
            <v>1991556.5</v>
          </cell>
          <cell r="N197">
            <v>1990920</v>
          </cell>
          <cell r="O197">
            <v>2097150</v>
          </cell>
          <cell r="P197">
            <v>2000000</v>
          </cell>
          <cell r="Q197">
            <v>2113643.06</v>
          </cell>
          <cell r="R197" t="str">
            <v>MN   26</v>
          </cell>
          <cell r="S197">
            <v>42150</v>
          </cell>
          <cell r="T197">
            <v>2015</v>
          </cell>
          <cell r="U197">
            <v>5</v>
          </cell>
          <cell r="V197">
            <v>1699</v>
          </cell>
          <cell r="W197" t="str">
            <v>MS</v>
          </cell>
          <cell r="X197">
            <v>2.375</v>
          </cell>
          <cell r="Y197">
            <v>4.38</v>
          </cell>
          <cell r="Z197">
            <v>3.9160334871304291E-3</v>
          </cell>
          <cell r="AA197">
            <v>40451</v>
          </cell>
          <cell r="AB197">
            <v>105593.5</v>
          </cell>
          <cell r="AC197">
            <v>0.22070000000000001</v>
          </cell>
          <cell r="AD197">
            <v>1</v>
          </cell>
          <cell r="AE197">
            <v>104.85799999999999</v>
          </cell>
          <cell r="AF197" t="str">
            <v>N/R</v>
          </cell>
          <cell r="AG197">
            <v>99.546000000000006</v>
          </cell>
          <cell r="AH197">
            <v>2.5</v>
          </cell>
          <cell r="AI197">
            <v>1.3</v>
          </cell>
          <cell r="AJ197">
            <v>2.2351789310105191E-3</v>
          </cell>
          <cell r="AK197">
            <v>2.7689731538877486E-3</v>
          </cell>
          <cell r="AL197" t="str">
            <v>NR</v>
          </cell>
          <cell r="AM197" t="str">
            <v>Aaa</v>
          </cell>
          <cell r="AN197" t="str">
            <v>NR</v>
          </cell>
          <cell r="AO197" t="str">
            <v>Government</v>
          </cell>
          <cell r="AP197" t="str">
            <v>Multi-National</v>
          </cell>
          <cell r="AQ197" t="str">
            <v>SNAT</v>
          </cell>
          <cell r="AR197" t="str">
            <v>#N/A Field Not Applicable</v>
          </cell>
        </row>
        <row r="198">
          <cell r="A198" t="str">
            <v>CP Inc</v>
          </cell>
          <cell r="B198" t="str">
            <v>Inveco</v>
          </cell>
          <cell r="C198" t="str">
            <v>13400002</v>
          </cell>
          <cell r="D198" t="str">
            <v>USD</v>
          </cell>
          <cell r="E198" t="str">
            <v>015</v>
          </cell>
          <cell r="F198" t="str">
            <v>070</v>
          </cell>
          <cell r="G198" t="str">
            <v>INTL BUSINESS MCHN</v>
          </cell>
          <cell r="H198" t="str">
            <v>4.750 NOV 29 12</v>
          </cell>
          <cell r="I198" t="str">
            <v>459200BA8</v>
          </cell>
          <cell r="J198" t="str">
            <v>B</v>
          </cell>
          <cell r="K198" t="str">
            <v>CAL</v>
          </cell>
          <cell r="L198">
            <v>32194.44</v>
          </cell>
          <cell r="M198">
            <v>2008300.66</v>
          </cell>
          <cell r="N198">
            <v>2019060</v>
          </cell>
          <cell r="O198">
            <v>2174620</v>
          </cell>
          <cell r="P198">
            <v>2000000</v>
          </cell>
          <cell r="Q198">
            <v>2206814.44</v>
          </cell>
          <cell r="R198" t="str">
            <v>MN   29</v>
          </cell>
          <cell r="S198">
            <v>41242</v>
          </cell>
          <cell r="T198">
            <v>2012</v>
          </cell>
          <cell r="U198">
            <v>11</v>
          </cell>
          <cell r="V198">
            <v>791</v>
          </cell>
          <cell r="W198" t="str">
            <v>MS</v>
          </cell>
          <cell r="X198">
            <v>4.75</v>
          </cell>
          <cell r="Y198">
            <v>2.0499999999999998</v>
          </cell>
          <cell r="Z198">
            <v>1.8482565191299094E-3</v>
          </cell>
          <cell r="AA198">
            <v>40451</v>
          </cell>
          <cell r="AB198">
            <v>166319.34</v>
          </cell>
          <cell r="AC198">
            <v>5.3699999999999998E-2</v>
          </cell>
          <cell r="AD198">
            <v>1</v>
          </cell>
          <cell r="AE198">
            <v>108.73100000000001</v>
          </cell>
          <cell r="AF198" t="str">
            <v>A+</v>
          </cell>
          <cell r="AG198">
            <v>100.95300000000002</v>
          </cell>
          <cell r="AH198">
            <v>4.5</v>
          </cell>
          <cell r="AI198">
            <v>0.7</v>
          </cell>
          <cell r="AJ198">
            <v>4.0571484566266306E-3</v>
          </cell>
          <cell r="AK198">
            <v>5.0260563044307724E-3</v>
          </cell>
          <cell r="AL198" t="str">
            <v xml:space="preserve">A+ </v>
          </cell>
          <cell r="AM198" t="str">
            <v>A1</v>
          </cell>
          <cell r="AN198" t="str">
            <v xml:space="preserve">A+ </v>
          </cell>
          <cell r="AO198" t="str">
            <v>Technology</v>
          </cell>
          <cell r="AP198" t="str">
            <v>Computers</v>
          </cell>
          <cell r="AQ198" t="str">
            <v>UNITED STATES</v>
          </cell>
          <cell r="AR198" t="str">
            <v>#N/A Field Not Applicable</v>
          </cell>
        </row>
        <row r="199">
          <cell r="A199" t="str">
            <v>CP Inc</v>
          </cell>
          <cell r="B199" t="str">
            <v>Inveco</v>
          </cell>
          <cell r="C199" t="str">
            <v>13400002</v>
          </cell>
          <cell r="D199" t="str">
            <v>USD</v>
          </cell>
          <cell r="E199" t="str">
            <v>015</v>
          </cell>
          <cell r="F199" t="str">
            <v>070</v>
          </cell>
          <cell r="G199" t="str">
            <v>JPMORGAN CHASE &amp; CO</v>
          </cell>
          <cell r="H199" t="str">
            <v>4.500 NOV 15 10</v>
          </cell>
          <cell r="I199" t="str">
            <v>46625HBA7</v>
          </cell>
          <cell r="J199" t="str">
            <v>B</v>
          </cell>
          <cell r="K199" t="str">
            <v>ZZZ</v>
          </cell>
          <cell r="L199">
            <v>34000</v>
          </cell>
          <cell r="M199">
            <v>2001191.61</v>
          </cell>
          <cell r="N199">
            <v>2022720</v>
          </cell>
          <cell r="O199">
            <v>2009140</v>
          </cell>
          <cell r="P199">
            <v>2000000</v>
          </cell>
          <cell r="Q199">
            <v>2043140</v>
          </cell>
          <cell r="R199" t="str">
            <v>MN   15</v>
          </cell>
          <cell r="S199">
            <v>40497</v>
          </cell>
          <cell r="T199">
            <v>2010</v>
          </cell>
          <cell r="U199">
            <v>11</v>
          </cell>
          <cell r="V199">
            <v>46</v>
          </cell>
          <cell r="W199" t="str">
            <v>MS</v>
          </cell>
          <cell r="X199">
            <v>4.5</v>
          </cell>
          <cell r="Y199">
            <v>0.12</v>
          </cell>
          <cell r="Z199">
            <v>1.0780764870701732E-4</v>
          </cell>
          <cell r="AA199">
            <v>40451</v>
          </cell>
          <cell r="AB199">
            <v>7948.39</v>
          </cell>
          <cell r="AC199">
            <v>8.0000000000000004E-4</v>
          </cell>
          <cell r="AD199">
            <v>1</v>
          </cell>
          <cell r="AE199">
            <v>100.45700000000001</v>
          </cell>
          <cell r="AF199" t="str">
            <v>A+</v>
          </cell>
          <cell r="AG199">
            <v>101.13600000000001</v>
          </cell>
          <cell r="AH199">
            <v>4</v>
          </cell>
          <cell r="AI199">
            <v>0.8</v>
          </cell>
          <cell r="AJ199">
            <v>3.5935882902339107E-3</v>
          </cell>
          <cell r="AK199">
            <v>4.4517910238552824E-3</v>
          </cell>
          <cell r="AL199" t="str">
            <v xml:space="preserve">A+ </v>
          </cell>
          <cell r="AM199" t="str">
            <v>Aa3</v>
          </cell>
          <cell r="AN199" t="str">
            <v xml:space="preserve">A+ </v>
          </cell>
          <cell r="AO199" t="str">
            <v>Financial</v>
          </cell>
          <cell r="AP199" t="str">
            <v>Banks</v>
          </cell>
          <cell r="AQ199" t="str">
            <v>UNITED STATES</v>
          </cell>
          <cell r="AR199" t="str">
            <v>#N/A Field Not Applicable</v>
          </cell>
        </row>
        <row r="200">
          <cell r="A200" t="str">
            <v>CP Inc</v>
          </cell>
          <cell r="B200" t="str">
            <v>Inveco</v>
          </cell>
          <cell r="C200" t="str">
            <v>13400002</v>
          </cell>
          <cell r="D200" t="str">
            <v>USD</v>
          </cell>
          <cell r="E200" t="str">
            <v>015</v>
          </cell>
          <cell r="F200" t="str">
            <v>070</v>
          </cell>
          <cell r="G200" t="str">
            <v>JP MORGAN CHASE &amp; CO</v>
          </cell>
          <cell r="H200" t="str">
            <v>5.600 JUN 01 11</v>
          </cell>
          <cell r="I200" t="str">
            <v>46625HGG9</v>
          </cell>
          <cell r="J200" t="str">
            <v>B</v>
          </cell>
          <cell r="K200" t="str">
            <v>ZZZ</v>
          </cell>
          <cell r="L200">
            <v>46666.67</v>
          </cell>
          <cell r="M200">
            <v>2524772.2000000002</v>
          </cell>
          <cell r="N200">
            <v>2615807.5</v>
          </cell>
          <cell r="O200">
            <v>2581625</v>
          </cell>
          <cell r="P200">
            <v>2500000</v>
          </cell>
          <cell r="Q200">
            <v>2628291.67</v>
          </cell>
          <cell r="R200" t="str">
            <v>JD    1</v>
          </cell>
          <cell r="S200">
            <v>40695</v>
          </cell>
          <cell r="T200">
            <v>2011</v>
          </cell>
          <cell r="U200">
            <v>6</v>
          </cell>
          <cell r="V200">
            <v>244</v>
          </cell>
          <cell r="W200" t="str">
            <v>MS</v>
          </cell>
          <cell r="X200">
            <v>5.6</v>
          </cell>
          <cell r="Y200">
            <v>0.65</v>
          </cell>
          <cell r="Z200">
            <v>7.3674163049387755E-4</v>
          </cell>
          <cell r="AA200">
            <v>40451</v>
          </cell>
          <cell r="AB200">
            <v>56852.800000000003</v>
          </cell>
          <cell r="AC200">
            <v>7.6E-3</v>
          </cell>
          <cell r="AD200">
            <v>1</v>
          </cell>
          <cell r="AE200">
            <v>103.265</v>
          </cell>
          <cell r="AF200" t="str">
            <v>A+</v>
          </cell>
          <cell r="AG200">
            <v>104.63200000000001</v>
          </cell>
          <cell r="AH200">
            <v>4</v>
          </cell>
          <cell r="AI200">
            <v>0.7</v>
          </cell>
          <cell r="AJ200">
            <v>4.5337946491930924E-3</v>
          </cell>
          <cell r="AK200">
            <v>5.6165327503243699E-3</v>
          </cell>
          <cell r="AL200" t="str">
            <v xml:space="preserve">A+ </v>
          </cell>
          <cell r="AM200" t="str">
            <v>Aa3</v>
          </cell>
          <cell r="AN200" t="str">
            <v xml:space="preserve">A+ </v>
          </cell>
          <cell r="AO200" t="str">
            <v>Financial</v>
          </cell>
          <cell r="AP200" t="str">
            <v>Banks</v>
          </cell>
          <cell r="AQ200" t="str">
            <v>UNITED STATES</v>
          </cell>
          <cell r="AR200" t="str">
            <v>#N/A Field Not Applicable</v>
          </cell>
        </row>
        <row r="201">
          <cell r="A201" t="str">
            <v>CP Inc</v>
          </cell>
          <cell r="B201" t="str">
            <v>Inveco</v>
          </cell>
          <cell r="C201" t="str">
            <v>13400002</v>
          </cell>
          <cell r="D201" t="str">
            <v>USD</v>
          </cell>
          <cell r="E201" t="str">
            <v>015</v>
          </cell>
          <cell r="F201" t="str">
            <v>070</v>
          </cell>
          <cell r="G201" t="str">
            <v>JPMORGAN CHASE &amp; CO</v>
          </cell>
          <cell r="H201" t="str">
            <v>2.125 JUN 22 12</v>
          </cell>
          <cell r="I201" t="str">
            <v>481247AE4</v>
          </cell>
          <cell r="J201" t="str">
            <v>B</v>
          </cell>
          <cell r="K201" t="str">
            <v>ZZZ</v>
          </cell>
          <cell r="L201">
            <v>11103.13</v>
          </cell>
          <cell r="M201">
            <v>1894990.37</v>
          </cell>
          <cell r="N201">
            <v>1890251.1</v>
          </cell>
          <cell r="O201">
            <v>1952877</v>
          </cell>
          <cell r="P201">
            <v>1900000</v>
          </cell>
          <cell r="Q201">
            <v>1963980.13</v>
          </cell>
          <cell r="R201" t="str">
            <v>JD   22</v>
          </cell>
          <cell r="S201">
            <v>41082</v>
          </cell>
          <cell r="T201">
            <v>2012</v>
          </cell>
          <cell r="U201">
            <v>6</v>
          </cell>
          <cell r="V201">
            <v>631</v>
          </cell>
          <cell r="W201" t="str">
            <v>MS</v>
          </cell>
          <cell r="X201">
            <v>2.125</v>
          </cell>
          <cell r="Y201">
            <v>1.69</v>
          </cell>
          <cell r="Z201">
            <v>1.4377168628941612E-3</v>
          </cell>
          <cell r="AA201">
            <v>40451</v>
          </cell>
          <cell r="AB201">
            <v>57886.63</v>
          </cell>
          <cell r="AC201">
            <v>3.7400000000000003E-2</v>
          </cell>
          <cell r="AD201">
            <v>1</v>
          </cell>
          <cell r="AE201">
            <v>102.78299999999999</v>
          </cell>
          <cell r="AF201" t="str">
            <v>AAA</v>
          </cell>
          <cell r="AG201">
            <v>99.486999999999995</v>
          </cell>
          <cell r="AH201">
            <v>2.4</v>
          </cell>
          <cell r="AI201">
            <v>0.5</v>
          </cell>
          <cell r="AJ201">
            <v>2.0417280893171522E-3</v>
          </cell>
          <cell r="AK201">
            <v>2.5293233523375207E-3</v>
          </cell>
          <cell r="AL201" t="str">
            <v>AAA</v>
          </cell>
          <cell r="AM201" t="str">
            <v>Aaa</v>
          </cell>
          <cell r="AN201" t="str">
            <v>AAA</v>
          </cell>
          <cell r="AO201" t="str">
            <v>Financial</v>
          </cell>
          <cell r="AP201" t="str">
            <v>Banks</v>
          </cell>
          <cell r="AQ201" t="str">
            <v>UNITED STATES</v>
          </cell>
          <cell r="AR201" t="str">
            <v>#N/A Field Not Applicable</v>
          </cell>
        </row>
        <row r="202">
          <cell r="A202" t="str">
            <v>CP Inc</v>
          </cell>
          <cell r="B202" t="str">
            <v>Inveco</v>
          </cell>
          <cell r="C202" t="str">
            <v>13400002</v>
          </cell>
          <cell r="D202" t="str">
            <v>USD</v>
          </cell>
          <cell r="E202" t="str">
            <v>015</v>
          </cell>
          <cell r="F202" t="str">
            <v>070</v>
          </cell>
          <cell r="G202" t="str">
            <v>MCDONNELL DOUGLAS</v>
          </cell>
          <cell r="H202" t="str">
            <v>9.750 APR 01 12</v>
          </cell>
          <cell r="I202" t="str">
            <v>580169AM2</v>
          </cell>
          <cell r="J202" t="str">
            <v>B</v>
          </cell>
          <cell r="K202" t="str">
            <v>CAL</v>
          </cell>
          <cell r="L202">
            <v>24375</v>
          </cell>
          <cell r="M202">
            <v>528238.18000000005</v>
          </cell>
          <cell r="N202">
            <v>590795</v>
          </cell>
          <cell r="O202">
            <v>564140.63</v>
          </cell>
          <cell r="P202">
            <v>500000</v>
          </cell>
          <cell r="Q202">
            <v>588515.63</v>
          </cell>
          <cell r="R202" t="str">
            <v>AO    1</v>
          </cell>
          <cell r="S202">
            <v>41000</v>
          </cell>
          <cell r="T202">
            <v>2012</v>
          </cell>
          <cell r="U202">
            <v>4</v>
          </cell>
          <cell r="V202">
            <v>549</v>
          </cell>
          <cell r="W202" t="str">
            <v>MS</v>
          </cell>
          <cell r="X202">
            <v>9.75</v>
          </cell>
          <cell r="Y202">
            <v>1.37</v>
          </cell>
          <cell r="Z202">
            <v>3.248852613868879E-4</v>
          </cell>
          <cell r="AA202">
            <v>40451</v>
          </cell>
          <cell r="AB202">
            <v>35902.449999999997</v>
          </cell>
          <cell r="AC202">
            <v>2.69E-2</v>
          </cell>
          <cell r="AD202">
            <v>1</v>
          </cell>
          <cell r="AE202">
            <v>112.82799999999999</v>
          </cell>
          <cell r="AF202" t="str">
            <v>A</v>
          </cell>
          <cell r="AG202">
            <v>118.15900000000002</v>
          </cell>
          <cell r="AH202">
            <v>0.3</v>
          </cell>
          <cell r="AI202">
            <v>1.1000000000000001</v>
          </cell>
          <cell r="AJ202">
            <v>7.1142757967931642E-5</v>
          </cell>
          <cell r="AK202">
            <v>8.8132714644762979E-5</v>
          </cell>
          <cell r="AL202" t="str">
            <v xml:space="preserve">A </v>
          </cell>
          <cell r="AM202" t="str">
            <v>A2</v>
          </cell>
          <cell r="AN202" t="str">
            <v xml:space="preserve">A </v>
          </cell>
          <cell r="AO202" t="str">
            <v>Industrial</v>
          </cell>
          <cell r="AP202" t="str">
            <v>Aerospace/Defense</v>
          </cell>
          <cell r="AQ202" t="str">
            <v>UNITED STATES</v>
          </cell>
          <cell r="AR202" t="str">
            <v>#N/A Field Not Applicable</v>
          </cell>
        </row>
        <row r="203">
          <cell r="A203" t="str">
            <v>CP Inc</v>
          </cell>
          <cell r="B203" t="str">
            <v>Inveco</v>
          </cell>
          <cell r="C203" t="str">
            <v>13400002</v>
          </cell>
          <cell r="D203" t="str">
            <v>USD</v>
          </cell>
          <cell r="E203" t="str">
            <v>015</v>
          </cell>
          <cell r="F203" t="str">
            <v>070</v>
          </cell>
          <cell r="G203" t="str">
            <v>MERCK &amp; CO INC</v>
          </cell>
          <cell r="H203" t="str">
            <v>1.875 JUN 30 11</v>
          </cell>
          <cell r="I203" t="str">
            <v>589331AR8</v>
          </cell>
          <cell r="J203" t="str">
            <v>B</v>
          </cell>
          <cell r="K203" t="str">
            <v>CAL</v>
          </cell>
          <cell r="L203">
            <v>4858.07</v>
          </cell>
          <cell r="M203">
            <v>1024908.97</v>
          </cell>
          <cell r="N203">
            <v>1024754</v>
          </cell>
          <cell r="O203">
            <v>1036715.75</v>
          </cell>
          <cell r="P203">
            <v>1025000</v>
          </cell>
          <cell r="Q203">
            <v>1041573.82</v>
          </cell>
          <cell r="R203" t="str">
            <v>JD   30</v>
          </cell>
          <cell r="S203">
            <v>40724</v>
          </cell>
          <cell r="T203">
            <v>2011</v>
          </cell>
          <cell r="U203">
            <v>6</v>
          </cell>
          <cell r="V203">
            <v>273</v>
          </cell>
          <cell r="W203" t="str">
            <v>MS</v>
          </cell>
          <cell r="X203">
            <v>1.875</v>
          </cell>
          <cell r="Y203">
            <v>0.74</v>
          </cell>
          <cell r="Z203">
            <v>3.4048396871518173E-4</v>
          </cell>
          <cell r="AA203">
            <v>40451</v>
          </cell>
          <cell r="AB203">
            <v>11806.78</v>
          </cell>
          <cell r="AC203">
            <v>9.300000000000001E-3</v>
          </cell>
          <cell r="AD203">
            <v>1</v>
          </cell>
          <cell r="AE203">
            <v>101.14299999999999</v>
          </cell>
          <cell r="AF203" t="str">
            <v>AA-</v>
          </cell>
          <cell r="AG203">
            <v>99.975999999999999</v>
          </cell>
          <cell r="AH203">
            <v>1.9</v>
          </cell>
          <cell r="AI203">
            <v>0.3</v>
          </cell>
          <cell r="AJ203">
            <v>8.7421559534979086E-4</v>
          </cell>
          <cell r="AK203">
            <v>1.0829913796383105E-3</v>
          </cell>
          <cell r="AL203" t="str">
            <v>AA-</v>
          </cell>
          <cell r="AM203" t="str">
            <v>Aa3</v>
          </cell>
          <cell r="AN203" t="str">
            <v>AA-</v>
          </cell>
          <cell r="AO203" t="str">
            <v>Consumer, Non-cyclical</v>
          </cell>
          <cell r="AP203" t="str">
            <v>Pharmaceuticals</v>
          </cell>
          <cell r="AQ203" t="str">
            <v>UNITED STATES</v>
          </cell>
          <cell r="AR203" t="str">
            <v>#N/A Field Not Applicable</v>
          </cell>
        </row>
        <row r="204">
          <cell r="A204" t="str">
            <v>CP Inc</v>
          </cell>
          <cell r="B204" t="str">
            <v>Inveco</v>
          </cell>
          <cell r="C204" t="str">
            <v>13400002</v>
          </cell>
          <cell r="D204" t="str">
            <v>USD</v>
          </cell>
          <cell r="E204" t="str">
            <v>015</v>
          </cell>
          <cell r="F204" t="str">
            <v>070</v>
          </cell>
          <cell r="G204" t="str">
            <v>METROPOLITAN LIFE GL</v>
          </cell>
          <cell r="H204" t="str">
            <v>5.125 APR 10 13</v>
          </cell>
          <cell r="I204" t="str">
            <v>592179JG1</v>
          </cell>
          <cell r="J204" t="str">
            <v>B</v>
          </cell>
          <cell r="K204" t="str">
            <v>ZZZ</v>
          </cell>
          <cell r="L204">
            <v>73031.25</v>
          </cell>
          <cell r="M204">
            <v>3150241.67</v>
          </cell>
          <cell r="N204">
            <v>3181170</v>
          </cell>
          <cell r="O204">
            <v>3265312.5</v>
          </cell>
          <cell r="P204">
            <v>3000000</v>
          </cell>
          <cell r="Q204">
            <v>3338343.75</v>
          </cell>
          <cell r="R204" t="str">
            <v>AO   10</v>
          </cell>
          <cell r="S204">
            <v>41374</v>
          </cell>
          <cell r="T204">
            <v>2013</v>
          </cell>
          <cell r="U204">
            <v>4</v>
          </cell>
          <cell r="V204">
            <v>923</v>
          </cell>
          <cell r="W204" t="str">
            <v>MS</v>
          </cell>
          <cell r="X204">
            <v>5.125</v>
          </cell>
          <cell r="Y204">
            <v>2.34</v>
          </cell>
          <cell r="Z204">
            <v>3.3093247239731169E-3</v>
          </cell>
          <cell r="AA204">
            <v>40451</v>
          </cell>
          <cell r="AB204">
            <v>115070.83</v>
          </cell>
          <cell r="AC204">
            <v>6.9099999999999995E-2</v>
          </cell>
          <cell r="AD204">
            <v>1</v>
          </cell>
          <cell r="AE204">
            <v>108.84399999999999</v>
          </cell>
          <cell r="AF204" t="str">
            <v>AA-</v>
          </cell>
          <cell r="AG204">
            <v>106.039</v>
          </cell>
          <cell r="AH204">
            <v>3.2</v>
          </cell>
          <cell r="AI204">
            <v>1.5</v>
          </cell>
          <cell r="AJ204">
            <v>4.5255722720999895E-3</v>
          </cell>
          <cell r="AK204">
            <v>5.6063467463691296E-3</v>
          </cell>
          <cell r="AL204" t="str">
            <v>AA-</v>
          </cell>
          <cell r="AM204" t="str">
            <v>Aa3</v>
          </cell>
          <cell r="AN204" t="str">
            <v>AA-</v>
          </cell>
          <cell r="AO204" t="str">
            <v>Financial</v>
          </cell>
          <cell r="AP204" t="str">
            <v>Insurance</v>
          </cell>
          <cell r="AQ204" t="str">
            <v>UNITED STATES</v>
          </cell>
          <cell r="AR204" t="str">
            <v>#N/A Field Not Applicable</v>
          </cell>
        </row>
        <row r="205">
          <cell r="A205" t="str">
            <v>CP Inc</v>
          </cell>
          <cell r="B205" t="str">
            <v>Inveco</v>
          </cell>
          <cell r="C205" t="str">
            <v>13400002</v>
          </cell>
          <cell r="D205" t="str">
            <v>USD</v>
          </cell>
          <cell r="E205" t="str">
            <v>015</v>
          </cell>
          <cell r="F205" t="str">
            <v>070</v>
          </cell>
          <cell r="G205" t="str">
            <v>MICROSOFT CORP</v>
          </cell>
          <cell r="H205" t="str">
            <v>2.950 JUN 01 14</v>
          </cell>
          <cell r="I205" t="str">
            <v>594918AB0</v>
          </cell>
          <cell r="J205" t="str">
            <v>B</v>
          </cell>
          <cell r="K205" t="str">
            <v>ZZZ</v>
          </cell>
          <cell r="L205">
            <v>29500</v>
          </cell>
          <cell r="M205">
            <v>2990697.61</v>
          </cell>
          <cell r="N205">
            <v>2987564.39</v>
          </cell>
          <cell r="O205">
            <v>3180468.75</v>
          </cell>
          <cell r="P205">
            <v>3000000</v>
          </cell>
          <cell r="Q205">
            <v>3209968.75</v>
          </cell>
          <cell r="R205" t="str">
            <v>JD    1</v>
          </cell>
          <cell r="S205">
            <v>41791</v>
          </cell>
          <cell r="T205">
            <v>2014</v>
          </cell>
          <cell r="U205">
            <v>6</v>
          </cell>
          <cell r="V205">
            <v>1340</v>
          </cell>
          <cell r="W205" t="str">
            <v>MS</v>
          </cell>
          <cell r="X205">
            <v>2.95</v>
          </cell>
          <cell r="Y205">
            <v>3.46</v>
          </cell>
          <cell r="Z205">
            <v>4.645454996161741E-3</v>
          </cell>
          <cell r="AA205">
            <v>40451</v>
          </cell>
          <cell r="AB205">
            <v>189771.14</v>
          </cell>
          <cell r="AC205">
            <v>0.1411</v>
          </cell>
          <cell r="AD205">
            <v>1</v>
          </cell>
          <cell r="AE205">
            <v>106.01600000000001</v>
          </cell>
          <cell r="AF205" t="str">
            <v>AAA</v>
          </cell>
          <cell r="AG205">
            <v>99.584999999999994</v>
          </cell>
          <cell r="AH205">
            <v>3</v>
          </cell>
          <cell r="AI205">
            <v>1.3</v>
          </cell>
          <cell r="AJ205">
            <v>4.027851152741394E-3</v>
          </cell>
          <cell r="AK205">
            <v>4.9897623653576998E-3</v>
          </cell>
          <cell r="AL205" t="str">
            <v>AAA</v>
          </cell>
          <cell r="AM205" t="str">
            <v>Aaa</v>
          </cell>
          <cell r="AN205" t="str">
            <v>AAA</v>
          </cell>
          <cell r="AO205" t="str">
            <v>Technology</v>
          </cell>
          <cell r="AP205" t="str">
            <v>Software</v>
          </cell>
          <cell r="AQ205" t="str">
            <v>UNITED STATES</v>
          </cell>
          <cell r="AR205" t="str">
            <v>#N/A Field Not Applicable</v>
          </cell>
        </row>
        <row r="206">
          <cell r="A206" t="str">
            <v>CP Inc</v>
          </cell>
          <cell r="B206" t="str">
            <v>Inveco</v>
          </cell>
          <cell r="C206" t="str">
            <v>13400002</v>
          </cell>
          <cell r="D206" t="str">
            <v>USD</v>
          </cell>
          <cell r="E206" t="str">
            <v>015</v>
          </cell>
          <cell r="F206" t="str">
            <v>070</v>
          </cell>
          <cell r="G206" t="str">
            <v>MONSANTO CO</v>
          </cell>
          <cell r="H206" t="str">
            <v>7.375 AUG 15 12</v>
          </cell>
          <cell r="I206" t="str">
            <v>61166WAA9</v>
          </cell>
          <cell r="J206" t="str">
            <v>B</v>
          </cell>
          <cell r="K206" t="str">
            <v>CAL</v>
          </cell>
          <cell r="L206">
            <v>9706.32</v>
          </cell>
          <cell r="M206">
            <v>1084847.1299999999</v>
          </cell>
          <cell r="N206">
            <v>1156453.1000000001</v>
          </cell>
          <cell r="O206">
            <v>1146029.5</v>
          </cell>
          <cell r="P206">
            <v>1030000</v>
          </cell>
          <cell r="Q206">
            <v>1155735.82</v>
          </cell>
          <cell r="R206" t="str">
            <v>FA   15</v>
          </cell>
          <cell r="S206">
            <v>41136</v>
          </cell>
          <cell r="T206">
            <v>2012</v>
          </cell>
          <cell r="U206">
            <v>8</v>
          </cell>
          <cell r="V206">
            <v>685</v>
          </cell>
          <cell r="W206" t="str">
            <v>MS</v>
          </cell>
          <cell r="X206">
            <v>7.375</v>
          </cell>
          <cell r="Y206">
            <v>1.77</v>
          </cell>
          <cell r="Z206">
            <v>8.6202818420015018E-4</v>
          </cell>
          <cell r="AA206">
            <v>40451</v>
          </cell>
          <cell r="AB206">
            <v>61182.37</v>
          </cell>
          <cell r="AC206">
            <v>4.0999999999999995E-2</v>
          </cell>
          <cell r="AD206">
            <v>1</v>
          </cell>
          <cell r="AE206">
            <v>111.265</v>
          </cell>
          <cell r="AF206" t="str">
            <v>A+</v>
          </cell>
          <cell r="AG206">
            <v>112.277</v>
          </cell>
          <cell r="AH206">
            <v>4.2</v>
          </cell>
          <cell r="AI206">
            <v>1.3</v>
          </cell>
          <cell r="AJ206">
            <v>2.0454906065766275E-3</v>
          </cell>
          <cell r="AK206">
            <v>2.5339844150998724E-3</v>
          </cell>
          <cell r="AL206" t="str">
            <v xml:space="preserve">A+ </v>
          </cell>
          <cell r="AM206" t="str">
            <v>A2</v>
          </cell>
          <cell r="AN206" t="str">
            <v xml:space="preserve">A+ </v>
          </cell>
          <cell r="AO206" t="str">
            <v>Basic Materials</v>
          </cell>
          <cell r="AP206" t="str">
            <v>Chemicals</v>
          </cell>
          <cell r="AQ206" t="str">
            <v>UNITED STATES</v>
          </cell>
          <cell r="AR206" t="str">
            <v>#N/A Field Not Applicable</v>
          </cell>
        </row>
        <row r="207">
          <cell r="A207" t="str">
            <v>CP Inc</v>
          </cell>
          <cell r="B207" t="str">
            <v>Inveco</v>
          </cell>
          <cell r="C207" t="str">
            <v>13400002</v>
          </cell>
          <cell r="D207" t="str">
            <v>USD</v>
          </cell>
          <cell r="E207" t="str">
            <v>015</v>
          </cell>
          <cell r="F207" t="str">
            <v>070</v>
          </cell>
          <cell r="G207" t="str">
            <v>NEW YORK LIFE GLOBAL</v>
          </cell>
          <cell r="H207" t="str">
            <v>5.250 OCT 16 12</v>
          </cell>
          <cell r="I207" t="str">
            <v>64952WAJ2</v>
          </cell>
          <cell r="J207" t="str">
            <v>B</v>
          </cell>
          <cell r="K207" t="str">
            <v>ZZZ</v>
          </cell>
          <cell r="L207">
            <v>24062.5</v>
          </cell>
          <cell r="M207">
            <v>1053072.01</v>
          </cell>
          <cell r="N207">
            <v>1081600</v>
          </cell>
          <cell r="O207">
            <v>1086093.75</v>
          </cell>
          <cell r="P207">
            <v>1000000</v>
          </cell>
          <cell r="Q207">
            <v>1110156.25</v>
          </cell>
          <cell r="R207" t="str">
            <v>AO   16</v>
          </cell>
          <cell r="S207">
            <v>41198</v>
          </cell>
          <cell r="T207">
            <v>2012</v>
          </cell>
          <cell r="U207">
            <v>10</v>
          </cell>
          <cell r="V207">
            <v>747</v>
          </cell>
          <cell r="W207" t="str">
            <v>MS</v>
          </cell>
          <cell r="X207">
            <v>5.25</v>
          </cell>
          <cell r="Y207">
            <v>1.92</v>
          </cell>
          <cell r="Z207">
            <v>9.0769293055169363E-4</v>
          </cell>
          <cell r="AA207">
            <v>40451</v>
          </cell>
          <cell r="AB207">
            <v>33021.74</v>
          </cell>
          <cell r="AC207">
            <v>4.7899999999999998E-2</v>
          </cell>
          <cell r="AD207">
            <v>1</v>
          </cell>
          <cell r="AE207">
            <v>108.60899999999999</v>
          </cell>
          <cell r="AF207" t="str">
            <v>AAA</v>
          </cell>
          <cell r="AG207">
            <v>108.16</v>
          </cell>
          <cell r="AH207">
            <v>2.5</v>
          </cell>
          <cell r="AI207">
            <v>1</v>
          </cell>
          <cell r="AJ207">
            <v>1.1818918366558512E-3</v>
          </cell>
          <cell r="AK207">
            <v>1.4641453178961333E-3</v>
          </cell>
          <cell r="AL207" t="str">
            <v>AAA</v>
          </cell>
          <cell r="AM207" t="str">
            <v>Aaa</v>
          </cell>
          <cell r="AN207" t="str">
            <v>AAA</v>
          </cell>
          <cell r="AO207" t="str">
            <v>Financial</v>
          </cell>
          <cell r="AP207" t="str">
            <v>Insurance</v>
          </cell>
          <cell r="AQ207" t="str">
            <v>UNITED STATES</v>
          </cell>
          <cell r="AR207" t="str">
            <v>#N/A Field Not Applicable</v>
          </cell>
        </row>
        <row r="208">
          <cell r="A208" t="str">
            <v>CP Inc</v>
          </cell>
          <cell r="B208" t="str">
            <v>Inveco</v>
          </cell>
          <cell r="C208" t="str">
            <v>13400002</v>
          </cell>
          <cell r="D208" t="str">
            <v>USD</v>
          </cell>
          <cell r="E208" t="str">
            <v>015</v>
          </cell>
          <cell r="F208" t="str">
            <v>070</v>
          </cell>
          <cell r="G208" t="str">
            <v>NORTHERN TR CORP</v>
          </cell>
          <cell r="H208" t="str">
            <v>5.200 NOV 09 12</v>
          </cell>
          <cell r="I208" t="str">
            <v>665859AH7</v>
          </cell>
          <cell r="J208" t="str">
            <v>B</v>
          </cell>
          <cell r="K208" t="str">
            <v>ZZZ</v>
          </cell>
          <cell r="L208">
            <v>21536.67</v>
          </cell>
          <cell r="M208">
            <v>1056799.05</v>
          </cell>
          <cell r="N208">
            <v>1066044</v>
          </cell>
          <cell r="O208">
            <v>1146304.69</v>
          </cell>
          <cell r="P208">
            <v>1050000</v>
          </cell>
          <cell r="Q208">
            <v>1167841.3600000001</v>
          </cell>
          <cell r="R208" t="str">
            <v>MN    9</v>
          </cell>
          <cell r="S208">
            <v>41222</v>
          </cell>
          <cell r="T208">
            <v>2012</v>
          </cell>
          <cell r="U208">
            <v>11</v>
          </cell>
          <cell r="V208">
            <v>771</v>
          </cell>
          <cell r="W208" t="str">
            <v>MS</v>
          </cell>
          <cell r="X208">
            <v>5.2</v>
          </cell>
          <cell r="Y208">
            <v>1.98</v>
          </cell>
          <cell r="Z208">
            <v>9.3937123899350591E-4</v>
          </cell>
          <cell r="AA208">
            <v>40451</v>
          </cell>
          <cell r="AB208">
            <v>89505.63</v>
          </cell>
          <cell r="AC208">
            <v>5.0799999999999998E-2</v>
          </cell>
          <cell r="AD208">
            <v>1</v>
          </cell>
          <cell r="AE208">
            <v>109.17200000000001</v>
          </cell>
          <cell r="AF208" t="str">
            <v>AA-</v>
          </cell>
          <cell r="AG208">
            <v>101.52800000000001</v>
          </cell>
          <cell r="AH208">
            <v>4.9000000000000004</v>
          </cell>
          <cell r="AI208">
            <v>0.8</v>
          </cell>
          <cell r="AJ208">
            <v>2.3247066015495855E-3</v>
          </cell>
          <cell r="AK208">
            <v>2.8798813737235126E-3</v>
          </cell>
          <cell r="AL208" t="str">
            <v>AA-</v>
          </cell>
          <cell r="AM208" t="str">
            <v>A1</v>
          </cell>
          <cell r="AN208" t="str">
            <v>AA-</v>
          </cell>
          <cell r="AO208" t="str">
            <v>Financial</v>
          </cell>
          <cell r="AP208" t="str">
            <v>Banks</v>
          </cell>
          <cell r="AQ208" t="str">
            <v>UNITED STATES</v>
          </cell>
          <cell r="AR208" t="str">
            <v>#N/A Field Not Applicable</v>
          </cell>
        </row>
        <row r="209">
          <cell r="A209" t="str">
            <v>CP Inc</v>
          </cell>
          <cell r="B209" t="str">
            <v>Inveco</v>
          </cell>
          <cell r="C209" t="str">
            <v>13400002</v>
          </cell>
          <cell r="D209" t="str">
            <v>USD</v>
          </cell>
          <cell r="E209" t="str">
            <v>015</v>
          </cell>
          <cell r="F209" t="str">
            <v>070</v>
          </cell>
          <cell r="G209" t="str">
            <v>ORACLE CORP</v>
          </cell>
          <cell r="H209" t="str">
            <v>4.950 APR 15 13</v>
          </cell>
          <cell r="I209" t="str">
            <v>68389XAD7</v>
          </cell>
          <cell r="J209" t="str">
            <v>B</v>
          </cell>
          <cell r="K209" t="str">
            <v>CAL</v>
          </cell>
          <cell r="L209">
            <v>22825</v>
          </cell>
          <cell r="M209">
            <v>1009326.68</v>
          </cell>
          <cell r="N209">
            <v>1018100</v>
          </cell>
          <cell r="O209">
            <v>1101562.5</v>
          </cell>
          <cell r="P209">
            <v>1000000</v>
          </cell>
          <cell r="Q209">
            <v>1124387.5</v>
          </cell>
          <cell r="R209" t="str">
            <v>AO   15</v>
          </cell>
          <cell r="S209">
            <v>41379</v>
          </cell>
          <cell r="T209">
            <v>2013</v>
          </cell>
          <cell r="U209">
            <v>4</v>
          </cell>
          <cell r="V209">
            <v>928</v>
          </cell>
          <cell r="W209" t="str">
            <v>MS</v>
          </cell>
          <cell r="X209">
            <v>4.95</v>
          </cell>
          <cell r="Y209">
            <v>2.37</v>
          </cell>
          <cell r="Z209">
            <v>1.0738898904958864E-3</v>
          </cell>
          <cell r="AA209">
            <v>40451</v>
          </cell>
          <cell r="AB209">
            <v>92235.82</v>
          </cell>
          <cell r="AC209">
            <v>7.0499999999999993E-2</v>
          </cell>
          <cell r="AD209">
            <v>1</v>
          </cell>
          <cell r="AE209">
            <v>110.15600000000001</v>
          </cell>
          <cell r="AF209" t="str">
            <v>A</v>
          </cell>
          <cell r="AG209">
            <v>101.81</v>
          </cell>
          <cell r="AH209">
            <v>4.5</v>
          </cell>
          <cell r="AI209">
            <v>0.9</v>
          </cell>
          <cell r="AJ209">
            <v>2.0390314376504174E-3</v>
          </cell>
          <cell r="AK209">
            <v>2.5259826998434497E-3</v>
          </cell>
          <cell r="AL209" t="str">
            <v xml:space="preserve">A </v>
          </cell>
          <cell r="AM209" t="str">
            <v>A2</v>
          </cell>
          <cell r="AN209" t="str">
            <v xml:space="preserve">A </v>
          </cell>
          <cell r="AO209" t="str">
            <v>Technology</v>
          </cell>
          <cell r="AP209" t="str">
            <v>Software</v>
          </cell>
          <cell r="AQ209" t="str">
            <v>UNITED STATES</v>
          </cell>
          <cell r="AR209" t="str">
            <v>#N/A Field Not Applicable</v>
          </cell>
        </row>
        <row r="210">
          <cell r="A210" t="str">
            <v>CP Inc</v>
          </cell>
          <cell r="B210" t="str">
            <v>Inveco</v>
          </cell>
          <cell r="C210" t="str">
            <v>13400002</v>
          </cell>
          <cell r="D210" t="str">
            <v>USD</v>
          </cell>
          <cell r="E210" t="str">
            <v>015</v>
          </cell>
          <cell r="F210" t="str">
            <v>070</v>
          </cell>
          <cell r="G210" t="str">
            <v>PEPSICO INC</v>
          </cell>
          <cell r="H210" t="str">
            <v>4.650 FEB 15 13</v>
          </cell>
          <cell r="I210" t="str">
            <v>713448BG2</v>
          </cell>
          <cell r="J210" t="str">
            <v>B</v>
          </cell>
          <cell r="K210" t="str">
            <v>ZZZ</v>
          </cell>
          <cell r="L210">
            <v>11883.33</v>
          </cell>
          <cell r="M210">
            <v>2013462.23</v>
          </cell>
          <cell r="N210">
            <v>2026180</v>
          </cell>
          <cell r="O210">
            <v>2179680</v>
          </cell>
          <cell r="P210">
            <v>2000000</v>
          </cell>
          <cell r="Q210">
            <v>2191563.33</v>
          </cell>
          <cell r="R210" t="str">
            <v>FA   15</v>
          </cell>
          <cell r="S210">
            <v>41320</v>
          </cell>
          <cell r="T210">
            <v>2013</v>
          </cell>
          <cell r="U210">
            <v>2</v>
          </cell>
          <cell r="V210">
            <v>869</v>
          </cell>
          <cell r="W210" t="str">
            <v>MS</v>
          </cell>
          <cell r="X210">
            <v>4.6500000000000004</v>
          </cell>
          <cell r="Y210">
            <v>2.2599999999999998</v>
          </cell>
          <cell r="Z210">
            <v>2.0428269611295663E-3</v>
          </cell>
          <cell r="AA210">
            <v>40451</v>
          </cell>
          <cell r="AB210">
            <v>166217.76999999999</v>
          </cell>
          <cell r="AC210">
            <v>6.3799999999999996E-2</v>
          </cell>
          <cell r="AD210">
            <v>1</v>
          </cell>
          <cell r="AE210">
            <v>108.98399999999999</v>
          </cell>
          <cell r="AF210" t="str">
            <v>A-</v>
          </cell>
          <cell r="AG210">
            <v>101.309</v>
          </cell>
          <cell r="AH210">
            <v>4.3</v>
          </cell>
          <cell r="AI210">
            <v>0.8</v>
          </cell>
          <cell r="AJ210">
            <v>3.8867946605562549E-3</v>
          </cell>
          <cell r="AK210">
            <v>4.8150194691074892E-3</v>
          </cell>
          <cell r="AL210" t="str">
            <v>A-</v>
          </cell>
          <cell r="AM210" t="str">
            <v>Aa3</v>
          </cell>
          <cell r="AN210" t="str">
            <v>A-</v>
          </cell>
          <cell r="AO210" t="str">
            <v>Consumer, Non-cyclical</v>
          </cell>
          <cell r="AP210" t="str">
            <v>Beverages</v>
          </cell>
          <cell r="AQ210" t="str">
            <v>UNITED STATES</v>
          </cell>
          <cell r="AR210" t="str">
            <v>#N/A Field Not Applicable</v>
          </cell>
        </row>
        <row r="211">
          <cell r="A211" t="str">
            <v>CP Inc</v>
          </cell>
          <cell r="B211" t="str">
            <v>Inveco</v>
          </cell>
          <cell r="C211" t="str">
            <v>13400002</v>
          </cell>
          <cell r="D211" t="str">
            <v>USD</v>
          </cell>
          <cell r="E211" t="str">
            <v>015</v>
          </cell>
          <cell r="F211" t="str">
            <v>070</v>
          </cell>
          <cell r="G211" t="str">
            <v>PRAXAIR INC</v>
          </cell>
          <cell r="H211" t="str">
            <v>1.750 NOV 15 12</v>
          </cell>
          <cell r="I211" t="str">
            <v>74005PAW4</v>
          </cell>
          <cell r="J211" t="str">
            <v>B</v>
          </cell>
          <cell r="K211" t="str">
            <v>CAL</v>
          </cell>
          <cell r="L211">
            <v>6611.11</v>
          </cell>
          <cell r="M211">
            <v>1002928.02</v>
          </cell>
          <cell r="N211">
            <v>1003860</v>
          </cell>
          <cell r="O211">
            <v>1019375</v>
          </cell>
          <cell r="P211">
            <v>1000000</v>
          </cell>
          <cell r="Q211">
            <v>1025986.11</v>
          </cell>
          <cell r="R211" t="str">
            <v>MN   15</v>
          </cell>
          <cell r="S211">
            <v>41228</v>
          </cell>
          <cell r="T211">
            <v>2012</v>
          </cell>
          <cell r="U211">
            <v>11</v>
          </cell>
          <cell r="V211">
            <v>777</v>
          </cell>
          <cell r="W211" t="str">
            <v>MS</v>
          </cell>
          <cell r="X211">
            <v>1.75</v>
          </cell>
          <cell r="Y211">
            <v>2.0699999999999998</v>
          </cell>
          <cell r="Z211">
            <v>9.3200826786925283E-4</v>
          </cell>
          <cell r="AA211">
            <v>40451</v>
          </cell>
          <cell r="AB211">
            <v>16446.98</v>
          </cell>
          <cell r="AC211">
            <v>5.4000000000000006E-2</v>
          </cell>
          <cell r="AD211">
            <v>1</v>
          </cell>
          <cell r="AE211">
            <v>101.93799999999999</v>
          </cell>
          <cell r="AF211" t="str">
            <v>A</v>
          </cell>
          <cell r="AG211">
            <v>100.38600000000001</v>
          </cell>
          <cell r="AH211">
            <v>1.6</v>
          </cell>
          <cell r="AI211">
            <v>0.8</v>
          </cell>
          <cell r="AJ211">
            <v>7.2039286405352885E-4</v>
          </cell>
          <cell r="AK211">
            <v>8.9243347507517309E-4</v>
          </cell>
          <cell r="AL211" t="str">
            <v xml:space="preserve">A </v>
          </cell>
          <cell r="AM211" t="str">
            <v>A2</v>
          </cell>
          <cell r="AN211" t="str">
            <v xml:space="preserve">A </v>
          </cell>
          <cell r="AO211" t="str">
            <v>Basic Materials</v>
          </cell>
          <cell r="AP211" t="str">
            <v>Chemicals</v>
          </cell>
          <cell r="AQ211" t="str">
            <v>UNITED STATES</v>
          </cell>
          <cell r="AR211" t="str">
            <v>#N/A Field Not Applicable</v>
          </cell>
        </row>
        <row r="212">
          <cell r="A212" t="str">
            <v>CP Inc</v>
          </cell>
          <cell r="B212" t="str">
            <v>Inveco</v>
          </cell>
          <cell r="C212" t="str">
            <v>13400002</v>
          </cell>
          <cell r="D212" t="str">
            <v>USD</v>
          </cell>
          <cell r="E212" t="str">
            <v>015</v>
          </cell>
          <cell r="F212" t="str">
            <v>070</v>
          </cell>
          <cell r="G212" t="str">
            <v>PROCTER &amp; GAMBLE CO</v>
          </cell>
          <cell r="H212" t="str">
            <v>1.375 AUG 01 12</v>
          </cell>
          <cell r="I212" t="str">
            <v>742718DR7</v>
          </cell>
          <cell r="J212" t="str">
            <v>B</v>
          </cell>
          <cell r="K212" t="str">
            <v>CAL</v>
          </cell>
          <cell r="L212">
            <v>4583.33</v>
          </cell>
          <cell r="M212">
            <v>2014280.67</v>
          </cell>
          <cell r="N212">
            <v>2016540</v>
          </cell>
          <cell r="O212">
            <v>2027187.5</v>
          </cell>
          <cell r="P212">
            <v>2000000</v>
          </cell>
          <cell r="Q212">
            <v>2031770.83</v>
          </cell>
          <cell r="R212" t="str">
            <v>FA    1</v>
          </cell>
          <cell r="S212">
            <v>41122</v>
          </cell>
          <cell r="T212">
            <v>2012</v>
          </cell>
          <cell r="U212">
            <v>8</v>
          </cell>
          <cell r="V212">
            <v>671</v>
          </cell>
          <cell r="W212" t="str">
            <v>MS</v>
          </cell>
          <cell r="X212">
            <v>1.375</v>
          </cell>
          <cell r="Y212">
            <v>1.81</v>
          </cell>
          <cell r="Z212">
            <v>1.6367344162525363E-3</v>
          </cell>
          <cell r="AA212">
            <v>40451</v>
          </cell>
          <cell r="AB212">
            <v>12906.83</v>
          </cell>
          <cell r="AC212">
            <v>4.2000000000000003E-2</v>
          </cell>
          <cell r="AD212">
            <v>1</v>
          </cell>
          <cell r="AE212">
            <v>101.35899999999999</v>
          </cell>
          <cell r="AF212" t="str">
            <v>AA-</v>
          </cell>
          <cell r="AG212">
            <v>100.82700000000001</v>
          </cell>
          <cell r="AH212">
            <v>1</v>
          </cell>
          <cell r="AI212">
            <v>0.6</v>
          </cell>
          <cell r="AJ212">
            <v>9.0427315815057253E-4</v>
          </cell>
          <cell r="AK212">
            <v>1.1202271388484389E-3</v>
          </cell>
          <cell r="AL212" t="str">
            <v>AA-</v>
          </cell>
          <cell r="AM212" t="str">
            <v>Aa3</v>
          </cell>
          <cell r="AN212" t="str">
            <v>AA-</v>
          </cell>
          <cell r="AO212" t="str">
            <v>Consumer, Non-cyclical</v>
          </cell>
          <cell r="AP212" t="str">
            <v>Cosmetics/Personal Care</v>
          </cell>
          <cell r="AQ212" t="str">
            <v>UNITED STATES</v>
          </cell>
          <cell r="AR212" t="str">
            <v>#N/A Field Not Applicable</v>
          </cell>
        </row>
        <row r="213">
          <cell r="A213" t="str">
            <v>CP Inc</v>
          </cell>
          <cell r="B213" t="str">
            <v>Inveco</v>
          </cell>
          <cell r="C213" t="str">
            <v>13400002</v>
          </cell>
          <cell r="D213" t="str">
            <v>USD</v>
          </cell>
          <cell r="E213" t="str">
            <v>015</v>
          </cell>
          <cell r="F213" t="str">
            <v>070</v>
          </cell>
          <cell r="G213" t="str">
            <v>SCHLUMBERGER TECHNOL</v>
          </cell>
          <cell r="H213" t="str">
            <v>6.500 APR 15 12</v>
          </cell>
          <cell r="I213" t="str">
            <v>806860AA0</v>
          </cell>
          <cell r="J213" t="str">
            <v>B</v>
          </cell>
          <cell r="K213" t="str">
            <v>CAL</v>
          </cell>
          <cell r="L213">
            <v>59944.44</v>
          </cell>
          <cell r="M213">
            <v>2060642.29</v>
          </cell>
          <cell r="N213">
            <v>2158080</v>
          </cell>
          <cell r="O213">
            <v>2162812.5</v>
          </cell>
          <cell r="P213">
            <v>2000000</v>
          </cell>
          <cell r="Q213">
            <v>2222756.94</v>
          </cell>
          <cell r="R213" t="str">
            <v>AO   15</v>
          </cell>
          <cell r="S213">
            <v>41014</v>
          </cell>
          <cell r="T213">
            <v>2012</v>
          </cell>
          <cell r="U213">
            <v>4</v>
          </cell>
          <cell r="V213">
            <v>563</v>
          </cell>
          <cell r="W213" t="str">
            <v>MS</v>
          </cell>
          <cell r="X213">
            <v>6.5</v>
          </cell>
          <cell r="Y213">
            <v>1.45</v>
          </cell>
          <cell r="Z213">
            <v>1.341375177633783E-3</v>
          </cell>
          <cell r="AA213">
            <v>40451</v>
          </cell>
          <cell r="AB213">
            <v>102170.21</v>
          </cell>
          <cell r="AC213">
            <v>2.8999999999999998E-2</v>
          </cell>
          <cell r="AD213">
            <v>1</v>
          </cell>
          <cell r="AE213">
            <v>108.14100000000001</v>
          </cell>
          <cell r="AF213" t="str">
            <v>A+</v>
          </cell>
          <cell r="AG213">
            <v>107.904</v>
          </cell>
          <cell r="AH213">
            <v>4.3</v>
          </cell>
          <cell r="AI213">
            <v>1.2</v>
          </cell>
          <cell r="AJ213">
            <v>3.9778712164312184E-3</v>
          </cell>
          <cell r="AK213">
            <v>4.9278464713074059E-3</v>
          </cell>
          <cell r="AL213" t="str">
            <v xml:space="preserve">A+ </v>
          </cell>
          <cell r="AM213" t="str">
            <v>A2</v>
          </cell>
          <cell r="AN213" t="str">
            <v xml:space="preserve">A+ </v>
          </cell>
          <cell r="AO213" t="str">
            <v>Energy</v>
          </cell>
          <cell r="AP213" t="str">
            <v>Oil&amp;Gas</v>
          </cell>
          <cell r="AQ213" t="str">
            <v>UNITED STATES</v>
          </cell>
          <cell r="AR213" t="str">
            <v>#N/A Field Not Applicable</v>
          </cell>
        </row>
        <row r="214">
          <cell r="A214" t="str">
            <v>CP Inc</v>
          </cell>
          <cell r="B214" t="str">
            <v>Inveco</v>
          </cell>
          <cell r="C214" t="str">
            <v>13400002</v>
          </cell>
          <cell r="D214" t="str">
            <v>USD</v>
          </cell>
          <cell r="E214" t="str">
            <v>205</v>
          </cell>
          <cell r="F214" t="str">
            <v>070</v>
          </cell>
          <cell r="G214" t="str">
            <v>SHELL INTERNATIONAL</v>
          </cell>
          <cell r="H214" t="str">
            <v>5.625 JUN 27 11</v>
          </cell>
          <cell r="I214" t="str">
            <v>822582AA0</v>
          </cell>
          <cell r="J214" t="str">
            <v>B</v>
          </cell>
          <cell r="K214" t="str">
            <v>CAL</v>
          </cell>
          <cell r="L214">
            <v>40743.120000000003</v>
          </cell>
          <cell r="M214">
            <v>2813975.21</v>
          </cell>
          <cell r="N214">
            <v>2920460.8</v>
          </cell>
          <cell r="O214">
            <v>2880133.24</v>
          </cell>
          <cell r="P214">
            <v>2774000</v>
          </cell>
          <cell r="Q214">
            <v>2920876.36</v>
          </cell>
          <cell r="R214" t="str">
            <v>JD   27</v>
          </cell>
          <cell r="S214">
            <v>40721</v>
          </cell>
          <cell r="T214">
            <v>2011</v>
          </cell>
          <cell r="U214">
            <v>6</v>
          </cell>
          <cell r="V214">
            <v>270</v>
          </cell>
          <cell r="W214" t="str">
            <v>MS</v>
          </cell>
          <cell r="X214">
            <v>5.625</v>
          </cell>
          <cell r="Y214">
            <v>0.73</v>
          </cell>
          <cell r="Z214">
            <v>9.2219503976871708E-4</v>
          </cell>
          <cell r="AA214">
            <v>40451</v>
          </cell>
          <cell r="AB214">
            <v>66158.03</v>
          </cell>
          <cell r="AC214">
            <v>9.0000000000000011E-3</v>
          </cell>
          <cell r="AD214">
            <v>1</v>
          </cell>
          <cell r="AE214">
            <v>103.82600000000001</v>
          </cell>
          <cell r="AF214" t="str">
            <v>AA</v>
          </cell>
          <cell r="AG214">
            <v>105.28</v>
          </cell>
          <cell r="AH214">
            <v>3.6</v>
          </cell>
          <cell r="AI214">
            <v>0.5</v>
          </cell>
          <cell r="AJ214">
            <v>4.5478111550238103E-3</v>
          </cell>
          <cell r="AK214">
            <v>5.6338966077847767E-3</v>
          </cell>
          <cell r="AL214" t="str">
            <v>AA</v>
          </cell>
          <cell r="AM214" t="str">
            <v>Aa1</v>
          </cell>
          <cell r="AN214" t="str">
            <v>AA</v>
          </cell>
          <cell r="AO214" t="str">
            <v>Energy</v>
          </cell>
          <cell r="AP214" t="str">
            <v>Oil&amp;Gas</v>
          </cell>
          <cell r="AQ214" t="str">
            <v>NETHERLANDS</v>
          </cell>
          <cell r="AR214" t="str">
            <v>#N/A Field Not Applicable</v>
          </cell>
        </row>
        <row r="215">
          <cell r="A215" t="str">
            <v>CP Inc</v>
          </cell>
          <cell r="B215" t="str">
            <v>Inveco</v>
          </cell>
          <cell r="C215" t="str">
            <v>13400002</v>
          </cell>
          <cell r="D215" t="str">
            <v>USD</v>
          </cell>
          <cell r="E215" t="str">
            <v>205</v>
          </cell>
          <cell r="F215" t="str">
            <v>070</v>
          </cell>
          <cell r="G215" t="str">
            <v>SHELL INTERNATIONAL</v>
          </cell>
          <cell r="H215" t="str">
            <v>4.950 MAR 22 12</v>
          </cell>
          <cell r="I215" t="str">
            <v>822582AB8</v>
          </cell>
          <cell r="J215" t="str">
            <v>B</v>
          </cell>
          <cell r="K215" t="str">
            <v>CAL</v>
          </cell>
          <cell r="L215">
            <v>711.56</v>
          </cell>
          <cell r="M215">
            <v>583929.46</v>
          </cell>
          <cell r="N215">
            <v>598402.5</v>
          </cell>
          <cell r="O215">
            <v>610839.75</v>
          </cell>
          <cell r="P215">
            <v>575000</v>
          </cell>
          <cell r="Q215">
            <v>611551.31000000006</v>
          </cell>
          <cell r="R215" t="str">
            <v>MS   22</v>
          </cell>
          <cell r="S215">
            <v>40990</v>
          </cell>
          <cell r="T215">
            <v>2012</v>
          </cell>
          <cell r="U215">
            <v>3</v>
          </cell>
          <cell r="V215">
            <v>539</v>
          </cell>
          <cell r="W215" t="str">
            <v>MS</v>
          </cell>
          <cell r="X215">
            <v>4.95</v>
          </cell>
          <cell r="Y215">
            <v>1.44</v>
          </cell>
          <cell r="Z215">
            <v>3.774874636418747E-4</v>
          </cell>
          <cell r="AA215">
            <v>40451</v>
          </cell>
          <cell r="AB215">
            <v>26910.29</v>
          </cell>
          <cell r="AC215">
            <v>2.81E-2</v>
          </cell>
          <cell r="AD215">
            <v>1</v>
          </cell>
          <cell r="AE215">
            <v>106.23299999999999</v>
          </cell>
          <cell r="AF215" t="str">
            <v>AA</v>
          </cell>
          <cell r="AG215">
            <v>104.07</v>
          </cell>
          <cell r="AH215">
            <v>3.8</v>
          </cell>
          <cell r="AI215">
            <v>0.7</v>
          </cell>
          <cell r="AJ215">
            <v>9.9614747349939178E-4</v>
          </cell>
          <cell r="AK215">
            <v>1.2340424174389921E-3</v>
          </cell>
          <cell r="AL215" t="str">
            <v>AA</v>
          </cell>
          <cell r="AM215" t="str">
            <v>Aa1</v>
          </cell>
          <cell r="AN215" t="str">
            <v>AA</v>
          </cell>
          <cell r="AO215" t="str">
            <v>Energy</v>
          </cell>
          <cell r="AP215" t="str">
            <v>Oil&amp;Gas</v>
          </cell>
          <cell r="AQ215" t="str">
            <v>NETHERLANDS</v>
          </cell>
          <cell r="AR215" t="str">
            <v>#N/A Field Not Applicable</v>
          </cell>
        </row>
        <row r="216">
          <cell r="A216" t="str">
            <v>CP Inc</v>
          </cell>
          <cell r="B216" t="str">
            <v>Inveco</v>
          </cell>
          <cell r="C216" t="str">
            <v>13400002</v>
          </cell>
          <cell r="D216" t="str">
            <v>USD</v>
          </cell>
          <cell r="E216" t="str">
            <v>015</v>
          </cell>
          <cell r="F216" t="str">
            <v>070</v>
          </cell>
          <cell r="G216" t="str">
            <v>3M CO MEDIUM TERM NT</v>
          </cell>
          <cell r="H216" t="str">
            <v>4.375 AUG 15 13</v>
          </cell>
          <cell r="I216" t="str">
            <v>88579EAE5</v>
          </cell>
          <cell r="J216" t="str">
            <v>B</v>
          </cell>
          <cell r="K216" t="str">
            <v>ZZZ</v>
          </cell>
          <cell r="L216">
            <v>15373.26</v>
          </cell>
          <cell r="M216">
            <v>2956748.52</v>
          </cell>
          <cell r="N216">
            <v>2983750</v>
          </cell>
          <cell r="O216">
            <v>3029565</v>
          </cell>
          <cell r="P216">
            <v>2750000</v>
          </cell>
          <cell r="Q216">
            <v>3044938.26</v>
          </cell>
          <cell r="R216" t="str">
            <v>FA   15</v>
          </cell>
          <cell r="S216">
            <v>41501</v>
          </cell>
          <cell r="T216">
            <v>2013</v>
          </cell>
          <cell r="U216">
            <v>8</v>
          </cell>
          <cell r="V216">
            <v>1050</v>
          </cell>
          <cell r="W216" t="str">
            <v>MS</v>
          </cell>
          <cell r="X216">
            <v>4.375</v>
          </cell>
          <cell r="Y216">
            <v>2.72</v>
          </cell>
          <cell r="Z216">
            <v>3.6104633997911593E-3</v>
          </cell>
          <cell r="AA216">
            <v>40451</v>
          </cell>
          <cell r="AB216">
            <v>72816.479999999996</v>
          </cell>
          <cell r="AC216">
            <v>8.9800000000000005E-2</v>
          </cell>
          <cell r="AD216">
            <v>1</v>
          </cell>
          <cell r="AE216">
            <v>110.166</v>
          </cell>
          <cell r="AF216" t="str">
            <v>AA-</v>
          </cell>
          <cell r="AG216">
            <v>108.5</v>
          </cell>
          <cell r="AH216">
            <v>1.7</v>
          </cell>
          <cell r="AI216">
            <v>0.8</v>
          </cell>
          <cell r="AJ216">
            <v>2.2565396248694744E-3</v>
          </cell>
          <cell r="AK216">
            <v>2.7954351015301781E-3</v>
          </cell>
          <cell r="AL216" t="str">
            <v>AA-</v>
          </cell>
          <cell r="AM216" t="str">
            <v>Aa2</v>
          </cell>
          <cell r="AN216" t="str">
            <v>AA-</v>
          </cell>
          <cell r="AO216" t="str">
            <v>Industrial</v>
          </cell>
          <cell r="AP216" t="str">
            <v>Miscellaneous Manufactur</v>
          </cell>
          <cell r="AQ216" t="str">
            <v>UNITED STATES</v>
          </cell>
          <cell r="AR216" t="str">
            <v>#N/A Field Not Applicable</v>
          </cell>
        </row>
        <row r="217">
          <cell r="A217" t="str">
            <v>CP Inc</v>
          </cell>
          <cell r="B217" t="str">
            <v>Inveco</v>
          </cell>
          <cell r="C217" t="str">
            <v>13400002</v>
          </cell>
          <cell r="D217" t="str">
            <v>USD</v>
          </cell>
          <cell r="E217" t="str">
            <v>015</v>
          </cell>
          <cell r="F217" t="str">
            <v>070</v>
          </cell>
          <cell r="G217" t="str">
            <v>UTD PARCEL SERV</v>
          </cell>
          <cell r="H217" t="str">
            <v>4.500 JAN 15 13</v>
          </cell>
          <cell r="I217" t="str">
            <v>911312AG1</v>
          </cell>
          <cell r="J217" t="str">
            <v>B</v>
          </cell>
          <cell r="K217" t="str">
            <v>CAL</v>
          </cell>
          <cell r="L217">
            <v>28500</v>
          </cell>
          <cell r="M217">
            <v>3077690.13</v>
          </cell>
          <cell r="N217">
            <v>3077188.8</v>
          </cell>
          <cell r="O217">
            <v>3246360</v>
          </cell>
          <cell r="P217">
            <v>3000000</v>
          </cell>
          <cell r="Q217">
            <v>3274860</v>
          </cell>
          <cell r="R217" t="str">
            <v>JJ   15</v>
          </cell>
          <cell r="S217">
            <v>41289</v>
          </cell>
          <cell r="T217">
            <v>2013</v>
          </cell>
          <cell r="U217">
            <v>1</v>
          </cell>
          <cell r="V217">
            <v>838</v>
          </cell>
          <cell r="W217" t="str">
            <v>MS</v>
          </cell>
          <cell r="X217">
            <v>4.5</v>
          </cell>
          <cell r="Y217">
            <v>2.1800000000000002</v>
          </cell>
          <cell r="Z217">
            <v>3.0120421155545333E-3</v>
          </cell>
          <cell r="AA217">
            <v>40451</v>
          </cell>
          <cell r="AB217">
            <v>168669.87</v>
          </cell>
          <cell r="AC217">
            <v>5.9800000000000006E-2</v>
          </cell>
          <cell r="AD217">
            <v>1</v>
          </cell>
          <cell r="AE217">
            <v>108.212</v>
          </cell>
          <cell r="AF217" t="str">
            <v>AA-</v>
          </cell>
          <cell r="AG217">
            <v>102.57299999999999</v>
          </cell>
          <cell r="AH217">
            <v>3.8</v>
          </cell>
          <cell r="AI217">
            <v>0.9</v>
          </cell>
          <cell r="AJ217">
            <v>5.2503486417923052E-3</v>
          </cell>
          <cell r="AK217">
            <v>6.5042105739164559E-3</v>
          </cell>
          <cell r="AL217" t="str">
            <v>AA-</v>
          </cell>
          <cell r="AM217" t="str">
            <v>Aa3</v>
          </cell>
          <cell r="AN217" t="str">
            <v>AA-</v>
          </cell>
          <cell r="AO217" t="str">
            <v>Industrial</v>
          </cell>
          <cell r="AP217" t="str">
            <v>Transportation</v>
          </cell>
          <cell r="AQ217" t="str">
            <v>UNITED STATES</v>
          </cell>
          <cell r="AR217" t="str">
            <v>#N/A Field Not Applicable</v>
          </cell>
        </row>
        <row r="218">
          <cell r="A218" t="str">
            <v>CP Inc</v>
          </cell>
          <cell r="B218" t="str">
            <v>Inveco</v>
          </cell>
          <cell r="C218" t="str">
            <v>13400002</v>
          </cell>
          <cell r="D218" t="str">
            <v>USD</v>
          </cell>
          <cell r="E218" t="str">
            <v>015</v>
          </cell>
          <cell r="F218" t="str">
            <v>070</v>
          </cell>
          <cell r="G218" t="str">
            <v>VERIZON COMMUNICATIO</v>
          </cell>
          <cell r="H218" t="str">
            <v>5.350 FEB 15 11</v>
          </cell>
          <cell r="I218" t="str">
            <v>92343VAB0</v>
          </cell>
          <cell r="J218" t="str">
            <v>B</v>
          </cell>
          <cell r="K218" t="str">
            <v>CAL</v>
          </cell>
          <cell r="L218">
            <v>8545.14</v>
          </cell>
          <cell r="M218">
            <v>1254199.98</v>
          </cell>
          <cell r="N218">
            <v>1281975</v>
          </cell>
          <cell r="O218">
            <v>1272075</v>
          </cell>
          <cell r="P218">
            <v>1250000</v>
          </cell>
          <cell r="Q218">
            <v>1280620.1399999999</v>
          </cell>
          <cell r="R218" t="str">
            <v>FA   15</v>
          </cell>
          <cell r="S218">
            <v>40589</v>
          </cell>
          <cell r="T218">
            <v>2011</v>
          </cell>
          <cell r="U218">
            <v>2</v>
          </cell>
          <cell r="V218">
            <v>138</v>
          </cell>
          <cell r="W218" t="str">
            <v>MS</v>
          </cell>
          <cell r="X218">
            <v>5.35</v>
          </cell>
          <cell r="Y218">
            <v>0.37</v>
          </cell>
          <cell r="Z218">
            <v>2.0832825121674053E-4</v>
          </cell>
          <cell r="AA218">
            <v>40451</v>
          </cell>
          <cell r="AB218">
            <v>17875.02</v>
          </cell>
          <cell r="AC218">
            <v>3.3E-3</v>
          </cell>
          <cell r="AD218">
            <v>1</v>
          </cell>
          <cell r="AE218">
            <v>101.76600000000001</v>
          </cell>
          <cell r="AF218" t="str">
            <v>A</v>
          </cell>
          <cell r="AG218">
            <v>102.55800000000001</v>
          </cell>
          <cell r="AH218">
            <v>2.1</v>
          </cell>
          <cell r="AI218">
            <v>0.6</v>
          </cell>
          <cell r="AJ218">
            <v>1.1824035879869057E-3</v>
          </cell>
          <cell r="AK218">
            <v>1.4647792831136365E-3</v>
          </cell>
          <cell r="AL218" t="str">
            <v xml:space="preserve">A </v>
          </cell>
          <cell r="AM218" t="str">
            <v>A3</v>
          </cell>
          <cell r="AN218" t="str">
            <v xml:space="preserve">A </v>
          </cell>
          <cell r="AO218" t="str">
            <v>Communications</v>
          </cell>
          <cell r="AP218" t="str">
            <v>Telecommunications</v>
          </cell>
          <cell r="AQ218" t="str">
            <v>UNITED STATES</v>
          </cell>
          <cell r="AR218" t="str">
            <v>#N/A Field Not Applicable</v>
          </cell>
        </row>
        <row r="219">
          <cell r="A219" t="str">
            <v>CP Inc</v>
          </cell>
          <cell r="B219" t="str">
            <v>Inveco</v>
          </cell>
          <cell r="C219" t="str">
            <v>13400002</v>
          </cell>
          <cell r="D219" t="str">
            <v>USD</v>
          </cell>
          <cell r="E219" t="str">
            <v>015</v>
          </cell>
          <cell r="F219" t="str">
            <v>070</v>
          </cell>
          <cell r="G219" t="str">
            <v>WACHOVIA CORP 2ND NE</v>
          </cell>
          <cell r="H219" t="str">
            <v>5.300 OCT 15 11</v>
          </cell>
          <cell r="I219" t="str">
            <v>929903CF7</v>
          </cell>
          <cell r="J219" t="str">
            <v>B</v>
          </cell>
          <cell r="K219" t="str">
            <v>ZZZ</v>
          </cell>
          <cell r="L219">
            <v>48877.78</v>
          </cell>
          <cell r="M219">
            <v>2013636.92</v>
          </cell>
          <cell r="N219">
            <v>2046200</v>
          </cell>
          <cell r="O219">
            <v>2093900</v>
          </cell>
          <cell r="P219">
            <v>2000000</v>
          </cell>
          <cell r="Q219">
            <v>2142777.7799999998</v>
          </cell>
          <cell r="R219" t="str">
            <v>AO   15</v>
          </cell>
          <cell r="S219">
            <v>40831</v>
          </cell>
          <cell r="T219">
            <v>2011</v>
          </cell>
          <cell r="U219">
            <v>10</v>
          </cell>
          <cell r="V219">
            <v>380</v>
          </cell>
          <cell r="W219" t="str">
            <v>MS</v>
          </cell>
          <cell r="X219">
            <v>5.3</v>
          </cell>
          <cell r="Y219">
            <v>1</v>
          </cell>
          <cell r="Z219">
            <v>9.0398415878011268E-4</v>
          </cell>
          <cell r="AA219">
            <v>40451</v>
          </cell>
          <cell r="AB219">
            <v>80263.08</v>
          </cell>
          <cell r="AC219">
            <v>1.5300000000000001E-2</v>
          </cell>
          <cell r="AD219">
            <v>1</v>
          </cell>
          <cell r="AE219">
            <v>104.69499999999999</v>
          </cell>
          <cell r="AF219" t="str">
            <v>AA-</v>
          </cell>
          <cell r="AG219">
            <v>102.31</v>
          </cell>
          <cell r="AH219">
            <v>4.5999999999999996</v>
          </cell>
          <cell r="AI219">
            <v>0.8</v>
          </cell>
          <cell r="AJ219">
            <v>4.1583271303885175E-3</v>
          </cell>
          <cell r="AK219">
            <v>5.1513979616492267E-3</v>
          </cell>
          <cell r="AL219" t="str">
            <v>AA-</v>
          </cell>
          <cell r="AM219" t="str">
            <v>A1</v>
          </cell>
          <cell r="AN219" t="str">
            <v>AA-</v>
          </cell>
          <cell r="AO219" t="str">
            <v>Financial</v>
          </cell>
          <cell r="AP219" t="str">
            <v>Banks</v>
          </cell>
          <cell r="AQ219" t="str">
            <v>UNITED STATES</v>
          </cell>
          <cell r="AR219" t="str">
            <v>#N/A Field Not Applicable</v>
          </cell>
        </row>
        <row r="220">
          <cell r="A220" t="str">
            <v>CP Inc</v>
          </cell>
          <cell r="B220" t="str">
            <v>Inveco</v>
          </cell>
          <cell r="C220" t="str">
            <v>13400002</v>
          </cell>
          <cell r="D220" t="str">
            <v>USD</v>
          </cell>
          <cell r="E220" t="str">
            <v>015</v>
          </cell>
          <cell r="F220" t="str">
            <v>070</v>
          </cell>
          <cell r="G220" t="str">
            <v>WAL MART STORES INC</v>
          </cell>
          <cell r="H220" t="str">
            <v>4.550 MAY 01 13</v>
          </cell>
          <cell r="I220" t="str">
            <v>931142BT9</v>
          </cell>
          <cell r="J220" t="str">
            <v>B</v>
          </cell>
          <cell r="K220" t="str">
            <v>ZZZ</v>
          </cell>
          <cell r="L220">
            <v>37916.67</v>
          </cell>
          <cell r="M220">
            <v>2003487.88</v>
          </cell>
          <cell r="N220">
            <v>2006580</v>
          </cell>
          <cell r="O220">
            <v>2188560</v>
          </cell>
          <cell r="P220">
            <v>2000000</v>
          </cell>
          <cell r="Q220">
            <v>2226476.67</v>
          </cell>
          <cell r="R220" t="str">
            <v>MN    1</v>
          </cell>
          <cell r="S220">
            <v>41395</v>
          </cell>
          <cell r="T220">
            <v>2013</v>
          </cell>
          <cell r="U220">
            <v>5</v>
          </cell>
          <cell r="V220">
            <v>944</v>
          </cell>
          <cell r="W220" t="str">
            <v>MS</v>
          </cell>
          <cell r="X220">
            <v>4.55</v>
          </cell>
          <cell r="Y220">
            <v>2.42</v>
          </cell>
          <cell r="Z220">
            <v>2.1766156135554176E-3</v>
          </cell>
          <cell r="AA220">
            <v>40451</v>
          </cell>
          <cell r="AB220">
            <v>185072.12</v>
          </cell>
          <cell r="AC220">
            <v>7.3300000000000004E-2</v>
          </cell>
          <cell r="AD220">
            <v>1</v>
          </cell>
          <cell r="AE220">
            <v>109.428</v>
          </cell>
          <cell r="AF220" t="str">
            <v>AA</v>
          </cell>
          <cell r="AG220">
            <v>100.32899999999999</v>
          </cell>
          <cell r="AH220">
            <v>4.5</v>
          </cell>
          <cell r="AI220">
            <v>0.9</v>
          </cell>
          <cell r="AJ220">
            <v>4.0474257276856941E-3</v>
          </cell>
          <cell r="AK220">
            <v>5.0140116421236664E-3</v>
          </cell>
          <cell r="AL220" t="str">
            <v>AA</v>
          </cell>
          <cell r="AM220" t="str">
            <v>Aa2</v>
          </cell>
          <cell r="AN220" t="str">
            <v>AA</v>
          </cell>
          <cell r="AO220" t="str">
            <v>Consumer, Cyclical</v>
          </cell>
          <cell r="AP220" t="str">
            <v>Retail</v>
          </cell>
          <cell r="AQ220" t="str">
            <v>UNITED STATES</v>
          </cell>
          <cell r="AR220" t="str">
            <v>#N/A Field Not Applicable</v>
          </cell>
        </row>
        <row r="221">
          <cell r="A221" t="str">
            <v>CP Inc</v>
          </cell>
          <cell r="B221" t="str">
            <v>Inveco</v>
          </cell>
          <cell r="C221" t="str">
            <v>13400002</v>
          </cell>
          <cell r="D221" t="str">
            <v>USD</v>
          </cell>
          <cell r="E221" t="str">
            <v>015</v>
          </cell>
          <cell r="F221" t="str">
            <v>070</v>
          </cell>
          <cell r="G221" t="str">
            <v>WAL MART STORES INC</v>
          </cell>
          <cell r="H221" t="str">
            <v>4.125 FEB 15 11</v>
          </cell>
          <cell r="I221" t="str">
            <v>931142BV4</v>
          </cell>
          <cell r="J221" t="str">
            <v>B</v>
          </cell>
          <cell r="K221" t="str">
            <v>ZZZ</v>
          </cell>
          <cell r="L221">
            <v>10541.67</v>
          </cell>
          <cell r="M221">
            <v>1998483.85</v>
          </cell>
          <cell r="N221">
            <v>1987240</v>
          </cell>
          <cell r="O221">
            <v>2027300</v>
          </cell>
          <cell r="P221">
            <v>2000000</v>
          </cell>
          <cell r="Q221">
            <v>2037841.67</v>
          </cell>
          <cell r="R221" t="str">
            <v>FA   15</v>
          </cell>
          <cell r="S221">
            <v>40589</v>
          </cell>
          <cell r="T221">
            <v>2011</v>
          </cell>
          <cell r="U221">
            <v>2</v>
          </cell>
          <cell r="V221">
            <v>138</v>
          </cell>
          <cell r="W221" t="str">
            <v>MS</v>
          </cell>
          <cell r="X221">
            <v>4.125</v>
          </cell>
          <cell r="Y221">
            <v>0.37</v>
          </cell>
          <cell r="Z221">
            <v>3.3195714574592707E-4</v>
          </cell>
          <cell r="AA221">
            <v>40451</v>
          </cell>
          <cell r="AB221">
            <v>28816.15</v>
          </cell>
          <cell r="AC221">
            <v>3.3E-3</v>
          </cell>
          <cell r="AD221">
            <v>1</v>
          </cell>
          <cell r="AE221">
            <v>101.36499999999999</v>
          </cell>
          <cell r="AF221" t="str">
            <v>AA</v>
          </cell>
          <cell r="AG221">
            <v>99.361999999999995</v>
          </cell>
          <cell r="AH221">
            <v>4.3</v>
          </cell>
          <cell r="AI221">
            <v>0.5</v>
          </cell>
          <cell r="AJ221">
            <v>3.8578803424526658E-3</v>
          </cell>
          <cell r="AK221">
            <v>4.7791999785597623E-3</v>
          </cell>
          <cell r="AL221" t="str">
            <v>AA</v>
          </cell>
          <cell r="AM221" t="str">
            <v>Aa2</v>
          </cell>
          <cell r="AN221" t="str">
            <v>AA</v>
          </cell>
          <cell r="AO221" t="str">
            <v>Consumer, Cyclical</v>
          </cell>
          <cell r="AP221" t="str">
            <v>Retail</v>
          </cell>
          <cell r="AQ221" t="str">
            <v>UNITED STATES</v>
          </cell>
          <cell r="AR221" t="str">
            <v>#N/A Field Not Applicable</v>
          </cell>
        </row>
        <row r="222">
          <cell r="A222" t="str">
            <v>CP Inc</v>
          </cell>
          <cell r="B222" t="str">
            <v>Inveco</v>
          </cell>
          <cell r="C222" t="str">
            <v>13400002</v>
          </cell>
          <cell r="D222" t="str">
            <v>USD</v>
          </cell>
          <cell r="E222" t="str">
            <v>270</v>
          </cell>
          <cell r="F222" t="str">
            <v>070</v>
          </cell>
          <cell r="G222" t="str">
            <v>BP CAPITAL MARKETS</v>
          </cell>
          <cell r="H222" t="str">
            <v>5.25 07 NOV 201</v>
          </cell>
          <cell r="I222" t="str">
            <v>B05565QBF4</v>
          </cell>
          <cell r="J222" t="str">
            <v>B</v>
          </cell>
          <cell r="K222" t="str">
            <v>ZZZ</v>
          </cell>
          <cell r="L222">
            <v>42000</v>
          </cell>
          <cell r="M222">
            <v>2079916.71</v>
          </cell>
          <cell r="N222">
            <v>2113280</v>
          </cell>
          <cell r="O222">
            <v>2178260</v>
          </cell>
          <cell r="P222">
            <v>2000000</v>
          </cell>
          <cell r="Q222">
            <v>2220260</v>
          </cell>
          <cell r="R222" t="str">
            <v>MN    7</v>
          </cell>
          <cell r="S222">
            <v>41585</v>
          </cell>
          <cell r="T222">
            <v>2013</v>
          </cell>
          <cell r="U222">
            <v>11</v>
          </cell>
          <cell r="V222">
            <v>1134</v>
          </cell>
          <cell r="W222" t="str">
            <v>MS</v>
          </cell>
          <cell r="X222">
            <v>5.25</v>
          </cell>
          <cell r="Y222">
            <v>2.83</v>
          </cell>
          <cell r="Z222">
            <v>2.6424819790771422E-3</v>
          </cell>
          <cell r="AA222">
            <v>40451</v>
          </cell>
          <cell r="AB222">
            <v>98343.29</v>
          </cell>
          <cell r="AC222">
            <v>9.849999999999999E-2</v>
          </cell>
          <cell r="AD222">
            <v>1</v>
          </cell>
          <cell r="AE222">
            <v>108.913</v>
          </cell>
          <cell r="AF222" t="str">
            <v>A</v>
          </cell>
          <cell r="AG222">
            <v>105.664</v>
          </cell>
          <cell r="AH222">
            <v>3.8</v>
          </cell>
          <cell r="AI222">
            <v>2.2999999999999998</v>
          </cell>
          <cell r="AJ222">
            <v>3.5482090178420985E-3</v>
          </cell>
          <cell r="AK222">
            <v>4.3955745012079972E-3</v>
          </cell>
          <cell r="AL222" t="str">
            <v xml:space="preserve">A </v>
          </cell>
          <cell r="AM222" t="str">
            <v>A2</v>
          </cell>
          <cell r="AN222" t="str">
            <v xml:space="preserve">A </v>
          </cell>
          <cell r="AO222" t="str">
            <v>Energy</v>
          </cell>
          <cell r="AP222" t="str">
            <v>Oil&amp;Gas</v>
          </cell>
          <cell r="AQ222" t="str">
            <v>BRITAIN</v>
          </cell>
          <cell r="AR222" t="str">
            <v>#N/A Field Not Applicable</v>
          </cell>
        </row>
        <row r="223">
          <cell r="A223" t="str">
            <v>CP Inc</v>
          </cell>
          <cell r="B223" t="str">
            <v>Inveco</v>
          </cell>
          <cell r="C223" t="str">
            <v>13400002</v>
          </cell>
          <cell r="D223" t="str">
            <v>USD</v>
          </cell>
          <cell r="E223" t="str">
            <v>015</v>
          </cell>
          <cell r="F223" t="str">
            <v>070</v>
          </cell>
          <cell r="G223" t="str">
            <v>BANK OF NEW YORK MEL</v>
          </cell>
          <cell r="H223" t="str">
            <v>4.95 01 NOV 201</v>
          </cell>
          <cell r="I223" t="str">
            <v>B06406HBE8</v>
          </cell>
          <cell r="J223" t="str">
            <v>B</v>
          </cell>
          <cell r="K223" t="str">
            <v>ZZZ</v>
          </cell>
          <cell r="L223">
            <v>20625</v>
          </cell>
          <cell r="M223">
            <v>1069308.32</v>
          </cell>
          <cell r="N223">
            <v>1088500</v>
          </cell>
          <cell r="O223">
            <v>1084580</v>
          </cell>
          <cell r="P223">
            <v>1000000</v>
          </cell>
          <cell r="Q223">
            <v>1105205</v>
          </cell>
          <cell r="R223" t="str">
            <v>MN    1</v>
          </cell>
          <cell r="S223">
            <v>41214</v>
          </cell>
          <cell r="T223">
            <v>2012</v>
          </cell>
          <cell r="U223">
            <v>11</v>
          </cell>
          <cell r="V223">
            <v>763</v>
          </cell>
          <cell r="W223" t="str">
            <v>MS</v>
          </cell>
          <cell r="X223">
            <v>4.95</v>
          </cell>
          <cell r="Y223">
            <v>1.97</v>
          </cell>
          <cell r="Z223">
            <v>9.4569006551568295E-4</v>
          </cell>
          <cell r="AA223">
            <v>40451</v>
          </cell>
          <cell r="AB223">
            <v>15271.68</v>
          </cell>
          <cell r="AC223">
            <v>0.05</v>
          </cell>
          <cell r="AD223">
            <v>1</v>
          </cell>
          <cell r="AE223">
            <v>108.458</v>
          </cell>
          <cell r="AF223" t="str">
            <v>AA-</v>
          </cell>
          <cell r="AG223">
            <v>108.85</v>
          </cell>
          <cell r="AH223">
            <v>1.5</v>
          </cell>
          <cell r="AI223">
            <v>0.9</v>
          </cell>
          <cell r="AJ223">
            <v>7.2006857780381947E-4</v>
          </cell>
          <cell r="AK223">
            <v>8.9203174440960421E-4</v>
          </cell>
          <cell r="AL223" t="str">
            <v>AA-</v>
          </cell>
          <cell r="AM223" t="str">
            <v>Aa2</v>
          </cell>
          <cell r="AN223" t="str">
            <v>AA-</v>
          </cell>
          <cell r="AO223" t="str">
            <v>Financial</v>
          </cell>
          <cell r="AP223" t="str">
            <v>Banks</v>
          </cell>
          <cell r="AQ223" t="str">
            <v>UNITED STATES</v>
          </cell>
          <cell r="AR223" t="str">
            <v>#N/A Field Not Applicable</v>
          </cell>
        </row>
        <row r="224">
          <cell r="A224" t="str">
            <v>CP Inc</v>
          </cell>
          <cell r="B224" t="str">
            <v>Inveco</v>
          </cell>
          <cell r="C224" t="str">
            <v>13400002</v>
          </cell>
          <cell r="D224" t="str">
            <v>USD</v>
          </cell>
          <cell r="E224" t="str">
            <v>015</v>
          </cell>
          <cell r="F224" t="str">
            <v>070</v>
          </cell>
          <cell r="G224" t="str">
            <v>CHEVRON CORP</v>
          </cell>
          <cell r="H224" t="str">
            <v>3.95 03 MAR 2014</v>
          </cell>
          <cell r="I224" t="str">
            <v>B166751AH0</v>
          </cell>
          <cell r="J224" t="str">
            <v>B</v>
          </cell>
          <cell r="K224" t="str">
            <v>CAL</v>
          </cell>
          <cell r="L224">
            <v>6144.44</v>
          </cell>
          <cell r="M224">
            <v>2047301.93</v>
          </cell>
          <cell r="N224">
            <v>2064420</v>
          </cell>
          <cell r="O224">
            <v>2187020</v>
          </cell>
          <cell r="P224">
            <v>2000000</v>
          </cell>
          <cell r="Q224">
            <v>2193164.44</v>
          </cell>
          <cell r="R224" t="str">
            <v>MS    3</v>
          </cell>
          <cell r="S224">
            <v>41701</v>
          </cell>
          <cell r="T224">
            <v>2014</v>
          </cell>
          <cell r="U224">
            <v>3</v>
          </cell>
          <cell r="V224">
            <v>1250</v>
          </cell>
          <cell r="W224" t="str">
            <v>MS</v>
          </cell>
          <cell r="X224">
            <v>3.95</v>
          </cell>
          <cell r="Y224">
            <v>3.22</v>
          </cell>
          <cell r="Z224">
            <v>2.9594937163404033E-3</v>
          </cell>
          <cell r="AA224">
            <v>40451</v>
          </cell>
          <cell r="AB224">
            <v>139718.07</v>
          </cell>
          <cell r="AC224">
            <v>0.12330000000000001</v>
          </cell>
          <cell r="AD224">
            <v>1</v>
          </cell>
          <cell r="AE224">
            <v>109.351</v>
          </cell>
          <cell r="AF224" t="str">
            <v>AA</v>
          </cell>
          <cell r="AG224">
            <v>103.221</v>
          </cell>
          <cell r="AH224">
            <v>3.2</v>
          </cell>
          <cell r="AI224">
            <v>1.2</v>
          </cell>
          <cell r="AJ224">
            <v>2.9411117677917049E-3</v>
          </cell>
          <cell r="AK224">
            <v>3.6434933304944628E-3</v>
          </cell>
          <cell r="AL224" t="str">
            <v>AA</v>
          </cell>
          <cell r="AM224" t="str">
            <v>Aa1</v>
          </cell>
          <cell r="AN224" t="str">
            <v>AA</v>
          </cell>
          <cell r="AO224" t="str">
            <v>Energy</v>
          </cell>
          <cell r="AP224" t="str">
            <v>Oil&amp;Gas</v>
          </cell>
          <cell r="AQ224" t="str">
            <v>UNITED STATES</v>
          </cell>
          <cell r="AR224" t="str">
            <v>#N/A Field Not Applicable</v>
          </cell>
        </row>
        <row r="225">
          <cell r="A225" t="str">
            <v>CP Inc</v>
          </cell>
          <cell r="B225" t="str">
            <v>Inveco</v>
          </cell>
          <cell r="C225" t="str">
            <v>13400002</v>
          </cell>
          <cell r="D225" t="str">
            <v>USD</v>
          </cell>
          <cell r="E225" t="str">
            <v>145</v>
          </cell>
          <cell r="F225" t="str">
            <v>070</v>
          </cell>
          <cell r="G225" t="str">
            <v>TOTAL CAPITAL SA</v>
          </cell>
          <cell r="H225" t="str">
            <v>5.000 OCT 10 11</v>
          </cell>
          <cell r="I225" t="str">
            <v>B1FQ076</v>
          </cell>
          <cell r="J225" t="str">
            <v>B</v>
          </cell>
          <cell r="K225" t="str">
            <v>ZZZ</v>
          </cell>
          <cell r="L225">
            <v>97500</v>
          </cell>
          <cell r="M225">
            <v>2078463.23</v>
          </cell>
          <cell r="N225">
            <v>2143080</v>
          </cell>
          <cell r="O225">
            <v>2085600</v>
          </cell>
          <cell r="P225">
            <v>2000000</v>
          </cell>
          <cell r="Q225">
            <v>2183100</v>
          </cell>
          <cell r="R225" t="str">
            <v>O    10</v>
          </cell>
          <cell r="S225">
            <v>40826</v>
          </cell>
          <cell r="T225">
            <v>2011</v>
          </cell>
          <cell r="U225">
            <v>10</v>
          </cell>
          <cell r="V225">
            <v>375</v>
          </cell>
          <cell r="W225" t="str">
            <v>MS</v>
          </cell>
          <cell r="X225">
            <v>5</v>
          </cell>
          <cell r="Y225">
            <v>0.97</v>
          </cell>
          <cell r="Z225">
            <v>9.0509410181609977E-4</v>
          </cell>
          <cell r="AA225">
            <v>40451</v>
          </cell>
          <cell r="AB225">
            <v>7136.77</v>
          </cell>
          <cell r="AC225">
            <v>1.9599999999999999E-2</v>
          </cell>
          <cell r="AD225">
            <v>1</v>
          </cell>
          <cell r="AE225">
            <v>104.28</v>
          </cell>
          <cell r="AF225" t="str">
            <v>AA</v>
          </cell>
          <cell r="AG225">
            <v>107.154</v>
          </cell>
          <cell r="AH225">
            <v>1.1000000000000001</v>
          </cell>
          <cell r="AI225">
            <v>0.8</v>
          </cell>
          <cell r="AJ225">
            <v>1.0263953731935154E-3</v>
          </cell>
          <cell r="AK225">
            <v>1.2715139688447904E-3</v>
          </cell>
          <cell r="AL225" t="str">
            <v>AA</v>
          </cell>
          <cell r="AM225" t="str">
            <v>Aa1</v>
          </cell>
          <cell r="AN225" t="str">
            <v>AA</v>
          </cell>
          <cell r="AO225" t="str">
            <v>Energy</v>
          </cell>
          <cell r="AP225" t="str">
            <v>Oil&amp;Gas</v>
          </cell>
          <cell r="AQ225" t="str">
            <v>FRANCE</v>
          </cell>
          <cell r="AR225" t="str">
            <v>#N/A Field Not Applicable</v>
          </cell>
        </row>
        <row r="226">
          <cell r="A226" t="str">
            <v>CP Inc</v>
          </cell>
          <cell r="B226" t="str">
            <v>Inveco</v>
          </cell>
          <cell r="C226" t="str">
            <v>13400002</v>
          </cell>
          <cell r="D226" t="str">
            <v>USD</v>
          </cell>
          <cell r="E226" t="str">
            <v>015</v>
          </cell>
          <cell r="F226" t="str">
            <v>070</v>
          </cell>
          <cell r="G226" t="str">
            <v>GEN ELEC CAP CORP</v>
          </cell>
          <cell r="H226" t="str">
            <v>4.375 03 MAR 20</v>
          </cell>
          <cell r="I226" t="str">
            <v>B36962GG57</v>
          </cell>
          <cell r="J226" t="str">
            <v>B</v>
          </cell>
          <cell r="K226" t="str">
            <v>ZZZ</v>
          </cell>
          <cell r="L226">
            <v>5104.17</v>
          </cell>
          <cell r="M226">
            <v>1504700.28</v>
          </cell>
          <cell r="N226">
            <v>1513005</v>
          </cell>
          <cell r="O226">
            <v>1568025</v>
          </cell>
          <cell r="P226">
            <v>1500000</v>
          </cell>
          <cell r="Q226">
            <v>1573129.17</v>
          </cell>
          <cell r="R226" t="str">
            <v>MS    3</v>
          </cell>
          <cell r="S226">
            <v>40971</v>
          </cell>
          <cell r="T226">
            <v>2012</v>
          </cell>
          <cell r="U226">
            <v>3</v>
          </cell>
          <cell r="V226">
            <v>520</v>
          </cell>
          <cell r="W226" t="str">
            <v>MS</v>
          </cell>
          <cell r="X226">
            <v>4.375</v>
          </cell>
          <cell r="Y226">
            <v>1.39</v>
          </cell>
          <cell r="Z226">
            <v>9.3895430333909449E-4</v>
          </cell>
          <cell r="AA226">
            <v>40451</v>
          </cell>
          <cell r="AB226">
            <v>63324.72</v>
          </cell>
          <cell r="AC226">
            <v>2.63E-2</v>
          </cell>
          <cell r="AD226">
            <v>1</v>
          </cell>
          <cell r="AE226">
            <v>104.535</v>
          </cell>
          <cell r="AF226" t="str">
            <v>AA+</v>
          </cell>
          <cell r="AG226">
            <v>100.867</v>
          </cell>
          <cell r="AH226">
            <v>4.0999999999999996</v>
          </cell>
          <cell r="AI226">
            <v>1.2</v>
          </cell>
          <cell r="AJ226">
            <v>2.7695774415038041E-3</v>
          </cell>
          <cell r="AK226">
            <v>3.4309940366474669E-3</v>
          </cell>
          <cell r="AL226" t="str">
            <v>AA+</v>
          </cell>
          <cell r="AM226" t="str">
            <v>Aa2</v>
          </cell>
          <cell r="AN226" t="str">
            <v>AA+</v>
          </cell>
          <cell r="AO226" t="str">
            <v>Financial</v>
          </cell>
          <cell r="AP226" t="str">
            <v>Diversified Finan Serv</v>
          </cell>
          <cell r="AQ226" t="str">
            <v>UNITED STATES</v>
          </cell>
          <cell r="AR226" t="str">
            <v>#N/A Field Not Applicable</v>
          </cell>
        </row>
        <row r="227">
          <cell r="A227" t="str">
            <v>CP Inc</v>
          </cell>
          <cell r="B227" t="str">
            <v>Inveco</v>
          </cell>
          <cell r="C227" t="str">
            <v>13400002</v>
          </cell>
          <cell r="D227" t="str">
            <v>USD</v>
          </cell>
          <cell r="E227" t="str">
            <v>015</v>
          </cell>
          <cell r="F227" t="str">
            <v>070</v>
          </cell>
          <cell r="G227" t="str">
            <v>GEN ELEC CAP CORP</v>
          </cell>
          <cell r="H227" t="str">
            <v>5.875 15 FEB 20</v>
          </cell>
          <cell r="I227" t="str">
            <v>B36962GXS8</v>
          </cell>
          <cell r="J227" t="str">
            <v>B</v>
          </cell>
          <cell r="K227" t="str">
            <v>ZZZ</v>
          </cell>
          <cell r="L227">
            <v>5187.3</v>
          </cell>
          <cell r="M227">
            <v>697469.69</v>
          </cell>
          <cell r="N227">
            <v>713450.59</v>
          </cell>
          <cell r="O227">
            <v>736495.44</v>
          </cell>
          <cell r="P227">
            <v>691000</v>
          </cell>
          <cell r="Q227">
            <v>741682.74</v>
          </cell>
          <cell r="R227" t="str">
            <v>FA   15</v>
          </cell>
          <cell r="S227">
            <v>40954</v>
          </cell>
          <cell r="T227">
            <v>2012</v>
          </cell>
          <cell r="U227">
            <v>2</v>
          </cell>
          <cell r="V227">
            <v>503</v>
          </cell>
          <cell r="W227" t="str">
            <v>MS</v>
          </cell>
          <cell r="X227">
            <v>5.875</v>
          </cell>
          <cell r="Y227">
            <v>1.33</v>
          </cell>
          <cell r="Z227">
            <v>4.1644402448468075E-4</v>
          </cell>
          <cell r="AA227">
            <v>40451</v>
          </cell>
          <cell r="AB227">
            <v>39025.75</v>
          </cell>
          <cell r="AC227">
            <v>2.4500000000000001E-2</v>
          </cell>
          <cell r="AD227">
            <v>1</v>
          </cell>
          <cell r="AE227">
            <v>106.584</v>
          </cell>
          <cell r="AF227" t="str">
            <v>AA+</v>
          </cell>
          <cell r="AG227">
            <v>103.249</v>
          </cell>
          <cell r="AH227">
            <v>4</v>
          </cell>
          <cell r="AI227">
            <v>1</v>
          </cell>
          <cell r="AJ227">
            <v>1.2524632315328744E-3</v>
          </cell>
          <cell r="AK227">
            <v>1.551570219382004E-3</v>
          </cell>
          <cell r="AL227" t="str">
            <v>AA+</v>
          </cell>
          <cell r="AM227" t="str">
            <v>Aa2</v>
          </cell>
          <cell r="AN227" t="str">
            <v>AA+</v>
          </cell>
          <cell r="AO227" t="str">
            <v>Financial</v>
          </cell>
          <cell r="AP227" t="str">
            <v>Diversified Finan Serv</v>
          </cell>
          <cell r="AQ227" t="str">
            <v>UNITED STATES</v>
          </cell>
          <cell r="AR227" t="str">
            <v>#N/A Field Not Applicable</v>
          </cell>
        </row>
        <row r="228">
          <cell r="A228" t="str">
            <v>CP Inc</v>
          </cell>
          <cell r="B228" t="str">
            <v>Inveco</v>
          </cell>
          <cell r="C228" t="str">
            <v>13400002</v>
          </cell>
          <cell r="D228" t="str">
            <v>USD</v>
          </cell>
          <cell r="E228" t="str">
            <v>015</v>
          </cell>
          <cell r="F228" t="str">
            <v>070</v>
          </cell>
          <cell r="G228" t="str">
            <v>NESTLE HLDGS INC</v>
          </cell>
          <cell r="H228" t="str">
            <v>4.000 JUN 23 11</v>
          </cell>
          <cell r="I228" t="str">
            <v>B39ZT54</v>
          </cell>
          <cell r="J228" t="str">
            <v>B</v>
          </cell>
          <cell r="K228" t="str">
            <v>ZZZ</v>
          </cell>
          <cell r="L228">
            <v>16333.33</v>
          </cell>
          <cell r="M228">
            <v>1534143.31</v>
          </cell>
          <cell r="N228">
            <v>1571250</v>
          </cell>
          <cell r="O228">
            <v>1537950</v>
          </cell>
          <cell r="P228">
            <v>1500000</v>
          </cell>
          <cell r="Q228">
            <v>1554283.33</v>
          </cell>
          <cell r="R228" t="str">
            <v>J    23</v>
          </cell>
          <cell r="S228">
            <v>40717</v>
          </cell>
          <cell r="T228">
            <v>2011</v>
          </cell>
          <cell r="U228">
            <v>6</v>
          </cell>
          <cell r="V228">
            <v>266</v>
          </cell>
          <cell r="W228" t="str">
            <v>MS</v>
          </cell>
          <cell r="X228">
            <v>4</v>
          </cell>
          <cell r="Y228">
            <v>0.73</v>
          </cell>
          <cell r="Z228">
            <v>5.0276894613309733E-4</v>
          </cell>
          <cell r="AA228">
            <v>40451</v>
          </cell>
          <cell r="AB228">
            <v>3806.69</v>
          </cell>
          <cell r="AC228">
            <v>1.2500000000000001E-2</v>
          </cell>
          <cell r="AD228">
            <v>1</v>
          </cell>
          <cell r="AE228">
            <v>102.53</v>
          </cell>
          <cell r="AF228" t="str">
            <v>AA</v>
          </cell>
          <cell r="AG228">
            <v>104.75</v>
          </cell>
          <cell r="AH228">
            <v>0.8</v>
          </cell>
          <cell r="AI228">
            <v>0.5</v>
          </cell>
          <cell r="AJ228">
            <v>5.5097966699517518E-4</v>
          </cell>
          <cell r="AK228">
            <v>6.8256186790285737E-4</v>
          </cell>
          <cell r="AL228" t="str">
            <v>AA</v>
          </cell>
          <cell r="AM228" t="str">
            <v>Aa1</v>
          </cell>
          <cell r="AN228" t="str">
            <v>AA</v>
          </cell>
          <cell r="AO228" t="str">
            <v>Consumer, Non-cyclical</v>
          </cell>
          <cell r="AP228" t="str">
            <v>Food</v>
          </cell>
          <cell r="AQ228" t="str">
            <v>UNITED STATES</v>
          </cell>
          <cell r="AR228" t="str">
            <v>#N/A Field Not Applicable</v>
          </cell>
        </row>
        <row r="229">
          <cell r="A229" t="str">
            <v>CP Inc</v>
          </cell>
          <cell r="B229" t="str">
            <v>Inveco</v>
          </cell>
          <cell r="C229" t="str">
            <v>13400002</v>
          </cell>
          <cell r="D229" t="str">
            <v>USD</v>
          </cell>
          <cell r="E229" t="str">
            <v>145</v>
          </cell>
          <cell r="F229" t="str">
            <v>070</v>
          </cell>
          <cell r="G229" t="str">
            <v>TOTAL CAPITAL SA</v>
          </cell>
          <cell r="H229" t="str">
            <v>2.875 MAR 18 15</v>
          </cell>
          <cell r="I229" t="str">
            <v>B3PCHJ9</v>
          </cell>
          <cell r="J229" t="str">
            <v>B</v>
          </cell>
          <cell r="K229" t="str">
            <v>ZZZ</v>
          </cell>
          <cell r="L229">
            <v>15413.19</v>
          </cell>
          <cell r="M229">
            <v>990116.38</v>
          </cell>
          <cell r="N229">
            <v>989000</v>
          </cell>
          <cell r="O229">
            <v>1048450</v>
          </cell>
          <cell r="P229">
            <v>1000000</v>
          </cell>
          <cell r="Q229">
            <v>1063863.19</v>
          </cell>
          <cell r="R229" t="str">
            <v>M    18</v>
          </cell>
          <cell r="S229">
            <v>42081</v>
          </cell>
          <cell r="T229">
            <v>2015</v>
          </cell>
          <cell r="U229">
            <v>3</v>
          </cell>
          <cell r="V229">
            <v>1630</v>
          </cell>
          <cell r="W229" t="str">
            <v>MS</v>
          </cell>
          <cell r="X229">
            <v>2.875</v>
          </cell>
          <cell r="Y229">
            <v>4.13</v>
          </cell>
          <cell r="Z229">
            <v>1.8357602071816274E-3</v>
          </cell>
          <cell r="AA229">
            <v>40451</v>
          </cell>
          <cell r="AB229">
            <v>58333.62</v>
          </cell>
          <cell r="AC229">
            <v>0.21829999999999999</v>
          </cell>
          <cell r="AD229">
            <v>1</v>
          </cell>
          <cell r="AE229">
            <v>104.845</v>
          </cell>
          <cell r="AF229" t="str">
            <v>AA</v>
          </cell>
          <cell r="AG229">
            <v>98.9</v>
          </cell>
          <cell r="AH229">
            <v>3.1</v>
          </cell>
          <cell r="AI229">
            <v>1.7</v>
          </cell>
          <cell r="AJ229">
            <v>1.3779313903784611E-3</v>
          </cell>
          <cell r="AK229">
            <v>1.7070020547000327E-3</v>
          </cell>
          <cell r="AL229" t="str">
            <v>AA</v>
          </cell>
          <cell r="AM229" t="str">
            <v>Aa1</v>
          </cell>
          <cell r="AN229" t="str">
            <v>AA</v>
          </cell>
          <cell r="AO229" t="str">
            <v>Energy</v>
          </cell>
          <cell r="AP229" t="str">
            <v>Oil&amp;Gas</v>
          </cell>
          <cell r="AQ229" t="str">
            <v>FRANCE</v>
          </cell>
          <cell r="AR229" t="str">
            <v>#N/A Field Not Applicable</v>
          </cell>
        </row>
        <row r="230">
          <cell r="A230" t="str">
            <v>CP Inc</v>
          </cell>
          <cell r="B230" t="str">
            <v>Inveco</v>
          </cell>
          <cell r="C230" t="str">
            <v>13400002</v>
          </cell>
          <cell r="D230" t="str">
            <v>USD</v>
          </cell>
          <cell r="E230" t="str">
            <v>600</v>
          </cell>
          <cell r="F230" t="str">
            <v>070</v>
          </cell>
          <cell r="G230" t="str">
            <v>EURO INV BANK</v>
          </cell>
          <cell r="H230" t="str">
            <v>1.750 SEP 14 12</v>
          </cell>
          <cell r="I230" t="str">
            <v>B41FN79</v>
          </cell>
          <cell r="J230" t="str">
            <v>B</v>
          </cell>
          <cell r="K230" t="str">
            <v>ZZZ</v>
          </cell>
          <cell r="L230">
            <v>2479.17</v>
          </cell>
          <cell r="M230">
            <v>2998909.53</v>
          </cell>
          <cell r="N230">
            <v>2998320</v>
          </cell>
          <cell r="O230">
            <v>3069900</v>
          </cell>
          <cell r="P230">
            <v>3000000</v>
          </cell>
          <cell r="Q230">
            <v>3072379.17</v>
          </cell>
          <cell r="R230" t="str">
            <v>MS   14</v>
          </cell>
          <cell r="S230">
            <v>41166</v>
          </cell>
          <cell r="T230">
            <v>2012</v>
          </cell>
          <cell r="U230">
            <v>9</v>
          </cell>
          <cell r="V230">
            <v>715</v>
          </cell>
          <cell r="W230" t="str">
            <v>MS</v>
          </cell>
          <cell r="X230">
            <v>1.75</v>
          </cell>
          <cell r="Y230">
            <v>1.92</v>
          </cell>
          <cell r="Z230">
            <v>2.5849029827932678E-3</v>
          </cell>
          <cell r="AA230">
            <v>40451</v>
          </cell>
          <cell r="AB230">
            <v>70990.47</v>
          </cell>
          <cell r="AC230">
            <v>4.6900000000000004E-2</v>
          </cell>
          <cell r="AD230">
            <v>1</v>
          </cell>
          <cell r="AE230">
            <v>102.33</v>
          </cell>
          <cell r="AF230" t="str">
            <v>AAA</v>
          </cell>
          <cell r="AG230">
            <v>99.944000000000003</v>
          </cell>
          <cell r="AH230">
            <v>1.8</v>
          </cell>
          <cell r="AI230">
            <v>0.6</v>
          </cell>
          <cell r="AJ230">
            <v>2.4233465463686888E-3</v>
          </cell>
          <cell r="AK230">
            <v>3.0020780154847984E-3</v>
          </cell>
          <cell r="AL230" t="str">
            <v>AAA</v>
          </cell>
          <cell r="AM230" t="str">
            <v>Aaa</v>
          </cell>
          <cell r="AN230" t="str">
            <v>AAA</v>
          </cell>
          <cell r="AO230" t="str">
            <v>Government</v>
          </cell>
          <cell r="AP230" t="str">
            <v>Multi-National</v>
          </cell>
          <cell r="AQ230" t="str">
            <v>SNAT</v>
          </cell>
          <cell r="AR230" t="str">
            <v>#N/A Field Not Applicable</v>
          </cell>
        </row>
        <row r="231">
          <cell r="A231" t="str">
            <v>CP Inc</v>
          </cell>
          <cell r="B231" t="str">
            <v>Inveco</v>
          </cell>
          <cell r="C231" t="str">
            <v>13400002</v>
          </cell>
          <cell r="D231" t="str">
            <v>USD</v>
          </cell>
          <cell r="E231" t="str">
            <v>015</v>
          </cell>
          <cell r="F231" t="str">
            <v>070</v>
          </cell>
          <cell r="G231" t="str">
            <v>HONEYWELL INTL</v>
          </cell>
          <cell r="H231" t="str">
            <v>5.625 01 AUG 2012</v>
          </cell>
          <cell r="I231" t="str">
            <v>B438516AV8</v>
          </cell>
          <cell r="J231" t="str">
            <v>B</v>
          </cell>
          <cell r="K231" t="str">
            <v>ZZZ</v>
          </cell>
          <cell r="L231">
            <v>9375</v>
          </cell>
          <cell r="M231">
            <v>1018002.86</v>
          </cell>
          <cell r="N231">
            <v>1040493</v>
          </cell>
          <cell r="O231">
            <v>1086390</v>
          </cell>
          <cell r="P231">
            <v>1000000</v>
          </cell>
          <cell r="Q231">
            <v>1095765</v>
          </cell>
          <cell r="R231" t="str">
            <v>FA    1</v>
          </cell>
          <cell r="S231">
            <v>41122</v>
          </cell>
          <cell r="T231">
            <v>2012</v>
          </cell>
          <cell r="U231">
            <v>8</v>
          </cell>
          <cell r="V231">
            <v>671</v>
          </cell>
          <cell r="W231" t="str">
            <v>MS</v>
          </cell>
          <cell r="X231">
            <v>5.625</v>
          </cell>
          <cell r="Y231">
            <v>1.75</v>
          </cell>
          <cell r="Z231">
            <v>7.9977293190844237E-4</v>
          </cell>
          <cell r="AA231">
            <v>40451</v>
          </cell>
          <cell r="AB231">
            <v>68387.14</v>
          </cell>
          <cell r="AC231">
            <v>4.0199999999999993E-2</v>
          </cell>
          <cell r="AD231">
            <v>1</v>
          </cell>
          <cell r="AE231">
            <v>108.639</v>
          </cell>
          <cell r="AF231" t="str">
            <v>A</v>
          </cell>
          <cell r="AG231">
            <v>104.04900000000002</v>
          </cell>
          <cell r="AH231">
            <v>4.5</v>
          </cell>
          <cell r="AI231">
            <v>0.9</v>
          </cell>
          <cell r="AJ231">
            <v>2.056558967764566E-3</v>
          </cell>
          <cell r="AK231">
            <v>2.5476960667988615E-3</v>
          </cell>
          <cell r="AL231" t="str">
            <v xml:space="preserve">A </v>
          </cell>
          <cell r="AM231" t="str">
            <v>A2</v>
          </cell>
          <cell r="AN231" t="str">
            <v xml:space="preserve">A </v>
          </cell>
          <cell r="AO231" t="str">
            <v>Industrial</v>
          </cell>
          <cell r="AP231" t="str">
            <v>Miscellaneous Manufactur</v>
          </cell>
          <cell r="AQ231" t="str">
            <v>UNITED STATES</v>
          </cell>
          <cell r="AR231" t="str">
            <v>#N/A Field Not Applicable</v>
          </cell>
        </row>
        <row r="232">
          <cell r="A232" t="str">
            <v>CP Inc</v>
          </cell>
          <cell r="B232" t="str">
            <v>Inveco</v>
          </cell>
          <cell r="C232" t="str">
            <v>13400002</v>
          </cell>
          <cell r="D232" t="str">
            <v>USD</v>
          </cell>
          <cell r="E232" t="str">
            <v>205</v>
          </cell>
          <cell r="F232" t="str">
            <v>070</v>
          </cell>
          <cell r="G232" t="str">
            <v>LEASEPLAN CORP NV</v>
          </cell>
          <cell r="H232" t="str">
            <v>3.0 07 MAY 2012</v>
          </cell>
          <cell r="I232" t="str">
            <v>B52205VAA3</v>
          </cell>
          <cell r="J232" t="str">
            <v>B</v>
          </cell>
          <cell r="K232" t="str">
            <v>ZZZ</v>
          </cell>
          <cell r="L232">
            <v>24000</v>
          </cell>
          <cell r="M232">
            <v>2039819.32</v>
          </cell>
          <cell r="N232">
            <v>2063820</v>
          </cell>
          <cell r="O232">
            <v>2066620</v>
          </cell>
          <cell r="P232">
            <v>2000000</v>
          </cell>
          <cell r="Q232">
            <v>2090620</v>
          </cell>
          <cell r="R232" t="str">
            <v>MN    7</v>
          </cell>
          <cell r="S232">
            <v>41036</v>
          </cell>
          <cell r="T232">
            <v>2012</v>
          </cell>
          <cell r="U232">
            <v>5</v>
          </cell>
          <cell r="V232">
            <v>585</v>
          </cell>
          <cell r="W232" t="str">
            <v>MS</v>
          </cell>
          <cell r="X232">
            <v>3</v>
          </cell>
          <cell r="Y232">
            <v>1.55</v>
          </cell>
          <cell r="Z232">
            <v>1.4193942896533272E-3</v>
          </cell>
          <cell r="AA232">
            <v>40451</v>
          </cell>
          <cell r="AB232">
            <v>26800.68</v>
          </cell>
          <cell r="AC232">
            <v>3.2300000000000002E-2</v>
          </cell>
          <cell r="AD232">
            <v>1</v>
          </cell>
          <cell r="AE232">
            <v>103.331</v>
          </cell>
          <cell r="AF232" t="str">
            <v>AAA</v>
          </cell>
          <cell r="AG232">
            <v>103.191</v>
          </cell>
          <cell r="AH232">
            <v>1.4</v>
          </cell>
          <cell r="AI232">
            <v>0.9</v>
          </cell>
          <cell r="AJ232">
            <v>1.2820335519449406E-3</v>
          </cell>
          <cell r="AK232">
            <v>1.5882023754196656E-3</v>
          </cell>
          <cell r="AL232" t="str">
            <v>AAA</v>
          </cell>
          <cell r="AM232" t="str">
            <v>Aaa</v>
          </cell>
          <cell r="AN232" t="str">
            <v>AAA</v>
          </cell>
          <cell r="AO232" t="str">
            <v>Financial</v>
          </cell>
          <cell r="AP232" t="str">
            <v>Diversified Finan Serv</v>
          </cell>
          <cell r="AQ232" t="str">
            <v>NETHERLANDS</v>
          </cell>
          <cell r="AR232" t="str">
            <v>#N/A Field Not Applicable</v>
          </cell>
        </row>
        <row r="233">
          <cell r="A233" t="str">
            <v>CP Inc</v>
          </cell>
          <cell r="B233" t="str">
            <v>Inveco</v>
          </cell>
          <cell r="C233" t="str">
            <v>13400002</v>
          </cell>
          <cell r="D233" t="str">
            <v>USD</v>
          </cell>
          <cell r="E233" t="str">
            <v>015</v>
          </cell>
          <cell r="F233" t="str">
            <v>070</v>
          </cell>
          <cell r="G233" t="str">
            <v>MORGAN STANLEY</v>
          </cell>
          <cell r="H233" t="str">
            <v>5.625 JAN 09 12</v>
          </cell>
          <cell r="I233" t="str">
            <v>B61746BCW4</v>
          </cell>
          <cell r="J233" t="str">
            <v>B</v>
          </cell>
          <cell r="K233" t="str">
            <v>ZZZ</v>
          </cell>
          <cell r="L233">
            <v>25625</v>
          </cell>
          <cell r="M233">
            <v>1998292.78</v>
          </cell>
          <cell r="N233">
            <v>1994100</v>
          </cell>
          <cell r="O233">
            <v>2106180</v>
          </cell>
          <cell r="P233">
            <v>2000000</v>
          </cell>
          <cell r="Q233">
            <v>2131805</v>
          </cell>
          <cell r="R233" t="str">
            <v>JJ    9</v>
          </cell>
          <cell r="S233">
            <v>40917</v>
          </cell>
          <cell r="T233">
            <v>2012</v>
          </cell>
          <cell r="U233">
            <v>1</v>
          </cell>
          <cell r="V233">
            <v>466</v>
          </cell>
          <cell r="W233" t="str">
            <v>MS</v>
          </cell>
          <cell r="X233">
            <v>5.625</v>
          </cell>
          <cell r="Y233">
            <v>1.23</v>
          </cell>
          <cell r="Z233">
            <v>1.1034277082093565E-3</v>
          </cell>
          <cell r="AA233">
            <v>40451</v>
          </cell>
          <cell r="AB233">
            <v>107887.22</v>
          </cell>
          <cell r="AC233">
            <v>2.1499999999999998E-2</v>
          </cell>
          <cell r="AD233">
            <v>1</v>
          </cell>
          <cell r="AE233">
            <v>105.309</v>
          </cell>
          <cell r="AF233" t="str">
            <v>A</v>
          </cell>
          <cell r="AG233">
            <v>99.704999999999998</v>
          </cell>
          <cell r="AH233">
            <v>5.7</v>
          </cell>
          <cell r="AI233">
            <v>1.4</v>
          </cell>
          <cell r="AJ233">
            <v>5.1134454770677511E-3</v>
          </cell>
          <cell r="AK233">
            <v>6.3346128819620207E-3</v>
          </cell>
          <cell r="AL233" t="str">
            <v xml:space="preserve">A </v>
          </cell>
          <cell r="AM233" t="str">
            <v>A2</v>
          </cell>
          <cell r="AN233" t="str">
            <v xml:space="preserve">A </v>
          </cell>
          <cell r="AO233" t="str">
            <v>Financial</v>
          </cell>
          <cell r="AP233" t="str">
            <v>Banks</v>
          </cell>
          <cell r="AQ233" t="str">
            <v>UNITED STATES</v>
          </cell>
          <cell r="AR233" t="str">
            <v>#N/A Field Not Applicable</v>
          </cell>
        </row>
        <row r="234">
          <cell r="A234" t="str">
            <v>CP Inc</v>
          </cell>
          <cell r="B234" t="str">
            <v>Inveco</v>
          </cell>
          <cell r="C234" t="str">
            <v>13400002</v>
          </cell>
          <cell r="D234" t="str">
            <v>USD</v>
          </cell>
          <cell r="E234" t="str">
            <v>015</v>
          </cell>
          <cell r="F234" t="str">
            <v>070</v>
          </cell>
          <cell r="G234" t="str">
            <v>NEW YORK LIFE GLB FD</v>
          </cell>
          <cell r="H234" t="str">
            <v>2.25 14 DEC 2012</v>
          </cell>
          <cell r="I234" t="str">
            <v>B64952WAS2</v>
          </cell>
          <cell r="J234" t="str">
            <v>B</v>
          </cell>
          <cell r="K234" t="str">
            <v>ZZZ</v>
          </cell>
          <cell r="L234">
            <v>6185.94</v>
          </cell>
          <cell r="M234">
            <v>923181.96</v>
          </cell>
          <cell r="N234">
            <v>922391.5</v>
          </cell>
          <cell r="O234">
            <v>948347</v>
          </cell>
          <cell r="P234">
            <v>925000</v>
          </cell>
          <cell r="Q234">
            <v>954532.94</v>
          </cell>
          <cell r="R234" t="str">
            <v>JD   14</v>
          </cell>
          <cell r="S234">
            <v>41257</v>
          </cell>
          <cell r="T234">
            <v>2012</v>
          </cell>
          <cell r="U234">
            <v>12</v>
          </cell>
          <cell r="V234">
            <v>806</v>
          </cell>
          <cell r="W234" t="str">
            <v>MS</v>
          </cell>
          <cell r="X234">
            <v>2.25</v>
          </cell>
          <cell r="Y234">
            <v>2.14</v>
          </cell>
          <cell r="Z234">
            <v>8.8691242136877983E-4</v>
          </cell>
          <cell r="AA234">
            <v>40451</v>
          </cell>
          <cell r="AB234">
            <v>25165.040000000001</v>
          </cell>
          <cell r="AC234">
            <v>5.7200000000000001E-2</v>
          </cell>
          <cell r="AD234">
            <v>1</v>
          </cell>
          <cell r="AE234">
            <v>102.524</v>
          </cell>
          <cell r="AF234" t="str">
            <v>AAA</v>
          </cell>
          <cell r="AG234">
            <v>99.718000000000018</v>
          </cell>
          <cell r="AH234">
            <v>2.4</v>
          </cell>
          <cell r="AI234">
            <v>1.1000000000000001</v>
          </cell>
          <cell r="AJ234">
            <v>9.9466813611451938E-4</v>
          </cell>
          <cell r="AK234">
            <v>1.2322097921187445E-3</v>
          </cell>
          <cell r="AL234" t="str">
            <v>AAA</v>
          </cell>
          <cell r="AM234" t="str">
            <v>Aaa</v>
          </cell>
          <cell r="AN234" t="str">
            <v>AAA</v>
          </cell>
          <cell r="AO234" t="str">
            <v>Financial</v>
          </cell>
          <cell r="AP234" t="str">
            <v>Insurance</v>
          </cell>
          <cell r="AQ234" t="str">
            <v>UNITED STATES</v>
          </cell>
          <cell r="AR234" t="str">
            <v>#N/A Field Not Applicable</v>
          </cell>
        </row>
        <row r="235">
          <cell r="A235" t="str">
            <v>CP Inc</v>
          </cell>
          <cell r="B235" t="str">
            <v>Inveco</v>
          </cell>
          <cell r="C235" t="str">
            <v>13400002</v>
          </cell>
          <cell r="D235" t="str">
            <v>USD</v>
          </cell>
          <cell r="E235" t="str">
            <v>015</v>
          </cell>
          <cell r="F235" t="str">
            <v>070</v>
          </cell>
          <cell r="G235" t="str">
            <v>NEW YORK LIFE GLOBAL</v>
          </cell>
          <cell r="H235" t="str">
            <v>4.65 09 MAY 201</v>
          </cell>
          <cell r="I235" t="str">
            <v>B64953BAP3</v>
          </cell>
          <cell r="J235" t="str">
            <v>B</v>
          </cell>
          <cell r="K235" t="str">
            <v>ZZZ</v>
          </cell>
          <cell r="L235">
            <v>55025</v>
          </cell>
          <cell r="M235">
            <v>3087873.78</v>
          </cell>
          <cell r="N235">
            <v>3126390</v>
          </cell>
          <cell r="O235">
            <v>3249150</v>
          </cell>
          <cell r="P235">
            <v>3000000</v>
          </cell>
          <cell r="Q235">
            <v>3304175</v>
          </cell>
          <cell r="R235" t="str">
            <v>MN    9</v>
          </cell>
          <cell r="S235">
            <v>41403</v>
          </cell>
          <cell r="T235">
            <v>2013</v>
          </cell>
          <cell r="U235">
            <v>5</v>
          </cell>
          <cell r="V235">
            <v>952</v>
          </cell>
          <cell r="W235" t="str">
            <v>MS</v>
          </cell>
          <cell r="X235">
            <v>4.6500000000000004</v>
          </cell>
          <cell r="Y235">
            <v>2.4300000000000002</v>
          </cell>
          <cell r="Z235">
            <v>3.3685691583768208E-3</v>
          </cell>
          <cell r="AA235">
            <v>40451</v>
          </cell>
          <cell r="AB235">
            <v>161276.22</v>
          </cell>
          <cell r="AC235">
            <v>7.400000000000001E-2</v>
          </cell>
          <cell r="AD235">
            <v>1</v>
          </cell>
          <cell r="AE235">
            <v>108.30500000000001</v>
          </cell>
          <cell r="AF235" t="str">
            <v>AAA</v>
          </cell>
          <cell r="AG235">
            <v>104.21299999999999</v>
          </cell>
          <cell r="AH235">
            <v>3.4</v>
          </cell>
          <cell r="AI235">
            <v>1.4</v>
          </cell>
          <cell r="AJ235">
            <v>4.7132243368235354E-3</v>
          </cell>
          <cell r="AK235">
            <v>5.8388129361144825E-3</v>
          </cell>
          <cell r="AL235" t="str">
            <v>AAA</v>
          </cell>
          <cell r="AM235" t="str">
            <v>Aaa</v>
          </cell>
          <cell r="AN235" t="str">
            <v>AAA</v>
          </cell>
          <cell r="AO235" t="str">
            <v>Financial</v>
          </cell>
          <cell r="AP235" t="str">
            <v>Insurance</v>
          </cell>
          <cell r="AQ235" t="str">
            <v>UNITED STATES</v>
          </cell>
          <cell r="AR235" t="str">
            <v>#N/A Field Not Applicable</v>
          </cell>
        </row>
        <row r="236">
          <cell r="A236" t="str">
            <v>CP Inc</v>
          </cell>
          <cell r="B236" t="str">
            <v>Inveco</v>
          </cell>
          <cell r="C236" t="str">
            <v>13400002</v>
          </cell>
          <cell r="D236" t="str">
            <v>USD</v>
          </cell>
          <cell r="E236" t="str">
            <v>205</v>
          </cell>
          <cell r="F236" t="str">
            <v>070</v>
          </cell>
          <cell r="G236" t="str">
            <v>RABOBANK NEDERLAND</v>
          </cell>
          <cell r="H236" t="str">
            <v>2.500 DEC 12 13</v>
          </cell>
          <cell r="I236" t="str">
            <v>B65KDL8</v>
          </cell>
          <cell r="J236" t="str">
            <v>B</v>
          </cell>
          <cell r="K236" t="str">
            <v>ZZZ</v>
          </cell>
          <cell r="L236">
            <v>39756.94</v>
          </cell>
          <cell r="M236">
            <v>2502793.23</v>
          </cell>
          <cell r="N236">
            <v>2503250</v>
          </cell>
          <cell r="O236">
            <v>2575375</v>
          </cell>
          <cell r="P236">
            <v>2500000</v>
          </cell>
          <cell r="Q236">
            <v>2615131.94</v>
          </cell>
          <cell r="R236" t="str">
            <v>D    12</v>
          </cell>
          <cell r="S236">
            <v>41620</v>
          </cell>
          <cell r="T236">
            <v>2013</v>
          </cell>
          <cell r="U236">
            <v>12</v>
          </cell>
          <cell r="V236">
            <v>1169</v>
          </cell>
          <cell r="W236" t="str">
            <v>MS</v>
          </cell>
          <cell r="X236">
            <v>2.5</v>
          </cell>
          <cell r="Y236">
            <v>3.01</v>
          </cell>
          <cell r="Z236">
            <v>3.3819806761352755E-3</v>
          </cell>
          <cell r="AA236">
            <v>40451</v>
          </cell>
          <cell r="AB236">
            <v>72581.77</v>
          </cell>
          <cell r="AC236">
            <v>0.1235</v>
          </cell>
          <cell r="AD236">
            <v>1</v>
          </cell>
          <cell r="AE236">
            <v>103.015</v>
          </cell>
          <cell r="AF236" t="str">
            <v>AAA</v>
          </cell>
          <cell r="AG236">
            <v>100.13</v>
          </cell>
          <cell r="AH236">
            <v>2.5</v>
          </cell>
          <cell r="AI236">
            <v>1.5</v>
          </cell>
          <cell r="AJ236">
            <v>2.8089540499462427E-3</v>
          </cell>
          <cell r="AK236">
            <v>3.4797743692443601E-3</v>
          </cell>
          <cell r="AL236" t="str">
            <v>AAA</v>
          </cell>
          <cell r="AM236" t="str">
            <v>Aaa</v>
          </cell>
          <cell r="AN236" t="str">
            <v>AAA</v>
          </cell>
          <cell r="AO236" t="str">
            <v>Financial</v>
          </cell>
          <cell r="AP236" t="str">
            <v>Banks</v>
          </cell>
          <cell r="AQ236" t="str">
            <v>NETHERLANDS</v>
          </cell>
          <cell r="AR236" t="str">
            <v>#N/A Field Not Applicable</v>
          </cell>
        </row>
        <row r="237">
          <cell r="A237" t="str">
            <v>CP Inc</v>
          </cell>
          <cell r="B237" t="str">
            <v>Inveco</v>
          </cell>
          <cell r="C237" t="str">
            <v>13400002</v>
          </cell>
          <cell r="D237" t="str">
            <v>USD</v>
          </cell>
          <cell r="E237" t="str">
            <v>145</v>
          </cell>
          <cell r="F237" t="str">
            <v>070</v>
          </cell>
          <cell r="G237" t="str">
            <v>SFEF</v>
          </cell>
          <cell r="H237" t="str">
            <v>2.25 11 JUN 201</v>
          </cell>
          <cell r="I237" t="str">
            <v>B833656AF8</v>
          </cell>
          <cell r="J237" t="str">
            <v>B</v>
          </cell>
          <cell r="K237" t="str">
            <v>ZZZ</v>
          </cell>
          <cell r="L237">
            <v>10312.5</v>
          </cell>
          <cell r="M237">
            <v>1497416.13</v>
          </cell>
          <cell r="N237">
            <v>1495425</v>
          </cell>
          <cell r="O237">
            <v>1539750</v>
          </cell>
          <cell r="P237">
            <v>1500000</v>
          </cell>
          <cell r="Q237">
            <v>1550062.5</v>
          </cell>
          <cell r="R237" t="str">
            <v>JD   11</v>
          </cell>
          <cell r="S237">
            <v>41071</v>
          </cell>
          <cell r="T237">
            <v>2012</v>
          </cell>
          <cell r="U237">
            <v>6</v>
          </cell>
          <cell r="V237">
            <v>620</v>
          </cell>
          <cell r="W237" t="str">
            <v>MS</v>
          </cell>
          <cell r="X237">
            <v>2.25</v>
          </cell>
          <cell r="Y237">
            <v>1.66</v>
          </cell>
          <cell r="Z237">
            <v>1.1159127756915702E-3</v>
          </cell>
          <cell r="AA237">
            <v>40451</v>
          </cell>
          <cell r="AB237">
            <v>42333.87</v>
          </cell>
          <cell r="AC237">
            <v>3.6200000000000003E-2</v>
          </cell>
          <cell r="AD237">
            <v>1</v>
          </cell>
          <cell r="AE237">
            <v>102.65</v>
          </cell>
          <cell r="AF237" t="str">
            <v>AAA</v>
          </cell>
          <cell r="AG237">
            <v>99.694999999999993</v>
          </cell>
          <cell r="AH237">
            <v>2.4</v>
          </cell>
          <cell r="AI237">
            <v>0.7</v>
          </cell>
          <cell r="AJ237">
            <v>1.61336786846974E-3</v>
          </cell>
          <cell r="AK237">
            <v>1.9986642917746733E-3</v>
          </cell>
          <cell r="AL237" t="str">
            <v>AAA</v>
          </cell>
          <cell r="AM237" t="str">
            <v>Aaa</v>
          </cell>
          <cell r="AN237" t="str">
            <v>AAA</v>
          </cell>
          <cell r="AO237" t="str">
            <v>Government</v>
          </cell>
          <cell r="AP237" t="str">
            <v>Sovereign</v>
          </cell>
          <cell r="AQ237" t="str">
            <v>FRANCE</v>
          </cell>
          <cell r="AR237" t="str">
            <v>#N/A Field Not Applicable</v>
          </cell>
        </row>
        <row r="238">
          <cell r="A238" t="str">
            <v>CP Ltd</v>
          </cell>
          <cell r="B238" t="str">
            <v>HSBC CP Ltd</v>
          </cell>
          <cell r="C238" t="str">
            <v>13400012</v>
          </cell>
          <cell r="D238" t="str">
            <v>USD</v>
          </cell>
          <cell r="E238" t="str">
            <v>015</v>
          </cell>
          <cell r="F238" t="str">
            <v>070</v>
          </cell>
          <cell r="G238" t="str">
            <v>AT&amp;T CORP</v>
          </cell>
          <cell r="H238" t="str">
            <v>7.300 NOV 15 11</v>
          </cell>
          <cell r="I238" t="str">
            <v>001957BC2</v>
          </cell>
          <cell r="J238" t="str">
            <v>9</v>
          </cell>
          <cell r="K238" t="str">
            <v>999</v>
          </cell>
          <cell r="L238">
            <v>41366.67</v>
          </cell>
          <cell r="M238">
            <v>1599223.23</v>
          </cell>
          <cell r="N238">
            <v>1653675</v>
          </cell>
          <cell r="O238">
            <v>1606406.25</v>
          </cell>
          <cell r="P238">
            <v>1500000</v>
          </cell>
          <cell r="Q238">
            <v>1647772.92</v>
          </cell>
          <cell r="R238" t="str">
            <v>MN   15</v>
          </cell>
          <cell r="S238">
            <v>40862</v>
          </cell>
          <cell r="T238">
            <v>2011</v>
          </cell>
          <cell r="U238">
            <v>11</v>
          </cell>
          <cell r="V238">
            <v>411</v>
          </cell>
          <cell r="W238" t="str">
            <v>MS</v>
          </cell>
          <cell r="X238">
            <v>7.3</v>
          </cell>
          <cell r="Y238">
            <v>1.07</v>
          </cell>
          <cell r="Z238">
            <v>7.6819684996254757E-4</v>
          </cell>
          <cell r="AA238">
            <v>40451</v>
          </cell>
          <cell r="AB238">
            <v>7183.02</v>
          </cell>
          <cell r="AC238">
            <v>1.72E-2</v>
          </cell>
          <cell r="AD238">
            <v>1</v>
          </cell>
          <cell r="AE238">
            <v>107.09399999999999</v>
          </cell>
          <cell r="AF238" t="str">
            <v>A</v>
          </cell>
          <cell r="AG238">
            <v>110.245</v>
          </cell>
          <cell r="AH238">
            <v>1.4</v>
          </cell>
          <cell r="AI238">
            <v>0.9</v>
          </cell>
          <cell r="AJ238">
            <v>1.0051173737827723E-3</v>
          </cell>
          <cell r="AK238">
            <v>1.2451544643239823E-3</v>
          </cell>
          <cell r="AL238" t="str">
            <v xml:space="preserve">A </v>
          </cell>
          <cell r="AM238" t="str">
            <v>A2</v>
          </cell>
          <cell r="AN238" t="str">
            <v xml:space="preserve">A </v>
          </cell>
          <cell r="AO238" t="str">
            <v>Communications</v>
          </cell>
          <cell r="AP238" t="str">
            <v>Telecommunications</v>
          </cell>
          <cell r="AQ238" t="str">
            <v>UNITED STATES</v>
          </cell>
          <cell r="AR238" t="str">
            <v>#N/A Field Not Applicable</v>
          </cell>
        </row>
        <row r="239">
          <cell r="A239" t="str">
            <v>CP Ltd</v>
          </cell>
          <cell r="B239" t="str">
            <v>HSBC CP Ltd</v>
          </cell>
          <cell r="C239" t="str">
            <v>13400012</v>
          </cell>
          <cell r="D239" t="str">
            <v>USD</v>
          </cell>
          <cell r="E239" t="str">
            <v>015</v>
          </cell>
          <cell r="F239" t="str">
            <v>070</v>
          </cell>
          <cell r="G239" t="str">
            <v>ANDREW W MELLON FNDT</v>
          </cell>
          <cell r="H239" t="str">
            <v>3.950 AUG 01 14</v>
          </cell>
          <cell r="I239" t="str">
            <v>03444RAA6</v>
          </cell>
          <cell r="J239" t="str">
            <v>B</v>
          </cell>
          <cell r="K239" t="str">
            <v>ZZZ</v>
          </cell>
          <cell r="L239">
            <v>17281.25</v>
          </cell>
          <cell r="M239">
            <v>2680053.9</v>
          </cell>
          <cell r="N239">
            <v>2696137.5</v>
          </cell>
          <cell r="O239">
            <v>2872324.22</v>
          </cell>
          <cell r="P239">
            <v>2625000</v>
          </cell>
          <cell r="Q239">
            <v>2889605.47</v>
          </cell>
          <cell r="R239" t="str">
            <v>FA    1</v>
          </cell>
          <cell r="S239">
            <v>41852</v>
          </cell>
          <cell r="T239">
            <v>2014</v>
          </cell>
          <cell r="U239">
            <v>8</v>
          </cell>
          <cell r="V239">
            <v>1401</v>
          </cell>
          <cell r="W239" t="str">
            <v>MS</v>
          </cell>
          <cell r="X239">
            <v>3.95</v>
          </cell>
          <cell r="Y239">
            <v>3.56</v>
          </cell>
          <cell r="Z239">
            <v>4.2832476086034528E-3</v>
          </cell>
          <cell r="AA239">
            <v>40451</v>
          </cell>
          <cell r="AB239">
            <v>192270.32</v>
          </cell>
          <cell r="AC239">
            <v>0.1502</v>
          </cell>
          <cell r="AD239">
            <v>1</v>
          </cell>
          <cell r="AE239">
            <v>109.42200000000001</v>
          </cell>
          <cell r="AF239" t="str">
            <v>AAA</v>
          </cell>
          <cell r="AG239">
            <v>102.71</v>
          </cell>
          <cell r="AH239">
            <v>3.4</v>
          </cell>
          <cell r="AI239">
            <v>1.4</v>
          </cell>
          <cell r="AJ239">
            <v>4.0907420981044218E-3</v>
          </cell>
          <cell r="AK239">
            <v>5.0676726108941118E-3</v>
          </cell>
          <cell r="AL239" t="str">
            <v>AAA</v>
          </cell>
          <cell r="AM239" t="str">
            <v>Aaa</v>
          </cell>
          <cell r="AN239" t="str">
            <v>AAA</v>
          </cell>
          <cell r="AO239" t="str">
            <v>Consumer, Non-cyclical</v>
          </cell>
          <cell r="AP239" t="str">
            <v>Commercial Services</v>
          </cell>
          <cell r="AQ239" t="str">
            <v>UNITED STATES</v>
          </cell>
          <cell r="AR239" t="str">
            <v>#N/A Field Not Applicable</v>
          </cell>
        </row>
        <row r="240">
          <cell r="A240" t="str">
            <v>CP Ltd</v>
          </cell>
          <cell r="B240" t="str">
            <v>HSBC CP Ltd</v>
          </cell>
          <cell r="C240" t="str">
            <v>13400012</v>
          </cell>
          <cell r="D240" t="str">
            <v>USD</v>
          </cell>
          <cell r="E240" t="str">
            <v>015</v>
          </cell>
          <cell r="F240" t="str">
            <v>070</v>
          </cell>
          <cell r="G240" t="str">
            <v>BOEING CAP CORP</v>
          </cell>
          <cell r="H240" t="str">
            <v>6.500 FEB 15 12</v>
          </cell>
          <cell r="I240" t="str">
            <v>097014AG9</v>
          </cell>
          <cell r="J240" t="str">
            <v>B</v>
          </cell>
          <cell r="K240" t="str">
            <v>CAL</v>
          </cell>
          <cell r="L240">
            <v>12458.33</v>
          </cell>
          <cell r="M240">
            <v>1585646.35</v>
          </cell>
          <cell r="N240">
            <v>1654090</v>
          </cell>
          <cell r="O240">
            <v>1616250</v>
          </cell>
          <cell r="P240">
            <v>1500000</v>
          </cell>
          <cell r="Q240">
            <v>1628708.33</v>
          </cell>
          <cell r="R240" t="str">
            <v>FA   15</v>
          </cell>
          <cell r="S240">
            <v>40954</v>
          </cell>
          <cell r="T240">
            <v>2012</v>
          </cell>
          <cell r="U240">
            <v>2</v>
          </cell>
          <cell r="V240">
            <v>503</v>
          </cell>
          <cell r="W240" t="str">
            <v>MS</v>
          </cell>
          <cell r="X240">
            <v>6.5</v>
          </cell>
          <cell r="Y240">
            <v>1.32</v>
          </cell>
          <cell r="Z240">
            <v>9.3963658553315981E-4</v>
          </cell>
          <cell r="AA240">
            <v>40451</v>
          </cell>
          <cell r="AB240">
            <v>30603.65</v>
          </cell>
          <cell r="AC240">
            <v>2.4500000000000001E-2</v>
          </cell>
          <cell r="AD240">
            <v>1</v>
          </cell>
          <cell r="AE240">
            <v>107.75</v>
          </cell>
          <cell r="AF240" t="str">
            <v>A</v>
          </cell>
          <cell r="AG240">
            <v>110.273</v>
          </cell>
          <cell r="AH240">
            <v>2.2000000000000002</v>
          </cell>
          <cell r="AI240">
            <v>0.8</v>
          </cell>
          <cell r="AJ240">
            <v>1.5660609758885997E-3</v>
          </cell>
          <cell r="AK240">
            <v>1.9400598043514637E-3</v>
          </cell>
          <cell r="AL240" t="str">
            <v xml:space="preserve">A </v>
          </cell>
          <cell r="AM240" t="str">
            <v>A2</v>
          </cell>
          <cell r="AN240" t="str">
            <v xml:space="preserve">A </v>
          </cell>
          <cell r="AO240" t="str">
            <v>Financial</v>
          </cell>
          <cell r="AP240" t="str">
            <v>Diversified Finan Serv</v>
          </cell>
          <cell r="AQ240" t="str">
            <v>UNITED STATES</v>
          </cell>
          <cell r="AR240" t="str">
            <v>#N/A Field Not Applicable</v>
          </cell>
        </row>
        <row r="241">
          <cell r="A241" t="str">
            <v>CP Ltd</v>
          </cell>
          <cell r="B241" t="str">
            <v>HSBC CP Ltd</v>
          </cell>
          <cell r="C241" t="str">
            <v>13400012</v>
          </cell>
          <cell r="D241" t="str">
            <v>USD</v>
          </cell>
          <cell r="E241" t="str">
            <v>015</v>
          </cell>
          <cell r="F241" t="str">
            <v>070</v>
          </cell>
          <cell r="G241" t="str">
            <v>CAMPBELL SOUP CO</v>
          </cell>
          <cell r="H241" t="str">
            <v>6.750 FEB 15 11</v>
          </cell>
          <cell r="I241" t="str">
            <v>134429AM1</v>
          </cell>
          <cell r="J241" t="str">
            <v>B</v>
          </cell>
          <cell r="K241" t="str">
            <v>CAL</v>
          </cell>
          <cell r="L241">
            <v>46531.87</v>
          </cell>
          <cell r="M241">
            <v>5518286.5</v>
          </cell>
          <cell r="N241">
            <v>5634112.8499999996</v>
          </cell>
          <cell r="O241">
            <v>5525343.2000000002</v>
          </cell>
          <cell r="P241">
            <v>5395000</v>
          </cell>
          <cell r="Q241">
            <v>5571875.0700000003</v>
          </cell>
          <cell r="R241" t="str">
            <v>FA   15</v>
          </cell>
          <cell r="S241">
            <v>40589</v>
          </cell>
          <cell r="T241">
            <v>2011</v>
          </cell>
          <cell r="U241">
            <v>2</v>
          </cell>
          <cell r="V241">
            <v>138</v>
          </cell>
          <cell r="W241" t="str">
            <v>MS</v>
          </cell>
          <cell r="X241">
            <v>6.75</v>
          </cell>
          <cell r="Y241">
            <v>0.37</v>
          </cell>
          <cell r="Z241">
            <v>9.1661217875154799E-4</v>
          </cell>
          <cell r="AA241">
            <v>40451</v>
          </cell>
          <cell r="AB241">
            <v>7056.7</v>
          </cell>
          <cell r="AC241">
            <v>3.3E-3</v>
          </cell>
          <cell r="AD241">
            <v>1</v>
          </cell>
          <cell r="AE241">
            <v>102.416</v>
          </cell>
          <cell r="AF241" t="str">
            <v>A</v>
          </cell>
          <cell r="AG241">
            <v>104.432</v>
          </cell>
          <cell r="AH241">
            <v>0.7</v>
          </cell>
          <cell r="AI241">
            <v>0.3</v>
          </cell>
          <cell r="AJ241">
            <v>1.7341311489894149E-3</v>
          </cell>
          <cell r="AK241">
            <v>2.1482676533199694E-3</v>
          </cell>
          <cell r="AL241" t="str">
            <v xml:space="preserve">A </v>
          </cell>
          <cell r="AM241" t="str">
            <v>A2</v>
          </cell>
          <cell r="AN241" t="str">
            <v xml:space="preserve">A </v>
          </cell>
          <cell r="AO241" t="str">
            <v>Consumer, Non-cyclical</v>
          </cell>
          <cell r="AP241" t="str">
            <v>Food</v>
          </cell>
          <cell r="AQ241" t="str">
            <v>UNITED STATES</v>
          </cell>
          <cell r="AR241" t="str">
            <v>#N/A Field Not Applicable</v>
          </cell>
        </row>
        <row r="242">
          <cell r="A242" t="str">
            <v>CP Ltd</v>
          </cell>
          <cell r="B242" t="str">
            <v>HSBC CP Ltd</v>
          </cell>
          <cell r="C242" t="str">
            <v>13400012</v>
          </cell>
          <cell r="D242" t="str">
            <v>USD</v>
          </cell>
          <cell r="E242" t="str">
            <v>015</v>
          </cell>
          <cell r="F242" t="str">
            <v>070</v>
          </cell>
          <cell r="G242" t="str">
            <v>CATERPILLAR INC</v>
          </cell>
          <cell r="H242" t="str">
            <v>6.550 MAY 01 11</v>
          </cell>
          <cell r="I242" t="str">
            <v>149123BH3</v>
          </cell>
          <cell r="J242" t="str">
            <v>B</v>
          </cell>
          <cell r="K242" t="str">
            <v>CAL</v>
          </cell>
          <cell r="L242">
            <v>118718.75</v>
          </cell>
          <cell r="M242">
            <v>4501646.09</v>
          </cell>
          <cell r="N242">
            <v>4559747.5</v>
          </cell>
          <cell r="O242">
            <v>4507078.5</v>
          </cell>
          <cell r="P242">
            <v>4350000</v>
          </cell>
          <cell r="Q242">
            <v>4625797.25</v>
          </cell>
          <cell r="R242" t="str">
            <v>MN    1</v>
          </cell>
          <cell r="S242">
            <v>40664</v>
          </cell>
          <cell r="T242">
            <v>2011</v>
          </cell>
          <cell r="U242">
            <v>5</v>
          </cell>
          <cell r="V242">
            <v>213</v>
          </cell>
          <cell r="W242" t="str">
            <v>MS</v>
          </cell>
          <cell r="X242">
            <v>6.55</v>
          </cell>
          <cell r="Y242">
            <v>0.56999999999999995</v>
          </cell>
          <cell r="Z242">
            <v>1.1519293903604166E-3</v>
          </cell>
          <cell r="AA242">
            <v>40451</v>
          </cell>
          <cell r="AB242">
            <v>5432.41</v>
          </cell>
          <cell r="AC242">
            <v>6.1999999999999998E-3</v>
          </cell>
          <cell r="AD242">
            <v>1</v>
          </cell>
          <cell r="AE242">
            <v>103.611</v>
          </cell>
          <cell r="AF242" t="str">
            <v>A</v>
          </cell>
          <cell r="AG242">
            <v>104.822</v>
          </cell>
          <cell r="AH242">
            <v>0.6</v>
          </cell>
          <cell r="AI242">
            <v>0.4</v>
          </cell>
          <cell r="AJ242">
            <v>1.2125572530109648E-3</v>
          </cell>
          <cell r="AK242">
            <v>1.5021340951980524E-3</v>
          </cell>
          <cell r="AL242" t="str">
            <v xml:space="preserve">A </v>
          </cell>
          <cell r="AM242" t="str">
            <v>A2</v>
          </cell>
          <cell r="AN242" t="str">
            <v xml:space="preserve">A </v>
          </cell>
          <cell r="AO242" t="str">
            <v>Industrial</v>
          </cell>
          <cell r="AP242" t="str">
            <v>Machinery-Constr&amp;Mining</v>
          </cell>
          <cell r="AQ242" t="str">
            <v>UNITED STATES</v>
          </cell>
          <cell r="AR242" t="str">
            <v>#N/A Field Not Applicable</v>
          </cell>
        </row>
        <row r="243">
          <cell r="A243" t="str">
            <v>CP Ltd</v>
          </cell>
          <cell r="B243" t="str">
            <v>HSBC CP Ltd</v>
          </cell>
          <cell r="C243" t="str">
            <v>13400012</v>
          </cell>
          <cell r="D243" t="str">
            <v>USD</v>
          </cell>
          <cell r="E243" t="str">
            <v>015</v>
          </cell>
          <cell r="F243" t="str">
            <v>070</v>
          </cell>
          <cell r="G243" t="str">
            <v>CISCO SYS INC</v>
          </cell>
          <cell r="H243" t="str">
            <v>5.250 FEB 22 11</v>
          </cell>
          <cell r="I243" t="str">
            <v>17275RAB8</v>
          </cell>
          <cell r="J243" t="str">
            <v>B</v>
          </cell>
          <cell r="K243" t="str">
            <v>CAL</v>
          </cell>
          <cell r="L243">
            <v>23506.44</v>
          </cell>
          <cell r="M243">
            <v>4209185.1900000004</v>
          </cell>
          <cell r="N243">
            <v>4283160.21</v>
          </cell>
          <cell r="O243">
            <v>4208556.41</v>
          </cell>
          <cell r="P243">
            <v>4133000</v>
          </cell>
          <cell r="Q243">
            <v>4232062.8499999996</v>
          </cell>
          <cell r="R243" t="str">
            <v>FA   22</v>
          </cell>
          <cell r="S243">
            <v>40596</v>
          </cell>
          <cell r="T243">
            <v>2011</v>
          </cell>
          <cell r="U243">
            <v>2</v>
          </cell>
          <cell r="V243">
            <v>145</v>
          </cell>
          <cell r="W243" t="str">
            <v>MS</v>
          </cell>
          <cell r="X243">
            <v>5.25</v>
          </cell>
          <cell r="Y243">
            <v>0.39</v>
          </cell>
          <cell r="Z243">
            <v>7.3695724943373864E-4</v>
          </cell>
          <cell r="AA243">
            <v>40451</v>
          </cell>
          <cell r="AB243">
            <v>-628.79</v>
          </cell>
          <cell r="AC243">
            <v>3.4999999999999996E-3</v>
          </cell>
          <cell r="AD243">
            <v>1</v>
          </cell>
          <cell r="AE243">
            <v>101.82799999999999</v>
          </cell>
          <cell r="AF243" t="str">
            <v>A+</v>
          </cell>
          <cell r="AG243">
            <v>103.633</v>
          </cell>
          <cell r="AH243">
            <v>0.6</v>
          </cell>
          <cell r="AI243">
            <v>0.6</v>
          </cell>
          <cell r="AJ243">
            <v>1.1337803837442131E-3</v>
          </cell>
          <cell r="AK243">
            <v>1.4045441290791683E-3</v>
          </cell>
          <cell r="AL243" t="str">
            <v xml:space="preserve">A+ </v>
          </cell>
          <cell r="AM243" t="str">
            <v>A1</v>
          </cell>
          <cell r="AN243" t="str">
            <v xml:space="preserve">A+ </v>
          </cell>
          <cell r="AO243" t="str">
            <v>Communications</v>
          </cell>
          <cell r="AP243" t="str">
            <v>Telecommunications</v>
          </cell>
          <cell r="AQ243" t="str">
            <v>UNITED STATES</v>
          </cell>
          <cell r="AR243" t="str">
            <v>#N/A Field Not Applicable</v>
          </cell>
        </row>
        <row r="244">
          <cell r="A244" t="str">
            <v>CP Ltd</v>
          </cell>
          <cell r="B244" t="str">
            <v>HSBC CP Ltd</v>
          </cell>
          <cell r="C244" t="str">
            <v>13400012</v>
          </cell>
          <cell r="D244" t="str">
            <v>USD</v>
          </cell>
          <cell r="E244" t="str">
            <v>015</v>
          </cell>
          <cell r="F244" t="str">
            <v>070</v>
          </cell>
          <cell r="G244" t="str">
            <v>CITIGROUP FDG INC GT</v>
          </cell>
          <cell r="H244" t="str">
            <v>2.125 JUL 12 12</v>
          </cell>
          <cell r="I244" t="str">
            <v>17313YAG6</v>
          </cell>
          <cell r="J244" t="str">
            <v>B</v>
          </cell>
          <cell r="K244" t="str">
            <v>ZZZ</v>
          </cell>
          <cell r="L244">
            <v>23315.97</v>
          </cell>
          <cell r="M244">
            <v>5084723.28</v>
          </cell>
          <cell r="N244">
            <v>5102450</v>
          </cell>
          <cell r="O244">
            <v>5139400</v>
          </cell>
          <cell r="P244">
            <v>5000000</v>
          </cell>
          <cell r="Q244">
            <v>5162715.97</v>
          </cell>
          <cell r="R244" t="str">
            <v>JJ   12</v>
          </cell>
          <cell r="S244">
            <v>41102</v>
          </cell>
          <cell r="T244">
            <v>2012</v>
          </cell>
          <cell r="U244">
            <v>7</v>
          </cell>
          <cell r="V244">
            <v>651</v>
          </cell>
          <cell r="W244" t="str">
            <v>MS</v>
          </cell>
          <cell r="X244">
            <v>2.125</v>
          </cell>
          <cell r="Y244">
            <v>1.75</v>
          </cell>
          <cell r="Z244">
            <v>3.9947078789039081E-3</v>
          </cell>
          <cell r="AA244">
            <v>40451</v>
          </cell>
          <cell r="AB244">
            <v>54676.72</v>
          </cell>
          <cell r="AC244">
            <v>3.9599999999999996E-2</v>
          </cell>
          <cell r="AD244">
            <v>1</v>
          </cell>
          <cell r="AE244">
            <v>102.788</v>
          </cell>
          <cell r="AF244" t="str">
            <v>AAA</v>
          </cell>
          <cell r="AG244">
            <v>102.04900000000002</v>
          </cell>
          <cell r="AH244">
            <v>1.2</v>
          </cell>
          <cell r="AI244">
            <v>0.6</v>
          </cell>
          <cell r="AJ244">
            <v>2.7392282598198221E-3</v>
          </cell>
          <cell r="AK244">
            <v>3.3933970155949214E-3</v>
          </cell>
          <cell r="AL244" t="str">
            <v>AAA</v>
          </cell>
          <cell r="AM244" t="str">
            <v>Aaa</v>
          </cell>
          <cell r="AN244" t="str">
            <v>AAA</v>
          </cell>
          <cell r="AO244" t="str">
            <v>Financial</v>
          </cell>
          <cell r="AP244" t="str">
            <v>Diversified Finan Serv</v>
          </cell>
          <cell r="AQ244" t="str">
            <v>UNITED STATES</v>
          </cell>
          <cell r="AR244" t="str">
            <v>#N/A Field Not Applicable</v>
          </cell>
        </row>
        <row r="245">
          <cell r="A245" t="str">
            <v>CP Ltd</v>
          </cell>
          <cell r="B245" t="str">
            <v>HSBC CP Ltd</v>
          </cell>
          <cell r="C245" t="str">
            <v>13400012</v>
          </cell>
          <cell r="D245" t="str">
            <v>USD</v>
          </cell>
          <cell r="E245" t="str">
            <v>015</v>
          </cell>
          <cell r="F245" t="str">
            <v>070</v>
          </cell>
          <cell r="G245" t="str">
            <v>COLGATE PALMOLIVE CO</v>
          </cell>
          <cell r="H245" t="str">
            <v>4.200 MAY 15 13</v>
          </cell>
          <cell r="I245" t="str">
            <v>19416QDL1</v>
          </cell>
          <cell r="J245" t="str">
            <v>B</v>
          </cell>
          <cell r="K245" t="str">
            <v>CAL</v>
          </cell>
          <cell r="L245">
            <v>39666.67</v>
          </cell>
          <cell r="M245">
            <v>2661019.88</v>
          </cell>
          <cell r="N245">
            <v>2697465</v>
          </cell>
          <cell r="O245">
            <v>2714475</v>
          </cell>
          <cell r="P245">
            <v>2500000</v>
          </cell>
          <cell r="Q245">
            <v>2754141.67</v>
          </cell>
          <cell r="R245" t="str">
            <v>MN   15</v>
          </cell>
          <cell r="S245">
            <v>41409</v>
          </cell>
          <cell r="T245">
            <v>2013</v>
          </cell>
          <cell r="U245">
            <v>5</v>
          </cell>
          <cell r="V245">
            <v>958</v>
          </cell>
          <cell r="W245" t="str">
            <v>MS</v>
          </cell>
          <cell r="X245">
            <v>4.2</v>
          </cell>
          <cell r="Y245">
            <v>2.4700000000000002</v>
          </cell>
          <cell r="Z245">
            <v>2.9506977602326754E-3</v>
          </cell>
          <cell r="AA245">
            <v>40451</v>
          </cell>
          <cell r="AB245">
            <v>53455.12</v>
          </cell>
          <cell r="AC245">
            <v>7.5800000000000006E-2</v>
          </cell>
          <cell r="AD245">
            <v>1</v>
          </cell>
          <cell r="AE245">
            <v>108.57899999999999</v>
          </cell>
          <cell r="AF245" t="str">
            <v>AA-</v>
          </cell>
          <cell r="AG245">
            <v>107.899</v>
          </cell>
          <cell r="AH245">
            <v>1.7</v>
          </cell>
          <cell r="AI245">
            <v>0.9</v>
          </cell>
          <cell r="AJ245">
            <v>2.03084461230589E-3</v>
          </cell>
          <cell r="AK245">
            <v>2.5158407379270871E-3</v>
          </cell>
          <cell r="AL245" t="str">
            <v>AA-</v>
          </cell>
          <cell r="AM245" t="str">
            <v>Aa3</v>
          </cell>
          <cell r="AN245" t="str">
            <v>AA-</v>
          </cell>
          <cell r="AO245" t="str">
            <v>Consumer, Non-cyclical</v>
          </cell>
          <cell r="AP245" t="str">
            <v>Cosmetics/Personal Care</v>
          </cell>
          <cell r="AQ245" t="str">
            <v>UNITED STATES</v>
          </cell>
          <cell r="AR245" t="str">
            <v>#N/A Field Not Applicable</v>
          </cell>
        </row>
        <row r="246">
          <cell r="A246" t="str">
            <v>CP Ltd</v>
          </cell>
          <cell r="B246" t="str">
            <v>HSBC CP Ltd</v>
          </cell>
          <cell r="C246" t="str">
            <v>13400012</v>
          </cell>
          <cell r="D246" t="str">
            <v>USD</v>
          </cell>
          <cell r="E246" t="str">
            <v>015</v>
          </cell>
          <cell r="F246" t="str">
            <v>070</v>
          </cell>
          <cell r="G246" t="str">
            <v>COSTCO WHSL CORP NEW</v>
          </cell>
          <cell r="H246" t="str">
            <v>5.300 MAR 15 12</v>
          </cell>
          <cell r="I246" t="str">
            <v>22160KAB1</v>
          </cell>
          <cell r="J246" t="str">
            <v>B</v>
          </cell>
          <cell r="K246" t="str">
            <v>CAL</v>
          </cell>
          <cell r="L246">
            <v>7066.67</v>
          </cell>
          <cell r="M246">
            <v>3180448.81</v>
          </cell>
          <cell r="N246">
            <v>3243030</v>
          </cell>
          <cell r="O246">
            <v>3200156.25</v>
          </cell>
          <cell r="P246">
            <v>3000000</v>
          </cell>
          <cell r="Q246">
            <v>3207222.92</v>
          </cell>
          <cell r="R246" t="str">
            <v>MS   15</v>
          </cell>
          <cell r="S246">
            <v>40983</v>
          </cell>
          <cell r="T246">
            <v>2012</v>
          </cell>
          <cell r="U246">
            <v>3</v>
          </cell>
          <cell r="V246">
            <v>532</v>
          </cell>
          <cell r="W246" t="str">
            <v>MS</v>
          </cell>
          <cell r="X246">
            <v>5.3</v>
          </cell>
          <cell r="Y246">
            <v>1.42</v>
          </cell>
          <cell r="Z246">
            <v>2.0274792069826103E-3</v>
          </cell>
          <cell r="AA246">
            <v>40451</v>
          </cell>
          <cell r="AB246">
            <v>19707.439999999999</v>
          </cell>
          <cell r="AC246">
            <v>2.7400000000000001E-2</v>
          </cell>
          <cell r="AD246">
            <v>1</v>
          </cell>
          <cell r="AE246">
            <v>106.67200000000001</v>
          </cell>
          <cell r="AF246" t="str">
            <v>A+</v>
          </cell>
          <cell r="AG246">
            <v>108.101</v>
          </cell>
          <cell r="AH246">
            <v>1.1000000000000001</v>
          </cell>
          <cell r="AI246">
            <v>0.7</v>
          </cell>
          <cell r="AJ246">
            <v>1.570582484282304E-3</v>
          </cell>
          <cell r="AK246">
            <v>1.9456611167043792E-3</v>
          </cell>
          <cell r="AL246" t="str">
            <v xml:space="preserve">A+ </v>
          </cell>
          <cell r="AM246" t="str">
            <v>A2</v>
          </cell>
          <cell r="AN246" t="str">
            <v xml:space="preserve">A+ </v>
          </cell>
          <cell r="AO246" t="str">
            <v>Consumer, Cyclical</v>
          </cell>
          <cell r="AP246" t="str">
            <v>Retail</v>
          </cell>
          <cell r="AQ246" t="str">
            <v>UNITED STATES</v>
          </cell>
          <cell r="AR246" t="str">
            <v>#N/A Field Not Applicable</v>
          </cell>
        </row>
        <row r="247">
          <cell r="A247" t="str">
            <v>CP Ltd</v>
          </cell>
          <cell r="B247" t="str">
            <v>HSBC CP Ltd</v>
          </cell>
          <cell r="C247" t="str">
            <v>13400012</v>
          </cell>
          <cell r="D247" t="str">
            <v>USD</v>
          </cell>
          <cell r="E247" t="str">
            <v>015</v>
          </cell>
          <cell r="F247" t="str">
            <v>070</v>
          </cell>
          <cell r="G247" t="str">
            <v>DISNEY WALT CO</v>
          </cell>
          <cell r="H247" t="str">
            <v>5.700 JUL 15 11</v>
          </cell>
          <cell r="I247" t="str">
            <v>254687CC8</v>
          </cell>
          <cell r="J247" t="str">
            <v>B</v>
          </cell>
          <cell r="K247" t="str">
            <v>CAL</v>
          </cell>
          <cell r="L247">
            <v>51743.33</v>
          </cell>
          <cell r="M247">
            <v>4467340.04</v>
          </cell>
          <cell r="N247">
            <v>4521591</v>
          </cell>
          <cell r="O247">
            <v>4486534</v>
          </cell>
          <cell r="P247">
            <v>4300000</v>
          </cell>
          <cell r="Q247">
            <v>4538277.33</v>
          </cell>
          <cell r="R247" t="str">
            <v>JJ   15</v>
          </cell>
          <cell r="S247">
            <v>40739</v>
          </cell>
          <cell r="T247">
            <v>2011</v>
          </cell>
          <cell r="U247">
            <v>7</v>
          </cell>
          <cell r="V247">
            <v>288</v>
          </cell>
          <cell r="W247" t="str">
            <v>MS</v>
          </cell>
          <cell r="X247">
            <v>5.7</v>
          </cell>
          <cell r="Y247">
            <v>0.78</v>
          </cell>
          <cell r="Z247">
            <v>1.5643116088050323E-3</v>
          </cell>
          <cell r="AA247">
            <v>40451</v>
          </cell>
          <cell r="AB247">
            <v>19193.96</v>
          </cell>
          <cell r="AC247">
            <v>0.01</v>
          </cell>
          <cell r="AD247">
            <v>1</v>
          </cell>
          <cell r="AE247">
            <v>104.33799999999999</v>
          </cell>
          <cell r="AF247" t="str">
            <v>A</v>
          </cell>
          <cell r="AG247">
            <v>105.15300000000001</v>
          </cell>
          <cell r="AH247">
            <v>0.8</v>
          </cell>
          <cell r="AI247">
            <v>0.2</v>
          </cell>
          <cell r="AJ247">
            <v>1.6044221628769562E-3</v>
          </cell>
          <cell r="AK247">
            <v>1.9875822176349516E-3</v>
          </cell>
          <cell r="AL247" t="str">
            <v xml:space="preserve">A </v>
          </cell>
          <cell r="AM247" t="str">
            <v>A2</v>
          </cell>
          <cell r="AN247" t="str">
            <v xml:space="preserve">A </v>
          </cell>
          <cell r="AO247" t="str">
            <v>Communications</v>
          </cell>
          <cell r="AP247" t="str">
            <v>Media</v>
          </cell>
          <cell r="AQ247" t="str">
            <v>UNITED STATES</v>
          </cell>
          <cell r="AR247" t="str">
            <v>#N/A Field Not Applicable</v>
          </cell>
        </row>
        <row r="248">
          <cell r="A248" t="str">
            <v>CP Ltd</v>
          </cell>
          <cell r="B248" t="str">
            <v>HSBC CP Ltd</v>
          </cell>
          <cell r="C248" t="str">
            <v>13400012</v>
          </cell>
          <cell r="D248" t="str">
            <v>USD</v>
          </cell>
          <cell r="E248" t="str">
            <v>015</v>
          </cell>
          <cell r="F248" t="str">
            <v>070</v>
          </cell>
          <cell r="G248" t="str">
            <v>GLAXOSMITHKLINE CAP</v>
          </cell>
          <cell r="H248" t="str">
            <v>4.850 MAY 15 13</v>
          </cell>
          <cell r="I248" t="str">
            <v>377372AC1</v>
          </cell>
          <cell r="J248" t="str">
            <v>B</v>
          </cell>
          <cell r="K248" t="str">
            <v>CAL</v>
          </cell>
          <cell r="L248">
            <v>74388.22</v>
          </cell>
          <cell r="M248">
            <v>4339398.66</v>
          </cell>
          <cell r="N248">
            <v>4405185.2</v>
          </cell>
          <cell r="O248">
            <v>4465472.2</v>
          </cell>
          <cell r="P248">
            <v>4060000</v>
          </cell>
          <cell r="Q248">
            <v>4539860.42</v>
          </cell>
          <cell r="R248" t="str">
            <v>MN   15</v>
          </cell>
          <cell r="S248">
            <v>41409</v>
          </cell>
          <cell r="T248">
            <v>2013</v>
          </cell>
          <cell r="U248">
            <v>5</v>
          </cell>
          <cell r="V248">
            <v>958</v>
          </cell>
          <cell r="W248" t="str">
            <v>MS</v>
          </cell>
          <cell r="X248">
            <v>4.8499999999999996</v>
          </cell>
          <cell r="Y248">
            <v>2.4500000000000002</v>
          </cell>
          <cell r="Z248">
            <v>4.7728225681398116E-3</v>
          </cell>
          <cell r="AA248">
            <v>40451</v>
          </cell>
          <cell r="AB248">
            <v>126073.54</v>
          </cell>
          <cell r="AC248">
            <v>7.4999999999999997E-2</v>
          </cell>
          <cell r="AD248">
            <v>1</v>
          </cell>
          <cell r="AE248">
            <v>109.98700000000001</v>
          </cell>
          <cell r="AF248" t="str">
            <v>A+</v>
          </cell>
          <cell r="AG248">
            <v>108.502</v>
          </cell>
          <cell r="AH248">
            <v>2.2000000000000002</v>
          </cell>
          <cell r="AI248">
            <v>1</v>
          </cell>
          <cell r="AJ248">
            <v>4.2857998571051367E-3</v>
          </cell>
          <cell r="AK248">
            <v>5.309313085684335E-3</v>
          </cell>
          <cell r="AL248" t="str">
            <v xml:space="preserve">A+ </v>
          </cell>
          <cell r="AM248" t="str">
            <v>A1</v>
          </cell>
          <cell r="AN248" t="str">
            <v xml:space="preserve">A+ </v>
          </cell>
          <cell r="AO248" t="str">
            <v>Consumer, Non-cyclical</v>
          </cell>
          <cell r="AP248" t="str">
            <v>Pharmaceuticals</v>
          </cell>
          <cell r="AQ248" t="str">
            <v>UNITED STATES</v>
          </cell>
          <cell r="AR248" t="str">
            <v>#N/A Field Not Applicable</v>
          </cell>
        </row>
        <row r="249">
          <cell r="A249" t="str">
            <v>CP Ltd</v>
          </cell>
          <cell r="B249" t="str">
            <v>HSBC CP Ltd</v>
          </cell>
          <cell r="C249" t="str">
            <v>13400012</v>
          </cell>
          <cell r="D249" t="str">
            <v>USD</v>
          </cell>
          <cell r="E249" t="str">
            <v>015</v>
          </cell>
          <cell r="F249" t="str">
            <v>070</v>
          </cell>
          <cell r="G249" t="str">
            <v>HONEYWELL INTL INC</v>
          </cell>
          <cell r="H249" t="str">
            <v>6.125 NOV 01 11</v>
          </cell>
          <cell r="I249" t="str">
            <v>438516AN6</v>
          </cell>
          <cell r="J249" t="str">
            <v>B</v>
          </cell>
          <cell r="K249" t="str">
            <v>ZZZ</v>
          </cell>
          <cell r="L249">
            <v>127604.17</v>
          </cell>
          <cell r="M249">
            <v>5272843.76</v>
          </cell>
          <cell r="N249">
            <v>5398000</v>
          </cell>
          <cell r="O249">
            <v>5277350</v>
          </cell>
          <cell r="P249">
            <v>5000000</v>
          </cell>
          <cell r="Q249">
            <v>5404954.1699999999</v>
          </cell>
          <cell r="R249" t="str">
            <v>MN    1</v>
          </cell>
          <cell r="S249">
            <v>40848</v>
          </cell>
          <cell r="T249">
            <v>2011</v>
          </cell>
          <cell r="U249">
            <v>11</v>
          </cell>
          <cell r="V249">
            <v>397</v>
          </cell>
          <cell r="W249" t="str">
            <v>MS</v>
          </cell>
          <cell r="X249">
            <v>6.125</v>
          </cell>
          <cell r="Y249">
            <v>1.04</v>
          </cell>
          <cell r="Z249">
            <v>2.4618290769087949E-3</v>
          </cell>
          <cell r="AA249">
            <v>40451</v>
          </cell>
          <cell r="AB249">
            <v>4506.24</v>
          </cell>
          <cell r="AC249">
            <v>1.6299999999999999E-2</v>
          </cell>
          <cell r="AD249">
            <v>1</v>
          </cell>
          <cell r="AE249">
            <v>105.54700000000001</v>
          </cell>
          <cell r="AF249" t="str">
            <v>A</v>
          </cell>
          <cell r="AG249">
            <v>107.96</v>
          </cell>
          <cell r="AH249">
            <v>1.1000000000000001</v>
          </cell>
          <cell r="AI249">
            <v>1</v>
          </cell>
          <cell r="AJ249">
            <v>2.6038576774996872E-3</v>
          </cell>
          <cell r="AK249">
            <v>3.2256979096888265E-3</v>
          </cell>
          <cell r="AL249" t="str">
            <v xml:space="preserve">A </v>
          </cell>
          <cell r="AM249" t="str">
            <v>A2</v>
          </cell>
          <cell r="AN249" t="str">
            <v xml:space="preserve">A </v>
          </cell>
          <cell r="AO249" t="str">
            <v>Industrial</v>
          </cell>
          <cell r="AP249" t="str">
            <v>Miscellaneous Manufactur</v>
          </cell>
          <cell r="AQ249" t="str">
            <v>UNITED STATES</v>
          </cell>
          <cell r="AR249" t="str">
            <v>#N/A Field Not Applicable</v>
          </cell>
        </row>
        <row r="250">
          <cell r="A250" t="str">
            <v>CP Ltd</v>
          </cell>
          <cell r="B250" t="str">
            <v>HSBC CP Ltd</v>
          </cell>
          <cell r="C250" t="str">
            <v>13400012</v>
          </cell>
          <cell r="D250" t="str">
            <v>USD</v>
          </cell>
          <cell r="E250" t="str">
            <v>015</v>
          </cell>
          <cell r="F250" t="str">
            <v>070</v>
          </cell>
          <cell r="G250" t="str">
            <v>HORMEL FOODS CORP</v>
          </cell>
          <cell r="H250" t="str">
            <v>6.625 JUN 01 11</v>
          </cell>
          <cell r="I250" t="str">
            <v>440452AD2</v>
          </cell>
          <cell r="J250" t="str">
            <v>B</v>
          </cell>
          <cell r="K250" t="str">
            <v>CAL</v>
          </cell>
          <cell r="L250">
            <v>71770.83</v>
          </cell>
          <cell r="M250">
            <v>3377431.72</v>
          </cell>
          <cell r="N250">
            <v>3435372</v>
          </cell>
          <cell r="O250">
            <v>3385078.13</v>
          </cell>
          <cell r="P250">
            <v>3250000</v>
          </cell>
          <cell r="Q250">
            <v>3456848.96</v>
          </cell>
          <cell r="R250" t="str">
            <v>JD    1</v>
          </cell>
          <cell r="S250">
            <v>40695</v>
          </cell>
          <cell r="T250">
            <v>2011</v>
          </cell>
          <cell r="U250">
            <v>6</v>
          </cell>
          <cell r="V250">
            <v>244</v>
          </cell>
          <cell r="W250" t="str">
            <v>MS</v>
          </cell>
          <cell r="X250">
            <v>6.625</v>
          </cell>
          <cell r="Y250">
            <v>0.65</v>
          </cell>
          <cell r="Z250">
            <v>9.8555210338364041E-4</v>
          </cell>
          <cell r="AA250">
            <v>40451</v>
          </cell>
          <cell r="AB250">
            <v>7646.4</v>
          </cell>
          <cell r="AC250">
            <v>7.6E-3</v>
          </cell>
          <cell r="AD250">
            <v>1</v>
          </cell>
          <cell r="AE250">
            <v>104.15600000000001</v>
          </cell>
          <cell r="AF250" t="str">
            <v>A</v>
          </cell>
          <cell r="AG250">
            <v>105.70399999999999</v>
          </cell>
          <cell r="AH250">
            <v>0.8</v>
          </cell>
          <cell r="AI250">
            <v>0.4</v>
          </cell>
          <cell r="AJ250">
            <v>1.2129872041644805E-3</v>
          </cell>
          <cell r="AK250">
            <v>1.5026667251298448E-3</v>
          </cell>
          <cell r="AL250" t="str">
            <v xml:space="preserve">A </v>
          </cell>
          <cell r="AM250" t="str">
            <v>A2</v>
          </cell>
          <cell r="AN250" t="str">
            <v xml:space="preserve">A </v>
          </cell>
          <cell r="AO250" t="str">
            <v>Consumer, Non-cyclical</v>
          </cell>
          <cell r="AP250" t="str">
            <v>Food</v>
          </cell>
          <cell r="AQ250" t="str">
            <v>UNITED STATES</v>
          </cell>
          <cell r="AR250" t="str">
            <v>#N/A Field Not Applicable</v>
          </cell>
        </row>
        <row r="251">
          <cell r="A251" t="str">
            <v>CP Ltd</v>
          </cell>
          <cell r="B251" t="str">
            <v>HSBC CP Ltd</v>
          </cell>
          <cell r="C251" t="str">
            <v>13400012</v>
          </cell>
          <cell r="D251" t="str">
            <v>USD</v>
          </cell>
          <cell r="E251" t="str">
            <v>205</v>
          </cell>
          <cell r="F251" t="str">
            <v>070</v>
          </cell>
          <cell r="G251" t="str">
            <v>ING BK NV NETH ST CR</v>
          </cell>
          <cell r="H251" t="str">
            <v>2.625 FEB 09 12 144</v>
          </cell>
          <cell r="I251" t="str">
            <v>45324QAB2</v>
          </cell>
          <cell r="J251" t="str">
            <v>B</v>
          </cell>
          <cell r="K251" t="str">
            <v>ZZZ</v>
          </cell>
          <cell r="L251">
            <v>5118.75</v>
          </cell>
          <cell r="M251">
            <v>1362721.63</v>
          </cell>
          <cell r="N251">
            <v>1372288.5</v>
          </cell>
          <cell r="O251">
            <v>1379953.13</v>
          </cell>
          <cell r="P251">
            <v>1350000</v>
          </cell>
          <cell r="Q251">
            <v>1385071.88</v>
          </cell>
          <cell r="R251" t="str">
            <v>FA    9</v>
          </cell>
          <cell r="S251">
            <v>40948</v>
          </cell>
          <cell r="T251">
            <v>2012</v>
          </cell>
          <cell r="U251">
            <v>2</v>
          </cell>
          <cell r="V251">
            <v>497</v>
          </cell>
          <cell r="W251" t="str">
            <v>MS</v>
          </cell>
          <cell r="X251">
            <v>2.625</v>
          </cell>
          <cell r="Y251">
            <v>1.33</v>
          </cell>
          <cell r="Z251">
            <v>8.1365152921487383E-4</v>
          </cell>
          <cell r="AA251">
            <v>40451</v>
          </cell>
          <cell r="AB251">
            <v>17231.5</v>
          </cell>
          <cell r="AC251">
            <v>2.4500000000000001E-2</v>
          </cell>
          <cell r="AD251">
            <v>1</v>
          </cell>
          <cell r="AE251">
            <v>102.21899999999999</v>
          </cell>
          <cell r="AF251" t="str">
            <v>AAA</v>
          </cell>
          <cell r="AG251">
            <v>101.65100000000001</v>
          </cell>
          <cell r="AH251">
            <v>1.9</v>
          </cell>
          <cell r="AI251">
            <v>1</v>
          </cell>
          <cell r="AJ251">
            <v>1.1623593274498196E-3</v>
          </cell>
          <cell r="AK251">
            <v>1.4399481527970894E-3</v>
          </cell>
          <cell r="AL251" t="str">
            <v>AAA</v>
          </cell>
          <cell r="AM251" t="str">
            <v>Aaa</v>
          </cell>
          <cell r="AN251" t="str">
            <v>AAA</v>
          </cell>
          <cell r="AO251" t="str">
            <v>Financial</v>
          </cell>
          <cell r="AP251" t="str">
            <v>Banks</v>
          </cell>
          <cell r="AQ251" t="str">
            <v>NETHERLANDS</v>
          </cell>
          <cell r="AR251" t="str">
            <v>#N/A Field Not Applicable</v>
          </cell>
        </row>
        <row r="252">
          <cell r="A252" t="str">
            <v>CP Ltd</v>
          </cell>
          <cell r="B252" t="str">
            <v>HSBC CP Ltd</v>
          </cell>
          <cell r="C252" t="str">
            <v>13400012</v>
          </cell>
          <cell r="D252" t="str">
            <v>USD</v>
          </cell>
          <cell r="E252" t="str">
            <v>205</v>
          </cell>
          <cell r="F252" t="str">
            <v>070</v>
          </cell>
          <cell r="G252" t="str">
            <v>ING BK NV NETH ST CR</v>
          </cell>
          <cell r="H252" t="str">
            <v>3.900 MAR 19 14</v>
          </cell>
          <cell r="I252" t="str">
            <v>45324QAC0</v>
          </cell>
          <cell r="J252" t="str">
            <v>B</v>
          </cell>
          <cell r="K252" t="str">
            <v>ZZZ</v>
          </cell>
          <cell r="L252">
            <v>1300</v>
          </cell>
          <cell r="M252">
            <v>1022315.08</v>
          </cell>
          <cell r="N252">
            <v>1029530</v>
          </cell>
          <cell r="O252">
            <v>1091093.75</v>
          </cell>
          <cell r="P252">
            <v>1000000</v>
          </cell>
          <cell r="Q252">
            <v>1092393.75</v>
          </cell>
          <cell r="R252" t="str">
            <v>MS   19</v>
          </cell>
          <cell r="S252">
            <v>41717</v>
          </cell>
          <cell r="T252">
            <v>2014</v>
          </cell>
          <cell r="U252">
            <v>3</v>
          </cell>
          <cell r="V252">
            <v>1266</v>
          </cell>
          <cell r="W252" t="str">
            <v>MS</v>
          </cell>
          <cell r="X252">
            <v>3.9</v>
          </cell>
          <cell r="Y252">
            <v>3.27</v>
          </cell>
          <cell r="Z252">
            <v>1.5007632085721873E-3</v>
          </cell>
          <cell r="AA252">
            <v>40451</v>
          </cell>
          <cell r="AB252">
            <v>68778.67</v>
          </cell>
          <cell r="AC252">
            <v>0.1265</v>
          </cell>
          <cell r="AD252">
            <v>1</v>
          </cell>
          <cell r="AE252">
            <v>109.10899999999999</v>
          </cell>
          <cell r="AF252" t="str">
            <v>AAA</v>
          </cell>
          <cell r="AG252">
            <v>102.95300000000002</v>
          </cell>
          <cell r="AH252">
            <v>3.2</v>
          </cell>
          <cell r="AI252">
            <v>1.2</v>
          </cell>
          <cell r="AJ252">
            <v>1.4686367790308868E-3</v>
          </cell>
          <cell r="AK252">
            <v>1.8193692493827295E-3</v>
          </cell>
          <cell r="AL252" t="str">
            <v>AAA</v>
          </cell>
          <cell r="AM252" t="str">
            <v>Aaa</v>
          </cell>
          <cell r="AN252" t="str">
            <v>AAA</v>
          </cell>
          <cell r="AO252" t="str">
            <v>Financial</v>
          </cell>
          <cell r="AP252" t="str">
            <v>Banks</v>
          </cell>
          <cell r="AQ252" t="str">
            <v>NETHERLANDS</v>
          </cell>
          <cell r="AR252" t="str">
            <v>#N/A Field Not Applicable</v>
          </cell>
        </row>
        <row r="253">
          <cell r="A253" t="str">
            <v>CP Ltd</v>
          </cell>
          <cell r="B253" t="str">
            <v>HSBC CP Ltd</v>
          </cell>
          <cell r="C253" t="str">
            <v>13400012</v>
          </cell>
          <cell r="D253" t="str">
            <v>USD</v>
          </cell>
          <cell r="E253" t="str">
            <v>015</v>
          </cell>
          <cell r="F253" t="str">
            <v>070</v>
          </cell>
          <cell r="G253" t="str">
            <v>JOHNSON &amp; JOHNSON</v>
          </cell>
          <cell r="H253" t="str">
            <v>5.150 AUG 15 12</v>
          </cell>
          <cell r="I253" t="str">
            <v>478160AP9</v>
          </cell>
          <cell r="J253" t="str">
            <v>B</v>
          </cell>
          <cell r="K253" t="str">
            <v>CAL</v>
          </cell>
          <cell r="L253">
            <v>13490.14</v>
          </cell>
          <cell r="M253">
            <v>2200481.63</v>
          </cell>
          <cell r="N253">
            <v>2234582</v>
          </cell>
          <cell r="O253">
            <v>2223450.5</v>
          </cell>
          <cell r="P253">
            <v>2050000</v>
          </cell>
          <cell r="Q253">
            <v>2236940.64</v>
          </cell>
          <cell r="R253" t="str">
            <v>FA   15</v>
          </cell>
          <cell r="S253">
            <v>41136</v>
          </cell>
          <cell r="T253">
            <v>2012</v>
          </cell>
          <cell r="U253">
            <v>8</v>
          </cell>
          <cell r="V253">
            <v>685</v>
          </cell>
          <cell r="W253" t="str">
            <v>MS</v>
          </cell>
          <cell r="X253">
            <v>5.15</v>
          </cell>
          <cell r="Y253">
            <v>1.8</v>
          </cell>
          <cell r="Z253">
            <v>1.7781561947979947E-3</v>
          </cell>
          <cell r="AA253">
            <v>40451</v>
          </cell>
          <cell r="AB253">
            <v>22968.87</v>
          </cell>
          <cell r="AC253">
            <v>4.2099999999999999E-2</v>
          </cell>
          <cell r="AD253">
            <v>1</v>
          </cell>
          <cell r="AE253">
            <v>108.461</v>
          </cell>
          <cell r="AF253" t="str">
            <v>AAA</v>
          </cell>
          <cell r="AG253">
            <v>109.00399999999999</v>
          </cell>
          <cell r="AH253">
            <v>1.2</v>
          </cell>
          <cell r="AI253">
            <v>0.6</v>
          </cell>
          <cell r="AJ253">
            <v>1.1854374631986631E-3</v>
          </cell>
          <cell r="AK253">
            <v>1.4685376931885758E-3</v>
          </cell>
          <cell r="AL253" t="str">
            <v>AAA</v>
          </cell>
          <cell r="AM253" t="str">
            <v>Aaa</v>
          </cell>
          <cell r="AN253" t="str">
            <v>AAA</v>
          </cell>
          <cell r="AO253" t="str">
            <v>Consumer, Non-cyclical</v>
          </cell>
          <cell r="AP253" t="str">
            <v>Healthcare-Products</v>
          </cell>
          <cell r="AQ253" t="str">
            <v>UNITED STATES</v>
          </cell>
          <cell r="AR253" t="str">
            <v>#N/A Field Not Applicable</v>
          </cell>
        </row>
        <row r="254">
          <cell r="A254" t="str">
            <v>CP Ltd</v>
          </cell>
          <cell r="B254" t="str">
            <v>HSBC CP Ltd</v>
          </cell>
          <cell r="C254" t="str">
            <v>13400012</v>
          </cell>
          <cell r="D254" t="str">
            <v>USD</v>
          </cell>
          <cell r="E254" t="str">
            <v>285</v>
          </cell>
          <cell r="F254" t="str">
            <v>070</v>
          </cell>
          <cell r="G254" t="str">
            <v>MACQUARIE BK CP Ltd SR</v>
          </cell>
          <cell r="H254" t="str">
            <v>2.600 JAN 20 12 144</v>
          </cell>
          <cell r="I254" t="str">
            <v>55607EAD2</v>
          </cell>
          <cell r="J254" t="str">
            <v>B</v>
          </cell>
          <cell r="K254" t="str">
            <v>ZZZ</v>
          </cell>
          <cell r="L254">
            <v>10255.56</v>
          </cell>
          <cell r="M254">
            <v>2018419.84</v>
          </cell>
          <cell r="N254">
            <v>2033860</v>
          </cell>
          <cell r="O254">
            <v>2050625</v>
          </cell>
          <cell r="P254">
            <v>2000000</v>
          </cell>
          <cell r="Q254">
            <v>2060880.56</v>
          </cell>
          <cell r="R254" t="str">
            <v>JJ   20</v>
          </cell>
          <cell r="S254">
            <v>40928</v>
          </cell>
          <cell r="T254">
            <v>2012</v>
          </cell>
          <cell r="U254">
            <v>1</v>
          </cell>
          <cell r="V254">
            <v>477</v>
          </cell>
          <cell r="W254" t="str">
            <v>MS</v>
          </cell>
          <cell r="X254">
            <v>2.6</v>
          </cell>
          <cell r="Y254">
            <v>1.28</v>
          </cell>
          <cell r="Z254">
            <v>1.1598481409663402E-3</v>
          </cell>
          <cell r="AA254">
            <v>40451</v>
          </cell>
          <cell r="AB254">
            <v>32205.16</v>
          </cell>
          <cell r="AC254">
            <v>2.3E-2</v>
          </cell>
          <cell r="AD254">
            <v>1</v>
          </cell>
          <cell r="AE254">
            <v>102.53100000000001</v>
          </cell>
          <cell r="AF254" t="str">
            <v>AAA</v>
          </cell>
          <cell r="AG254">
            <v>101.693</v>
          </cell>
          <cell r="AH254">
            <v>1.9</v>
          </cell>
          <cell r="AI254">
            <v>0.6</v>
          </cell>
          <cell r="AJ254">
            <v>1.7216495842469111E-3</v>
          </cell>
          <cell r="AK254">
            <v>2.1328053038807324E-3</v>
          </cell>
          <cell r="AL254" t="str">
            <v>AAA</v>
          </cell>
          <cell r="AM254" t="str">
            <v>Aaa</v>
          </cell>
          <cell r="AN254" t="str">
            <v>AAA</v>
          </cell>
          <cell r="AO254" t="str">
            <v>Financial</v>
          </cell>
          <cell r="AP254" t="str">
            <v>Diversified Finan Serv</v>
          </cell>
          <cell r="AQ254" t="str">
            <v>AUSTRALIA</v>
          </cell>
          <cell r="AR254" t="str">
            <v>#N/A Field Not Applicable</v>
          </cell>
        </row>
        <row r="255">
          <cell r="A255" t="str">
            <v>CP Ltd</v>
          </cell>
          <cell r="B255" t="str">
            <v>HSBC CP Ltd</v>
          </cell>
          <cell r="C255" t="str">
            <v>13400012</v>
          </cell>
          <cell r="D255" t="str">
            <v>USD</v>
          </cell>
          <cell r="E255" t="str">
            <v>015</v>
          </cell>
          <cell r="F255" t="str">
            <v>070</v>
          </cell>
          <cell r="G255" t="str">
            <v>NEW YORK LIFE GLOBAL</v>
          </cell>
          <cell r="H255" t="str">
            <v>5.250 OCT 16 12</v>
          </cell>
          <cell r="I255" t="str">
            <v>64952WAJ2</v>
          </cell>
          <cell r="J255" t="str">
            <v>B</v>
          </cell>
          <cell r="K255" t="str">
            <v>ZZZ</v>
          </cell>
          <cell r="L255">
            <v>97934.38</v>
          </cell>
          <cell r="M255">
            <v>4366118.0199999996</v>
          </cell>
          <cell r="N255">
            <v>4414944.5999999996</v>
          </cell>
          <cell r="O255">
            <v>4420401.5599999996</v>
          </cell>
          <cell r="P255">
            <v>4070000</v>
          </cell>
          <cell r="Q255">
            <v>4518335.9400000004</v>
          </cell>
          <cell r="R255" t="str">
            <v>AO   16</v>
          </cell>
          <cell r="S255">
            <v>41198</v>
          </cell>
          <cell r="T255">
            <v>2012</v>
          </cell>
          <cell r="U255">
            <v>10</v>
          </cell>
          <cell r="V255">
            <v>747</v>
          </cell>
          <cell r="W255" t="str">
            <v>MS</v>
          </cell>
          <cell r="X255">
            <v>5.25</v>
          </cell>
          <cell r="Y255">
            <v>1.92</v>
          </cell>
          <cell r="Z255">
            <v>3.763365109958965E-3</v>
          </cell>
          <cell r="AA255">
            <v>40451</v>
          </cell>
          <cell r="AB255">
            <v>54283.54</v>
          </cell>
          <cell r="AC255">
            <v>4.7899999999999998E-2</v>
          </cell>
          <cell r="AD255">
            <v>1</v>
          </cell>
          <cell r="AE255">
            <v>108.60899999999999</v>
          </cell>
          <cell r="AF255" t="str">
            <v>AAA</v>
          </cell>
          <cell r="AG255">
            <v>108.47499999999999</v>
          </cell>
          <cell r="AH255">
            <v>1.7</v>
          </cell>
          <cell r="AI255">
            <v>1</v>
          </cell>
          <cell r="AJ255">
            <v>3.3321461911094996E-3</v>
          </cell>
          <cell r="AK255">
            <v>4.1279126337506172E-3</v>
          </cell>
          <cell r="AL255" t="str">
            <v>AAA</v>
          </cell>
          <cell r="AM255" t="str">
            <v>Aaa</v>
          </cell>
          <cell r="AN255" t="str">
            <v>AAA</v>
          </cell>
          <cell r="AO255" t="str">
            <v>Financial</v>
          </cell>
          <cell r="AP255" t="str">
            <v>Insurance</v>
          </cell>
          <cell r="AQ255" t="str">
            <v>UNITED STATES</v>
          </cell>
          <cell r="AR255" t="str">
            <v>#N/A Field Not Applicable</v>
          </cell>
        </row>
        <row r="256">
          <cell r="A256" t="str">
            <v>CP Ltd</v>
          </cell>
          <cell r="B256" t="str">
            <v>HSBC CP Ltd</v>
          </cell>
          <cell r="C256" t="str">
            <v>13400012</v>
          </cell>
          <cell r="D256" t="str">
            <v>USD</v>
          </cell>
          <cell r="E256" t="str">
            <v>015</v>
          </cell>
          <cell r="F256" t="str">
            <v>070</v>
          </cell>
          <cell r="G256" t="str">
            <v>NORTHERN TR CORP</v>
          </cell>
          <cell r="H256" t="str">
            <v>5.300 AUG 29 11</v>
          </cell>
          <cell r="I256" t="str">
            <v>665859AG9</v>
          </cell>
          <cell r="J256" t="str">
            <v>B</v>
          </cell>
          <cell r="K256" t="str">
            <v>ZZZ</v>
          </cell>
          <cell r="L256">
            <v>10979.83</v>
          </cell>
          <cell r="M256">
            <v>2337887.29</v>
          </cell>
          <cell r="N256">
            <v>2423985.6</v>
          </cell>
          <cell r="O256">
            <v>2358521.88</v>
          </cell>
          <cell r="P256">
            <v>2260000</v>
          </cell>
          <cell r="Q256">
            <v>2369501.71</v>
          </cell>
          <cell r="R256" t="str">
            <v>FA   28</v>
          </cell>
          <cell r="S256">
            <v>40784</v>
          </cell>
          <cell r="T256">
            <v>2011</v>
          </cell>
          <cell r="U256">
            <v>8</v>
          </cell>
          <cell r="V256">
            <v>333</v>
          </cell>
          <cell r="W256" t="str">
            <v>MS</v>
          </cell>
          <cell r="X256">
            <v>5.3</v>
          </cell>
          <cell r="Y256">
            <v>0.9</v>
          </cell>
          <cell r="Z256">
            <v>9.4459519924576605E-4</v>
          </cell>
          <cell r="AA256">
            <v>40451</v>
          </cell>
          <cell r="AB256">
            <v>20634.580000000002</v>
          </cell>
          <cell r="AC256">
            <v>1.26E-2</v>
          </cell>
          <cell r="AD256">
            <v>1</v>
          </cell>
          <cell r="AE256">
            <v>104.35899999999999</v>
          </cell>
          <cell r="AF256" t="str">
            <v>AA-</v>
          </cell>
          <cell r="AG256">
            <v>107.256</v>
          </cell>
          <cell r="AH256">
            <v>1.5</v>
          </cell>
          <cell r="AI256">
            <v>0.5</v>
          </cell>
          <cell r="AJ256">
            <v>1.5743253320762767E-3</v>
          </cell>
          <cell r="AK256">
            <v>1.9502978126381195E-3</v>
          </cell>
          <cell r="AL256" t="str">
            <v>AA-</v>
          </cell>
          <cell r="AM256" t="str">
            <v>A1</v>
          </cell>
          <cell r="AN256" t="str">
            <v>AA-</v>
          </cell>
          <cell r="AO256" t="str">
            <v>Financial</v>
          </cell>
          <cell r="AP256" t="str">
            <v>Banks</v>
          </cell>
          <cell r="AQ256" t="str">
            <v>UNITED STATES</v>
          </cell>
          <cell r="AR256" t="str">
            <v>#N/A Field Not Applicable</v>
          </cell>
        </row>
        <row r="257">
          <cell r="A257" t="str">
            <v>CP Ltd</v>
          </cell>
          <cell r="B257" t="str">
            <v>HSBC CP Ltd</v>
          </cell>
          <cell r="C257" t="str">
            <v>13400012</v>
          </cell>
          <cell r="D257" t="str">
            <v>USD</v>
          </cell>
          <cell r="E257" t="str">
            <v>015</v>
          </cell>
          <cell r="F257" t="str">
            <v>070</v>
          </cell>
          <cell r="G257" t="str">
            <v>ORACLE CORP / OZARK</v>
          </cell>
          <cell r="H257" t="str">
            <v>5.000 JAN 15 11</v>
          </cell>
          <cell r="I257" t="str">
            <v>68402LAE4</v>
          </cell>
          <cell r="J257" t="str">
            <v>B</v>
          </cell>
          <cell r="K257" t="str">
            <v>CAL</v>
          </cell>
          <cell r="L257">
            <v>29555.56</v>
          </cell>
          <cell r="M257">
            <v>2835543.9</v>
          </cell>
          <cell r="N257">
            <v>2882824</v>
          </cell>
          <cell r="O257">
            <v>2834562.5</v>
          </cell>
          <cell r="P257">
            <v>2800000</v>
          </cell>
          <cell r="Q257">
            <v>2864118.06</v>
          </cell>
          <cell r="R257" t="str">
            <v>JJ   15</v>
          </cell>
          <cell r="S257">
            <v>40558</v>
          </cell>
          <cell r="T257">
            <v>2011</v>
          </cell>
          <cell r="U257">
            <v>1</v>
          </cell>
          <cell r="V257">
            <v>107</v>
          </cell>
          <cell r="W257" t="str">
            <v>MS</v>
          </cell>
          <cell r="X257">
            <v>5</v>
          </cell>
          <cell r="Y257">
            <v>0.28999999999999998</v>
          </cell>
          <cell r="Z257">
            <v>3.6915948207108664E-4</v>
          </cell>
          <cell r="AA257">
            <v>40451</v>
          </cell>
          <cell r="AB257">
            <v>-981.4</v>
          </cell>
          <cell r="AC257">
            <v>2.3E-3</v>
          </cell>
          <cell r="AD257">
            <v>1</v>
          </cell>
          <cell r="AE257">
            <v>101.23399999999999</v>
          </cell>
          <cell r="AF257" t="str">
            <v>A</v>
          </cell>
          <cell r="AG257">
            <v>102.958</v>
          </cell>
          <cell r="AH257">
            <v>0.6</v>
          </cell>
          <cell r="AI257">
            <v>0.7</v>
          </cell>
          <cell r="AJ257">
            <v>7.6377823876776555E-4</v>
          </cell>
          <cell r="AK257">
            <v>9.4617992740092484E-4</v>
          </cell>
          <cell r="AL257" t="str">
            <v xml:space="preserve">A </v>
          </cell>
          <cell r="AM257" t="str">
            <v>A2</v>
          </cell>
          <cell r="AN257" t="str">
            <v xml:space="preserve">A </v>
          </cell>
          <cell r="AO257" t="str">
            <v>Technology</v>
          </cell>
          <cell r="AP257" t="str">
            <v>Software</v>
          </cell>
          <cell r="AQ257" t="str">
            <v>UNITED STATES</v>
          </cell>
          <cell r="AR257" t="str">
            <v>#N/A Field Not Applicable</v>
          </cell>
        </row>
        <row r="258">
          <cell r="A258" t="str">
            <v>CP Ltd</v>
          </cell>
          <cell r="B258" t="str">
            <v>HSBC CP Ltd</v>
          </cell>
          <cell r="C258" t="str">
            <v>13400012</v>
          </cell>
          <cell r="D258" t="str">
            <v>USD</v>
          </cell>
          <cell r="E258" t="str">
            <v>015</v>
          </cell>
          <cell r="F258" t="str">
            <v>070</v>
          </cell>
          <cell r="G258" t="str">
            <v>REGIONS BK ALA MTN F</v>
          </cell>
          <cell r="H258" t="str">
            <v>3.250 DEC 09 11</v>
          </cell>
          <cell r="I258" t="str">
            <v>7591EAAB9</v>
          </cell>
          <cell r="J258" t="str">
            <v>B</v>
          </cell>
          <cell r="K258" t="str">
            <v>ZZZ</v>
          </cell>
          <cell r="L258">
            <v>27300</v>
          </cell>
          <cell r="M258">
            <v>2774955.86</v>
          </cell>
          <cell r="N258">
            <v>2795925</v>
          </cell>
          <cell r="O258">
            <v>2787642</v>
          </cell>
          <cell r="P258">
            <v>2700000</v>
          </cell>
          <cell r="Q258">
            <v>2814942</v>
          </cell>
          <cell r="R258" t="str">
            <v>JD    9</v>
          </cell>
          <cell r="S258">
            <v>40886</v>
          </cell>
          <cell r="T258">
            <v>2011</v>
          </cell>
          <cell r="U258">
            <v>12</v>
          </cell>
          <cell r="V258">
            <v>435</v>
          </cell>
          <cell r="W258" t="str">
            <v>MS</v>
          </cell>
          <cell r="X258">
            <v>3.25</v>
          </cell>
          <cell r="Y258">
            <v>1.17</v>
          </cell>
          <cell r="Z258">
            <v>1.45754373749873E-3</v>
          </cell>
          <cell r="AA258">
            <v>40451</v>
          </cell>
          <cell r="AB258">
            <v>12686.14</v>
          </cell>
          <cell r="AC258">
            <v>1.9599999999999999E-2</v>
          </cell>
          <cell r="AD258">
            <v>1</v>
          </cell>
          <cell r="AE258">
            <v>103.24600000000001</v>
          </cell>
          <cell r="AF258" t="str">
            <v>AAA</v>
          </cell>
          <cell r="AG258">
            <v>103.553</v>
          </cell>
          <cell r="AH258">
            <v>0.9</v>
          </cell>
          <cell r="AI258">
            <v>0.5</v>
          </cell>
          <cell r="AJ258">
            <v>1.1211874903836385E-3</v>
          </cell>
          <cell r="AK258">
            <v>1.3889438640796062E-3</v>
          </cell>
          <cell r="AL258" t="str">
            <v>AAA</v>
          </cell>
          <cell r="AM258" t="str">
            <v>Aaa</v>
          </cell>
          <cell r="AN258" t="str">
            <v>AAA</v>
          </cell>
          <cell r="AO258" t="str">
            <v>Financial</v>
          </cell>
          <cell r="AP258" t="str">
            <v>Banks</v>
          </cell>
          <cell r="AQ258" t="str">
            <v>UNITED STATES</v>
          </cell>
          <cell r="AR258" t="str">
            <v>#N/A Field Not Applicable</v>
          </cell>
        </row>
        <row r="259">
          <cell r="A259" t="str">
            <v>CP Ltd</v>
          </cell>
          <cell r="B259" t="str">
            <v>HSBC CP Ltd</v>
          </cell>
          <cell r="C259" t="str">
            <v>13400012</v>
          </cell>
          <cell r="D259" t="str">
            <v>USD</v>
          </cell>
          <cell r="E259" t="str">
            <v>015</v>
          </cell>
          <cell r="F259" t="str">
            <v>070</v>
          </cell>
          <cell r="G259" t="str">
            <v>ROCHE HLDGS INC</v>
          </cell>
          <cell r="H259" t="str">
            <v>4.500 MAR 01 12 144</v>
          </cell>
          <cell r="I259" t="str">
            <v>771196AN2</v>
          </cell>
          <cell r="J259" t="str">
            <v>B</v>
          </cell>
          <cell r="K259" t="str">
            <v>ZZZ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 t="str">
            <v>MS    1</v>
          </cell>
          <cell r="S259">
            <v>40969</v>
          </cell>
          <cell r="T259">
            <v>2012</v>
          </cell>
          <cell r="U259">
            <v>3</v>
          </cell>
          <cell r="V259">
            <v>518</v>
          </cell>
          <cell r="W259" t="str">
            <v>MS</v>
          </cell>
          <cell r="X259">
            <v>4.5</v>
          </cell>
          <cell r="Y259">
            <v>1.38</v>
          </cell>
          <cell r="Z259">
            <v>0</v>
          </cell>
          <cell r="AA259">
            <v>40451</v>
          </cell>
          <cell r="AB259">
            <v>0</v>
          </cell>
          <cell r="AC259">
            <v>2.6200000000000001E-2</v>
          </cell>
          <cell r="AD259">
            <v>1</v>
          </cell>
          <cell r="AE259">
            <v>105.09399999999999</v>
          </cell>
          <cell r="AF259" t="str">
            <v>AA-</v>
          </cell>
          <cell r="AG259">
            <v>105.748</v>
          </cell>
          <cell r="AH259">
            <v>-3.2</v>
          </cell>
          <cell r="AI259">
            <v>0.9</v>
          </cell>
          <cell r="AJ259">
            <v>0</v>
          </cell>
          <cell r="AK259">
            <v>0</v>
          </cell>
          <cell r="AL259" t="str">
            <v>AA-</v>
          </cell>
          <cell r="AM259" t="str">
            <v>WR</v>
          </cell>
          <cell r="AN259" t="str">
            <v>AA-</v>
          </cell>
          <cell r="AO259" t="str">
            <v>Consumer, Non-cyclical</v>
          </cell>
          <cell r="AP259" t="str">
            <v>Healthcare-Services</v>
          </cell>
          <cell r="AQ259" t="str">
            <v>UNITED STATES</v>
          </cell>
          <cell r="AR259" t="str">
            <v>#N/A Field Not Applicable</v>
          </cell>
        </row>
        <row r="260">
          <cell r="A260" t="str">
            <v>CP Ltd</v>
          </cell>
          <cell r="B260" t="str">
            <v>HSBC CP Ltd</v>
          </cell>
          <cell r="C260" t="str">
            <v>13400012</v>
          </cell>
          <cell r="D260" t="str">
            <v>USD</v>
          </cell>
          <cell r="E260" t="str">
            <v>015</v>
          </cell>
          <cell r="F260" t="str">
            <v>070</v>
          </cell>
          <cell r="G260" t="str">
            <v>SBC COMMUNICATIONS I</v>
          </cell>
          <cell r="H260" t="str">
            <v>5.300 NOV 15 10</v>
          </cell>
          <cell r="I260" t="str">
            <v>78387GAS2</v>
          </cell>
          <cell r="J260" t="str">
            <v>B</v>
          </cell>
          <cell r="K260" t="str">
            <v>CAL</v>
          </cell>
          <cell r="L260">
            <v>73061.09</v>
          </cell>
          <cell r="M260">
            <v>3669612.96</v>
          </cell>
          <cell r="N260">
            <v>3753776.23</v>
          </cell>
          <cell r="O260">
            <v>3668193.74</v>
          </cell>
          <cell r="P260">
            <v>3649000</v>
          </cell>
          <cell r="Q260">
            <v>3741254.83</v>
          </cell>
          <cell r="R260" t="str">
            <v>MN   15</v>
          </cell>
          <cell r="S260">
            <v>40497</v>
          </cell>
          <cell r="T260">
            <v>2010</v>
          </cell>
          <cell r="U260">
            <v>11</v>
          </cell>
          <cell r="V260">
            <v>46</v>
          </cell>
          <cell r="W260" t="str">
            <v>MS</v>
          </cell>
          <cell r="X260">
            <v>5.3</v>
          </cell>
          <cell r="Y260">
            <v>0.12</v>
          </cell>
          <cell r="Z260">
            <v>1.9768838871076316E-4</v>
          </cell>
          <cell r="AA260">
            <v>40451</v>
          </cell>
          <cell r="AB260">
            <v>-1419.22</v>
          </cell>
          <cell r="AC260">
            <v>8.0000000000000004E-4</v>
          </cell>
          <cell r="AD260">
            <v>1</v>
          </cell>
          <cell r="AE260">
            <v>100.52600000000001</v>
          </cell>
          <cell r="AF260" t="str">
            <v>A</v>
          </cell>
          <cell r="AG260">
            <v>102.87100000000001</v>
          </cell>
          <cell r="AH260">
            <v>0.7</v>
          </cell>
          <cell r="AI260">
            <v>1</v>
          </cell>
          <cell r="AJ260">
            <v>1.1531822674794518E-3</v>
          </cell>
          <cell r="AK260">
            <v>1.4285794733875717E-3</v>
          </cell>
          <cell r="AL260" t="str">
            <v xml:space="preserve">A </v>
          </cell>
          <cell r="AM260" t="str">
            <v>A2</v>
          </cell>
          <cell r="AN260" t="str">
            <v xml:space="preserve">A </v>
          </cell>
          <cell r="AO260" t="str">
            <v>Communications</v>
          </cell>
          <cell r="AP260" t="str">
            <v>Telecommunications</v>
          </cell>
          <cell r="AQ260" t="str">
            <v>UNITED STATES</v>
          </cell>
          <cell r="AR260" t="str">
            <v>#N/A Field Not Applicable</v>
          </cell>
        </row>
        <row r="261">
          <cell r="A261" t="str">
            <v>CP Ltd</v>
          </cell>
          <cell r="B261" t="str">
            <v>HSBC CP Ltd</v>
          </cell>
          <cell r="C261" t="str">
            <v>13400012</v>
          </cell>
          <cell r="D261" t="str">
            <v>USD</v>
          </cell>
          <cell r="E261" t="str">
            <v>015</v>
          </cell>
          <cell r="F261" t="str">
            <v>070</v>
          </cell>
          <cell r="G261" t="str">
            <v>TARGET CORP</v>
          </cell>
          <cell r="H261" t="str">
            <v>4.000 JUN 15 13</v>
          </cell>
          <cell r="I261" t="str">
            <v>87612EAM8</v>
          </cell>
          <cell r="J261" t="str">
            <v>B</v>
          </cell>
          <cell r="K261" t="str">
            <v>CAL</v>
          </cell>
          <cell r="L261">
            <v>45344.44</v>
          </cell>
          <cell r="M261">
            <v>4074329.27</v>
          </cell>
          <cell r="N261">
            <v>4104754.5</v>
          </cell>
          <cell r="O261">
            <v>4152071</v>
          </cell>
          <cell r="P261">
            <v>3850000</v>
          </cell>
          <cell r="Q261">
            <v>4197415.4400000004</v>
          </cell>
          <cell r="R261" t="str">
            <v>JD   15</v>
          </cell>
          <cell r="S261">
            <v>41440</v>
          </cell>
          <cell r="T261">
            <v>2013</v>
          </cell>
          <cell r="U261">
            <v>6</v>
          </cell>
          <cell r="V261">
            <v>989</v>
          </cell>
          <cell r="W261" t="str">
            <v>MS</v>
          </cell>
          <cell r="X261">
            <v>4</v>
          </cell>
          <cell r="Y261">
            <v>2.56</v>
          </cell>
          <cell r="Z261">
            <v>4.6824779818793747E-3</v>
          </cell>
          <cell r="AA261">
            <v>40451</v>
          </cell>
          <cell r="AB261">
            <v>77741.73</v>
          </cell>
          <cell r="AC261">
            <v>8.0500000000000002E-2</v>
          </cell>
          <cell r="AD261">
            <v>1</v>
          </cell>
          <cell r="AE261">
            <v>107.846</v>
          </cell>
          <cell r="AF261" t="str">
            <v>A+</v>
          </cell>
          <cell r="AG261">
            <v>106.617</v>
          </cell>
          <cell r="AH261">
            <v>1.8</v>
          </cell>
          <cell r="AI261">
            <v>1.1000000000000001</v>
          </cell>
          <cell r="AJ261">
            <v>3.2923673310089356E-3</v>
          </cell>
          <cell r="AK261">
            <v>4.0786339857718972E-3</v>
          </cell>
          <cell r="AL261" t="str">
            <v xml:space="preserve">A+ </v>
          </cell>
          <cell r="AM261" t="str">
            <v>A2</v>
          </cell>
          <cell r="AN261" t="str">
            <v xml:space="preserve">A+ </v>
          </cell>
          <cell r="AO261" t="str">
            <v>Consumer, Cyclical</v>
          </cell>
          <cell r="AP261" t="str">
            <v>Retail</v>
          </cell>
          <cell r="AQ261" t="str">
            <v>UNITED STATES</v>
          </cell>
          <cell r="AR261" t="str">
            <v>#N/A Field Not Applicable</v>
          </cell>
        </row>
        <row r="262">
          <cell r="A262" t="str">
            <v>CP Ltd</v>
          </cell>
          <cell r="B262" t="str">
            <v>HSBC CP Ltd</v>
          </cell>
          <cell r="C262" t="str">
            <v>13400012</v>
          </cell>
          <cell r="D262" t="str">
            <v>USD</v>
          </cell>
          <cell r="E262" t="str">
            <v>015</v>
          </cell>
          <cell r="F262" t="str">
            <v>070</v>
          </cell>
          <cell r="G262" t="str">
            <v>3M CO MEDIUM TERM NT</v>
          </cell>
          <cell r="H262" t="str">
            <v>4.375 AUG 15 13</v>
          </cell>
          <cell r="I262" t="str">
            <v>88579EAE5</v>
          </cell>
          <cell r="J262" t="str">
            <v>B</v>
          </cell>
          <cell r="K262" t="str">
            <v>ZZZ</v>
          </cell>
          <cell r="L262">
            <v>22361.11</v>
          </cell>
          <cell r="M262">
            <v>4291803.04</v>
          </cell>
          <cell r="N262">
            <v>4361770</v>
          </cell>
          <cell r="O262">
            <v>4406640</v>
          </cell>
          <cell r="P262">
            <v>4000000</v>
          </cell>
          <cell r="Q262">
            <v>4429001.1100000003</v>
          </cell>
          <cell r="R262" t="str">
            <v>FA   15</v>
          </cell>
          <cell r="S262">
            <v>41501</v>
          </cell>
          <cell r="T262">
            <v>2013</v>
          </cell>
          <cell r="U262">
            <v>8</v>
          </cell>
          <cell r="V262">
            <v>1050</v>
          </cell>
          <cell r="W262" t="str">
            <v>MS</v>
          </cell>
          <cell r="X262">
            <v>4.375</v>
          </cell>
          <cell r="Y262">
            <v>2.72</v>
          </cell>
          <cell r="Z262">
            <v>5.2406884421244016E-3</v>
          </cell>
          <cell r="AA262">
            <v>40451</v>
          </cell>
          <cell r="AB262">
            <v>114836.96</v>
          </cell>
          <cell r="AC262">
            <v>8.9800000000000005E-2</v>
          </cell>
          <cell r="AD262">
            <v>1</v>
          </cell>
          <cell r="AE262">
            <v>110.166</v>
          </cell>
          <cell r="AF262" t="str">
            <v>AA-</v>
          </cell>
          <cell r="AG262">
            <v>109.044</v>
          </cell>
          <cell r="AH262">
            <v>1.8</v>
          </cell>
          <cell r="AI262">
            <v>0.8</v>
          </cell>
          <cell r="AJ262">
            <v>3.4681026455235012E-3</v>
          </cell>
          <cell r="AK262">
            <v>4.2963375267858865E-3</v>
          </cell>
          <cell r="AL262" t="str">
            <v>AA-</v>
          </cell>
          <cell r="AM262" t="str">
            <v>Aa2</v>
          </cell>
          <cell r="AN262" t="str">
            <v>AA-</v>
          </cell>
          <cell r="AO262" t="str">
            <v>Industrial</v>
          </cell>
          <cell r="AP262" t="str">
            <v>Miscellaneous Manufactur</v>
          </cell>
          <cell r="AQ262" t="str">
            <v>UNITED STATES</v>
          </cell>
          <cell r="AR262" t="str">
            <v>#N/A Field Not Applicable</v>
          </cell>
        </row>
        <row r="263">
          <cell r="A263" t="str">
            <v>CP Ltd</v>
          </cell>
          <cell r="B263" t="str">
            <v>HSBC CP Ltd</v>
          </cell>
          <cell r="C263" t="str">
            <v>13400012</v>
          </cell>
          <cell r="D263" t="str">
            <v>USD</v>
          </cell>
          <cell r="E263" t="str">
            <v>015</v>
          </cell>
          <cell r="F263" t="str">
            <v>070</v>
          </cell>
          <cell r="G263" t="str">
            <v>UNITED TECHNOLOGIES</v>
          </cell>
          <cell r="H263" t="str">
            <v>6.100 MAY 15 12</v>
          </cell>
          <cell r="I263" t="str">
            <v>913017BF5</v>
          </cell>
          <cell r="J263" t="str">
            <v>B</v>
          </cell>
          <cell r="K263" t="str">
            <v>CAL</v>
          </cell>
          <cell r="L263">
            <v>46618.91</v>
          </cell>
          <cell r="M263">
            <v>2167733.73</v>
          </cell>
          <cell r="N263">
            <v>2248394.35</v>
          </cell>
          <cell r="O263">
            <v>2186519.09</v>
          </cell>
          <cell r="P263">
            <v>2023000</v>
          </cell>
          <cell r="Q263">
            <v>2233138</v>
          </cell>
          <cell r="R263" t="str">
            <v>MN   15</v>
          </cell>
          <cell r="S263">
            <v>41044</v>
          </cell>
          <cell r="T263">
            <v>2012</v>
          </cell>
          <cell r="U263">
            <v>5</v>
          </cell>
          <cell r="V263">
            <v>593</v>
          </cell>
          <cell r="W263" t="str">
            <v>MS</v>
          </cell>
          <cell r="X263">
            <v>6.1</v>
          </cell>
          <cell r="Y263">
            <v>1.53</v>
          </cell>
          <cell r="Z263">
            <v>1.4889393948593218E-3</v>
          </cell>
          <cell r="AA263">
            <v>40451</v>
          </cell>
          <cell r="AB263">
            <v>18785.36</v>
          </cell>
          <cell r="AC263">
            <v>3.2099999999999997E-2</v>
          </cell>
          <cell r="AD263">
            <v>1</v>
          </cell>
          <cell r="AE263">
            <v>108.083</v>
          </cell>
          <cell r="AF263" t="str">
            <v>A</v>
          </cell>
          <cell r="AG263">
            <v>111.142</v>
          </cell>
          <cell r="AH263">
            <v>1.6</v>
          </cell>
          <cell r="AI263">
            <v>1.1000000000000001</v>
          </cell>
          <cell r="AJ263">
            <v>1.557060805081644E-3</v>
          </cell>
          <cell r="AK263">
            <v>1.928910257888265E-3</v>
          </cell>
          <cell r="AL263" t="str">
            <v xml:space="preserve">A </v>
          </cell>
          <cell r="AM263" t="str">
            <v>A2</v>
          </cell>
          <cell r="AN263" t="str">
            <v xml:space="preserve">A </v>
          </cell>
          <cell r="AO263" t="str">
            <v>Industrial</v>
          </cell>
          <cell r="AP263" t="str">
            <v>Aerospace/Defense</v>
          </cell>
          <cell r="AQ263" t="str">
            <v>UNITED STATES</v>
          </cell>
          <cell r="AR263" t="str">
            <v>#N/A Field Not Applicable</v>
          </cell>
        </row>
        <row r="264">
          <cell r="A264" t="str">
            <v>CP Ltd</v>
          </cell>
          <cell r="B264" t="str">
            <v>HSBC CP Ltd</v>
          </cell>
          <cell r="C264" t="str">
            <v>13400012</v>
          </cell>
          <cell r="D264" t="str">
            <v>USD</v>
          </cell>
          <cell r="E264" t="str">
            <v>015</v>
          </cell>
          <cell r="F264" t="str">
            <v>070</v>
          </cell>
          <cell r="G264" t="str">
            <v>WAL MART STORES INC</v>
          </cell>
          <cell r="H264" t="str">
            <v>3.000 FEB 03 14</v>
          </cell>
          <cell r="I264" t="str">
            <v>931142CN1</v>
          </cell>
          <cell r="J264" t="str">
            <v>B</v>
          </cell>
          <cell r="K264" t="str">
            <v>ZZZ</v>
          </cell>
          <cell r="L264">
            <v>15000</v>
          </cell>
          <cell r="M264">
            <v>3035252.07</v>
          </cell>
          <cell r="N264">
            <v>3046050</v>
          </cell>
          <cell r="O264">
            <v>3180937.5</v>
          </cell>
          <cell r="P264">
            <v>3000000</v>
          </cell>
          <cell r="Q264">
            <v>3195937.5</v>
          </cell>
          <cell r="R264" t="str">
            <v>FA    1</v>
          </cell>
          <cell r="S264">
            <v>41673</v>
          </cell>
          <cell r="T264">
            <v>2014</v>
          </cell>
          <cell r="U264">
            <v>2</v>
          </cell>
          <cell r="V264">
            <v>1222</v>
          </cell>
          <cell r="W264" t="str">
            <v>MS</v>
          </cell>
          <cell r="X264">
            <v>3</v>
          </cell>
          <cell r="Y264">
            <v>3.18</v>
          </cell>
          <cell r="Z264">
            <v>4.3331282034731744E-3</v>
          </cell>
          <cell r="AA264">
            <v>40451</v>
          </cell>
          <cell r="AB264">
            <v>145685.43</v>
          </cell>
          <cell r="AC264">
            <v>0.1197</v>
          </cell>
          <cell r="AD264">
            <v>1</v>
          </cell>
          <cell r="AE264">
            <v>106.03100000000001</v>
          </cell>
          <cell r="AF264" t="str">
            <v>AA</v>
          </cell>
          <cell r="AG264">
            <v>101.535</v>
          </cell>
          <cell r="AH264">
            <v>2.6</v>
          </cell>
          <cell r="AI264">
            <v>1.2</v>
          </cell>
          <cell r="AJ264">
            <v>3.5428092229654886E-3</v>
          </cell>
          <cell r="AK264">
            <v>4.3888851543989367E-3</v>
          </cell>
          <cell r="AL264" t="str">
            <v>AA</v>
          </cell>
          <cell r="AM264" t="str">
            <v>Aa2</v>
          </cell>
          <cell r="AN264" t="str">
            <v>AA</v>
          </cell>
          <cell r="AO264" t="str">
            <v>Consumer, Cyclical</v>
          </cell>
          <cell r="AP264" t="str">
            <v>Retail</v>
          </cell>
          <cell r="AQ264" t="str">
            <v>UNITED STATES</v>
          </cell>
          <cell r="AR264" t="str">
            <v>#N/A Field Not Applicable</v>
          </cell>
        </row>
        <row r="265">
          <cell r="A265" t="str">
            <v>CP Ltd</v>
          </cell>
          <cell r="B265" t="str">
            <v>HSBC CP Ltd</v>
          </cell>
          <cell r="C265" t="str">
            <v>13400012</v>
          </cell>
          <cell r="D265" t="str">
            <v>USD</v>
          </cell>
          <cell r="E265" t="str">
            <v>015</v>
          </cell>
          <cell r="F265" t="str">
            <v>070</v>
          </cell>
          <cell r="G265" t="str">
            <v>WELLS FARGO &amp; CO NEW</v>
          </cell>
          <cell r="H265" t="str">
            <v>4.875 JAN 12 11</v>
          </cell>
          <cell r="I265" t="str">
            <v>949746NB3</v>
          </cell>
          <cell r="J265" t="str">
            <v>B</v>
          </cell>
          <cell r="K265" t="str">
            <v>ZZZ</v>
          </cell>
          <cell r="L265">
            <v>14977.08</v>
          </cell>
          <cell r="M265">
            <v>1411530.22</v>
          </cell>
          <cell r="N265">
            <v>1455860</v>
          </cell>
          <cell r="O265">
            <v>1416996</v>
          </cell>
          <cell r="P265">
            <v>1400000</v>
          </cell>
          <cell r="Q265">
            <v>1431973.08</v>
          </cell>
          <cell r="R265" t="str">
            <v>JJ   12</v>
          </cell>
          <cell r="S265">
            <v>40555</v>
          </cell>
          <cell r="T265">
            <v>2011</v>
          </cell>
          <cell r="U265">
            <v>1</v>
          </cell>
          <cell r="V265">
            <v>104</v>
          </cell>
          <cell r="W265" t="str">
            <v>MS</v>
          </cell>
          <cell r="X265">
            <v>4.875</v>
          </cell>
          <cell r="Y265">
            <v>0.28000000000000003</v>
          </cell>
          <cell r="Z265">
            <v>1.7743033256732011E-4</v>
          </cell>
          <cell r="AA265">
            <v>40451</v>
          </cell>
          <cell r="AB265">
            <v>5465.78</v>
          </cell>
          <cell r="AC265">
            <v>2.2000000000000001E-3</v>
          </cell>
          <cell r="AD265">
            <v>1</v>
          </cell>
          <cell r="AE265">
            <v>101.214</v>
          </cell>
          <cell r="AF265" t="str">
            <v>AA-</v>
          </cell>
          <cell r="AG265">
            <v>103.99</v>
          </cell>
          <cell r="AH265">
            <v>1.9</v>
          </cell>
          <cell r="AI265">
            <v>0.5</v>
          </cell>
          <cell r="AJ265">
            <v>1.2039915424211004E-3</v>
          </cell>
          <cell r="AK265">
            <v>1.4915227645621719E-3</v>
          </cell>
          <cell r="AL265" t="str">
            <v>AA-</v>
          </cell>
          <cell r="AM265" t="str">
            <v>A1</v>
          </cell>
          <cell r="AN265" t="str">
            <v>AA-</v>
          </cell>
          <cell r="AO265" t="str">
            <v>Financial</v>
          </cell>
          <cell r="AP265" t="str">
            <v>Banks</v>
          </cell>
          <cell r="AQ265" t="str">
            <v>UNITED STATES</v>
          </cell>
          <cell r="AR265" t="str">
            <v>#N/A Field Not Applicable</v>
          </cell>
        </row>
        <row r="266">
          <cell r="A266" t="str">
            <v>CP Ltd</v>
          </cell>
          <cell r="B266" t="str">
            <v>HSBC CP Ltd</v>
          </cell>
          <cell r="C266" t="str">
            <v>13400012</v>
          </cell>
          <cell r="D266" t="str">
            <v>USD</v>
          </cell>
          <cell r="E266" t="str">
            <v>015</v>
          </cell>
          <cell r="F266" t="str">
            <v>070</v>
          </cell>
          <cell r="G266" t="str">
            <v>XTO ENERGY INC</v>
          </cell>
          <cell r="H266" t="str">
            <v>7.500 APR 15 12</v>
          </cell>
          <cell r="I266" t="str">
            <v>98385XAA4</v>
          </cell>
          <cell r="J266" t="str">
            <v>B</v>
          </cell>
          <cell r="K266" t="str">
            <v>CAL</v>
          </cell>
          <cell r="L266">
            <v>93375</v>
          </cell>
          <cell r="M266">
            <v>2964966.72</v>
          </cell>
          <cell r="N266">
            <v>3009285</v>
          </cell>
          <cell r="O266">
            <v>2974752</v>
          </cell>
          <cell r="P266">
            <v>2700000</v>
          </cell>
          <cell r="Q266">
            <v>3068127</v>
          </cell>
          <cell r="R266" t="str">
            <v>AO   15</v>
          </cell>
          <cell r="S266">
            <v>41014</v>
          </cell>
          <cell r="T266">
            <v>2012</v>
          </cell>
          <cell r="U266">
            <v>4</v>
          </cell>
          <cell r="V266">
            <v>563</v>
          </cell>
          <cell r="W266" t="str">
            <v>MS</v>
          </cell>
          <cell r="X266">
            <v>7.5</v>
          </cell>
          <cell r="Y266">
            <v>1.44</v>
          </cell>
          <cell r="Z266">
            <v>1.9167345434418889E-3</v>
          </cell>
          <cell r="AA266">
            <v>40451</v>
          </cell>
          <cell r="AB266">
            <v>9785.2800000000007</v>
          </cell>
          <cell r="AC266">
            <v>2.8799999999999999E-2</v>
          </cell>
          <cell r="AD266">
            <v>1</v>
          </cell>
          <cell r="AE266">
            <v>110.176</v>
          </cell>
          <cell r="AF266" t="str">
            <v>AAA</v>
          </cell>
          <cell r="AG266">
            <v>111.455</v>
          </cell>
          <cell r="AH266">
            <v>1</v>
          </cell>
          <cell r="AI266">
            <v>0.8</v>
          </cell>
          <cell r="AJ266">
            <v>1.3310656551679784E-3</v>
          </cell>
          <cell r="AK266">
            <v>1.6489440796383359E-3</v>
          </cell>
          <cell r="AL266" t="str">
            <v>AAA</v>
          </cell>
          <cell r="AM266" t="str">
            <v>Aaa</v>
          </cell>
          <cell r="AN266" t="str">
            <v>AAA</v>
          </cell>
          <cell r="AO266" t="str">
            <v>Energy</v>
          </cell>
          <cell r="AP266" t="str">
            <v>Oil&amp;Gas</v>
          </cell>
          <cell r="AQ266" t="str">
            <v>UNITED STATES</v>
          </cell>
          <cell r="AR266" t="str">
            <v>#N/A Field Not Applicable</v>
          </cell>
        </row>
        <row r="267">
          <cell r="A267" t="str">
            <v>CP Ltd</v>
          </cell>
          <cell r="B267" t="str">
            <v>HSBC CP Ltd</v>
          </cell>
          <cell r="C267" t="str">
            <v>13400012</v>
          </cell>
          <cell r="D267" t="str">
            <v>USD</v>
          </cell>
          <cell r="E267" t="str">
            <v>015</v>
          </cell>
          <cell r="F267" t="str">
            <v>070</v>
          </cell>
          <cell r="G267" t="str">
            <v>AMERICAN HONDA FINAN</v>
          </cell>
          <cell r="H267" t="str">
            <v>5.125 15 DEC 2010</v>
          </cell>
          <cell r="I267" t="str">
            <v>B02666QXM0</v>
          </cell>
          <cell r="J267" t="str">
            <v>B</v>
          </cell>
          <cell r="K267" t="str">
            <v>ZZZ</v>
          </cell>
          <cell r="L267">
            <v>18862.849999999999</v>
          </cell>
          <cell r="M267">
            <v>1256552.8</v>
          </cell>
          <cell r="N267">
            <v>1292200</v>
          </cell>
          <cell r="O267">
            <v>1260937.5</v>
          </cell>
          <cell r="P267">
            <v>1250000</v>
          </cell>
          <cell r="Q267">
            <v>1279800.3500000001</v>
          </cell>
          <cell r="R267" t="str">
            <v>JD   15</v>
          </cell>
          <cell r="S267">
            <v>40527</v>
          </cell>
          <cell r="T267">
            <v>2010</v>
          </cell>
          <cell r="U267">
            <v>12</v>
          </cell>
          <cell r="V267">
            <v>76</v>
          </cell>
          <cell r="W267" t="str">
            <v>MS</v>
          </cell>
          <cell r="X267">
            <v>5.125</v>
          </cell>
          <cell r="Y267">
            <v>0.21</v>
          </cell>
          <cell r="Z267">
            <v>1.1846217213422318E-4</v>
          </cell>
          <cell r="AA267">
            <v>40451</v>
          </cell>
          <cell r="AB267">
            <v>4384.7</v>
          </cell>
          <cell r="AC267">
            <v>1.5E-3</v>
          </cell>
          <cell r="AD267">
            <v>1</v>
          </cell>
          <cell r="AE267">
            <v>100.875</v>
          </cell>
          <cell r="AF267" t="str">
            <v>A+</v>
          </cell>
          <cell r="AG267">
            <v>103.376</v>
          </cell>
          <cell r="AH267">
            <v>2.5</v>
          </cell>
          <cell r="AI267">
            <v>0.9</v>
          </cell>
          <cell r="AJ267">
            <v>1.4102639539788474E-3</v>
          </cell>
          <cell r="AK267">
            <v>1.7470561189915934E-3</v>
          </cell>
          <cell r="AL267" t="str">
            <v xml:space="preserve">A+ </v>
          </cell>
          <cell r="AM267" t="str">
            <v>A1</v>
          </cell>
          <cell r="AN267" t="str">
            <v xml:space="preserve">A+ </v>
          </cell>
          <cell r="AO267" t="str">
            <v>Financial</v>
          </cell>
          <cell r="AP267" t="str">
            <v>Diversified Finan Serv</v>
          </cell>
          <cell r="AQ267" t="str">
            <v>UNITED STATES</v>
          </cell>
          <cell r="AR267" t="str">
            <v>#N/A Field Not Applicable</v>
          </cell>
        </row>
        <row r="268">
          <cell r="A268" t="str">
            <v>CP Ltd</v>
          </cell>
          <cell r="B268" t="str">
            <v>HSBC CP Ltd</v>
          </cell>
          <cell r="C268" t="str">
            <v>13400012</v>
          </cell>
          <cell r="D268" t="str">
            <v>USD</v>
          </cell>
          <cell r="E268" t="str">
            <v>015</v>
          </cell>
          <cell r="F268" t="str">
            <v>070</v>
          </cell>
          <cell r="G268" t="str">
            <v>BANK OF NEW YORK INC</v>
          </cell>
          <cell r="H268" t="str">
            <v>5.125 27 AUG 2013</v>
          </cell>
          <cell r="I268" t="str">
            <v>B06406HBK4</v>
          </cell>
          <cell r="J268" t="str">
            <v>B</v>
          </cell>
          <cell r="K268" t="str">
            <v>ZZZ</v>
          </cell>
          <cell r="L268">
            <v>14520.83</v>
          </cell>
          <cell r="M268">
            <v>3175009.7</v>
          </cell>
          <cell r="N268">
            <v>3237360</v>
          </cell>
          <cell r="O268">
            <v>3339270</v>
          </cell>
          <cell r="P268">
            <v>3000000</v>
          </cell>
          <cell r="Q268">
            <v>3353790.83</v>
          </cell>
          <cell r="R268" t="str">
            <v>FA   27</v>
          </cell>
          <cell r="S268">
            <v>41513</v>
          </cell>
          <cell r="T268">
            <v>2013</v>
          </cell>
          <cell r="U268">
            <v>8</v>
          </cell>
          <cell r="V268">
            <v>1062</v>
          </cell>
          <cell r="W268" t="str">
            <v>MS</v>
          </cell>
          <cell r="X268">
            <v>5.125</v>
          </cell>
          <cell r="Y268">
            <v>2.72</v>
          </cell>
          <cell r="Z268">
            <v>3.8769804866028677E-3</v>
          </cell>
          <cell r="AA268">
            <v>40451</v>
          </cell>
          <cell r="AB268">
            <v>164260.29999999999</v>
          </cell>
          <cell r="AC268">
            <v>9.0500000000000011E-2</v>
          </cell>
          <cell r="AD268">
            <v>1</v>
          </cell>
          <cell r="AE268">
            <v>111.309</v>
          </cell>
          <cell r="AF268" t="str">
            <v>AA-</v>
          </cell>
          <cell r="AG268">
            <v>107.91200000000001</v>
          </cell>
          <cell r="AH268">
            <v>3</v>
          </cell>
          <cell r="AI268">
            <v>1.2</v>
          </cell>
          <cell r="AJ268">
            <v>4.2760814190472805E-3</v>
          </cell>
          <cell r="AK268">
            <v>5.2972737389874883E-3</v>
          </cell>
          <cell r="AL268" t="str">
            <v>AA-</v>
          </cell>
          <cell r="AM268" t="str">
            <v>Aa2</v>
          </cell>
          <cell r="AN268" t="str">
            <v>AA-</v>
          </cell>
          <cell r="AO268" t="str">
            <v>Financial</v>
          </cell>
          <cell r="AP268" t="str">
            <v>Banks</v>
          </cell>
          <cell r="AQ268" t="str">
            <v>UNITED STATES</v>
          </cell>
          <cell r="AR268" t="str">
            <v>#N/A Field Not Applicable</v>
          </cell>
        </row>
        <row r="269">
          <cell r="A269" t="str">
            <v>CP Ltd</v>
          </cell>
          <cell r="B269" t="str">
            <v>HSBC CP Ltd</v>
          </cell>
          <cell r="C269" t="str">
            <v>13400012</v>
          </cell>
          <cell r="D269" t="str">
            <v>USD</v>
          </cell>
          <cell r="E269" t="str">
            <v>015</v>
          </cell>
          <cell r="F269" t="str">
            <v>070</v>
          </cell>
          <cell r="G269" t="str">
            <v>CHEVRON CORP</v>
          </cell>
          <cell r="H269" t="str">
            <v>3.95 03 MAR 2014</v>
          </cell>
          <cell r="I269" t="str">
            <v>B166751AH0</v>
          </cell>
          <cell r="J269" t="str">
            <v>B</v>
          </cell>
          <cell r="K269" t="str">
            <v>CAL</v>
          </cell>
          <cell r="L269">
            <v>7947.84</v>
          </cell>
          <cell r="M269">
            <v>2690795.38</v>
          </cell>
          <cell r="N269">
            <v>2722797.59</v>
          </cell>
          <cell r="O269">
            <v>2828910.37</v>
          </cell>
          <cell r="P269">
            <v>2587000</v>
          </cell>
          <cell r="Q269">
            <v>2836858.21</v>
          </cell>
          <cell r="R269" t="str">
            <v>MS    3</v>
          </cell>
          <cell r="S269">
            <v>41701</v>
          </cell>
          <cell r="T269">
            <v>2014</v>
          </cell>
          <cell r="U269">
            <v>3</v>
          </cell>
          <cell r="V269">
            <v>1250</v>
          </cell>
          <cell r="W269" t="str">
            <v>MS</v>
          </cell>
          <cell r="X269">
            <v>3.95</v>
          </cell>
          <cell r="Y269">
            <v>3.22</v>
          </cell>
          <cell r="Z269">
            <v>3.8897008313120611E-3</v>
          </cell>
          <cell r="AA269">
            <v>40451</v>
          </cell>
          <cell r="AB269">
            <v>138114.99</v>
          </cell>
          <cell r="AC269">
            <v>0.12330000000000001</v>
          </cell>
          <cell r="AD269">
            <v>1</v>
          </cell>
          <cell r="AE269">
            <v>109.351</v>
          </cell>
          <cell r="AF269" t="str">
            <v>AA</v>
          </cell>
          <cell r="AG269">
            <v>105.249</v>
          </cell>
          <cell r="AH269">
            <v>2.7</v>
          </cell>
          <cell r="AI269">
            <v>1.2</v>
          </cell>
          <cell r="AJ269">
            <v>3.2615503865039024E-3</v>
          </cell>
          <cell r="AK269">
            <v>4.0404574931272091E-3</v>
          </cell>
          <cell r="AL269" t="str">
            <v>AA</v>
          </cell>
          <cell r="AM269" t="str">
            <v>Aa1</v>
          </cell>
          <cell r="AN269" t="str">
            <v>AA</v>
          </cell>
          <cell r="AO269" t="str">
            <v>Energy</v>
          </cell>
          <cell r="AP269" t="str">
            <v>Oil&amp;Gas</v>
          </cell>
          <cell r="AQ269" t="str">
            <v>UNITED STATES</v>
          </cell>
          <cell r="AR269" t="str">
            <v>#N/A Field Not Applicable</v>
          </cell>
        </row>
        <row r="270">
          <cell r="A270" t="str">
            <v>CP Ltd</v>
          </cell>
          <cell r="B270" t="str">
            <v>HSBC CP Ltd</v>
          </cell>
          <cell r="C270" t="str">
            <v>13400012</v>
          </cell>
          <cell r="D270" t="str">
            <v>USD</v>
          </cell>
          <cell r="E270" t="str">
            <v>015</v>
          </cell>
          <cell r="F270" t="str">
            <v>070</v>
          </cell>
          <cell r="G270" t="str">
            <v>CREDIT SUISSE</v>
          </cell>
          <cell r="H270" t="str">
            <v>6.125 15 NOV 20</v>
          </cell>
          <cell r="I270" t="str">
            <v>B22541LAB9</v>
          </cell>
          <cell r="J270" t="str">
            <v>B</v>
          </cell>
          <cell r="K270" t="str">
            <v>ZZZ</v>
          </cell>
          <cell r="L270">
            <v>69416.67</v>
          </cell>
          <cell r="M270">
            <v>3147447.15</v>
          </cell>
          <cell r="N270">
            <v>3271067.25</v>
          </cell>
          <cell r="O270">
            <v>3174090</v>
          </cell>
          <cell r="P270">
            <v>3000000</v>
          </cell>
          <cell r="Q270">
            <v>3243506.67</v>
          </cell>
          <cell r="R270" t="str">
            <v>MN   15</v>
          </cell>
          <cell r="S270">
            <v>40862</v>
          </cell>
          <cell r="T270">
            <v>2011</v>
          </cell>
          <cell r="U270">
            <v>11</v>
          </cell>
          <cell r="V270">
            <v>411</v>
          </cell>
          <cell r="W270" t="str">
            <v>MS</v>
          </cell>
          <cell r="X270">
            <v>6.125</v>
          </cell>
          <cell r="Y270">
            <v>1.08</v>
          </cell>
          <cell r="Z270">
            <v>1.5260257312591499E-3</v>
          </cell>
          <cell r="AA270">
            <v>40451</v>
          </cell>
          <cell r="AB270">
            <v>26642.85</v>
          </cell>
          <cell r="AC270">
            <v>1.7299999999999999E-2</v>
          </cell>
          <cell r="AD270">
            <v>1</v>
          </cell>
          <cell r="AE270">
            <v>105.803</v>
          </cell>
          <cell r="AF270" t="str">
            <v>A+</v>
          </cell>
          <cell r="AG270">
            <v>109.036</v>
          </cell>
          <cell r="AH270">
            <v>1.7</v>
          </cell>
          <cell r="AI270">
            <v>0.9</v>
          </cell>
          <cell r="AJ270">
            <v>2.402077539944958E-3</v>
          </cell>
          <cell r="AK270">
            <v>2.9757296516110606E-3</v>
          </cell>
          <cell r="AL270" t="str">
            <v xml:space="preserve">A+ </v>
          </cell>
          <cell r="AM270" t="str">
            <v>Aa1</v>
          </cell>
          <cell r="AN270" t="str">
            <v xml:space="preserve">A+ </v>
          </cell>
          <cell r="AO270" t="str">
            <v>Financial</v>
          </cell>
          <cell r="AP270" t="str">
            <v>Diversified Finan Serv</v>
          </cell>
          <cell r="AQ270" t="str">
            <v>UNITED STATES</v>
          </cell>
          <cell r="AR270" t="str">
            <v>#N/A Field Not Applicable</v>
          </cell>
        </row>
        <row r="271">
          <cell r="A271" t="str">
            <v>CP Ltd</v>
          </cell>
          <cell r="B271" t="str">
            <v>HSBC CP Ltd</v>
          </cell>
          <cell r="C271" t="str">
            <v>13400012</v>
          </cell>
          <cell r="D271" t="str">
            <v>USD</v>
          </cell>
          <cell r="E271" t="str">
            <v>150</v>
          </cell>
          <cell r="F271" t="str">
            <v>070</v>
          </cell>
          <cell r="G271" t="str">
            <v>DEUTSCHE BANK AG LDN</v>
          </cell>
          <cell r="H271" t="str">
            <v>3.875 18 AUG 2014</v>
          </cell>
          <cell r="I271" t="str">
            <v>B2515A0Q30</v>
          </cell>
          <cell r="J271" t="str">
            <v>B</v>
          </cell>
          <cell r="K271" t="str">
            <v>ZZZ</v>
          </cell>
          <cell r="L271">
            <v>4628.47</v>
          </cell>
          <cell r="M271">
            <v>996965.79</v>
          </cell>
          <cell r="N271">
            <v>996090</v>
          </cell>
          <cell r="O271">
            <v>1069350</v>
          </cell>
          <cell r="P271">
            <v>1000000</v>
          </cell>
          <cell r="Q271">
            <v>1073978.47</v>
          </cell>
          <cell r="R271" t="str">
            <v>FA   18</v>
          </cell>
          <cell r="S271">
            <v>41869</v>
          </cell>
          <cell r="T271">
            <v>2014</v>
          </cell>
          <cell r="U271">
            <v>8</v>
          </cell>
          <cell r="V271">
            <v>1418</v>
          </cell>
          <cell r="W271" t="str">
            <v>MS</v>
          </cell>
          <cell r="X271">
            <v>3.875</v>
          </cell>
          <cell r="Y271">
            <v>3.6</v>
          </cell>
          <cell r="Z271">
            <v>1.6112480752590304E-3</v>
          </cell>
          <cell r="AA271">
            <v>40451</v>
          </cell>
          <cell r="AB271">
            <v>72384.210000000006</v>
          </cell>
          <cell r="AC271">
            <v>0.153</v>
          </cell>
          <cell r="AD271">
            <v>1</v>
          </cell>
          <cell r="AE271">
            <v>106.935</v>
          </cell>
          <cell r="AF271" t="str">
            <v>A+</v>
          </cell>
          <cell r="AG271">
            <v>99.608999999999995</v>
          </cell>
          <cell r="AH271">
            <v>4</v>
          </cell>
          <cell r="AI271">
            <v>2</v>
          </cell>
          <cell r="AJ271">
            <v>1.7902756391767003E-3</v>
          </cell>
          <cell r="AK271">
            <v>2.2178202890890545E-3</v>
          </cell>
          <cell r="AL271" t="str">
            <v xml:space="preserve">A+ </v>
          </cell>
          <cell r="AM271" t="str">
            <v>Aa3</v>
          </cell>
          <cell r="AN271" t="str">
            <v xml:space="preserve">A+ </v>
          </cell>
          <cell r="AO271" t="str">
            <v>Financial</v>
          </cell>
          <cell r="AP271" t="str">
            <v>Banks</v>
          </cell>
          <cell r="AQ271" t="str">
            <v>GERMANY</v>
          </cell>
          <cell r="AR271" t="str">
            <v>#N/A Field Not Applicable</v>
          </cell>
        </row>
        <row r="272">
          <cell r="A272" t="str">
            <v>CP Ltd</v>
          </cell>
          <cell r="B272" t="str">
            <v>HSBC CP Ltd</v>
          </cell>
          <cell r="C272" t="str">
            <v>13400012</v>
          </cell>
          <cell r="D272" t="str">
            <v>USD</v>
          </cell>
          <cell r="E272" t="str">
            <v>015</v>
          </cell>
          <cell r="F272" t="str">
            <v>070</v>
          </cell>
          <cell r="G272" t="str">
            <v>GEN ELEC CAP CORP</v>
          </cell>
          <cell r="H272" t="str">
            <v>3.5 13 AUG 2012</v>
          </cell>
          <cell r="I272" t="str">
            <v>B36962G4E1</v>
          </cell>
          <cell r="J272" t="str">
            <v>B</v>
          </cell>
          <cell r="K272" t="str">
            <v>ZZZ</v>
          </cell>
          <cell r="L272">
            <v>5600</v>
          </cell>
          <cell r="M272">
            <v>1198775.3899999999</v>
          </cell>
          <cell r="N272">
            <v>1198032</v>
          </cell>
          <cell r="O272">
            <v>1248156</v>
          </cell>
          <cell r="P272">
            <v>1200000</v>
          </cell>
          <cell r="Q272">
            <v>1253756</v>
          </cell>
          <cell r="R272" t="str">
            <v>FA   13</v>
          </cell>
          <cell r="S272">
            <v>41134</v>
          </cell>
          <cell r="T272">
            <v>2012</v>
          </cell>
          <cell r="U272">
            <v>8</v>
          </cell>
          <cell r="V272">
            <v>683</v>
          </cell>
          <cell r="W272" t="str">
            <v>MS</v>
          </cell>
          <cell r="X272">
            <v>3.5</v>
          </cell>
          <cell r="Y272">
            <v>1.81</v>
          </cell>
          <cell r="Z272">
            <v>9.7408318879888586E-4</v>
          </cell>
          <cell r="AA272">
            <v>40451</v>
          </cell>
          <cell r="AB272">
            <v>49380.61</v>
          </cell>
          <cell r="AC272">
            <v>4.2199999999999994E-2</v>
          </cell>
          <cell r="AD272">
            <v>1</v>
          </cell>
          <cell r="AE272">
            <v>104.01299999999999</v>
          </cell>
          <cell r="AF272" t="str">
            <v>AA+</v>
          </cell>
          <cell r="AG272">
            <v>99.835999999999999</v>
          </cell>
          <cell r="AH272">
            <v>3.6</v>
          </cell>
          <cell r="AI272">
            <v>1.3</v>
          </cell>
          <cell r="AJ272">
            <v>1.9374030274452981E-3</v>
          </cell>
          <cell r="AK272">
            <v>2.4000839023798196E-3</v>
          </cell>
          <cell r="AL272" t="str">
            <v>AA+</v>
          </cell>
          <cell r="AM272" t="str">
            <v>Aa2</v>
          </cell>
          <cell r="AN272" t="str">
            <v>AA+</v>
          </cell>
          <cell r="AO272" t="str">
            <v>Financial</v>
          </cell>
          <cell r="AP272" t="str">
            <v>Diversified Finan Serv</v>
          </cell>
          <cell r="AQ272" t="str">
            <v>UNITED STATES</v>
          </cell>
          <cell r="AR272" t="str">
            <v>#N/A Field Not Applicable</v>
          </cell>
        </row>
        <row r="273">
          <cell r="A273" t="str">
            <v>CP Ltd</v>
          </cell>
          <cell r="B273" t="str">
            <v>HSBC CP Ltd</v>
          </cell>
          <cell r="C273" t="str">
            <v>13400012</v>
          </cell>
          <cell r="D273" t="str">
            <v>USD</v>
          </cell>
          <cell r="E273" t="str">
            <v>600</v>
          </cell>
          <cell r="F273" t="str">
            <v>070</v>
          </cell>
          <cell r="G273" t="str">
            <v>ASIAN DEV BANK</v>
          </cell>
          <cell r="H273" t="str">
            <v>3.625 SEP 05 13</v>
          </cell>
          <cell r="I273" t="str">
            <v>B3CXDW0</v>
          </cell>
          <cell r="J273" t="str">
            <v>B</v>
          </cell>
          <cell r="K273" t="str">
            <v>ZZZ</v>
          </cell>
          <cell r="L273">
            <v>7854.17</v>
          </cell>
          <cell r="M273">
            <v>3127321.59</v>
          </cell>
          <cell r="N273">
            <v>3166470</v>
          </cell>
          <cell r="O273">
            <v>3242550</v>
          </cell>
          <cell r="P273">
            <v>3000000</v>
          </cell>
          <cell r="Q273">
            <v>3250404.17</v>
          </cell>
          <cell r="R273" t="str">
            <v>MS    5</v>
          </cell>
          <cell r="S273">
            <v>41522</v>
          </cell>
          <cell r="T273">
            <v>2013</v>
          </cell>
          <cell r="U273">
            <v>9</v>
          </cell>
          <cell r="V273">
            <v>1071</v>
          </cell>
          <cell r="W273" t="str">
            <v>MS</v>
          </cell>
          <cell r="X273">
            <v>3.625</v>
          </cell>
          <cell r="Y273">
            <v>2.79</v>
          </cell>
          <cell r="Z273">
            <v>3.9170255197700614E-3</v>
          </cell>
          <cell r="AA273">
            <v>40451</v>
          </cell>
          <cell r="AB273">
            <v>115228.41</v>
          </cell>
          <cell r="AC273">
            <v>9.4100000000000003E-2</v>
          </cell>
          <cell r="AD273">
            <v>1</v>
          </cell>
          <cell r="AE273">
            <v>108.08499999999999</v>
          </cell>
          <cell r="AF273" t="str">
            <v>AAA</v>
          </cell>
          <cell r="AG273">
            <v>105.54900000000002</v>
          </cell>
          <cell r="AH273">
            <v>2.1</v>
          </cell>
          <cell r="AI273">
            <v>0.8</v>
          </cell>
          <cell r="AJ273">
            <v>2.948298778321552E-3</v>
          </cell>
          <cell r="AK273">
            <v>3.652396706836176E-3</v>
          </cell>
          <cell r="AL273" t="str">
            <v>AAA</v>
          </cell>
          <cell r="AM273" t="str">
            <v>Aaa</v>
          </cell>
          <cell r="AN273" t="str">
            <v>AAA</v>
          </cell>
          <cell r="AO273" t="str">
            <v>Government</v>
          </cell>
          <cell r="AP273" t="str">
            <v>Multi-National</v>
          </cell>
          <cell r="AQ273" t="str">
            <v>SNAT</v>
          </cell>
          <cell r="AR273" t="str">
            <v>#N/A Field Not Applicable</v>
          </cell>
        </row>
        <row r="274">
          <cell r="A274" t="str">
            <v>CP Ltd</v>
          </cell>
          <cell r="B274" t="str">
            <v>HSBC CP Ltd</v>
          </cell>
          <cell r="C274" t="str">
            <v>13400012</v>
          </cell>
          <cell r="D274" t="str">
            <v>USD</v>
          </cell>
          <cell r="E274" t="str">
            <v>600</v>
          </cell>
          <cell r="F274" t="str">
            <v>070</v>
          </cell>
          <cell r="G274" t="str">
            <v>EURO INV BANK</v>
          </cell>
          <cell r="H274" t="str">
            <v>1.750 SEP 14 12</v>
          </cell>
          <cell r="I274" t="str">
            <v>B41FN79</v>
          </cell>
          <cell r="J274" t="str">
            <v>B</v>
          </cell>
          <cell r="K274" t="str">
            <v>ZZZ</v>
          </cell>
          <cell r="L274">
            <v>991.67</v>
          </cell>
          <cell r="M274">
            <v>1199563.81</v>
          </cell>
          <cell r="N274">
            <v>1199328</v>
          </cell>
          <cell r="O274">
            <v>1227960</v>
          </cell>
          <cell r="P274">
            <v>1200000</v>
          </cell>
          <cell r="Q274">
            <v>1228951.67</v>
          </cell>
          <cell r="R274" t="str">
            <v>MS   14</v>
          </cell>
          <cell r="S274">
            <v>41166</v>
          </cell>
          <cell r="T274">
            <v>2012</v>
          </cell>
          <cell r="U274">
            <v>9</v>
          </cell>
          <cell r="V274">
            <v>715</v>
          </cell>
          <cell r="W274" t="str">
            <v>MS</v>
          </cell>
          <cell r="X274">
            <v>1.75</v>
          </cell>
          <cell r="Y274">
            <v>1.92</v>
          </cell>
          <cell r="Z274">
            <v>1.0339611913934121E-3</v>
          </cell>
          <cell r="AA274">
            <v>40451</v>
          </cell>
          <cell r="AB274">
            <v>28396.19</v>
          </cell>
          <cell r="AC274">
            <v>4.6900000000000004E-2</v>
          </cell>
          <cell r="AD274">
            <v>1</v>
          </cell>
          <cell r="AE274">
            <v>102.33</v>
          </cell>
          <cell r="AF274" t="str">
            <v>AAA</v>
          </cell>
          <cell r="AG274">
            <v>99.944000000000003</v>
          </cell>
          <cell r="AH274">
            <v>1.8</v>
          </cell>
          <cell r="AI274">
            <v>0.6</v>
          </cell>
          <cell r="AJ274">
            <v>9.6933861693132377E-4</v>
          </cell>
          <cell r="AK274">
            <v>1.2008312041918061E-3</v>
          </cell>
          <cell r="AL274" t="str">
            <v>AAA</v>
          </cell>
          <cell r="AM274" t="str">
            <v>Aaa</v>
          </cell>
          <cell r="AN274" t="str">
            <v>AAA</v>
          </cell>
          <cell r="AO274" t="str">
            <v>Government</v>
          </cell>
          <cell r="AP274" t="str">
            <v>Multi-National</v>
          </cell>
          <cell r="AQ274" t="str">
            <v>SNAT</v>
          </cell>
          <cell r="AR274" t="str">
            <v>#N/A Field Not Applicable</v>
          </cell>
        </row>
        <row r="275">
          <cell r="A275" t="str">
            <v>CP Ltd</v>
          </cell>
          <cell r="B275" t="str">
            <v>HSBC CP Ltd</v>
          </cell>
          <cell r="C275" t="str">
            <v>13400012</v>
          </cell>
          <cell r="D275" t="str">
            <v>USD</v>
          </cell>
          <cell r="E275" t="str">
            <v>150</v>
          </cell>
          <cell r="F275" t="str">
            <v>070</v>
          </cell>
          <cell r="G275" t="str">
            <v>LANDWIRT RENTENBK</v>
          </cell>
          <cell r="H275" t="str">
            <v>1.875 SEP 24 12</v>
          </cell>
          <cell r="I275" t="str">
            <v>B4M5765</v>
          </cell>
          <cell r="J275" t="str">
            <v>B</v>
          </cell>
          <cell r="K275" t="str">
            <v>ZZZ</v>
          </cell>
          <cell r="L275">
            <v>546.87</v>
          </cell>
          <cell r="M275">
            <v>1497929.07</v>
          </cell>
          <cell r="N275">
            <v>1496865</v>
          </cell>
          <cell r="O275">
            <v>1534875</v>
          </cell>
          <cell r="P275">
            <v>1500000</v>
          </cell>
          <cell r="Q275">
            <v>1535421.87</v>
          </cell>
          <cell r="R275" t="str">
            <v>MS   24</v>
          </cell>
          <cell r="S275">
            <v>41176</v>
          </cell>
          <cell r="T275">
            <v>2012</v>
          </cell>
          <cell r="U275">
            <v>9</v>
          </cell>
          <cell r="V275">
            <v>725</v>
          </cell>
          <cell r="W275" t="str">
            <v>MS</v>
          </cell>
          <cell r="X275">
            <v>1.875</v>
          </cell>
          <cell r="Y275">
            <v>1.95</v>
          </cell>
          <cell r="Z275">
            <v>1.3113104287935096E-3</v>
          </cell>
          <cell r="AA275">
            <v>40451</v>
          </cell>
          <cell r="AB275">
            <v>36945.93</v>
          </cell>
          <cell r="AC275">
            <v>4.8000000000000001E-2</v>
          </cell>
          <cell r="AD275">
            <v>1</v>
          </cell>
          <cell r="AE275">
            <v>102.325</v>
          </cell>
          <cell r="AF275" t="str">
            <v>AAA</v>
          </cell>
          <cell r="AG275">
            <v>99.790999999999997</v>
          </cell>
          <cell r="AH275">
            <v>1.9</v>
          </cell>
          <cell r="AI275">
            <v>0.7</v>
          </cell>
          <cell r="AJ275">
            <v>1.2776870844654709E-3</v>
          </cell>
          <cell r="AK275">
            <v>1.5828179063742916E-3</v>
          </cell>
          <cell r="AL275" t="str">
            <v>AAA</v>
          </cell>
          <cell r="AM275" t="str">
            <v>Aaa</v>
          </cell>
          <cell r="AN275" t="str">
            <v>AAA</v>
          </cell>
          <cell r="AO275" t="str">
            <v>Financial</v>
          </cell>
          <cell r="AP275" t="str">
            <v>Banks</v>
          </cell>
          <cell r="AQ275" t="str">
            <v>GERMANY</v>
          </cell>
          <cell r="AR275" t="str">
            <v>#N/A Field Not Applicable</v>
          </cell>
        </row>
        <row r="276">
          <cell r="A276" t="str">
            <v>CP Ltd</v>
          </cell>
          <cell r="B276" t="str">
            <v>HSBC CP Ltd</v>
          </cell>
          <cell r="C276" t="str">
            <v>13400012</v>
          </cell>
          <cell r="D276" t="str">
            <v>USD</v>
          </cell>
          <cell r="E276" t="str">
            <v>600</v>
          </cell>
          <cell r="F276" t="str">
            <v>070</v>
          </cell>
          <cell r="G276" t="str">
            <v>AFRICAN DEV BANK</v>
          </cell>
          <cell r="H276" t="str">
            <v>1.750 OCT 01 12</v>
          </cell>
          <cell r="I276" t="str">
            <v>B4V7J55</v>
          </cell>
          <cell r="J276" t="str">
            <v>B</v>
          </cell>
          <cell r="K276" t="str">
            <v>ZZZ</v>
          </cell>
          <cell r="L276">
            <v>8750</v>
          </cell>
          <cell r="M276">
            <v>997732.3</v>
          </cell>
          <cell r="N276">
            <v>996600</v>
          </cell>
          <cell r="O276">
            <v>1023050</v>
          </cell>
          <cell r="P276">
            <v>1000000</v>
          </cell>
          <cell r="Q276">
            <v>1031800</v>
          </cell>
          <cell r="R276" t="str">
            <v>AO    1</v>
          </cell>
          <cell r="S276">
            <v>41183</v>
          </cell>
          <cell r="T276">
            <v>2012</v>
          </cell>
          <cell r="U276">
            <v>10</v>
          </cell>
          <cell r="V276">
            <v>732</v>
          </cell>
          <cell r="W276" t="str">
            <v>MS</v>
          </cell>
          <cell r="X276">
            <v>1.75</v>
          </cell>
          <cell r="Y276">
            <v>1.95</v>
          </cell>
          <cell r="Z276">
            <v>8.7343038888626045E-4</v>
          </cell>
          <cell r="AA276">
            <v>40451</v>
          </cell>
          <cell r="AB276">
            <v>25317.7</v>
          </cell>
          <cell r="AC276">
            <v>4.8600000000000004E-2</v>
          </cell>
          <cell r="AD276">
            <v>1</v>
          </cell>
          <cell r="AE276">
            <v>102.30500000000001</v>
          </cell>
          <cell r="AF276" t="str">
            <v>AAA</v>
          </cell>
          <cell r="AG276">
            <v>99.66</v>
          </cell>
          <cell r="AH276">
            <v>1.9</v>
          </cell>
          <cell r="AI276">
            <v>0.6</v>
          </cell>
          <cell r="AJ276">
            <v>8.5103473788917692E-4</v>
          </cell>
          <cell r="AK276">
            <v>1.0542745860509983E-3</v>
          </cell>
          <cell r="AL276" t="str">
            <v>AAA</v>
          </cell>
          <cell r="AM276" t="str">
            <v>Aaa</v>
          </cell>
          <cell r="AN276" t="str">
            <v>AAA</v>
          </cell>
          <cell r="AO276" t="str">
            <v>Government</v>
          </cell>
          <cell r="AP276" t="str">
            <v>Multi-National</v>
          </cell>
          <cell r="AQ276" t="str">
            <v>SNAT</v>
          </cell>
          <cell r="AR276" t="str">
            <v>#N/A Field Not Applicable</v>
          </cell>
        </row>
        <row r="277">
          <cell r="A277" t="str">
            <v>CP Ltd</v>
          </cell>
          <cell r="B277" t="str">
            <v>HSBC CP Ltd</v>
          </cell>
          <cell r="C277" t="str">
            <v>13400012</v>
          </cell>
          <cell r="D277" t="str">
            <v>USD</v>
          </cell>
          <cell r="E277" t="str">
            <v>100</v>
          </cell>
          <cell r="F277" t="str">
            <v>070</v>
          </cell>
          <cell r="G277" t="str">
            <v>OEKB OEST KONTROLLBK</v>
          </cell>
          <cell r="H277" t="str">
            <v>1.75 11 MAR 2013</v>
          </cell>
          <cell r="I277" t="str">
            <v>B676167BB4</v>
          </cell>
          <cell r="J277" t="str">
            <v>B</v>
          </cell>
          <cell r="K277" t="str">
            <v>ZZZ</v>
          </cell>
          <cell r="L277">
            <v>2430.56</v>
          </cell>
          <cell r="M277">
            <v>2499167.2999999998</v>
          </cell>
          <cell r="N277">
            <v>2498975</v>
          </cell>
          <cell r="O277">
            <v>2547500</v>
          </cell>
          <cell r="P277">
            <v>2500000</v>
          </cell>
          <cell r="Q277">
            <v>2549930.56</v>
          </cell>
          <cell r="R277" t="str">
            <v>MS   11</v>
          </cell>
          <cell r="S277">
            <v>41344</v>
          </cell>
          <cell r="T277">
            <v>2013</v>
          </cell>
          <cell r="U277">
            <v>3</v>
          </cell>
          <cell r="V277">
            <v>893</v>
          </cell>
          <cell r="W277" t="str">
            <v>MS</v>
          </cell>
          <cell r="X277">
            <v>1.75</v>
          </cell>
          <cell r="Y277">
            <v>2.39</v>
          </cell>
          <cell r="Z277">
            <v>2.6814696474305928E-3</v>
          </cell>
          <cell r="AA277">
            <v>40451</v>
          </cell>
          <cell r="AB277">
            <v>48332.7</v>
          </cell>
          <cell r="AC277">
            <v>6.9800000000000001E-2</v>
          </cell>
          <cell r="AD277">
            <v>1</v>
          </cell>
          <cell r="AE277">
            <v>101.9</v>
          </cell>
          <cell r="AF277" t="str">
            <v>AAA</v>
          </cell>
          <cell r="AG277">
            <v>99.959000000000003</v>
          </cell>
          <cell r="AH277">
            <v>1.8</v>
          </cell>
          <cell r="AI277">
            <v>1</v>
          </cell>
          <cell r="AJ277">
            <v>2.0195168892782707E-3</v>
          </cell>
          <cell r="AK277">
            <v>2.5018077848945651E-3</v>
          </cell>
          <cell r="AL277" t="str">
            <v>AAA</v>
          </cell>
          <cell r="AM277" t="str">
            <v>Aaa</v>
          </cell>
          <cell r="AN277" t="str">
            <v>AAA</v>
          </cell>
          <cell r="AO277" t="str">
            <v>Financial</v>
          </cell>
          <cell r="AP277" t="str">
            <v>Banks</v>
          </cell>
          <cell r="AQ277" t="str">
            <v>AUSTRIA</v>
          </cell>
          <cell r="AR277" t="str">
            <v>#N/A Field Not Applicable</v>
          </cell>
        </row>
        <row r="278">
          <cell r="A278" t="str">
            <v>CP Ltd</v>
          </cell>
          <cell r="B278" t="str">
            <v>HSBC CP Ltd</v>
          </cell>
          <cell r="C278" t="str">
            <v>13400012</v>
          </cell>
          <cell r="D278" t="str">
            <v>USD</v>
          </cell>
          <cell r="E278" t="str">
            <v>015</v>
          </cell>
          <cell r="F278" t="str">
            <v>070</v>
          </cell>
          <cell r="G278" t="str">
            <v>PRIVATE EXPT FND</v>
          </cell>
          <cell r="H278" t="str">
            <v>3.55 15 APR 2013</v>
          </cell>
          <cell r="I278" t="str">
            <v>B742651DF6</v>
          </cell>
          <cell r="J278" t="str">
            <v>B</v>
          </cell>
          <cell r="K278" t="str">
            <v>ZZZ</v>
          </cell>
          <cell r="L278">
            <v>32738.89</v>
          </cell>
          <cell r="M278">
            <v>2086815.07</v>
          </cell>
          <cell r="N278">
            <v>2105920</v>
          </cell>
          <cell r="O278">
            <v>2138750</v>
          </cell>
          <cell r="P278">
            <v>2000000</v>
          </cell>
          <cell r="Q278">
            <v>2171488.89</v>
          </cell>
          <cell r="R278" t="str">
            <v>AO   15</v>
          </cell>
          <cell r="S278">
            <v>41379</v>
          </cell>
          <cell r="T278">
            <v>2013</v>
          </cell>
          <cell r="U278">
            <v>4</v>
          </cell>
          <cell r="V278">
            <v>928</v>
          </cell>
          <cell r="W278" t="str">
            <v>MS</v>
          </cell>
          <cell r="X278">
            <v>3.55</v>
          </cell>
          <cell r="Y278">
            <v>2.41</v>
          </cell>
          <cell r="Z278">
            <v>2.2577750089407904E-3</v>
          </cell>
          <cell r="AA278">
            <v>40451</v>
          </cell>
          <cell r="AB278">
            <v>51934.93</v>
          </cell>
          <cell r="AC278">
            <v>7.22E-2</v>
          </cell>
          <cell r="AD278">
            <v>1</v>
          </cell>
          <cell r="AE278">
            <v>106.93799999999999</v>
          </cell>
          <cell r="AF278" t="str">
            <v>AA+</v>
          </cell>
          <cell r="AG278">
            <v>105.29600000000001</v>
          </cell>
          <cell r="AH278">
            <v>1.8</v>
          </cell>
          <cell r="AI278">
            <v>0.8</v>
          </cell>
          <cell r="AJ278">
            <v>1.6863049859308806E-3</v>
          </cell>
          <cell r="AK278">
            <v>2.0890198858480973E-3</v>
          </cell>
          <cell r="AL278" t="str">
            <v>AA+</v>
          </cell>
          <cell r="AM278" t="str">
            <v>Aaa</v>
          </cell>
          <cell r="AN278" t="str">
            <v>AA+</v>
          </cell>
          <cell r="AO278" t="str">
            <v>Financial</v>
          </cell>
          <cell r="AP278" t="str">
            <v>Diversified Finan Serv</v>
          </cell>
          <cell r="AQ278" t="str">
            <v>UNITED STATES</v>
          </cell>
          <cell r="AR278" t="str">
            <v>#N/A Field Not Applicable</v>
          </cell>
        </row>
        <row r="279">
          <cell r="A279" t="str">
            <v>CP Ltd</v>
          </cell>
          <cell r="B279" t="str">
            <v>HSBC CP Ltd</v>
          </cell>
          <cell r="C279" t="str">
            <v>13400012</v>
          </cell>
          <cell r="D279" t="str">
            <v>USD</v>
          </cell>
          <cell r="E279" t="str">
            <v>205</v>
          </cell>
          <cell r="F279" t="str">
            <v>070</v>
          </cell>
          <cell r="G279" t="str">
            <v>RABOBANK NEDERLAND</v>
          </cell>
          <cell r="H279" t="str">
            <v>2.65 17 AUG 2012</v>
          </cell>
          <cell r="I279" t="str">
            <v>B74977RBU7</v>
          </cell>
          <cell r="J279" t="str">
            <v>B</v>
          </cell>
          <cell r="K279" t="str">
            <v>ZZZ</v>
          </cell>
          <cell r="L279">
            <v>6477.78</v>
          </cell>
          <cell r="M279">
            <v>1999286.46</v>
          </cell>
          <cell r="N279">
            <v>1998860</v>
          </cell>
          <cell r="O279">
            <v>2064480</v>
          </cell>
          <cell r="P279">
            <v>2000000</v>
          </cell>
          <cell r="Q279">
            <v>2070957.78</v>
          </cell>
          <cell r="R279" t="str">
            <v>FA   17</v>
          </cell>
          <cell r="S279">
            <v>41138</v>
          </cell>
          <cell r="T279">
            <v>2012</v>
          </cell>
          <cell r="U279">
            <v>8</v>
          </cell>
          <cell r="V279">
            <v>687</v>
          </cell>
          <cell r="W279" t="str">
            <v>MS</v>
          </cell>
          <cell r="X279">
            <v>2.65</v>
          </cell>
          <cell r="Y279">
            <v>1.83</v>
          </cell>
          <cell r="Z279">
            <v>1.6425014785324517E-3</v>
          </cell>
          <cell r="AA279">
            <v>40451</v>
          </cell>
          <cell r="AB279">
            <v>65193.54</v>
          </cell>
          <cell r="AC279">
            <v>4.3200000000000002E-2</v>
          </cell>
          <cell r="AD279">
            <v>1</v>
          </cell>
          <cell r="AE279">
            <v>103.22399999999999</v>
          </cell>
          <cell r="AF279" t="str">
            <v>AAA</v>
          </cell>
          <cell r="AG279">
            <v>99.942999999999998</v>
          </cell>
          <cell r="AH279">
            <v>2.7</v>
          </cell>
          <cell r="AI279">
            <v>0.9</v>
          </cell>
          <cell r="AJ279">
            <v>2.4233628371790271E-3</v>
          </cell>
          <cell r="AK279">
            <v>3.0020981967847629E-3</v>
          </cell>
          <cell r="AL279" t="str">
            <v>AAA</v>
          </cell>
          <cell r="AM279" t="str">
            <v>Aaa</v>
          </cell>
          <cell r="AN279" t="str">
            <v>AAA</v>
          </cell>
          <cell r="AO279" t="str">
            <v>Financial</v>
          </cell>
          <cell r="AP279" t="str">
            <v>Banks</v>
          </cell>
          <cell r="AQ279" t="str">
            <v>NETHERLANDS</v>
          </cell>
          <cell r="AR279" t="str">
            <v>#N/A Field Not Applicable</v>
          </cell>
        </row>
        <row r="280">
          <cell r="A280" t="str">
            <v>CP Ltd</v>
          </cell>
          <cell r="B280" t="str">
            <v>HSBC CP Ltd</v>
          </cell>
          <cell r="C280" t="str">
            <v>13400012</v>
          </cell>
          <cell r="D280" t="str">
            <v>USD</v>
          </cell>
          <cell r="E280" t="str">
            <v>015</v>
          </cell>
          <cell r="F280" t="str">
            <v>070</v>
          </cell>
          <cell r="G280" t="str">
            <v>TENN VALLEY AUTH</v>
          </cell>
          <cell r="H280" t="str">
            <v>5.625   18 JAN 2011</v>
          </cell>
          <cell r="I280" t="str">
            <v>B880591DN9</v>
          </cell>
          <cell r="J280" t="str">
            <v>B</v>
          </cell>
          <cell r="K280" t="str">
            <v>ZZZ</v>
          </cell>
          <cell r="L280">
            <v>38553.120000000003</v>
          </cell>
          <cell r="M280">
            <v>3430071.24</v>
          </cell>
          <cell r="N280">
            <v>3600715.05</v>
          </cell>
          <cell r="O280">
            <v>3433911</v>
          </cell>
          <cell r="P280">
            <v>3380000</v>
          </cell>
          <cell r="Q280">
            <v>3472464.12</v>
          </cell>
          <cell r="R280" t="str">
            <v>JJ   18</v>
          </cell>
          <cell r="S280">
            <v>40561</v>
          </cell>
          <cell r="T280">
            <v>2011</v>
          </cell>
          <cell r="U280">
            <v>1</v>
          </cell>
          <cell r="V280">
            <v>110</v>
          </cell>
          <cell r="W280" t="str">
            <v>MS</v>
          </cell>
          <cell r="X280">
            <v>5.625</v>
          </cell>
          <cell r="Y280">
            <v>0.3</v>
          </cell>
          <cell r="Z280">
            <v>4.6195965622947426E-4</v>
          </cell>
          <cell r="AA280">
            <v>40451</v>
          </cell>
          <cell r="AB280">
            <v>3839.76</v>
          </cell>
          <cell r="AC280">
            <v>2.3999999999999998E-3</v>
          </cell>
          <cell r="AD280">
            <v>1</v>
          </cell>
          <cell r="AE280">
            <v>101.595</v>
          </cell>
          <cell r="AF280" t="str">
            <v>AAA</v>
          </cell>
          <cell r="AG280">
            <v>106.53</v>
          </cell>
          <cell r="AH280">
            <v>0.7</v>
          </cell>
          <cell r="AI280">
            <v>0.3</v>
          </cell>
          <cell r="AJ280">
            <v>1.0779058645354399E-3</v>
          </cell>
          <cell r="AK280">
            <v>1.3353259374037788E-3</v>
          </cell>
          <cell r="AL280" t="str">
            <v>AAA</v>
          </cell>
          <cell r="AM280" t="str">
            <v>Aaa</v>
          </cell>
          <cell r="AN280" t="str">
            <v>AAA</v>
          </cell>
          <cell r="AO280" t="str">
            <v>Government</v>
          </cell>
          <cell r="AP280" t="str">
            <v>Sovereign</v>
          </cell>
          <cell r="AQ280" t="str">
            <v>UNITED STATES</v>
          </cell>
          <cell r="AR280" t="str">
            <v>#N/A Field Not Applicable</v>
          </cell>
        </row>
        <row r="281">
          <cell r="A281" t="str">
            <v>CP Inc</v>
          </cell>
          <cell r="B281" t="str">
            <v>HSBC US Branch</v>
          </cell>
          <cell r="C281" t="str">
            <v>13400022</v>
          </cell>
          <cell r="D281" t="str">
            <v>USD</v>
          </cell>
          <cell r="E281" t="str">
            <v>270</v>
          </cell>
          <cell r="F281" t="str">
            <v>070</v>
          </cell>
          <cell r="G281" t="str">
            <v>BP CAP MKTS P L C</v>
          </cell>
          <cell r="H281" t="str">
            <v>3.125 MAR 10 12</v>
          </cell>
          <cell r="I281" t="str">
            <v>05565QBG2</v>
          </cell>
          <cell r="J281" t="str">
            <v>B</v>
          </cell>
          <cell r="K281" t="str">
            <v>ZZZ</v>
          </cell>
          <cell r="L281">
            <v>2734.38</v>
          </cell>
          <cell r="M281">
            <v>1539740.07</v>
          </cell>
          <cell r="N281">
            <v>1561650</v>
          </cell>
          <cell r="O281">
            <v>1529370</v>
          </cell>
          <cell r="P281">
            <v>1500000</v>
          </cell>
          <cell r="Q281">
            <v>1532104.38</v>
          </cell>
          <cell r="R281" t="str">
            <v>MS   10</v>
          </cell>
          <cell r="S281">
            <v>40978</v>
          </cell>
          <cell r="T281">
            <v>2012</v>
          </cell>
          <cell r="U281">
            <v>3</v>
          </cell>
          <cell r="V281">
            <v>527</v>
          </cell>
          <cell r="W281" t="str">
            <v>MS</v>
          </cell>
          <cell r="X281">
            <v>3.125</v>
          </cell>
          <cell r="Y281">
            <v>2.62</v>
          </cell>
          <cell r="Z281">
            <v>1.8110413150488583E-3</v>
          </cell>
          <cell r="AA281">
            <v>40451</v>
          </cell>
          <cell r="AB281">
            <v>-10370.07</v>
          </cell>
          <cell r="AC281">
            <v>2.7000000000000003E-2</v>
          </cell>
          <cell r="AD281">
            <v>1</v>
          </cell>
          <cell r="AE281">
            <v>101.958</v>
          </cell>
          <cell r="AF281" t="str">
            <v>A</v>
          </cell>
          <cell r="AG281">
            <v>104.11</v>
          </cell>
          <cell r="AH281">
            <v>1.3</v>
          </cell>
          <cell r="AI281">
            <v>1.7</v>
          </cell>
          <cell r="AJ281">
            <v>8.9860828609294497E-4</v>
          </cell>
          <cell r="AK281">
            <v>1.1132094104553531E-3</v>
          </cell>
          <cell r="AL281" t="str">
            <v xml:space="preserve">A </v>
          </cell>
          <cell r="AM281" t="str">
            <v>A2</v>
          </cell>
          <cell r="AN281" t="str">
            <v xml:space="preserve">A </v>
          </cell>
          <cell r="AO281" t="str">
            <v>Energy</v>
          </cell>
          <cell r="AP281" t="str">
            <v>Oil&amp;Gas</v>
          </cell>
          <cell r="AQ281" t="str">
            <v>BRITAIN</v>
          </cell>
          <cell r="AR281" t="str">
            <v>#N/A Field Not Applicable</v>
          </cell>
        </row>
        <row r="282">
          <cell r="A282" t="str">
            <v>CP Inc</v>
          </cell>
          <cell r="B282" t="str">
            <v>HSBC US Branch</v>
          </cell>
          <cell r="C282" t="str">
            <v>13400022</v>
          </cell>
          <cell r="D282" t="str">
            <v>USD</v>
          </cell>
          <cell r="E282" t="str">
            <v>015</v>
          </cell>
          <cell r="F282" t="str">
            <v>070</v>
          </cell>
          <cell r="G282" t="str">
            <v>BERKSHIRE HATHAWAY F</v>
          </cell>
          <cell r="H282" t="str">
            <v>5.125 SEP 15 12</v>
          </cell>
          <cell r="I282" t="str">
            <v>084664AY7</v>
          </cell>
          <cell r="J282" t="str">
            <v>B</v>
          </cell>
          <cell r="K282" t="str">
            <v>CAL</v>
          </cell>
          <cell r="L282">
            <v>2277.7800000000002</v>
          </cell>
          <cell r="M282">
            <v>1068443.8400000001</v>
          </cell>
          <cell r="N282">
            <v>1096300</v>
          </cell>
          <cell r="O282">
            <v>1084720</v>
          </cell>
          <cell r="P282">
            <v>1000000</v>
          </cell>
          <cell r="Q282">
            <v>1086997.78</v>
          </cell>
          <cell r="R282" t="str">
            <v>MS   15</v>
          </cell>
          <cell r="S282">
            <v>41167</v>
          </cell>
          <cell r="T282">
            <v>2012</v>
          </cell>
          <cell r="U282">
            <v>9</v>
          </cell>
          <cell r="V282">
            <v>716</v>
          </cell>
          <cell r="W282" t="str">
            <v>MS</v>
          </cell>
          <cell r="X282">
            <v>5.125</v>
          </cell>
          <cell r="Y282">
            <v>1.88</v>
          </cell>
          <cell r="Z282">
            <v>9.0175633803120945E-4</v>
          </cell>
          <cell r="AA282">
            <v>40451</v>
          </cell>
          <cell r="AB282">
            <v>16276.16</v>
          </cell>
          <cell r="AC282">
            <v>4.5499999999999999E-2</v>
          </cell>
          <cell r="AD282">
            <v>1</v>
          </cell>
          <cell r="AE282">
            <v>108.47200000000001</v>
          </cell>
          <cell r="AF282" t="str">
            <v>AA+</v>
          </cell>
          <cell r="AG282">
            <v>109.63</v>
          </cell>
          <cell r="AH282">
            <v>1.5</v>
          </cell>
          <cell r="AI282">
            <v>0.8</v>
          </cell>
          <cell r="AJ282">
            <v>7.1948643991851826E-4</v>
          </cell>
          <cell r="AK282">
            <v>8.9131058327395808E-4</v>
          </cell>
          <cell r="AL282" t="str">
            <v>AA+</v>
          </cell>
          <cell r="AM282" t="str">
            <v>Aa2</v>
          </cell>
          <cell r="AN282" t="str">
            <v>AA+</v>
          </cell>
          <cell r="AO282" t="str">
            <v>Financial</v>
          </cell>
          <cell r="AP282" t="str">
            <v>Insurance</v>
          </cell>
          <cell r="AQ282" t="str">
            <v>UNITED STATES</v>
          </cell>
          <cell r="AR282" t="str">
            <v>#N/A Field Not Applicable</v>
          </cell>
        </row>
        <row r="283">
          <cell r="A283" t="str">
            <v>CP Inc</v>
          </cell>
          <cell r="B283" t="str">
            <v>HSBC US Branch</v>
          </cell>
          <cell r="C283" t="str">
            <v>13400022</v>
          </cell>
          <cell r="D283" t="str">
            <v>USD</v>
          </cell>
          <cell r="E283" t="str">
            <v>015</v>
          </cell>
          <cell r="F283" t="str">
            <v>070</v>
          </cell>
          <cell r="G283" t="str">
            <v>CISCO SYS INC</v>
          </cell>
          <cell r="H283" t="str">
            <v>5.250 FEB 22 11</v>
          </cell>
          <cell r="I283" t="str">
            <v>17275RAB8</v>
          </cell>
          <cell r="J283" t="str">
            <v>B</v>
          </cell>
          <cell r="K283" t="str">
            <v>CAL</v>
          </cell>
          <cell r="L283">
            <v>5687.5</v>
          </cell>
          <cell r="M283">
            <v>1003264.82</v>
          </cell>
          <cell r="N283">
            <v>1026640</v>
          </cell>
          <cell r="O283">
            <v>1018281.25</v>
          </cell>
          <cell r="P283">
            <v>1000000</v>
          </cell>
          <cell r="Q283">
            <v>1023968.75</v>
          </cell>
          <cell r="R283" t="str">
            <v>FA   22</v>
          </cell>
          <cell r="S283">
            <v>40596</v>
          </cell>
          <cell r="T283">
            <v>2011</v>
          </cell>
          <cell r="U283">
            <v>2</v>
          </cell>
          <cell r="V283">
            <v>145</v>
          </cell>
          <cell r="W283" t="str">
            <v>MS</v>
          </cell>
          <cell r="X283">
            <v>5.25</v>
          </cell>
          <cell r="Y283">
            <v>0.39</v>
          </cell>
          <cell r="Z283">
            <v>1.7565472860576009E-4</v>
          </cell>
          <cell r="AA283">
            <v>40451</v>
          </cell>
          <cell r="AB283">
            <v>15016.43</v>
          </cell>
          <cell r="AC283">
            <v>3.4999999999999996E-3</v>
          </cell>
          <cell r="AD283">
            <v>1</v>
          </cell>
          <cell r="AE283">
            <v>101.82799999999999</v>
          </cell>
          <cell r="AF283" t="str">
            <v>A+</v>
          </cell>
          <cell r="AG283">
            <v>102.664</v>
          </cell>
          <cell r="AH283">
            <v>4.4000000000000004</v>
          </cell>
          <cell r="AI283">
            <v>0.6</v>
          </cell>
          <cell r="AJ283">
            <v>1.9817456560649862E-3</v>
          </cell>
          <cell r="AK283">
            <v>2.4550162151880921E-3</v>
          </cell>
          <cell r="AL283" t="str">
            <v xml:space="preserve">A+ </v>
          </cell>
          <cell r="AM283" t="str">
            <v>A1</v>
          </cell>
          <cell r="AN283" t="str">
            <v xml:space="preserve">A+ </v>
          </cell>
          <cell r="AO283" t="str">
            <v>Communications</v>
          </cell>
          <cell r="AP283" t="str">
            <v>Telecommunications</v>
          </cell>
          <cell r="AQ283" t="str">
            <v>UNITED STATES</v>
          </cell>
          <cell r="AR283" t="str">
            <v>#N/A Field Not Applicable</v>
          </cell>
        </row>
        <row r="284">
          <cell r="A284" t="str">
            <v>CP Inc</v>
          </cell>
          <cell r="B284" t="str">
            <v>HSBC US Branch</v>
          </cell>
          <cell r="C284" t="str">
            <v>13400022</v>
          </cell>
          <cell r="D284" t="str">
            <v>USD</v>
          </cell>
          <cell r="E284" t="str">
            <v>015</v>
          </cell>
          <cell r="F284" t="str">
            <v>070</v>
          </cell>
          <cell r="G284" t="str">
            <v>GEN ELEC CAP CORP</v>
          </cell>
          <cell r="H284" t="str">
            <v>6.875 NOV 15 10</v>
          </cell>
          <cell r="I284" t="str">
            <v>2694531</v>
          </cell>
          <cell r="J284" t="str">
            <v>B</v>
          </cell>
          <cell r="K284" t="str">
            <v>ZZZ</v>
          </cell>
          <cell r="L284">
            <v>25972.22</v>
          </cell>
          <cell r="M284">
            <v>1004024.55</v>
          </cell>
          <cell r="N284">
            <v>1083800</v>
          </cell>
          <cell r="O284">
            <v>1007100</v>
          </cell>
          <cell r="P284">
            <v>1000000</v>
          </cell>
          <cell r="Q284">
            <v>1033072.22</v>
          </cell>
          <cell r="R284" t="str">
            <v>MN   15</v>
          </cell>
          <cell r="S284">
            <v>40497</v>
          </cell>
          <cell r="T284">
            <v>2010</v>
          </cell>
          <cell r="U284">
            <v>11</v>
          </cell>
          <cell r="V284">
            <v>46</v>
          </cell>
          <cell r="W284" t="str">
            <v>MS</v>
          </cell>
          <cell r="X284">
            <v>6.875</v>
          </cell>
          <cell r="Y284">
            <v>0.12</v>
          </cell>
          <cell r="Z284">
            <v>5.4088536769160818E-5</v>
          </cell>
          <cell r="AA284">
            <v>40451</v>
          </cell>
          <cell r="AB284">
            <v>3075.45</v>
          </cell>
          <cell r="AC284">
            <v>8.0000000000000004E-4</v>
          </cell>
          <cell r="AD284">
            <v>1</v>
          </cell>
          <cell r="AE284">
            <v>100.71</v>
          </cell>
          <cell r="AF284" t="str">
            <v>AA+</v>
          </cell>
          <cell r="AG284">
            <v>108.38</v>
          </cell>
          <cell r="AH284">
            <v>3.4</v>
          </cell>
          <cell r="AI284">
            <v>1</v>
          </cell>
          <cell r="AJ284">
            <v>1.53250854179289E-3</v>
          </cell>
          <cell r="AK284">
            <v>1.8984945462105392E-3</v>
          </cell>
          <cell r="AL284" t="str">
            <v>AA+</v>
          </cell>
          <cell r="AM284" t="str">
            <v>Aa2</v>
          </cell>
          <cell r="AN284" t="str">
            <v>AA+</v>
          </cell>
          <cell r="AO284" t="str">
            <v>Financial</v>
          </cell>
          <cell r="AP284" t="str">
            <v>Diversified Finan Serv</v>
          </cell>
          <cell r="AQ284" t="str">
            <v>UNITED STATES</v>
          </cell>
          <cell r="AR284" t="str">
            <v>#N/A Field Not Applicable</v>
          </cell>
        </row>
        <row r="285">
          <cell r="A285" t="str">
            <v>CP Inc</v>
          </cell>
          <cell r="B285" t="str">
            <v>HSBC US Branch</v>
          </cell>
          <cell r="C285" t="str">
            <v>13400022</v>
          </cell>
          <cell r="D285" t="str">
            <v>USD</v>
          </cell>
          <cell r="E285" t="str">
            <v>015</v>
          </cell>
          <cell r="F285" t="str">
            <v>070</v>
          </cell>
          <cell r="G285" t="str">
            <v>GOLDMAN SACHS GROUP</v>
          </cell>
          <cell r="H285" t="str">
            <v>6.600 JAN 15 12</v>
          </cell>
          <cell r="I285" t="str">
            <v>38141GBU7</v>
          </cell>
          <cell r="J285" t="str">
            <v>B</v>
          </cell>
          <cell r="K285" t="str">
            <v>ZZZ</v>
          </cell>
          <cell r="L285">
            <v>13933.33</v>
          </cell>
          <cell r="M285">
            <v>1015710.37</v>
          </cell>
          <cell r="N285">
            <v>1050500</v>
          </cell>
          <cell r="O285">
            <v>1065770</v>
          </cell>
          <cell r="P285">
            <v>1000000</v>
          </cell>
          <cell r="Q285">
            <v>1079703.33</v>
          </cell>
          <cell r="R285" t="str">
            <v>JJ   15</v>
          </cell>
          <cell r="S285">
            <v>40923</v>
          </cell>
          <cell r="T285">
            <v>2012</v>
          </cell>
          <cell r="U285">
            <v>1</v>
          </cell>
          <cell r="V285">
            <v>472</v>
          </cell>
          <cell r="W285" t="str">
            <v>MS</v>
          </cell>
          <cell r="X285">
            <v>6.6</v>
          </cell>
          <cell r="Y285">
            <v>1.24</v>
          </cell>
          <cell r="Z285">
            <v>5.6542007813502543E-4</v>
          </cell>
          <cell r="AA285">
            <v>40451</v>
          </cell>
          <cell r="AB285">
            <v>50059.63</v>
          </cell>
          <cell r="AC285">
            <v>2.18E-2</v>
          </cell>
          <cell r="AD285">
            <v>1</v>
          </cell>
          <cell r="AE285">
            <v>106.57700000000001</v>
          </cell>
          <cell r="AF285" t="str">
            <v>A</v>
          </cell>
          <cell r="AG285">
            <v>105.05</v>
          </cell>
          <cell r="AH285">
            <v>5.2</v>
          </cell>
          <cell r="AI285">
            <v>1.4</v>
          </cell>
          <cell r="AJ285">
            <v>2.3711164566952683E-3</v>
          </cell>
          <cell r="AK285">
            <v>2.9373745977295728E-3</v>
          </cell>
          <cell r="AL285" t="str">
            <v xml:space="preserve">A </v>
          </cell>
          <cell r="AM285" t="str">
            <v>A1</v>
          </cell>
          <cell r="AN285" t="str">
            <v xml:space="preserve">A </v>
          </cell>
          <cell r="AO285" t="str">
            <v>Financial</v>
          </cell>
          <cell r="AP285" t="str">
            <v>Banks</v>
          </cell>
          <cell r="AQ285" t="str">
            <v>UNITED STATES</v>
          </cell>
          <cell r="AR285" t="str">
            <v>#N/A Field Not Applicable</v>
          </cell>
        </row>
        <row r="286">
          <cell r="A286" t="str">
            <v>CP Inc</v>
          </cell>
          <cell r="B286" t="str">
            <v>HSBC US Branch</v>
          </cell>
          <cell r="C286" t="str">
            <v>13400022</v>
          </cell>
          <cell r="D286" t="str">
            <v>USD</v>
          </cell>
          <cell r="E286" t="str">
            <v>015</v>
          </cell>
          <cell r="F286" t="str">
            <v>070</v>
          </cell>
          <cell r="G286" t="str">
            <v>JP MORGAN CHASE &amp; CO</v>
          </cell>
          <cell r="H286" t="str">
            <v>5.600 JUN 01 11</v>
          </cell>
          <cell r="I286" t="str">
            <v>46625HGG9</v>
          </cell>
          <cell r="J286" t="str">
            <v>B</v>
          </cell>
          <cell r="K286" t="str">
            <v>ZZZ</v>
          </cell>
          <cell r="L286">
            <v>28000</v>
          </cell>
          <cell r="M286">
            <v>1516129.65</v>
          </cell>
          <cell r="N286">
            <v>1580250</v>
          </cell>
          <cell r="O286">
            <v>1548975</v>
          </cell>
          <cell r="P286">
            <v>1500000</v>
          </cell>
          <cell r="Q286">
            <v>1576975</v>
          </cell>
          <cell r="R286" t="str">
            <v>JD    1</v>
          </cell>
          <cell r="S286">
            <v>40695</v>
          </cell>
          <cell r="T286">
            <v>2011</v>
          </cell>
          <cell r="U286">
            <v>6</v>
          </cell>
          <cell r="V286">
            <v>244</v>
          </cell>
          <cell r="W286" t="str">
            <v>MS</v>
          </cell>
          <cell r="X286">
            <v>5.6</v>
          </cell>
          <cell r="Y286">
            <v>0.65</v>
          </cell>
          <cell r="Z286">
            <v>4.4241449996206065E-4</v>
          </cell>
          <cell r="AA286">
            <v>40451</v>
          </cell>
          <cell r="AB286">
            <v>32845.35</v>
          </cell>
          <cell r="AC286">
            <v>7.6E-3</v>
          </cell>
          <cell r="AD286">
            <v>1</v>
          </cell>
          <cell r="AE286">
            <v>103.265</v>
          </cell>
          <cell r="AF286" t="str">
            <v>A+</v>
          </cell>
          <cell r="AG286">
            <v>105.35</v>
          </cell>
          <cell r="AH286">
            <v>3.9</v>
          </cell>
          <cell r="AI286">
            <v>0.7</v>
          </cell>
          <cell r="AJ286">
            <v>2.6544869997723636E-3</v>
          </cell>
          <cell r="AK286">
            <v>3.2884182728005135E-3</v>
          </cell>
          <cell r="AL286" t="str">
            <v xml:space="preserve">A+ </v>
          </cell>
          <cell r="AM286" t="str">
            <v>Aa3</v>
          </cell>
          <cell r="AN286" t="str">
            <v xml:space="preserve">A+ </v>
          </cell>
          <cell r="AO286" t="str">
            <v>Financial</v>
          </cell>
          <cell r="AP286" t="str">
            <v>Banks</v>
          </cell>
          <cell r="AQ286" t="str">
            <v>UNITED STATES</v>
          </cell>
          <cell r="AR286" t="str">
            <v>#N/A Field Not Applicable</v>
          </cell>
        </row>
        <row r="287">
          <cell r="A287" t="str">
            <v>CP Inc</v>
          </cell>
          <cell r="B287" t="str">
            <v>HSBC US Branch</v>
          </cell>
          <cell r="C287" t="str">
            <v>13400022</v>
          </cell>
          <cell r="D287" t="str">
            <v>USD</v>
          </cell>
          <cell r="E287" t="str">
            <v>015</v>
          </cell>
          <cell r="F287" t="str">
            <v>070</v>
          </cell>
          <cell r="G287" t="str">
            <v>JOHNSON &amp; JOHNSON</v>
          </cell>
          <cell r="H287" t="str">
            <v>5.150 AUG 15 12</v>
          </cell>
          <cell r="I287" t="str">
            <v>478160AP9</v>
          </cell>
          <cell r="J287" t="str">
            <v>B</v>
          </cell>
          <cell r="K287" t="str">
            <v>CAL</v>
          </cell>
          <cell r="L287">
            <v>9870.83</v>
          </cell>
          <cell r="M287">
            <v>1604396.29</v>
          </cell>
          <cell r="N287">
            <v>1648200</v>
          </cell>
          <cell r="O287">
            <v>1626915</v>
          </cell>
          <cell r="P287">
            <v>1500000</v>
          </cell>
          <cell r="Q287">
            <v>1636785.83</v>
          </cell>
          <cell r="R287" t="str">
            <v>FA   15</v>
          </cell>
          <cell r="S287">
            <v>41136</v>
          </cell>
          <cell r="T287">
            <v>2012</v>
          </cell>
          <cell r="U287">
            <v>8</v>
          </cell>
          <cell r="V287">
            <v>685</v>
          </cell>
          <cell r="W287" t="str">
            <v>MS</v>
          </cell>
          <cell r="X287">
            <v>5.15</v>
          </cell>
          <cell r="Y287">
            <v>1.8</v>
          </cell>
          <cell r="Z287">
            <v>1.2964739914572338E-3</v>
          </cell>
          <cell r="AA287">
            <v>40451</v>
          </cell>
          <cell r="AB287">
            <v>22518.71</v>
          </cell>
          <cell r="AC287">
            <v>4.2099999999999999E-2</v>
          </cell>
          <cell r="AD287">
            <v>1</v>
          </cell>
          <cell r="AE287">
            <v>108.461</v>
          </cell>
          <cell r="AF287" t="str">
            <v>AAA</v>
          </cell>
          <cell r="AG287">
            <v>109.88</v>
          </cell>
          <cell r="AH287">
            <v>1.4</v>
          </cell>
          <cell r="AI287">
            <v>0.6</v>
          </cell>
          <cell r="AJ287">
            <v>1.0083686600222931E-3</v>
          </cell>
          <cell r="AK287">
            <v>1.2491822064380185E-3</v>
          </cell>
          <cell r="AL287" t="str">
            <v>AAA</v>
          </cell>
          <cell r="AM287" t="str">
            <v>Aaa</v>
          </cell>
          <cell r="AN287" t="str">
            <v>AAA</v>
          </cell>
          <cell r="AO287" t="str">
            <v>Consumer, Non-cyclical</v>
          </cell>
          <cell r="AP287" t="str">
            <v>Healthcare-Products</v>
          </cell>
          <cell r="AQ287" t="str">
            <v>UNITED STATES</v>
          </cell>
          <cell r="AR287" t="str">
            <v>#N/A Field Not Applicable</v>
          </cell>
        </row>
        <row r="288">
          <cell r="A288" t="str">
            <v>CP Inc</v>
          </cell>
          <cell r="B288" t="str">
            <v>HSBC US Branch</v>
          </cell>
          <cell r="C288" t="str">
            <v>13400022</v>
          </cell>
          <cell r="D288" t="str">
            <v>USD</v>
          </cell>
          <cell r="E288" t="str">
            <v>100</v>
          </cell>
          <cell r="F288" t="str">
            <v>070</v>
          </cell>
          <cell r="G288" t="str">
            <v>OESTERREICHISCHE KON</v>
          </cell>
          <cell r="H288" t="str">
            <v>4.750 NOV 08 11</v>
          </cell>
          <cell r="I288" t="str">
            <v>676167AT6</v>
          </cell>
          <cell r="J288" t="str">
            <v>B</v>
          </cell>
          <cell r="K288" t="str">
            <v>ZZZ</v>
          </cell>
          <cell r="L288">
            <v>18868.060000000001</v>
          </cell>
          <cell r="M288">
            <v>1039248.7</v>
          </cell>
          <cell r="N288">
            <v>1067200</v>
          </cell>
          <cell r="O288">
            <v>1045312.5</v>
          </cell>
          <cell r="P288">
            <v>1000000</v>
          </cell>
          <cell r="Q288">
            <v>1064180.56</v>
          </cell>
          <cell r="R288" t="str">
            <v>MN    8</v>
          </cell>
          <cell r="S288">
            <v>40855</v>
          </cell>
          <cell r="T288">
            <v>2011</v>
          </cell>
          <cell r="U288">
            <v>11</v>
          </cell>
          <cell r="V288">
            <v>404</v>
          </cell>
          <cell r="W288" t="str">
            <v>MS</v>
          </cell>
          <cell r="X288">
            <v>4.75</v>
          </cell>
          <cell r="Y288">
            <v>1.07</v>
          </cell>
          <cell r="Z288">
            <v>4.9920959293948757E-4</v>
          </cell>
          <cell r="AA288">
            <v>40451</v>
          </cell>
          <cell r="AB288">
            <v>6063.8</v>
          </cell>
          <cell r="AC288">
            <v>1.7000000000000001E-2</v>
          </cell>
          <cell r="AD288">
            <v>1</v>
          </cell>
          <cell r="AE288">
            <v>104.53100000000001</v>
          </cell>
          <cell r="AF288" t="str">
            <v>AAA</v>
          </cell>
          <cell r="AG288">
            <v>106.72</v>
          </cell>
          <cell r="AH288">
            <v>1.1000000000000001</v>
          </cell>
          <cell r="AI288">
            <v>0.6</v>
          </cell>
          <cell r="AJ288">
            <v>5.1320612358265083E-4</v>
          </cell>
          <cell r="AK288">
            <v>6.3576743628694784E-4</v>
          </cell>
          <cell r="AL288" t="str">
            <v>AAA</v>
          </cell>
          <cell r="AM288" t="str">
            <v>Aaa</v>
          </cell>
          <cell r="AN288" t="str">
            <v>AAA</v>
          </cell>
          <cell r="AO288" t="str">
            <v>Financial</v>
          </cell>
          <cell r="AP288" t="str">
            <v>Banks</v>
          </cell>
          <cell r="AQ288" t="str">
            <v>AUSTRIA</v>
          </cell>
          <cell r="AR288" t="str">
            <v>#N/A Field Not Applicable</v>
          </cell>
        </row>
        <row r="289">
          <cell r="A289" t="str">
            <v>CP Inc</v>
          </cell>
          <cell r="B289" t="str">
            <v>HSBC US Branch</v>
          </cell>
          <cell r="C289" t="str">
            <v>13400022</v>
          </cell>
          <cell r="D289" t="str">
            <v>USD</v>
          </cell>
          <cell r="E289" t="str">
            <v>015</v>
          </cell>
          <cell r="F289" t="str">
            <v>070</v>
          </cell>
          <cell r="G289" t="str">
            <v>ORACLE CORP / OZARK</v>
          </cell>
          <cell r="H289" t="str">
            <v>5.000 JAN 15 11</v>
          </cell>
          <cell r="I289" t="str">
            <v>68402LAE4</v>
          </cell>
          <cell r="J289" t="str">
            <v>B</v>
          </cell>
          <cell r="K289" t="str">
            <v>CAL</v>
          </cell>
          <cell r="L289">
            <v>21111.11</v>
          </cell>
          <cell r="M289">
            <v>2006862.31</v>
          </cell>
          <cell r="N289">
            <v>2069400</v>
          </cell>
          <cell r="O289">
            <v>2024687.5</v>
          </cell>
          <cell r="P289">
            <v>2000000</v>
          </cell>
          <cell r="Q289">
            <v>2045798.61</v>
          </cell>
          <cell r="R289" t="str">
            <v>JJ   15</v>
          </cell>
          <cell r="S289">
            <v>40558</v>
          </cell>
          <cell r="T289">
            <v>2011</v>
          </cell>
          <cell r="U289">
            <v>1</v>
          </cell>
          <cell r="V289">
            <v>107</v>
          </cell>
          <cell r="W289" t="str">
            <v>MS</v>
          </cell>
          <cell r="X289">
            <v>5</v>
          </cell>
          <cell r="Y289">
            <v>0.28999999999999998</v>
          </cell>
          <cell r="Z289">
            <v>2.6127341951841574E-4</v>
          </cell>
          <cell r="AA289">
            <v>40451</v>
          </cell>
          <cell r="AB289">
            <v>17825.189999999999</v>
          </cell>
          <cell r="AC289">
            <v>2.3E-3</v>
          </cell>
          <cell r="AD289">
            <v>1</v>
          </cell>
          <cell r="AE289">
            <v>101.23399999999999</v>
          </cell>
          <cell r="AF289" t="str">
            <v>A</v>
          </cell>
          <cell r="AG289">
            <v>103.47</v>
          </cell>
          <cell r="AH289">
            <v>3.7</v>
          </cell>
          <cell r="AI289">
            <v>0.7</v>
          </cell>
          <cell r="AJ289">
            <v>3.3334884559246144E-3</v>
          </cell>
          <cell r="AK289">
            <v>4.1295754515174171E-3</v>
          </cell>
          <cell r="AL289" t="str">
            <v xml:space="preserve">A </v>
          </cell>
          <cell r="AM289" t="str">
            <v>A2</v>
          </cell>
          <cell r="AN289" t="str">
            <v xml:space="preserve">A </v>
          </cell>
          <cell r="AO289" t="str">
            <v>Technology</v>
          </cell>
          <cell r="AP289" t="str">
            <v>Software</v>
          </cell>
          <cell r="AQ289" t="str">
            <v>UNITED STATES</v>
          </cell>
          <cell r="AR289" t="str">
            <v>#N/A Field Not Applicable</v>
          </cell>
        </row>
        <row r="290">
          <cell r="A290" t="str">
            <v>CP Inc</v>
          </cell>
          <cell r="B290" t="str">
            <v>HSBC US Branch</v>
          </cell>
          <cell r="C290" t="str">
            <v>13400022</v>
          </cell>
          <cell r="D290" t="str">
            <v>USD</v>
          </cell>
          <cell r="E290" t="str">
            <v>205</v>
          </cell>
          <cell r="F290" t="str">
            <v>070</v>
          </cell>
          <cell r="G290" t="str">
            <v>SHELL INTERNATIONAL</v>
          </cell>
          <cell r="H290" t="str">
            <v>4.950 MAR 22 12</v>
          </cell>
          <cell r="I290" t="str">
            <v>822582AB8</v>
          </cell>
          <cell r="J290" t="str">
            <v>B</v>
          </cell>
          <cell r="K290" t="str">
            <v>CAL</v>
          </cell>
          <cell r="L290">
            <v>1856.25</v>
          </cell>
          <cell r="M290">
            <v>1580015.27</v>
          </cell>
          <cell r="N290">
            <v>1622700</v>
          </cell>
          <cell r="O290">
            <v>1593495</v>
          </cell>
          <cell r="P290">
            <v>1500000</v>
          </cell>
          <cell r="Q290">
            <v>1595351.25</v>
          </cell>
          <cell r="R290" t="str">
            <v>MS   22</v>
          </cell>
          <cell r="S290">
            <v>40990</v>
          </cell>
          <cell r="T290">
            <v>2012</v>
          </cell>
          <cell r="U290">
            <v>3</v>
          </cell>
          <cell r="V290">
            <v>539</v>
          </cell>
          <cell r="W290" t="str">
            <v>MS</v>
          </cell>
          <cell r="X290">
            <v>4.95</v>
          </cell>
          <cell r="Y290">
            <v>1.44</v>
          </cell>
          <cell r="Z290">
            <v>1.0214178212343181E-3</v>
          </cell>
          <cell r="AA290">
            <v>40451</v>
          </cell>
          <cell r="AB290">
            <v>13479.73</v>
          </cell>
          <cell r="AC290">
            <v>2.81E-2</v>
          </cell>
          <cell r="AD290">
            <v>1</v>
          </cell>
          <cell r="AE290">
            <v>106.23299999999999</v>
          </cell>
          <cell r="AF290" t="str">
            <v>AA</v>
          </cell>
          <cell r="AG290">
            <v>108.18</v>
          </cell>
          <cell r="AH290">
            <v>1.3</v>
          </cell>
          <cell r="AI290">
            <v>0.7</v>
          </cell>
          <cell r="AJ290">
            <v>9.2211331083653729E-4</v>
          </cell>
          <cell r="AK290">
            <v>1.1423277873304652E-3</v>
          </cell>
          <cell r="AL290" t="str">
            <v>AA</v>
          </cell>
          <cell r="AM290" t="str">
            <v>Aa1</v>
          </cell>
          <cell r="AN290" t="str">
            <v>AA</v>
          </cell>
          <cell r="AO290" t="str">
            <v>Energy</v>
          </cell>
          <cell r="AP290" t="str">
            <v>Oil&amp;Gas</v>
          </cell>
          <cell r="AQ290" t="str">
            <v>NETHERLANDS</v>
          </cell>
          <cell r="AR290" t="str">
            <v>#N/A Field Not Applicable</v>
          </cell>
        </row>
        <row r="291">
          <cell r="A291" t="str">
            <v>CP Inc</v>
          </cell>
          <cell r="B291" t="str">
            <v>HSBC US Branch</v>
          </cell>
          <cell r="C291" t="str">
            <v>13400022</v>
          </cell>
          <cell r="D291" t="str">
            <v>USD</v>
          </cell>
          <cell r="E291" t="str">
            <v>015</v>
          </cell>
          <cell r="F291" t="str">
            <v>070</v>
          </cell>
          <cell r="G291" t="str">
            <v>TOYOTA MTR CR CORP</v>
          </cell>
          <cell r="H291" t="str">
            <v>5.450 MAY 18 11</v>
          </cell>
          <cell r="I291" t="str">
            <v>892332AQ0</v>
          </cell>
          <cell r="J291" t="str">
            <v>B</v>
          </cell>
          <cell r="K291" t="str">
            <v>ZZZ</v>
          </cell>
          <cell r="L291">
            <v>10067.36</v>
          </cell>
          <cell r="M291">
            <v>506035.02</v>
          </cell>
          <cell r="N291">
            <v>529200</v>
          </cell>
          <cell r="O291">
            <v>515895</v>
          </cell>
          <cell r="P291">
            <v>500000</v>
          </cell>
          <cell r="Q291">
            <v>525962.36</v>
          </cell>
          <cell r="R291" t="str">
            <v>MN   18</v>
          </cell>
          <cell r="S291">
            <v>40681</v>
          </cell>
          <cell r="T291">
            <v>2011</v>
          </cell>
          <cell r="U291">
            <v>5</v>
          </cell>
          <cell r="V291">
            <v>230</v>
          </cell>
          <cell r="W291" t="str">
            <v>MS</v>
          </cell>
          <cell r="X291">
            <v>5.45</v>
          </cell>
          <cell r="Y291">
            <v>0.62</v>
          </cell>
          <cell r="Z291">
            <v>1.4084839979897968E-4</v>
          </cell>
          <cell r="AA291">
            <v>40451</v>
          </cell>
          <cell r="AB291">
            <v>9859.98</v>
          </cell>
          <cell r="AC291">
            <v>6.9999999999999993E-3</v>
          </cell>
          <cell r="AD291">
            <v>1</v>
          </cell>
          <cell r="AE291">
            <v>103.179</v>
          </cell>
          <cell r="AF291" t="str">
            <v>AA</v>
          </cell>
          <cell r="AG291">
            <v>105.84</v>
          </cell>
          <cell r="AH291">
            <v>3.4</v>
          </cell>
          <cell r="AI291">
            <v>0.4</v>
          </cell>
          <cell r="AJ291">
            <v>7.7239445051053375E-4</v>
          </cell>
          <cell r="AK291">
            <v>9.5685381962178225E-4</v>
          </cell>
          <cell r="AL291" t="str">
            <v>AA</v>
          </cell>
          <cell r="AM291" t="str">
            <v>Aa2</v>
          </cell>
          <cell r="AN291" t="str">
            <v>AA</v>
          </cell>
          <cell r="AO291" t="str">
            <v>Financial</v>
          </cell>
          <cell r="AP291" t="str">
            <v>Diversified Finan Serv</v>
          </cell>
          <cell r="AQ291" t="str">
            <v>UNITED STATES</v>
          </cell>
          <cell r="AR291" t="str">
            <v>#N/A Field Not Applicable</v>
          </cell>
        </row>
        <row r="292">
          <cell r="A292" t="str">
            <v>CP Inc</v>
          </cell>
          <cell r="B292" t="str">
            <v>HSBC US Branch</v>
          </cell>
          <cell r="C292" t="str">
            <v>13400022</v>
          </cell>
          <cell r="D292" t="str">
            <v>USD</v>
          </cell>
          <cell r="E292" t="str">
            <v>015</v>
          </cell>
          <cell r="F292" t="str">
            <v>070</v>
          </cell>
          <cell r="G292" t="str">
            <v>WAL MART STORES INC</v>
          </cell>
          <cell r="H292" t="str">
            <v>4.250 APR 15 13</v>
          </cell>
          <cell r="I292" t="str">
            <v>931142CL5</v>
          </cell>
          <cell r="J292" t="str">
            <v>B</v>
          </cell>
          <cell r="K292" t="str">
            <v>ZZZ</v>
          </cell>
          <cell r="L292">
            <v>29395.83</v>
          </cell>
          <cell r="M292">
            <v>1589462.74</v>
          </cell>
          <cell r="N292">
            <v>1617450</v>
          </cell>
          <cell r="O292">
            <v>1627545</v>
          </cell>
          <cell r="P292">
            <v>1500000</v>
          </cell>
          <cell r="Q292">
            <v>1656940.83</v>
          </cell>
          <cell r="R292" t="str">
            <v>AO   15</v>
          </cell>
          <cell r="S292">
            <v>41379</v>
          </cell>
          <cell r="T292">
            <v>2013</v>
          </cell>
          <cell r="U292">
            <v>4</v>
          </cell>
          <cell r="V292">
            <v>928</v>
          </cell>
          <cell r="W292" t="str">
            <v>MS</v>
          </cell>
          <cell r="X292">
            <v>4.25</v>
          </cell>
          <cell r="Y292">
            <v>2.39</v>
          </cell>
          <cell r="Z292">
            <v>1.705406474001106E-3</v>
          </cell>
          <cell r="AA292">
            <v>40451</v>
          </cell>
          <cell r="AB292">
            <v>38082.26</v>
          </cell>
          <cell r="AC292">
            <v>7.1300000000000002E-2</v>
          </cell>
          <cell r="AD292">
            <v>1</v>
          </cell>
          <cell r="AE292">
            <v>108.50299999999999</v>
          </cell>
          <cell r="AF292" t="str">
            <v>AA</v>
          </cell>
          <cell r="AG292">
            <v>107.83</v>
          </cell>
          <cell r="AH292">
            <v>1.8</v>
          </cell>
          <cell r="AI292">
            <v>0.9</v>
          </cell>
          <cell r="AJ292">
            <v>1.2844065494568998E-3</v>
          </cell>
          <cell r="AK292">
            <v>1.5911420802968436E-3</v>
          </cell>
          <cell r="AL292" t="str">
            <v>AA</v>
          </cell>
          <cell r="AM292" t="str">
            <v>Aa2</v>
          </cell>
          <cell r="AN292" t="str">
            <v>AA</v>
          </cell>
          <cell r="AO292" t="str">
            <v>Consumer, Cyclical</v>
          </cell>
          <cell r="AP292" t="str">
            <v>Retail</v>
          </cell>
          <cell r="AQ292" t="str">
            <v>UNITED STATES</v>
          </cell>
          <cell r="AR292" t="str">
            <v>#N/A Field Not Applicable</v>
          </cell>
        </row>
        <row r="293">
          <cell r="A293" t="str">
            <v>CP Inc</v>
          </cell>
          <cell r="B293" t="str">
            <v>HSBC US Branch</v>
          </cell>
          <cell r="C293" t="str">
            <v>13400022</v>
          </cell>
          <cell r="D293" t="str">
            <v>USD</v>
          </cell>
          <cell r="E293" t="str">
            <v>015</v>
          </cell>
          <cell r="F293" t="str">
            <v>070</v>
          </cell>
          <cell r="G293" t="str">
            <v>BANK OF NEW YORK MEL</v>
          </cell>
          <cell r="H293" t="str">
            <v>4.5 01 APR 2013</v>
          </cell>
          <cell r="I293" t="str">
            <v>B06406HBJ7</v>
          </cell>
          <cell r="J293" t="str">
            <v>B</v>
          </cell>
          <cell r="K293" t="str">
            <v>ZZZ</v>
          </cell>
          <cell r="L293">
            <v>22500</v>
          </cell>
          <cell r="M293">
            <v>1057479.57</v>
          </cell>
          <cell r="N293">
            <v>1075800</v>
          </cell>
          <cell r="O293">
            <v>1085550</v>
          </cell>
          <cell r="P293">
            <v>1000000</v>
          </cell>
          <cell r="Q293">
            <v>1108050</v>
          </cell>
          <cell r="R293" t="str">
            <v>AO    1</v>
          </cell>
          <cell r="S293">
            <v>41365</v>
          </cell>
          <cell r="T293">
            <v>2013</v>
          </cell>
          <cell r="U293">
            <v>4</v>
          </cell>
          <cell r="V293">
            <v>914</v>
          </cell>
          <cell r="W293" t="str">
            <v>MS</v>
          </cell>
          <cell r="X293">
            <v>4.5</v>
          </cell>
          <cell r="Y293">
            <v>2.34</v>
          </cell>
          <cell r="Z293">
            <v>1.1108808950830303E-3</v>
          </cell>
          <cell r="AA293">
            <v>40451</v>
          </cell>
          <cell r="AB293">
            <v>28070.43</v>
          </cell>
          <cell r="AC293">
            <v>6.8900000000000003E-2</v>
          </cell>
          <cell r="AD293">
            <v>1</v>
          </cell>
          <cell r="AE293">
            <v>108.55500000000001</v>
          </cell>
          <cell r="AF293" t="str">
            <v>AA-</v>
          </cell>
          <cell r="AG293">
            <v>107.58</v>
          </cell>
          <cell r="AH293">
            <v>2.1</v>
          </cell>
          <cell r="AI293">
            <v>1</v>
          </cell>
          <cell r="AJ293">
            <v>9.9694439302323249E-4</v>
          </cell>
          <cell r="AK293">
            <v>1.2350296532869635E-3</v>
          </cell>
          <cell r="AL293" t="str">
            <v>AA-</v>
          </cell>
          <cell r="AM293" t="str">
            <v>Aa2</v>
          </cell>
          <cell r="AN293" t="str">
            <v>AA-</v>
          </cell>
          <cell r="AO293" t="str">
            <v>Financial</v>
          </cell>
          <cell r="AP293" t="str">
            <v>Banks</v>
          </cell>
          <cell r="AQ293" t="str">
            <v>UNITED STATES</v>
          </cell>
          <cell r="AR293" t="str">
            <v>#N/A Field Not Applicable</v>
          </cell>
        </row>
        <row r="294">
          <cell r="A294" t="str">
            <v>CP Inc</v>
          </cell>
          <cell r="B294" t="str">
            <v>HSBC US Branch</v>
          </cell>
          <cell r="C294" t="str">
            <v>13400022</v>
          </cell>
          <cell r="D294" t="str">
            <v>USD</v>
          </cell>
          <cell r="E294" t="str">
            <v>015</v>
          </cell>
          <cell r="F294" t="str">
            <v>070</v>
          </cell>
          <cell r="G294" t="str">
            <v>TOYOTA MOTOR CRED</v>
          </cell>
          <cell r="H294" t="str">
            <v>5.125 OCT 25 11</v>
          </cell>
          <cell r="I294" t="str">
            <v>B1G17V3</v>
          </cell>
          <cell r="J294" t="str">
            <v>B</v>
          </cell>
          <cell r="K294" t="str">
            <v>ZZZ</v>
          </cell>
          <cell r="L294">
            <v>47833.33</v>
          </cell>
          <cell r="M294">
            <v>1038956.95</v>
          </cell>
          <cell r="N294">
            <v>1068400</v>
          </cell>
          <cell r="O294">
            <v>1042500</v>
          </cell>
          <cell r="P294">
            <v>1000000</v>
          </cell>
          <cell r="Q294">
            <v>1090333.33</v>
          </cell>
          <cell r="R294" t="str">
            <v>O    25</v>
          </cell>
          <cell r="S294">
            <v>40841</v>
          </cell>
          <cell r="T294">
            <v>2011</v>
          </cell>
          <cell r="U294">
            <v>10</v>
          </cell>
          <cell r="V294">
            <v>390</v>
          </cell>
          <cell r="W294" t="str">
            <v>MS</v>
          </cell>
          <cell r="X294">
            <v>5.125</v>
          </cell>
          <cell r="Y294">
            <v>1.01</v>
          </cell>
          <cell r="Z294">
            <v>4.7108424625977091E-4</v>
          </cell>
          <cell r="AA294">
            <v>40451</v>
          </cell>
          <cell r="AB294">
            <v>3543.05</v>
          </cell>
          <cell r="AC294">
            <v>2.07E-2</v>
          </cell>
          <cell r="AD294">
            <v>1</v>
          </cell>
          <cell r="AE294">
            <v>104.25</v>
          </cell>
          <cell r="AF294" t="str">
            <v>AA</v>
          </cell>
          <cell r="AG294">
            <v>106.84</v>
          </cell>
          <cell r="AH294">
            <v>2.6</v>
          </cell>
          <cell r="AI294">
            <v>1.1000000000000001</v>
          </cell>
          <cell r="AJ294">
            <v>1.2126921190845586E-3</v>
          </cell>
          <cell r="AK294">
            <v>1.5023011693109886E-3</v>
          </cell>
          <cell r="AL294" t="str">
            <v>AA</v>
          </cell>
          <cell r="AM294" t="str">
            <v>Aa2</v>
          </cell>
          <cell r="AN294" t="str">
            <v>AA</v>
          </cell>
          <cell r="AO294" t="str">
            <v>Financial</v>
          </cell>
          <cell r="AP294" t="str">
            <v>Diversified Finan Serv</v>
          </cell>
          <cell r="AQ294" t="str">
            <v>UNITED STATES</v>
          </cell>
          <cell r="AR294" t="str">
            <v>#N/A Field Not Applicable</v>
          </cell>
        </row>
        <row r="295">
          <cell r="A295" t="str">
            <v>CP Inc</v>
          </cell>
          <cell r="B295" t="str">
            <v>HSBC US Branch</v>
          </cell>
          <cell r="C295" t="str">
            <v>13400022</v>
          </cell>
          <cell r="D295" t="str">
            <v>USD</v>
          </cell>
          <cell r="E295" t="str">
            <v>285</v>
          </cell>
          <cell r="F295" t="str">
            <v>070</v>
          </cell>
          <cell r="G295" t="str">
            <v>AUST &amp; NZ BANK GRP</v>
          </cell>
          <cell r="H295" t="str">
            <v>5.125 NOV 14 11</v>
          </cell>
          <cell r="I295" t="str">
            <v>B1GTKZ2</v>
          </cell>
          <cell r="J295" t="str">
            <v>B</v>
          </cell>
          <cell r="K295" t="str">
            <v>ZZZ</v>
          </cell>
          <cell r="L295">
            <v>67692.710000000006</v>
          </cell>
          <cell r="M295">
            <v>1561881.94</v>
          </cell>
          <cell r="N295">
            <v>1604700</v>
          </cell>
          <cell r="O295">
            <v>1565475</v>
          </cell>
          <cell r="P295">
            <v>1500000</v>
          </cell>
          <cell r="Q295">
            <v>1633167.71</v>
          </cell>
          <cell r="R295" t="str">
            <v>N    14</v>
          </cell>
          <cell r="S295">
            <v>40861</v>
          </cell>
          <cell r="T295">
            <v>2011</v>
          </cell>
          <cell r="U295">
            <v>11</v>
          </cell>
          <cell r="V295">
            <v>410</v>
          </cell>
          <cell r="W295" t="str">
            <v>MS</v>
          </cell>
          <cell r="X295">
            <v>5.125</v>
          </cell>
          <cell r="Y295">
            <v>1.06</v>
          </cell>
          <cell r="Z295">
            <v>7.4324795531829815E-4</v>
          </cell>
          <cell r="AA295">
            <v>40451</v>
          </cell>
          <cell r="AB295">
            <v>3593.06</v>
          </cell>
          <cell r="AC295">
            <v>2.2200000000000001E-2</v>
          </cell>
          <cell r="AD295">
            <v>1</v>
          </cell>
          <cell r="AE295">
            <v>104.36499999999999</v>
          </cell>
          <cell r="AF295" t="str">
            <v>AA</v>
          </cell>
          <cell r="AG295">
            <v>106.98</v>
          </cell>
          <cell r="AH295">
            <v>1.4</v>
          </cell>
          <cell r="AI295">
            <v>1.2</v>
          </cell>
          <cell r="AJ295">
            <v>9.8164824287322403E-4</v>
          </cell>
          <cell r="AK295">
            <v>1.216080553268353E-3</v>
          </cell>
          <cell r="AL295" t="str">
            <v>AA</v>
          </cell>
          <cell r="AM295" t="str">
            <v>Aa1</v>
          </cell>
          <cell r="AN295" t="str">
            <v>AA</v>
          </cell>
          <cell r="AO295" t="str">
            <v>Financial</v>
          </cell>
          <cell r="AP295" t="str">
            <v>Banks</v>
          </cell>
          <cell r="AQ295" t="str">
            <v>AUSTRALIA</v>
          </cell>
          <cell r="AR295" t="str">
            <v>#N/A Field Not Applicable</v>
          </cell>
        </row>
        <row r="296">
          <cell r="A296" t="str">
            <v>CP Inc</v>
          </cell>
          <cell r="B296" t="str">
            <v>HSBC US Branch</v>
          </cell>
          <cell r="C296" t="str">
            <v>13400022</v>
          </cell>
          <cell r="D296" t="str">
            <v>USD</v>
          </cell>
          <cell r="E296" t="str">
            <v>145</v>
          </cell>
          <cell r="F296" t="str">
            <v>070</v>
          </cell>
          <cell r="G296" t="str">
            <v>TOTAL CAPITAL SA</v>
          </cell>
          <cell r="H296" t="str">
            <v>5.000 MAY 22 12</v>
          </cell>
          <cell r="I296" t="str">
            <v>B1XFQV1</v>
          </cell>
          <cell r="J296" t="str">
            <v>B</v>
          </cell>
          <cell r="K296" t="str">
            <v>ZZZ</v>
          </cell>
          <cell r="L296">
            <v>26875</v>
          </cell>
          <cell r="M296">
            <v>1584638.1</v>
          </cell>
          <cell r="N296">
            <v>1626180</v>
          </cell>
          <cell r="O296">
            <v>1599750</v>
          </cell>
          <cell r="P296">
            <v>1500000</v>
          </cell>
          <cell r="Q296">
            <v>1626625</v>
          </cell>
          <cell r="R296" t="str">
            <v>M    22</v>
          </cell>
          <cell r="S296">
            <v>41051</v>
          </cell>
          <cell r="T296">
            <v>2012</v>
          </cell>
          <cell r="U296">
            <v>5</v>
          </cell>
          <cell r="V296">
            <v>600</v>
          </cell>
          <cell r="W296" t="str">
            <v>MS</v>
          </cell>
          <cell r="X296">
            <v>5</v>
          </cell>
          <cell r="Y296">
            <v>1.58</v>
          </cell>
          <cell r="Z296">
            <v>1.1240013561546526E-3</v>
          </cell>
          <cell r="AA296">
            <v>40451</v>
          </cell>
          <cell r="AB296">
            <v>15111.9</v>
          </cell>
          <cell r="AC296">
            <v>4.1200000000000001E-2</v>
          </cell>
          <cell r="AD296">
            <v>1</v>
          </cell>
          <cell r="AE296">
            <v>106.65</v>
          </cell>
          <cell r="AF296" t="str">
            <v>AA</v>
          </cell>
          <cell r="AG296">
            <v>108.41200000000001</v>
          </cell>
          <cell r="AH296">
            <v>1.5</v>
          </cell>
          <cell r="AI296">
            <v>0.9</v>
          </cell>
          <cell r="AJ296">
            <v>1.067089895083531E-3</v>
          </cell>
          <cell r="AK296">
            <v>1.321926952369473E-3</v>
          </cell>
          <cell r="AL296" t="str">
            <v>AA</v>
          </cell>
          <cell r="AM296" t="str">
            <v>Aa1</v>
          </cell>
          <cell r="AN296" t="str">
            <v>AA</v>
          </cell>
          <cell r="AO296" t="str">
            <v>Energy</v>
          </cell>
          <cell r="AP296" t="str">
            <v>Oil&amp;Gas</v>
          </cell>
          <cell r="AQ296" t="str">
            <v>FRANCE</v>
          </cell>
          <cell r="AR296" t="str">
            <v>#N/A Field Not Applicable</v>
          </cell>
        </row>
        <row r="297">
          <cell r="A297" t="str">
            <v>CP Inc</v>
          </cell>
          <cell r="B297" t="str">
            <v>HSBC US Branch</v>
          </cell>
          <cell r="C297" t="str">
            <v>13400022</v>
          </cell>
          <cell r="D297" t="str">
            <v>USD</v>
          </cell>
          <cell r="E297" t="str">
            <v>210</v>
          </cell>
          <cell r="F297" t="str">
            <v>070</v>
          </cell>
          <cell r="G297" t="str">
            <v>EKSPORTFINANS MTN BE</v>
          </cell>
          <cell r="H297" t="str">
            <v>5.125 OCT 26 11</v>
          </cell>
          <cell r="I297" t="str">
            <v>B28264QDQ4</v>
          </cell>
          <cell r="J297" t="str">
            <v>B</v>
          </cell>
          <cell r="K297" t="str">
            <v>ZZZ</v>
          </cell>
          <cell r="L297">
            <v>22065.97</v>
          </cell>
          <cell r="M297">
            <v>1039921.71</v>
          </cell>
          <cell r="N297">
            <v>1069300</v>
          </cell>
          <cell r="O297">
            <v>1047620</v>
          </cell>
          <cell r="P297">
            <v>1000000</v>
          </cell>
          <cell r="Q297">
            <v>1069685.97</v>
          </cell>
          <cell r="R297" t="str">
            <v>AO   26</v>
          </cell>
          <cell r="S297">
            <v>40842</v>
          </cell>
          <cell r="T297">
            <v>2011</v>
          </cell>
          <cell r="U297">
            <v>10</v>
          </cell>
          <cell r="V297">
            <v>391</v>
          </cell>
          <cell r="W297" t="str">
            <v>MS</v>
          </cell>
          <cell r="X297">
            <v>5.125</v>
          </cell>
          <cell r="Y297">
            <v>1.03</v>
          </cell>
          <cell r="Z297">
            <v>4.8085875122803775E-4</v>
          </cell>
          <cell r="AA297">
            <v>40451</v>
          </cell>
          <cell r="AB297">
            <v>7698.29</v>
          </cell>
          <cell r="AC297">
            <v>1.61E-2</v>
          </cell>
          <cell r="AD297">
            <v>1</v>
          </cell>
          <cell r="AE297">
            <v>104.762</v>
          </cell>
          <cell r="AF297" t="str">
            <v>AA</v>
          </cell>
          <cell r="AG297">
            <v>106.93</v>
          </cell>
          <cell r="AH297">
            <v>1.3</v>
          </cell>
          <cell r="AI297">
            <v>0.7</v>
          </cell>
          <cell r="AJ297">
            <v>6.0690910349169816E-4</v>
          </cell>
          <cell r="AK297">
            <v>7.5184809193724661E-4</v>
          </cell>
          <cell r="AL297" t="str">
            <v>AA</v>
          </cell>
          <cell r="AM297" t="str">
            <v>Aa1</v>
          </cell>
          <cell r="AN297" t="str">
            <v>AA</v>
          </cell>
          <cell r="AO297" t="str">
            <v>Government</v>
          </cell>
          <cell r="AP297" t="str">
            <v>Sovereign</v>
          </cell>
          <cell r="AQ297" t="str">
            <v>NORWAY</v>
          </cell>
          <cell r="AR297" t="str">
            <v>#N/A Field Not Applicable</v>
          </cell>
        </row>
        <row r="298">
          <cell r="A298" t="str">
            <v>CP Inc</v>
          </cell>
          <cell r="B298" t="str">
            <v>HSBC US Branch</v>
          </cell>
          <cell r="C298" t="str">
            <v>13400022</v>
          </cell>
          <cell r="D298" t="str">
            <v>USD</v>
          </cell>
          <cell r="E298" t="str">
            <v>015</v>
          </cell>
          <cell r="F298" t="str">
            <v>070</v>
          </cell>
          <cell r="G298" t="str">
            <v>PRINCIPAL LIFE GLOB</v>
          </cell>
          <cell r="H298" t="str">
            <v>6.25 15 FEB 201</v>
          </cell>
          <cell r="I298" t="str">
            <v>B7425A0AG5</v>
          </cell>
          <cell r="J298" t="str">
            <v>B</v>
          </cell>
          <cell r="K298" t="str">
            <v>ZZZ</v>
          </cell>
          <cell r="L298">
            <v>7986.11</v>
          </cell>
          <cell r="M298">
            <v>1021519.23</v>
          </cell>
          <cell r="N298">
            <v>1062200</v>
          </cell>
          <cell r="O298">
            <v>1056850</v>
          </cell>
          <cell r="P298">
            <v>1000000</v>
          </cell>
          <cell r="Q298">
            <v>1064836.1100000001</v>
          </cell>
          <cell r="R298" t="str">
            <v>FA   15</v>
          </cell>
          <cell r="S298">
            <v>40954</v>
          </cell>
          <cell r="T298">
            <v>2012</v>
          </cell>
          <cell r="U298">
            <v>2</v>
          </cell>
          <cell r="V298">
            <v>503</v>
          </cell>
          <cell r="W298" t="str">
            <v>MS</v>
          </cell>
          <cell r="X298">
            <v>6.25</v>
          </cell>
          <cell r="Y298">
            <v>1.32</v>
          </cell>
          <cell r="Z298">
            <v>6.0534105939427315E-4</v>
          </cell>
          <cell r="AA298">
            <v>40451</v>
          </cell>
          <cell r="AB298">
            <v>35330.769999999997</v>
          </cell>
          <cell r="AC298">
            <v>2.4199999999999999E-2</v>
          </cell>
          <cell r="AD298">
            <v>1</v>
          </cell>
          <cell r="AE298">
            <v>105.685</v>
          </cell>
          <cell r="AF298" t="str">
            <v>A</v>
          </cell>
          <cell r="AG298">
            <v>106.22</v>
          </cell>
          <cell r="AH298">
            <v>4.5</v>
          </cell>
          <cell r="AI298">
            <v>2</v>
          </cell>
          <cell r="AJ298">
            <v>2.0636627024804765E-3</v>
          </cell>
          <cell r="AK298">
            <v>2.5564962798143823E-3</v>
          </cell>
          <cell r="AL298" t="str">
            <v xml:space="preserve">A </v>
          </cell>
          <cell r="AM298" t="str">
            <v>Aa3</v>
          </cell>
          <cell r="AN298" t="str">
            <v xml:space="preserve">A </v>
          </cell>
          <cell r="AO298" t="str">
            <v>Financial</v>
          </cell>
          <cell r="AP298" t="str">
            <v>Diversified Finan Serv</v>
          </cell>
          <cell r="AQ298" t="str">
            <v>UNITED STATES</v>
          </cell>
          <cell r="AR298" t="str">
            <v>#N/A Field Not Applicable</v>
          </cell>
        </row>
        <row r="299">
          <cell r="A299" t="str">
            <v>CP Inc</v>
          </cell>
          <cell r="B299" t="str">
            <v>HSBC US Branch</v>
          </cell>
          <cell r="C299" t="str">
            <v>13400022</v>
          </cell>
          <cell r="D299" t="str">
            <v>USD</v>
          </cell>
          <cell r="E299" t="str">
            <v>285</v>
          </cell>
          <cell r="F299" t="str">
            <v>070</v>
          </cell>
          <cell r="G299" t="str">
            <v>NATIONAL AUS BANK</v>
          </cell>
          <cell r="H299" t="str">
            <v>2.5 08 JAN 2013</v>
          </cell>
          <cell r="I299" t="str">
            <v>BB5N59C1</v>
          </cell>
          <cell r="J299" t="str">
            <v>B</v>
          </cell>
          <cell r="K299" t="str">
            <v>ZZZ</v>
          </cell>
          <cell r="L299">
            <v>8645.83</v>
          </cell>
          <cell r="M299">
            <v>1505769.23</v>
          </cell>
          <cell r="N299">
            <v>1507500</v>
          </cell>
          <cell r="O299">
            <v>1534245</v>
          </cell>
          <cell r="P299">
            <v>1500000</v>
          </cell>
          <cell r="Q299">
            <v>1542890.83</v>
          </cell>
          <cell r="R299" t="str">
            <v>JJ    8</v>
          </cell>
          <cell r="S299">
            <v>41282</v>
          </cell>
          <cell r="T299">
            <v>2013</v>
          </cell>
          <cell r="U299">
            <v>1</v>
          </cell>
          <cell r="V299">
            <v>831</v>
          </cell>
          <cell r="W299" t="str">
            <v>MS</v>
          </cell>
          <cell r="X299">
            <v>2.5</v>
          </cell>
          <cell r="Y299">
            <v>2.1800000000000002</v>
          </cell>
          <cell r="Z299">
            <v>1.4736507398378411E-3</v>
          </cell>
          <cell r="AA299">
            <v>40451</v>
          </cell>
          <cell r="AB299">
            <v>28475.77</v>
          </cell>
          <cell r="AC299">
            <v>0.06</v>
          </cell>
          <cell r="AD299">
            <v>1</v>
          </cell>
          <cell r="AE299">
            <v>102.28299999999999</v>
          </cell>
          <cell r="AF299" t="str">
            <v>N/R</v>
          </cell>
          <cell r="AG299">
            <v>100.5</v>
          </cell>
          <cell r="AH299">
            <v>2.2999999999999998</v>
          </cell>
          <cell r="AI299">
            <v>1.5</v>
          </cell>
          <cell r="AJ299">
            <v>1.5547691291867127E-3</v>
          </cell>
          <cell r="AK299">
            <v>1.9260712954488654E-3</v>
          </cell>
          <cell r="AL299" t="str">
            <v>NR</v>
          </cell>
          <cell r="AM299" t="str">
            <v>Aa1</v>
          </cell>
          <cell r="AN299" t="str">
            <v>NR</v>
          </cell>
          <cell r="AO299" t="str">
            <v>Financial</v>
          </cell>
          <cell r="AP299" t="str">
            <v>Banks</v>
          </cell>
          <cell r="AQ299" t="str">
            <v>AUSTRALIA</v>
          </cell>
          <cell r="AR299" t="str">
            <v>#N/A Field Not Applicable</v>
          </cell>
        </row>
        <row r="300">
          <cell r="A300" t="str">
            <v>CP Ltd</v>
          </cell>
          <cell r="B300" t="str">
            <v>HSBC IPO</v>
          </cell>
          <cell r="C300" t="str">
            <v>13400032</v>
          </cell>
          <cell r="D300" t="str">
            <v>USD</v>
          </cell>
          <cell r="E300" t="str">
            <v>015</v>
          </cell>
          <cell r="F300" t="str">
            <v>070</v>
          </cell>
          <cell r="G300" t="str">
            <v>BANK OF AMERICA CORP</v>
          </cell>
          <cell r="H300" t="str">
            <v>4.375 DEC 01 10</v>
          </cell>
          <cell r="I300" t="str">
            <v>060505BF0</v>
          </cell>
          <cell r="J300" t="str">
            <v>B</v>
          </cell>
          <cell r="K300" t="str">
            <v>ZZZ</v>
          </cell>
          <cell r="L300">
            <v>14583.33</v>
          </cell>
          <cell r="M300">
            <v>1001778.92</v>
          </cell>
          <cell r="N300">
            <v>1029600</v>
          </cell>
          <cell r="O300">
            <v>1005980</v>
          </cell>
          <cell r="P300">
            <v>1000000</v>
          </cell>
          <cell r="Q300">
            <v>1020563.33</v>
          </cell>
          <cell r="R300" t="str">
            <v>JD    1</v>
          </cell>
          <cell r="S300">
            <v>40513</v>
          </cell>
          <cell r="T300">
            <v>2010</v>
          </cell>
          <cell r="U300">
            <v>12</v>
          </cell>
          <cell r="V300">
            <v>62</v>
          </cell>
          <cell r="W300" t="str">
            <v>MS</v>
          </cell>
          <cell r="X300">
            <v>4.375</v>
          </cell>
          <cell r="Y300">
            <v>0.17</v>
          </cell>
          <cell r="Z300">
            <v>7.645404446973216E-5</v>
          </cell>
          <cell r="AA300">
            <v>40451</v>
          </cell>
          <cell r="AB300">
            <v>4201.08</v>
          </cell>
          <cell r="AC300">
            <v>1.1000000000000001E-3</v>
          </cell>
          <cell r="AD300">
            <v>1</v>
          </cell>
          <cell r="AE300">
            <v>100.598</v>
          </cell>
          <cell r="AF300" t="str">
            <v>A</v>
          </cell>
          <cell r="AG300">
            <v>102.96</v>
          </cell>
          <cell r="AH300">
            <v>3.3</v>
          </cell>
          <cell r="AI300">
            <v>0.8</v>
          </cell>
          <cell r="AJ300">
            <v>1.4841079220595064E-3</v>
          </cell>
          <cell r="AK300">
            <v>1.8385351332016312E-3</v>
          </cell>
          <cell r="AL300" t="str">
            <v xml:space="preserve">A </v>
          </cell>
          <cell r="AM300" t="str">
            <v>A2</v>
          </cell>
          <cell r="AN300" t="str">
            <v xml:space="preserve">A </v>
          </cell>
          <cell r="AO300" t="str">
            <v>Financial</v>
          </cell>
          <cell r="AP300" t="str">
            <v>Banks</v>
          </cell>
          <cell r="AQ300" t="str">
            <v>UNITED STATES</v>
          </cell>
          <cell r="AR300" t="str">
            <v>#N/A Field Not Applicable</v>
          </cell>
        </row>
        <row r="301">
          <cell r="A301" t="str">
            <v>CP Ltd</v>
          </cell>
          <cell r="B301" t="str">
            <v>HSBC IPO</v>
          </cell>
          <cell r="C301" t="str">
            <v>13400032</v>
          </cell>
          <cell r="D301" t="str">
            <v>USD</v>
          </cell>
          <cell r="E301" t="str">
            <v>015</v>
          </cell>
          <cell r="F301" t="str">
            <v>070</v>
          </cell>
          <cell r="G301" t="str">
            <v>BANK OF AMERICA CORP</v>
          </cell>
          <cell r="H301" t="str">
            <v>5.375 AUG 15 11</v>
          </cell>
          <cell r="I301" t="str">
            <v>060505CK8</v>
          </cell>
          <cell r="J301" t="str">
            <v>B</v>
          </cell>
          <cell r="K301" t="str">
            <v>ZZZ</v>
          </cell>
          <cell r="L301">
            <v>10302.08</v>
          </cell>
          <cell r="M301">
            <v>1516102.9</v>
          </cell>
          <cell r="N301">
            <v>1565475</v>
          </cell>
          <cell r="O301">
            <v>1560435</v>
          </cell>
          <cell r="P301">
            <v>1500000</v>
          </cell>
          <cell r="Q301">
            <v>1570737.08</v>
          </cell>
          <cell r="R301" t="str">
            <v>FA   15</v>
          </cell>
          <cell r="S301">
            <v>40770</v>
          </cell>
          <cell r="T301">
            <v>2011</v>
          </cell>
          <cell r="U301">
            <v>8</v>
          </cell>
          <cell r="V301">
            <v>319</v>
          </cell>
          <cell r="W301" t="str">
            <v>MS</v>
          </cell>
          <cell r="X301">
            <v>5.375</v>
          </cell>
          <cell r="Y301">
            <v>0.86</v>
          </cell>
          <cell r="Z301">
            <v>5.8533808767536244E-4</v>
          </cell>
          <cell r="AA301">
            <v>40451</v>
          </cell>
          <cell r="AB301">
            <v>44332.1</v>
          </cell>
          <cell r="AC301">
            <v>1.1699999999999999E-2</v>
          </cell>
          <cell r="AD301">
            <v>1</v>
          </cell>
          <cell r="AE301">
            <v>104.029</v>
          </cell>
          <cell r="AF301" t="str">
            <v>A</v>
          </cell>
          <cell r="AG301">
            <v>104.36499999999999</v>
          </cell>
          <cell r="AH301">
            <v>4</v>
          </cell>
          <cell r="AI301">
            <v>0.7</v>
          </cell>
          <cell r="AJ301">
            <v>2.7225027333737787E-3</v>
          </cell>
          <cell r="AK301">
            <v>3.3726771828015817E-3</v>
          </cell>
          <cell r="AL301" t="str">
            <v xml:space="preserve">A </v>
          </cell>
          <cell r="AM301" t="str">
            <v>A2</v>
          </cell>
          <cell r="AN301" t="str">
            <v xml:space="preserve">A </v>
          </cell>
          <cell r="AO301" t="str">
            <v>Financial</v>
          </cell>
          <cell r="AP301" t="str">
            <v>Banks</v>
          </cell>
          <cell r="AQ301" t="str">
            <v>UNITED STATES</v>
          </cell>
          <cell r="AR301" t="str">
            <v>#N/A Field Not Applicable</v>
          </cell>
        </row>
        <row r="302">
          <cell r="A302" t="str">
            <v>CP Ltd</v>
          </cell>
          <cell r="B302" t="str">
            <v>HSBC IPO</v>
          </cell>
          <cell r="C302" t="str">
            <v>13400032</v>
          </cell>
          <cell r="D302" t="str">
            <v>USD</v>
          </cell>
          <cell r="E302" t="str">
            <v>015</v>
          </cell>
          <cell r="F302" t="str">
            <v>070</v>
          </cell>
          <cell r="G302" t="str">
            <v>BOEING CAP CORP</v>
          </cell>
          <cell r="H302" t="str">
            <v>6.100 MAR 01 11</v>
          </cell>
          <cell r="I302" t="str">
            <v>097014AD6</v>
          </cell>
          <cell r="J302" t="str">
            <v>B</v>
          </cell>
          <cell r="K302" t="str">
            <v>ZZZ</v>
          </cell>
          <cell r="L302">
            <v>5083.33</v>
          </cell>
          <cell r="M302">
            <v>1009254.84</v>
          </cell>
          <cell r="N302">
            <v>1062700</v>
          </cell>
          <cell r="O302">
            <v>1023360</v>
          </cell>
          <cell r="P302">
            <v>1000000</v>
          </cell>
          <cell r="Q302">
            <v>1028443.33</v>
          </cell>
          <cell r="R302" t="str">
            <v>MS    1</v>
          </cell>
          <cell r="S302">
            <v>40603</v>
          </cell>
          <cell r="T302">
            <v>2011</v>
          </cell>
          <cell r="U302">
            <v>3</v>
          </cell>
          <cell r="V302">
            <v>152</v>
          </cell>
          <cell r="W302" t="str">
            <v>MS</v>
          </cell>
          <cell r="X302">
            <v>6.1</v>
          </cell>
          <cell r="Y302">
            <v>0.42</v>
          </cell>
          <cell r="Z302">
            <v>1.9029605534025769E-4</v>
          </cell>
          <cell r="AA302">
            <v>40451</v>
          </cell>
          <cell r="AB302">
            <v>14105.16</v>
          </cell>
          <cell r="AC302">
            <v>3.8E-3</v>
          </cell>
          <cell r="AD302">
            <v>1</v>
          </cell>
          <cell r="AE302">
            <v>102.336</v>
          </cell>
          <cell r="AF302" t="str">
            <v>A</v>
          </cell>
          <cell r="AG302">
            <v>106.27</v>
          </cell>
          <cell r="AH302">
            <v>3.7</v>
          </cell>
          <cell r="AI302">
            <v>0.5</v>
          </cell>
          <cell r="AJ302">
            <v>1.6764176303784607E-3</v>
          </cell>
          <cell r="AK302">
            <v>2.0767712816277557E-3</v>
          </cell>
          <cell r="AL302" t="str">
            <v xml:space="preserve">A </v>
          </cell>
          <cell r="AM302" t="str">
            <v>A2</v>
          </cell>
          <cell r="AN302" t="str">
            <v xml:space="preserve">A </v>
          </cell>
          <cell r="AO302" t="str">
            <v>Financial</v>
          </cell>
          <cell r="AP302" t="str">
            <v>Diversified Finan Serv</v>
          </cell>
          <cell r="AQ302" t="str">
            <v>UNITED STATES</v>
          </cell>
          <cell r="AR302" t="str">
            <v>#N/A Field Not Applicable</v>
          </cell>
        </row>
        <row r="303">
          <cell r="A303" t="str">
            <v>CP Ltd</v>
          </cell>
          <cell r="B303" t="str">
            <v>HSBC IPO</v>
          </cell>
          <cell r="C303" t="str">
            <v>13400032</v>
          </cell>
          <cell r="D303" t="str">
            <v>USD</v>
          </cell>
          <cell r="E303" t="str">
            <v>015</v>
          </cell>
          <cell r="F303" t="str">
            <v>070</v>
          </cell>
          <cell r="G303" t="str">
            <v>COCA COLA CO</v>
          </cell>
          <cell r="H303" t="str">
            <v>5.750 MAR 15 11</v>
          </cell>
          <cell r="I303" t="str">
            <v>191216AH3</v>
          </cell>
          <cell r="J303" t="str">
            <v>B</v>
          </cell>
          <cell r="K303" t="str">
            <v>CAL</v>
          </cell>
          <cell r="L303">
            <v>3833.33</v>
          </cell>
          <cell r="M303">
            <v>1515838.15</v>
          </cell>
          <cell r="N303">
            <v>1602900</v>
          </cell>
          <cell r="O303">
            <v>1535370</v>
          </cell>
          <cell r="P303">
            <v>1500000</v>
          </cell>
          <cell r="Q303">
            <v>1539203.33</v>
          </cell>
          <cell r="R303" t="str">
            <v>MS   15</v>
          </cell>
          <cell r="S303">
            <v>40617</v>
          </cell>
          <cell r="T303">
            <v>2011</v>
          </cell>
          <cell r="U303">
            <v>3</v>
          </cell>
          <cell r="V303">
            <v>166</v>
          </cell>
          <cell r="W303" t="str">
            <v>MS</v>
          </cell>
          <cell r="X303">
            <v>5.75</v>
          </cell>
          <cell r="Y303">
            <v>0.46</v>
          </cell>
          <cell r="Z303">
            <v>3.1303314126873184E-4</v>
          </cell>
          <cell r="AA303">
            <v>40451</v>
          </cell>
          <cell r="AB303">
            <v>19531.849999999999</v>
          </cell>
          <cell r="AC303">
            <v>4.4000000000000003E-3</v>
          </cell>
          <cell r="AD303">
            <v>1</v>
          </cell>
          <cell r="AE303">
            <v>102.35799999999999</v>
          </cell>
          <cell r="AF303" t="str">
            <v>A+</v>
          </cell>
          <cell r="AG303">
            <v>106.86</v>
          </cell>
          <cell r="AH303">
            <v>3.3</v>
          </cell>
          <cell r="AI303">
            <v>0.6</v>
          </cell>
          <cell r="AJ303">
            <v>2.2456725351887282E-3</v>
          </cell>
          <cell r="AK303">
            <v>2.7819727879903524E-3</v>
          </cell>
          <cell r="AL303" t="str">
            <v xml:space="preserve">A+ </v>
          </cell>
          <cell r="AM303" t="str">
            <v>Aa3</v>
          </cell>
          <cell r="AN303" t="str">
            <v xml:space="preserve">A+ </v>
          </cell>
          <cell r="AO303" t="str">
            <v>Consumer, Non-cyclical</v>
          </cell>
          <cell r="AP303" t="str">
            <v>Beverages</v>
          </cell>
          <cell r="AQ303" t="str">
            <v>UNITED STATES</v>
          </cell>
          <cell r="AR303" t="str">
            <v>#N/A Field Not Applicable</v>
          </cell>
        </row>
        <row r="304">
          <cell r="A304" t="str">
            <v>CP Ltd</v>
          </cell>
          <cell r="B304" t="str">
            <v>HSBC IPO</v>
          </cell>
          <cell r="C304" t="str">
            <v>13400032</v>
          </cell>
          <cell r="D304" t="str">
            <v>USD</v>
          </cell>
          <cell r="E304" t="str">
            <v>015</v>
          </cell>
          <cell r="F304" t="str">
            <v>070</v>
          </cell>
          <cell r="G304" t="str">
            <v>DEERE JOHN CAP CORP</v>
          </cell>
          <cell r="H304" t="str">
            <v>5.400 OCT 17 11</v>
          </cell>
          <cell r="I304" t="str">
            <v>24422EQD4</v>
          </cell>
          <cell r="J304" t="str">
            <v>B</v>
          </cell>
          <cell r="K304" t="str">
            <v>ZZZ</v>
          </cell>
          <cell r="L304">
            <v>24600</v>
          </cell>
          <cell r="M304">
            <v>1017976.14</v>
          </cell>
          <cell r="N304">
            <v>1061100</v>
          </cell>
          <cell r="O304">
            <v>1048120</v>
          </cell>
          <cell r="P304">
            <v>1000000</v>
          </cell>
          <cell r="Q304">
            <v>1072720</v>
          </cell>
          <cell r="R304" t="str">
            <v>AO   17</v>
          </cell>
          <cell r="S304">
            <v>40833</v>
          </cell>
          <cell r="T304">
            <v>2011</v>
          </cell>
          <cell r="U304">
            <v>10</v>
          </cell>
          <cell r="V304">
            <v>382</v>
          </cell>
          <cell r="W304" t="str">
            <v>MS</v>
          </cell>
          <cell r="X304">
            <v>5.4</v>
          </cell>
          <cell r="Y304">
            <v>1.01</v>
          </cell>
          <cell r="Z304">
            <v>4.6157111959483119E-4</v>
          </cell>
          <cell r="AA304">
            <v>40451</v>
          </cell>
          <cell r="AB304">
            <v>30143.86</v>
          </cell>
          <cell r="AC304">
            <v>1.54E-2</v>
          </cell>
          <cell r="AD304">
            <v>1</v>
          </cell>
          <cell r="AE304">
            <v>104.81200000000001</v>
          </cell>
          <cell r="AF304" t="str">
            <v>A</v>
          </cell>
          <cell r="AG304">
            <v>106.11</v>
          </cell>
          <cell r="AH304">
            <v>3.6</v>
          </cell>
          <cell r="AI304">
            <v>0.8</v>
          </cell>
          <cell r="AJ304">
            <v>1.6452039906350419E-3</v>
          </cell>
          <cell r="AK304">
            <v>2.0381033569772779E-3</v>
          </cell>
          <cell r="AL304" t="str">
            <v xml:space="preserve">A </v>
          </cell>
          <cell r="AM304" t="str">
            <v>A2</v>
          </cell>
          <cell r="AN304" t="str">
            <v xml:space="preserve">A </v>
          </cell>
          <cell r="AO304" t="str">
            <v>Financial</v>
          </cell>
          <cell r="AP304" t="str">
            <v>Diversified Finan Serv</v>
          </cell>
          <cell r="AQ304" t="str">
            <v>UNITED STATES</v>
          </cell>
          <cell r="AR304" t="str">
            <v>#N/A Field Not Applicable</v>
          </cell>
        </row>
        <row r="305">
          <cell r="A305" t="str">
            <v>CP Ltd</v>
          </cell>
          <cell r="B305" t="str">
            <v>HSBC IPO</v>
          </cell>
          <cell r="C305" t="str">
            <v>13400032</v>
          </cell>
          <cell r="D305" t="str">
            <v>USD</v>
          </cell>
          <cell r="E305" t="str">
            <v>015</v>
          </cell>
          <cell r="F305" t="str">
            <v>070</v>
          </cell>
          <cell r="G305" t="str">
            <v>EMERSON ELEC CO</v>
          </cell>
          <cell r="H305" t="str">
            <v>5.750 NOV 01 11</v>
          </cell>
          <cell r="I305" t="str">
            <v>291011AN4</v>
          </cell>
          <cell r="J305" t="str">
            <v>B</v>
          </cell>
          <cell r="K305" t="str">
            <v>ZZZ</v>
          </cell>
          <cell r="L305">
            <v>23958.33</v>
          </cell>
          <cell r="M305">
            <v>1018463.42</v>
          </cell>
          <cell r="N305">
            <v>1059400</v>
          </cell>
          <cell r="O305">
            <v>1052690</v>
          </cell>
          <cell r="P305">
            <v>1000000</v>
          </cell>
          <cell r="Q305">
            <v>1076648.33</v>
          </cell>
          <cell r="R305" t="str">
            <v>MN    1</v>
          </cell>
          <cell r="S305">
            <v>40848</v>
          </cell>
          <cell r="T305">
            <v>2011</v>
          </cell>
          <cell r="U305">
            <v>11</v>
          </cell>
          <cell r="V305">
            <v>397</v>
          </cell>
          <cell r="W305" t="str">
            <v>MS</v>
          </cell>
          <cell r="X305">
            <v>5.75</v>
          </cell>
          <cell r="Y305">
            <v>1.04</v>
          </cell>
          <cell r="Z305">
            <v>4.755086581825771E-4</v>
          </cell>
          <cell r="AA305">
            <v>40451</v>
          </cell>
          <cell r="AB305">
            <v>34226.58</v>
          </cell>
          <cell r="AC305">
            <v>1.6399999999999998E-2</v>
          </cell>
          <cell r="AD305">
            <v>1</v>
          </cell>
          <cell r="AE305">
            <v>105.26899999999999</v>
          </cell>
          <cell r="AF305" t="str">
            <v>A</v>
          </cell>
          <cell r="AG305">
            <v>105.94</v>
          </cell>
          <cell r="AH305">
            <v>3.9</v>
          </cell>
          <cell r="AI305">
            <v>0.9</v>
          </cell>
          <cell r="AJ305">
            <v>1.7831574681846641E-3</v>
          </cell>
          <cell r="AK305">
            <v>2.2090021921983413E-3</v>
          </cell>
          <cell r="AL305" t="str">
            <v xml:space="preserve">A </v>
          </cell>
          <cell r="AM305" t="str">
            <v>A2</v>
          </cell>
          <cell r="AN305" t="str">
            <v xml:space="preserve">A </v>
          </cell>
          <cell r="AO305" t="str">
            <v>Industrial</v>
          </cell>
          <cell r="AP305" t="str">
            <v>Electrical Compo&amp;Equip</v>
          </cell>
          <cell r="AQ305" t="str">
            <v>UNITED STATES</v>
          </cell>
          <cell r="AR305" t="str">
            <v>#N/A Field Not Applicable</v>
          </cell>
        </row>
        <row r="306">
          <cell r="A306" t="str">
            <v>CP Ltd</v>
          </cell>
          <cell r="B306" t="str">
            <v>HSBC IPO</v>
          </cell>
          <cell r="C306" t="str">
            <v>13400032</v>
          </cell>
          <cell r="D306" t="str">
            <v>USD</v>
          </cell>
          <cell r="E306" t="str">
            <v>015</v>
          </cell>
          <cell r="F306" t="str">
            <v>070</v>
          </cell>
          <cell r="G306" t="str">
            <v>HEWLETT PACKARD CO</v>
          </cell>
          <cell r="H306" t="str">
            <v>5.250 MAR 01 12</v>
          </cell>
          <cell r="I306" t="str">
            <v>428236AL7</v>
          </cell>
          <cell r="J306" t="str">
            <v>B</v>
          </cell>
          <cell r="K306" t="str">
            <v>CAL</v>
          </cell>
          <cell r="L306">
            <v>4375</v>
          </cell>
          <cell r="M306">
            <v>1017844.61</v>
          </cell>
          <cell r="N306">
            <v>1050600</v>
          </cell>
          <cell r="O306">
            <v>1063930</v>
          </cell>
          <cell r="P306">
            <v>1000000</v>
          </cell>
          <cell r="Q306">
            <v>1068305</v>
          </cell>
          <cell r="R306" t="str">
            <v>MS    1</v>
          </cell>
          <cell r="S306">
            <v>40969</v>
          </cell>
          <cell r="T306">
            <v>2012</v>
          </cell>
          <cell r="U306">
            <v>3</v>
          </cell>
          <cell r="V306">
            <v>518</v>
          </cell>
          <cell r="W306" t="str">
            <v>MS</v>
          </cell>
          <cell r="X306">
            <v>5.25</v>
          </cell>
          <cell r="Y306">
            <v>1.38</v>
          </cell>
          <cell r="Z306">
            <v>6.305800436380637E-4</v>
          </cell>
          <cell r="AA306">
            <v>40451</v>
          </cell>
          <cell r="AB306">
            <v>46085.39</v>
          </cell>
          <cell r="AC306">
            <v>2.6099999999999998E-2</v>
          </cell>
          <cell r="AD306">
            <v>1</v>
          </cell>
          <cell r="AE306">
            <v>106.39299999999999</v>
          </cell>
          <cell r="AF306" t="str">
            <v>A</v>
          </cell>
          <cell r="AG306">
            <v>105.06</v>
          </cell>
          <cell r="AH306">
            <v>3.9</v>
          </cell>
          <cell r="AI306">
            <v>0.7</v>
          </cell>
          <cell r="AJ306">
            <v>1.7820740363684408E-3</v>
          </cell>
          <cell r="AK306">
            <v>2.2076600206291804E-3</v>
          </cell>
          <cell r="AL306" t="str">
            <v xml:space="preserve">A </v>
          </cell>
          <cell r="AM306" t="str">
            <v>A2</v>
          </cell>
          <cell r="AN306" t="str">
            <v xml:space="preserve">A </v>
          </cell>
          <cell r="AO306" t="str">
            <v>Technology</v>
          </cell>
          <cell r="AP306" t="str">
            <v>Computers</v>
          </cell>
          <cell r="AQ306" t="str">
            <v>UNITED STATES</v>
          </cell>
          <cell r="AR306" t="str">
            <v>#N/A Field Not Applicable</v>
          </cell>
        </row>
        <row r="307">
          <cell r="A307" t="str">
            <v>CP Ltd</v>
          </cell>
          <cell r="B307" t="str">
            <v>HSBC IPO</v>
          </cell>
          <cell r="C307" t="str">
            <v>13400032</v>
          </cell>
          <cell r="D307" t="str">
            <v>USD</v>
          </cell>
          <cell r="E307" t="str">
            <v>015</v>
          </cell>
          <cell r="F307" t="str">
            <v>070</v>
          </cell>
          <cell r="G307" t="str">
            <v>JPMORGAN CHASE &amp; CO</v>
          </cell>
          <cell r="H307" t="str">
            <v>4.500 NOV 15 10</v>
          </cell>
          <cell r="I307" t="str">
            <v>46625HBA7</v>
          </cell>
          <cell r="J307" t="str">
            <v>B</v>
          </cell>
          <cell r="K307" t="str">
            <v>ZZZ</v>
          </cell>
          <cell r="L307">
            <v>17000</v>
          </cell>
          <cell r="M307">
            <v>1000116.92</v>
          </cell>
          <cell r="N307">
            <v>1002780</v>
          </cell>
          <cell r="O307">
            <v>1004570</v>
          </cell>
          <cell r="P307">
            <v>1000000</v>
          </cell>
          <cell r="Q307">
            <v>1021570</v>
          </cell>
          <cell r="R307" t="str">
            <v>MN   15</v>
          </cell>
          <cell r="S307">
            <v>40497</v>
          </cell>
          <cell r="T307">
            <v>2010</v>
          </cell>
          <cell r="U307">
            <v>11</v>
          </cell>
          <cell r="V307">
            <v>46</v>
          </cell>
          <cell r="W307" t="str">
            <v>MS</v>
          </cell>
          <cell r="X307">
            <v>4.5</v>
          </cell>
          <cell r="Y307">
            <v>0.12</v>
          </cell>
          <cell r="Z307">
            <v>5.3878025991376276E-5</v>
          </cell>
          <cell r="AA307">
            <v>40451</v>
          </cell>
          <cell r="AB307">
            <v>4453.08</v>
          </cell>
          <cell r="AC307">
            <v>8.0000000000000004E-4</v>
          </cell>
          <cell r="AD307">
            <v>1</v>
          </cell>
          <cell r="AE307">
            <v>100.45700000000001</v>
          </cell>
          <cell r="AF307" t="str">
            <v>A+</v>
          </cell>
          <cell r="AG307">
            <v>100.27800000000001</v>
          </cell>
          <cell r="AH307">
            <v>4.4000000000000004</v>
          </cell>
          <cell r="AI307">
            <v>0.8</v>
          </cell>
          <cell r="AJ307">
            <v>1.9755276196837973E-3</v>
          </cell>
          <cell r="AK307">
            <v>2.4473132185418123E-3</v>
          </cell>
          <cell r="AL307" t="str">
            <v xml:space="preserve">A+ </v>
          </cell>
          <cell r="AM307" t="str">
            <v>Aa3</v>
          </cell>
          <cell r="AN307" t="str">
            <v xml:space="preserve">A+ </v>
          </cell>
          <cell r="AO307" t="str">
            <v>Financial</v>
          </cell>
          <cell r="AP307" t="str">
            <v>Banks</v>
          </cell>
          <cell r="AQ307" t="str">
            <v>UNITED STATES</v>
          </cell>
          <cell r="AR307" t="str">
            <v>#N/A Field Not Applicable</v>
          </cell>
        </row>
        <row r="308">
          <cell r="A308" t="str">
            <v>CP Ltd</v>
          </cell>
          <cell r="B308" t="str">
            <v>HSBC IPO</v>
          </cell>
          <cell r="C308" t="str">
            <v>13400032</v>
          </cell>
          <cell r="D308" t="str">
            <v>USD</v>
          </cell>
          <cell r="E308" t="str">
            <v>015</v>
          </cell>
          <cell r="F308" t="str">
            <v>070</v>
          </cell>
          <cell r="G308" t="str">
            <v>JOHNSON &amp; JOHNSON</v>
          </cell>
          <cell r="H308" t="str">
            <v>3.800 MAY 15 13</v>
          </cell>
          <cell r="I308" t="str">
            <v>478160AM6</v>
          </cell>
          <cell r="J308" t="str">
            <v>B</v>
          </cell>
          <cell r="K308" t="str">
            <v>ZZZ</v>
          </cell>
          <cell r="L308">
            <v>11484.44</v>
          </cell>
          <cell r="M308">
            <v>832869.3</v>
          </cell>
          <cell r="N308">
            <v>845440</v>
          </cell>
          <cell r="O308">
            <v>864976</v>
          </cell>
          <cell r="P308">
            <v>800000</v>
          </cell>
          <cell r="Q308">
            <v>876460.44</v>
          </cell>
          <cell r="R308" t="str">
            <v>MN   15</v>
          </cell>
          <cell r="S308">
            <v>41409</v>
          </cell>
          <cell r="T308">
            <v>2013</v>
          </cell>
          <cell r="U308">
            <v>5</v>
          </cell>
          <cell r="V308">
            <v>958</v>
          </cell>
          <cell r="W308" t="str">
            <v>MS</v>
          </cell>
          <cell r="X308">
            <v>3.8</v>
          </cell>
          <cell r="Y308">
            <v>2.4900000000000002</v>
          </cell>
          <cell r="Z308">
            <v>9.3101323713331641E-4</v>
          </cell>
          <cell r="AA308">
            <v>40451</v>
          </cell>
          <cell r="AB308">
            <v>32106.7</v>
          </cell>
          <cell r="AC308">
            <v>7.6499999999999999E-2</v>
          </cell>
          <cell r="AD308">
            <v>1</v>
          </cell>
          <cell r="AE308">
            <v>108.12200000000001</v>
          </cell>
          <cell r="AF308" t="str">
            <v>AAA</v>
          </cell>
          <cell r="AG308">
            <v>105.68</v>
          </cell>
          <cell r="AH308">
            <v>2.2000000000000002</v>
          </cell>
          <cell r="AI308">
            <v>0.7</v>
          </cell>
          <cell r="AJ308">
            <v>8.2258197658365299E-4</v>
          </cell>
          <cell r="AK308">
            <v>1.0190268789811426E-3</v>
          </cell>
          <cell r="AL308" t="str">
            <v>AAA</v>
          </cell>
          <cell r="AM308" t="str">
            <v>Aaa</v>
          </cell>
          <cell r="AN308" t="str">
            <v>AAA</v>
          </cell>
          <cell r="AO308" t="str">
            <v>Consumer, Non-cyclical</v>
          </cell>
          <cell r="AP308" t="str">
            <v>Healthcare-Products</v>
          </cell>
          <cell r="AQ308" t="str">
            <v>UNITED STATES</v>
          </cell>
          <cell r="AR308" t="str">
            <v>#N/A Field Not Applicable</v>
          </cell>
        </row>
        <row r="309">
          <cell r="A309" t="str">
            <v>CP Ltd</v>
          </cell>
          <cell r="B309" t="str">
            <v>HSBC IPO</v>
          </cell>
          <cell r="C309" t="str">
            <v>13400032</v>
          </cell>
          <cell r="D309" t="str">
            <v>USD</v>
          </cell>
          <cell r="E309" t="str">
            <v>015</v>
          </cell>
          <cell r="F309" t="str">
            <v>070</v>
          </cell>
          <cell r="G309" t="str">
            <v>JOHNSON &amp; JOHNSON</v>
          </cell>
          <cell r="H309" t="str">
            <v>5.150 AUG 15 12</v>
          </cell>
          <cell r="I309" t="str">
            <v>478160AP9</v>
          </cell>
          <cell r="J309" t="str">
            <v>B</v>
          </cell>
          <cell r="K309" t="str">
            <v>CAL</v>
          </cell>
          <cell r="L309">
            <v>6580.56</v>
          </cell>
          <cell r="M309">
            <v>1036300</v>
          </cell>
          <cell r="N309">
            <v>1084700</v>
          </cell>
          <cell r="O309">
            <v>1084610</v>
          </cell>
          <cell r="P309">
            <v>1000000</v>
          </cell>
          <cell r="Q309">
            <v>1091190.56</v>
          </cell>
          <cell r="R309" t="str">
            <v>FA   15</v>
          </cell>
          <cell r="S309">
            <v>41136</v>
          </cell>
          <cell r="T309">
            <v>2012</v>
          </cell>
          <cell r="U309">
            <v>8</v>
          </cell>
          <cell r="V309">
            <v>685</v>
          </cell>
          <cell r="W309" t="str">
            <v>MS</v>
          </cell>
          <cell r="X309">
            <v>5.15</v>
          </cell>
          <cell r="Y309">
            <v>1.8</v>
          </cell>
          <cell r="Z309">
            <v>8.3740906515505063E-4</v>
          </cell>
          <cell r="AA309">
            <v>40451</v>
          </cell>
          <cell r="AB309">
            <v>48310</v>
          </cell>
          <cell r="AC309">
            <v>4.2099999999999999E-2</v>
          </cell>
          <cell r="AD309">
            <v>1</v>
          </cell>
          <cell r="AE309">
            <v>108.461</v>
          </cell>
          <cell r="AF309" t="str">
            <v>AAA</v>
          </cell>
          <cell r="AG309">
            <v>108.47</v>
          </cell>
          <cell r="AH309">
            <v>3.1</v>
          </cell>
          <cell r="AI309">
            <v>0.6</v>
          </cell>
          <cell r="AJ309">
            <v>1.4422045011003649E-3</v>
          </cell>
          <cell r="AK309">
            <v>1.7866245473947657E-3</v>
          </cell>
          <cell r="AL309" t="str">
            <v>AAA</v>
          </cell>
          <cell r="AM309" t="str">
            <v>Aaa</v>
          </cell>
          <cell r="AN309" t="str">
            <v>AAA</v>
          </cell>
          <cell r="AO309" t="str">
            <v>Consumer, Non-cyclical</v>
          </cell>
          <cell r="AP309" t="str">
            <v>Healthcare-Products</v>
          </cell>
          <cell r="AQ309" t="str">
            <v>UNITED STATES</v>
          </cell>
          <cell r="AR309" t="str">
            <v>#N/A Field Not Applicable</v>
          </cell>
        </row>
        <row r="310">
          <cell r="A310" t="str">
            <v>CP Ltd</v>
          </cell>
          <cell r="B310" t="str">
            <v>HSBC IPO</v>
          </cell>
          <cell r="C310" t="str">
            <v>13400032</v>
          </cell>
          <cell r="D310" t="str">
            <v>USD</v>
          </cell>
          <cell r="E310" t="str">
            <v>015</v>
          </cell>
          <cell r="F310" t="str">
            <v>070</v>
          </cell>
          <cell r="G310" t="str">
            <v>ELI LILLY &amp; CO</v>
          </cell>
          <cell r="H310" t="str">
            <v>6.000 MAR 15 12</v>
          </cell>
          <cell r="I310" t="str">
            <v>532457AU2</v>
          </cell>
          <cell r="J310" t="str">
            <v>B</v>
          </cell>
          <cell r="K310" t="str">
            <v>CAL</v>
          </cell>
          <cell r="L310">
            <v>4000</v>
          </cell>
          <cell r="M310">
            <v>1551987.62</v>
          </cell>
          <cell r="N310">
            <v>1641375</v>
          </cell>
          <cell r="O310">
            <v>1618665</v>
          </cell>
          <cell r="P310">
            <v>1500000</v>
          </cell>
          <cell r="Q310">
            <v>1622665</v>
          </cell>
          <cell r="R310" t="str">
            <v>MS   15</v>
          </cell>
          <cell r="S310">
            <v>40983</v>
          </cell>
          <cell r="T310">
            <v>2012</v>
          </cell>
          <cell r="U310">
            <v>3</v>
          </cell>
          <cell r="V310">
            <v>532</v>
          </cell>
          <cell r="W310" t="str">
            <v>MS</v>
          </cell>
          <cell r="X310">
            <v>6</v>
          </cell>
          <cell r="Y310">
            <v>1.41</v>
          </cell>
          <cell r="Z310">
            <v>9.8239698275646298E-4</v>
          </cell>
          <cell r="AA310">
            <v>40451</v>
          </cell>
          <cell r="AB310">
            <v>66677.38</v>
          </cell>
          <cell r="AC310">
            <v>2.7300000000000001E-2</v>
          </cell>
          <cell r="AD310">
            <v>1</v>
          </cell>
          <cell r="AE310">
            <v>107.911</v>
          </cell>
          <cell r="AF310" t="str">
            <v>AA-</v>
          </cell>
          <cell r="AG310">
            <v>109.425</v>
          </cell>
          <cell r="AH310">
            <v>3.4</v>
          </cell>
          <cell r="AI310">
            <v>0.5</v>
          </cell>
          <cell r="AJ310">
            <v>2.3689005257957266E-3</v>
          </cell>
          <cell r="AK310">
            <v>2.9346294693255006E-3</v>
          </cell>
          <cell r="AL310" t="str">
            <v>AA-</v>
          </cell>
          <cell r="AM310" t="str">
            <v>A1</v>
          </cell>
          <cell r="AN310" t="str">
            <v>AA-</v>
          </cell>
          <cell r="AO310" t="str">
            <v>Consumer, Non-cyclical</v>
          </cell>
          <cell r="AP310" t="str">
            <v>Pharmaceuticals</v>
          </cell>
          <cell r="AQ310" t="str">
            <v>UNITED STATES</v>
          </cell>
          <cell r="AR310" t="str">
            <v>#N/A Field Not Applicable</v>
          </cell>
        </row>
        <row r="311">
          <cell r="A311" t="str">
            <v>CP Ltd</v>
          </cell>
          <cell r="B311" t="str">
            <v>HSBC IPO</v>
          </cell>
          <cell r="C311" t="str">
            <v>13400032</v>
          </cell>
          <cell r="D311" t="str">
            <v>USD</v>
          </cell>
          <cell r="E311" t="str">
            <v>015</v>
          </cell>
          <cell r="F311" t="str">
            <v>070</v>
          </cell>
          <cell r="G311" t="str">
            <v>METROPOLITAN LIFE GL</v>
          </cell>
          <cell r="H311" t="str">
            <v>5.125 APR 10 13</v>
          </cell>
          <cell r="I311" t="str">
            <v>592179JG1</v>
          </cell>
          <cell r="J311" t="str">
            <v>B</v>
          </cell>
          <cell r="K311" t="str">
            <v>ZZZ</v>
          </cell>
          <cell r="L311">
            <v>24343.75</v>
          </cell>
          <cell r="M311">
            <v>1035013.37</v>
          </cell>
          <cell r="N311">
            <v>1049520</v>
          </cell>
          <cell r="O311">
            <v>1088437.5</v>
          </cell>
          <cell r="P311">
            <v>1000000</v>
          </cell>
          <cell r="Q311">
            <v>1112781.25</v>
          </cell>
          <cell r="R311" t="str">
            <v>AO   10</v>
          </cell>
          <cell r="S311">
            <v>41374</v>
          </cell>
          <cell r="T311">
            <v>2013</v>
          </cell>
          <cell r="U311">
            <v>4</v>
          </cell>
          <cell r="V311">
            <v>923</v>
          </cell>
          <cell r="W311" t="str">
            <v>MS</v>
          </cell>
          <cell r="X311">
            <v>5.125</v>
          </cell>
          <cell r="Y311">
            <v>2.34</v>
          </cell>
          <cell r="Z311">
            <v>1.0872801815816676E-3</v>
          </cell>
          <cell r="AA311">
            <v>40451</v>
          </cell>
          <cell r="AB311">
            <v>53424.13</v>
          </cell>
          <cell r="AC311">
            <v>6.9099999999999995E-2</v>
          </cell>
          <cell r="AD311">
            <v>1</v>
          </cell>
          <cell r="AE311">
            <v>108.84399999999999</v>
          </cell>
          <cell r="AF311" t="str">
            <v>AA-</v>
          </cell>
          <cell r="AG311">
            <v>104.95200000000001</v>
          </cell>
          <cell r="AH311">
            <v>3.6</v>
          </cell>
          <cell r="AI311">
            <v>1.5</v>
          </cell>
          <cell r="AJ311">
            <v>1.6727387408948732E-3</v>
          </cell>
          <cell r="AK311">
            <v>2.0722138182073359E-3</v>
          </cell>
          <cell r="AL311" t="str">
            <v>AA-</v>
          </cell>
          <cell r="AM311" t="str">
            <v>Aa3</v>
          </cell>
          <cell r="AN311" t="str">
            <v>AA-</v>
          </cell>
          <cell r="AO311" t="str">
            <v>Financial</v>
          </cell>
          <cell r="AP311" t="str">
            <v>Insurance</v>
          </cell>
          <cell r="AQ311" t="str">
            <v>UNITED STATES</v>
          </cell>
          <cell r="AR311" t="str">
            <v>#N/A Field Not Applicable</v>
          </cell>
        </row>
        <row r="312">
          <cell r="A312" t="str">
            <v>CP Ltd</v>
          </cell>
          <cell r="B312" t="str">
            <v>HSBC IPO</v>
          </cell>
          <cell r="C312" t="str">
            <v>13400032</v>
          </cell>
          <cell r="D312" t="str">
            <v>USD</v>
          </cell>
          <cell r="E312" t="str">
            <v>015</v>
          </cell>
          <cell r="F312" t="str">
            <v>070</v>
          </cell>
          <cell r="G312" t="str">
            <v>MORGAN STANLEY GROUP</v>
          </cell>
          <cell r="H312" t="str">
            <v>6.750 APR 15 11</v>
          </cell>
          <cell r="I312" t="str">
            <v>617446GM5</v>
          </cell>
          <cell r="J312" t="str">
            <v>B</v>
          </cell>
          <cell r="K312" t="str">
            <v>CAL</v>
          </cell>
          <cell r="L312">
            <v>46687.5</v>
          </cell>
          <cell r="M312">
            <v>1518999.65</v>
          </cell>
          <cell r="N312">
            <v>1612350</v>
          </cell>
          <cell r="O312">
            <v>1544970</v>
          </cell>
          <cell r="P312">
            <v>1500000</v>
          </cell>
          <cell r="Q312">
            <v>1591657.5</v>
          </cell>
          <cell r="R312" t="str">
            <v>AO   15</v>
          </cell>
          <cell r="S312">
            <v>40648</v>
          </cell>
          <cell r="T312">
            <v>2011</v>
          </cell>
          <cell r="U312">
            <v>4</v>
          </cell>
          <cell r="V312">
            <v>197</v>
          </cell>
          <cell r="W312" t="str">
            <v>MS</v>
          </cell>
          <cell r="X312">
            <v>6.75</v>
          </cell>
          <cell r="Y312">
            <v>0.52</v>
          </cell>
          <cell r="Z312">
            <v>3.5460158468494837E-4</v>
          </cell>
          <cell r="AA312">
            <v>40451</v>
          </cell>
          <cell r="AB312">
            <v>25970.35</v>
          </cell>
          <cell r="AC312">
            <v>5.4000000000000003E-3</v>
          </cell>
          <cell r="AD312">
            <v>1</v>
          </cell>
          <cell r="AE312">
            <v>102.99799999999999</v>
          </cell>
          <cell r="AF312" t="str">
            <v>A</v>
          </cell>
          <cell r="AG312">
            <v>107.49</v>
          </cell>
          <cell r="AH312">
            <v>4.2</v>
          </cell>
          <cell r="AI312">
            <v>1.2</v>
          </cell>
          <cell r="AJ312">
            <v>2.8640897224553523E-3</v>
          </cell>
          <cell r="AK312">
            <v>3.5480772665565899E-3</v>
          </cell>
          <cell r="AL312" t="str">
            <v xml:space="preserve">A </v>
          </cell>
          <cell r="AM312" t="str">
            <v>A2</v>
          </cell>
          <cell r="AN312" t="str">
            <v xml:space="preserve">A </v>
          </cell>
          <cell r="AO312" t="str">
            <v>Financial</v>
          </cell>
          <cell r="AP312" t="str">
            <v>Banks</v>
          </cell>
          <cell r="AQ312" t="str">
            <v>UNITED STATES</v>
          </cell>
          <cell r="AR312" t="str">
            <v>#N/A Field Not Applicable</v>
          </cell>
        </row>
        <row r="313">
          <cell r="A313" t="str">
            <v>CP Ltd</v>
          </cell>
          <cell r="B313" t="str">
            <v>HSBC IPO</v>
          </cell>
          <cell r="C313" t="str">
            <v>13400032</v>
          </cell>
          <cell r="D313" t="str">
            <v>USD</v>
          </cell>
          <cell r="E313" t="str">
            <v>015</v>
          </cell>
          <cell r="F313" t="str">
            <v>070</v>
          </cell>
          <cell r="G313" t="str">
            <v>PEPSICO INC</v>
          </cell>
          <cell r="H313" t="str">
            <v>5.150 MAY 15 12</v>
          </cell>
          <cell r="I313" t="str">
            <v>713448BF4</v>
          </cell>
          <cell r="J313" t="str">
            <v>B</v>
          </cell>
          <cell r="K313" t="str">
            <v>ZZZ</v>
          </cell>
          <cell r="L313">
            <v>19455.560000000001</v>
          </cell>
          <cell r="M313">
            <v>1013582.68</v>
          </cell>
          <cell r="N313">
            <v>1037100</v>
          </cell>
          <cell r="O313">
            <v>1068360</v>
          </cell>
          <cell r="P313">
            <v>1000000</v>
          </cell>
          <cell r="Q313">
            <v>1087815.56</v>
          </cell>
          <cell r="R313" t="str">
            <v>MN   15</v>
          </cell>
          <cell r="S313">
            <v>41044</v>
          </cell>
          <cell r="T313">
            <v>2012</v>
          </cell>
          <cell r="U313">
            <v>5</v>
          </cell>
          <cell r="V313">
            <v>593</v>
          </cell>
          <cell r="W313" t="str">
            <v>MS</v>
          </cell>
          <cell r="X313">
            <v>5.15</v>
          </cell>
          <cell r="Y313">
            <v>1.55</v>
          </cell>
          <cell r="Z313">
            <v>7.0529455916885605E-4</v>
          </cell>
          <cell r="AA313">
            <v>40451</v>
          </cell>
          <cell r="AB313">
            <v>54777.32</v>
          </cell>
          <cell r="AC313">
            <v>3.2400000000000005E-2</v>
          </cell>
          <cell r="AD313">
            <v>1</v>
          </cell>
          <cell r="AE313">
            <v>106.836</v>
          </cell>
          <cell r="AF313" t="str">
            <v>A-</v>
          </cell>
          <cell r="AG313">
            <v>103.71</v>
          </cell>
          <cell r="AH313">
            <v>4.2</v>
          </cell>
          <cell r="AI313">
            <v>0.9</v>
          </cell>
          <cell r="AJ313">
            <v>1.9111207409736742E-3</v>
          </cell>
          <cell r="AK313">
            <v>2.3675250120587603E-3</v>
          </cell>
          <cell r="AL313" t="str">
            <v>A-</v>
          </cell>
          <cell r="AM313" t="str">
            <v>Aa3</v>
          </cell>
          <cell r="AN313" t="str">
            <v>A-</v>
          </cell>
          <cell r="AO313" t="str">
            <v>Consumer, Non-cyclical</v>
          </cell>
          <cell r="AP313" t="str">
            <v>Beverages</v>
          </cell>
          <cell r="AQ313" t="str">
            <v>UNITED STATES</v>
          </cell>
          <cell r="AR313" t="str">
            <v>#N/A Field Not Applicable</v>
          </cell>
        </row>
        <row r="314">
          <cell r="A314" t="str">
            <v>CP Ltd</v>
          </cell>
          <cell r="B314" t="str">
            <v>HSBC IPO</v>
          </cell>
          <cell r="C314" t="str">
            <v>13400032</v>
          </cell>
          <cell r="D314" t="str">
            <v>USD</v>
          </cell>
          <cell r="E314" t="str">
            <v>015</v>
          </cell>
          <cell r="F314" t="str">
            <v>070</v>
          </cell>
          <cell r="G314" t="str">
            <v>3M CO MEDIUM TERM NT</v>
          </cell>
          <cell r="H314" t="str">
            <v>4.375 AUG 15 13</v>
          </cell>
          <cell r="I314" t="str">
            <v>88579EAE5</v>
          </cell>
          <cell r="J314" t="str">
            <v>B</v>
          </cell>
          <cell r="K314" t="str">
            <v>ZZZ</v>
          </cell>
          <cell r="L314">
            <v>5590.28</v>
          </cell>
          <cell r="M314">
            <v>1060641.8400000001</v>
          </cell>
          <cell r="N314">
            <v>1081800</v>
          </cell>
          <cell r="O314">
            <v>1101660</v>
          </cell>
          <cell r="P314">
            <v>1000000</v>
          </cell>
          <cell r="Q314">
            <v>1107250.28</v>
          </cell>
          <cell r="R314" t="str">
            <v>FA   15</v>
          </cell>
          <cell r="S314">
            <v>41501</v>
          </cell>
          <cell r="T314">
            <v>2013</v>
          </cell>
          <cell r="U314">
            <v>8</v>
          </cell>
          <cell r="V314">
            <v>1050</v>
          </cell>
          <cell r="W314" t="str">
            <v>MS</v>
          </cell>
          <cell r="X314">
            <v>4.375</v>
          </cell>
          <cell r="Y314">
            <v>2.72</v>
          </cell>
          <cell r="Z314">
            <v>1.2951417808123738E-3</v>
          </cell>
          <cell r="AA314">
            <v>40451</v>
          </cell>
          <cell r="AB314">
            <v>41018.160000000003</v>
          </cell>
          <cell r="AC314">
            <v>8.9800000000000005E-2</v>
          </cell>
          <cell r="AD314">
            <v>1</v>
          </cell>
          <cell r="AE314">
            <v>110.166</v>
          </cell>
          <cell r="AF314" t="str">
            <v>AA-</v>
          </cell>
          <cell r="AG314">
            <v>108.18</v>
          </cell>
          <cell r="AH314">
            <v>2.2000000000000002</v>
          </cell>
          <cell r="AI314">
            <v>0.8</v>
          </cell>
          <cell r="AJ314">
            <v>1.0475411462453025E-3</v>
          </cell>
          <cell r="AK314">
            <v>1.2977096693707123E-3</v>
          </cell>
          <cell r="AL314" t="str">
            <v>AA-</v>
          </cell>
          <cell r="AM314" t="str">
            <v>Aa2</v>
          </cell>
          <cell r="AN314" t="str">
            <v>AA-</v>
          </cell>
          <cell r="AO314" t="str">
            <v>Industrial</v>
          </cell>
          <cell r="AP314" t="str">
            <v>Miscellaneous Manufactur</v>
          </cell>
          <cell r="AQ314" t="str">
            <v>UNITED STATES</v>
          </cell>
          <cell r="AR314" t="str">
            <v>#N/A Field Not Applicable</v>
          </cell>
        </row>
        <row r="315">
          <cell r="A315" t="str">
            <v>CP Ltd</v>
          </cell>
          <cell r="B315" t="str">
            <v>HSBC IPO</v>
          </cell>
          <cell r="C315" t="str">
            <v>13400032</v>
          </cell>
          <cell r="D315" t="str">
            <v>USD</v>
          </cell>
          <cell r="E315" t="str">
            <v>015</v>
          </cell>
          <cell r="F315" t="str">
            <v>070</v>
          </cell>
          <cell r="G315" t="str">
            <v>UNILEVER CAP CORP</v>
          </cell>
          <cell r="H315" t="str">
            <v>7.125 NOV 01 10</v>
          </cell>
          <cell r="I315" t="str">
            <v>904764AG2</v>
          </cell>
          <cell r="J315" t="str">
            <v>B</v>
          </cell>
          <cell r="K315" t="str">
            <v>CAL</v>
          </cell>
          <cell r="L315">
            <v>44531.25</v>
          </cell>
          <cell r="M315">
            <v>1503318.77</v>
          </cell>
          <cell r="N315">
            <v>1612410</v>
          </cell>
          <cell r="O315">
            <v>1507290</v>
          </cell>
          <cell r="P315">
            <v>1500000</v>
          </cell>
          <cell r="Q315">
            <v>1551821.25</v>
          </cell>
          <cell r="R315" t="str">
            <v>MN    1</v>
          </cell>
          <cell r="S315">
            <v>40483</v>
          </cell>
          <cell r="T315">
            <v>2010</v>
          </cell>
          <cell r="U315">
            <v>11</v>
          </cell>
          <cell r="V315">
            <v>32</v>
          </cell>
          <cell r="W315" t="str">
            <v>MS</v>
          </cell>
          <cell r="X315">
            <v>7.125</v>
          </cell>
          <cell r="Y315">
            <v>0.09</v>
          </cell>
          <cell r="Z315">
            <v>6.0739784126977734E-5</v>
          </cell>
          <cell r="AA315">
            <v>40451</v>
          </cell>
          <cell r="AB315">
            <v>3971.23</v>
          </cell>
          <cell r="AC315">
            <v>5.0000000000000001E-4</v>
          </cell>
          <cell r="AD315">
            <v>1</v>
          </cell>
          <cell r="AE315">
            <v>100.486</v>
          </cell>
          <cell r="AF315" t="str">
            <v>A+</v>
          </cell>
          <cell r="AG315">
            <v>107.494</v>
          </cell>
          <cell r="AH315">
            <v>4.3</v>
          </cell>
          <cell r="AI315">
            <v>1.3</v>
          </cell>
          <cell r="AJ315">
            <v>2.9020119082889362E-3</v>
          </cell>
          <cell r="AK315">
            <v>3.5950558386311149E-3</v>
          </cell>
          <cell r="AL315" t="str">
            <v xml:space="preserve">A+ </v>
          </cell>
          <cell r="AM315" t="str">
            <v>A1</v>
          </cell>
          <cell r="AN315" t="str">
            <v xml:space="preserve">A+ </v>
          </cell>
          <cell r="AO315" t="str">
            <v>Consumer, Non-cyclical</v>
          </cell>
          <cell r="AP315" t="str">
            <v>Food</v>
          </cell>
          <cell r="AQ315" t="str">
            <v>UNITED STATES</v>
          </cell>
          <cell r="AR315" t="str">
            <v>#N/A Field Not Applicable</v>
          </cell>
        </row>
        <row r="316">
          <cell r="A316" t="str">
            <v>CP Ltd</v>
          </cell>
          <cell r="B316" t="str">
            <v>HSBC IPO</v>
          </cell>
          <cell r="C316" t="str">
            <v>13400032</v>
          </cell>
          <cell r="D316" t="str">
            <v>USD</v>
          </cell>
          <cell r="E316" t="str">
            <v>015</v>
          </cell>
          <cell r="F316" t="str">
            <v>070</v>
          </cell>
          <cell r="G316" t="str">
            <v>UTD PARCEL SERV</v>
          </cell>
          <cell r="H316" t="str">
            <v>4.500 JAN 15 13</v>
          </cell>
          <cell r="I316" t="str">
            <v>911312AG1</v>
          </cell>
          <cell r="J316" t="str">
            <v>B</v>
          </cell>
          <cell r="K316" t="str">
            <v>CAL</v>
          </cell>
          <cell r="L316">
            <v>9500</v>
          </cell>
          <cell r="M316">
            <v>1013202.83</v>
          </cell>
          <cell r="N316">
            <v>1026800</v>
          </cell>
          <cell r="O316">
            <v>1082120</v>
          </cell>
          <cell r="P316">
            <v>1000000</v>
          </cell>
          <cell r="Q316">
            <v>1091620</v>
          </cell>
          <cell r="R316" t="str">
            <v>JJ   15</v>
          </cell>
          <cell r="S316">
            <v>41289</v>
          </cell>
          <cell r="T316">
            <v>2013</v>
          </cell>
          <cell r="U316">
            <v>1</v>
          </cell>
          <cell r="V316">
            <v>838</v>
          </cell>
          <cell r="W316" t="str">
            <v>MS</v>
          </cell>
          <cell r="X316">
            <v>4.5</v>
          </cell>
          <cell r="Y316">
            <v>2.1800000000000002</v>
          </cell>
          <cell r="Z316">
            <v>9.9159092262450749E-4</v>
          </cell>
          <cell r="AA316">
            <v>40451</v>
          </cell>
          <cell r="AB316">
            <v>68917.17</v>
          </cell>
          <cell r="AC316">
            <v>5.9800000000000006E-2</v>
          </cell>
          <cell r="AD316">
            <v>1</v>
          </cell>
          <cell r="AE316">
            <v>108.212</v>
          </cell>
          <cell r="AF316" t="str">
            <v>AA-</v>
          </cell>
          <cell r="AG316">
            <v>102.68</v>
          </cell>
          <cell r="AH316">
            <v>3.9</v>
          </cell>
          <cell r="AI316">
            <v>0.9</v>
          </cell>
          <cell r="AJ316">
            <v>1.7739470634108158E-3</v>
          </cell>
          <cell r="AK316">
            <v>2.1975922047466007E-3</v>
          </cell>
          <cell r="AL316" t="str">
            <v>AA-</v>
          </cell>
          <cell r="AM316" t="str">
            <v>Aa3</v>
          </cell>
          <cell r="AN316" t="str">
            <v>AA-</v>
          </cell>
          <cell r="AO316" t="str">
            <v>Industrial</v>
          </cell>
          <cell r="AP316" t="str">
            <v>Transportation</v>
          </cell>
          <cell r="AQ316" t="str">
            <v>UNITED STATES</v>
          </cell>
          <cell r="AR316" t="str">
            <v>#N/A Field Not Applicable</v>
          </cell>
        </row>
        <row r="317">
          <cell r="A317" t="str">
            <v>CP Ltd</v>
          </cell>
          <cell r="B317" t="str">
            <v>HSBC IPO</v>
          </cell>
          <cell r="C317" t="str">
            <v>13400032</v>
          </cell>
          <cell r="D317" t="str">
            <v>USD</v>
          </cell>
          <cell r="E317" t="str">
            <v>015</v>
          </cell>
          <cell r="F317" t="str">
            <v>070</v>
          </cell>
          <cell r="G317" t="str">
            <v>WAL MART STORES INC</v>
          </cell>
          <cell r="H317" t="str">
            <v>4.125 FEB 15 11</v>
          </cell>
          <cell r="I317" t="str">
            <v>931142BV4</v>
          </cell>
          <cell r="J317" t="str">
            <v>B</v>
          </cell>
          <cell r="K317" t="str">
            <v>ZZZ</v>
          </cell>
          <cell r="L317">
            <v>5270.83</v>
          </cell>
          <cell r="M317">
            <v>999768.92</v>
          </cell>
          <cell r="N317">
            <v>998040</v>
          </cell>
          <cell r="O317">
            <v>1013650</v>
          </cell>
          <cell r="P317">
            <v>1000000</v>
          </cell>
          <cell r="Q317">
            <v>1018920.83</v>
          </cell>
          <cell r="R317" t="str">
            <v>FA   15</v>
          </cell>
          <cell r="S317">
            <v>40589</v>
          </cell>
          <cell r="T317">
            <v>2011</v>
          </cell>
          <cell r="U317">
            <v>2</v>
          </cell>
          <cell r="V317">
            <v>138</v>
          </cell>
          <cell r="W317" t="str">
            <v>MS</v>
          </cell>
          <cell r="X317">
            <v>4.125</v>
          </cell>
          <cell r="Y317">
            <v>0.37</v>
          </cell>
          <cell r="Z317">
            <v>1.6606610911000763E-4</v>
          </cell>
          <cell r="AA317">
            <v>40451</v>
          </cell>
          <cell r="AB317">
            <v>13881.08</v>
          </cell>
          <cell r="AC317">
            <v>3.3E-3</v>
          </cell>
          <cell r="AD317">
            <v>1</v>
          </cell>
          <cell r="AE317">
            <v>101.36499999999999</v>
          </cell>
          <cell r="AF317" t="str">
            <v>AA</v>
          </cell>
          <cell r="AG317">
            <v>99.804000000000002</v>
          </cell>
          <cell r="AH317">
            <v>4.2</v>
          </cell>
          <cell r="AI317">
            <v>0.5</v>
          </cell>
          <cell r="AJ317">
            <v>1.8850747520595462E-3</v>
          </cell>
          <cell r="AK317">
            <v>2.3352588506928454E-3</v>
          </cell>
          <cell r="AL317" t="str">
            <v>AA</v>
          </cell>
          <cell r="AM317" t="str">
            <v>Aa2</v>
          </cell>
          <cell r="AN317" t="str">
            <v>AA</v>
          </cell>
          <cell r="AO317" t="str">
            <v>Consumer, Cyclical</v>
          </cell>
          <cell r="AP317" t="str">
            <v>Retail</v>
          </cell>
          <cell r="AQ317" t="str">
            <v>UNITED STATES</v>
          </cell>
          <cell r="AR317" t="str">
            <v>#N/A Field Not Applicable</v>
          </cell>
        </row>
        <row r="318">
          <cell r="A318" t="str">
            <v>CP Ltd</v>
          </cell>
          <cell r="B318" t="str">
            <v>HSBC IPO</v>
          </cell>
          <cell r="C318" t="str">
            <v>13400032</v>
          </cell>
          <cell r="D318" t="str">
            <v>USD</v>
          </cell>
          <cell r="E318" t="str">
            <v>015</v>
          </cell>
          <cell r="F318" t="str">
            <v>070</v>
          </cell>
          <cell r="G318" t="str">
            <v>WAL MART STORES INC</v>
          </cell>
          <cell r="H318" t="str">
            <v>4.250 APR 15 13</v>
          </cell>
          <cell r="I318" t="str">
            <v>931142CL5</v>
          </cell>
          <cell r="J318" t="str">
            <v>B</v>
          </cell>
          <cell r="K318" t="str">
            <v>ZZZ</v>
          </cell>
          <cell r="L318">
            <v>19597.22</v>
          </cell>
          <cell r="M318">
            <v>1003857.83</v>
          </cell>
          <cell r="N318">
            <v>1007570</v>
          </cell>
          <cell r="O318">
            <v>1085030</v>
          </cell>
          <cell r="P318">
            <v>1000000</v>
          </cell>
          <cell r="Q318">
            <v>1104627.22</v>
          </cell>
          <cell r="R318" t="str">
            <v>AO   15</v>
          </cell>
          <cell r="S318">
            <v>41379</v>
          </cell>
          <cell r="T318">
            <v>2013</v>
          </cell>
          <cell r="U318">
            <v>4</v>
          </cell>
          <cell r="V318">
            <v>928</v>
          </cell>
          <cell r="W318" t="str">
            <v>MS</v>
          </cell>
          <cell r="X318">
            <v>4.25</v>
          </cell>
          <cell r="Y318">
            <v>2.39</v>
          </cell>
          <cell r="Z318">
            <v>1.0770844758894453E-3</v>
          </cell>
          <cell r="AA318">
            <v>40451</v>
          </cell>
          <cell r="AB318">
            <v>81172.17</v>
          </cell>
          <cell r="AC318">
            <v>7.1300000000000002E-2</v>
          </cell>
          <cell r="AD318">
            <v>1</v>
          </cell>
          <cell r="AE318">
            <v>108.50299999999999</v>
          </cell>
          <cell r="AF318" t="str">
            <v>AA</v>
          </cell>
          <cell r="AG318">
            <v>100.75700000000001</v>
          </cell>
          <cell r="AH318">
            <v>4.0999999999999996</v>
          </cell>
          <cell r="AI318">
            <v>0.9</v>
          </cell>
          <cell r="AJ318">
            <v>1.847718138555115E-3</v>
          </cell>
          <cell r="AK318">
            <v>2.2889809180947759E-3</v>
          </cell>
          <cell r="AL318" t="str">
            <v>AA</v>
          </cell>
          <cell r="AM318" t="str">
            <v>Aa2</v>
          </cell>
          <cell r="AN318" t="str">
            <v>AA</v>
          </cell>
          <cell r="AO318" t="str">
            <v>Consumer, Cyclical</v>
          </cell>
          <cell r="AP318" t="str">
            <v>Retail</v>
          </cell>
          <cell r="AQ318" t="str">
            <v>UNITED STATES</v>
          </cell>
          <cell r="AR318" t="str">
            <v>#N/A Field Not Applicable</v>
          </cell>
        </row>
        <row r="319">
          <cell r="A319" t="str">
            <v>CP Ltd</v>
          </cell>
          <cell r="B319" t="str">
            <v>HSBC IPO</v>
          </cell>
          <cell r="C319" t="str">
            <v>13400032</v>
          </cell>
          <cell r="D319" t="str">
            <v>USD</v>
          </cell>
          <cell r="E319" t="str">
            <v>015</v>
          </cell>
          <cell r="F319" t="str">
            <v>070</v>
          </cell>
          <cell r="G319" t="str">
            <v>AMERICAN HONDA FINAN</v>
          </cell>
          <cell r="H319" t="str">
            <v>5.1 27 MAR 2012</v>
          </cell>
          <cell r="I319" t="str">
            <v>B02666QZH9</v>
          </cell>
          <cell r="J319" t="str">
            <v>B</v>
          </cell>
          <cell r="K319" t="str">
            <v>ZZZ</v>
          </cell>
          <cell r="L319">
            <v>566.66999999999996</v>
          </cell>
          <cell r="M319">
            <v>1018912.18</v>
          </cell>
          <cell r="N319">
            <v>1048900</v>
          </cell>
          <cell r="O319">
            <v>1054160</v>
          </cell>
          <cell r="P319">
            <v>1000000</v>
          </cell>
          <cell r="Q319">
            <v>1054726.67</v>
          </cell>
          <cell r="R319" t="str">
            <v>MS   27</v>
          </cell>
          <cell r="S319">
            <v>40995</v>
          </cell>
          <cell r="T319">
            <v>2012</v>
          </cell>
          <cell r="U319">
            <v>3</v>
          </cell>
          <cell r="V319">
            <v>544</v>
          </cell>
          <cell r="W319" t="str">
            <v>MS</v>
          </cell>
          <cell r="X319">
            <v>5.0999999999999996</v>
          </cell>
          <cell r="Y319">
            <v>1.45</v>
          </cell>
          <cell r="Z319">
            <v>6.6326092261298063E-4</v>
          </cell>
          <cell r="AA319">
            <v>40451</v>
          </cell>
          <cell r="AB319">
            <v>35247.82</v>
          </cell>
          <cell r="AC319">
            <v>2.8399999999999998E-2</v>
          </cell>
          <cell r="AD319">
            <v>1</v>
          </cell>
          <cell r="AE319">
            <v>105.416</v>
          </cell>
          <cell r="AF319" t="str">
            <v>A+</v>
          </cell>
          <cell r="AG319">
            <v>104.89</v>
          </cell>
          <cell r="AH319">
            <v>3.7</v>
          </cell>
          <cell r="AI319">
            <v>1.4</v>
          </cell>
          <cell r="AJ319">
            <v>1.6924589059779508E-3</v>
          </cell>
          <cell r="AK319">
            <v>2.0966434542188874E-3</v>
          </cell>
          <cell r="AL319" t="str">
            <v xml:space="preserve">A+ </v>
          </cell>
          <cell r="AM319" t="str">
            <v>A1</v>
          </cell>
          <cell r="AN319" t="str">
            <v xml:space="preserve">A+ </v>
          </cell>
          <cell r="AO319" t="str">
            <v>Financial</v>
          </cell>
          <cell r="AP319" t="str">
            <v>Diversified Finan Serv</v>
          </cell>
          <cell r="AQ319" t="str">
            <v>UNITED STATES</v>
          </cell>
          <cell r="AR319" t="str">
            <v>#N/A Field Not Applicable</v>
          </cell>
        </row>
        <row r="320">
          <cell r="A320" t="str">
            <v>CP Ltd</v>
          </cell>
          <cell r="B320" t="str">
            <v>HSBC IPO</v>
          </cell>
          <cell r="C320" t="str">
            <v>13400032</v>
          </cell>
          <cell r="D320" t="str">
            <v>USD</v>
          </cell>
          <cell r="E320" t="str">
            <v>270</v>
          </cell>
          <cell r="F320" t="str">
            <v>070</v>
          </cell>
          <cell r="G320" t="str">
            <v>BP CAPITAL MARKETS</v>
          </cell>
          <cell r="H320" t="str">
            <v>5.25 07 NOV 201</v>
          </cell>
          <cell r="I320" t="str">
            <v>B05565QBF4</v>
          </cell>
          <cell r="J320" t="str">
            <v>B</v>
          </cell>
          <cell r="K320" t="str">
            <v>ZZZ</v>
          </cell>
          <cell r="L320">
            <v>31500</v>
          </cell>
          <cell r="M320">
            <v>1610882.83</v>
          </cell>
          <cell r="N320">
            <v>1648170</v>
          </cell>
          <cell r="O320">
            <v>1633695</v>
          </cell>
          <cell r="P320">
            <v>1500000</v>
          </cell>
          <cell r="Q320">
            <v>1665195</v>
          </cell>
          <cell r="R320" t="str">
            <v>MN    7</v>
          </cell>
          <cell r="S320">
            <v>41585</v>
          </cell>
          <cell r="T320">
            <v>2013</v>
          </cell>
          <cell r="U320">
            <v>11</v>
          </cell>
          <cell r="V320">
            <v>1134</v>
          </cell>
          <cell r="W320" t="str">
            <v>MS</v>
          </cell>
          <cell r="X320">
            <v>5.25</v>
          </cell>
          <cell r="Y320">
            <v>2.83</v>
          </cell>
          <cell r="Z320">
            <v>2.0465862061754326E-3</v>
          </cell>
          <cell r="AA320">
            <v>40451</v>
          </cell>
          <cell r="AB320">
            <v>22812.17</v>
          </cell>
          <cell r="AC320">
            <v>9.849999999999999E-2</v>
          </cell>
          <cell r="AD320">
            <v>1</v>
          </cell>
          <cell r="AE320">
            <v>108.913</v>
          </cell>
          <cell r="AF320" t="str">
            <v>A</v>
          </cell>
          <cell r="AG320">
            <v>109.87799999999999</v>
          </cell>
          <cell r="AH320">
            <v>2.7</v>
          </cell>
          <cell r="AI320">
            <v>2.2999999999999998</v>
          </cell>
          <cell r="AJ320">
            <v>1.9525734122521796E-3</v>
          </cell>
          <cell r="AK320">
            <v>2.4188772024067713E-3</v>
          </cell>
          <cell r="AL320" t="str">
            <v xml:space="preserve">A </v>
          </cell>
          <cell r="AM320" t="str">
            <v>A2</v>
          </cell>
          <cell r="AN320" t="str">
            <v xml:space="preserve">A </v>
          </cell>
          <cell r="AO320" t="str">
            <v>Energy</v>
          </cell>
          <cell r="AP320" t="str">
            <v>Oil&amp;Gas</v>
          </cell>
          <cell r="AQ320" t="str">
            <v>BRITAIN</v>
          </cell>
          <cell r="AR320" t="str">
            <v>#N/A Field Not Applicable</v>
          </cell>
        </row>
        <row r="321">
          <cell r="A321" t="str">
            <v>CP Ltd</v>
          </cell>
          <cell r="B321" t="str">
            <v>HSBC IPO</v>
          </cell>
          <cell r="C321" t="str">
            <v>13400032</v>
          </cell>
          <cell r="D321" t="str">
            <v>USD</v>
          </cell>
          <cell r="E321" t="str">
            <v>015</v>
          </cell>
          <cell r="F321" t="str">
            <v>070</v>
          </cell>
          <cell r="G321" t="str">
            <v>BANK OF NEW YORK MEL</v>
          </cell>
          <cell r="H321" t="str">
            <v>4.95 01 NOV 201</v>
          </cell>
          <cell r="I321" t="str">
            <v>B06406HBE8</v>
          </cell>
          <cell r="J321" t="str">
            <v>B</v>
          </cell>
          <cell r="K321" t="str">
            <v>ZZZ</v>
          </cell>
          <cell r="L321">
            <v>22171.88</v>
          </cell>
          <cell r="M321">
            <v>1136490.47</v>
          </cell>
          <cell r="N321">
            <v>1166428.75</v>
          </cell>
          <cell r="O321">
            <v>1165923.5</v>
          </cell>
          <cell r="P321">
            <v>1075000</v>
          </cell>
          <cell r="Q321">
            <v>1188095.3799999999</v>
          </cell>
          <cell r="R321" t="str">
            <v>MN    1</v>
          </cell>
          <cell r="S321">
            <v>41214</v>
          </cell>
          <cell r="T321">
            <v>2012</v>
          </cell>
          <cell r="U321">
            <v>11</v>
          </cell>
          <cell r="V321">
            <v>763</v>
          </cell>
          <cell r="W321" t="str">
            <v>MS</v>
          </cell>
          <cell r="X321">
            <v>4.95</v>
          </cell>
          <cell r="Y321">
            <v>1.97</v>
          </cell>
          <cell r="Z321">
            <v>1.0051055686467016E-3</v>
          </cell>
          <cell r="AA321">
            <v>40451</v>
          </cell>
          <cell r="AB321">
            <v>29433.03</v>
          </cell>
          <cell r="AC321">
            <v>0.05</v>
          </cell>
          <cell r="AD321">
            <v>1</v>
          </cell>
          <cell r="AE321">
            <v>108.458</v>
          </cell>
          <cell r="AF321" t="str">
            <v>AA-</v>
          </cell>
          <cell r="AG321">
            <v>108.505</v>
          </cell>
          <cell r="AH321">
            <v>2.1</v>
          </cell>
          <cell r="AI321">
            <v>0.9</v>
          </cell>
          <cell r="AJ321">
            <v>1.071432332059936E-3</v>
          </cell>
          <cell r="AK321">
            <v>1.3273064283672528E-3</v>
          </cell>
          <cell r="AL321" t="str">
            <v>AA-</v>
          </cell>
          <cell r="AM321" t="str">
            <v>Aa2</v>
          </cell>
          <cell r="AN321" t="str">
            <v>AA-</v>
          </cell>
          <cell r="AO321" t="str">
            <v>Financial</v>
          </cell>
          <cell r="AP321" t="str">
            <v>Banks</v>
          </cell>
          <cell r="AQ321" t="str">
            <v>UNITED STATES</v>
          </cell>
          <cell r="AR321" t="str">
            <v>#N/A Field Not Applicable</v>
          </cell>
        </row>
        <row r="322">
          <cell r="A322" t="str">
            <v>CP Ltd</v>
          </cell>
          <cell r="B322" t="str">
            <v>HSBC IPO</v>
          </cell>
          <cell r="C322" t="str">
            <v>13400032</v>
          </cell>
          <cell r="D322" t="str">
            <v>USD</v>
          </cell>
          <cell r="E322" t="str">
            <v>015</v>
          </cell>
          <cell r="F322" t="str">
            <v>070</v>
          </cell>
          <cell r="G322" t="str">
            <v>BANK OF NEW YORK INC</v>
          </cell>
          <cell r="H322" t="str">
            <v>5.125 27 AUG 2013</v>
          </cell>
          <cell r="I322" t="str">
            <v>B06406HBK4</v>
          </cell>
          <cell r="J322" t="str">
            <v>B</v>
          </cell>
          <cell r="K322" t="str">
            <v>ZZZ</v>
          </cell>
          <cell r="L322">
            <v>3388.19</v>
          </cell>
          <cell r="M322">
            <v>748144.19</v>
          </cell>
          <cell r="N322">
            <v>764162</v>
          </cell>
          <cell r="O322">
            <v>779163</v>
          </cell>
          <cell r="P322">
            <v>700000</v>
          </cell>
          <cell r="Q322">
            <v>782551.19</v>
          </cell>
          <cell r="R322" t="str">
            <v>FA   27</v>
          </cell>
          <cell r="S322">
            <v>41513</v>
          </cell>
          <cell r="T322">
            <v>2013</v>
          </cell>
          <cell r="U322">
            <v>8</v>
          </cell>
          <cell r="V322">
            <v>1062</v>
          </cell>
          <cell r="W322" t="str">
            <v>MS</v>
          </cell>
          <cell r="X322">
            <v>5.125</v>
          </cell>
          <cell r="Y322">
            <v>2.72</v>
          </cell>
          <cell r="Z322">
            <v>9.1355324860749494E-4</v>
          </cell>
          <cell r="AA322">
            <v>40451</v>
          </cell>
          <cell r="AB322">
            <v>31018.81</v>
          </cell>
          <cell r="AC322">
            <v>9.0500000000000011E-2</v>
          </cell>
          <cell r="AD322">
            <v>1</v>
          </cell>
          <cell r="AE322">
            <v>111.309</v>
          </cell>
          <cell r="AF322" t="str">
            <v>AA-</v>
          </cell>
          <cell r="AG322">
            <v>109.166</v>
          </cell>
          <cell r="AH322">
            <v>2.6</v>
          </cell>
          <cell r="AI322">
            <v>1.2</v>
          </cell>
          <cell r="AJ322">
            <v>8.732494288159877E-4</v>
          </cell>
          <cell r="AK322">
            <v>1.0817944780582317E-3</v>
          </cell>
          <cell r="AL322" t="str">
            <v>AA-</v>
          </cell>
          <cell r="AM322" t="str">
            <v>Aa2</v>
          </cell>
          <cell r="AN322" t="str">
            <v>AA-</v>
          </cell>
          <cell r="AO322" t="str">
            <v>Financial</v>
          </cell>
          <cell r="AP322" t="str">
            <v>Banks</v>
          </cell>
          <cell r="AQ322" t="str">
            <v>UNITED STATES</v>
          </cell>
          <cell r="AR322" t="str">
            <v>#N/A Field Not Applicable</v>
          </cell>
        </row>
        <row r="323">
          <cell r="A323" t="str">
            <v>CP Ltd</v>
          </cell>
          <cell r="B323" t="str">
            <v>HSBC IPO</v>
          </cell>
          <cell r="C323" t="str">
            <v>13400032</v>
          </cell>
          <cell r="D323" t="str">
            <v>USD</v>
          </cell>
          <cell r="E323" t="str">
            <v>015</v>
          </cell>
          <cell r="F323" t="str">
            <v>070</v>
          </cell>
          <cell r="G323" t="str">
            <v>CATERPILLAR FIN SERV</v>
          </cell>
          <cell r="H323" t="str">
            <v>4.85 07 DEC 2012</v>
          </cell>
          <cell r="I323" t="str">
            <v>B14912L3N9</v>
          </cell>
          <cell r="J323" t="str">
            <v>B</v>
          </cell>
          <cell r="K323" t="str">
            <v>ZZZ</v>
          </cell>
          <cell r="L323">
            <v>12286.67</v>
          </cell>
          <cell r="M323">
            <v>836572.84</v>
          </cell>
          <cell r="N323">
            <v>853576</v>
          </cell>
          <cell r="O323">
            <v>867568</v>
          </cell>
          <cell r="P323">
            <v>800000</v>
          </cell>
          <cell r="Q323">
            <v>879854.67</v>
          </cell>
          <cell r="R323" t="str">
            <v>JD    7</v>
          </cell>
          <cell r="S323">
            <v>41250</v>
          </cell>
          <cell r="T323">
            <v>2012</v>
          </cell>
          <cell r="U323">
            <v>12</v>
          </cell>
          <cell r="V323">
            <v>799</v>
          </cell>
          <cell r="W323" t="str">
            <v>MS</v>
          </cell>
          <cell r="X323">
            <v>4.8499999999999996</v>
          </cell>
          <cell r="Y323">
            <v>2.0699999999999998</v>
          </cell>
          <cell r="Z323">
            <v>7.7741651245805414E-4</v>
          </cell>
          <cell r="AA323">
            <v>40451</v>
          </cell>
          <cell r="AB323">
            <v>30995.16</v>
          </cell>
          <cell r="AC323">
            <v>5.45E-2</v>
          </cell>
          <cell r="AD323">
            <v>1</v>
          </cell>
          <cell r="AE323">
            <v>108.446</v>
          </cell>
          <cell r="AF323" t="str">
            <v>A</v>
          </cell>
          <cell r="AG323">
            <v>106.697</v>
          </cell>
          <cell r="AH323">
            <v>2.7</v>
          </cell>
          <cell r="AI323">
            <v>0.9</v>
          </cell>
          <cell r="AJ323">
            <v>1.0140215379887663E-3</v>
          </cell>
          <cell r="AK323">
            <v>1.2561850763712511E-3</v>
          </cell>
          <cell r="AL323" t="str">
            <v xml:space="preserve">A </v>
          </cell>
          <cell r="AM323" t="str">
            <v>A2</v>
          </cell>
          <cell r="AN323" t="str">
            <v xml:space="preserve">A </v>
          </cell>
          <cell r="AO323" t="str">
            <v>Financial</v>
          </cell>
          <cell r="AP323" t="str">
            <v>Diversified Finan Serv</v>
          </cell>
          <cell r="AQ323" t="str">
            <v>UNITED STATES</v>
          </cell>
          <cell r="AR323" t="str">
            <v>#N/A Field Not Applicable</v>
          </cell>
        </row>
        <row r="324">
          <cell r="A324" t="str">
            <v>CP Ltd</v>
          </cell>
          <cell r="B324" t="str">
            <v>HSBC IPO</v>
          </cell>
          <cell r="C324" t="str">
            <v>13400032</v>
          </cell>
          <cell r="D324" t="str">
            <v>USD</v>
          </cell>
          <cell r="E324" t="str">
            <v>015</v>
          </cell>
          <cell r="F324" t="str">
            <v>070</v>
          </cell>
          <cell r="G324" t="str">
            <v>TOYOTA MOTOR CRED</v>
          </cell>
          <cell r="H324" t="str">
            <v>5.125 OCT 25 11</v>
          </cell>
          <cell r="I324" t="str">
            <v>B1G17V3</v>
          </cell>
          <cell r="J324" t="str">
            <v>B</v>
          </cell>
          <cell r="K324" t="str">
            <v>ZZZ</v>
          </cell>
          <cell r="L324">
            <v>71750</v>
          </cell>
          <cell r="M324">
            <v>1529958.67</v>
          </cell>
          <cell r="N324">
            <v>1600350</v>
          </cell>
          <cell r="O324">
            <v>1563750</v>
          </cell>
          <cell r="P324">
            <v>1500000</v>
          </cell>
          <cell r="Q324">
            <v>1635500</v>
          </cell>
          <cell r="R324" t="str">
            <v>O    25</v>
          </cell>
          <cell r="S324">
            <v>40841</v>
          </cell>
          <cell r="T324">
            <v>2011</v>
          </cell>
          <cell r="U324">
            <v>10</v>
          </cell>
          <cell r="V324">
            <v>390</v>
          </cell>
          <cell r="W324" t="str">
            <v>MS</v>
          </cell>
          <cell r="X324">
            <v>5.125</v>
          </cell>
          <cell r="Y324">
            <v>1.01</v>
          </cell>
          <cell r="Z324">
            <v>6.9371442855794131E-4</v>
          </cell>
          <cell r="AA324">
            <v>40451</v>
          </cell>
          <cell r="AB324">
            <v>33791.33</v>
          </cell>
          <cell r="AC324">
            <v>2.07E-2</v>
          </cell>
          <cell r="AD324">
            <v>1</v>
          </cell>
          <cell r="AE324">
            <v>104.25</v>
          </cell>
          <cell r="AF324" t="str">
            <v>AA</v>
          </cell>
          <cell r="AG324">
            <v>106.69</v>
          </cell>
          <cell r="AH324">
            <v>3.1</v>
          </cell>
          <cell r="AI324">
            <v>1.1000000000000001</v>
          </cell>
          <cell r="AJ324">
            <v>2.1292225034946714E-3</v>
          </cell>
          <cell r="AK324">
            <v>2.6377127437242575E-3</v>
          </cell>
          <cell r="AL324" t="str">
            <v>AA</v>
          </cell>
          <cell r="AM324" t="str">
            <v>Aa2</v>
          </cell>
          <cell r="AN324" t="str">
            <v>AA</v>
          </cell>
          <cell r="AO324" t="str">
            <v>Financial</v>
          </cell>
          <cell r="AP324" t="str">
            <v>Diversified Finan Serv</v>
          </cell>
          <cell r="AQ324" t="str">
            <v>UNITED STATES</v>
          </cell>
          <cell r="AR324" t="str">
            <v>#N/A Field Not Applicable</v>
          </cell>
        </row>
        <row r="325">
          <cell r="A325" t="str">
            <v>CP Ltd</v>
          </cell>
          <cell r="B325" t="str">
            <v>HSBC IPO</v>
          </cell>
          <cell r="C325" t="str">
            <v>13400032</v>
          </cell>
          <cell r="D325" t="str">
            <v>USD</v>
          </cell>
          <cell r="E325" t="str">
            <v>210</v>
          </cell>
          <cell r="F325" t="str">
            <v>070</v>
          </cell>
          <cell r="G325" t="str">
            <v>SCHLUMBERGER NORGE</v>
          </cell>
          <cell r="H325" t="str">
            <v>3.000 MAR 18 13</v>
          </cell>
          <cell r="I325" t="str">
            <v>B40RSS2</v>
          </cell>
          <cell r="J325" t="str">
            <v>B</v>
          </cell>
          <cell r="K325" t="str">
            <v>ZZZ</v>
          </cell>
          <cell r="L325">
            <v>24125</v>
          </cell>
          <cell r="M325">
            <v>1507069.6</v>
          </cell>
          <cell r="N325">
            <v>1510050</v>
          </cell>
          <cell r="O325">
            <v>1563762</v>
          </cell>
          <cell r="P325">
            <v>1500000</v>
          </cell>
          <cell r="Q325">
            <v>1587887</v>
          </cell>
          <cell r="R325" t="str">
            <v>M    18</v>
          </cell>
          <cell r="S325">
            <v>41351</v>
          </cell>
          <cell r="T325">
            <v>2013</v>
          </cell>
          <cell r="U325">
            <v>3</v>
          </cell>
          <cell r="V325">
            <v>900</v>
          </cell>
          <cell r="W325" t="str">
            <v>MS</v>
          </cell>
          <cell r="X325">
            <v>3</v>
          </cell>
          <cell r="Y325">
            <v>2.35</v>
          </cell>
          <cell r="Z325">
            <v>1.5899403328187092E-3</v>
          </cell>
          <cell r="AA325">
            <v>40451</v>
          </cell>
          <cell r="AB325">
            <v>56692.4</v>
          </cell>
          <cell r="AC325">
            <v>7.9899999999999999E-2</v>
          </cell>
          <cell r="AD325">
            <v>1</v>
          </cell>
          <cell r="AE325">
            <v>104.251</v>
          </cell>
          <cell r="AF325" t="str">
            <v>A+</v>
          </cell>
          <cell r="AG325">
            <v>100.67</v>
          </cell>
          <cell r="AH325">
            <v>2.8</v>
          </cell>
          <cell r="AI325">
            <v>1.2</v>
          </cell>
          <cell r="AJ325">
            <v>1.8943969922946321E-3</v>
          </cell>
          <cell r="AK325">
            <v>2.3468073815898216E-3</v>
          </cell>
          <cell r="AL325" t="str">
            <v xml:space="preserve">A+ </v>
          </cell>
          <cell r="AM325" t="str">
            <v>A1</v>
          </cell>
          <cell r="AN325" t="str">
            <v xml:space="preserve">A+ </v>
          </cell>
          <cell r="AO325" t="str">
            <v>Energy</v>
          </cell>
          <cell r="AP325" t="str">
            <v>Oil&amp;Gas Services</v>
          </cell>
          <cell r="AQ325" t="str">
            <v>NORWAY</v>
          </cell>
          <cell r="AR325" t="str">
            <v>#N/A Field Not Applicable</v>
          </cell>
        </row>
        <row r="326">
          <cell r="A326" t="str">
            <v>CP Ltd</v>
          </cell>
          <cell r="B326" t="str">
            <v>HSBC IPO</v>
          </cell>
          <cell r="C326" t="str">
            <v>13400032</v>
          </cell>
          <cell r="D326" t="str">
            <v>USD</v>
          </cell>
          <cell r="E326" t="str">
            <v>015</v>
          </cell>
          <cell r="F326" t="str">
            <v>070</v>
          </cell>
          <cell r="G326" t="str">
            <v>MET LIFE GLOB FUNDNG</v>
          </cell>
          <cell r="H326" t="str">
            <v>5.75 25 JUL 2011</v>
          </cell>
          <cell r="I326" t="str">
            <v>B59217EAZ7</v>
          </cell>
          <cell r="J326" t="str">
            <v>B</v>
          </cell>
          <cell r="K326" t="str">
            <v>ZZZ</v>
          </cell>
          <cell r="L326">
            <v>10541.67</v>
          </cell>
          <cell r="M326">
            <v>1007152.06</v>
          </cell>
          <cell r="N326">
            <v>1032100</v>
          </cell>
          <cell r="O326">
            <v>1035410</v>
          </cell>
          <cell r="P326">
            <v>1000000</v>
          </cell>
          <cell r="Q326">
            <v>1045951.67</v>
          </cell>
          <cell r="R326" t="str">
            <v>JJ   25</v>
          </cell>
          <cell r="S326">
            <v>40749</v>
          </cell>
          <cell r="T326">
            <v>2011</v>
          </cell>
          <cell r="U326">
            <v>7</v>
          </cell>
          <cell r="V326">
            <v>298</v>
          </cell>
          <cell r="W326" t="str">
            <v>MS</v>
          </cell>
          <cell r="X326">
            <v>5.75</v>
          </cell>
          <cell r="Y326">
            <v>0.8</v>
          </cell>
          <cell r="Z326">
            <v>3.6171347423358041E-4</v>
          </cell>
          <cell r="AA326">
            <v>40451</v>
          </cell>
          <cell r="AB326">
            <v>28257.94</v>
          </cell>
          <cell r="AC326">
            <v>1.04E-2</v>
          </cell>
          <cell r="AD326">
            <v>1</v>
          </cell>
          <cell r="AE326">
            <v>103.541</v>
          </cell>
          <cell r="AF326" t="str">
            <v>AA-</v>
          </cell>
          <cell r="AG326">
            <v>103.21</v>
          </cell>
          <cell r="AH326">
            <v>4.8</v>
          </cell>
          <cell r="AI326">
            <v>1.4</v>
          </cell>
          <cell r="AJ326">
            <v>2.170280845401482E-3</v>
          </cell>
          <cell r="AK326">
            <v>2.6885764329375875E-3</v>
          </cell>
          <cell r="AL326" t="str">
            <v>AA-</v>
          </cell>
          <cell r="AM326" t="str">
            <v>Aa3</v>
          </cell>
          <cell r="AN326" t="str">
            <v>AA-</v>
          </cell>
          <cell r="AO326" t="str">
            <v>Financial</v>
          </cell>
          <cell r="AP326" t="str">
            <v>Insurance</v>
          </cell>
          <cell r="AQ326" t="str">
            <v>UNITED STATES</v>
          </cell>
          <cell r="AR326" t="str">
            <v>#N/A Field Not Applicable</v>
          </cell>
        </row>
        <row r="327">
          <cell r="A327" t="str">
            <v>CP Ltd</v>
          </cell>
          <cell r="B327" t="str">
            <v>HSBC IPO</v>
          </cell>
          <cell r="C327" t="str">
            <v>13400032</v>
          </cell>
          <cell r="D327" t="str">
            <v>USD</v>
          </cell>
          <cell r="E327" t="str">
            <v>015</v>
          </cell>
          <cell r="F327" t="str">
            <v>070</v>
          </cell>
          <cell r="G327" t="str">
            <v>PRINCIPAL LIFE GLOB</v>
          </cell>
          <cell r="H327" t="str">
            <v>6.25 15 FEB 201</v>
          </cell>
          <cell r="I327" t="str">
            <v>B7425A0AG5</v>
          </cell>
          <cell r="J327" t="str">
            <v>B</v>
          </cell>
          <cell r="K327" t="str">
            <v>ZZZ</v>
          </cell>
          <cell r="L327">
            <v>15972.22</v>
          </cell>
          <cell r="M327">
            <v>2051573.46</v>
          </cell>
          <cell r="N327">
            <v>2150200</v>
          </cell>
          <cell r="O327">
            <v>2113700</v>
          </cell>
          <cell r="P327">
            <v>2000000</v>
          </cell>
          <cell r="Q327">
            <v>2129672.2200000002</v>
          </cell>
          <cell r="R327" t="str">
            <v>FA   15</v>
          </cell>
          <cell r="S327">
            <v>40954</v>
          </cell>
          <cell r="T327">
            <v>2012</v>
          </cell>
          <cell r="U327">
            <v>2</v>
          </cell>
          <cell r="V327">
            <v>503</v>
          </cell>
          <cell r="W327" t="str">
            <v>MS</v>
          </cell>
          <cell r="X327">
            <v>6.25</v>
          </cell>
          <cell r="Y327">
            <v>1.32</v>
          </cell>
          <cell r="Z327">
            <v>1.2157398659069535E-3</v>
          </cell>
          <cell r="AA327">
            <v>40451</v>
          </cell>
          <cell r="AB327">
            <v>62126.54</v>
          </cell>
          <cell r="AC327">
            <v>2.4199999999999999E-2</v>
          </cell>
          <cell r="AD327">
            <v>1</v>
          </cell>
          <cell r="AE327">
            <v>105.685</v>
          </cell>
          <cell r="AF327" t="str">
            <v>A</v>
          </cell>
          <cell r="AG327">
            <v>107.51</v>
          </cell>
          <cell r="AH327">
            <v>4.2</v>
          </cell>
          <cell r="AI327">
            <v>2</v>
          </cell>
          <cell r="AJ327">
            <v>3.8682632097039428E-3</v>
          </cell>
          <cell r="AK327">
            <v>4.7920624300978902E-3</v>
          </cell>
          <cell r="AL327" t="str">
            <v xml:space="preserve">A </v>
          </cell>
          <cell r="AM327" t="str">
            <v>Aa3</v>
          </cell>
          <cell r="AN327" t="str">
            <v xml:space="preserve">A </v>
          </cell>
          <cell r="AO327" t="str">
            <v>Financial</v>
          </cell>
          <cell r="AP327" t="str">
            <v>Diversified Finan Serv</v>
          </cell>
          <cell r="AQ327" t="str">
            <v>UNITED STATES</v>
          </cell>
          <cell r="AR327" t="str">
            <v>#N/A Field Not Applicable</v>
          </cell>
        </row>
        <row r="328">
          <cell r="A328" t="str">
            <v>CP Ltd</v>
          </cell>
          <cell r="B328" t="str">
            <v>HSBC IPO</v>
          </cell>
          <cell r="C328" t="str">
            <v>13400032</v>
          </cell>
          <cell r="D328" t="str">
            <v>USD</v>
          </cell>
          <cell r="E328" t="str">
            <v>270</v>
          </cell>
          <cell r="F328" t="str">
            <v>070</v>
          </cell>
          <cell r="G328" t="str">
            <v>HBOS TREASURY SVCS</v>
          </cell>
          <cell r="H328" t="str">
            <v>5.25 19 SEP 2011</v>
          </cell>
          <cell r="I328" t="str">
            <v>BB1FCR06</v>
          </cell>
          <cell r="J328" t="str">
            <v>B</v>
          </cell>
          <cell r="K328" t="str">
            <v>ZZZ</v>
          </cell>
          <cell r="L328">
            <v>2625</v>
          </cell>
          <cell r="M328">
            <v>1518111.26</v>
          </cell>
          <cell r="N328">
            <v>1566750</v>
          </cell>
          <cell r="O328">
            <v>1545823.5</v>
          </cell>
          <cell r="P328">
            <v>1500000</v>
          </cell>
          <cell r="Q328">
            <v>1548448.5</v>
          </cell>
          <cell r="R328" t="str">
            <v>S    19</v>
          </cell>
          <cell r="S328">
            <v>40805</v>
          </cell>
          <cell r="T328">
            <v>2011</v>
          </cell>
          <cell r="U328">
            <v>9</v>
          </cell>
          <cell r="V328">
            <v>354</v>
          </cell>
          <cell r="W328" t="str">
            <v>MS</v>
          </cell>
          <cell r="X328">
            <v>5.25</v>
          </cell>
          <cell r="Y328">
            <v>0.95</v>
          </cell>
          <cell r="Z328">
            <v>6.4745093360248432E-4</v>
          </cell>
          <cell r="AA328">
            <v>40451</v>
          </cell>
          <cell r="AB328">
            <v>27712.240000000002</v>
          </cell>
          <cell r="AC328">
            <v>1.83E-2</v>
          </cell>
          <cell r="AD328">
            <v>1</v>
          </cell>
          <cell r="AE328">
            <v>103.05500000000001</v>
          </cell>
          <cell r="AF328" t="str">
            <v>A+</v>
          </cell>
          <cell r="AG328">
            <v>104.45</v>
          </cell>
          <cell r="AH328">
            <v>3.9</v>
          </cell>
          <cell r="AI328">
            <v>2.1</v>
          </cell>
          <cell r="AJ328">
            <v>2.6579564642628304E-3</v>
          </cell>
          <cell r="AK328">
            <v>3.2927162974012228E-3</v>
          </cell>
          <cell r="AL328" t="str">
            <v xml:space="preserve">A+ </v>
          </cell>
          <cell r="AM328" t="str">
            <v>Aa3</v>
          </cell>
          <cell r="AN328" t="str">
            <v xml:space="preserve">A+ </v>
          </cell>
          <cell r="AO328" t="str">
            <v>Financial</v>
          </cell>
          <cell r="AP328" t="str">
            <v>Banks</v>
          </cell>
          <cell r="AQ328" t="str">
            <v>BRITAIN</v>
          </cell>
          <cell r="AR328" t="str">
            <v>#N/A Field Not Applicable</v>
          </cell>
        </row>
        <row r="329">
          <cell r="A329" t="str">
            <v>CP Inc</v>
          </cell>
          <cell r="B329" t="str">
            <v>Deutsche Bank</v>
          </cell>
          <cell r="C329" t="str">
            <v>13401302</v>
          </cell>
          <cell r="D329" t="str">
            <v>USD</v>
          </cell>
          <cell r="E329" t="str">
            <v>015</v>
          </cell>
          <cell r="F329" t="str">
            <v>070</v>
          </cell>
          <cell r="G329" t="str">
            <v>ABBOTT LABS</v>
          </cell>
          <cell r="H329" t="str">
            <v>5.600 MAY 15 11</v>
          </cell>
          <cell r="I329" t="str">
            <v>002824AS9</v>
          </cell>
          <cell r="J329" t="str">
            <v>B</v>
          </cell>
          <cell r="K329" t="str">
            <v>CAL</v>
          </cell>
          <cell r="L329">
            <v>63466.67</v>
          </cell>
          <cell r="M329">
            <v>3020661.47</v>
          </cell>
          <cell r="N329">
            <v>3084840</v>
          </cell>
          <cell r="O329">
            <v>3097290</v>
          </cell>
          <cell r="P329">
            <v>3000000</v>
          </cell>
          <cell r="Q329">
            <v>3160756.67</v>
          </cell>
          <cell r="R329" t="str">
            <v>MN   15</v>
          </cell>
          <cell r="S329">
            <v>40678</v>
          </cell>
          <cell r="T329">
            <v>2011</v>
          </cell>
          <cell r="U329">
            <v>5</v>
          </cell>
          <cell r="V329">
            <v>227</v>
          </cell>
          <cell r="W329" t="str">
            <v>MS</v>
          </cell>
          <cell r="X329">
            <v>5.6</v>
          </cell>
          <cell r="Y329">
            <v>0.61</v>
          </cell>
          <cell r="Z329">
            <v>8.2720194260723224E-4</v>
          </cell>
          <cell r="AA329">
            <v>40451</v>
          </cell>
          <cell r="AB329">
            <v>76628.53</v>
          </cell>
          <cell r="AC329">
            <v>6.8000000000000005E-3</v>
          </cell>
          <cell r="AD329">
            <v>1</v>
          </cell>
          <cell r="AE329">
            <v>103.24299999999999</v>
          </cell>
          <cell r="AF329" t="str">
            <v>AA</v>
          </cell>
          <cell r="AG329">
            <v>102.82800000000002</v>
          </cell>
          <cell r="AH329">
            <v>4.4000000000000004</v>
          </cell>
          <cell r="AI329">
            <v>0.4</v>
          </cell>
          <cell r="AJ329">
            <v>5.9667025368390523E-3</v>
          </cell>
          <cell r="AK329">
            <v>7.3916405136620848E-3</v>
          </cell>
          <cell r="AL329" t="str">
            <v>AA</v>
          </cell>
          <cell r="AM329" t="str">
            <v>A1</v>
          </cell>
          <cell r="AN329" t="str">
            <v>AA</v>
          </cell>
          <cell r="AO329" t="str">
            <v>Consumer, Non-cyclical</v>
          </cell>
          <cell r="AP329" t="str">
            <v>Pharmaceuticals</v>
          </cell>
          <cell r="AQ329" t="str">
            <v>UNITED STATES</v>
          </cell>
          <cell r="AR329" t="str">
            <v>#N/A Field Not Applicable</v>
          </cell>
        </row>
        <row r="330">
          <cell r="A330" t="str">
            <v>CP Inc</v>
          </cell>
          <cell r="B330" t="str">
            <v>Deutsche Bank</v>
          </cell>
          <cell r="C330" t="str">
            <v>13401302</v>
          </cell>
          <cell r="D330" t="str">
            <v>USD</v>
          </cell>
          <cell r="E330" t="str">
            <v>015</v>
          </cell>
          <cell r="F330" t="str">
            <v>070</v>
          </cell>
          <cell r="G330" t="str">
            <v>ATLANTIC RICHFIELD</v>
          </cell>
          <cell r="H330" t="str">
            <v>9.125 MAR 01 11</v>
          </cell>
          <cell r="I330" t="str">
            <v>048825AV5</v>
          </cell>
          <cell r="J330" t="str">
            <v>B</v>
          </cell>
          <cell r="K330" t="str">
            <v>ZZZ</v>
          </cell>
          <cell r="L330">
            <v>11406.25</v>
          </cell>
          <cell r="M330">
            <v>1533255.18</v>
          </cell>
          <cell r="N330">
            <v>1684335</v>
          </cell>
          <cell r="O330">
            <v>1549740</v>
          </cell>
          <cell r="P330">
            <v>1500000</v>
          </cell>
          <cell r="Q330">
            <v>1561146.25</v>
          </cell>
          <cell r="R330" t="str">
            <v>MS    1</v>
          </cell>
          <cell r="S330">
            <v>40603</v>
          </cell>
          <cell r="T330">
            <v>2011</v>
          </cell>
          <cell r="U330">
            <v>3</v>
          </cell>
          <cell r="V330">
            <v>152</v>
          </cell>
          <cell r="W330" t="str">
            <v>MS</v>
          </cell>
          <cell r="X330">
            <v>9.125</v>
          </cell>
          <cell r="Y330">
            <v>0.42</v>
          </cell>
          <cell r="Z330">
            <v>2.8909686733235456E-4</v>
          </cell>
          <cell r="AA330">
            <v>40451</v>
          </cell>
          <cell r="AB330">
            <v>16484.82</v>
          </cell>
          <cell r="AC330">
            <v>3.8E-3</v>
          </cell>
          <cell r="AD330">
            <v>1</v>
          </cell>
          <cell r="AE330">
            <v>103.316</v>
          </cell>
          <cell r="AF330" t="str">
            <v>A</v>
          </cell>
          <cell r="AG330">
            <v>112.289</v>
          </cell>
          <cell r="AH330">
            <v>3.6</v>
          </cell>
          <cell r="AI330">
            <v>1.1000000000000001</v>
          </cell>
          <cell r="AJ330">
            <v>2.4779731485630395E-3</v>
          </cell>
          <cell r="AK330">
            <v>3.0697502688626869E-3</v>
          </cell>
          <cell r="AL330" t="str">
            <v xml:space="preserve">A </v>
          </cell>
          <cell r="AM330" t="str">
            <v>A2</v>
          </cell>
          <cell r="AN330" t="str">
            <v xml:space="preserve">A </v>
          </cell>
          <cell r="AO330" t="str">
            <v>Energy</v>
          </cell>
          <cell r="AP330" t="str">
            <v>Oil&amp;Gas</v>
          </cell>
          <cell r="AQ330" t="str">
            <v>UNITED STATES</v>
          </cell>
          <cell r="AR330" t="str">
            <v>#N/A Field Not Applicable</v>
          </cell>
        </row>
        <row r="331">
          <cell r="A331" t="str">
            <v>CP Inc</v>
          </cell>
          <cell r="B331" t="str">
            <v>Deutsche Bank</v>
          </cell>
          <cell r="C331" t="str">
            <v>13401302</v>
          </cell>
          <cell r="D331" t="str">
            <v>USD</v>
          </cell>
          <cell r="E331" t="str">
            <v>015</v>
          </cell>
          <cell r="F331" t="str">
            <v>070</v>
          </cell>
          <cell r="G331" t="str">
            <v>BANK OF AMERICA CORP</v>
          </cell>
          <cell r="H331" t="str">
            <v>5.375 AUG 15 11</v>
          </cell>
          <cell r="I331" t="str">
            <v>060505CK8</v>
          </cell>
          <cell r="J331" t="str">
            <v>B</v>
          </cell>
          <cell r="K331" t="str">
            <v>ZZZ</v>
          </cell>
          <cell r="L331">
            <v>8379.0300000000007</v>
          </cell>
          <cell r="M331">
            <v>1223134.68</v>
          </cell>
          <cell r="N331">
            <v>1235298.8</v>
          </cell>
          <cell r="O331">
            <v>1269153.8</v>
          </cell>
          <cell r="P331">
            <v>1220000</v>
          </cell>
          <cell r="Q331">
            <v>1277532.83</v>
          </cell>
          <cell r="R331" t="str">
            <v>FA   15</v>
          </cell>
          <cell r="S331">
            <v>40770</v>
          </cell>
          <cell r="T331">
            <v>2011</v>
          </cell>
          <cell r="U331">
            <v>8</v>
          </cell>
          <cell r="V331">
            <v>319</v>
          </cell>
          <cell r="W331" t="str">
            <v>MS</v>
          </cell>
          <cell r="X331">
            <v>5.375</v>
          </cell>
          <cell r="Y331">
            <v>0.86</v>
          </cell>
          <cell r="Z331">
            <v>4.7222870859267953E-4</v>
          </cell>
          <cell r="AA331">
            <v>40451</v>
          </cell>
          <cell r="AB331">
            <v>46019.12</v>
          </cell>
          <cell r="AC331">
            <v>1.1699999999999999E-2</v>
          </cell>
          <cell r="AD331">
            <v>1</v>
          </cell>
          <cell r="AE331">
            <v>104.029</v>
          </cell>
          <cell r="AF331" t="str">
            <v>A</v>
          </cell>
          <cell r="AG331">
            <v>101.25399999999999</v>
          </cell>
          <cell r="AH331">
            <v>4.4000000000000004</v>
          </cell>
          <cell r="AI331">
            <v>0.7</v>
          </cell>
          <cell r="AJ331">
            <v>2.4160538579160351E-3</v>
          </cell>
          <cell r="AK331">
            <v>2.9930437237487284E-3</v>
          </cell>
          <cell r="AL331" t="str">
            <v xml:space="preserve">A </v>
          </cell>
          <cell r="AM331" t="str">
            <v>A2</v>
          </cell>
          <cell r="AN331" t="str">
            <v xml:space="preserve">A </v>
          </cell>
          <cell r="AO331" t="str">
            <v>Financial</v>
          </cell>
          <cell r="AP331" t="str">
            <v>Banks</v>
          </cell>
          <cell r="AQ331" t="str">
            <v>UNITED STATES</v>
          </cell>
          <cell r="AR331" t="str">
            <v>#N/A Field Not Applicable</v>
          </cell>
        </row>
        <row r="332">
          <cell r="A332" t="str">
            <v>CP Inc</v>
          </cell>
          <cell r="B332" t="str">
            <v>Deutsche Bank</v>
          </cell>
          <cell r="C332" t="str">
            <v>13401302</v>
          </cell>
          <cell r="D332" t="str">
            <v>USD</v>
          </cell>
          <cell r="E332" t="str">
            <v>015</v>
          </cell>
          <cell r="F332" t="str">
            <v>070</v>
          </cell>
          <cell r="G332" t="str">
            <v>BANK NEW YORK MTN BK</v>
          </cell>
          <cell r="H332" t="str">
            <v>5.125 NOV 01 11</v>
          </cell>
          <cell r="I332" t="str">
            <v>06406HBA6</v>
          </cell>
          <cell r="J332" t="str">
            <v>B</v>
          </cell>
          <cell r="K332" t="str">
            <v>ZZZ</v>
          </cell>
          <cell r="L332">
            <v>53385.42</v>
          </cell>
          <cell r="M332">
            <v>2518015.9300000002</v>
          </cell>
          <cell r="N332">
            <v>2556550</v>
          </cell>
          <cell r="O332">
            <v>2621675</v>
          </cell>
          <cell r="P332">
            <v>2500000</v>
          </cell>
          <cell r="Q332">
            <v>2675060.42</v>
          </cell>
          <cell r="R332" t="str">
            <v>MN    1</v>
          </cell>
          <cell r="S332">
            <v>40848</v>
          </cell>
          <cell r="T332">
            <v>2011</v>
          </cell>
          <cell r="U332">
            <v>11</v>
          </cell>
          <cell r="V332">
            <v>397</v>
          </cell>
          <cell r="W332" t="str">
            <v>MS</v>
          </cell>
          <cell r="X332">
            <v>5.125</v>
          </cell>
          <cell r="Y332">
            <v>1.05</v>
          </cell>
          <cell r="Z332">
            <v>1.1869363409813584E-3</v>
          </cell>
          <cell r="AA332">
            <v>40451</v>
          </cell>
          <cell r="AB332">
            <v>103659.07</v>
          </cell>
          <cell r="AC332">
            <v>1.6500000000000001E-2</v>
          </cell>
          <cell r="AD332">
            <v>1</v>
          </cell>
          <cell r="AE332">
            <v>104.867</v>
          </cell>
          <cell r="AF332" t="str">
            <v>AA-</v>
          </cell>
          <cell r="AG332">
            <v>102.262</v>
          </cell>
          <cell r="AH332">
            <v>4.4000000000000004</v>
          </cell>
          <cell r="AI332">
            <v>0.6</v>
          </cell>
          <cell r="AJ332">
            <v>4.9738284764933114E-3</v>
          </cell>
          <cell r="AK332">
            <v>6.1616532494899248E-3</v>
          </cell>
          <cell r="AL332" t="str">
            <v>AA-</v>
          </cell>
          <cell r="AM332" t="str">
            <v>Aa2</v>
          </cell>
          <cell r="AN332" t="str">
            <v>AA-</v>
          </cell>
          <cell r="AO332" t="str">
            <v>Financial</v>
          </cell>
          <cell r="AP332" t="str">
            <v>Banks</v>
          </cell>
          <cell r="AQ332" t="str">
            <v>UNITED STATES</v>
          </cell>
          <cell r="AR332" t="str">
            <v>#N/A Field Not Applicable</v>
          </cell>
        </row>
        <row r="333">
          <cell r="A333" t="str">
            <v>CP Inc</v>
          </cell>
          <cell r="B333" t="str">
            <v>Deutsche Bank</v>
          </cell>
          <cell r="C333" t="str">
            <v>13401302</v>
          </cell>
          <cell r="D333" t="str">
            <v>USD</v>
          </cell>
          <cell r="E333" t="str">
            <v>015</v>
          </cell>
          <cell r="F333" t="str">
            <v>070</v>
          </cell>
          <cell r="G333" t="str">
            <v>BEAR STEARNS COS INC</v>
          </cell>
          <cell r="H333" t="str">
            <v>5.350 FEB 01 12</v>
          </cell>
          <cell r="I333" t="str">
            <v>073902PP7</v>
          </cell>
          <cell r="J333" t="str">
            <v>B</v>
          </cell>
          <cell r="K333" t="str">
            <v>ZZZ</v>
          </cell>
          <cell r="L333">
            <v>10610.83</v>
          </cell>
          <cell r="M333">
            <v>1199271.69</v>
          </cell>
          <cell r="N333">
            <v>1211146.3</v>
          </cell>
          <cell r="O333">
            <v>1257770.5</v>
          </cell>
          <cell r="P333">
            <v>1190000</v>
          </cell>
          <cell r="Q333">
            <v>1268381.33</v>
          </cell>
          <cell r="R333" t="str">
            <v>FA    1</v>
          </cell>
          <cell r="S333">
            <v>40940</v>
          </cell>
          <cell r="T333">
            <v>2012</v>
          </cell>
          <cell r="U333">
            <v>2</v>
          </cell>
          <cell r="V333">
            <v>489</v>
          </cell>
          <cell r="W333" t="str">
            <v>MS</v>
          </cell>
          <cell r="X333">
            <v>5.35</v>
          </cell>
          <cell r="Y333">
            <v>1.29</v>
          </cell>
          <cell r="Z333">
            <v>6.9452350262089744E-4</v>
          </cell>
          <cell r="AA333">
            <v>40451</v>
          </cell>
          <cell r="AB333">
            <v>58498.81</v>
          </cell>
          <cell r="AC333">
            <v>2.3399999999999997E-2</v>
          </cell>
          <cell r="AD333">
            <v>1</v>
          </cell>
          <cell r="AE333">
            <v>105.69499999999999</v>
          </cell>
          <cell r="AF333" t="str">
            <v>A+</v>
          </cell>
          <cell r="AG333">
            <v>101.777</v>
          </cell>
          <cell r="AH333">
            <v>4.3</v>
          </cell>
          <cell r="AI333">
            <v>1</v>
          </cell>
          <cell r="AJ333">
            <v>2.3150783420696581E-3</v>
          </cell>
          <cell r="AK333">
            <v>2.8679537416003288E-3</v>
          </cell>
          <cell r="AL333" t="str">
            <v xml:space="preserve">A+ </v>
          </cell>
          <cell r="AM333" t="str">
            <v>Aa3</v>
          </cell>
          <cell r="AN333" t="str">
            <v xml:space="preserve">A+ </v>
          </cell>
          <cell r="AO333" t="str">
            <v>Financial</v>
          </cell>
          <cell r="AP333" t="str">
            <v>Diversified Finan Serv</v>
          </cell>
          <cell r="AQ333" t="str">
            <v>UNITED STATES</v>
          </cell>
          <cell r="AR333" t="str">
            <v>#N/A Field Not Applicable</v>
          </cell>
        </row>
        <row r="334">
          <cell r="A334" t="str">
            <v>CP Inc</v>
          </cell>
          <cell r="B334" t="str">
            <v>Deutsche Bank</v>
          </cell>
          <cell r="C334" t="str">
            <v>13401302</v>
          </cell>
          <cell r="D334" t="str">
            <v>USD</v>
          </cell>
          <cell r="E334" t="str">
            <v>015</v>
          </cell>
          <cell r="F334" t="str">
            <v>070</v>
          </cell>
          <cell r="G334" t="str">
            <v>BELLSOUTH CORP</v>
          </cell>
          <cell r="H334" t="str">
            <v>4.750 NOV 15 12</v>
          </cell>
          <cell r="I334" t="str">
            <v>079860AJ1</v>
          </cell>
          <cell r="J334" t="str">
            <v>B</v>
          </cell>
          <cell r="K334" t="str">
            <v>CAL</v>
          </cell>
          <cell r="L334">
            <v>26916.67</v>
          </cell>
          <cell r="M334">
            <v>1499543.69</v>
          </cell>
          <cell r="N334">
            <v>1499175</v>
          </cell>
          <cell r="O334">
            <v>1616085</v>
          </cell>
          <cell r="P334">
            <v>1500000</v>
          </cell>
          <cell r="Q334">
            <v>1643001.67</v>
          </cell>
          <cell r="R334" t="str">
            <v>MN   15</v>
          </cell>
          <cell r="S334">
            <v>41228</v>
          </cell>
          <cell r="T334">
            <v>2012</v>
          </cell>
          <cell r="U334">
            <v>11</v>
          </cell>
          <cell r="V334">
            <v>777</v>
          </cell>
          <cell r="W334" t="str">
            <v>MS</v>
          </cell>
          <cell r="X334">
            <v>4.75</v>
          </cell>
          <cell r="Y334">
            <v>2.0099999999999998</v>
          </cell>
          <cell r="Z334">
            <v>1.3531153966569796E-3</v>
          </cell>
          <cell r="AA334">
            <v>40451</v>
          </cell>
          <cell r="AB334">
            <v>116541.31</v>
          </cell>
          <cell r="AC334">
            <v>5.1699999999999996E-2</v>
          </cell>
          <cell r="AD334">
            <v>1</v>
          </cell>
          <cell r="AE334">
            <v>107.73899999999999</v>
          </cell>
          <cell r="AF334" t="str">
            <v>A</v>
          </cell>
          <cell r="AG334">
            <v>99.944999999999993</v>
          </cell>
          <cell r="AH334">
            <v>4.8</v>
          </cell>
          <cell r="AI334">
            <v>1.1000000000000001</v>
          </cell>
          <cell r="AJ334">
            <v>3.231320350225623E-3</v>
          </cell>
          <cell r="AK334">
            <v>4.0030080711886415E-3</v>
          </cell>
          <cell r="AL334" t="str">
            <v xml:space="preserve">A </v>
          </cell>
          <cell r="AM334" t="str">
            <v>A2</v>
          </cell>
          <cell r="AN334" t="str">
            <v xml:space="preserve">A </v>
          </cell>
          <cell r="AO334" t="str">
            <v>Communications</v>
          </cell>
          <cell r="AP334" t="str">
            <v>Telecommunications</v>
          </cell>
          <cell r="AQ334" t="str">
            <v>UNITED STATES</v>
          </cell>
          <cell r="AR334" t="str">
            <v>#N/A Field Not Applicable</v>
          </cell>
        </row>
        <row r="335">
          <cell r="A335" t="str">
            <v>CP Inc</v>
          </cell>
          <cell r="B335" t="str">
            <v>Deutsche Bank</v>
          </cell>
          <cell r="C335" t="str">
            <v>13401302</v>
          </cell>
          <cell r="D335" t="str">
            <v>USD</v>
          </cell>
          <cell r="E335" t="str">
            <v>015</v>
          </cell>
          <cell r="F335" t="str">
            <v>070</v>
          </cell>
          <cell r="G335" t="str">
            <v>BERKSHIRE HATHAWAY F</v>
          </cell>
          <cell r="H335" t="str">
            <v>4.625 OCT 15 13</v>
          </cell>
          <cell r="I335" t="str">
            <v>084664AD3</v>
          </cell>
          <cell r="J335" t="str">
            <v>B</v>
          </cell>
          <cell r="K335" t="str">
            <v>CAL</v>
          </cell>
          <cell r="L335">
            <v>29856.94</v>
          </cell>
          <cell r="M335">
            <v>1425933.82</v>
          </cell>
          <cell r="N335">
            <v>1439368</v>
          </cell>
          <cell r="O335">
            <v>1540280</v>
          </cell>
          <cell r="P335">
            <v>1400000</v>
          </cell>
          <cell r="Q335">
            <v>1570136.94</v>
          </cell>
          <cell r="R335" t="str">
            <v>AO   15</v>
          </cell>
          <cell r="S335">
            <v>41562</v>
          </cell>
          <cell r="T335">
            <v>2013</v>
          </cell>
          <cell r="U335">
            <v>10</v>
          </cell>
          <cell r="V335">
            <v>1111</v>
          </cell>
          <cell r="W335" t="str">
            <v>MS</v>
          </cell>
          <cell r="X335">
            <v>4.625</v>
          </cell>
          <cell r="Y335">
            <v>2.81</v>
          </cell>
          <cell r="Z335">
            <v>1.7988102111001043E-3</v>
          </cell>
          <cell r="AA335">
            <v>40451</v>
          </cell>
          <cell r="AB335">
            <v>114346.18</v>
          </cell>
          <cell r="AC335">
            <v>9.7100000000000006E-2</v>
          </cell>
          <cell r="AD335">
            <v>1</v>
          </cell>
          <cell r="AE335">
            <v>110.02</v>
          </cell>
          <cell r="AF335" t="str">
            <v>AA+</v>
          </cell>
          <cell r="AG335">
            <v>102.81199999999998</v>
          </cell>
          <cell r="AH335">
            <v>4</v>
          </cell>
          <cell r="AI335">
            <v>1.3</v>
          </cell>
          <cell r="AJ335">
            <v>2.5605839303916075E-3</v>
          </cell>
          <cell r="AK335">
            <v>3.1720897433143215E-3</v>
          </cell>
          <cell r="AL335" t="str">
            <v>AA+</v>
          </cell>
          <cell r="AM335" t="str">
            <v>Aa2</v>
          </cell>
          <cell r="AN335" t="str">
            <v>AA+</v>
          </cell>
          <cell r="AO335" t="str">
            <v>Financial</v>
          </cell>
          <cell r="AP335" t="str">
            <v>Insurance</v>
          </cell>
          <cell r="AQ335" t="str">
            <v>UNITED STATES</v>
          </cell>
          <cell r="AR335" t="str">
            <v>#N/A Field Not Applicable</v>
          </cell>
        </row>
        <row r="336">
          <cell r="A336" t="str">
            <v>CP Inc</v>
          </cell>
          <cell r="B336" t="str">
            <v>Deutsche Bank</v>
          </cell>
          <cell r="C336" t="str">
            <v>13401302</v>
          </cell>
          <cell r="D336" t="str">
            <v>USD</v>
          </cell>
          <cell r="E336" t="str">
            <v>015</v>
          </cell>
          <cell r="F336" t="str">
            <v>070</v>
          </cell>
          <cell r="G336" t="str">
            <v>BERKSHIRE HATHAWAY I</v>
          </cell>
          <cell r="H336" t="str">
            <v>2.125 FEB 11 13</v>
          </cell>
          <cell r="I336" t="str">
            <v>084670AU2</v>
          </cell>
          <cell r="J336" t="str">
            <v>B</v>
          </cell>
          <cell r="K336" t="str">
            <v>CAL</v>
          </cell>
          <cell r="L336">
            <v>3246.53</v>
          </cell>
          <cell r="M336">
            <v>1130605.57</v>
          </cell>
          <cell r="N336">
            <v>1132483</v>
          </cell>
          <cell r="O336">
            <v>1133583</v>
          </cell>
          <cell r="P336">
            <v>1100000</v>
          </cell>
          <cell r="Q336">
            <v>1136829.53</v>
          </cell>
          <cell r="R336" t="str">
            <v>FA   11</v>
          </cell>
          <cell r="S336">
            <v>41316</v>
          </cell>
          <cell r="T336">
            <v>2013</v>
          </cell>
          <cell r="U336">
            <v>2</v>
          </cell>
          <cell r="V336">
            <v>865</v>
          </cell>
          <cell r="W336" t="str">
            <v>MS</v>
          </cell>
          <cell r="X336">
            <v>2.125</v>
          </cell>
          <cell r="Y336">
            <v>2.2999999999999998</v>
          </cell>
          <cell r="Z336">
            <v>1.1673971034210514E-3</v>
          </cell>
          <cell r="AA336">
            <v>40451</v>
          </cell>
          <cell r="AB336">
            <v>2977.43</v>
          </cell>
          <cell r="AC336">
            <v>6.5299999999999997E-2</v>
          </cell>
          <cell r="AD336">
            <v>1</v>
          </cell>
          <cell r="AE336">
            <v>103.053</v>
          </cell>
          <cell r="AF336" t="str">
            <v>AA+</v>
          </cell>
          <cell r="AG336">
            <v>102.95300000000002</v>
          </cell>
          <cell r="AH336">
            <v>0.9</v>
          </cell>
          <cell r="AI336">
            <v>0.8</v>
          </cell>
          <cell r="AJ336">
            <v>4.5680756220823758E-4</v>
          </cell>
          <cell r="AK336">
            <v>5.6590005332399261E-4</v>
          </cell>
          <cell r="AL336" t="str">
            <v>AA+</v>
          </cell>
          <cell r="AM336" t="str">
            <v>Aa2</v>
          </cell>
          <cell r="AN336" t="str">
            <v>AA+</v>
          </cell>
          <cell r="AO336" t="str">
            <v>Financial</v>
          </cell>
          <cell r="AP336" t="str">
            <v>Insurance</v>
          </cell>
          <cell r="AQ336" t="str">
            <v>UNITED STATES</v>
          </cell>
          <cell r="AR336" t="str">
            <v>#N/A Field Not Applicable</v>
          </cell>
        </row>
        <row r="337">
          <cell r="A337" t="str">
            <v>CP Inc</v>
          </cell>
          <cell r="B337" t="str">
            <v>Deutsche Bank</v>
          </cell>
          <cell r="C337" t="str">
            <v>13401302</v>
          </cell>
          <cell r="D337" t="str">
            <v>USD</v>
          </cell>
          <cell r="E337" t="str">
            <v>015</v>
          </cell>
          <cell r="F337" t="str">
            <v>070</v>
          </cell>
          <cell r="G337" t="str">
            <v>BOEING CAP CORP</v>
          </cell>
          <cell r="H337" t="str">
            <v>6.100 MAR 01 11</v>
          </cell>
          <cell r="I337" t="str">
            <v>097014AD6</v>
          </cell>
          <cell r="J337" t="str">
            <v>B</v>
          </cell>
          <cell r="K337" t="str">
            <v>ZZZ</v>
          </cell>
          <cell r="L337">
            <v>8387.5</v>
          </cell>
          <cell r="M337">
            <v>1668272.55</v>
          </cell>
          <cell r="N337">
            <v>1779723</v>
          </cell>
          <cell r="O337">
            <v>1688544</v>
          </cell>
          <cell r="P337">
            <v>1650000</v>
          </cell>
          <cell r="Q337">
            <v>1696931.5</v>
          </cell>
          <cell r="R337" t="str">
            <v>MS    1</v>
          </cell>
          <cell r="S337">
            <v>40603</v>
          </cell>
          <cell r="T337">
            <v>2011</v>
          </cell>
          <cell r="U337">
            <v>3</v>
          </cell>
          <cell r="V337">
            <v>152</v>
          </cell>
          <cell r="W337" t="str">
            <v>MS</v>
          </cell>
          <cell r="X337">
            <v>6.1</v>
          </cell>
          <cell r="Y337">
            <v>0.42</v>
          </cell>
          <cell r="Z337">
            <v>3.1455453361752797E-4</v>
          </cell>
          <cell r="AA337">
            <v>40451</v>
          </cell>
          <cell r="AB337">
            <v>20271.45</v>
          </cell>
          <cell r="AC337">
            <v>3.8E-3</v>
          </cell>
          <cell r="AD337">
            <v>1</v>
          </cell>
          <cell r="AE337">
            <v>102.336</v>
          </cell>
          <cell r="AF337" t="str">
            <v>A</v>
          </cell>
          <cell r="AG337">
            <v>107.86199999999999</v>
          </cell>
          <cell r="AH337">
            <v>3.3</v>
          </cell>
          <cell r="AI337">
            <v>0.5</v>
          </cell>
          <cell r="AJ337">
            <v>2.4714999069948627E-3</v>
          </cell>
          <cell r="AK337">
            <v>3.0617311202065173E-3</v>
          </cell>
          <cell r="AL337" t="str">
            <v xml:space="preserve">A </v>
          </cell>
          <cell r="AM337" t="str">
            <v>A2</v>
          </cell>
          <cell r="AN337" t="str">
            <v xml:space="preserve">A </v>
          </cell>
          <cell r="AO337" t="str">
            <v>Financial</v>
          </cell>
          <cell r="AP337" t="str">
            <v>Diversified Finan Serv</v>
          </cell>
          <cell r="AQ337" t="str">
            <v>UNITED STATES</v>
          </cell>
          <cell r="AR337" t="str">
            <v>#N/A Field Not Applicable</v>
          </cell>
        </row>
        <row r="338">
          <cell r="A338" t="str">
            <v>CP Inc</v>
          </cell>
          <cell r="B338" t="str">
            <v>Deutsche Bank</v>
          </cell>
          <cell r="C338" t="str">
            <v>13401302</v>
          </cell>
          <cell r="D338" t="str">
            <v>USD</v>
          </cell>
          <cell r="E338" t="str">
            <v>015</v>
          </cell>
          <cell r="F338" t="str">
            <v>070</v>
          </cell>
          <cell r="G338" t="str">
            <v>BROWN FORMAN CORP</v>
          </cell>
          <cell r="H338" t="str">
            <v>5.200 APR 01 12</v>
          </cell>
          <cell r="I338" t="str">
            <v>115637AH3</v>
          </cell>
          <cell r="J338" t="str">
            <v>B</v>
          </cell>
          <cell r="K338" t="str">
            <v>ZZZ</v>
          </cell>
          <cell r="L338">
            <v>26000</v>
          </cell>
          <cell r="M338">
            <v>1009784.81</v>
          </cell>
          <cell r="N338">
            <v>1023230</v>
          </cell>
          <cell r="O338">
            <v>1061750</v>
          </cell>
          <cell r="P338">
            <v>1000000</v>
          </cell>
          <cell r="Q338">
            <v>1087750</v>
          </cell>
          <cell r="R338" t="str">
            <v>AO    1</v>
          </cell>
          <cell r="S338">
            <v>41000</v>
          </cell>
          <cell r="T338">
            <v>2012</v>
          </cell>
          <cell r="U338">
            <v>4</v>
          </cell>
          <cell r="V338">
            <v>549</v>
          </cell>
          <cell r="W338" t="str">
            <v>MS</v>
          </cell>
          <cell r="X338">
            <v>5.2</v>
          </cell>
          <cell r="Y338">
            <v>1.42</v>
          </cell>
          <cell r="Z338">
            <v>6.4371974778046684E-4</v>
          </cell>
          <cell r="AA338">
            <v>40451</v>
          </cell>
          <cell r="AB338">
            <v>51965.19</v>
          </cell>
          <cell r="AC338">
            <v>2.81E-2</v>
          </cell>
          <cell r="AD338">
            <v>1</v>
          </cell>
          <cell r="AE338">
            <v>106.175</v>
          </cell>
          <cell r="AF338" t="str">
            <v>A</v>
          </cell>
          <cell r="AG338">
            <v>102.32299999999999</v>
          </cell>
          <cell r="AH338">
            <v>4.5</v>
          </cell>
          <cell r="AI338">
            <v>1</v>
          </cell>
          <cell r="AJ338">
            <v>2.0399569471916206E-3</v>
          </cell>
          <cell r="AK338">
            <v>2.5271292349318508E-3</v>
          </cell>
          <cell r="AL338" t="str">
            <v xml:space="preserve">A </v>
          </cell>
          <cell r="AM338" t="str">
            <v>A2</v>
          </cell>
          <cell r="AN338" t="str">
            <v xml:space="preserve">A </v>
          </cell>
          <cell r="AO338" t="str">
            <v>Consumer, Non-cyclical</v>
          </cell>
          <cell r="AP338" t="str">
            <v>Beverages</v>
          </cell>
          <cell r="AQ338" t="str">
            <v>UNITED STATES</v>
          </cell>
          <cell r="AR338" t="str">
            <v>#N/A Field Not Applicable</v>
          </cell>
        </row>
        <row r="339">
          <cell r="A339" t="str">
            <v>CP Inc</v>
          </cell>
          <cell r="B339" t="str">
            <v>Deutsche Bank</v>
          </cell>
          <cell r="C339" t="str">
            <v>13401302</v>
          </cell>
          <cell r="D339" t="str">
            <v>USD</v>
          </cell>
          <cell r="E339" t="str">
            <v>015</v>
          </cell>
          <cell r="F339" t="str">
            <v>070</v>
          </cell>
          <cell r="G339" t="str">
            <v>COLGATE PALMOLIVE CO</v>
          </cell>
          <cell r="H339" t="str">
            <v>4.200 MAY 15 13</v>
          </cell>
          <cell r="I339" t="str">
            <v>19416QDL1</v>
          </cell>
          <cell r="J339" t="str">
            <v>B</v>
          </cell>
          <cell r="K339" t="str">
            <v>CAL</v>
          </cell>
          <cell r="L339">
            <v>11900</v>
          </cell>
          <cell r="M339">
            <v>779525.03</v>
          </cell>
          <cell r="N339">
            <v>792112.5</v>
          </cell>
          <cell r="O339">
            <v>814342.5</v>
          </cell>
          <cell r="P339">
            <v>750000</v>
          </cell>
          <cell r="Q339">
            <v>826242.5</v>
          </cell>
          <cell r="R339" t="str">
            <v>MN   15</v>
          </cell>
          <cell r="S339">
            <v>41409</v>
          </cell>
          <cell r="T339">
            <v>2013</v>
          </cell>
          <cell r="U339">
            <v>5</v>
          </cell>
          <cell r="V339">
            <v>958</v>
          </cell>
          <cell r="W339" t="str">
            <v>MS</v>
          </cell>
          <cell r="X339">
            <v>4.2</v>
          </cell>
          <cell r="Y339">
            <v>2.4700000000000002</v>
          </cell>
          <cell r="Z339">
            <v>8.6438390684488579E-4</v>
          </cell>
          <cell r="AA339">
            <v>40451</v>
          </cell>
          <cell r="AB339">
            <v>34817.47</v>
          </cell>
          <cell r="AC339">
            <v>7.5800000000000006E-2</v>
          </cell>
          <cell r="AD339">
            <v>1</v>
          </cell>
          <cell r="AE339">
            <v>108.57899999999999</v>
          </cell>
          <cell r="AF339" t="str">
            <v>AA-</v>
          </cell>
          <cell r="AG339">
            <v>105.61499999999999</v>
          </cell>
          <cell r="AH339">
            <v>2.2999999999999998</v>
          </cell>
          <cell r="AI339">
            <v>0.9</v>
          </cell>
          <cell r="AJ339">
            <v>8.048918970620393E-4</v>
          </cell>
          <cell r="AK339">
            <v>9.9711214338396039E-4</v>
          </cell>
          <cell r="AL339" t="str">
            <v>AA-</v>
          </cell>
          <cell r="AM339" t="str">
            <v>Aa3</v>
          </cell>
          <cell r="AN339" t="str">
            <v>AA-</v>
          </cell>
          <cell r="AO339" t="str">
            <v>Consumer, Non-cyclical</v>
          </cell>
          <cell r="AP339" t="str">
            <v>Cosmetics/Personal Care</v>
          </cell>
          <cell r="AQ339" t="str">
            <v>UNITED STATES</v>
          </cell>
          <cell r="AR339" t="str">
            <v>#N/A Field Not Applicable</v>
          </cell>
        </row>
        <row r="340">
          <cell r="A340" t="str">
            <v>CP Inc</v>
          </cell>
          <cell r="B340" t="str">
            <v>Deutsche Bank</v>
          </cell>
          <cell r="C340" t="str">
            <v>13401302</v>
          </cell>
          <cell r="D340" t="str">
            <v>USD</v>
          </cell>
          <cell r="E340" t="str">
            <v>015</v>
          </cell>
          <cell r="F340" t="str">
            <v>070</v>
          </cell>
          <cell r="G340" t="str">
            <v>DEERE JOHN CAP CORP</v>
          </cell>
          <cell r="H340" t="str">
            <v>5.400 OCT 17 11</v>
          </cell>
          <cell r="I340" t="str">
            <v>24422EQD4</v>
          </cell>
          <cell r="J340" t="str">
            <v>B</v>
          </cell>
          <cell r="K340" t="str">
            <v>ZZZ</v>
          </cell>
          <cell r="L340">
            <v>25830</v>
          </cell>
          <cell r="M340">
            <v>1068064.08</v>
          </cell>
          <cell r="N340">
            <v>1111351.5</v>
          </cell>
          <cell r="O340">
            <v>1100526</v>
          </cell>
          <cell r="P340">
            <v>1050000</v>
          </cell>
          <cell r="Q340">
            <v>1126356</v>
          </cell>
          <cell r="R340" t="str">
            <v>AO   17</v>
          </cell>
          <cell r="S340">
            <v>40833</v>
          </cell>
          <cell r="T340">
            <v>2011</v>
          </cell>
          <cell r="U340">
            <v>10</v>
          </cell>
          <cell r="V340">
            <v>382</v>
          </cell>
          <cell r="W340" t="str">
            <v>MS</v>
          </cell>
          <cell r="X340">
            <v>5.4</v>
          </cell>
          <cell r="Y340">
            <v>1.01</v>
          </cell>
          <cell r="Z340">
            <v>4.842820119581814E-4</v>
          </cell>
          <cell r="AA340">
            <v>40451</v>
          </cell>
          <cell r="AB340">
            <v>32461.919999999998</v>
          </cell>
          <cell r="AC340">
            <v>1.54E-2</v>
          </cell>
          <cell r="AD340">
            <v>1</v>
          </cell>
          <cell r="AE340">
            <v>104.81200000000001</v>
          </cell>
          <cell r="AF340" t="str">
            <v>A</v>
          </cell>
          <cell r="AG340">
            <v>105.84300000000002</v>
          </cell>
          <cell r="AH340">
            <v>3.6</v>
          </cell>
          <cell r="AI340">
            <v>0.8</v>
          </cell>
          <cell r="AJ340">
            <v>1.7261537059895576E-3</v>
          </cell>
          <cell r="AK340">
            <v>2.1383850773897786E-3</v>
          </cell>
          <cell r="AL340" t="str">
            <v xml:space="preserve">A </v>
          </cell>
          <cell r="AM340" t="str">
            <v>A2</v>
          </cell>
          <cell r="AN340" t="str">
            <v xml:space="preserve">A </v>
          </cell>
          <cell r="AO340" t="str">
            <v>Financial</v>
          </cell>
          <cell r="AP340" t="str">
            <v>Diversified Finan Serv</v>
          </cell>
          <cell r="AQ340" t="str">
            <v>UNITED STATES</v>
          </cell>
          <cell r="AR340" t="str">
            <v>#N/A Field Not Applicable</v>
          </cell>
        </row>
        <row r="341">
          <cell r="A341" t="str">
            <v>CP Inc</v>
          </cell>
          <cell r="B341" t="str">
            <v>Deutsche Bank</v>
          </cell>
          <cell r="C341" t="str">
            <v>13401302</v>
          </cell>
          <cell r="D341" t="str">
            <v>USD</v>
          </cell>
          <cell r="E341" t="str">
            <v>015</v>
          </cell>
          <cell r="F341" t="str">
            <v>070</v>
          </cell>
          <cell r="G341" t="str">
            <v>GOLDMAN SACHS GROUP</v>
          </cell>
          <cell r="H341" t="str">
            <v>6.875 JAN 15 11</v>
          </cell>
          <cell r="I341" t="str">
            <v>38141GAZ7</v>
          </cell>
          <cell r="J341" t="str">
            <v>B</v>
          </cell>
          <cell r="K341" t="str">
            <v>ZZZ</v>
          </cell>
          <cell r="L341">
            <v>14513.89</v>
          </cell>
          <cell r="M341">
            <v>1005953.28</v>
          </cell>
          <cell r="N341">
            <v>1056500</v>
          </cell>
          <cell r="O341">
            <v>1017780</v>
          </cell>
          <cell r="P341">
            <v>1000000</v>
          </cell>
          <cell r="Q341">
            <v>1032293.89</v>
          </cell>
          <cell r="R341" t="str">
            <v>JJ   15</v>
          </cell>
          <cell r="S341">
            <v>40558</v>
          </cell>
          <cell r="T341">
            <v>2011</v>
          </cell>
          <cell r="U341">
            <v>1</v>
          </cell>
          <cell r="V341">
            <v>107</v>
          </cell>
          <cell r="W341" t="str">
            <v>MS</v>
          </cell>
          <cell r="X341">
            <v>6.875</v>
          </cell>
          <cell r="Y341">
            <v>0.28999999999999998</v>
          </cell>
          <cell r="Z341">
            <v>1.3096506523228608E-4</v>
          </cell>
          <cell r="AA341">
            <v>40451</v>
          </cell>
          <cell r="AB341">
            <v>11826.72</v>
          </cell>
          <cell r="AC341">
            <v>2.3E-3</v>
          </cell>
          <cell r="AD341">
            <v>1</v>
          </cell>
          <cell r="AE341">
            <v>101.77799999999999</v>
          </cell>
          <cell r="AF341" t="str">
            <v>A</v>
          </cell>
          <cell r="AG341">
            <v>105.65</v>
          </cell>
          <cell r="AH341">
            <v>4.7</v>
          </cell>
          <cell r="AI341">
            <v>0.7</v>
          </cell>
          <cell r="AJ341">
            <v>2.1225372641094638E-3</v>
          </cell>
          <cell r="AK341">
            <v>2.6294309689955629E-3</v>
          </cell>
          <cell r="AL341" t="str">
            <v xml:space="preserve">A </v>
          </cell>
          <cell r="AM341" t="str">
            <v>A1</v>
          </cell>
          <cell r="AN341" t="str">
            <v xml:space="preserve">A </v>
          </cell>
          <cell r="AO341" t="str">
            <v>Financial</v>
          </cell>
          <cell r="AP341" t="str">
            <v>Banks</v>
          </cell>
          <cell r="AQ341" t="str">
            <v>UNITED STATES</v>
          </cell>
          <cell r="AR341" t="str">
            <v>#N/A Field Not Applicable</v>
          </cell>
        </row>
        <row r="342">
          <cell r="A342" t="str">
            <v>CP Inc</v>
          </cell>
          <cell r="B342" t="str">
            <v>Deutsche Bank</v>
          </cell>
          <cell r="C342" t="str">
            <v>13401302</v>
          </cell>
          <cell r="D342" t="str">
            <v>USD</v>
          </cell>
          <cell r="E342" t="str">
            <v>015</v>
          </cell>
          <cell r="F342" t="str">
            <v>070</v>
          </cell>
          <cell r="G342" t="str">
            <v>GOLDMAN SACHS</v>
          </cell>
          <cell r="H342" t="str">
            <v>8.000 MAR 01 13</v>
          </cell>
          <cell r="I342" t="str">
            <v>38142EAE8</v>
          </cell>
          <cell r="J342" t="str">
            <v>B</v>
          </cell>
          <cell r="K342" t="str">
            <v>ZZZ</v>
          </cell>
          <cell r="L342">
            <v>6500</v>
          </cell>
          <cell r="M342">
            <v>1024263.92</v>
          </cell>
          <cell r="N342">
            <v>1071349.5</v>
          </cell>
          <cell r="O342">
            <v>1097332.03</v>
          </cell>
          <cell r="P342">
            <v>975000</v>
          </cell>
          <cell r="Q342">
            <v>1103832.03</v>
          </cell>
          <cell r="R342" t="str">
            <v>MS    1</v>
          </cell>
          <cell r="S342">
            <v>41334</v>
          </cell>
          <cell r="T342">
            <v>2013</v>
          </cell>
          <cell r="U342">
            <v>3</v>
          </cell>
          <cell r="V342">
            <v>883</v>
          </cell>
          <cell r="W342" t="str">
            <v>MS</v>
          </cell>
          <cell r="X342">
            <v>8</v>
          </cell>
          <cell r="Y342">
            <v>2.2200000000000002</v>
          </cell>
          <cell r="Z342">
            <v>1.0208090319280827E-3</v>
          </cell>
          <cell r="AA342">
            <v>40451</v>
          </cell>
          <cell r="AB342">
            <v>73068.11</v>
          </cell>
          <cell r="AC342">
            <v>6.2400000000000004E-2</v>
          </cell>
          <cell r="AD342">
            <v>1</v>
          </cell>
          <cell r="AE342">
            <v>112.54700000000001</v>
          </cell>
          <cell r="AF342" t="str">
            <v>A</v>
          </cell>
          <cell r="AG342">
            <v>109.88200000000001</v>
          </cell>
          <cell r="AH342">
            <v>4.3</v>
          </cell>
          <cell r="AI342">
            <v>2.6</v>
          </cell>
          <cell r="AJ342">
            <v>1.9772427195003401E-3</v>
          </cell>
          <cell r="AK342">
            <v>2.4494379098953128E-3</v>
          </cell>
          <cell r="AL342" t="str">
            <v xml:space="preserve">A </v>
          </cell>
          <cell r="AM342" t="str">
            <v>A1</v>
          </cell>
          <cell r="AN342" t="str">
            <v xml:space="preserve">A </v>
          </cell>
          <cell r="AO342" t="str">
            <v>Financial</v>
          </cell>
          <cell r="AP342" t="str">
            <v>Diversified Finan Serv</v>
          </cell>
          <cell r="AQ342" t="str">
            <v>UNITED STATES</v>
          </cell>
          <cell r="AR342" t="str">
            <v>#N/A Field Not Applicable</v>
          </cell>
        </row>
        <row r="343">
          <cell r="A343" t="str">
            <v>CP Inc</v>
          </cell>
          <cell r="B343" t="str">
            <v>Deutsche Bank</v>
          </cell>
          <cell r="C343" t="str">
            <v>13401302</v>
          </cell>
          <cell r="D343" t="str">
            <v>USD</v>
          </cell>
          <cell r="E343" t="str">
            <v>015</v>
          </cell>
          <cell r="F343" t="str">
            <v>070</v>
          </cell>
          <cell r="G343" t="str">
            <v>HERSHEY FOODS CORP</v>
          </cell>
          <cell r="H343" t="str">
            <v>6.950 AUG 15 12</v>
          </cell>
          <cell r="I343" t="str">
            <v>427866AK4</v>
          </cell>
          <cell r="J343" t="str">
            <v>B</v>
          </cell>
          <cell r="K343" t="str">
            <v>ZZZ</v>
          </cell>
          <cell r="L343">
            <v>17761.11</v>
          </cell>
          <cell r="M343">
            <v>2080276.82</v>
          </cell>
          <cell r="N343">
            <v>2159380</v>
          </cell>
          <cell r="O343">
            <v>2221900</v>
          </cell>
          <cell r="P343">
            <v>2000000</v>
          </cell>
          <cell r="Q343">
            <v>2239661.11</v>
          </cell>
          <cell r="R343" t="str">
            <v>FA   15</v>
          </cell>
          <cell r="S343">
            <v>41136</v>
          </cell>
          <cell r="T343">
            <v>2012</v>
          </cell>
          <cell r="U343">
            <v>8</v>
          </cell>
          <cell r="V343">
            <v>685</v>
          </cell>
          <cell r="W343" t="str">
            <v>MS</v>
          </cell>
          <cell r="X343">
            <v>6.95</v>
          </cell>
          <cell r="Y343">
            <v>1.77</v>
          </cell>
          <cell r="Z343">
            <v>1.6530045572211293E-3</v>
          </cell>
          <cell r="AA343">
            <v>40451</v>
          </cell>
          <cell r="AB343">
            <v>141623.18</v>
          </cell>
          <cell r="AC343">
            <v>4.1299999999999996E-2</v>
          </cell>
          <cell r="AD343">
            <v>1</v>
          </cell>
          <cell r="AE343">
            <v>111.095</v>
          </cell>
          <cell r="AF343" t="str">
            <v>A</v>
          </cell>
          <cell r="AG343">
            <v>107.96899999999999</v>
          </cell>
          <cell r="AH343">
            <v>4.5999999999999996</v>
          </cell>
          <cell r="AI343">
            <v>1</v>
          </cell>
          <cell r="AJ343">
            <v>4.2959440470153641E-3</v>
          </cell>
          <cell r="AK343">
            <v>5.3218798601557911E-3</v>
          </cell>
          <cell r="AL343" t="str">
            <v xml:space="preserve">A </v>
          </cell>
          <cell r="AM343" t="str">
            <v>A2</v>
          </cell>
          <cell r="AN343" t="str">
            <v xml:space="preserve">A </v>
          </cell>
          <cell r="AO343" t="str">
            <v>Consumer, Non-cyclical</v>
          </cell>
          <cell r="AP343" t="str">
            <v>Food</v>
          </cell>
          <cell r="AQ343" t="str">
            <v>UNITED STATES</v>
          </cell>
          <cell r="AR343" t="str">
            <v>#N/A Field Not Applicable</v>
          </cell>
        </row>
        <row r="344">
          <cell r="A344" t="str">
            <v>CP Inc</v>
          </cell>
          <cell r="B344" t="str">
            <v>Deutsche Bank</v>
          </cell>
          <cell r="C344" t="str">
            <v>13401302</v>
          </cell>
          <cell r="D344" t="str">
            <v>USD</v>
          </cell>
          <cell r="E344" t="str">
            <v>015</v>
          </cell>
          <cell r="F344" t="str">
            <v>070</v>
          </cell>
          <cell r="G344" t="str">
            <v>IBM INTL GROUP CAP</v>
          </cell>
          <cell r="H344" t="str">
            <v>5.050 OCT 22 12</v>
          </cell>
          <cell r="I344" t="str">
            <v>44924EAB6</v>
          </cell>
          <cell r="J344" t="str">
            <v>B</v>
          </cell>
          <cell r="K344" t="str">
            <v>CAL</v>
          </cell>
          <cell r="L344">
            <v>44608.33</v>
          </cell>
          <cell r="M344">
            <v>2023960.88</v>
          </cell>
          <cell r="N344">
            <v>2049260</v>
          </cell>
          <cell r="O344">
            <v>2175000</v>
          </cell>
          <cell r="P344">
            <v>2000000</v>
          </cell>
          <cell r="Q344">
            <v>2219608.33</v>
          </cell>
          <cell r="R344" t="str">
            <v>AO   22</v>
          </cell>
          <cell r="S344">
            <v>41204</v>
          </cell>
          <cell r="T344">
            <v>2012</v>
          </cell>
          <cell r="U344">
            <v>10</v>
          </cell>
          <cell r="V344">
            <v>753</v>
          </cell>
          <cell r="W344" t="str">
            <v>MS</v>
          </cell>
          <cell r="X344">
            <v>5.05</v>
          </cell>
          <cell r="Y344">
            <v>1.94</v>
          </cell>
          <cell r="Z344">
            <v>1.7627206758856376E-3</v>
          </cell>
          <cell r="AA344">
            <v>40451</v>
          </cell>
          <cell r="AB344">
            <v>151039.12</v>
          </cell>
          <cell r="AC344">
            <v>4.8899999999999999E-2</v>
          </cell>
          <cell r="AD344">
            <v>1</v>
          </cell>
          <cell r="AE344">
            <v>108.75</v>
          </cell>
          <cell r="AF344" t="str">
            <v>A+</v>
          </cell>
          <cell r="AG344">
            <v>102.46299999999999</v>
          </cell>
          <cell r="AH344">
            <v>4.4000000000000004</v>
          </cell>
          <cell r="AI344">
            <v>0.8</v>
          </cell>
          <cell r="AJ344">
            <v>3.9979231824210336E-3</v>
          </cell>
          <cell r="AK344">
            <v>4.9526871472542608E-3</v>
          </cell>
          <cell r="AL344" t="str">
            <v xml:space="preserve">A+ </v>
          </cell>
          <cell r="AM344" t="str">
            <v>A1</v>
          </cell>
          <cell r="AN344" t="str">
            <v xml:space="preserve">A+ </v>
          </cell>
          <cell r="AO344" t="str">
            <v>Financial</v>
          </cell>
          <cell r="AP344" t="str">
            <v>Diversified Finan Serv</v>
          </cell>
          <cell r="AQ344" t="str">
            <v>UNITED STATES</v>
          </cell>
          <cell r="AR344" t="str">
            <v>#N/A Field Not Applicable</v>
          </cell>
        </row>
        <row r="345">
          <cell r="A345" t="str">
            <v>CP Inc</v>
          </cell>
          <cell r="B345" t="str">
            <v>Deutsche Bank</v>
          </cell>
          <cell r="C345" t="str">
            <v>13401302</v>
          </cell>
          <cell r="D345" t="str">
            <v>USD</v>
          </cell>
          <cell r="E345" t="str">
            <v>015</v>
          </cell>
          <cell r="F345" t="str">
            <v>070</v>
          </cell>
          <cell r="G345" t="str">
            <v>JPMORGAN CHASE &amp; CO</v>
          </cell>
          <cell r="H345" t="str">
            <v>2.200 JUN 15 12</v>
          </cell>
          <cell r="I345" t="str">
            <v>481247AK0</v>
          </cell>
          <cell r="J345" t="str">
            <v>B</v>
          </cell>
          <cell r="K345" t="str">
            <v>ZZZ</v>
          </cell>
          <cell r="L345">
            <v>9068.89</v>
          </cell>
          <cell r="M345">
            <v>1399552.35</v>
          </cell>
          <cell r="N345">
            <v>1399132</v>
          </cell>
          <cell r="O345">
            <v>1439634</v>
          </cell>
          <cell r="P345">
            <v>1400000</v>
          </cell>
          <cell r="Q345">
            <v>1448702.89</v>
          </cell>
          <cell r="R345" t="str">
            <v>JD   15</v>
          </cell>
          <cell r="S345">
            <v>41075</v>
          </cell>
          <cell r="T345">
            <v>2012</v>
          </cell>
          <cell r="U345">
            <v>6</v>
          </cell>
          <cell r="V345">
            <v>624</v>
          </cell>
          <cell r="W345" t="str">
            <v>MS</v>
          </cell>
          <cell r="X345">
            <v>2.2000000000000002</v>
          </cell>
          <cell r="Y345">
            <v>1.67</v>
          </cell>
          <cell r="Z345">
            <v>1.0492652105417353E-3</v>
          </cell>
          <cell r="AA345">
            <v>40451</v>
          </cell>
          <cell r="AB345">
            <v>40081.65</v>
          </cell>
          <cell r="AC345">
            <v>3.6699999999999997E-2</v>
          </cell>
          <cell r="AD345">
            <v>1</v>
          </cell>
          <cell r="AE345">
            <v>102.831</v>
          </cell>
          <cell r="AF345" t="str">
            <v>AAA</v>
          </cell>
          <cell r="AG345">
            <v>99.938000000000017</v>
          </cell>
          <cell r="AH345">
            <v>2.2000000000000002</v>
          </cell>
          <cell r="AI345">
            <v>0.5</v>
          </cell>
          <cell r="AJ345">
            <v>1.3822655468214479E-3</v>
          </cell>
          <cell r="AK345">
            <v>1.7123712726489304E-3</v>
          </cell>
          <cell r="AL345" t="str">
            <v>AAA</v>
          </cell>
          <cell r="AM345" t="str">
            <v>Aaa</v>
          </cell>
          <cell r="AN345" t="str">
            <v>AAA</v>
          </cell>
          <cell r="AO345" t="str">
            <v>Financial</v>
          </cell>
          <cell r="AP345" t="str">
            <v>Banks</v>
          </cell>
          <cell r="AQ345" t="str">
            <v>UNITED STATES</v>
          </cell>
          <cell r="AR345" t="str">
            <v>#N/A Field Not Applicable</v>
          </cell>
        </row>
        <row r="346">
          <cell r="A346" t="str">
            <v>CP Inc</v>
          </cell>
          <cell r="B346" t="str">
            <v>Deutsche Bank</v>
          </cell>
          <cell r="C346" t="str">
            <v>13401302</v>
          </cell>
          <cell r="D346" t="str">
            <v>USD</v>
          </cell>
          <cell r="E346" t="str">
            <v>150</v>
          </cell>
          <cell r="F346" t="str">
            <v>070</v>
          </cell>
          <cell r="G346" t="str">
            <v>KREDITANSTALT FUR WI</v>
          </cell>
          <cell r="H346" t="str">
            <v>2.000 JAN 17 12</v>
          </cell>
          <cell r="I346" t="str">
            <v>500769DA9</v>
          </cell>
          <cell r="J346" t="str">
            <v>B</v>
          </cell>
          <cell r="K346" t="str">
            <v>ZZZ</v>
          </cell>
          <cell r="L346">
            <v>8222.2199999999993</v>
          </cell>
          <cell r="M346">
            <v>1994762.15</v>
          </cell>
          <cell r="N346">
            <v>1989480</v>
          </cell>
          <cell r="O346">
            <v>2035000</v>
          </cell>
          <cell r="P346">
            <v>2000000</v>
          </cell>
          <cell r="Q346">
            <v>2043222.22</v>
          </cell>
          <cell r="R346" t="str">
            <v>JJ   17</v>
          </cell>
          <cell r="S346">
            <v>40925</v>
          </cell>
          <cell r="T346">
            <v>2012</v>
          </cell>
          <cell r="U346">
            <v>1</v>
          </cell>
          <cell r="V346">
            <v>474</v>
          </cell>
          <cell r="W346" t="str">
            <v>MS</v>
          </cell>
          <cell r="X346">
            <v>2</v>
          </cell>
          <cell r="Y346">
            <v>1.28</v>
          </cell>
          <cell r="Z346">
            <v>1.1462536809722995E-3</v>
          </cell>
          <cell r="AA346">
            <v>40451</v>
          </cell>
          <cell r="AB346">
            <v>40237.85</v>
          </cell>
          <cell r="AC346">
            <v>2.2799999999999997E-2</v>
          </cell>
          <cell r="AD346">
            <v>1</v>
          </cell>
          <cell r="AE346">
            <v>101.75</v>
          </cell>
          <cell r="AF346" t="str">
            <v>AAA</v>
          </cell>
          <cell r="AG346">
            <v>99.47399999999999</v>
          </cell>
          <cell r="AH346">
            <v>2.2999999999999998</v>
          </cell>
          <cell r="AI346">
            <v>0.6</v>
          </cell>
          <cell r="AJ346">
            <v>2.0596745829971003E-3</v>
          </cell>
          <cell r="AK346">
            <v>2.5515557376364129E-3</v>
          </cell>
          <cell r="AL346" t="str">
            <v>AAA</v>
          </cell>
          <cell r="AM346" t="str">
            <v>Aaa</v>
          </cell>
          <cell r="AN346" t="str">
            <v>AAA</v>
          </cell>
          <cell r="AO346" t="str">
            <v>Financial</v>
          </cell>
          <cell r="AP346" t="str">
            <v>Banks</v>
          </cell>
          <cell r="AQ346" t="str">
            <v>GERMANY</v>
          </cell>
          <cell r="AR346" t="str">
            <v>#N/A Field Not Applicable</v>
          </cell>
        </row>
        <row r="347">
          <cell r="A347" t="str">
            <v>CP Inc</v>
          </cell>
          <cell r="B347" t="str">
            <v>Deutsche Bank</v>
          </cell>
          <cell r="C347" t="str">
            <v>13401302</v>
          </cell>
          <cell r="D347" t="str">
            <v>USD</v>
          </cell>
          <cell r="E347" t="str">
            <v>015</v>
          </cell>
          <cell r="F347" t="str">
            <v>070</v>
          </cell>
          <cell r="G347" t="str">
            <v>ELI LILLY &amp; CO</v>
          </cell>
          <cell r="H347" t="str">
            <v>6.000 MAR 15 12</v>
          </cell>
          <cell r="I347" t="str">
            <v>532457AU2</v>
          </cell>
          <cell r="J347" t="str">
            <v>B</v>
          </cell>
          <cell r="K347" t="str">
            <v>CAL</v>
          </cell>
          <cell r="L347">
            <v>2866.67</v>
          </cell>
          <cell r="M347">
            <v>1111397.25</v>
          </cell>
          <cell r="N347">
            <v>1156979.5</v>
          </cell>
          <cell r="O347">
            <v>1160043.25</v>
          </cell>
          <cell r="P347">
            <v>1075000</v>
          </cell>
          <cell r="Q347">
            <v>1162909.92</v>
          </cell>
          <cell r="R347" t="str">
            <v>MS   15</v>
          </cell>
          <cell r="S347">
            <v>40983</v>
          </cell>
          <cell r="T347">
            <v>2012</v>
          </cell>
          <cell r="U347">
            <v>3</v>
          </cell>
          <cell r="V347">
            <v>532</v>
          </cell>
          <cell r="W347" t="str">
            <v>MS</v>
          </cell>
          <cell r="X347">
            <v>6</v>
          </cell>
          <cell r="Y347">
            <v>1.41</v>
          </cell>
          <cell r="Z347">
            <v>7.0350645261192907E-4</v>
          </cell>
          <cell r="AA347">
            <v>40451</v>
          </cell>
          <cell r="AB347">
            <v>48646</v>
          </cell>
          <cell r="AC347">
            <v>2.7300000000000001E-2</v>
          </cell>
          <cell r="AD347">
            <v>1</v>
          </cell>
          <cell r="AE347">
            <v>107.911</v>
          </cell>
          <cell r="AF347" t="str">
            <v>AA-</v>
          </cell>
          <cell r="AG347">
            <v>107.626</v>
          </cell>
          <cell r="AH347">
            <v>3.5</v>
          </cell>
          <cell r="AI347">
            <v>0.5</v>
          </cell>
          <cell r="AJ347">
            <v>1.7462926128664904E-3</v>
          </cell>
          <cell r="AK347">
            <v>2.163333457010403E-3</v>
          </cell>
          <cell r="AL347" t="str">
            <v>AA-</v>
          </cell>
          <cell r="AM347" t="str">
            <v>A1</v>
          </cell>
          <cell r="AN347" t="str">
            <v>AA-</v>
          </cell>
          <cell r="AO347" t="str">
            <v>Consumer, Non-cyclical</v>
          </cell>
          <cell r="AP347" t="str">
            <v>Pharmaceuticals</v>
          </cell>
          <cell r="AQ347" t="str">
            <v>UNITED STATES</v>
          </cell>
          <cell r="AR347" t="str">
            <v>#N/A Field Not Applicable</v>
          </cell>
        </row>
        <row r="348">
          <cell r="A348" t="str">
            <v>CP Inc</v>
          </cell>
          <cell r="B348" t="str">
            <v>Deutsche Bank</v>
          </cell>
          <cell r="C348" t="str">
            <v>13401302</v>
          </cell>
          <cell r="D348" t="str">
            <v>USD</v>
          </cell>
          <cell r="E348" t="str">
            <v>015</v>
          </cell>
          <cell r="F348" t="str">
            <v>070</v>
          </cell>
          <cell r="G348" t="str">
            <v>MCDONNELL DOUGLAS</v>
          </cell>
          <cell r="H348" t="str">
            <v>9.750 APR 01 12</v>
          </cell>
          <cell r="I348" t="str">
            <v>580169AM2</v>
          </cell>
          <cell r="J348" t="str">
            <v>B</v>
          </cell>
          <cell r="K348" t="str">
            <v>CAL</v>
          </cell>
          <cell r="L348">
            <v>146250</v>
          </cell>
          <cell r="M348">
            <v>3207258.76</v>
          </cell>
          <cell r="N348">
            <v>3498480</v>
          </cell>
          <cell r="O348">
            <v>3384843.75</v>
          </cell>
          <cell r="P348">
            <v>3000000</v>
          </cell>
          <cell r="Q348">
            <v>3531093.75</v>
          </cell>
          <cell r="R348" t="str">
            <v>AO    1</v>
          </cell>
          <cell r="S348">
            <v>41000</v>
          </cell>
          <cell r="T348">
            <v>2012</v>
          </cell>
          <cell r="U348">
            <v>4</v>
          </cell>
          <cell r="V348">
            <v>549</v>
          </cell>
          <cell r="W348" t="str">
            <v>MS</v>
          </cell>
          <cell r="X348">
            <v>9.75</v>
          </cell>
          <cell r="Y348">
            <v>1.37</v>
          </cell>
          <cell r="Z348">
            <v>1.9725781664967608E-3</v>
          </cell>
          <cell r="AA348">
            <v>40451</v>
          </cell>
          <cell r="AB348">
            <v>177584.99</v>
          </cell>
          <cell r="AC348">
            <v>2.69E-2</v>
          </cell>
          <cell r="AD348">
            <v>1</v>
          </cell>
          <cell r="AE348">
            <v>112.82799999999999</v>
          </cell>
          <cell r="AF348" t="str">
            <v>A</v>
          </cell>
          <cell r="AG348">
            <v>116.616</v>
          </cell>
          <cell r="AH348">
            <v>4.7</v>
          </cell>
          <cell r="AI348">
            <v>1.1000000000000001</v>
          </cell>
          <cell r="AJ348">
            <v>6.7672389653538499E-3</v>
          </cell>
          <cell r="AK348">
            <v>8.3833570373430342E-3</v>
          </cell>
          <cell r="AL348" t="str">
            <v xml:space="preserve">A </v>
          </cell>
          <cell r="AM348" t="str">
            <v>A2</v>
          </cell>
          <cell r="AN348" t="str">
            <v xml:space="preserve">A </v>
          </cell>
          <cell r="AO348" t="str">
            <v>Industrial</v>
          </cell>
          <cell r="AP348" t="str">
            <v>Aerospace/Defense</v>
          </cell>
          <cell r="AQ348" t="str">
            <v>UNITED STATES</v>
          </cell>
          <cell r="AR348" t="str">
            <v>#N/A Field Not Applicable</v>
          </cell>
        </row>
        <row r="349">
          <cell r="A349" t="str">
            <v>CP Inc</v>
          </cell>
          <cell r="B349" t="str">
            <v>Deutsche Bank</v>
          </cell>
          <cell r="C349" t="str">
            <v>13401302</v>
          </cell>
          <cell r="D349" t="str">
            <v>USD</v>
          </cell>
          <cell r="E349" t="str">
            <v>015</v>
          </cell>
          <cell r="F349" t="str">
            <v>070</v>
          </cell>
          <cell r="G349" t="str">
            <v>MERCK &amp; CO INC</v>
          </cell>
          <cell r="H349" t="str">
            <v>1.875 JUN 30 11</v>
          </cell>
          <cell r="I349" t="str">
            <v>589331AR8</v>
          </cell>
          <cell r="J349" t="str">
            <v>B</v>
          </cell>
          <cell r="K349" t="str">
            <v>CAL</v>
          </cell>
          <cell r="L349">
            <v>18958.330000000002</v>
          </cell>
          <cell r="M349">
            <v>4025903.16</v>
          </cell>
          <cell r="N349">
            <v>4061520</v>
          </cell>
          <cell r="O349">
            <v>4045720</v>
          </cell>
          <cell r="P349">
            <v>4000000</v>
          </cell>
          <cell r="Q349">
            <v>4064678.33</v>
          </cell>
          <cell r="R349" t="str">
            <v>JD   30</v>
          </cell>
          <cell r="S349">
            <v>40724</v>
          </cell>
          <cell r="T349">
            <v>2011</v>
          </cell>
          <cell r="U349">
            <v>6</v>
          </cell>
          <cell r="V349">
            <v>273</v>
          </cell>
          <cell r="W349" t="str">
            <v>MS</v>
          </cell>
          <cell r="X349">
            <v>1.875</v>
          </cell>
          <cell r="Y349">
            <v>0.74</v>
          </cell>
          <cell r="Z349">
            <v>1.3374412027829078E-3</v>
          </cell>
          <cell r="AA349">
            <v>40451</v>
          </cell>
          <cell r="AB349">
            <v>19816.84</v>
          </cell>
          <cell r="AC349">
            <v>9.300000000000001E-3</v>
          </cell>
          <cell r="AD349">
            <v>1</v>
          </cell>
          <cell r="AE349">
            <v>101.14299999999999</v>
          </cell>
          <cell r="AF349" t="str">
            <v>AA-</v>
          </cell>
          <cell r="AG349">
            <v>101.538</v>
          </cell>
          <cell r="AH349">
            <v>1</v>
          </cell>
          <cell r="AI349">
            <v>0.3</v>
          </cell>
          <cell r="AJ349">
            <v>1.8073529767336594E-3</v>
          </cell>
          <cell r="AK349">
            <v>2.2389759507584852E-3</v>
          </cell>
          <cell r="AL349" t="str">
            <v>AA-</v>
          </cell>
          <cell r="AM349" t="str">
            <v>Aa3</v>
          </cell>
          <cell r="AN349" t="str">
            <v>AA-</v>
          </cell>
          <cell r="AO349" t="str">
            <v>Consumer, Non-cyclical</v>
          </cell>
          <cell r="AP349" t="str">
            <v>Pharmaceuticals</v>
          </cell>
          <cell r="AQ349" t="str">
            <v>UNITED STATES</v>
          </cell>
          <cell r="AR349" t="str">
            <v>#N/A Field Not Applicable</v>
          </cell>
        </row>
        <row r="350">
          <cell r="A350" t="str">
            <v>CP Inc</v>
          </cell>
          <cell r="B350" t="str">
            <v>Deutsche Bank</v>
          </cell>
          <cell r="C350" t="str">
            <v>13401302</v>
          </cell>
          <cell r="D350" t="str">
            <v>USD</v>
          </cell>
          <cell r="E350" t="str">
            <v>015</v>
          </cell>
          <cell r="F350" t="str">
            <v>070</v>
          </cell>
          <cell r="G350" t="str">
            <v>MORGAN STANLEY GROUP</v>
          </cell>
          <cell r="H350" t="str">
            <v>6.750 APR 15 11</v>
          </cell>
          <cell r="I350" t="str">
            <v>617446GM5</v>
          </cell>
          <cell r="J350" t="str">
            <v>B</v>
          </cell>
          <cell r="K350" t="str">
            <v>CAL</v>
          </cell>
          <cell r="L350">
            <v>124500</v>
          </cell>
          <cell r="M350">
            <v>4096810.48</v>
          </cell>
          <cell r="N350">
            <v>4143240</v>
          </cell>
          <cell r="O350">
            <v>4119920</v>
          </cell>
          <cell r="P350">
            <v>4000000</v>
          </cell>
          <cell r="Q350">
            <v>4244420</v>
          </cell>
          <cell r="R350" t="str">
            <v>AO   15</v>
          </cell>
          <cell r="S350">
            <v>40648</v>
          </cell>
          <cell r="T350">
            <v>2011</v>
          </cell>
          <cell r="U350">
            <v>4</v>
          </cell>
          <cell r="V350">
            <v>197</v>
          </cell>
          <cell r="W350" t="str">
            <v>MS</v>
          </cell>
          <cell r="X350">
            <v>6.75</v>
          </cell>
          <cell r="Y350">
            <v>0.52</v>
          </cell>
          <cell r="Z350">
            <v>9.5637644706626757E-4</v>
          </cell>
          <cell r="AA350">
            <v>40451</v>
          </cell>
          <cell r="AB350">
            <v>23109.52</v>
          </cell>
          <cell r="AC350">
            <v>5.4000000000000003E-3</v>
          </cell>
          <cell r="AD350">
            <v>1</v>
          </cell>
          <cell r="AE350">
            <v>102.99799999999999</v>
          </cell>
          <cell r="AF350" t="str">
            <v>A</v>
          </cell>
          <cell r="AG350">
            <v>103.581</v>
          </cell>
          <cell r="AH350">
            <v>2.2000000000000002</v>
          </cell>
          <cell r="AI350">
            <v>1.2</v>
          </cell>
          <cell r="AJ350">
            <v>4.0462080452803627E-3</v>
          </cell>
          <cell r="AK350">
            <v>5.0125031589129728E-3</v>
          </cell>
          <cell r="AL350" t="str">
            <v xml:space="preserve">A </v>
          </cell>
          <cell r="AM350" t="str">
            <v>A2</v>
          </cell>
          <cell r="AN350" t="str">
            <v xml:space="preserve">A </v>
          </cell>
          <cell r="AO350" t="str">
            <v>Financial</v>
          </cell>
          <cell r="AP350" t="str">
            <v>Banks</v>
          </cell>
          <cell r="AQ350" t="str">
            <v>UNITED STATES</v>
          </cell>
          <cell r="AR350" t="str">
            <v>#N/A Field Not Applicable</v>
          </cell>
        </row>
        <row r="351">
          <cell r="A351" t="str">
            <v>CP Inc</v>
          </cell>
          <cell r="B351" t="str">
            <v>Deutsche Bank</v>
          </cell>
          <cell r="C351" t="str">
            <v>13401302</v>
          </cell>
          <cell r="D351" t="str">
            <v>USD</v>
          </cell>
          <cell r="E351" t="str">
            <v>015</v>
          </cell>
          <cell r="F351" t="str">
            <v>070</v>
          </cell>
          <cell r="G351" t="str">
            <v>PNC FDG CORP SUB MTN</v>
          </cell>
          <cell r="H351" t="str">
            <v>5.125 DEC 14 10</v>
          </cell>
          <cell r="I351" t="str">
            <v>69347UAC4</v>
          </cell>
          <cell r="J351" t="str">
            <v>B</v>
          </cell>
          <cell r="K351" t="str">
            <v>ZZZ</v>
          </cell>
          <cell r="L351">
            <v>38462.410000000003</v>
          </cell>
          <cell r="M351">
            <v>2532647.66</v>
          </cell>
          <cell r="N351">
            <v>2631615.25</v>
          </cell>
          <cell r="O351">
            <v>2546235.25</v>
          </cell>
          <cell r="P351">
            <v>2525000</v>
          </cell>
          <cell r="Q351">
            <v>2584697.66</v>
          </cell>
          <cell r="R351" t="str">
            <v>JD   14</v>
          </cell>
          <cell r="S351">
            <v>40526</v>
          </cell>
          <cell r="T351">
            <v>2010</v>
          </cell>
          <cell r="U351">
            <v>12</v>
          </cell>
          <cell r="V351">
            <v>75</v>
          </cell>
          <cell r="W351" t="str">
            <v>MS</v>
          </cell>
          <cell r="X351">
            <v>5.125</v>
          </cell>
          <cell r="Y351">
            <v>0.2</v>
          </cell>
          <cell r="Z351">
            <v>2.2739684018224308E-4</v>
          </cell>
          <cell r="AA351">
            <v>40451</v>
          </cell>
          <cell r="AB351">
            <v>13587.59</v>
          </cell>
          <cell r="AC351">
            <v>1.4000000000000002E-3</v>
          </cell>
          <cell r="AD351">
            <v>1</v>
          </cell>
          <cell r="AE351">
            <v>100.84100000000001</v>
          </cell>
          <cell r="AF351" t="str">
            <v>A</v>
          </cell>
          <cell r="AG351">
            <v>104.22199999999999</v>
          </cell>
          <cell r="AH351">
            <v>3.5</v>
          </cell>
          <cell r="AI351">
            <v>1</v>
          </cell>
          <cell r="AJ351">
            <v>3.9794447031892537E-3</v>
          </cell>
          <cell r="AK351">
            <v>4.9297957302819563E-3</v>
          </cell>
          <cell r="AL351" t="str">
            <v xml:space="preserve">A </v>
          </cell>
          <cell r="AM351" t="str">
            <v>A3</v>
          </cell>
          <cell r="AN351" t="str">
            <v xml:space="preserve">A </v>
          </cell>
          <cell r="AO351" t="str">
            <v>Financial</v>
          </cell>
          <cell r="AP351" t="str">
            <v>Banks</v>
          </cell>
          <cell r="AQ351" t="str">
            <v>UNITED STATES</v>
          </cell>
          <cell r="AR351" t="str">
            <v>#N/A Field Not Applicable</v>
          </cell>
        </row>
        <row r="352">
          <cell r="A352" t="str">
            <v>CP Inc</v>
          </cell>
          <cell r="B352" t="str">
            <v>Deutsche Bank</v>
          </cell>
          <cell r="C352" t="str">
            <v>13401302</v>
          </cell>
          <cell r="D352" t="str">
            <v>USD</v>
          </cell>
          <cell r="E352" t="str">
            <v>015</v>
          </cell>
          <cell r="F352" t="str">
            <v>070</v>
          </cell>
          <cell r="G352" t="str">
            <v>PFIZER INC</v>
          </cell>
          <cell r="H352" t="str">
            <v>4.450 MAR 15 12</v>
          </cell>
          <cell r="I352" t="str">
            <v>717081CZ4</v>
          </cell>
          <cell r="J352" t="str">
            <v>B</v>
          </cell>
          <cell r="K352" t="str">
            <v>CAL</v>
          </cell>
          <cell r="L352">
            <v>3411.67</v>
          </cell>
          <cell r="M352">
            <v>1766240.01</v>
          </cell>
          <cell r="N352">
            <v>1800535.5</v>
          </cell>
          <cell r="O352">
            <v>1815832.03</v>
          </cell>
          <cell r="P352">
            <v>1725000</v>
          </cell>
          <cell r="Q352">
            <v>1819243.7</v>
          </cell>
          <cell r="R352" t="str">
            <v>MS   15</v>
          </cell>
          <cell r="S352">
            <v>40983</v>
          </cell>
          <cell r="T352">
            <v>2012</v>
          </cell>
          <cell r="U352">
            <v>3</v>
          </cell>
          <cell r="V352">
            <v>532</v>
          </cell>
          <cell r="W352" t="str">
            <v>MS</v>
          </cell>
          <cell r="X352">
            <v>4.45</v>
          </cell>
          <cell r="Y352">
            <v>1.42</v>
          </cell>
          <cell r="Z352">
            <v>1.1259464021418279E-3</v>
          </cell>
          <cell r="AA352">
            <v>40451</v>
          </cell>
          <cell r="AB352">
            <v>49592.02</v>
          </cell>
          <cell r="AC352">
            <v>2.75E-2</v>
          </cell>
          <cell r="AD352">
            <v>1</v>
          </cell>
          <cell r="AE352">
            <v>105.26600000000001</v>
          </cell>
          <cell r="AF352" t="str">
            <v>AA</v>
          </cell>
          <cell r="AG352">
            <v>104.37899999999999</v>
          </cell>
          <cell r="AH352">
            <v>2.1</v>
          </cell>
          <cell r="AI352">
            <v>0.8</v>
          </cell>
          <cell r="AJ352">
            <v>1.665132003167492E-3</v>
          </cell>
          <cell r="AK352">
            <v>2.062790477523706E-3</v>
          </cell>
          <cell r="AL352" t="str">
            <v>AA</v>
          </cell>
          <cell r="AM352" t="str">
            <v>A1</v>
          </cell>
          <cell r="AN352" t="str">
            <v>AA</v>
          </cell>
          <cell r="AO352" t="str">
            <v>Consumer, Non-cyclical</v>
          </cell>
          <cell r="AP352" t="str">
            <v>Pharmaceuticals</v>
          </cell>
          <cell r="AQ352" t="str">
            <v>UNITED STATES</v>
          </cell>
          <cell r="AR352" t="str">
            <v>#N/A Field Not Applicable</v>
          </cell>
        </row>
        <row r="353">
          <cell r="A353" t="str">
            <v>CP Inc</v>
          </cell>
          <cell r="B353" t="str">
            <v>Deutsche Bank</v>
          </cell>
          <cell r="C353" t="str">
            <v>13401302</v>
          </cell>
          <cell r="D353" t="str">
            <v>USD</v>
          </cell>
          <cell r="E353" t="str">
            <v>015</v>
          </cell>
          <cell r="F353" t="str">
            <v>070</v>
          </cell>
          <cell r="G353" t="str">
            <v>SOUTHERN CALIF GAS C</v>
          </cell>
          <cell r="H353" t="str">
            <v>4.375 JAN 15 11</v>
          </cell>
          <cell r="I353" t="str">
            <v>842434CE0</v>
          </cell>
          <cell r="J353" t="str">
            <v>B</v>
          </cell>
          <cell r="K353" t="str">
            <v>CAL</v>
          </cell>
          <cell r="L353">
            <v>6686.94</v>
          </cell>
          <cell r="M353">
            <v>724128.05</v>
          </cell>
          <cell r="N353">
            <v>725078.76</v>
          </cell>
          <cell r="O353">
            <v>731692.5</v>
          </cell>
          <cell r="P353">
            <v>724000</v>
          </cell>
          <cell r="Q353">
            <v>738379.44</v>
          </cell>
          <cell r="R353" t="str">
            <v>JJ   15</v>
          </cell>
          <cell r="S353">
            <v>40558</v>
          </cell>
          <cell r="T353">
            <v>2011</v>
          </cell>
          <cell r="U353">
            <v>1</v>
          </cell>
          <cell r="V353">
            <v>107</v>
          </cell>
          <cell r="W353" t="str">
            <v>MS</v>
          </cell>
          <cell r="X353">
            <v>4.375</v>
          </cell>
          <cell r="Y353">
            <v>0.28999999999999998</v>
          </cell>
          <cell r="Z353">
            <v>9.4274236378828755E-5</v>
          </cell>
          <cell r="AA353">
            <v>40451</v>
          </cell>
          <cell r="AB353">
            <v>7564.45</v>
          </cell>
          <cell r="AC353">
            <v>2.3E-3</v>
          </cell>
          <cell r="AD353">
            <v>1</v>
          </cell>
          <cell r="AE353">
            <v>101.06299999999999</v>
          </cell>
          <cell r="AF353" t="str">
            <v>N/R</v>
          </cell>
          <cell r="AG353">
            <v>100.149</v>
          </cell>
          <cell r="AH353">
            <v>4.2</v>
          </cell>
          <cell r="AI353">
            <v>0.7</v>
          </cell>
          <cell r="AJ353">
            <v>1.3653510096244166E-3</v>
          </cell>
          <cell r="AK353">
            <v>1.6914172905049412E-3</v>
          </cell>
          <cell r="AL353" t="str">
            <v>NR</v>
          </cell>
          <cell r="AM353" t="str">
            <v>Aa3</v>
          </cell>
          <cell r="AN353" t="str">
            <v>NR</v>
          </cell>
          <cell r="AO353" t="str">
            <v>Utilities</v>
          </cell>
          <cell r="AP353" t="str">
            <v>Gas</v>
          </cell>
          <cell r="AQ353" t="str">
            <v>UNITED STATES</v>
          </cell>
          <cell r="AR353" t="str">
            <v>#N/A Field Not Applicable</v>
          </cell>
        </row>
        <row r="354">
          <cell r="A354" t="str">
            <v>CP Inc</v>
          </cell>
          <cell r="B354" t="str">
            <v>Deutsche Bank</v>
          </cell>
          <cell r="C354" t="str">
            <v>13401302</v>
          </cell>
          <cell r="D354" t="str">
            <v>USD</v>
          </cell>
          <cell r="E354" t="str">
            <v>015</v>
          </cell>
          <cell r="F354" t="str">
            <v>070</v>
          </cell>
          <cell r="G354" t="str">
            <v>STATE STREET BANK FD</v>
          </cell>
          <cell r="H354" t="str">
            <v>1.850 MAR 15 11</v>
          </cell>
          <cell r="I354" t="str">
            <v>85744RAA0</v>
          </cell>
          <cell r="J354" t="str">
            <v>B</v>
          </cell>
          <cell r="K354" t="str">
            <v>ZZZ</v>
          </cell>
          <cell r="L354">
            <v>822.22</v>
          </cell>
          <cell r="M354">
            <v>1006221.71</v>
          </cell>
          <cell r="N354">
            <v>1015460</v>
          </cell>
          <cell r="O354">
            <v>1007500</v>
          </cell>
          <cell r="P354">
            <v>1000000</v>
          </cell>
          <cell r="Q354">
            <v>1008322.22</v>
          </cell>
          <cell r="R354" t="str">
            <v>MS   15</v>
          </cell>
          <cell r="S354">
            <v>40617</v>
          </cell>
          <cell r="T354">
            <v>2011</v>
          </cell>
          <cell r="U354">
            <v>3</v>
          </cell>
          <cell r="V354">
            <v>166</v>
          </cell>
          <cell r="W354" t="str">
            <v>MS</v>
          </cell>
          <cell r="X354">
            <v>1.85</v>
          </cell>
          <cell r="Y354">
            <v>0.46</v>
          </cell>
          <cell r="Z354">
            <v>2.0779312269855125E-4</v>
          </cell>
          <cell r="AA354">
            <v>40451</v>
          </cell>
          <cell r="AB354">
            <v>1278.29</v>
          </cell>
          <cell r="AC354">
            <v>4.4000000000000003E-3</v>
          </cell>
          <cell r="AD354">
            <v>1</v>
          </cell>
          <cell r="AE354">
            <v>100.75</v>
          </cell>
          <cell r="AF354" t="str">
            <v>AAA</v>
          </cell>
          <cell r="AG354">
            <v>101.54600000000001</v>
          </cell>
          <cell r="AH354">
            <v>0.1</v>
          </cell>
          <cell r="AI354">
            <v>0.2</v>
          </cell>
          <cell r="AJ354">
            <v>4.5172417977945922E-5</v>
          </cell>
          <cell r="AK354">
            <v>5.5960268299674625E-5</v>
          </cell>
          <cell r="AL354" t="str">
            <v>AAA</v>
          </cell>
          <cell r="AM354" t="str">
            <v>Aaa</v>
          </cell>
          <cell r="AN354" t="str">
            <v>AAA</v>
          </cell>
          <cell r="AO354" t="str">
            <v>Financial</v>
          </cell>
          <cell r="AP354" t="str">
            <v>Banks</v>
          </cell>
          <cell r="AQ354" t="str">
            <v>UNITED STATES</v>
          </cell>
          <cell r="AR354" t="str">
            <v>#N/A Field Not Applicable</v>
          </cell>
        </row>
        <row r="355">
          <cell r="A355" t="str">
            <v>CP Inc</v>
          </cell>
          <cell r="B355" t="str">
            <v>Deutsche Bank</v>
          </cell>
          <cell r="C355" t="str">
            <v>13401302</v>
          </cell>
          <cell r="D355" t="str">
            <v>USD</v>
          </cell>
          <cell r="E355" t="str">
            <v>015</v>
          </cell>
          <cell r="F355" t="str">
            <v>070</v>
          </cell>
          <cell r="G355" t="str">
            <v>STATE STREET BANK FD</v>
          </cell>
          <cell r="H355" t="str">
            <v>FLTG SEP 15 11</v>
          </cell>
          <cell r="I355" t="str">
            <v>85744RAB8</v>
          </cell>
          <cell r="J355" t="str">
            <v>B</v>
          </cell>
          <cell r="K355" t="str">
            <v>FLR</v>
          </cell>
          <cell r="L355">
            <v>426.4</v>
          </cell>
          <cell r="M355">
            <v>1950000</v>
          </cell>
          <cell r="N355">
            <v>1950000</v>
          </cell>
          <cell r="O355">
            <v>1955179.69</v>
          </cell>
          <cell r="P355">
            <v>1950000</v>
          </cell>
          <cell r="Q355">
            <v>1955606.09</v>
          </cell>
          <cell r="R355" t="str">
            <v>MJSD 15</v>
          </cell>
          <cell r="S355">
            <v>40801</v>
          </cell>
          <cell r="T355">
            <v>2011</v>
          </cell>
          <cell r="U355">
            <v>9</v>
          </cell>
          <cell r="V355">
            <v>350</v>
          </cell>
          <cell r="W355" t="str">
            <v>MS</v>
          </cell>
          <cell r="X355">
            <v>0.49200000000000005</v>
          </cell>
          <cell r="Y355">
            <v>0.96</v>
          </cell>
          <cell r="Z355">
            <v>8.4039894602070113E-4</v>
          </cell>
          <cell r="AA355">
            <v>40451</v>
          </cell>
          <cell r="AB355">
            <v>5179.6899999999996</v>
          </cell>
          <cell r="AC355">
            <v>1.1599999999999999E-2</v>
          </cell>
          <cell r="AD355">
            <v>1</v>
          </cell>
          <cell r="AE355">
            <v>100.26600000000001</v>
          </cell>
          <cell r="AF355" t="str">
            <v>AAA</v>
          </cell>
          <cell r="AG355">
            <v>100</v>
          </cell>
          <cell r="AH355">
            <v>0.5</v>
          </cell>
          <cell r="AI355">
            <v>0.2</v>
          </cell>
          <cell r="AJ355">
            <v>4.3770778438578187E-4</v>
          </cell>
          <cell r="AK355">
            <v>5.422389623474011E-4</v>
          </cell>
          <cell r="AL355" t="str">
            <v>AAA</v>
          </cell>
          <cell r="AM355" t="str">
            <v>Aaa</v>
          </cell>
          <cell r="AN355" t="str">
            <v>AAA</v>
          </cell>
          <cell r="AO355" t="str">
            <v>Financial</v>
          </cell>
          <cell r="AP355" t="str">
            <v>Banks</v>
          </cell>
          <cell r="AQ355" t="str">
            <v>UNITED STATES</v>
          </cell>
          <cell r="AR355" t="str">
            <v>#N/A Field Not Applicable</v>
          </cell>
        </row>
        <row r="356">
          <cell r="A356" t="str">
            <v>CP Inc</v>
          </cell>
          <cell r="B356" t="str">
            <v>Deutsche Bank</v>
          </cell>
          <cell r="C356" t="str">
            <v>13401302</v>
          </cell>
          <cell r="D356" t="str">
            <v>USD</v>
          </cell>
          <cell r="E356" t="str">
            <v>015</v>
          </cell>
          <cell r="F356" t="str">
            <v>070</v>
          </cell>
          <cell r="G356" t="str">
            <v>SYSCO CORP</v>
          </cell>
          <cell r="H356" t="str">
            <v>4.200 FEB 12 13</v>
          </cell>
          <cell r="I356" t="str">
            <v>871829AK3</v>
          </cell>
          <cell r="J356" t="str">
            <v>B</v>
          </cell>
          <cell r="K356" t="str">
            <v>CAL</v>
          </cell>
          <cell r="L356">
            <v>16206.75</v>
          </cell>
          <cell r="M356">
            <v>2857345.12</v>
          </cell>
          <cell r="N356">
            <v>2873981.25</v>
          </cell>
          <cell r="O356">
            <v>3047511.6</v>
          </cell>
          <cell r="P356">
            <v>2835000</v>
          </cell>
          <cell r="Q356">
            <v>3063718.35</v>
          </cell>
          <cell r="R356" t="str">
            <v>FA   12</v>
          </cell>
          <cell r="S356">
            <v>41317</v>
          </cell>
          <cell r="T356">
            <v>2013</v>
          </cell>
          <cell r="U356">
            <v>2</v>
          </cell>
          <cell r="V356">
            <v>866</v>
          </cell>
          <cell r="W356" t="str">
            <v>MS</v>
          </cell>
          <cell r="X356">
            <v>4.2</v>
          </cell>
          <cell r="Y356">
            <v>2.2599999999999998</v>
          </cell>
          <cell r="Z356">
            <v>2.8990172059934777E-3</v>
          </cell>
          <cell r="AA356">
            <v>40451</v>
          </cell>
          <cell r="AB356">
            <v>190166.48</v>
          </cell>
          <cell r="AC356">
            <v>6.3600000000000004E-2</v>
          </cell>
          <cell r="AD356">
            <v>1</v>
          </cell>
          <cell r="AE356">
            <v>107.49600000000001</v>
          </cell>
          <cell r="AF356" t="str">
            <v>A+</v>
          </cell>
          <cell r="AG356">
            <v>101.375</v>
          </cell>
          <cell r="AH356">
            <v>3.8</v>
          </cell>
          <cell r="AI356">
            <v>1</v>
          </cell>
          <cell r="AJ356">
            <v>4.8744537091925735E-3</v>
          </cell>
          <cell r="AK356">
            <v>6.0385462986270767E-3</v>
          </cell>
          <cell r="AL356" t="str">
            <v xml:space="preserve">A+ </v>
          </cell>
          <cell r="AM356" t="str">
            <v>A1</v>
          </cell>
          <cell r="AN356" t="str">
            <v xml:space="preserve">A+ </v>
          </cell>
          <cell r="AO356" t="str">
            <v>Consumer, Non-cyclical</v>
          </cell>
          <cell r="AP356" t="str">
            <v>Food</v>
          </cell>
          <cell r="AQ356" t="str">
            <v>UNITED STATES</v>
          </cell>
          <cell r="AR356" t="str">
            <v>#N/A Field Not Applicable</v>
          </cell>
        </row>
        <row r="357">
          <cell r="A357" t="str">
            <v>CP Inc</v>
          </cell>
          <cell r="B357" t="str">
            <v>Deutsche Bank</v>
          </cell>
          <cell r="C357" t="str">
            <v>13401302</v>
          </cell>
          <cell r="D357" t="str">
            <v>USD</v>
          </cell>
          <cell r="E357" t="str">
            <v>015</v>
          </cell>
          <cell r="F357" t="str">
            <v>070</v>
          </cell>
          <cell r="G357" t="str">
            <v>TARGET CORP</v>
          </cell>
          <cell r="H357" t="str">
            <v>5.875 MAR 01 12</v>
          </cell>
          <cell r="I357" t="str">
            <v>87612EAH9</v>
          </cell>
          <cell r="J357" t="str">
            <v>B</v>
          </cell>
          <cell r="K357" t="str">
            <v>CAL</v>
          </cell>
          <cell r="L357">
            <v>13590.83</v>
          </cell>
          <cell r="M357">
            <v>2827192.99</v>
          </cell>
          <cell r="N357">
            <v>2903140.8</v>
          </cell>
          <cell r="O357">
            <v>2966322.56</v>
          </cell>
          <cell r="P357">
            <v>2776000</v>
          </cell>
          <cell r="Q357">
            <v>2979913.39</v>
          </cell>
          <cell r="R357" t="str">
            <v>MS    1</v>
          </cell>
          <cell r="S357">
            <v>40969</v>
          </cell>
          <cell r="T357">
            <v>2012</v>
          </cell>
          <cell r="U357">
            <v>3</v>
          </cell>
          <cell r="V357">
            <v>518</v>
          </cell>
          <cell r="W357" t="str">
            <v>MS</v>
          </cell>
          <cell r="X357">
            <v>5.875</v>
          </cell>
          <cell r="Y357">
            <v>1.37</v>
          </cell>
          <cell r="Z357">
            <v>1.7388242052994486E-3</v>
          </cell>
          <cell r="AA357">
            <v>40451</v>
          </cell>
          <cell r="AB357">
            <v>139129.57</v>
          </cell>
          <cell r="AC357">
            <v>2.6000000000000002E-2</v>
          </cell>
          <cell r="AD357">
            <v>1</v>
          </cell>
          <cell r="AE357">
            <v>106.85600000000001</v>
          </cell>
          <cell r="AF357" t="str">
            <v>A+</v>
          </cell>
          <cell r="AG357">
            <v>104.58</v>
          </cell>
          <cell r="AH357">
            <v>4.5</v>
          </cell>
          <cell r="AI357">
            <v>1</v>
          </cell>
          <cell r="AJ357">
            <v>5.7114663677719111E-3</v>
          </cell>
          <cell r="AK357">
            <v>7.0754501227082156E-3</v>
          </cell>
          <cell r="AL357" t="str">
            <v xml:space="preserve">A+ </v>
          </cell>
          <cell r="AM357" t="str">
            <v>A2</v>
          </cell>
          <cell r="AN357" t="str">
            <v xml:space="preserve">A+ </v>
          </cell>
          <cell r="AO357" t="str">
            <v>Consumer, Cyclical</v>
          </cell>
          <cell r="AP357" t="str">
            <v>Retail</v>
          </cell>
          <cell r="AQ357" t="str">
            <v>UNITED STATES</v>
          </cell>
          <cell r="AR357" t="str">
            <v>#N/A Field Not Applicable</v>
          </cell>
        </row>
        <row r="358">
          <cell r="A358" t="str">
            <v>CP Inc</v>
          </cell>
          <cell r="B358" t="str">
            <v>Deutsche Bank</v>
          </cell>
          <cell r="C358" t="str">
            <v>13401302</v>
          </cell>
          <cell r="D358" t="str">
            <v>USD</v>
          </cell>
          <cell r="E358" t="str">
            <v>015</v>
          </cell>
          <cell r="F358" t="str">
            <v>070</v>
          </cell>
          <cell r="G358" t="str">
            <v>3M CO MEDIUM TERM NT</v>
          </cell>
          <cell r="H358" t="str">
            <v>4.375 AUG 15 13</v>
          </cell>
          <cell r="I358" t="str">
            <v>88579EAE5</v>
          </cell>
          <cell r="J358" t="str">
            <v>B</v>
          </cell>
          <cell r="K358" t="str">
            <v>ZZZ</v>
          </cell>
          <cell r="L358">
            <v>13975.69</v>
          </cell>
          <cell r="M358">
            <v>2595526.7400000002</v>
          </cell>
          <cell r="N358">
            <v>2642425</v>
          </cell>
          <cell r="O358">
            <v>2754150</v>
          </cell>
          <cell r="P358">
            <v>2500000</v>
          </cell>
          <cell r="Q358">
            <v>2768125.69</v>
          </cell>
          <cell r="R358" t="str">
            <v>FA   15</v>
          </cell>
          <cell r="S358">
            <v>41501</v>
          </cell>
          <cell r="T358">
            <v>2013</v>
          </cell>
          <cell r="U358">
            <v>8</v>
          </cell>
          <cell r="V358">
            <v>1050</v>
          </cell>
          <cell r="W358" t="str">
            <v>MS</v>
          </cell>
          <cell r="X358">
            <v>4.375</v>
          </cell>
          <cell r="Y358">
            <v>2.72</v>
          </cell>
          <cell r="Z358">
            <v>3.1693781985724185E-3</v>
          </cell>
          <cell r="AA358">
            <v>40451</v>
          </cell>
          <cell r="AB358">
            <v>158623.26</v>
          </cell>
          <cell r="AC358">
            <v>8.9800000000000005E-2</v>
          </cell>
          <cell r="AD358">
            <v>1</v>
          </cell>
          <cell r="AE358">
            <v>110.166</v>
          </cell>
          <cell r="AF358" t="str">
            <v>AA-</v>
          </cell>
          <cell r="AG358">
            <v>105.697</v>
          </cell>
          <cell r="AH358">
            <v>3</v>
          </cell>
          <cell r="AI358">
            <v>0.8</v>
          </cell>
          <cell r="AJ358">
            <v>3.4956377190136969E-3</v>
          </cell>
          <cell r="AK358">
            <v>4.3304483884385632E-3</v>
          </cell>
          <cell r="AL358" t="str">
            <v>AA-</v>
          </cell>
          <cell r="AM358" t="str">
            <v>Aa2</v>
          </cell>
          <cell r="AN358" t="str">
            <v>AA-</v>
          </cell>
          <cell r="AO358" t="str">
            <v>Industrial</v>
          </cell>
          <cell r="AP358" t="str">
            <v>Miscellaneous Manufactur</v>
          </cell>
          <cell r="AQ358" t="str">
            <v>UNITED STATES</v>
          </cell>
          <cell r="AR358" t="str">
            <v>#N/A Field Not Applicable</v>
          </cell>
        </row>
        <row r="359">
          <cell r="A359" t="str">
            <v>CP Inc</v>
          </cell>
          <cell r="B359" t="str">
            <v>Deutsche Bank</v>
          </cell>
          <cell r="C359" t="str">
            <v>13401302</v>
          </cell>
          <cell r="D359" t="str">
            <v>USD</v>
          </cell>
          <cell r="E359" t="str">
            <v>015</v>
          </cell>
          <cell r="F359" t="str">
            <v>070</v>
          </cell>
          <cell r="G359" t="str">
            <v>3M CO MEDIUM TERM NT</v>
          </cell>
          <cell r="H359" t="str">
            <v>4.500 NOV 01 11</v>
          </cell>
          <cell r="I359" t="str">
            <v>88579EAF2</v>
          </cell>
          <cell r="J359" t="str">
            <v>B</v>
          </cell>
          <cell r="K359" t="str">
            <v>ZZZ</v>
          </cell>
          <cell r="L359">
            <v>28125</v>
          </cell>
          <cell r="M359">
            <v>1554197.6</v>
          </cell>
          <cell r="N359">
            <v>1603605</v>
          </cell>
          <cell r="O359">
            <v>1565790</v>
          </cell>
          <cell r="P359">
            <v>1500000</v>
          </cell>
          <cell r="Q359">
            <v>1593915</v>
          </cell>
          <cell r="R359" t="str">
            <v>MN    1</v>
          </cell>
          <cell r="S359">
            <v>40848</v>
          </cell>
          <cell r="T359">
            <v>2011</v>
          </cell>
          <cell r="U359">
            <v>11</v>
          </cell>
          <cell r="V359">
            <v>397</v>
          </cell>
          <cell r="W359" t="str">
            <v>MS</v>
          </cell>
          <cell r="X359">
            <v>4.5</v>
          </cell>
          <cell r="Y359">
            <v>1.05</v>
          </cell>
          <cell r="Z359">
            <v>7.326139563009074E-4</v>
          </cell>
          <cell r="AA359">
            <v>40451</v>
          </cell>
          <cell r="AB359">
            <v>11592.4</v>
          </cell>
          <cell r="AC359">
            <v>1.66E-2</v>
          </cell>
          <cell r="AD359">
            <v>1</v>
          </cell>
          <cell r="AE359">
            <v>104.38600000000001</v>
          </cell>
          <cell r="AF359" t="str">
            <v>AA-</v>
          </cell>
          <cell r="AG359">
            <v>106.90699999999998</v>
          </cell>
          <cell r="AH359">
            <v>1.1000000000000001</v>
          </cell>
          <cell r="AI359">
            <v>0.4</v>
          </cell>
          <cell r="AJ359">
            <v>7.6750033517237928E-4</v>
          </cell>
          <cell r="AK359">
            <v>9.5079091620256767E-4</v>
          </cell>
          <cell r="AL359" t="str">
            <v>AA-</v>
          </cell>
          <cell r="AM359" t="str">
            <v>Aa2</v>
          </cell>
          <cell r="AN359" t="str">
            <v>AA-</v>
          </cell>
          <cell r="AO359" t="str">
            <v>Industrial</v>
          </cell>
          <cell r="AP359" t="str">
            <v>Miscellaneous Manufactur</v>
          </cell>
          <cell r="AQ359" t="str">
            <v>UNITED STATES</v>
          </cell>
          <cell r="AR359" t="str">
            <v>#N/A Field Not Applicable</v>
          </cell>
        </row>
        <row r="360">
          <cell r="A360" t="str">
            <v>CP Inc</v>
          </cell>
          <cell r="B360" t="str">
            <v>Deutsche Bank</v>
          </cell>
          <cell r="C360" t="str">
            <v>13401302</v>
          </cell>
          <cell r="D360" t="str">
            <v>USD</v>
          </cell>
          <cell r="E360" t="str">
            <v>015</v>
          </cell>
          <cell r="F360" t="str">
            <v>070</v>
          </cell>
          <cell r="G360" t="str">
            <v>UTD PARCEL SERV</v>
          </cell>
          <cell r="H360" t="str">
            <v>4.500 JAN 15 13</v>
          </cell>
          <cell r="I360" t="str">
            <v>911312AG1</v>
          </cell>
          <cell r="J360" t="str">
            <v>B</v>
          </cell>
          <cell r="K360" t="str">
            <v>CAL</v>
          </cell>
          <cell r="L360">
            <v>49970</v>
          </cell>
          <cell r="M360">
            <v>5392384.8399999999</v>
          </cell>
          <cell r="N360">
            <v>5446509.9000000004</v>
          </cell>
          <cell r="O360">
            <v>5691951.2000000002</v>
          </cell>
          <cell r="P360">
            <v>5260000</v>
          </cell>
          <cell r="Q360">
            <v>5741921.2000000002</v>
          </cell>
          <cell r="R360" t="str">
            <v>JJ   15</v>
          </cell>
          <cell r="S360">
            <v>41289</v>
          </cell>
          <cell r="T360">
            <v>2013</v>
          </cell>
          <cell r="U360">
            <v>1</v>
          </cell>
          <cell r="V360">
            <v>838</v>
          </cell>
          <cell r="W360" t="str">
            <v>MS</v>
          </cell>
          <cell r="X360">
            <v>4.5</v>
          </cell>
          <cell r="Y360">
            <v>2.1800000000000002</v>
          </cell>
          <cell r="Z360">
            <v>5.2773637225648172E-3</v>
          </cell>
          <cell r="AA360">
            <v>40451</v>
          </cell>
          <cell r="AB360">
            <v>299566.36</v>
          </cell>
          <cell r="AC360">
            <v>5.9800000000000006E-2</v>
          </cell>
          <cell r="AD360">
            <v>1</v>
          </cell>
          <cell r="AE360">
            <v>108.212</v>
          </cell>
          <cell r="AF360" t="str">
            <v>AA-</v>
          </cell>
          <cell r="AG360">
            <v>103.54600000000001</v>
          </cell>
          <cell r="AH360">
            <v>3.5</v>
          </cell>
          <cell r="AI360">
            <v>0.9</v>
          </cell>
          <cell r="AJ360">
            <v>8.4728316646682823E-3</v>
          </cell>
          <cell r="AK360">
            <v>1.0496270831557023E-2</v>
          </cell>
          <cell r="AL360" t="str">
            <v>AA-</v>
          </cell>
          <cell r="AM360" t="str">
            <v>Aa3</v>
          </cell>
          <cell r="AN360" t="str">
            <v>AA-</v>
          </cell>
          <cell r="AO360" t="str">
            <v>Industrial</v>
          </cell>
          <cell r="AP360" t="str">
            <v>Transportation</v>
          </cell>
          <cell r="AQ360" t="str">
            <v>UNITED STATES</v>
          </cell>
          <cell r="AR360" t="str">
            <v>#N/A Field Not Applicable</v>
          </cell>
        </row>
        <row r="361">
          <cell r="A361" t="str">
            <v>CP Inc</v>
          </cell>
          <cell r="B361" t="str">
            <v>Deutsche Bank</v>
          </cell>
          <cell r="C361" t="str">
            <v>13401302</v>
          </cell>
          <cell r="D361" t="str">
            <v>USD</v>
          </cell>
          <cell r="E361" t="str">
            <v>015</v>
          </cell>
          <cell r="F361" t="str">
            <v>070</v>
          </cell>
          <cell r="G361" t="str">
            <v>WACHOVIA CORP 2ND NE</v>
          </cell>
          <cell r="H361" t="str">
            <v>5.300 OCT 15 11</v>
          </cell>
          <cell r="I361" t="str">
            <v>929903CF7</v>
          </cell>
          <cell r="J361" t="str">
            <v>B</v>
          </cell>
          <cell r="K361" t="str">
            <v>ZZZ</v>
          </cell>
          <cell r="L361">
            <v>26638.39</v>
          </cell>
          <cell r="M361">
            <v>1087853.9099999999</v>
          </cell>
          <cell r="N361">
            <v>1080996.6000000001</v>
          </cell>
          <cell r="O361">
            <v>1141175.5</v>
          </cell>
          <cell r="P361">
            <v>1090000</v>
          </cell>
          <cell r="Q361">
            <v>1167813.8899999999</v>
          </cell>
          <cell r="R361" t="str">
            <v>AO   15</v>
          </cell>
          <cell r="S361">
            <v>40831</v>
          </cell>
          <cell r="T361">
            <v>2011</v>
          </cell>
          <cell r="U361">
            <v>10</v>
          </cell>
          <cell r="V361">
            <v>380</v>
          </cell>
          <cell r="W361" t="str">
            <v>MS</v>
          </cell>
          <cell r="X361">
            <v>5.3</v>
          </cell>
          <cell r="Y361">
            <v>1</v>
          </cell>
          <cell r="Z361">
            <v>4.8837140992975358E-4</v>
          </cell>
          <cell r="AA361">
            <v>40451</v>
          </cell>
          <cell r="AB361">
            <v>53321.59</v>
          </cell>
          <cell r="AC361">
            <v>1.5300000000000001E-2</v>
          </cell>
          <cell r="AD361">
            <v>1</v>
          </cell>
          <cell r="AE361">
            <v>104.69499999999999</v>
          </cell>
          <cell r="AF361" t="str">
            <v>AA-</v>
          </cell>
          <cell r="AG361">
            <v>99.174000000000021</v>
          </cell>
          <cell r="AH361">
            <v>5.9</v>
          </cell>
          <cell r="AI361">
            <v>0.8</v>
          </cell>
          <cell r="AJ361">
            <v>2.8813913185855465E-3</v>
          </cell>
          <cell r="AK361">
            <v>3.5695107431070587E-3</v>
          </cell>
          <cell r="AL361" t="str">
            <v>AA-</v>
          </cell>
          <cell r="AM361" t="str">
            <v>A1</v>
          </cell>
          <cell r="AN361" t="str">
            <v>AA-</v>
          </cell>
          <cell r="AO361" t="str">
            <v>Financial</v>
          </cell>
          <cell r="AP361" t="str">
            <v>Banks</v>
          </cell>
          <cell r="AQ361" t="str">
            <v>UNITED STATES</v>
          </cell>
          <cell r="AR361" t="str">
            <v>#N/A Field Not Applicable</v>
          </cell>
        </row>
        <row r="362">
          <cell r="A362" t="str">
            <v>CP Inc</v>
          </cell>
          <cell r="B362" t="str">
            <v>Deutsche Bank</v>
          </cell>
          <cell r="C362" t="str">
            <v>13401302</v>
          </cell>
          <cell r="D362" t="str">
            <v>USD</v>
          </cell>
          <cell r="E362" t="str">
            <v>015</v>
          </cell>
          <cell r="F362" t="str">
            <v>070</v>
          </cell>
          <cell r="G362" t="str">
            <v>WAL MART STORES INC</v>
          </cell>
          <cell r="H362" t="str">
            <v>4.250 APR 15 13</v>
          </cell>
          <cell r="I362" t="str">
            <v>931142CL5</v>
          </cell>
          <cell r="J362" t="str">
            <v>B</v>
          </cell>
          <cell r="K362" t="str">
            <v>ZZZ</v>
          </cell>
          <cell r="L362">
            <v>78682.850000000006</v>
          </cell>
          <cell r="M362">
            <v>4109574.88</v>
          </cell>
          <cell r="N362">
            <v>4151059.1</v>
          </cell>
          <cell r="O362">
            <v>4356395.45</v>
          </cell>
          <cell r="P362">
            <v>4015000</v>
          </cell>
          <cell r="Q362">
            <v>4435078.3</v>
          </cell>
          <cell r="R362" t="str">
            <v>AO   15</v>
          </cell>
          <cell r="S362">
            <v>41379</v>
          </cell>
          <cell r="T362">
            <v>2013</v>
          </cell>
          <cell r="U362">
            <v>4</v>
          </cell>
          <cell r="V362">
            <v>928</v>
          </cell>
          <cell r="W362" t="str">
            <v>MS</v>
          </cell>
          <cell r="X362">
            <v>4.25</v>
          </cell>
          <cell r="Y362">
            <v>2.39</v>
          </cell>
          <cell r="Z362">
            <v>4.409348787719502E-3</v>
          </cell>
          <cell r="AA362">
            <v>40451</v>
          </cell>
          <cell r="AB362">
            <v>246820.57</v>
          </cell>
          <cell r="AC362">
            <v>7.1300000000000002E-2</v>
          </cell>
          <cell r="AD362">
            <v>1</v>
          </cell>
          <cell r="AE362">
            <v>108.50299999999999</v>
          </cell>
          <cell r="AF362" t="str">
            <v>AA</v>
          </cell>
          <cell r="AG362">
            <v>103.389</v>
          </cell>
          <cell r="AH362">
            <v>3.4</v>
          </cell>
          <cell r="AI362">
            <v>0.9</v>
          </cell>
          <cell r="AJ362">
            <v>6.2727137565884127E-3</v>
          </cell>
          <cell r="AK362">
            <v>7.7707317982651227E-3</v>
          </cell>
          <cell r="AL362" t="str">
            <v>AA</v>
          </cell>
          <cell r="AM362" t="str">
            <v>Aa2</v>
          </cell>
          <cell r="AN362" t="str">
            <v>AA</v>
          </cell>
          <cell r="AO362" t="str">
            <v>Consumer, Cyclical</v>
          </cell>
          <cell r="AP362" t="str">
            <v>Retail</v>
          </cell>
          <cell r="AQ362" t="str">
            <v>UNITED STATES</v>
          </cell>
          <cell r="AR362" t="str">
            <v>#N/A Field Not Applicable</v>
          </cell>
        </row>
        <row r="363">
          <cell r="A363" t="str">
            <v>CP Inc</v>
          </cell>
          <cell r="B363" t="str">
            <v>Deutsche Bank</v>
          </cell>
          <cell r="C363" t="str">
            <v>13401302</v>
          </cell>
          <cell r="D363" t="str">
            <v>USD</v>
          </cell>
          <cell r="E363" t="str">
            <v>015</v>
          </cell>
          <cell r="F363" t="str">
            <v>070</v>
          </cell>
          <cell r="G363" t="str">
            <v>WELLS FARGO &amp; CO NEW</v>
          </cell>
          <cell r="H363" t="str">
            <v>4.375 JAN 31 13</v>
          </cell>
          <cell r="I363" t="str">
            <v>949746NY3</v>
          </cell>
          <cell r="J363" t="str">
            <v>B</v>
          </cell>
          <cell r="K363" t="str">
            <v>ZZZ</v>
          </cell>
          <cell r="L363">
            <v>22239.58</v>
          </cell>
          <cell r="M363">
            <v>3190089.07</v>
          </cell>
          <cell r="N363">
            <v>3201900</v>
          </cell>
          <cell r="O363">
            <v>3201630</v>
          </cell>
          <cell r="P363">
            <v>3000000</v>
          </cell>
          <cell r="Q363">
            <v>3223869.58</v>
          </cell>
          <cell r="R363" t="str">
            <v>JJ   31</v>
          </cell>
          <cell r="S363">
            <v>41305</v>
          </cell>
          <cell r="T363">
            <v>2013</v>
          </cell>
          <cell r="U363">
            <v>1</v>
          </cell>
          <cell r="V363">
            <v>854</v>
          </cell>
          <cell r="W363" t="str">
            <v>MS</v>
          </cell>
          <cell r="X363">
            <v>4.375</v>
          </cell>
          <cell r="Y363">
            <v>2.2200000000000002</v>
          </cell>
          <cell r="Z363">
            <v>3.1793287567046758E-3</v>
          </cell>
          <cell r="AA363">
            <v>40451</v>
          </cell>
          <cell r="AB363">
            <v>11540.93</v>
          </cell>
          <cell r="AC363">
            <v>6.1500000000000006E-2</v>
          </cell>
          <cell r="AD363">
            <v>1</v>
          </cell>
          <cell r="AE363">
            <v>106.721</v>
          </cell>
          <cell r="AF363" t="str">
            <v>AA-</v>
          </cell>
          <cell r="AG363">
            <v>106.73</v>
          </cell>
          <cell r="AH363">
            <v>1.6</v>
          </cell>
          <cell r="AI363">
            <v>1.4</v>
          </cell>
          <cell r="AJ363">
            <v>2.2914081129403068E-3</v>
          </cell>
          <cell r="AK363">
            <v>2.8386307070565513E-3</v>
          </cell>
          <cell r="AL363" t="str">
            <v>AA-</v>
          </cell>
          <cell r="AM363" t="str">
            <v>A1</v>
          </cell>
          <cell r="AN363" t="str">
            <v>AA-</v>
          </cell>
          <cell r="AO363" t="str">
            <v>Financial</v>
          </cell>
          <cell r="AP363" t="str">
            <v>Banks</v>
          </cell>
          <cell r="AQ363" t="str">
            <v>UNITED STATES</v>
          </cell>
          <cell r="AR363" t="str">
            <v>#N/A Field Not Applicable</v>
          </cell>
        </row>
        <row r="364">
          <cell r="A364" t="str">
            <v>CP Inc</v>
          </cell>
          <cell r="B364" t="str">
            <v>Deutsche Bank</v>
          </cell>
          <cell r="C364" t="str">
            <v>13401302</v>
          </cell>
          <cell r="D364" t="str">
            <v>USD</v>
          </cell>
          <cell r="E364" t="str">
            <v>015</v>
          </cell>
          <cell r="F364" t="str">
            <v>070</v>
          </cell>
          <cell r="G364" t="str">
            <v>WELLS FARGO CO MTN B</v>
          </cell>
          <cell r="H364" t="str">
            <v>3.980 OCT 29 10</v>
          </cell>
          <cell r="I364" t="str">
            <v>94974BAZ3</v>
          </cell>
          <cell r="J364" t="str">
            <v>B</v>
          </cell>
          <cell r="K364" t="str">
            <v>ZZZ</v>
          </cell>
          <cell r="L364">
            <v>33608.89</v>
          </cell>
          <cell r="M364">
            <v>2000336.14</v>
          </cell>
          <cell r="N364">
            <v>2009580</v>
          </cell>
          <cell r="O364">
            <v>2004920</v>
          </cell>
          <cell r="P364">
            <v>2000000</v>
          </cell>
          <cell r="Q364">
            <v>2038528.89</v>
          </cell>
          <cell r="R364" t="str">
            <v>AO   29</v>
          </cell>
          <cell r="S364">
            <v>40480</v>
          </cell>
          <cell r="T364">
            <v>2010</v>
          </cell>
          <cell r="U364">
            <v>10</v>
          </cell>
          <cell r="V364">
            <v>29</v>
          </cell>
          <cell r="W364" t="str">
            <v>MS</v>
          </cell>
          <cell r="X364">
            <v>3.98</v>
          </cell>
          <cell r="Y364">
            <v>0.08</v>
          </cell>
          <cell r="Z364">
            <v>7.1841042040304173E-5</v>
          </cell>
          <cell r="AA364">
            <v>40451</v>
          </cell>
          <cell r="AB364">
            <v>4583.8599999999997</v>
          </cell>
          <cell r="AC364">
            <v>5.0000000000000001E-4</v>
          </cell>
          <cell r="AD364">
            <v>1</v>
          </cell>
          <cell r="AE364">
            <v>100.24600000000001</v>
          </cell>
          <cell r="AF364" t="str">
            <v>AA-</v>
          </cell>
          <cell r="AG364">
            <v>100.479</v>
          </cell>
          <cell r="AH364">
            <v>3.7</v>
          </cell>
          <cell r="AI364">
            <v>0.8</v>
          </cell>
          <cell r="AJ364">
            <v>3.3226481943640683E-3</v>
          </cell>
          <cell r="AK364">
            <v>4.1161463730549144E-3</v>
          </cell>
          <cell r="AL364" t="str">
            <v>AA-</v>
          </cell>
          <cell r="AM364" t="str">
            <v>A1</v>
          </cell>
          <cell r="AN364" t="str">
            <v>AA-</v>
          </cell>
          <cell r="AO364" t="str">
            <v>Financial</v>
          </cell>
          <cell r="AP364" t="str">
            <v>Banks</v>
          </cell>
          <cell r="AQ364" t="str">
            <v>UNITED STATES</v>
          </cell>
          <cell r="AR364" t="str">
            <v>#N/A Field Not Applicable</v>
          </cell>
        </row>
        <row r="365">
          <cell r="A365" t="str">
            <v>CP Inc</v>
          </cell>
          <cell r="B365" t="str">
            <v>Deutsche Bank</v>
          </cell>
          <cell r="C365" t="str">
            <v>13401302</v>
          </cell>
          <cell r="D365" t="str">
            <v>USD</v>
          </cell>
          <cell r="E365" t="str">
            <v>015</v>
          </cell>
          <cell r="F365" t="str">
            <v>070</v>
          </cell>
          <cell r="G365" t="str">
            <v>BANK OF AMERICA CORP</v>
          </cell>
          <cell r="H365" t="str">
            <v>4.9 01 MAY 2013</v>
          </cell>
          <cell r="I365" t="str">
            <v>B06051GDW6</v>
          </cell>
          <cell r="J365" t="str">
            <v>B</v>
          </cell>
          <cell r="K365" t="str">
            <v>ZZZ</v>
          </cell>
          <cell r="L365">
            <v>24500</v>
          </cell>
          <cell r="M365">
            <v>1201070.18</v>
          </cell>
          <cell r="N365">
            <v>1202028</v>
          </cell>
          <cell r="O365">
            <v>1281444</v>
          </cell>
          <cell r="P365">
            <v>1200000</v>
          </cell>
          <cell r="Q365">
            <v>1305944</v>
          </cell>
          <cell r="R365" t="str">
            <v>MN    1</v>
          </cell>
          <cell r="S365">
            <v>41395</v>
          </cell>
          <cell r="T365">
            <v>2013</v>
          </cell>
          <cell r="U365">
            <v>5</v>
          </cell>
          <cell r="V365">
            <v>944</v>
          </cell>
          <cell r="W365" t="str">
            <v>MS</v>
          </cell>
          <cell r="X365">
            <v>4.9000000000000004</v>
          </cell>
          <cell r="Y365">
            <v>2.39</v>
          </cell>
          <cell r="Z365">
            <v>1.2886825272177651E-3</v>
          </cell>
          <cell r="AA365">
            <v>40451</v>
          </cell>
          <cell r="AB365">
            <v>80373.820000000007</v>
          </cell>
          <cell r="AC365">
            <v>7.1900000000000006E-2</v>
          </cell>
          <cell r="AD365">
            <v>1</v>
          </cell>
          <cell r="AE365">
            <v>106.78700000000001</v>
          </cell>
          <cell r="AF365" t="str">
            <v>A</v>
          </cell>
          <cell r="AG365">
            <v>100.169</v>
          </cell>
          <cell r="AH365">
            <v>4.9000000000000004</v>
          </cell>
          <cell r="AI365">
            <v>2.2000000000000002</v>
          </cell>
          <cell r="AJ365">
            <v>2.6420687796514853E-3</v>
          </cell>
          <cell r="AK365">
            <v>3.2730343956277651E-3</v>
          </cell>
          <cell r="AL365" t="str">
            <v xml:space="preserve">A </v>
          </cell>
          <cell r="AM365" t="str">
            <v>A2</v>
          </cell>
          <cell r="AN365" t="str">
            <v xml:space="preserve">A </v>
          </cell>
          <cell r="AO365" t="str">
            <v>Financial</v>
          </cell>
          <cell r="AP365" t="str">
            <v>Banks</v>
          </cell>
          <cell r="AQ365" t="str">
            <v>UNITED STATES</v>
          </cell>
          <cell r="AR365" t="str">
            <v>#N/A Field Not Applicable</v>
          </cell>
        </row>
        <row r="366">
          <cell r="A366" t="str">
            <v>CP Inc</v>
          </cell>
          <cell r="B366" t="str">
            <v>Deutsche Bank</v>
          </cell>
          <cell r="C366" t="str">
            <v>13401302</v>
          </cell>
          <cell r="D366" t="str">
            <v>USD</v>
          </cell>
          <cell r="E366" t="str">
            <v>015</v>
          </cell>
          <cell r="F366" t="str">
            <v>070</v>
          </cell>
          <cell r="G366" t="str">
            <v>BANK OF NEW YORK CO</v>
          </cell>
          <cell r="H366" t="str">
            <v>4.95 14 JAN 2011</v>
          </cell>
          <cell r="I366" t="str">
            <v>B06406HAY5</v>
          </cell>
          <cell r="J366" t="str">
            <v>B</v>
          </cell>
          <cell r="K366" t="str">
            <v>ZZZ</v>
          </cell>
          <cell r="L366">
            <v>9581.69</v>
          </cell>
          <cell r="M366">
            <v>904638.81</v>
          </cell>
          <cell r="N366">
            <v>900366.4</v>
          </cell>
          <cell r="O366">
            <v>916303.45</v>
          </cell>
          <cell r="P366">
            <v>905000</v>
          </cell>
          <cell r="Q366">
            <v>925885.14</v>
          </cell>
          <cell r="R366" t="str">
            <v>JJ   14</v>
          </cell>
          <cell r="S366">
            <v>40557</v>
          </cell>
          <cell r="T366">
            <v>2011</v>
          </cell>
          <cell r="U366">
            <v>1</v>
          </cell>
          <cell r="V366">
            <v>106</v>
          </cell>
          <cell r="W366" t="str">
            <v>MS</v>
          </cell>
          <cell r="X366">
            <v>4.95</v>
          </cell>
          <cell r="Y366">
            <v>0.28999999999999998</v>
          </cell>
          <cell r="Z366">
            <v>1.1777493360656635E-4</v>
          </cell>
          <cell r="AA366">
            <v>40451</v>
          </cell>
          <cell r="AB366">
            <v>11664.64</v>
          </cell>
          <cell r="AC366">
            <v>2.3E-3</v>
          </cell>
          <cell r="AD366">
            <v>1</v>
          </cell>
          <cell r="AE366">
            <v>101.249</v>
          </cell>
          <cell r="AF366" t="str">
            <v>AA</v>
          </cell>
          <cell r="AG366">
            <v>99.488</v>
          </cell>
          <cell r="AH366">
            <v>5.7</v>
          </cell>
          <cell r="AI366">
            <v>0.6</v>
          </cell>
          <cell r="AJ366">
            <v>2.3148866260600974E-3</v>
          </cell>
          <cell r="AK366">
            <v>2.8677162409348209E-3</v>
          </cell>
          <cell r="AL366" t="str">
            <v>AA</v>
          </cell>
          <cell r="AM366" t="str">
            <v>Aa2</v>
          </cell>
          <cell r="AN366" t="str">
            <v>AA</v>
          </cell>
          <cell r="AO366" t="str">
            <v>Financial</v>
          </cell>
          <cell r="AP366" t="str">
            <v>Banks</v>
          </cell>
          <cell r="AQ366" t="str">
            <v>UNITED STATES</v>
          </cell>
          <cell r="AR366" t="str">
            <v>#N/A Field Not Applicable</v>
          </cell>
        </row>
        <row r="367">
          <cell r="A367" t="str">
            <v>CP Inc</v>
          </cell>
          <cell r="B367" t="str">
            <v>Deutsche Bank</v>
          </cell>
          <cell r="C367" t="str">
            <v>13401302</v>
          </cell>
          <cell r="D367" t="str">
            <v>USD</v>
          </cell>
          <cell r="E367" t="str">
            <v>145</v>
          </cell>
          <cell r="F367" t="str">
            <v>070</v>
          </cell>
          <cell r="G367" t="str">
            <v>TOTAL CAPITAL SA</v>
          </cell>
          <cell r="H367" t="str">
            <v>4.000 MAY 28 13</v>
          </cell>
          <cell r="I367" t="str">
            <v>B39ZB58</v>
          </cell>
          <cell r="J367" t="str">
            <v>B</v>
          </cell>
          <cell r="K367" t="str">
            <v>ZZZ</v>
          </cell>
          <cell r="L367">
            <v>34166.67</v>
          </cell>
          <cell r="M367">
            <v>2547424.4</v>
          </cell>
          <cell r="N367">
            <v>2572750</v>
          </cell>
          <cell r="O367">
            <v>2685625</v>
          </cell>
          <cell r="P367">
            <v>2500000</v>
          </cell>
          <cell r="Q367">
            <v>2719791.67</v>
          </cell>
          <cell r="R367" t="str">
            <v>M    28</v>
          </cell>
          <cell r="S367">
            <v>41422</v>
          </cell>
          <cell r="T367">
            <v>2013</v>
          </cell>
          <cell r="U367">
            <v>5</v>
          </cell>
          <cell r="V367">
            <v>971</v>
          </cell>
          <cell r="W367" t="str">
            <v>MS</v>
          </cell>
          <cell r="X367">
            <v>4</v>
          </cell>
          <cell r="Y367">
            <v>2.52</v>
          </cell>
          <cell r="Z367">
            <v>2.8819172049599846E-3</v>
          </cell>
          <cell r="AA367">
            <v>40451</v>
          </cell>
          <cell r="AB367">
            <v>138200.6</v>
          </cell>
          <cell r="AC367">
            <v>9.0299999999999991E-2</v>
          </cell>
          <cell r="AD367">
            <v>1</v>
          </cell>
          <cell r="AE367">
            <v>107.425</v>
          </cell>
          <cell r="AF367" t="str">
            <v>AA</v>
          </cell>
          <cell r="AG367">
            <v>102.91</v>
          </cell>
          <cell r="AH367">
            <v>3.2</v>
          </cell>
          <cell r="AI367">
            <v>1.1000000000000001</v>
          </cell>
          <cell r="AJ367">
            <v>3.6595774031237898E-3</v>
          </cell>
          <cell r="AK367">
            <v>4.5335393257499926E-3</v>
          </cell>
          <cell r="AL367" t="str">
            <v>AA</v>
          </cell>
          <cell r="AM367" t="str">
            <v>Aa1</v>
          </cell>
          <cell r="AN367" t="str">
            <v>AA</v>
          </cell>
          <cell r="AO367" t="str">
            <v>Energy</v>
          </cell>
          <cell r="AP367" t="str">
            <v>Oil&amp;Gas</v>
          </cell>
          <cell r="AQ367" t="str">
            <v>FRANCE</v>
          </cell>
          <cell r="AR367" t="str">
            <v>#N/A Field Not Applicable</v>
          </cell>
        </row>
        <row r="368">
          <cell r="A368" t="str">
            <v>CP Inc</v>
          </cell>
          <cell r="B368" t="str">
            <v>Deutsche Bank</v>
          </cell>
          <cell r="C368" t="str">
            <v>13401302</v>
          </cell>
          <cell r="D368" t="str">
            <v>USD</v>
          </cell>
          <cell r="E368" t="str">
            <v>015</v>
          </cell>
          <cell r="F368" t="str">
            <v>070</v>
          </cell>
          <cell r="G368" t="str">
            <v>NESTLE HLDGS INC</v>
          </cell>
          <cell r="H368" t="str">
            <v>4.000 JUN 23 11</v>
          </cell>
          <cell r="I368" t="str">
            <v>B39ZT54</v>
          </cell>
          <cell r="J368" t="str">
            <v>B</v>
          </cell>
          <cell r="K368" t="str">
            <v>ZZZ</v>
          </cell>
          <cell r="L368">
            <v>43555.56</v>
          </cell>
          <cell r="M368">
            <v>4082382.15</v>
          </cell>
          <cell r="N368">
            <v>4188080</v>
          </cell>
          <cell r="O368">
            <v>4101200</v>
          </cell>
          <cell r="P368">
            <v>4000000</v>
          </cell>
          <cell r="Q368">
            <v>4144755.56</v>
          </cell>
          <cell r="R368" t="str">
            <v>J    23</v>
          </cell>
          <cell r="S368">
            <v>40717</v>
          </cell>
          <cell r="T368">
            <v>2011</v>
          </cell>
          <cell r="U368">
            <v>6</v>
          </cell>
          <cell r="V368">
            <v>266</v>
          </cell>
          <cell r="W368" t="str">
            <v>MS</v>
          </cell>
          <cell r="X368">
            <v>4</v>
          </cell>
          <cell r="Y368">
            <v>0.73</v>
          </cell>
          <cell r="Z368">
            <v>1.3378769492323817E-3</v>
          </cell>
          <cell r="AA368">
            <v>40451</v>
          </cell>
          <cell r="AB368">
            <v>18817.849999999999</v>
          </cell>
          <cell r="AC368">
            <v>1.2500000000000001E-2</v>
          </cell>
          <cell r="AD368">
            <v>1</v>
          </cell>
          <cell r="AE368">
            <v>102.53</v>
          </cell>
          <cell r="AF368" t="str">
            <v>AA</v>
          </cell>
          <cell r="AG368">
            <v>104.70200000000001</v>
          </cell>
          <cell r="AH368">
            <v>1.1000000000000001</v>
          </cell>
          <cell r="AI368">
            <v>0.5</v>
          </cell>
          <cell r="AJ368">
            <v>2.0159789645967396E-3</v>
          </cell>
          <cell r="AK368">
            <v>2.49742495078329E-3</v>
          </cell>
          <cell r="AL368" t="str">
            <v>AA</v>
          </cell>
          <cell r="AM368" t="str">
            <v>Aa1</v>
          </cell>
          <cell r="AN368" t="str">
            <v>AA</v>
          </cell>
          <cell r="AO368" t="str">
            <v>Consumer, Non-cyclical</v>
          </cell>
          <cell r="AP368" t="str">
            <v>Food</v>
          </cell>
          <cell r="AQ368" t="str">
            <v>UNITED STATES</v>
          </cell>
          <cell r="AR368" t="str">
            <v>#N/A Field Not Applicable</v>
          </cell>
        </row>
        <row r="369">
          <cell r="A369" t="str">
            <v>CP Inc</v>
          </cell>
          <cell r="B369" t="str">
            <v>Deutsche Bank</v>
          </cell>
          <cell r="C369" t="str">
            <v>13401302</v>
          </cell>
          <cell r="D369" t="str">
            <v>USD</v>
          </cell>
          <cell r="E369" t="str">
            <v>600</v>
          </cell>
          <cell r="F369" t="str">
            <v>070</v>
          </cell>
          <cell r="G369" t="str">
            <v>INTL BK RECON &amp; DEV</v>
          </cell>
          <cell r="H369" t="str">
            <v>3.125 15 NOV 2011</v>
          </cell>
          <cell r="I369" t="str">
            <v>B459058AE3</v>
          </cell>
          <cell r="J369" t="str">
            <v>B</v>
          </cell>
          <cell r="K369" t="str">
            <v>ZZZ</v>
          </cell>
          <cell r="L369">
            <v>15347.22</v>
          </cell>
          <cell r="M369">
            <v>1331850.56</v>
          </cell>
          <cell r="N369">
            <v>1354379</v>
          </cell>
          <cell r="O369">
            <v>1338593.75</v>
          </cell>
          <cell r="P369">
            <v>1300000</v>
          </cell>
          <cell r="Q369">
            <v>1353940.97</v>
          </cell>
          <cell r="R369" t="str">
            <v>MN   15</v>
          </cell>
          <cell r="S369">
            <v>40862</v>
          </cell>
          <cell r="T369">
            <v>2011</v>
          </cell>
          <cell r="U369">
            <v>11</v>
          </cell>
          <cell r="V369">
            <v>411</v>
          </cell>
          <cell r="W369" t="str">
            <v>MS</v>
          </cell>
          <cell r="X369">
            <v>3.125</v>
          </cell>
          <cell r="Y369">
            <v>1.1000000000000001</v>
          </cell>
          <cell r="Z369">
            <v>6.5769999335960939E-4</v>
          </cell>
          <cell r="AA369">
            <v>40451</v>
          </cell>
          <cell r="AB369">
            <v>6743.19</v>
          </cell>
          <cell r="AC369">
            <v>1.78E-2</v>
          </cell>
          <cell r="AD369">
            <v>1</v>
          </cell>
          <cell r="AE369">
            <v>102.96899999999999</v>
          </cell>
          <cell r="AF369" t="str">
            <v>AAA</v>
          </cell>
          <cell r="AG369">
            <v>104.18300000000001</v>
          </cell>
          <cell r="AH369">
            <v>0.4</v>
          </cell>
          <cell r="AI369">
            <v>0.5</v>
          </cell>
          <cell r="AJ369">
            <v>2.3916363394894889E-4</v>
          </cell>
          <cell r="AK369">
            <v>2.9627949360254571E-4</v>
          </cell>
          <cell r="AL369" t="str">
            <v>AAA</v>
          </cell>
          <cell r="AM369" t="str">
            <v>Aaa</v>
          </cell>
          <cell r="AN369" t="str">
            <v>AAA</v>
          </cell>
          <cell r="AO369" t="str">
            <v>Government</v>
          </cell>
          <cell r="AP369" t="str">
            <v>Multi-National</v>
          </cell>
          <cell r="AQ369" t="str">
            <v>SNAT</v>
          </cell>
          <cell r="AR369" t="str">
            <v>#N/A Field Not Applicable</v>
          </cell>
        </row>
        <row r="370">
          <cell r="A370" t="str">
            <v>CP Inc</v>
          </cell>
          <cell r="B370" t="str">
            <v>Deutsche Bank</v>
          </cell>
          <cell r="C370" t="str">
            <v>13401302</v>
          </cell>
          <cell r="D370" t="str">
            <v>USD</v>
          </cell>
          <cell r="E370" t="str">
            <v>015</v>
          </cell>
          <cell r="F370" t="str">
            <v>070</v>
          </cell>
          <cell r="G370" t="str">
            <v>NOVARTIS CAPITAL COR</v>
          </cell>
          <cell r="H370" t="str">
            <v>1.9 24 APR 2013</v>
          </cell>
          <cell r="I370" t="str">
            <v>B66989HAB4</v>
          </cell>
          <cell r="J370" t="str">
            <v>B</v>
          </cell>
          <cell r="K370" t="str">
            <v>ZZZ</v>
          </cell>
          <cell r="L370">
            <v>13121.88</v>
          </cell>
          <cell r="M370">
            <v>1274665.3899999999</v>
          </cell>
          <cell r="N370">
            <v>1274594.25</v>
          </cell>
          <cell r="O370">
            <v>1308800.25</v>
          </cell>
          <cell r="P370">
            <v>1275000</v>
          </cell>
          <cell r="Q370">
            <v>1321922.1299999999</v>
          </cell>
          <cell r="R370" t="str">
            <v>AO   24</v>
          </cell>
          <cell r="S370">
            <v>41388</v>
          </cell>
          <cell r="T370">
            <v>2013</v>
          </cell>
          <cell r="U370">
            <v>4</v>
          </cell>
          <cell r="V370">
            <v>937</v>
          </cell>
          <cell r="W370" t="str">
            <v>MS</v>
          </cell>
          <cell r="X370">
            <v>1.9</v>
          </cell>
          <cell r="Y370">
            <v>2.48</v>
          </cell>
          <cell r="Z370">
            <v>1.4191474768733778E-3</v>
          </cell>
          <cell r="AA370">
            <v>40451</v>
          </cell>
          <cell r="AB370">
            <v>34134.86</v>
          </cell>
          <cell r="AC370">
            <v>7.5499999999999998E-2</v>
          </cell>
          <cell r="AD370">
            <v>1</v>
          </cell>
          <cell r="AE370">
            <v>102.65100000000001</v>
          </cell>
          <cell r="AF370" t="str">
            <v>AA-</v>
          </cell>
          <cell r="AG370">
            <v>99.968000000000018</v>
          </cell>
          <cell r="AH370">
            <v>1.9</v>
          </cell>
          <cell r="AI370">
            <v>0.9</v>
          </cell>
          <cell r="AJ370">
            <v>1.087250083088475E-3</v>
          </cell>
          <cell r="AK370">
            <v>1.3469016953703756E-3</v>
          </cell>
          <cell r="AL370" t="str">
            <v>AA-</v>
          </cell>
          <cell r="AM370" t="str">
            <v>Aa2</v>
          </cell>
          <cell r="AN370" t="str">
            <v>AA-</v>
          </cell>
          <cell r="AO370" t="str">
            <v>Consumer, Non-cyclical</v>
          </cell>
          <cell r="AP370" t="str">
            <v>Pharmaceuticals</v>
          </cell>
          <cell r="AQ370" t="str">
            <v>UNITED STATES</v>
          </cell>
          <cell r="AR370" t="str">
            <v>#N/A Field Not Applicable</v>
          </cell>
        </row>
        <row r="371">
          <cell r="A371" t="str">
            <v>CP Inc</v>
          </cell>
          <cell r="B371" t="str">
            <v>Deutsche Bank</v>
          </cell>
          <cell r="C371" t="str">
            <v>13401302</v>
          </cell>
          <cell r="D371" t="str">
            <v>USD</v>
          </cell>
          <cell r="E371" t="str">
            <v>015</v>
          </cell>
          <cell r="F371" t="str">
            <v>070</v>
          </cell>
          <cell r="G371" t="str">
            <v>3M COMPANY</v>
          </cell>
          <cell r="H371" t="str">
            <v>4.65 15 DEC 2012</v>
          </cell>
          <cell r="I371" t="str">
            <v>B88579EAD7</v>
          </cell>
          <cell r="J371" t="str">
            <v>B</v>
          </cell>
          <cell r="K371" t="str">
            <v>ZZZ</v>
          </cell>
          <cell r="L371">
            <v>23275.83</v>
          </cell>
          <cell r="M371">
            <v>1778292.41</v>
          </cell>
          <cell r="N371">
            <v>1820547</v>
          </cell>
          <cell r="O371">
            <v>1849107</v>
          </cell>
          <cell r="P371">
            <v>1700000</v>
          </cell>
          <cell r="Q371">
            <v>1872382.83</v>
          </cell>
          <cell r="R371" t="str">
            <v>JD   15</v>
          </cell>
          <cell r="S371">
            <v>41258</v>
          </cell>
          <cell r="T371">
            <v>2012</v>
          </cell>
          <cell r="U371">
            <v>12</v>
          </cell>
          <cell r="V371">
            <v>807</v>
          </cell>
          <cell r="W371" t="str">
            <v>MS</v>
          </cell>
          <cell r="X371">
            <v>4.6500000000000004</v>
          </cell>
          <cell r="Y371">
            <v>2.1</v>
          </cell>
          <cell r="Z371">
            <v>1.6764944662763283E-3</v>
          </cell>
          <cell r="AA371">
            <v>40451</v>
          </cell>
          <cell r="AB371">
            <v>70814.59</v>
          </cell>
          <cell r="AC371">
            <v>5.5899999999999998E-2</v>
          </cell>
          <cell r="AD371">
            <v>1</v>
          </cell>
          <cell r="AE371">
            <v>108.771</v>
          </cell>
          <cell r="AF371" t="str">
            <v>AA-</v>
          </cell>
          <cell r="AG371">
            <v>107.09099999999998</v>
          </cell>
          <cell r="AH371">
            <v>1.9</v>
          </cell>
          <cell r="AI371">
            <v>0.6</v>
          </cell>
          <cell r="AJ371">
            <v>1.5168283266309636E-3</v>
          </cell>
          <cell r="AK371">
            <v>1.8790696606999513E-3</v>
          </cell>
          <cell r="AL371" t="str">
            <v>AA-</v>
          </cell>
          <cell r="AM371" t="str">
            <v>Aa2</v>
          </cell>
          <cell r="AN371" t="str">
            <v>AA-</v>
          </cell>
          <cell r="AO371" t="str">
            <v>Industrial</v>
          </cell>
          <cell r="AP371" t="str">
            <v>Miscellaneous Manufactur</v>
          </cell>
          <cell r="AQ371" t="str">
            <v>UNITED STATES</v>
          </cell>
          <cell r="AR371" t="str">
            <v>#N/A Field Not Applicable</v>
          </cell>
        </row>
        <row r="372">
          <cell r="A372" t="str">
            <v>CP Inc</v>
          </cell>
          <cell r="B372" t="str">
            <v>Treasury - Partners</v>
          </cell>
          <cell r="C372" t="str">
            <v>13401822</v>
          </cell>
          <cell r="D372" t="str">
            <v>USD</v>
          </cell>
          <cell r="E372" t="str">
            <v>015</v>
          </cell>
          <cell r="F372" t="str">
            <v>070</v>
          </cell>
          <cell r="G372" t="str">
            <v>AT&amp;T INC</v>
          </cell>
          <cell r="H372" t="str">
            <v>4.950 JAN 15 13</v>
          </cell>
          <cell r="I372" t="str">
            <v>00206RAF9</v>
          </cell>
          <cell r="J372" t="str">
            <v>B</v>
          </cell>
          <cell r="K372" t="str">
            <v>CAL</v>
          </cell>
          <cell r="L372">
            <v>31350</v>
          </cell>
          <cell r="M372">
            <v>3182685.83</v>
          </cell>
          <cell r="N372">
            <v>3245982</v>
          </cell>
          <cell r="O372">
            <v>3259890</v>
          </cell>
          <cell r="P372">
            <v>3000000</v>
          </cell>
          <cell r="Q372">
            <v>3291240</v>
          </cell>
          <cell r="R372" t="str">
            <v>JJ   15</v>
          </cell>
          <cell r="S372">
            <v>41289</v>
          </cell>
          <cell r="T372">
            <v>2013</v>
          </cell>
          <cell r="U372">
            <v>1</v>
          </cell>
          <cell r="V372">
            <v>838</v>
          </cell>
          <cell r="W372" t="str">
            <v>MS</v>
          </cell>
          <cell r="X372">
            <v>4.95</v>
          </cell>
          <cell r="Y372">
            <v>2.17</v>
          </cell>
          <cell r="Z372">
            <v>3.1005101618547192E-3</v>
          </cell>
          <cell r="AA372">
            <v>40451</v>
          </cell>
          <cell r="AB372">
            <v>77204.17</v>
          </cell>
          <cell r="AC372">
            <v>5.9299999999999999E-2</v>
          </cell>
          <cell r="AD372">
            <v>1</v>
          </cell>
          <cell r="AE372">
            <v>108.663</v>
          </cell>
          <cell r="AF372" t="str">
            <v>A</v>
          </cell>
          <cell r="AG372">
            <v>108.199</v>
          </cell>
          <cell r="AH372">
            <v>2.2000000000000002</v>
          </cell>
          <cell r="AI372">
            <v>1.1000000000000001</v>
          </cell>
          <cell r="AJ372">
            <v>3.1433743576407295E-3</v>
          </cell>
          <cell r="AK372">
            <v>3.8940592577039485E-3</v>
          </cell>
          <cell r="AL372" t="str">
            <v xml:space="preserve">A </v>
          </cell>
          <cell r="AM372" t="str">
            <v>A2</v>
          </cell>
          <cell r="AN372" t="str">
            <v xml:space="preserve">A </v>
          </cell>
          <cell r="AO372" t="str">
            <v>Communications</v>
          </cell>
          <cell r="AP372" t="str">
            <v>Telecommunications</v>
          </cell>
          <cell r="AQ372" t="str">
            <v>UNITED STATES</v>
          </cell>
          <cell r="AR372" t="str">
            <v>#N/A Field Not Applicable</v>
          </cell>
        </row>
        <row r="373">
          <cell r="A373" t="str">
            <v>CP Inc</v>
          </cell>
          <cell r="B373" t="str">
            <v>Treasury - Partners</v>
          </cell>
          <cell r="C373" t="str">
            <v>13401822</v>
          </cell>
          <cell r="D373" t="str">
            <v>USD</v>
          </cell>
          <cell r="E373" t="str">
            <v>015</v>
          </cell>
          <cell r="F373" t="str">
            <v>070</v>
          </cell>
          <cell r="G373" t="str">
            <v>ABBOTT LABORATORIES</v>
          </cell>
          <cell r="H373" t="str">
            <v>5.150 NOV 30 12</v>
          </cell>
          <cell r="I373" t="str">
            <v>002819AA8</v>
          </cell>
          <cell r="J373" t="str">
            <v>B</v>
          </cell>
          <cell r="K373" t="str">
            <v>CAL</v>
          </cell>
          <cell r="L373">
            <v>58558.79</v>
          </cell>
          <cell r="M373">
            <v>3450028.78</v>
          </cell>
          <cell r="N373">
            <v>3523518.51</v>
          </cell>
          <cell r="O373">
            <v>3701475.62</v>
          </cell>
          <cell r="P373">
            <v>3383000</v>
          </cell>
          <cell r="Q373">
            <v>3760034.41</v>
          </cell>
          <cell r="R373" t="str">
            <v>MN   30</v>
          </cell>
          <cell r="S373">
            <v>41243</v>
          </cell>
          <cell r="T373">
            <v>2012</v>
          </cell>
          <cell r="U373">
            <v>11</v>
          </cell>
          <cell r="V373">
            <v>792</v>
          </cell>
          <cell r="W373" t="str">
            <v>MS</v>
          </cell>
          <cell r="X373">
            <v>5.15</v>
          </cell>
          <cell r="Y373">
            <v>2.04</v>
          </cell>
          <cell r="Z373">
            <v>3.1596031639552855E-3</v>
          </cell>
          <cell r="AA373">
            <v>40451</v>
          </cell>
          <cell r="AB373">
            <v>251446.84</v>
          </cell>
          <cell r="AC373">
            <v>5.3499999999999999E-2</v>
          </cell>
          <cell r="AD373">
            <v>1</v>
          </cell>
          <cell r="AE373">
            <v>109.414</v>
          </cell>
          <cell r="AF373" t="str">
            <v>AA</v>
          </cell>
          <cell r="AG373">
            <v>104.154</v>
          </cell>
          <cell r="AH373">
            <v>4.0999999999999996</v>
          </cell>
          <cell r="AI373">
            <v>0.8</v>
          </cell>
          <cell r="AJ373">
            <v>6.3501828295179754E-3</v>
          </cell>
          <cell r="AK373">
            <v>7.8667016466841717E-3</v>
          </cell>
          <cell r="AL373" t="str">
            <v>AA</v>
          </cell>
          <cell r="AM373" t="str">
            <v>A1</v>
          </cell>
          <cell r="AN373" t="str">
            <v>AA</v>
          </cell>
          <cell r="AO373" t="str">
            <v>Consumer, Non-cyclical</v>
          </cell>
          <cell r="AP373" t="str">
            <v>Pharmaceuticals</v>
          </cell>
          <cell r="AQ373" t="str">
            <v>UNITED STATES</v>
          </cell>
          <cell r="AR373" t="str">
            <v>#N/A Field Not Applicable</v>
          </cell>
        </row>
        <row r="374">
          <cell r="A374" t="str">
            <v>CP Inc</v>
          </cell>
          <cell r="B374" t="str">
            <v>Treasury - Partners</v>
          </cell>
          <cell r="C374" t="str">
            <v>13401822</v>
          </cell>
          <cell r="D374" t="str">
            <v>USD</v>
          </cell>
          <cell r="E374" t="str">
            <v>015</v>
          </cell>
          <cell r="F374" t="str">
            <v>070</v>
          </cell>
          <cell r="G374" t="str">
            <v>BANK OF AMERICA CORP</v>
          </cell>
          <cell r="H374" t="str">
            <v>4.250 OCT 01 10</v>
          </cell>
          <cell r="I374" t="str">
            <v>060505BP8</v>
          </cell>
          <cell r="J374" t="str">
            <v>B</v>
          </cell>
          <cell r="K374" t="str">
            <v>ZZZ</v>
          </cell>
          <cell r="L374">
            <v>74375</v>
          </cell>
          <cell r="M374">
            <v>3500000</v>
          </cell>
          <cell r="N374">
            <v>3542665</v>
          </cell>
          <cell r="O374">
            <v>3500000</v>
          </cell>
          <cell r="P374">
            <v>3500000</v>
          </cell>
          <cell r="Q374">
            <v>3574375</v>
          </cell>
          <cell r="R374" t="str">
            <v>AO    1</v>
          </cell>
          <cell r="S374">
            <v>40452</v>
          </cell>
          <cell r="T374">
            <v>2010</v>
          </cell>
          <cell r="U374">
            <v>10</v>
          </cell>
          <cell r="V374">
            <v>1</v>
          </cell>
          <cell r="W374" t="str">
            <v>MS</v>
          </cell>
          <cell r="X374">
            <v>4.25</v>
          </cell>
          <cell r="Y374">
            <v>0</v>
          </cell>
          <cell r="Z374">
            <v>0</v>
          </cell>
          <cell r="AA374">
            <v>40451</v>
          </cell>
          <cell r="AB374">
            <v>0</v>
          </cell>
          <cell r="AC374">
            <v>0</v>
          </cell>
          <cell r="AD374">
            <v>1</v>
          </cell>
          <cell r="AE374">
            <v>100</v>
          </cell>
          <cell r="AF374" t="str">
            <v>A</v>
          </cell>
          <cell r="AG374">
            <v>101.21899999999999</v>
          </cell>
          <cell r="AH374">
            <v>3.7</v>
          </cell>
          <cell r="AI374">
            <v>4.3</v>
          </cell>
          <cell r="AJ374">
            <v>5.8136572387650007E-3</v>
          </cell>
          <cell r="AK374">
            <v>7.2020457050244562E-3</v>
          </cell>
          <cell r="AL374" t="str">
            <v>NR</v>
          </cell>
          <cell r="AM374" t="str">
            <v>WR</v>
          </cell>
          <cell r="AN374" t="str">
            <v>NR</v>
          </cell>
          <cell r="AO374" t="str">
            <v>Financial</v>
          </cell>
          <cell r="AP374" t="str">
            <v>Banks</v>
          </cell>
          <cell r="AQ374" t="str">
            <v>UNITED STATES</v>
          </cell>
          <cell r="AR374" t="str">
            <v>#N/A Field Not Applicable</v>
          </cell>
        </row>
        <row r="375">
          <cell r="A375" t="str">
            <v>CP Inc</v>
          </cell>
          <cell r="B375" t="str">
            <v>Treasury - Partners</v>
          </cell>
          <cell r="C375" t="str">
            <v>13401822</v>
          </cell>
          <cell r="D375" t="str">
            <v>USD</v>
          </cell>
          <cell r="E375" t="str">
            <v>015</v>
          </cell>
          <cell r="F375" t="str">
            <v>070</v>
          </cell>
          <cell r="G375" t="str">
            <v>BANK NEW YORK MTN BK</v>
          </cell>
          <cell r="H375" t="str">
            <v>5.125 NOV 01 11</v>
          </cell>
          <cell r="I375" t="str">
            <v>06406HBA6</v>
          </cell>
          <cell r="J375" t="str">
            <v>B</v>
          </cell>
          <cell r="K375" t="str">
            <v>ZZZ</v>
          </cell>
          <cell r="L375">
            <v>53385.42</v>
          </cell>
          <cell r="M375">
            <v>2518015.9300000002</v>
          </cell>
          <cell r="N375">
            <v>2556550</v>
          </cell>
          <cell r="O375">
            <v>2621675</v>
          </cell>
          <cell r="P375">
            <v>2500000</v>
          </cell>
          <cell r="Q375">
            <v>2675060.42</v>
          </cell>
          <cell r="R375" t="str">
            <v>MN    1</v>
          </cell>
          <cell r="S375">
            <v>40848</v>
          </cell>
          <cell r="T375">
            <v>2011</v>
          </cell>
          <cell r="U375">
            <v>11</v>
          </cell>
          <cell r="V375">
            <v>397</v>
          </cell>
          <cell r="W375" t="str">
            <v>MS</v>
          </cell>
          <cell r="X375">
            <v>5.125</v>
          </cell>
          <cell r="Y375">
            <v>1.05</v>
          </cell>
          <cell r="Z375">
            <v>1.1869363409813584E-3</v>
          </cell>
          <cell r="AA375">
            <v>40451</v>
          </cell>
          <cell r="AB375">
            <v>103659.07</v>
          </cell>
          <cell r="AC375">
            <v>1.6500000000000001E-2</v>
          </cell>
          <cell r="AD375">
            <v>1</v>
          </cell>
          <cell r="AE375">
            <v>104.867</v>
          </cell>
          <cell r="AF375" t="str">
            <v>AA-</v>
          </cell>
          <cell r="AG375">
            <v>102.262</v>
          </cell>
          <cell r="AH375">
            <v>4.4000000000000004</v>
          </cell>
          <cell r="AI375">
            <v>0.6</v>
          </cell>
          <cell r="AJ375">
            <v>4.9738284764933114E-3</v>
          </cell>
          <cell r="AK375">
            <v>6.1616532494899248E-3</v>
          </cell>
          <cell r="AL375" t="str">
            <v>AA-</v>
          </cell>
          <cell r="AM375" t="str">
            <v>Aa2</v>
          </cell>
          <cell r="AN375" t="str">
            <v>AA-</v>
          </cell>
          <cell r="AO375" t="str">
            <v>Financial</v>
          </cell>
          <cell r="AP375" t="str">
            <v>Banks</v>
          </cell>
          <cell r="AQ375" t="str">
            <v>UNITED STATES</v>
          </cell>
          <cell r="AR375" t="str">
            <v>#N/A Field Not Applicable</v>
          </cell>
        </row>
        <row r="376">
          <cell r="A376" t="str">
            <v>CP Inc</v>
          </cell>
          <cell r="B376" t="str">
            <v>Treasury - Partners</v>
          </cell>
          <cell r="C376" t="str">
            <v>13401822</v>
          </cell>
          <cell r="D376" t="str">
            <v>USD</v>
          </cell>
          <cell r="E376" t="str">
            <v>015</v>
          </cell>
          <cell r="F376" t="str">
            <v>070</v>
          </cell>
          <cell r="G376" t="str">
            <v>BERKSHIRE HATHAWAY F</v>
          </cell>
          <cell r="H376" t="str">
            <v>4.625 OCT 15 13</v>
          </cell>
          <cell r="I376" t="str">
            <v>084664AD3</v>
          </cell>
          <cell r="J376" t="str">
            <v>B</v>
          </cell>
          <cell r="K376" t="str">
            <v>CAL</v>
          </cell>
          <cell r="L376">
            <v>31989.58</v>
          </cell>
          <cell r="M376">
            <v>1527786.23</v>
          </cell>
          <cell r="N376">
            <v>1542180</v>
          </cell>
          <cell r="O376">
            <v>1650300</v>
          </cell>
          <cell r="P376">
            <v>1500000</v>
          </cell>
          <cell r="Q376">
            <v>1682289.58</v>
          </cell>
          <cell r="R376" t="str">
            <v>AO   15</v>
          </cell>
          <cell r="S376">
            <v>41562</v>
          </cell>
          <cell r="T376">
            <v>2013</v>
          </cell>
          <cell r="U376">
            <v>10</v>
          </cell>
          <cell r="V376">
            <v>1111</v>
          </cell>
          <cell r="W376" t="str">
            <v>MS</v>
          </cell>
          <cell r="X376">
            <v>4.625</v>
          </cell>
          <cell r="Y376">
            <v>2.81</v>
          </cell>
          <cell r="Z376">
            <v>1.9272966475415614E-3</v>
          </cell>
          <cell r="AA376">
            <v>40451</v>
          </cell>
          <cell r="AB376">
            <v>122513.77</v>
          </cell>
          <cell r="AC376">
            <v>9.7100000000000006E-2</v>
          </cell>
          <cell r="AD376">
            <v>1</v>
          </cell>
          <cell r="AE376">
            <v>110.02</v>
          </cell>
          <cell r="AF376" t="str">
            <v>AA+</v>
          </cell>
          <cell r="AG376">
            <v>102.81199999999998</v>
          </cell>
          <cell r="AH376">
            <v>4</v>
          </cell>
          <cell r="AI376">
            <v>1.3</v>
          </cell>
          <cell r="AJ376">
            <v>2.7434827723011551E-3</v>
          </cell>
          <cell r="AK376">
            <v>3.3986675694106581E-3</v>
          </cell>
          <cell r="AL376" t="str">
            <v>AA+</v>
          </cell>
          <cell r="AM376" t="str">
            <v>Aa2</v>
          </cell>
          <cell r="AN376" t="str">
            <v>AA+</v>
          </cell>
          <cell r="AO376" t="str">
            <v>Financial</v>
          </cell>
          <cell r="AP376" t="str">
            <v>Insurance</v>
          </cell>
          <cell r="AQ376" t="str">
            <v>UNITED STATES</v>
          </cell>
          <cell r="AR376" t="str">
            <v>#N/A Field Not Applicable</v>
          </cell>
        </row>
        <row r="377">
          <cell r="A377" t="str">
            <v>CP Inc</v>
          </cell>
          <cell r="B377" t="str">
            <v>Treasury - Partners</v>
          </cell>
          <cell r="C377" t="str">
            <v>13401822</v>
          </cell>
          <cell r="D377" t="str">
            <v>USD</v>
          </cell>
          <cell r="E377" t="str">
            <v>015</v>
          </cell>
          <cell r="F377" t="str">
            <v>070</v>
          </cell>
          <cell r="G377" t="str">
            <v>BERKSHIRE HATHAWAY F</v>
          </cell>
          <cell r="H377" t="str">
            <v>5.000 AUG 15 13</v>
          </cell>
          <cell r="I377" t="str">
            <v>084664BG5</v>
          </cell>
          <cell r="J377" t="str">
            <v>B</v>
          </cell>
          <cell r="K377" t="str">
            <v>CAL</v>
          </cell>
          <cell r="L377">
            <v>19166.669999999998</v>
          </cell>
          <cell r="M377">
            <v>3082632.53</v>
          </cell>
          <cell r="N377">
            <v>3130290</v>
          </cell>
          <cell r="O377">
            <v>3319200</v>
          </cell>
          <cell r="P377">
            <v>3000000</v>
          </cell>
          <cell r="Q377">
            <v>3338366.67</v>
          </cell>
          <cell r="R377" t="str">
            <v>FA   15</v>
          </cell>
          <cell r="S377">
            <v>41501</v>
          </cell>
          <cell r="T377">
            <v>2013</v>
          </cell>
          <cell r="U377">
            <v>8</v>
          </cell>
          <cell r="V377">
            <v>1050</v>
          </cell>
          <cell r="W377" t="str">
            <v>MS</v>
          </cell>
          <cell r="X377">
            <v>5</v>
          </cell>
          <cell r="Y377">
            <v>2.69</v>
          </cell>
          <cell r="Z377">
            <v>3.7226627337057865E-3</v>
          </cell>
          <cell r="AA377">
            <v>40451</v>
          </cell>
          <cell r="AB377">
            <v>236567.47</v>
          </cell>
          <cell r="AC377">
            <v>8.8599999999999998E-2</v>
          </cell>
          <cell r="AD377">
            <v>1</v>
          </cell>
          <cell r="AE377">
            <v>110.64</v>
          </cell>
          <cell r="AF377" t="str">
            <v>AA+</v>
          </cell>
          <cell r="AG377">
            <v>104.34300000000002</v>
          </cell>
          <cell r="AH377">
            <v>3.9</v>
          </cell>
          <cell r="AI377">
            <v>1.2</v>
          </cell>
          <cell r="AJ377">
            <v>5.3971690191273484E-3</v>
          </cell>
          <cell r="AK377">
            <v>6.6860938574621748E-3</v>
          </cell>
          <cell r="AL377" t="str">
            <v>AA+</v>
          </cell>
          <cell r="AM377" t="str">
            <v>Aa2</v>
          </cell>
          <cell r="AN377" t="str">
            <v>AA+</v>
          </cell>
          <cell r="AO377" t="str">
            <v>Financial</v>
          </cell>
          <cell r="AP377" t="str">
            <v>Insurance</v>
          </cell>
          <cell r="AQ377" t="str">
            <v>UNITED STATES</v>
          </cell>
          <cell r="AR377" t="str">
            <v>#N/A Field Not Applicable</v>
          </cell>
        </row>
        <row r="378">
          <cell r="A378" t="str">
            <v>CP Inc</v>
          </cell>
          <cell r="B378" t="str">
            <v>Treasury - Partners</v>
          </cell>
          <cell r="C378" t="str">
            <v>13401822</v>
          </cell>
          <cell r="D378" t="str">
            <v>USD</v>
          </cell>
          <cell r="E378" t="str">
            <v>015</v>
          </cell>
          <cell r="F378" t="str">
            <v>070</v>
          </cell>
          <cell r="G378" t="str">
            <v>BOEING CAP CORP</v>
          </cell>
          <cell r="H378" t="str">
            <v>6.100 MAR 01 11</v>
          </cell>
          <cell r="I378" t="str">
            <v>097014AD6</v>
          </cell>
          <cell r="J378" t="str">
            <v>B</v>
          </cell>
          <cell r="K378" t="str">
            <v>ZZZ</v>
          </cell>
          <cell r="L378">
            <v>5083.33</v>
          </cell>
          <cell r="M378">
            <v>1010386.62</v>
          </cell>
          <cell r="N378">
            <v>1072500</v>
          </cell>
          <cell r="O378">
            <v>1023360</v>
          </cell>
          <cell r="P378">
            <v>1000000</v>
          </cell>
          <cell r="Q378">
            <v>1028443.33</v>
          </cell>
          <cell r="R378" t="str">
            <v>MS    1</v>
          </cell>
          <cell r="S378">
            <v>40603</v>
          </cell>
          <cell r="T378">
            <v>2011</v>
          </cell>
          <cell r="U378">
            <v>3</v>
          </cell>
          <cell r="V378">
            <v>152</v>
          </cell>
          <cell r="W378" t="str">
            <v>MS</v>
          </cell>
          <cell r="X378">
            <v>6.1</v>
          </cell>
          <cell r="Y378">
            <v>0.42</v>
          </cell>
          <cell r="Z378">
            <v>1.9050945364262599E-4</v>
          </cell>
          <cell r="AA378">
            <v>40451</v>
          </cell>
          <cell r="AB378">
            <v>12973.38</v>
          </cell>
          <cell r="AC378">
            <v>3.8E-3</v>
          </cell>
          <cell r="AD378">
            <v>1</v>
          </cell>
          <cell r="AE378">
            <v>102.336</v>
          </cell>
          <cell r="AF378" t="str">
            <v>A</v>
          </cell>
          <cell r="AG378">
            <v>107.25</v>
          </cell>
          <cell r="AH378">
            <v>3.4</v>
          </cell>
          <cell r="AI378">
            <v>0.5</v>
          </cell>
          <cell r="AJ378">
            <v>1.5422193866307819E-3</v>
          </cell>
          <cell r="AK378">
            <v>1.9105244863127106E-3</v>
          </cell>
          <cell r="AL378" t="str">
            <v xml:space="preserve">A </v>
          </cell>
          <cell r="AM378" t="str">
            <v>A2</v>
          </cell>
          <cell r="AN378" t="str">
            <v xml:space="preserve">A </v>
          </cell>
          <cell r="AO378" t="str">
            <v>Financial</v>
          </cell>
          <cell r="AP378" t="str">
            <v>Diversified Finan Serv</v>
          </cell>
          <cell r="AQ378" t="str">
            <v>UNITED STATES</v>
          </cell>
          <cell r="AR378" t="str">
            <v>#N/A Field Not Applicable</v>
          </cell>
        </row>
        <row r="379">
          <cell r="A379" t="str">
            <v>CP Inc</v>
          </cell>
          <cell r="B379" t="str">
            <v>Treasury - Partners</v>
          </cell>
          <cell r="C379" t="str">
            <v>13401822</v>
          </cell>
          <cell r="D379" t="str">
            <v>USD</v>
          </cell>
          <cell r="E379" t="str">
            <v>015</v>
          </cell>
          <cell r="F379" t="str">
            <v>070</v>
          </cell>
          <cell r="G379" t="str">
            <v>BOTTLING GROUP LLC</v>
          </cell>
          <cell r="H379" t="str">
            <v>4.625 NOV 15 12</v>
          </cell>
          <cell r="I379" t="str">
            <v>10138MAB1</v>
          </cell>
          <cell r="J379" t="str">
            <v>B</v>
          </cell>
          <cell r="K379" t="str">
            <v>CAL</v>
          </cell>
          <cell r="L379">
            <v>17874.080000000002</v>
          </cell>
          <cell r="M379">
            <v>1033253.87</v>
          </cell>
          <cell r="N379">
            <v>1044564.84</v>
          </cell>
          <cell r="O379">
            <v>1101208.3500000001</v>
          </cell>
          <cell r="P379">
            <v>1023000</v>
          </cell>
          <cell r="Q379">
            <v>1119082.43</v>
          </cell>
          <cell r="R379" t="str">
            <v>MN   15</v>
          </cell>
          <cell r="S379">
            <v>41228</v>
          </cell>
          <cell r="T379">
            <v>2012</v>
          </cell>
          <cell r="U379">
            <v>11</v>
          </cell>
          <cell r="V379">
            <v>777</v>
          </cell>
          <cell r="W379" t="str">
            <v>MS</v>
          </cell>
          <cell r="X379">
            <v>4.625</v>
          </cell>
          <cell r="Y379">
            <v>2.0099999999999998</v>
          </cell>
          <cell r="Z379">
            <v>9.3235810965428369E-4</v>
          </cell>
          <cell r="AA379">
            <v>40451</v>
          </cell>
          <cell r="AB379">
            <v>67954.48</v>
          </cell>
          <cell r="AC379">
            <v>5.1900000000000002E-2</v>
          </cell>
          <cell r="AD379">
            <v>1</v>
          </cell>
          <cell r="AE379">
            <v>107.645</v>
          </cell>
          <cell r="AF379" t="str">
            <v>A</v>
          </cell>
          <cell r="AG379">
            <v>102.108</v>
          </cell>
          <cell r="AH379">
            <v>4.0999999999999996</v>
          </cell>
          <cell r="AI379">
            <v>1</v>
          </cell>
          <cell r="AJ379">
            <v>1.90182499979232E-3</v>
          </cell>
          <cell r="AK379">
            <v>2.3560093085866355E-3</v>
          </cell>
          <cell r="AL379" t="str">
            <v xml:space="preserve">A </v>
          </cell>
          <cell r="AM379" t="str">
            <v>Aa3</v>
          </cell>
          <cell r="AN379" t="str">
            <v xml:space="preserve">A </v>
          </cell>
          <cell r="AO379" t="str">
            <v>Consumer, Non-cyclical</v>
          </cell>
          <cell r="AP379" t="str">
            <v>Beverages</v>
          </cell>
          <cell r="AQ379" t="str">
            <v>UNITED STATES</v>
          </cell>
          <cell r="AR379" t="str">
            <v>#N/A Field Not Applicable</v>
          </cell>
        </row>
        <row r="380">
          <cell r="A380" t="str">
            <v>CP Inc</v>
          </cell>
          <cell r="B380" t="str">
            <v>Treasury - Partners</v>
          </cell>
          <cell r="C380" t="str">
            <v>13401822</v>
          </cell>
          <cell r="D380" t="str">
            <v>USD</v>
          </cell>
          <cell r="E380" t="str">
            <v>015</v>
          </cell>
          <cell r="F380" t="str">
            <v>070</v>
          </cell>
          <cell r="G380" t="str">
            <v>BROWN FORMAN CORP</v>
          </cell>
          <cell r="H380" t="str">
            <v>5.200 APR 01 12</v>
          </cell>
          <cell r="I380" t="str">
            <v>115637AH3</v>
          </cell>
          <cell r="J380" t="str">
            <v>B</v>
          </cell>
          <cell r="K380" t="str">
            <v>ZZZ</v>
          </cell>
          <cell r="L380">
            <v>104000</v>
          </cell>
          <cell r="M380">
            <v>4027840.01</v>
          </cell>
          <cell r="N380">
            <v>4066490</v>
          </cell>
          <cell r="O380">
            <v>4247000</v>
          </cell>
          <cell r="P380">
            <v>4000000</v>
          </cell>
          <cell r="Q380">
            <v>4351000</v>
          </cell>
          <cell r="R380" t="str">
            <v>AO    1</v>
          </cell>
          <cell r="S380">
            <v>41000</v>
          </cell>
          <cell r="T380">
            <v>2012</v>
          </cell>
          <cell r="U380">
            <v>4</v>
          </cell>
          <cell r="V380">
            <v>549</v>
          </cell>
          <cell r="W380" t="str">
            <v>MS</v>
          </cell>
          <cell r="X380">
            <v>5.2</v>
          </cell>
          <cell r="Y380">
            <v>1.42</v>
          </cell>
          <cell r="Z380">
            <v>2.5676759341797515E-3</v>
          </cell>
          <cell r="AA380">
            <v>40451</v>
          </cell>
          <cell r="AB380">
            <v>219159.99</v>
          </cell>
          <cell r="AC380">
            <v>2.81E-2</v>
          </cell>
          <cell r="AD380">
            <v>1</v>
          </cell>
          <cell r="AE380">
            <v>106.175</v>
          </cell>
          <cell r="AF380" t="str">
            <v>A</v>
          </cell>
          <cell r="AG380">
            <v>101.66200000000001</v>
          </cell>
          <cell r="AH380">
            <v>4.7</v>
          </cell>
          <cell r="AI380">
            <v>1</v>
          </cell>
          <cell r="AJ380">
            <v>8.4986456976372058E-3</v>
          </cell>
          <cell r="AK380">
            <v>1.0528249642422159E-2</v>
          </cell>
          <cell r="AL380" t="str">
            <v xml:space="preserve">A </v>
          </cell>
          <cell r="AM380" t="str">
            <v>A2</v>
          </cell>
          <cell r="AN380" t="str">
            <v xml:space="preserve">A </v>
          </cell>
          <cell r="AO380" t="str">
            <v>Consumer, Non-cyclical</v>
          </cell>
          <cell r="AP380" t="str">
            <v>Beverages</v>
          </cell>
          <cell r="AQ380" t="str">
            <v>UNITED STATES</v>
          </cell>
          <cell r="AR380" t="str">
            <v>#N/A Field Not Applicable</v>
          </cell>
        </row>
        <row r="381">
          <cell r="A381" t="str">
            <v>CP Inc</v>
          </cell>
          <cell r="B381" t="str">
            <v>Treasury - Partners</v>
          </cell>
          <cell r="C381" t="str">
            <v>13401822</v>
          </cell>
          <cell r="D381" t="str">
            <v>USD</v>
          </cell>
          <cell r="E381" t="str">
            <v>015</v>
          </cell>
          <cell r="F381" t="str">
            <v>070</v>
          </cell>
          <cell r="G381" t="str">
            <v>CARGILL INC</v>
          </cell>
          <cell r="H381" t="str">
            <v>4.375 JUN 01 13 144</v>
          </cell>
          <cell r="I381" t="str">
            <v>141781AR5</v>
          </cell>
          <cell r="J381" t="str">
            <v>B</v>
          </cell>
          <cell r="K381" t="str">
            <v>CAL</v>
          </cell>
          <cell r="L381">
            <v>18229.169999999998</v>
          </cell>
          <cell r="M381">
            <v>1308143.77</v>
          </cell>
          <cell r="N381">
            <v>1319187.5</v>
          </cell>
          <cell r="O381">
            <v>1338867.19</v>
          </cell>
          <cell r="P381">
            <v>1250000</v>
          </cell>
          <cell r="Q381">
            <v>1357096.36</v>
          </cell>
          <cell r="R381" t="str">
            <v>JD    1</v>
          </cell>
          <cell r="S381">
            <v>41426</v>
          </cell>
          <cell r="T381">
            <v>2013</v>
          </cell>
          <cell r="U381">
            <v>6</v>
          </cell>
          <cell r="V381">
            <v>975</v>
          </cell>
          <cell r="W381" t="str">
            <v>MS</v>
          </cell>
          <cell r="X381">
            <v>4.375</v>
          </cell>
          <cell r="Y381">
            <v>2.5</v>
          </cell>
          <cell r="Z381">
            <v>1.4681659262173433E-3</v>
          </cell>
          <cell r="AA381">
            <v>40451</v>
          </cell>
          <cell r="AB381">
            <v>30723.42</v>
          </cell>
          <cell r="AC381">
            <v>7.7399999999999997E-2</v>
          </cell>
          <cell r="AD381">
            <v>1</v>
          </cell>
          <cell r="AE381">
            <v>107.10899999999999</v>
          </cell>
          <cell r="AF381" t="str">
            <v>A</v>
          </cell>
          <cell r="AG381">
            <v>105.535</v>
          </cell>
          <cell r="AH381">
            <v>2.6</v>
          </cell>
          <cell r="AI381">
            <v>1.6</v>
          </cell>
          <cell r="AJ381">
            <v>1.5268925632660369E-3</v>
          </cell>
          <cell r="AK381">
            <v>1.8915373878560463E-3</v>
          </cell>
          <cell r="AL381" t="str">
            <v xml:space="preserve">A </v>
          </cell>
          <cell r="AM381" t="str">
            <v>A2</v>
          </cell>
          <cell r="AN381" t="str">
            <v xml:space="preserve">A </v>
          </cell>
          <cell r="AO381" t="str">
            <v>Industrial</v>
          </cell>
          <cell r="AP381" t="str">
            <v>Miscellaneous Manufactur</v>
          </cell>
          <cell r="AQ381" t="str">
            <v>UNITED STATES</v>
          </cell>
          <cell r="AR381" t="str">
            <v>#N/A Field Not Applicable</v>
          </cell>
        </row>
        <row r="382">
          <cell r="A382" t="str">
            <v>CP Inc</v>
          </cell>
          <cell r="B382" t="str">
            <v>Treasury - Partners</v>
          </cell>
          <cell r="C382" t="str">
            <v>13401822</v>
          </cell>
          <cell r="D382" t="str">
            <v>USD</v>
          </cell>
          <cell r="E382" t="str">
            <v>015</v>
          </cell>
          <cell r="F382" t="str">
            <v>070</v>
          </cell>
          <cell r="G382" t="str">
            <v>DEERE JOHN CAP CORP</v>
          </cell>
          <cell r="H382" t="str">
            <v>5.400 OCT 17 11</v>
          </cell>
          <cell r="I382" t="str">
            <v>24422EQD4</v>
          </cell>
          <cell r="J382" t="str">
            <v>B</v>
          </cell>
          <cell r="K382" t="str">
            <v>ZZZ</v>
          </cell>
          <cell r="L382">
            <v>24600</v>
          </cell>
          <cell r="M382">
            <v>1017616.42</v>
          </cell>
          <cell r="N382">
            <v>1059230</v>
          </cell>
          <cell r="O382">
            <v>1048120</v>
          </cell>
          <cell r="P382">
            <v>1000000</v>
          </cell>
          <cell r="Q382">
            <v>1072720</v>
          </cell>
          <cell r="R382" t="str">
            <v>AO   17</v>
          </cell>
          <cell r="S382">
            <v>40833</v>
          </cell>
          <cell r="T382">
            <v>2011</v>
          </cell>
          <cell r="U382">
            <v>10</v>
          </cell>
          <cell r="V382">
            <v>382</v>
          </cell>
          <cell r="W382" t="str">
            <v>MS</v>
          </cell>
          <cell r="X382">
            <v>5.4</v>
          </cell>
          <cell r="Y382">
            <v>1.01</v>
          </cell>
          <cell r="Z382">
            <v>4.6140801521878891E-4</v>
          </cell>
          <cell r="AA382">
            <v>40451</v>
          </cell>
          <cell r="AB382">
            <v>30503.58</v>
          </cell>
          <cell r="AC382">
            <v>1.54E-2</v>
          </cell>
          <cell r="AD382">
            <v>1</v>
          </cell>
          <cell r="AE382">
            <v>104.81200000000001</v>
          </cell>
          <cell r="AF382" t="str">
            <v>A</v>
          </cell>
          <cell r="AG382">
            <v>105.92299999999999</v>
          </cell>
          <cell r="AH382">
            <v>3.6</v>
          </cell>
          <cell r="AI382">
            <v>0.8</v>
          </cell>
          <cell r="AJ382">
            <v>1.644622628502614E-3</v>
          </cell>
          <cell r="AK382">
            <v>2.0373831568559157E-3</v>
          </cell>
          <cell r="AL382" t="str">
            <v xml:space="preserve">A </v>
          </cell>
          <cell r="AM382" t="str">
            <v>A2</v>
          </cell>
          <cell r="AN382" t="str">
            <v xml:space="preserve">A </v>
          </cell>
          <cell r="AO382" t="str">
            <v>Financial</v>
          </cell>
          <cell r="AP382" t="str">
            <v>Diversified Finan Serv</v>
          </cell>
          <cell r="AQ382" t="str">
            <v>UNITED STATES</v>
          </cell>
          <cell r="AR382" t="str">
            <v>#N/A Field Not Applicable</v>
          </cell>
        </row>
        <row r="383">
          <cell r="A383" t="str">
            <v>CP Inc</v>
          </cell>
          <cell r="B383" t="str">
            <v>Treasury - Partners</v>
          </cell>
          <cell r="C383" t="str">
            <v>13401822</v>
          </cell>
          <cell r="D383" t="str">
            <v>USD</v>
          </cell>
          <cell r="E383" t="str">
            <v>015</v>
          </cell>
          <cell r="F383" t="str">
            <v>070</v>
          </cell>
          <cell r="G383" t="str">
            <v>DISNEY WALT CO</v>
          </cell>
          <cell r="H383" t="str">
            <v>5.700 JUL 15 11</v>
          </cell>
          <cell r="I383" t="str">
            <v>254687CC8</v>
          </cell>
          <cell r="J383" t="str">
            <v>B</v>
          </cell>
          <cell r="K383" t="str">
            <v>CAL</v>
          </cell>
          <cell r="L383">
            <v>48133.33</v>
          </cell>
          <cell r="M383">
            <v>4149562.62</v>
          </cell>
          <cell r="N383">
            <v>4222520</v>
          </cell>
          <cell r="O383">
            <v>4173520</v>
          </cell>
          <cell r="P383">
            <v>4000000</v>
          </cell>
          <cell r="Q383">
            <v>4221653.33</v>
          </cell>
          <cell r="R383" t="str">
            <v>JJ   15</v>
          </cell>
          <cell r="S383">
            <v>40739</v>
          </cell>
          <cell r="T383">
            <v>2011</v>
          </cell>
          <cell r="U383">
            <v>7</v>
          </cell>
          <cell r="V383">
            <v>288</v>
          </cell>
          <cell r="W383" t="str">
            <v>MS</v>
          </cell>
          <cell r="X383">
            <v>5.7</v>
          </cell>
          <cell r="Y383">
            <v>0.78</v>
          </cell>
          <cell r="Z383">
            <v>1.4530366884562081E-3</v>
          </cell>
          <cell r="AA383">
            <v>40451</v>
          </cell>
          <cell r="AB383">
            <v>23957.38</v>
          </cell>
          <cell r="AC383">
            <v>0.01</v>
          </cell>
          <cell r="AD383">
            <v>1</v>
          </cell>
          <cell r="AE383">
            <v>104.33799999999999</v>
          </cell>
          <cell r="AF383" t="str">
            <v>A</v>
          </cell>
          <cell r="AG383">
            <v>105.56300000000002</v>
          </cell>
          <cell r="AH383">
            <v>0.9</v>
          </cell>
          <cell r="AI383">
            <v>0.2</v>
          </cell>
          <cell r="AJ383">
            <v>1.6765807943725478E-3</v>
          </cell>
          <cell r="AK383">
            <v>2.0769734116286428E-3</v>
          </cell>
          <cell r="AL383" t="str">
            <v xml:space="preserve">A </v>
          </cell>
          <cell r="AM383" t="str">
            <v>A2</v>
          </cell>
          <cell r="AN383" t="str">
            <v xml:space="preserve">A </v>
          </cell>
          <cell r="AO383" t="str">
            <v>Communications</v>
          </cell>
          <cell r="AP383" t="str">
            <v>Media</v>
          </cell>
          <cell r="AQ383" t="str">
            <v>UNITED STATES</v>
          </cell>
          <cell r="AR383" t="str">
            <v>#N/A Field Not Applicable</v>
          </cell>
        </row>
        <row r="384">
          <cell r="A384" t="str">
            <v>CP Inc</v>
          </cell>
          <cell r="B384" t="str">
            <v>Treasury - Partners</v>
          </cell>
          <cell r="C384" t="str">
            <v>13401822</v>
          </cell>
          <cell r="D384" t="str">
            <v>USD</v>
          </cell>
          <cell r="E384" t="str">
            <v>015</v>
          </cell>
          <cell r="F384" t="str">
            <v>070</v>
          </cell>
          <cell r="G384" t="str">
            <v>GLAXOSMITHKLINE CAP</v>
          </cell>
          <cell r="H384" t="str">
            <v>4.850 MAY 15 13</v>
          </cell>
          <cell r="I384" t="str">
            <v>377372AC1</v>
          </cell>
          <cell r="J384" t="str">
            <v>B</v>
          </cell>
          <cell r="K384" t="str">
            <v>CAL</v>
          </cell>
          <cell r="L384">
            <v>18322.22</v>
          </cell>
          <cell r="M384">
            <v>1006599.63</v>
          </cell>
          <cell r="N384">
            <v>1012420</v>
          </cell>
          <cell r="O384">
            <v>1099870</v>
          </cell>
          <cell r="P384">
            <v>1000000</v>
          </cell>
          <cell r="Q384">
            <v>1118192.22</v>
          </cell>
          <cell r="R384" t="str">
            <v>MN   15</v>
          </cell>
          <cell r="S384">
            <v>41409</v>
          </cell>
          <cell r="T384">
            <v>2013</v>
          </cell>
          <cell r="U384">
            <v>5</v>
          </cell>
          <cell r="V384">
            <v>958</v>
          </cell>
          <cell r="W384" t="str">
            <v>MS</v>
          </cell>
          <cell r="X384">
            <v>4.8499999999999996</v>
          </cell>
          <cell r="Y384">
            <v>2.4500000000000002</v>
          </cell>
          <cell r="Z384">
            <v>1.1071399075246945E-3</v>
          </cell>
          <cell r="AA384">
            <v>40451</v>
          </cell>
          <cell r="AB384">
            <v>93270.37</v>
          </cell>
          <cell r="AC384">
            <v>7.4999999999999997E-2</v>
          </cell>
          <cell r="AD384">
            <v>1</v>
          </cell>
          <cell r="AE384">
            <v>109.98700000000001</v>
          </cell>
          <cell r="AF384" t="str">
            <v>A+</v>
          </cell>
          <cell r="AG384">
            <v>101.242</v>
          </cell>
          <cell r="AH384">
            <v>4.5999999999999996</v>
          </cell>
          <cell r="AI384">
            <v>1</v>
          </cell>
          <cell r="AJ384">
            <v>2.0787116631075893E-3</v>
          </cell>
          <cell r="AK384">
            <v>2.5751391577478956E-3</v>
          </cell>
          <cell r="AL384" t="str">
            <v xml:space="preserve">A+ </v>
          </cell>
          <cell r="AM384" t="str">
            <v>A1</v>
          </cell>
          <cell r="AN384" t="str">
            <v xml:space="preserve">A+ </v>
          </cell>
          <cell r="AO384" t="str">
            <v>Consumer, Non-cyclical</v>
          </cell>
          <cell r="AP384" t="str">
            <v>Pharmaceuticals</v>
          </cell>
          <cell r="AQ384" t="str">
            <v>UNITED STATES</v>
          </cell>
          <cell r="AR384" t="str">
            <v>#N/A Field Not Applicable</v>
          </cell>
        </row>
        <row r="385">
          <cell r="A385" t="str">
            <v>CP Inc</v>
          </cell>
          <cell r="B385" t="str">
            <v>Treasury - Partners</v>
          </cell>
          <cell r="C385" t="str">
            <v>13401822</v>
          </cell>
          <cell r="D385" t="str">
            <v>USD</v>
          </cell>
          <cell r="E385" t="str">
            <v>015</v>
          </cell>
          <cell r="F385" t="str">
            <v>070</v>
          </cell>
          <cell r="G385" t="str">
            <v>GOLDMAN SACHS GROUP</v>
          </cell>
          <cell r="H385" t="str">
            <v>6.875 JAN 15 11</v>
          </cell>
          <cell r="I385" t="str">
            <v>38141GAZ7</v>
          </cell>
          <cell r="J385" t="str">
            <v>B</v>
          </cell>
          <cell r="K385" t="str">
            <v>ZZZ</v>
          </cell>
          <cell r="L385">
            <v>41582.29</v>
          </cell>
          <cell r="M385">
            <v>2882056.15</v>
          </cell>
          <cell r="N385">
            <v>3026872.5</v>
          </cell>
          <cell r="O385">
            <v>2915939.7</v>
          </cell>
          <cell r="P385">
            <v>2865000</v>
          </cell>
          <cell r="Q385">
            <v>2957521.99</v>
          </cell>
          <cell r="R385" t="str">
            <v>JJ   15</v>
          </cell>
          <cell r="S385">
            <v>40558</v>
          </cell>
          <cell r="T385">
            <v>2011</v>
          </cell>
          <cell r="U385">
            <v>1</v>
          </cell>
          <cell r="V385">
            <v>107</v>
          </cell>
          <cell r="W385" t="str">
            <v>MS</v>
          </cell>
          <cell r="X385">
            <v>6.875</v>
          </cell>
          <cell r="Y385">
            <v>0.28999999999999998</v>
          </cell>
          <cell r="Z385">
            <v>3.7521491225503157E-4</v>
          </cell>
          <cell r="AA385">
            <v>40451</v>
          </cell>
          <cell r="AB385">
            <v>33883.550000000003</v>
          </cell>
          <cell r="AC385">
            <v>2.3E-3</v>
          </cell>
          <cell r="AD385">
            <v>1</v>
          </cell>
          <cell r="AE385">
            <v>101.77799999999999</v>
          </cell>
          <cell r="AF385" t="str">
            <v>A</v>
          </cell>
          <cell r="AG385">
            <v>105.65</v>
          </cell>
          <cell r="AH385">
            <v>4.7</v>
          </cell>
          <cell r="AI385">
            <v>0.7</v>
          </cell>
          <cell r="AJ385">
            <v>6.081069267581546E-3</v>
          </cell>
          <cell r="AK385">
            <v>7.533319733491123E-3</v>
          </cell>
          <cell r="AL385" t="str">
            <v xml:space="preserve">A </v>
          </cell>
          <cell r="AM385" t="str">
            <v>A1</v>
          </cell>
          <cell r="AN385" t="str">
            <v xml:space="preserve">A </v>
          </cell>
          <cell r="AO385" t="str">
            <v>Financial</v>
          </cell>
          <cell r="AP385" t="str">
            <v>Banks</v>
          </cell>
          <cell r="AQ385" t="str">
            <v>UNITED STATES</v>
          </cell>
          <cell r="AR385" t="str">
            <v>#N/A Field Not Applicable</v>
          </cell>
        </row>
        <row r="386">
          <cell r="A386" t="str">
            <v>CP Inc</v>
          </cell>
          <cell r="B386" t="str">
            <v>Treasury - Partners</v>
          </cell>
          <cell r="C386" t="str">
            <v>13401822</v>
          </cell>
          <cell r="D386" t="str">
            <v>USD</v>
          </cell>
          <cell r="E386" t="str">
            <v>015</v>
          </cell>
          <cell r="F386" t="str">
            <v>070</v>
          </cell>
          <cell r="G386" t="str">
            <v>HERSHEY CO</v>
          </cell>
          <cell r="H386" t="str">
            <v>5.300 SEP 01 11</v>
          </cell>
          <cell r="I386" t="str">
            <v>427866AN8</v>
          </cell>
          <cell r="J386" t="str">
            <v>B</v>
          </cell>
          <cell r="K386" t="str">
            <v>CAL</v>
          </cell>
          <cell r="L386">
            <v>13250</v>
          </cell>
          <cell r="M386">
            <v>3025790.63</v>
          </cell>
          <cell r="N386">
            <v>3082530</v>
          </cell>
          <cell r="O386">
            <v>3133230</v>
          </cell>
          <cell r="P386">
            <v>3000000</v>
          </cell>
          <cell r="Q386">
            <v>3146480</v>
          </cell>
          <cell r="R386" t="str">
            <v>MS    1</v>
          </cell>
          <cell r="S386">
            <v>40787</v>
          </cell>
          <cell r="T386">
            <v>2011</v>
          </cell>
          <cell r="U386">
            <v>9</v>
          </cell>
          <cell r="V386">
            <v>336</v>
          </cell>
          <cell r="W386" t="str">
            <v>MS</v>
          </cell>
          <cell r="X386">
            <v>5.3</v>
          </cell>
          <cell r="Y386">
            <v>0.9</v>
          </cell>
          <cell r="Z386">
            <v>1.2225342578515931E-3</v>
          </cell>
          <cell r="AA386">
            <v>40451</v>
          </cell>
          <cell r="AB386">
            <v>107439.38</v>
          </cell>
          <cell r="AC386">
            <v>1.2800000000000001E-2</v>
          </cell>
          <cell r="AD386">
            <v>1</v>
          </cell>
          <cell r="AE386">
            <v>104.441</v>
          </cell>
          <cell r="AF386" t="str">
            <v>A</v>
          </cell>
          <cell r="AG386">
            <v>102.751</v>
          </cell>
          <cell r="AH386">
            <v>4.3</v>
          </cell>
          <cell r="AI386">
            <v>0.5</v>
          </cell>
          <cell r="AJ386">
            <v>5.8409970097353884E-3</v>
          </cell>
          <cell r="AK386">
            <v>7.2359146229889872E-3</v>
          </cell>
          <cell r="AL386" t="str">
            <v xml:space="preserve">A </v>
          </cell>
          <cell r="AM386" t="str">
            <v>A2</v>
          </cell>
          <cell r="AN386" t="str">
            <v xml:space="preserve">A </v>
          </cell>
          <cell r="AO386" t="str">
            <v>Consumer, Non-cyclical</v>
          </cell>
          <cell r="AP386" t="str">
            <v>Food</v>
          </cell>
          <cell r="AQ386" t="str">
            <v>UNITED STATES</v>
          </cell>
          <cell r="AR386" t="str">
            <v>#N/A Field Not Applicable</v>
          </cell>
        </row>
        <row r="387">
          <cell r="A387" t="str">
            <v>CP Inc</v>
          </cell>
          <cell r="B387" t="str">
            <v>Treasury - Partners</v>
          </cell>
          <cell r="C387" t="str">
            <v>13401822</v>
          </cell>
          <cell r="D387" t="str">
            <v>USD</v>
          </cell>
          <cell r="E387" t="str">
            <v>015</v>
          </cell>
          <cell r="F387" t="str">
            <v>070</v>
          </cell>
          <cell r="G387" t="str">
            <v>HEWLETT PACKARD CO</v>
          </cell>
          <cell r="H387" t="str">
            <v>5.250 MAR 01 12</v>
          </cell>
          <cell r="I387" t="str">
            <v>428236AL7</v>
          </cell>
          <cell r="J387" t="str">
            <v>B</v>
          </cell>
          <cell r="K387" t="str">
            <v>CAL</v>
          </cell>
          <cell r="L387">
            <v>13125</v>
          </cell>
          <cell r="M387">
            <v>3048832.1</v>
          </cell>
          <cell r="N387">
            <v>3138090</v>
          </cell>
          <cell r="O387">
            <v>3191790</v>
          </cell>
          <cell r="P387">
            <v>3000000</v>
          </cell>
          <cell r="Q387">
            <v>3204915</v>
          </cell>
          <cell r="R387" t="str">
            <v>MS    1</v>
          </cell>
          <cell r="S387">
            <v>40969</v>
          </cell>
          <cell r="T387">
            <v>2012</v>
          </cell>
          <cell r="U387">
            <v>3</v>
          </cell>
          <cell r="V387">
            <v>518</v>
          </cell>
          <cell r="W387" t="str">
            <v>MS</v>
          </cell>
          <cell r="X387">
            <v>5.25</v>
          </cell>
          <cell r="Y387">
            <v>1.38</v>
          </cell>
          <cell r="Z387">
            <v>1.8888272922751238E-3</v>
          </cell>
          <cell r="AA387">
            <v>40451</v>
          </cell>
          <cell r="AB387">
            <v>142957.9</v>
          </cell>
          <cell r="AC387">
            <v>2.6099999999999998E-2</v>
          </cell>
          <cell r="AD387">
            <v>1</v>
          </cell>
          <cell r="AE387">
            <v>106.39299999999999</v>
          </cell>
          <cell r="AF387" t="str">
            <v>A</v>
          </cell>
          <cell r="AG387">
            <v>104.60299999999999</v>
          </cell>
          <cell r="AH387">
            <v>4</v>
          </cell>
          <cell r="AI387">
            <v>0.7</v>
          </cell>
          <cell r="AJ387">
            <v>5.4748617167394899E-3</v>
          </cell>
          <cell r="AK387">
            <v>6.7823407354890173E-3</v>
          </cell>
          <cell r="AL387" t="str">
            <v xml:space="preserve">A </v>
          </cell>
          <cell r="AM387" t="str">
            <v>A2</v>
          </cell>
          <cell r="AN387" t="str">
            <v xml:space="preserve">A </v>
          </cell>
          <cell r="AO387" t="str">
            <v>Technology</v>
          </cell>
          <cell r="AP387" t="str">
            <v>Computers</v>
          </cell>
          <cell r="AQ387" t="str">
            <v>UNITED STATES</v>
          </cell>
          <cell r="AR387" t="str">
            <v>#N/A Field Not Applicable</v>
          </cell>
        </row>
        <row r="388">
          <cell r="A388" t="str">
            <v>CP Inc</v>
          </cell>
          <cell r="B388" t="str">
            <v>Treasury - Partners</v>
          </cell>
          <cell r="C388" t="str">
            <v>13401822</v>
          </cell>
          <cell r="D388" t="str">
            <v>USD</v>
          </cell>
          <cell r="E388" t="str">
            <v>015</v>
          </cell>
          <cell r="F388" t="str">
            <v>070</v>
          </cell>
          <cell r="G388" t="str">
            <v>IBM INTL GROUP CAP</v>
          </cell>
          <cell r="H388" t="str">
            <v>5.050 OCT 22 12</v>
          </cell>
          <cell r="I388" t="str">
            <v>44924EAB6</v>
          </cell>
          <cell r="J388" t="str">
            <v>B</v>
          </cell>
          <cell r="K388" t="str">
            <v>CAL</v>
          </cell>
          <cell r="L388">
            <v>66912.5</v>
          </cell>
          <cell r="M388">
            <v>3157779.59</v>
          </cell>
          <cell r="N388">
            <v>3231590</v>
          </cell>
          <cell r="O388">
            <v>3262500</v>
          </cell>
          <cell r="P388">
            <v>3000000</v>
          </cell>
          <cell r="Q388">
            <v>3329412.5</v>
          </cell>
          <cell r="R388" t="str">
            <v>AO   22</v>
          </cell>
          <cell r="S388">
            <v>41204</v>
          </cell>
          <cell r="T388">
            <v>2012</v>
          </cell>
          <cell r="U388">
            <v>10</v>
          </cell>
          <cell r="V388">
            <v>753</v>
          </cell>
          <cell r="W388" t="str">
            <v>MS</v>
          </cell>
          <cell r="X388">
            <v>5.05</v>
          </cell>
          <cell r="Y388">
            <v>1.94</v>
          </cell>
          <cell r="Z388">
            <v>2.7501931624205464E-3</v>
          </cell>
          <cell r="AA388">
            <v>40451</v>
          </cell>
          <cell r="AB388">
            <v>104720.41</v>
          </cell>
          <cell r="AC388">
            <v>4.8899999999999999E-2</v>
          </cell>
          <cell r="AD388">
            <v>1</v>
          </cell>
          <cell r="AE388">
            <v>108.75</v>
          </cell>
          <cell r="AF388" t="str">
            <v>A+</v>
          </cell>
          <cell r="AG388">
            <v>107.72</v>
          </cell>
          <cell r="AH388">
            <v>2.6</v>
          </cell>
          <cell r="AI388">
            <v>0.8</v>
          </cell>
          <cell r="AJ388">
            <v>3.685825887780114E-3</v>
          </cell>
          <cell r="AK388">
            <v>4.5660563418757384E-3</v>
          </cell>
          <cell r="AL388" t="str">
            <v xml:space="preserve">A+ </v>
          </cell>
          <cell r="AM388" t="str">
            <v>A1</v>
          </cell>
          <cell r="AN388" t="str">
            <v xml:space="preserve">A+ </v>
          </cell>
          <cell r="AO388" t="str">
            <v>Financial</v>
          </cell>
          <cell r="AP388" t="str">
            <v>Diversified Finan Serv</v>
          </cell>
          <cell r="AQ388" t="str">
            <v>UNITED STATES</v>
          </cell>
          <cell r="AR388" t="str">
            <v>#N/A Field Not Applicable</v>
          </cell>
        </row>
        <row r="389">
          <cell r="A389" t="str">
            <v>CP Inc</v>
          </cell>
          <cell r="B389" t="str">
            <v>Treasury - Partners</v>
          </cell>
          <cell r="C389" t="str">
            <v>13401822</v>
          </cell>
          <cell r="D389" t="str">
            <v>USD</v>
          </cell>
          <cell r="E389" t="str">
            <v>015</v>
          </cell>
          <cell r="F389" t="str">
            <v>070</v>
          </cell>
          <cell r="G389" t="str">
            <v>JPMORGAN CHASE &amp; CO</v>
          </cell>
          <cell r="H389" t="str">
            <v>3.700 JAN 20 15</v>
          </cell>
          <cell r="I389" t="str">
            <v>46625HHP8</v>
          </cell>
          <cell r="J389" t="str">
            <v>B</v>
          </cell>
          <cell r="K389" t="str">
            <v>ZZZ</v>
          </cell>
          <cell r="L389">
            <v>36486.11</v>
          </cell>
          <cell r="M389">
            <v>5038333.79</v>
          </cell>
          <cell r="N389">
            <v>5042650</v>
          </cell>
          <cell r="O389">
            <v>5281600</v>
          </cell>
          <cell r="P389">
            <v>5000000</v>
          </cell>
          <cell r="Q389">
            <v>5318086.1100000003</v>
          </cell>
          <cell r="R389" t="str">
            <v>JJ   20</v>
          </cell>
          <cell r="S389">
            <v>42024</v>
          </cell>
          <cell r="T389">
            <v>2015</v>
          </cell>
          <cell r="U389">
            <v>1</v>
          </cell>
          <cell r="V389">
            <v>1573</v>
          </cell>
          <cell r="W389" t="str">
            <v>MS</v>
          </cell>
          <cell r="X389">
            <v>3.7</v>
          </cell>
          <cell r="Y389">
            <v>3.96</v>
          </cell>
          <cell r="Z389">
            <v>8.9569835528810256E-3</v>
          </cell>
          <cell r="AA389">
            <v>40451</v>
          </cell>
          <cell r="AB389">
            <v>243266.21</v>
          </cell>
          <cell r="AC389">
            <v>0.1837</v>
          </cell>
          <cell r="AD389">
            <v>1</v>
          </cell>
          <cell r="AE389">
            <v>105.63200000000001</v>
          </cell>
          <cell r="AF389" t="str">
            <v>A+</v>
          </cell>
          <cell r="AG389">
            <v>100.85299999999999</v>
          </cell>
          <cell r="AH389">
            <v>3.5</v>
          </cell>
          <cell r="AI389">
            <v>2.2999999999999998</v>
          </cell>
          <cell r="AJ389">
            <v>7.9165258674453506E-3</v>
          </cell>
          <cell r="AK389">
            <v>9.8071108737159702E-3</v>
          </cell>
          <cell r="AL389" t="str">
            <v xml:space="preserve">A+ </v>
          </cell>
          <cell r="AM389" t="str">
            <v>Aa3</v>
          </cell>
          <cell r="AN389" t="str">
            <v xml:space="preserve">A+ </v>
          </cell>
          <cell r="AO389" t="str">
            <v>Financial</v>
          </cell>
          <cell r="AP389" t="str">
            <v>Banks</v>
          </cell>
          <cell r="AQ389" t="str">
            <v>UNITED STATES</v>
          </cell>
          <cell r="AR389" t="str">
            <v>#N/A Field Not Applicable</v>
          </cell>
        </row>
        <row r="390">
          <cell r="A390" t="str">
            <v>CP Inc</v>
          </cell>
          <cell r="B390" t="str">
            <v>Treasury - Partners</v>
          </cell>
          <cell r="C390" t="str">
            <v>13401822</v>
          </cell>
          <cell r="D390" t="str">
            <v>USD</v>
          </cell>
          <cell r="E390" t="str">
            <v>015</v>
          </cell>
          <cell r="F390" t="str">
            <v>070</v>
          </cell>
          <cell r="G390" t="str">
            <v>ELI LILLY &amp; CO</v>
          </cell>
          <cell r="H390" t="str">
            <v>6.000 MAR 15 12</v>
          </cell>
          <cell r="I390" t="str">
            <v>532457AU2</v>
          </cell>
          <cell r="J390" t="str">
            <v>B</v>
          </cell>
          <cell r="K390" t="str">
            <v>CAL</v>
          </cell>
          <cell r="L390">
            <v>8000</v>
          </cell>
          <cell r="M390">
            <v>3080077.15</v>
          </cell>
          <cell r="N390">
            <v>3191220</v>
          </cell>
          <cell r="O390">
            <v>3237330</v>
          </cell>
          <cell r="P390">
            <v>3000000</v>
          </cell>
          <cell r="Q390">
            <v>3245330</v>
          </cell>
          <cell r="R390" t="str">
            <v>MS   15</v>
          </cell>
          <cell r="S390">
            <v>40983</v>
          </cell>
          <cell r="T390">
            <v>2012</v>
          </cell>
          <cell r="U390">
            <v>3</v>
          </cell>
          <cell r="V390">
            <v>532</v>
          </cell>
          <cell r="W390" t="str">
            <v>MS</v>
          </cell>
          <cell r="X390">
            <v>6</v>
          </cell>
          <cell r="Y390">
            <v>1.41</v>
          </cell>
          <cell r="Z390">
            <v>1.9496666467076107E-3</v>
          </cell>
          <cell r="AA390">
            <v>40451</v>
          </cell>
          <cell r="AB390">
            <v>157252.85</v>
          </cell>
          <cell r="AC390">
            <v>2.7300000000000001E-2</v>
          </cell>
          <cell r="AD390">
            <v>1</v>
          </cell>
          <cell r="AE390">
            <v>107.911</v>
          </cell>
          <cell r="AF390" t="str">
            <v>AA-</v>
          </cell>
          <cell r="AG390">
            <v>106.374</v>
          </cell>
          <cell r="AH390">
            <v>4</v>
          </cell>
          <cell r="AI390">
            <v>0.5</v>
          </cell>
          <cell r="AJ390">
            <v>5.530969210518045E-3</v>
          </cell>
          <cell r="AK390">
            <v>6.8518475395525765E-3</v>
          </cell>
          <cell r="AL390" t="str">
            <v>AA-</v>
          </cell>
          <cell r="AM390" t="str">
            <v>A1</v>
          </cell>
          <cell r="AN390" t="str">
            <v>AA-</v>
          </cell>
          <cell r="AO390" t="str">
            <v>Consumer, Non-cyclical</v>
          </cell>
          <cell r="AP390" t="str">
            <v>Pharmaceuticals</v>
          </cell>
          <cell r="AQ390" t="str">
            <v>UNITED STATES</v>
          </cell>
          <cell r="AR390" t="str">
            <v>#N/A Field Not Applicable</v>
          </cell>
        </row>
        <row r="391">
          <cell r="A391" t="str">
            <v>CP Inc</v>
          </cell>
          <cell r="B391" t="str">
            <v>Treasury - Partners</v>
          </cell>
          <cell r="C391" t="str">
            <v>13401822</v>
          </cell>
          <cell r="D391" t="str">
            <v>USD</v>
          </cell>
          <cell r="E391" t="str">
            <v>015</v>
          </cell>
          <cell r="F391" t="str">
            <v>070</v>
          </cell>
          <cell r="G391" t="str">
            <v>MORGAN STANLEY GROUP</v>
          </cell>
          <cell r="H391" t="str">
            <v>6.750 APR 15 11</v>
          </cell>
          <cell r="I391" t="str">
            <v>617446GM5</v>
          </cell>
          <cell r="J391" t="str">
            <v>B</v>
          </cell>
          <cell r="K391" t="str">
            <v>CAL</v>
          </cell>
          <cell r="L391">
            <v>77812.5</v>
          </cell>
          <cell r="M391">
            <v>2529665.4300000002</v>
          </cell>
          <cell r="N391">
            <v>2676025</v>
          </cell>
          <cell r="O391">
            <v>2574950</v>
          </cell>
          <cell r="P391">
            <v>2500000</v>
          </cell>
          <cell r="Q391">
            <v>2652762.5</v>
          </cell>
          <cell r="R391" t="str">
            <v>AO   15</v>
          </cell>
          <cell r="S391">
            <v>40648</v>
          </cell>
          <cell r="T391">
            <v>2011</v>
          </cell>
          <cell r="U391">
            <v>4</v>
          </cell>
          <cell r="V391">
            <v>197</v>
          </cell>
          <cell r="W391" t="str">
            <v>MS</v>
          </cell>
          <cell r="X391">
            <v>6.75</v>
          </cell>
          <cell r="Y391">
            <v>0.52</v>
          </cell>
          <cell r="Z391">
            <v>5.9053560032139003E-4</v>
          </cell>
          <cell r="AA391">
            <v>40451</v>
          </cell>
          <cell r="AB391">
            <v>45284.57</v>
          </cell>
          <cell r="AC391">
            <v>5.4000000000000003E-3</v>
          </cell>
          <cell r="AD391">
            <v>1</v>
          </cell>
          <cell r="AE391">
            <v>102.99799999999999</v>
          </cell>
          <cell r="AF391" t="str">
            <v>A</v>
          </cell>
          <cell r="AG391">
            <v>107.041</v>
          </cell>
          <cell r="AH391">
            <v>4.4000000000000004</v>
          </cell>
          <cell r="AI391">
            <v>1.2</v>
          </cell>
          <cell r="AJ391">
            <v>4.9968396950271464E-3</v>
          </cell>
          <cell r="AK391">
            <v>6.1901598918327038E-3</v>
          </cell>
          <cell r="AL391" t="str">
            <v xml:space="preserve">A </v>
          </cell>
          <cell r="AM391" t="str">
            <v>A2</v>
          </cell>
          <cell r="AN391" t="str">
            <v xml:space="preserve">A </v>
          </cell>
          <cell r="AO391" t="str">
            <v>Financial</v>
          </cell>
          <cell r="AP391" t="str">
            <v>Banks</v>
          </cell>
          <cell r="AQ391" t="str">
            <v>UNITED STATES</v>
          </cell>
          <cell r="AR391" t="str">
            <v>#N/A Field Not Applicable</v>
          </cell>
        </row>
        <row r="392">
          <cell r="A392" t="str">
            <v>CP Inc</v>
          </cell>
          <cell r="B392" t="str">
            <v>Treasury - Partners</v>
          </cell>
          <cell r="C392" t="str">
            <v>13401822</v>
          </cell>
          <cell r="D392" t="str">
            <v>USD</v>
          </cell>
          <cell r="E392" t="str">
            <v>015</v>
          </cell>
          <cell r="F392" t="str">
            <v>070</v>
          </cell>
          <cell r="G392" t="str">
            <v>MORGAN STANLEY</v>
          </cell>
          <cell r="H392" t="str">
            <v>4.100 JAN 26 15</v>
          </cell>
          <cell r="I392" t="str">
            <v>61747YCL7</v>
          </cell>
          <cell r="J392" t="str">
            <v>B</v>
          </cell>
          <cell r="K392" t="str">
            <v>ZZZ</v>
          </cell>
          <cell r="L392">
            <v>18506.939999999999</v>
          </cell>
          <cell r="M392">
            <v>2492500.5099999998</v>
          </cell>
          <cell r="N392">
            <v>2491550</v>
          </cell>
          <cell r="O392">
            <v>2582800</v>
          </cell>
          <cell r="P392">
            <v>2500000</v>
          </cell>
          <cell r="Q392">
            <v>2601306.94</v>
          </cell>
          <cell r="R392" t="str">
            <v>JJ   26</v>
          </cell>
          <cell r="S392">
            <v>42030</v>
          </cell>
          <cell r="T392">
            <v>2015</v>
          </cell>
          <cell r="U392">
            <v>1</v>
          </cell>
          <cell r="V392">
            <v>1579</v>
          </cell>
          <cell r="W392" t="str">
            <v>MS</v>
          </cell>
          <cell r="X392">
            <v>4.0999999999999996</v>
          </cell>
          <cell r="Y392">
            <v>3.92</v>
          </cell>
          <cell r="Z392">
            <v>4.3863267212155103E-3</v>
          </cell>
          <cell r="AA392">
            <v>40451</v>
          </cell>
          <cell r="AB392">
            <v>90299.49</v>
          </cell>
          <cell r="AC392">
            <v>0.1812</v>
          </cell>
          <cell r="AD392">
            <v>1</v>
          </cell>
          <cell r="AE392">
            <v>103.31200000000001</v>
          </cell>
          <cell r="AF392" t="str">
            <v>A</v>
          </cell>
          <cell r="AG392">
            <v>99.662000000000006</v>
          </cell>
          <cell r="AH392">
            <v>4.2</v>
          </cell>
          <cell r="AI392">
            <v>3.3</v>
          </cell>
          <cell r="AJ392">
            <v>4.6996357727309042E-3</v>
          </cell>
          <cell r="AK392">
            <v>5.8219792192919237E-3</v>
          </cell>
          <cell r="AL392" t="str">
            <v xml:space="preserve">A </v>
          </cell>
          <cell r="AM392" t="str">
            <v>A2</v>
          </cell>
          <cell r="AN392" t="str">
            <v xml:space="preserve">A </v>
          </cell>
          <cell r="AO392" t="str">
            <v>Financial</v>
          </cell>
          <cell r="AP392" t="str">
            <v>Banks</v>
          </cell>
          <cell r="AQ392" t="str">
            <v>UNITED STATES</v>
          </cell>
          <cell r="AR392" t="str">
            <v>#N/A Field Not Applicable</v>
          </cell>
        </row>
        <row r="393">
          <cell r="A393" t="str">
            <v>CP Inc</v>
          </cell>
          <cell r="B393" t="str">
            <v>Treasury - Partners</v>
          </cell>
          <cell r="C393" t="str">
            <v>13401822</v>
          </cell>
          <cell r="D393" t="str">
            <v>USD</v>
          </cell>
          <cell r="E393" t="str">
            <v>210</v>
          </cell>
          <cell r="F393" t="str">
            <v>070</v>
          </cell>
          <cell r="G393" t="str">
            <v>NORSK HYDRO A S</v>
          </cell>
          <cell r="H393" t="str">
            <v>9.000 APR 15 12</v>
          </cell>
          <cell r="I393" t="str">
            <v>656531AB6</v>
          </cell>
          <cell r="J393" t="str">
            <v>B</v>
          </cell>
          <cell r="K393" t="str">
            <v>ZZZ</v>
          </cell>
          <cell r="L393">
            <v>76443</v>
          </cell>
          <cell r="M393">
            <v>1970855.48</v>
          </cell>
          <cell r="N393">
            <v>2192569.44</v>
          </cell>
          <cell r="O393">
            <v>2056995.94</v>
          </cell>
          <cell r="P393">
            <v>1842000</v>
          </cell>
          <cell r="Q393">
            <v>2133438.94</v>
          </cell>
          <cell r="R393" t="str">
            <v>AO   15</v>
          </cell>
          <cell r="S393">
            <v>41014</v>
          </cell>
          <cell r="T393">
            <v>2012</v>
          </cell>
          <cell r="U393">
            <v>4</v>
          </cell>
          <cell r="V393">
            <v>563</v>
          </cell>
          <cell r="W393" t="str">
            <v>MS</v>
          </cell>
          <cell r="X393">
            <v>9</v>
          </cell>
          <cell r="Y393">
            <v>1.42</v>
          </cell>
          <cell r="Z393">
            <v>1.2563851029778817E-3</v>
          </cell>
          <cell r="AA393">
            <v>40451</v>
          </cell>
          <cell r="AB393">
            <v>86140.46</v>
          </cell>
          <cell r="AC393">
            <v>2.8300000000000002E-2</v>
          </cell>
          <cell r="AD393">
            <v>1</v>
          </cell>
          <cell r="AE393">
            <v>111.67200000000001</v>
          </cell>
          <cell r="AF393" t="str">
            <v>AA-</v>
          </cell>
          <cell r="AG393">
            <v>119.03199999999998</v>
          </cell>
          <cell r="AH393">
            <v>4</v>
          </cell>
          <cell r="AI393">
            <v>1.3</v>
          </cell>
          <cell r="AJ393">
            <v>3.5391129661348783E-3</v>
          </cell>
          <cell r="AK393">
            <v>4.3843061760487764E-3</v>
          </cell>
          <cell r="AL393" t="str">
            <v>AA-</v>
          </cell>
          <cell r="AM393" t="str">
            <v>Aa2</v>
          </cell>
          <cell r="AN393" t="str">
            <v>AA-</v>
          </cell>
          <cell r="AO393" t="str">
            <v>Energy</v>
          </cell>
          <cell r="AP393" t="str">
            <v>Oil&amp;Gas</v>
          </cell>
          <cell r="AQ393" t="str">
            <v>NORWAY</v>
          </cell>
          <cell r="AR393" t="str">
            <v>#N/A Field Not Applicable</v>
          </cell>
        </row>
        <row r="394">
          <cell r="A394" t="str">
            <v>CP Inc</v>
          </cell>
          <cell r="B394" t="str">
            <v>Treasury - Partners</v>
          </cell>
          <cell r="C394" t="str">
            <v>13401822</v>
          </cell>
          <cell r="D394" t="str">
            <v>USD</v>
          </cell>
          <cell r="E394" t="str">
            <v>015</v>
          </cell>
          <cell r="F394" t="str">
            <v>070</v>
          </cell>
          <cell r="G394" t="str">
            <v>NSTAR ELEC CO</v>
          </cell>
          <cell r="H394" t="str">
            <v>4.875 OCT 15 12</v>
          </cell>
          <cell r="I394" t="str">
            <v>67021CAA5</v>
          </cell>
          <cell r="J394" t="str">
            <v>B</v>
          </cell>
          <cell r="K394" t="str">
            <v>CAL</v>
          </cell>
          <cell r="L394">
            <v>67437.5</v>
          </cell>
          <cell r="M394">
            <v>3204707.85</v>
          </cell>
          <cell r="N394">
            <v>3257190</v>
          </cell>
          <cell r="O394">
            <v>3235020</v>
          </cell>
          <cell r="P394">
            <v>3000000</v>
          </cell>
          <cell r="Q394">
            <v>3302457.5</v>
          </cell>
          <cell r="R394" t="str">
            <v>AO   15</v>
          </cell>
          <cell r="S394">
            <v>41197</v>
          </cell>
          <cell r="T394">
            <v>2012</v>
          </cell>
          <cell r="U394">
            <v>10</v>
          </cell>
          <cell r="V394">
            <v>746</v>
          </cell>
          <cell r="W394" t="str">
            <v>MS</v>
          </cell>
          <cell r="X394">
            <v>4.875</v>
          </cell>
          <cell r="Y394">
            <v>1.92</v>
          </cell>
          <cell r="Z394">
            <v>2.7622903584043766E-3</v>
          </cell>
          <cell r="AA394">
            <v>40451</v>
          </cell>
          <cell r="AB394">
            <v>30312.15</v>
          </cell>
          <cell r="AC394">
            <v>4.8000000000000001E-2</v>
          </cell>
          <cell r="AD394">
            <v>1</v>
          </cell>
          <cell r="AE394">
            <v>107.834</v>
          </cell>
          <cell r="AF394" t="str">
            <v>A+</v>
          </cell>
          <cell r="AG394">
            <v>108.57299999999999</v>
          </cell>
          <cell r="AH394">
            <v>1.5</v>
          </cell>
          <cell r="AI394">
            <v>1</v>
          </cell>
          <cell r="AJ394">
            <v>2.1580393425034193E-3</v>
          </cell>
          <cell r="AK394">
            <v>2.6734114757085707E-3</v>
          </cell>
          <cell r="AL394" t="str">
            <v xml:space="preserve">A+ </v>
          </cell>
          <cell r="AM394" t="str">
            <v>A1</v>
          </cell>
          <cell r="AN394" t="str">
            <v xml:space="preserve">A+ </v>
          </cell>
          <cell r="AO394" t="str">
            <v>Utilities</v>
          </cell>
          <cell r="AP394" t="str">
            <v>Electric</v>
          </cell>
          <cell r="AQ394" t="str">
            <v>UNITED STATES</v>
          </cell>
          <cell r="AR394" t="str">
            <v>#N/A Field Not Applicable</v>
          </cell>
        </row>
        <row r="395">
          <cell r="A395" t="str">
            <v>CP Inc</v>
          </cell>
          <cell r="B395" t="str">
            <v>Treasury - Partners</v>
          </cell>
          <cell r="C395" t="str">
            <v>13401822</v>
          </cell>
          <cell r="D395" t="str">
            <v>USD</v>
          </cell>
          <cell r="E395" t="str">
            <v>015</v>
          </cell>
          <cell r="F395" t="str">
            <v>070</v>
          </cell>
          <cell r="G395" t="str">
            <v>PNC FDG CORP SUB MTN</v>
          </cell>
          <cell r="H395" t="str">
            <v>5.125 DEC 14 10</v>
          </cell>
          <cell r="I395" t="str">
            <v>69347UAC4</v>
          </cell>
          <cell r="J395" t="str">
            <v>B</v>
          </cell>
          <cell r="K395" t="str">
            <v>ZZZ</v>
          </cell>
          <cell r="L395">
            <v>22848.959999999999</v>
          </cell>
          <cell r="M395">
            <v>1505584.67</v>
          </cell>
          <cell r="N395">
            <v>1578562.71</v>
          </cell>
          <cell r="O395">
            <v>1512615</v>
          </cell>
          <cell r="P395">
            <v>1500000</v>
          </cell>
          <cell r="Q395">
            <v>1535463.96</v>
          </cell>
          <cell r="R395" t="str">
            <v>JD   14</v>
          </cell>
          <cell r="S395">
            <v>40526</v>
          </cell>
          <cell r="T395">
            <v>2010</v>
          </cell>
          <cell r="U395">
            <v>12</v>
          </cell>
          <cell r="V395">
            <v>75</v>
          </cell>
          <cell r="W395" t="str">
            <v>MS</v>
          </cell>
          <cell r="X395">
            <v>5.125</v>
          </cell>
          <cell r="Y395">
            <v>0.2</v>
          </cell>
          <cell r="Z395">
            <v>1.3518074463813305E-4</v>
          </cell>
          <cell r="AA395">
            <v>40451</v>
          </cell>
          <cell r="AB395">
            <v>7030.33</v>
          </cell>
          <cell r="AC395">
            <v>1.4000000000000002E-3</v>
          </cell>
          <cell r="AD395">
            <v>1</v>
          </cell>
          <cell r="AE395">
            <v>100.84100000000001</v>
          </cell>
          <cell r="AF395" t="str">
            <v>A</v>
          </cell>
          <cell r="AG395">
            <v>105.238</v>
          </cell>
          <cell r="AH395">
            <v>3.2</v>
          </cell>
          <cell r="AI395">
            <v>1</v>
          </cell>
          <cell r="AJ395">
            <v>2.1628919142101287E-3</v>
          </cell>
          <cell r="AK395">
            <v>2.6794229142546194E-3</v>
          </cell>
          <cell r="AL395" t="str">
            <v xml:space="preserve">A </v>
          </cell>
          <cell r="AM395" t="str">
            <v>A3</v>
          </cell>
          <cell r="AN395" t="str">
            <v xml:space="preserve">A </v>
          </cell>
          <cell r="AO395" t="str">
            <v>Financial</v>
          </cell>
          <cell r="AP395" t="str">
            <v>Banks</v>
          </cell>
          <cell r="AQ395" t="str">
            <v>UNITED STATES</v>
          </cell>
          <cell r="AR395" t="str">
            <v>#N/A Field Not Applicable</v>
          </cell>
        </row>
        <row r="396">
          <cell r="A396" t="str">
            <v>CP Inc</v>
          </cell>
          <cell r="B396" t="str">
            <v>Treasury - Partners</v>
          </cell>
          <cell r="C396" t="str">
            <v>13401822</v>
          </cell>
          <cell r="D396" t="str">
            <v>USD</v>
          </cell>
          <cell r="E396" t="str">
            <v>015</v>
          </cell>
          <cell r="F396" t="str">
            <v>070</v>
          </cell>
          <cell r="G396" t="str">
            <v>PEPSICO INC</v>
          </cell>
          <cell r="H396" t="str">
            <v>4.650 FEB 15 13</v>
          </cell>
          <cell r="I396" t="str">
            <v>713448BG2</v>
          </cell>
          <cell r="J396" t="str">
            <v>B</v>
          </cell>
          <cell r="K396" t="str">
            <v>ZZZ</v>
          </cell>
          <cell r="L396">
            <v>27575.27</v>
          </cell>
          <cell r="M396">
            <v>4686416.6500000004</v>
          </cell>
          <cell r="N396">
            <v>4725594.16</v>
          </cell>
          <cell r="O396">
            <v>5057947.4400000004</v>
          </cell>
          <cell r="P396">
            <v>4641000</v>
          </cell>
          <cell r="Q396">
            <v>5085522.71</v>
          </cell>
          <cell r="R396" t="str">
            <v>FA   15</v>
          </cell>
          <cell r="S396">
            <v>41320</v>
          </cell>
          <cell r="T396">
            <v>2013</v>
          </cell>
          <cell r="U396">
            <v>2</v>
          </cell>
          <cell r="V396">
            <v>869</v>
          </cell>
          <cell r="W396" t="str">
            <v>MS</v>
          </cell>
          <cell r="X396">
            <v>4.6500000000000004</v>
          </cell>
          <cell r="Y396">
            <v>2.2599999999999998</v>
          </cell>
          <cell r="Z396">
            <v>4.7547642767088337E-3</v>
          </cell>
          <cell r="AA396">
            <v>40451</v>
          </cell>
          <cell r="AB396">
            <v>371530.79</v>
          </cell>
          <cell r="AC396">
            <v>6.3799999999999996E-2</v>
          </cell>
          <cell r="AD396">
            <v>1</v>
          </cell>
          <cell r="AE396">
            <v>108.98399999999999</v>
          </cell>
          <cell r="AF396" t="str">
            <v>A-</v>
          </cell>
          <cell r="AG396">
            <v>101.82299999999999</v>
          </cell>
          <cell r="AH396">
            <v>4.2</v>
          </cell>
          <cell r="AI396">
            <v>0.8</v>
          </cell>
          <cell r="AJ396">
            <v>8.8362875938836731E-3</v>
          </cell>
          <cell r="AK396">
            <v>1.094652548305544E-2</v>
          </cell>
          <cell r="AL396" t="str">
            <v>A-</v>
          </cell>
          <cell r="AM396" t="str">
            <v>Aa3</v>
          </cell>
          <cell r="AN396" t="str">
            <v>A-</v>
          </cell>
          <cell r="AO396" t="str">
            <v>Consumer, Non-cyclical</v>
          </cell>
          <cell r="AP396" t="str">
            <v>Beverages</v>
          </cell>
          <cell r="AQ396" t="str">
            <v>UNITED STATES</v>
          </cell>
          <cell r="AR396" t="str">
            <v>#N/A Field Not Applicable</v>
          </cell>
        </row>
        <row r="397">
          <cell r="A397" t="str">
            <v>CP Inc</v>
          </cell>
          <cell r="B397" t="str">
            <v>Treasury - Partners</v>
          </cell>
          <cell r="C397" t="str">
            <v>13401822</v>
          </cell>
          <cell r="D397" t="str">
            <v>USD</v>
          </cell>
          <cell r="E397" t="str">
            <v>015</v>
          </cell>
          <cell r="F397" t="str">
            <v>070</v>
          </cell>
          <cell r="G397" t="str">
            <v>PFIZER INC</v>
          </cell>
          <cell r="H397" t="str">
            <v>4.450 MAR 15 12</v>
          </cell>
          <cell r="I397" t="str">
            <v>717081CZ4</v>
          </cell>
          <cell r="J397" t="str">
            <v>B</v>
          </cell>
          <cell r="K397" t="str">
            <v>CAL</v>
          </cell>
          <cell r="L397">
            <v>7911.11</v>
          </cell>
          <cell r="M397">
            <v>4133536.46</v>
          </cell>
          <cell r="N397">
            <v>4241360</v>
          </cell>
          <cell r="O397">
            <v>4210625</v>
          </cell>
          <cell r="P397">
            <v>4000000</v>
          </cell>
          <cell r="Q397">
            <v>4218536.1100000003</v>
          </cell>
          <cell r="R397" t="str">
            <v>MS   15</v>
          </cell>
          <cell r="S397">
            <v>40983</v>
          </cell>
          <cell r="T397">
            <v>2012</v>
          </cell>
          <cell r="U397">
            <v>3</v>
          </cell>
          <cell r="V397">
            <v>532</v>
          </cell>
          <cell r="W397" t="str">
            <v>MS</v>
          </cell>
          <cell r="X397">
            <v>4.45</v>
          </cell>
          <cell r="Y397">
            <v>1.42</v>
          </cell>
          <cell r="Z397">
            <v>2.6350555297742729E-3</v>
          </cell>
          <cell r="AA397">
            <v>40451</v>
          </cell>
          <cell r="AB397">
            <v>77088.539999999994</v>
          </cell>
          <cell r="AC397">
            <v>2.75E-2</v>
          </cell>
          <cell r="AD397">
            <v>1</v>
          </cell>
          <cell r="AE397">
            <v>105.26600000000001</v>
          </cell>
          <cell r="AF397" t="str">
            <v>AA</v>
          </cell>
          <cell r="AG397">
            <v>106.03400000000002</v>
          </cell>
          <cell r="AH397">
            <v>2.1</v>
          </cell>
          <cell r="AI397">
            <v>0.8</v>
          </cell>
          <cell r="AJ397">
            <v>3.8969131074126574E-3</v>
          </cell>
          <cell r="AK397">
            <v>4.8275543526981072E-3</v>
          </cell>
          <cell r="AL397" t="str">
            <v>AA</v>
          </cell>
          <cell r="AM397" t="str">
            <v>A1</v>
          </cell>
          <cell r="AN397" t="str">
            <v>AA</v>
          </cell>
          <cell r="AO397" t="str">
            <v>Consumer, Non-cyclical</v>
          </cell>
          <cell r="AP397" t="str">
            <v>Pharmaceuticals</v>
          </cell>
          <cell r="AQ397" t="str">
            <v>UNITED STATES</v>
          </cell>
          <cell r="AR397" t="str">
            <v>#N/A Field Not Applicable</v>
          </cell>
        </row>
        <row r="398">
          <cell r="A398" t="str">
            <v>CP Inc</v>
          </cell>
          <cell r="B398" t="str">
            <v>Treasury - Partners</v>
          </cell>
          <cell r="C398" t="str">
            <v>13401822</v>
          </cell>
          <cell r="D398" t="str">
            <v>USD</v>
          </cell>
          <cell r="E398" t="str">
            <v>015</v>
          </cell>
          <cell r="F398" t="str">
            <v>070</v>
          </cell>
          <cell r="G398" t="str">
            <v>ROCHE HLDGS INC</v>
          </cell>
          <cell r="H398" t="str">
            <v>4.500 MAR 01 12 144</v>
          </cell>
          <cell r="I398" t="str">
            <v>771196AN2</v>
          </cell>
          <cell r="J398" t="str">
            <v>B</v>
          </cell>
          <cell r="K398" t="str">
            <v>ZZZ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 t="str">
            <v>MS    1</v>
          </cell>
          <cell r="S398">
            <v>40969</v>
          </cell>
          <cell r="T398">
            <v>2012</v>
          </cell>
          <cell r="U398">
            <v>3</v>
          </cell>
          <cell r="V398">
            <v>518</v>
          </cell>
          <cell r="W398" t="str">
            <v>MS</v>
          </cell>
          <cell r="X398">
            <v>4.5</v>
          </cell>
          <cell r="Y398">
            <v>1.38</v>
          </cell>
          <cell r="Z398">
            <v>0</v>
          </cell>
          <cell r="AA398">
            <v>40451</v>
          </cell>
          <cell r="AB398">
            <v>0</v>
          </cell>
          <cell r="AC398">
            <v>2.6200000000000001E-2</v>
          </cell>
          <cell r="AD398">
            <v>1</v>
          </cell>
          <cell r="AE398">
            <v>105.09399999999999</v>
          </cell>
          <cell r="AF398" t="str">
            <v>AA-</v>
          </cell>
          <cell r="AG398">
            <v>106.56399999999999</v>
          </cell>
          <cell r="AH398">
            <v>-3.8</v>
          </cell>
          <cell r="AI398">
            <v>0.9</v>
          </cell>
          <cell r="AJ398">
            <v>0</v>
          </cell>
          <cell r="AK398">
            <v>0</v>
          </cell>
          <cell r="AL398" t="str">
            <v>AA-</v>
          </cell>
          <cell r="AM398" t="str">
            <v>WR</v>
          </cell>
          <cell r="AN398" t="str">
            <v>AA-</v>
          </cell>
          <cell r="AO398" t="str">
            <v>Consumer, Non-cyclical</v>
          </cell>
          <cell r="AP398" t="str">
            <v>Healthcare-Services</v>
          </cell>
          <cell r="AQ398" t="str">
            <v>UNITED STATES</v>
          </cell>
          <cell r="AR398" t="str">
            <v>#N/A Field Not Applicable</v>
          </cell>
        </row>
        <row r="399">
          <cell r="A399" t="str">
            <v>CP Inc</v>
          </cell>
          <cell r="B399" t="str">
            <v>Treasury - Partners</v>
          </cell>
          <cell r="C399" t="str">
            <v>13401822</v>
          </cell>
          <cell r="D399" t="str">
            <v>USD</v>
          </cell>
          <cell r="E399" t="str">
            <v>015</v>
          </cell>
          <cell r="F399" t="str">
            <v>070</v>
          </cell>
          <cell r="G399" t="str">
            <v>SCHERING PLOUGH CORP</v>
          </cell>
          <cell r="H399" t="str">
            <v>5.300 DEC 01 13</v>
          </cell>
          <cell r="I399" t="str">
            <v>806605AE1</v>
          </cell>
          <cell r="J399" t="str">
            <v>9</v>
          </cell>
          <cell r="K399" t="str">
            <v>999</v>
          </cell>
          <cell r="L399">
            <v>88333.33</v>
          </cell>
          <cell r="M399">
            <v>5464737.7199999997</v>
          </cell>
          <cell r="N399">
            <v>5574856</v>
          </cell>
          <cell r="O399">
            <v>5632812.5</v>
          </cell>
          <cell r="P399">
            <v>5000000</v>
          </cell>
          <cell r="Q399">
            <v>5721145.8300000001</v>
          </cell>
          <cell r="R399" t="str">
            <v>JD    1</v>
          </cell>
          <cell r="S399">
            <v>41609</v>
          </cell>
          <cell r="T399">
            <v>2013</v>
          </cell>
          <cell r="U399">
            <v>12</v>
          </cell>
          <cell r="V399">
            <v>1158</v>
          </cell>
          <cell r="W399" t="str">
            <v>MS</v>
          </cell>
          <cell r="X399">
            <v>5.3</v>
          </cell>
          <cell r="Y399">
            <v>2.91</v>
          </cell>
          <cell r="Z399">
            <v>7.1390753614784331E-3</v>
          </cell>
          <cell r="AA399">
            <v>40451</v>
          </cell>
          <cell r="AB399">
            <v>168074.78</v>
          </cell>
          <cell r="AC399">
            <v>0.1038</v>
          </cell>
          <cell r="AD399">
            <v>1</v>
          </cell>
          <cell r="AE399">
            <v>112.65600000000001</v>
          </cell>
          <cell r="AF399" t="str">
            <v>AA-</v>
          </cell>
          <cell r="AG399">
            <v>111.49700000000001</v>
          </cell>
          <cell r="AH399">
            <v>2.2000000000000002</v>
          </cell>
          <cell r="AI399">
            <v>1.2</v>
          </cell>
          <cell r="AJ399">
            <v>5.3972391048977856E-3</v>
          </cell>
          <cell r="AK399">
            <v>6.6861806807648272E-3</v>
          </cell>
          <cell r="AL399" t="str">
            <v>AA-</v>
          </cell>
          <cell r="AM399" t="str">
            <v>Aa3</v>
          </cell>
          <cell r="AN399" t="str">
            <v>AA-</v>
          </cell>
          <cell r="AO399" t="str">
            <v>Consumer, Non-cyclical</v>
          </cell>
          <cell r="AP399" t="str">
            <v>Pharmaceuticals</v>
          </cell>
          <cell r="AQ399" t="str">
            <v>UNITED STATES</v>
          </cell>
          <cell r="AR399" t="str">
            <v>#N/A Field Not Applicable</v>
          </cell>
        </row>
        <row r="400">
          <cell r="A400" t="str">
            <v>CP Inc</v>
          </cell>
          <cell r="B400" t="str">
            <v>Treasury - Partners</v>
          </cell>
          <cell r="C400" t="str">
            <v>13401822</v>
          </cell>
          <cell r="D400" t="str">
            <v>USD</v>
          </cell>
          <cell r="E400" t="str">
            <v>005</v>
          </cell>
          <cell r="F400" t="str">
            <v>070</v>
          </cell>
          <cell r="G400" t="str">
            <v>SYSCO INTL CO</v>
          </cell>
          <cell r="H400" t="str">
            <v>6.100 JUN 01 12</v>
          </cell>
          <cell r="I400" t="str">
            <v>87182RAC1C</v>
          </cell>
          <cell r="J400" t="str">
            <v>B</v>
          </cell>
          <cell r="K400" t="str">
            <v>CAL</v>
          </cell>
          <cell r="L400">
            <v>55916.67</v>
          </cell>
          <cell r="M400">
            <v>2831189.25</v>
          </cell>
          <cell r="N400">
            <v>2919977.5</v>
          </cell>
          <cell r="O400">
            <v>2988535</v>
          </cell>
          <cell r="P400">
            <v>2750000</v>
          </cell>
          <cell r="Q400">
            <v>3044451.67</v>
          </cell>
          <cell r="R400" t="str">
            <v>JD    1</v>
          </cell>
          <cell r="S400">
            <v>41061</v>
          </cell>
          <cell r="T400">
            <v>2012</v>
          </cell>
          <cell r="U400">
            <v>6</v>
          </cell>
          <cell r="V400">
            <v>610</v>
          </cell>
          <cell r="W400" t="str">
            <v>MS</v>
          </cell>
          <cell r="X400">
            <v>6.1</v>
          </cell>
          <cell r="Y400">
            <v>1.58</v>
          </cell>
          <cell r="Z400">
            <v>2.008193893943654E-3</v>
          </cell>
          <cell r="AA400">
            <v>40451</v>
          </cell>
          <cell r="AB400">
            <v>157345.75</v>
          </cell>
          <cell r="AC400">
            <v>3.3700000000000001E-2</v>
          </cell>
          <cell r="AD400">
            <v>1</v>
          </cell>
          <cell r="AE400">
            <v>108.67399999999999</v>
          </cell>
          <cell r="AF400" t="str">
            <v>A+</v>
          </cell>
          <cell r="AG400">
            <v>106.181</v>
          </cell>
          <cell r="AH400">
            <v>4.2</v>
          </cell>
          <cell r="AI400">
            <v>0.9</v>
          </cell>
          <cell r="AJ400">
            <v>5.3382369332679409E-3</v>
          </cell>
          <cell r="AK400">
            <v>6.6130879064023491E-3</v>
          </cell>
          <cell r="AL400" t="str">
            <v xml:space="preserve">A+ </v>
          </cell>
          <cell r="AM400" t="str">
            <v>A1</v>
          </cell>
          <cell r="AN400" t="str">
            <v xml:space="preserve">A+ </v>
          </cell>
          <cell r="AO400" t="str">
            <v>Consumer, Non-cyclical</v>
          </cell>
          <cell r="AP400" t="str">
            <v>Food</v>
          </cell>
          <cell r="AQ400" t="str">
            <v>CANADA</v>
          </cell>
          <cell r="AR400" t="str">
            <v>#N/A Field Not Applicable</v>
          </cell>
        </row>
        <row r="401">
          <cell r="A401" t="str">
            <v>CP Inc</v>
          </cell>
          <cell r="B401" t="str">
            <v>Treasury - Partners</v>
          </cell>
          <cell r="C401" t="str">
            <v>13401822</v>
          </cell>
          <cell r="D401" t="str">
            <v>USD</v>
          </cell>
          <cell r="E401" t="str">
            <v>015</v>
          </cell>
          <cell r="F401" t="str">
            <v>070</v>
          </cell>
          <cell r="G401" t="str">
            <v>3M CO MEDIUM TERM NT</v>
          </cell>
          <cell r="H401" t="str">
            <v>4.375 AUG 15 13</v>
          </cell>
          <cell r="I401" t="str">
            <v>88579EAE5</v>
          </cell>
          <cell r="J401" t="str">
            <v>B</v>
          </cell>
          <cell r="K401" t="str">
            <v>ZZZ</v>
          </cell>
          <cell r="L401">
            <v>16770.830000000002</v>
          </cell>
          <cell r="M401">
            <v>3114632.09</v>
          </cell>
          <cell r="N401">
            <v>3170910</v>
          </cell>
          <cell r="O401">
            <v>3304980</v>
          </cell>
          <cell r="P401">
            <v>3000000</v>
          </cell>
          <cell r="Q401">
            <v>3321750.83</v>
          </cell>
          <cell r="R401" t="str">
            <v>FA   15</v>
          </cell>
          <cell r="S401">
            <v>41501</v>
          </cell>
          <cell r="T401">
            <v>2013</v>
          </cell>
          <cell r="U401">
            <v>8</v>
          </cell>
          <cell r="V401">
            <v>1050</v>
          </cell>
          <cell r="W401" t="str">
            <v>MS</v>
          </cell>
          <cell r="X401">
            <v>4.375</v>
          </cell>
          <cell r="Y401">
            <v>2.72</v>
          </cell>
          <cell r="Z401">
            <v>3.803253840729087E-3</v>
          </cell>
          <cell r="AA401">
            <v>40451</v>
          </cell>
          <cell r="AB401">
            <v>190347.91</v>
          </cell>
          <cell r="AC401">
            <v>8.9800000000000005E-2</v>
          </cell>
          <cell r="AD401">
            <v>1</v>
          </cell>
          <cell r="AE401">
            <v>110.166</v>
          </cell>
          <cell r="AF401" t="str">
            <v>AA-</v>
          </cell>
          <cell r="AG401">
            <v>105.697</v>
          </cell>
          <cell r="AH401">
            <v>3</v>
          </cell>
          <cell r="AI401">
            <v>0.8</v>
          </cell>
          <cell r="AJ401">
            <v>4.1947652655100216E-3</v>
          </cell>
          <cell r="AK401">
            <v>5.1965380694631294E-3</v>
          </cell>
          <cell r="AL401" t="str">
            <v>AA-</v>
          </cell>
          <cell r="AM401" t="str">
            <v>Aa2</v>
          </cell>
          <cell r="AN401" t="str">
            <v>AA-</v>
          </cell>
          <cell r="AO401" t="str">
            <v>Industrial</v>
          </cell>
          <cell r="AP401" t="str">
            <v>Miscellaneous Manufactur</v>
          </cell>
          <cell r="AQ401" t="str">
            <v>UNITED STATES</v>
          </cell>
          <cell r="AR401" t="str">
            <v>#N/A Field Not Applicable</v>
          </cell>
        </row>
        <row r="402">
          <cell r="A402" t="str">
            <v>CP Inc</v>
          </cell>
          <cell r="B402" t="str">
            <v>Treasury - Partners</v>
          </cell>
          <cell r="C402" t="str">
            <v>13401822</v>
          </cell>
          <cell r="D402" t="str">
            <v>USD</v>
          </cell>
          <cell r="E402" t="str">
            <v>015</v>
          </cell>
          <cell r="F402" t="str">
            <v>070</v>
          </cell>
          <cell r="G402" t="str">
            <v>TOYOTA MTR CR CORP</v>
          </cell>
          <cell r="H402" t="str">
            <v>4.350 DEC 15 10</v>
          </cell>
          <cell r="I402" t="str">
            <v>892332AM9</v>
          </cell>
          <cell r="J402" t="str">
            <v>B</v>
          </cell>
          <cell r="K402" t="str">
            <v>ZZZ</v>
          </cell>
          <cell r="L402">
            <v>38425</v>
          </cell>
          <cell r="M402">
            <v>3007067.43</v>
          </cell>
          <cell r="N402">
            <v>3090840</v>
          </cell>
          <cell r="O402">
            <v>3023437.5</v>
          </cell>
          <cell r="P402">
            <v>3000000</v>
          </cell>
          <cell r="Q402">
            <v>3061862.5</v>
          </cell>
          <cell r="R402" t="str">
            <v>JD   15</v>
          </cell>
          <cell r="S402">
            <v>40527</v>
          </cell>
          <cell r="T402">
            <v>2010</v>
          </cell>
          <cell r="U402">
            <v>12</v>
          </cell>
          <cell r="V402">
            <v>76</v>
          </cell>
          <cell r="W402" t="str">
            <v>MS</v>
          </cell>
          <cell r="X402">
            <v>4.3499999999999996</v>
          </cell>
          <cell r="Y402">
            <v>0.21</v>
          </cell>
          <cell r="Z402">
            <v>2.8349285403038866E-4</v>
          </cell>
          <cell r="AA402">
            <v>40451</v>
          </cell>
          <cell r="AB402">
            <v>16370.07</v>
          </cell>
          <cell r="AC402">
            <v>1.5E-3</v>
          </cell>
          <cell r="AD402">
            <v>1</v>
          </cell>
          <cell r="AE402">
            <v>100.78100000000001</v>
          </cell>
          <cell r="AF402" t="str">
            <v>AA</v>
          </cell>
          <cell r="AG402">
            <v>103.02800000000001</v>
          </cell>
          <cell r="AH402">
            <v>3.1</v>
          </cell>
          <cell r="AI402">
            <v>0.5</v>
          </cell>
          <cell r="AJ402">
            <v>4.1848945118771663E-3</v>
          </cell>
          <cell r="AK402">
            <v>5.1843100319495248E-3</v>
          </cell>
          <cell r="AL402" t="str">
            <v>AA</v>
          </cell>
          <cell r="AM402" t="str">
            <v>Aa2</v>
          </cell>
          <cell r="AN402" t="str">
            <v>AA</v>
          </cell>
          <cell r="AO402" t="str">
            <v>Financial</v>
          </cell>
          <cell r="AP402" t="str">
            <v>Diversified Finan Serv</v>
          </cell>
          <cell r="AQ402" t="str">
            <v>UNITED STATES</v>
          </cell>
          <cell r="AR402" t="str">
            <v>#N/A Field Not Applicable</v>
          </cell>
        </row>
        <row r="403">
          <cell r="A403" t="str">
            <v>CP Inc</v>
          </cell>
          <cell r="B403" t="str">
            <v>Treasury - Partners</v>
          </cell>
          <cell r="C403" t="str">
            <v>13401822</v>
          </cell>
          <cell r="D403" t="str">
            <v>USD</v>
          </cell>
          <cell r="E403" t="str">
            <v>015</v>
          </cell>
          <cell r="F403" t="str">
            <v>070</v>
          </cell>
          <cell r="G403" t="str">
            <v>UNILEVER CAP CORP</v>
          </cell>
          <cell r="H403" t="str">
            <v>7.125 NOV 01 10</v>
          </cell>
          <cell r="I403" t="str">
            <v>904764AG2</v>
          </cell>
          <cell r="J403" t="str">
            <v>B</v>
          </cell>
          <cell r="K403" t="str">
            <v>CAL</v>
          </cell>
          <cell r="L403">
            <v>29687.5</v>
          </cell>
          <cell r="M403">
            <v>1003360.73</v>
          </cell>
          <cell r="N403">
            <v>1102990</v>
          </cell>
          <cell r="O403">
            <v>1004860</v>
          </cell>
          <cell r="P403">
            <v>1000000</v>
          </cell>
          <cell r="Q403">
            <v>1034547.5</v>
          </cell>
          <cell r="R403" t="str">
            <v>MN    1</v>
          </cell>
          <cell r="S403">
            <v>40483</v>
          </cell>
          <cell r="T403">
            <v>2010</v>
          </cell>
          <cell r="U403">
            <v>11</v>
          </cell>
          <cell r="V403">
            <v>32</v>
          </cell>
          <cell r="W403" t="str">
            <v>MS</v>
          </cell>
          <cell r="X403">
            <v>7.125</v>
          </cell>
          <cell r="Y403">
            <v>0.09</v>
          </cell>
          <cell r="Z403">
            <v>4.053958172935391E-5</v>
          </cell>
          <cell r="AA403">
            <v>40451</v>
          </cell>
          <cell r="AB403">
            <v>1499.27</v>
          </cell>
          <cell r="AC403">
            <v>5.0000000000000001E-4</v>
          </cell>
          <cell r="AD403">
            <v>1</v>
          </cell>
          <cell r="AE403">
            <v>100.486</v>
          </cell>
          <cell r="AF403" t="str">
            <v>A+</v>
          </cell>
          <cell r="AG403">
            <v>110.29900000000002</v>
          </cell>
          <cell r="AH403">
            <v>3</v>
          </cell>
          <cell r="AI403">
            <v>1.3</v>
          </cell>
          <cell r="AJ403">
            <v>1.3513193909784637E-3</v>
          </cell>
          <cell r="AK403">
            <v>1.6740347110625565E-3</v>
          </cell>
          <cell r="AL403" t="str">
            <v xml:space="preserve">A+ </v>
          </cell>
          <cell r="AM403" t="str">
            <v>A1</v>
          </cell>
          <cell r="AN403" t="str">
            <v xml:space="preserve">A+ </v>
          </cell>
          <cell r="AO403" t="str">
            <v>Consumer, Non-cyclical</v>
          </cell>
          <cell r="AP403" t="str">
            <v>Food</v>
          </cell>
          <cell r="AQ403" t="str">
            <v>UNITED STATES</v>
          </cell>
          <cell r="AR403" t="str">
            <v>#N/A Field Not Applicable</v>
          </cell>
        </row>
        <row r="404">
          <cell r="A404" t="str">
            <v>CP Inc</v>
          </cell>
          <cell r="B404" t="str">
            <v>Treasury - Partners</v>
          </cell>
          <cell r="C404" t="str">
            <v>13401822</v>
          </cell>
          <cell r="D404" t="str">
            <v>USD</v>
          </cell>
          <cell r="E404" t="str">
            <v>015</v>
          </cell>
          <cell r="F404" t="str">
            <v>070</v>
          </cell>
          <cell r="G404" t="str">
            <v>UTD PARCEL SERV</v>
          </cell>
          <cell r="H404" t="str">
            <v>4.500 JAN 15 13</v>
          </cell>
          <cell r="I404" t="str">
            <v>911312AG1</v>
          </cell>
          <cell r="J404" t="str">
            <v>B</v>
          </cell>
          <cell r="K404" t="str">
            <v>CAL</v>
          </cell>
          <cell r="L404">
            <v>41800</v>
          </cell>
          <cell r="M404">
            <v>4501157.4000000004</v>
          </cell>
          <cell r="N404">
            <v>4545436</v>
          </cell>
          <cell r="O404">
            <v>4761328</v>
          </cell>
          <cell r="P404">
            <v>4400000</v>
          </cell>
          <cell r="Q404">
            <v>4803128</v>
          </cell>
          <cell r="R404" t="str">
            <v>JJ   15</v>
          </cell>
          <cell r="S404">
            <v>41289</v>
          </cell>
          <cell r="T404">
            <v>2013</v>
          </cell>
          <cell r="U404">
            <v>1</v>
          </cell>
          <cell r="V404">
            <v>838</v>
          </cell>
          <cell r="W404" t="str">
            <v>MS</v>
          </cell>
          <cell r="X404">
            <v>4.5</v>
          </cell>
          <cell r="Y404">
            <v>2.1800000000000002</v>
          </cell>
          <cell r="Z404">
            <v>4.4051464198379018E-3</v>
          </cell>
          <cell r="AA404">
            <v>40451</v>
          </cell>
          <cell r="AB404">
            <v>260170.6</v>
          </cell>
          <cell r="AC404">
            <v>5.9800000000000006E-2</v>
          </cell>
          <cell r="AD404">
            <v>1</v>
          </cell>
          <cell r="AE404">
            <v>108.212</v>
          </cell>
          <cell r="AF404" t="str">
            <v>AA-</v>
          </cell>
          <cell r="AG404">
            <v>103.30500000000001</v>
          </cell>
          <cell r="AH404">
            <v>3.6</v>
          </cell>
          <cell r="AI404">
            <v>0.9</v>
          </cell>
          <cell r="AJ404">
            <v>7.2745537208332312E-3</v>
          </cell>
          <cell r="AK404">
            <v>9.0118261585415121E-3</v>
          </cell>
          <cell r="AL404" t="str">
            <v>AA-</v>
          </cell>
          <cell r="AM404" t="str">
            <v>Aa3</v>
          </cell>
          <cell r="AN404" t="str">
            <v>AA-</v>
          </cell>
          <cell r="AO404" t="str">
            <v>Industrial</v>
          </cell>
          <cell r="AP404" t="str">
            <v>Transportation</v>
          </cell>
          <cell r="AQ404" t="str">
            <v>UNITED STATES</v>
          </cell>
          <cell r="AR404" t="str">
            <v>#N/A Field Not Applicable</v>
          </cell>
        </row>
        <row r="405">
          <cell r="A405" t="str">
            <v>CP Inc</v>
          </cell>
          <cell r="B405" t="str">
            <v>Treasury - Partners</v>
          </cell>
          <cell r="C405" t="str">
            <v>13401822</v>
          </cell>
          <cell r="D405" t="str">
            <v>USD</v>
          </cell>
          <cell r="E405" t="str">
            <v>015</v>
          </cell>
          <cell r="F405" t="str">
            <v>070</v>
          </cell>
          <cell r="G405" t="str">
            <v>UNITED TECHNOLOGIES</v>
          </cell>
          <cell r="H405" t="str">
            <v>6.100 MAY 15 12</v>
          </cell>
          <cell r="I405" t="str">
            <v>913017BF5</v>
          </cell>
          <cell r="J405" t="str">
            <v>B</v>
          </cell>
          <cell r="K405" t="str">
            <v>CAL</v>
          </cell>
          <cell r="L405">
            <v>69133.33</v>
          </cell>
          <cell r="M405">
            <v>3241119.05</v>
          </cell>
          <cell r="N405">
            <v>3274110</v>
          </cell>
          <cell r="O405">
            <v>3242490</v>
          </cell>
          <cell r="P405">
            <v>3000000</v>
          </cell>
          <cell r="Q405">
            <v>3311623.33</v>
          </cell>
          <cell r="R405" t="str">
            <v>MN   15</v>
          </cell>
          <cell r="S405">
            <v>41044</v>
          </cell>
          <cell r="T405">
            <v>2012</v>
          </cell>
          <cell r="U405">
            <v>5</v>
          </cell>
          <cell r="V405">
            <v>593</v>
          </cell>
          <cell r="W405" t="str">
            <v>MS</v>
          </cell>
          <cell r="X405">
            <v>6.1</v>
          </cell>
          <cell r="Y405">
            <v>1.53</v>
          </cell>
          <cell r="Z405">
            <v>2.2262096908802634E-3</v>
          </cell>
          <cell r="AA405">
            <v>40451</v>
          </cell>
          <cell r="AB405">
            <v>1370.95</v>
          </cell>
          <cell r="AC405">
            <v>3.2099999999999997E-2</v>
          </cell>
          <cell r="AD405">
            <v>1</v>
          </cell>
          <cell r="AE405">
            <v>108.083</v>
          </cell>
          <cell r="AF405" t="str">
            <v>A</v>
          </cell>
          <cell r="AG405">
            <v>109.137</v>
          </cell>
          <cell r="AH405">
            <v>1.1000000000000001</v>
          </cell>
          <cell r="AI405">
            <v>1.1000000000000001</v>
          </cell>
          <cell r="AJ405">
            <v>1.6005429150119542E-3</v>
          </cell>
          <cell r="AK405">
            <v>1.9827765472492658E-3</v>
          </cell>
          <cell r="AL405" t="str">
            <v xml:space="preserve">A </v>
          </cell>
          <cell r="AM405" t="str">
            <v>A2</v>
          </cell>
          <cell r="AN405" t="str">
            <v xml:space="preserve">A </v>
          </cell>
          <cell r="AO405" t="str">
            <v>Industrial</v>
          </cell>
          <cell r="AP405" t="str">
            <v>Aerospace/Defense</v>
          </cell>
          <cell r="AQ405" t="str">
            <v>UNITED STATES</v>
          </cell>
          <cell r="AR405" t="str">
            <v>#N/A Field Not Applicable</v>
          </cell>
        </row>
        <row r="406">
          <cell r="A406" t="str">
            <v>CP Inc</v>
          </cell>
          <cell r="B406" t="str">
            <v>Treasury - Partners</v>
          </cell>
          <cell r="C406" t="str">
            <v>13401822</v>
          </cell>
          <cell r="D406" t="str">
            <v>USD</v>
          </cell>
          <cell r="E406" t="str">
            <v>015</v>
          </cell>
          <cell r="F406" t="str">
            <v>070</v>
          </cell>
          <cell r="G406" t="str">
            <v>WAL MART STORES INC</v>
          </cell>
          <cell r="H406" t="str">
            <v>4.550 MAY 01 13</v>
          </cell>
          <cell r="I406" t="str">
            <v>931142BT9</v>
          </cell>
          <cell r="J406" t="str">
            <v>B</v>
          </cell>
          <cell r="K406" t="str">
            <v>ZZZ</v>
          </cell>
          <cell r="L406">
            <v>32229.17</v>
          </cell>
          <cell r="M406">
            <v>1706209.26</v>
          </cell>
          <cell r="N406">
            <v>1711016</v>
          </cell>
          <cell r="O406">
            <v>1860276</v>
          </cell>
          <cell r="P406">
            <v>1700000</v>
          </cell>
          <cell r="Q406">
            <v>1892505.17</v>
          </cell>
          <cell r="R406" t="str">
            <v>MN    1</v>
          </cell>
          <cell r="S406">
            <v>41395</v>
          </cell>
          <cell r="T406">
            <v>2013</v>
          </cell>
          <cell r="U406">
            <v>5</v>
          </cell>
          <cell r="V406">
            <v>944</v>
          </cell>
          <cell r="W406" t="str">
            <v>MS</v>
          </cell>
          <cell r="X406">
            <v>4.55</v>
          </cell>
          <cell r="Y406">
            <v>2.42</v>
          </cell>
          <cell r="Z406">
            <v>1.8536482064013464E-3</v>
          </cell>
          <cell r="AA406">
            <v>40451</v>
          </cell>
          <cell r="AB406">
            <v>154066.74</v>
          </cell>
          <cell r="AC406">
            <v>7.3300000000000004E-2</v>
          </cell>
          <cell r="AD406">
            <v>1</v>
          </cell>
          <cell r="AE406">
            <v>109.428</v>
          </cell>
          <cell r="AF406" t="str">
            <v>AA</v>
          </cell>
          <cell r="AG406">
            <v>100.648</v>
          </cell>
          <cell r="AH406">
            <v>4.4000000000000004</v>
          </cell>
          <cell r="AI406">
            <v>0.9</v>
          </cell>
          <cell r="AJ406">
            <v>3.3702694661842665E-3</v>
          </cell>
          <cell r="AK406">
            <v>4.1751403181904409E-3</v>
          </cell>
          <cell r="AL406" t="str">
            <v>AA</v>
          </cell>
          <cell r="AM406" t="str">
            <v>Aa2</v>
          </cell>
          <cell r="AN406" t="str">
            <v>AA</v>
          </cell>
          <cell r="AO406" t="str">
            <v>Consumer, Cyclical</v>
          </cell>
          <cell r="AP406" t="str">
            <v>Retail</v>
          </cell>
          <cell r="AQ406" t="str">
            <v>UNITED STATES</v>
          </cell>
          <cell r="AR406" t="str">
            <v>#N/A Field Not Applicable</v>
          </cell>
        </row>
        <row r="407">
          <cell r="A407" t="str">
            <v>CP Inc</v>
          </cell>
          <cell r="B407" t="str">
            <v>Treasury - Partners</v>
          </cell>
          <cell r="C407" t="str">
            <v>13401822</v>
          </cell>
          <cell r="D407" t="str">
            <v>USD</v>
          </cell>
          <cell r="E407" t="str">
            <v>015</v>
          </cell>
          <cell r="F407" t="str">
            <v>070</v>
          </cell>
          <cell r="G407" t="str">
            <v>WAL MART STORES INC</v>
          </cell>
          <cell r="H407" t="str">
            <v>4.250 APR 15 13</v>
          </cell>
          <cell r="I407" t="str">
            <v>931142CL5</v>
          </cell>
          <cell r="J407" t="str">
            <v>B</v>
          </cell>
          <cell r="K407" t="str">
            <v>ZZZ</v>
          </cell>
          <cell r="L407">
            <v>19597.22</v>
          </cell>
          <cell r="M407">
            <v>1004155.17</v>
          </cell>
          <cell r="N407">
            <v>1008140</v>
          </cell>
          <cell r="O407">
            <v>1085030</v>
          </cell>
          <cell r="P407">
            <v>1000000</v>
          </cell>
          <cell r="Q407">
            <v>1104627.22</v>
          </cell>
          <cell r="R407" t="str">
            <v>AO   15</v>
          </cell>
          <cell r="S407">
            <v>41379</v>
          </cell>
          <cell r="T407">
            <v>2013</v>
          </cell>
          <cell r="U407">
            <v>4</v>
          </cell>
          <cell r="V407">
            <v>928</v>
          </cell>
          <cell r="W407" t="str">
            <v>MS</v>
          </cell>
          <cell r="X407">
            <v>4.25</v>
          </cell>
          <cell r="Y407">
            <v>2.39</v>
          </cell>
          <cell r="Z407">
            <v>1.0774035054257902E-3</v>
          </cell>
          <cell r="AA407">
            <v>40451</v>
          </cell>
          <cell r="AB407">
            <v>80874.83</v>
          </cell>
          <cell r="AC407">
            <v>7.1300000000000002E-2</v>
          </cell>
          <cell r="AD407">
            <v>1</v>
          </cell>
          <cell r="AE407">
            <v>108.50299999999999</v>
          </cell>
          <cell r="AF407" t="str">
            <v>AA</v>
          </cell>
          <cell r="AG407">
            <v>100.81399999999999</v>
          </cell>
          <cell r="AH407">
            <v>4.0999999999999996</v>
          </cell>
          <cell r="AI407">
            <v>0.9</v>
          </cell>
          <cell r="AJ407">
            <v>1.8482654277178824E-3</v>
          </cell>
          <cell r="AK407">
            <v>2.2896589081107389E-3</v>
          </cell>
          <cell r="AL407" t="str">
            <v>AA</v>
          </cell>
          <cell r="AM407" t="str">
            <v>Aa2</v>
          </cell>
          <cell r="AN407" t="str">
            <v>AA</v>
          </cell>
          <cell r="AO407" t="str">
            <v>Consumer, Cyclical</v>
          </cell>
          <cell r="AP407" t="str">
            <v>Retail</v>
          </cell>
          <cell r="AQ407" t="str">
            <v>UNITED STATES</v>
          </cell>
          <cell r="AR407" t="str">
            <v>#N/A Field Not Applicable</v>
          </cell>
        </row>
        <row r="408">
          <cell r="A408" t="str">
            <v>CP Inc</v>
          </cell>
          <cell r="B408" t="str">
            <v>Treasury - Partners</v>
          </cell>
          <cell r="C408" t="str">
            <v>13401822</v>
          </cell>
          <cell r="D408" t="str">
            <v>USD</v>
          </cell>
          <cell r="E408" t="str">
            <v>015</v>
          </cell>
          <cell r="F408" t="str">
            <v>070</v>
          </cell>
          <cell r="G408" t="str">
            <v>WELLS FARGO CO MTN B</v>
          </cell>
          <cell r="H408" t="str">
            <v>3.980 OCT 29 10</v>
          </cell>
          <cell r="I408" t="str">
            <v>94974BAZ3</v>
          </cell>
          <cell r="J408" t="str">
            <v>B</v>
          </cell>
          <cell r="K408" t="str">
            <v>ZZZ</v>
          </cell>
          <cell r="L408">
            <v>50413.33</v>
          </cell>
          <cell r="M408">
            <v>3000504.21</v>
          </cell>
          <cell r="N408">
            <v>3014370</v>
          </cell>
          <cell r="O408">
            <v>3007380</v>
          </cell>
          <cell r="P408">
            <v>3000000</v>
          </cell>
          <cell r="Q408">
            <v>3057793.33</v>
          </cell>
          <cell r="R408" t="str">
            <v>AO   29</v>
          </cell>
          <cell r="S408">
            <v>40480</v>
          </cell>
          <cell r="T408">
            <v>2010</v>
          </cell>
          <cell r="U408">
            <v>10</v>
          </cell>
          <cell r="V408">
            <v>29</v>
          </cell>
          <cell r="W408" t="str">
            <v>MS</v>
          </cell>
          <cell r="X408">
            <v>3.98</v>
          </cell>
          <cell r="Y408">
            <v>0.08</v>
          </cell>
          <cell r="Z408">
            <v>1.0776156306045627E-4</v>
          </cell>
          <cell r="AA408">
            <v>40451</v>
          </cell>
          <cell r="AB408">
            <v>6875.79</v>
          </cell>
          <cell r="AC408">
            <v>5.0000000000000001E-4</v>
          </cell>
          <cell r="AD408">
            <v>1</v>
          </cell>
          <cell r="AE408">
            <v>100.24600000000001</v>
          </cell>
          <cell r="AF408" t="str">
            <v>AA-</v>
          </cell>
          <cell r="AG408">
            <v>100.479</v>
          </cell>
          <cell r="AH408">
            <v>3.7</v>
          </cell>
          <cell r="AI408">
            <v>0.8</v>
          </cell>
          <cell r="AJ408">
            <v>4.9839722915461021E-3</v>
          </cell>
          <cell r="AK408">
            <v>6.1742195595823708E-3</v>
          </cell>
          <cell r="AL408" t="str">
            <v>AA-</v>
          </cell>
          <cell r="AM408" t="str">
            <v>A1</v>
          </cell>
          <cell r="AN408" t="str">
            <v>AA-</v>
          </cell>
          <cell r="AO408" t="str">
            <v>Financial</v>
          </cell>
          <cell r="AP408" t="str">
            <v>Banks</v>
          </cell>
          <cell r="AQ408" t="str">
            <v>UNITED STATES</v>
          </cell>
          <cell r="AR408" t="str">
            <v>#N/A Field Not Applicable</v>
          </cell>
        </row>
        <row r="409">
          <cell r="A409" t="str">
            <v>CP Inc</v>
          </cell>
          <cell r="B409" t="str">
            <v>Treasury - Partners</v>
          </cell>
          <cell r="C409" t="str">
            <v>13401822</v>
          </cell>
          <cell r="D409" t="str">
            <v>USD</v>
          </cell>
          <cell r="E409" t="str">
            <v>015</v>
          </cell>
          <cell r="F409" t="str">
            <v>070</v>
          </cell>
          <cell r="G409" t="str">
            <v>WYETH</v>
          </cell>
          <cell r="H409" t="str">
            <v>5.500 MAR 15 13</v>
          </cell>
          <cell r="I409" t="str">
            <v>983024AA8</v>
          </cell>
          <cell r="J409" t="str">
            <v>9</v>
          </cell>
          <cell r="K409" t="str">
            <v>999</v>
          </cell>
          <cell r="L409">
            <v>2444.44</v>
          </cell>
          <cell r="M409">
            <v>1082301.8700000001</v>
          </cell>
          <cell r="N409">
            <v>1104990</v>
          </cell>
          <cell r="O409">
            <v>1107031.25</v>
          </cell>
          <cell r="P409">
            <v>1000000</v>
          </cell>
          <cell r="Q409">
            <v>1109475.69</v>
          </cell>
          <cell r="R409" t="str">
            <v>MS   15</v>
          </cell>
          <cell r="S409">
            <v>41348</v>
          </cell>
          <cell r="T409">
            <v>2013</v>
          </cell>
          <cell r="U409">
            <v>3</v>
          </cell>
          <cell r="V409">
            <v>897</v>
          </cell>
          <cell r="W409" t="str">
            <v>MS</v>
          </cell>
          <cell r="X409">
            <v>5.5</v>
          </cell>
          <cell r="Y409">
            <v>2.3199999999999998</v>
          </cell>
          <cell r="Z409">
            <v>1.1272391099958457E-3</v>
          </cell>
          <cell r="AA409">
            <v>40451</v>
          </cell>
          <cell r="AB409">
            <v>24729.38</v>
          </cell>
          <cell r="AC409">
            <v>6.7199999999999996E-2</v>
          </cell>
          <cell r="AD409">
            <v>1</v>
          </cell>
          <cell r="AE409">
            <v>110.70299999999999</v>
          </cell>
          <cell r="AF409" t="str">
            <v>AA</v>
          </cell>
          <cell r="AG409">
            <v>110.499</v>
          </cell>
          <cell r="AH409">
            <v>2</v>
          </cell>
          <cell r="AI409">
            <v>1.1000000000000001</v>
          </cell>
          <cell r="AJ409">
            <v>9.7175785344469454E-4</v>
          </cell>
          <cell r="AK409">
            <v>1.2038281906368244E-3</v>
          </cell>
          <cell r="AL409" t="str">
            <v>AA</v>
          </cell>
          <cell r="AM409" t="str">
            <v>A1</v>
          </cell>
          <cell r="AN409" t="str">
            <v>AA</v>
          </cell>
          <cell r="AO409" t="str">
            <v>Consumer, Non-cyclical</v>
          </cell>
          <cell r="AP409" t="str">
            <v>Pharmaceuticals</v>
          </cell>
          <cell r="AQ409" t="str">
            <v>UNITED STATES</v>
          </cell>
          <cell r="AR409" t="str">
            <v>#N/A Field Not Applicable</v>
          </cell>
        </row>
        <row r="410">
          <cell r="A410" t="str">
            <v>CP Inc</v>
          </cell>
          <cell r="B410" t="str">
            <v>Treasury - Partners</v>
          </cell>
          <cell r="C410" t="str">
            <v>13401822</v>
          </cell>
          <cell r="D410" t="str">
            <v>USD</v>
          </cell>
          <cell r="E410" t="str">
            <v>015</v>
          </cell>
          <cell r="F410" t="str">
            <v>070</v>
          </cell>
          <cell r="G410" t="str">
            <v>ATLANTIC RICHFIELD C</v>
          </cell>
          <cell r="H410" t="str">
            <v>8.44 21 FEB 2012</v>
          </cell>
          <cell r="I410" t="str">
            <v>B04882PBY4</v>
          </cell>
          <cell r="J410" t="str">
            <v>B</v>
          </cell>
          <cell r="K410" t="str">
            <v>ZZZ</v>
          </cell>
          <cell r="L410">
            <v>31884.44</v>
          </cell>
          <cell r="M410">
            <v>1055328.54</v>
          </cell>
          <cell r="N410">
            <v>1151500</v>
          </cell>
          <cell r="O410">
            <v>1053690</v>
          </cell>
          <cell r="P410">
            <v>1000000</v>
          </cell>
          <cell r="Q410">
            <v>1085574.44</v>
          </cell>
          <cell r="R410" t="str">
            <v>MN   15</v>
          </cell>
          <cell r="S410">
            <v>40960</v>
          </cell>
          <cell r="T410">
            <v>2012</v>
          </cell>
          <cell r="U410">
            <v>2</v>
          </cell>
          <cell r="V410">
            <v>509</v>
          </cell>
          <cell r="W410" t="str">
            <v>MS</v>
          </cell>
          <cell r="X410">
            <v>8.44</v>
          </cell>
          <cell r="Y410">
            <v>1.28</v>
          </cell>
          <cell r="Z410">
            <v>6.0642529416859178E-4</v>
          </cell>
          <cell r="AA410">
            <v>40451</v>
          </cell>
          <cell r="AB410">
            <v>-1638.54</v>
          </cell>
          <cell r="AC410">
            <v>2.3300000000000001E-2</v>
          </cell>
          <cell r="AD410">
            <v>1</v>
          </cell>
          <cell r="AE410">
            <v>105.369</v>
          </cell>
          <cell r="AF410" t="str">
            <v>A</v>
          </cell>
          <cell r="AG410">
            <v>115.15</v>
          </cell>
          <cell r="AH410">
            <v>4.0999999999999996</v>
          </cell>
          <cell r="AI410">
            <v>4.4000000000000004</v>
          </cell>
          <cell r="AJ410">
            <v>1.9424560203837701E-3</v>
          </cell>
          <cell r="AK410">
            <v>2.4063436257510877E-3</v>
          </cell>
          <cell r="AL410" t="str">
            <v xml:space="preserve">A </v>
          </cell>
          <cell r="AM410" t="str">
            <v>#N/A N/A</v>
          </cell>
          <cell r="AN410" t="str">
            <v xml:space="preserve">A </v>
          </cell>
          <cell r="AO410" t="str">
            <v>Energy</v>
          </cell>
          <cell r="AP410" t="str">
            <v>Oil&amp;Gas</v>
          </cell>
          <cell r="AQ410" t="str">
            <v>UNITED STATES</v>
          </cell>
          <cell r="AR410" t="str">
            <v>#N/A Field Not Applicable</v>
          </cell>
        </row>
        <row r="411">
          <cell r="A411" t="str">
            <v>CP Inc</v>
          </cell>
          <cell r="B411" t="str">
            <v>Treasury - Partners</v>
          </cell>
          <cell r="C411" t="str">
            <v>13401822</v>
          </cell>
          <cell r="D411" t="str">
            <v>USD</v>
          </cell>
          <cell r="E411" t="str">
            <v>270</v>
          </cell>
          <cell r="F411" t="str">
            <v>070</v>
          </cell>
          <cell r="G411" t="str">
            <v>BP CAPITAL MARKETS</v>
          </cell>
          <cell r="H411" t="str">
            <v>5.25 07 NOV 201</v>
          </cell>
          <cell r="I411" t="str">
            <v>B05565QBF4</v>
          </cell>
          <cell r="J411" t="str">
            <v>B</v>
          </cell>
          <cell r="K411" t="str">
            <v>ZZZ</v>
          </cell>
          <cell r="L411">
            <v>21000</v>
          </cell>
          <cell r="M411">
            <v>1086331.5900000001</v>
          </cell>
          <cell r="N411">
            <v>1108886</v>
          </cell>
          <cell r="O411">
            <v>1089130</v>
          </cell>
          <cell r="P411">
            <v>1000000</v>
          </cell>
          <cell r="Q411">
            <v>1110130</v>
          </cell>
          <cell r="R411" t="str">
            <v>MN    7</v>
          </cell>
          <cell r="S411">
            <v>41585</v>
          </cell>
          <cell r="T411">
            <v>2013</v>
          </cell>
          <cell r="U411">
            <v>11</v>
          </cell>
          <cell r="V411">
            <v>1134</v>
          </cell>
          <cell r="W411" t="str">
            <v>MS</v>
          </cell>
          <cell r="X411">
            <v>5.25</v>
          </cell>
          <cell r="Y411">
            <v>2.83</v>
          </cell>
          <cell r="Z411">
            <v>1.3801570207478252E-3</v>
          </cell>
          <cell r="AA411">
            <v>40451</v>
          </cell>
          <cell r="AB411">
            <v>2798.41</v>
          </cell>
          <cell r="AC411">
            <v>9.849999999999999E-2</v>
          </cell>
          <cell r="AD411">
            <v>1</v>
          </cell>
          <cell r="AE411">
            <v>108.913</v>
          </cell>
          <cell r="AF411" t="str">
            <v>A</v>
          </cell>
          <cell r="AG411">
            <v>110.889</v>
          </cell>
          <cell r="AH411">
            <v>2.2999999999999998</v>
          </cell>
          <cell r="AI411">
            <v>2.2999999999999998</v>
          </cell>
          <cell r="AJ411">
            <v>1.1216823843533561E-3</v>
          </cell>
          <cell r="AK411">
            <v>1.3895569461452775E-3</v>
          </cell>
          <cell r="AL411" t="str">
            <v xml:space="preserve">A </v>
          </cell>
          <cell r="AM411" t="str">
            <v>A2</v>
          </cell>
          <cell r="AN411" t="str">
            <v xml:space="preserve">A </v>
          </cell>
          <cell r="AO411" t="str">
            <v>Energy</v>
          </cell>
          <cell r="AP411" t="str">
            <v>Oil&amp;Gas</v>
          </cell>
          <cell r="AQ411" t="str">
            <v>BRITAIN</v>
          </cell>
          <cell r="AR411" t="str">
            <v>#N/A Field Not Applicable</v>
          </cell>
        </row>
        <row r="412">
          <cell r="A412" t="str">
            <v>CP Inc</v>
          </cell>
          <cell r="B412" t="str">
            <v>Treasury - Partners</v>
          </cell>
          <cell r="C412" t="str">
            <v>13401822</v>
          </cell>
          <cell r="D412" t="str">
            <v>USD</v>
          </cell>
          <cell r="E412" t="str">
            <v>015</v>
          </cell>
          <cell r="F412" t="str">
            <v>070</v>
          </cell>
          <cell r="G412" t="str">
            <v>CATERPILLAR FINANCIA</v>
          </cell>
          <cell r="H412" t="str">
            <v>2.0 05 APR 2013</v>
          </cell>
          <cell r="I412" t="str">
            <v>B14912L4L2</v>
          </cell>
          <cell r="J412" t="str">
            <v>B</v>
          </cell>
          <cell r="K412" t="str">
            <v>ZZZ</v>
          </cell>
          <cell r="L412">
            <v>9722.2199999999993</v>
          </cell>
          <cell r="M412">
            <v>998554.77</v>
          </cell>
          <cell r="N412">
            <v>998290</v>
          </cell>
          <cell r="O412">
            <v>1024700</v>
          </cell>
          <cell r="P412">
            <v>1000000</v>
          </cell>
          <cell r="Q412">
            <v>1034422.22</v>
          </cell>
          <cell r="R412" t="str">
            <v>AO    5</v>
          </cell>
          <cell r="S412">
            <v>41369</v>
          </cell>
          <cell r="T412">
            <v>2013</v>
          </cell>
          <cell r="U412">
            <v>4</v>
          </cell>
          <cell r="V412">
            <v>918</v>
          </cell>
          <cell r="W412" t="str">
            <v>MS</v>
          </cell>
          <cell r="X412">
            <v>2</v>
          </cell>
          <cell r="Y412">
            <v>2.4300000000000002</v>
          </cell>
          <cell r="Z412">
            <v>1.0893258730193501E-3</v>
          </cell>
          <cell r="AA412">
            <v>40451</v>
          </cell>
          <cell r="AB412">
            <v>26145.23</v>
          </cell>
          <cell r="AC412">
            <v>7.2400000000000006E-2</v>
          </cell>
          <cell r="AD412">
            <v>1</v>
          </cell>
          <cell r="AE412">
            <v>102.47</v>
          </cell>
          <cell r="AF412" t="str">
            <v>A</v>
          </cell>
          <cell r="AG412">
            <v>99.828999999999994</v>
          </cell>
          <cell r="AH412">
            <v>2.1</v>
          </cell>
          <cell r="AI412">
            <v>1</v>
          </cell>
          <cell r="AJ412">
            <v>9.413927297698087E-4</v>
          </cell>
          <cell r="AK412">
            <v>1.1662114204070569E-3</v>
          </cell>
          <cell r="AL412" t="str">
            <v xml:space="preserve">A </v>
          </cell>
          <cell r="AM412" t="str">
            <v>A2</v>
          </cell>
          <cell r="AN412" t="str">
            <v xml:space="preserve">A </v>
          </cell>
          <cell r="AO412" t="str">
            <v>Financial</v>
          </cell>
          <cell r="AP412" t="str">
            <v>Diversified Finan Serv</v>
          </cell>
          <cell r="AQ412" t="str">
            <v>UNITED STATES</v>
          </cell>
          <cell r="AR412" t="str">
            <v>#N/A Field Not Applicable</v>
          </cell>
        </row>
        <row r="413">
          <cell r="A413" t="str">
            <v>CP Inc</v>
          </cell>
          <cell r="B413" t="str">
            <v>Treasury - Partners</v>
          </cell>
          <cell r="C413" t="str">
            <v>13401822</v>
          </cell>
          <cell r="D413" t="str">
            <v>USD</v>
          </cell>
          <cell r="E413" t="str">
            <v>285</v>
          </cell>
          <cell r="F413" t="str">
            <v>070</v>
          </cell>
          <cell r="G413" t="str">
            <v>COMMONWEALTH BANK AU</v>
          </cell>
          <cell r="H413" t="str">
            <v>3.492 13AUG14 14A</v>
          </cell>
          <cell r="I413" t="str">
            <v>B20272BAJ3</v>
          </cell>
          <cell r="J413" t="str">
            <v>B</v>
          </cell>
          <cell r="K413" t="str">
            <v>ZZZ</v>
          </cell>
          <cell r="L413">
            <v>18624</v>
          </cell>
          <cell r="M413">
            <v>4265858.88</v>
          </cell>
          <cell r="N413">
            <v>4274520</v>
          </cell>
          <cell r="O413">
            <v>4306100</v>
          </cell>
          <cell r="P413">
            <v>4000000</v>
          </cell>
          <cell r="Q413">
            <v>4324724</v>
          </cell>
          <cell r="R413" t="str">
            <v>FA   13</v>
          </cell>
          <cell r="S413">
            <v>41864</v>
          </cell>
          <cell r="T413">
            <v>2014</v>
          </cell>
          <cell r="U413">
            <v>8</v>
          </cell>
          <cell r="V413">
            <v>1413</v>
          </cell>
          <cell r="W413" t="str">
            <v>MS</v>
          </cell>
          <cell r="X413">
            <v>3.492</v>
          </cell>
          <cell r="Y413">
            <v>3.62</v>
          </cell>
          <cell r="Z413">
            <v>6.9325771207172423E-3</v>
          </cell>
          <cell r="AA413">
            <v>40451</v>
          </cell>
          <cell r="AB413">
            <v>40241.120000000003</v>
          </cell>
          <cell r="AC413">
            <v>0.15410000000000001</v>
          </cell>
          <cell r="AD413">
            <v>1</v>
          </cell>
          <cell r="AE413">
            <v>107.65299999999999</v>
          </cell>
          <cell r="AF413" t="str">
            <v>AAA</v>
          </cell>
          <cell r="AG413">
            <v>106.863</v>
          </cell>
          <cell r="AH413">
            <v>1.7</v>
          </cell>
          <cell r="AI413">
            <v>1.5</v>
          </cell>
          <cell r="AJ413">
            <v>3.2556301395633455E-3</v>
          </cell>
          <cell r="AK413">
            <v>4.0331234025023583E-3</v>
          </cell>
          <cell r="AL413" t="str">
            <v>AAA</v>
          </cell>
          <cell r="AM413" t="str">
            <v>Aaa</v>
          </cell>
          <cell r="AN413" t="str">
            <v>AAA</v>
          </cell>
          <cell r="AO413" t="str">
            <v>Financial</v>
          </cell>
          <cell r="AP413" t="str">
            <v>Banks</v>
          </cell>
          <cell r="AQ413" t="str">
            <v>AUSTRALIA</v>
          </cell>
          <cell r="AR413" t="str">
            <v>#N/A Field Not Applicable</v>
          </cell>
        </row>
        <row r="414">
          <cell r="A414" t="str">
            <v>CP Inc</v>
          </cell>
          <cell r="B414" t="str">
            <v>Treasury - Partners</v>
          </cell>
          <cell r="C414" t="str">
            <v>13401822</v>
          </cell>
          <cell r="D414" t="str">
            <v>USD</v>
          </cell>
          <cell r="E414" t="str">
            <v>145</v>
          </cell>
          <cell r="F414" t="str">
            <v>070</v>
          </cell>
          <cell r="G414" t="str">
            <v>TOTAL CAPITAL SA</v>
          </cell>
          <cell r="H414" t="str">
            <v>4.000 MAY 28 13</v>
          </cell>
          <cell r="I414" t="str">
            <v>B39ZB58</v>
          </cell>
          <cell r="J414" t="str">
            <v>B</v>
          </cell>
          <cell r="K414" t="str">
            <v>ZZZ</v>
          </cell>
          <cell r="L414">
            <v>41000</v>
          </cell>
          <cell r="M414">
            <v>3056909.27</v>
          </cell>
          <cell r="N414">
            <v>3087300</v>
          </cell>
          <cell r="O414">
            <v>3222750</v>
          </cell>
          <cell r="P414">
            <v>3000000</v>
          </cell>
          <cell r="Q414">
            <v>3263750</v>
          </cell>
          <cell r="R414" t="str">
            <v>M    28</v>
          </cell>
          <cell r="S414">
            <v>41422</v>
          </cell>
          <cell r="T414">
            <v>2013</v>
          </cell>
          <cell r="U414">
            <v>5</v>
          </cell>
          <cell r="V414">
            <v>971</v>
          </cell>
          <cell r="W414" t="str">
            <v>MS</v>
          </cell>
          <cell r="X414">
            <v>4</v>
          </cell>
          <cell r="Y414">
            <v>2.52</v>
          </cell>
          <cell r="Z414">
            <v>3.4583006346389192E-3</v>
          </cell>
          <cell r="AA414">
            <v>40451</v>
          </cell>
          <cell r="AB414">
            <v>165840.73000000001</v>
          </cell>
          <cell r="AC414">
            <v>9.0299999999999991E-2</v>
          </cell>
          <cell r="AD414">
            <v>1</v>
          </cell>
          <cell r="AE414">
            <v>107.425</v>
          </cell>
          <cell r="AF414" t="str">
            <v>AA</v>
          </cell>
          <cell r="AG414">
            <v>102.91</v>
          </cell>
          <cell r="AH414">
            <v>3.2</v>
          </cell>
          <cell r="AI414">
            <v>1.1000000000000001</v>
          </cell>
          <cell r="AJ414">
            <v>4.3914928693827545E-3</v>
          </cell>
          <cell r="AK414">
            <v>5.4402471731034305E-3</v>
          </cell>
          <cell r="AL414" t="str">
            <v>AA</v>
          </cell>
          <cell r="AM414" t="str">
            <v>Aa1</v>
          </cell>
          <cell r="AN414" t="str">
            <v>AA</v>
          </cell>
          <cell r="AO414" t="str">
            <v>Energy</v>
          </cell>
          <cell r="AP414" t="str">
            <v>Oil&amp;Gas</v>
          </cell>
          <cell r="AQ414" t="str">
            <v>FRANCE</v>
          </cell>
          <cell r="AR414" t="str">
            <v>#N/A Field Not Applicable</v>
          </cell>
        </row>
        <row r="415">
          <cell r="A415" t="str">
            <v>CP Inc</v>
          </cell>
          <cell r="B415" t="str">
            <v>Treasury - Partners</v>
          </cell>
          <cell r="C415" t="str">
            <v>13401822</v>
          </cell>
          <cell r="D415" t="str">
            <v>USD</v>
          </cell>
          <cell r="E415" t="str">
            <v>015</v>
          </cell>
          <cell r="F415" t="str">
            <v>070</v>
          </cell>
          <cell r="G415" t="str">
            <v>MEDTRONIC INC</v>
          </cell>
          <cell r="H415" t="str">
            <v>3.0 15 MAR 2015</v>
          </cell>
          <cell r="I415" t="str">
            <v>B585055AR7</v>
          </cell>
          <cell r="J415" t="str">
            <v>B</v>
          </cell>
          <cell r="K415" t="str">
            <v>ZZZ</v>
          </cell>
          <cell r="L415">
            <v>2193.33</v>
          </cell>
          <cell r="M415">
            <v>1640601.1</v>
          </cell>
          <cell r="N415">
            <v>1640097.9</v>
          </cell>
          <cell r="O415">
            <v>1741956.3</v>
          </cell>
          <cell r="P415">
            <v>1645000</v>
          </cell>
          <cell r="Q415">
            <v>1744149.63</v>
          </cell>
          <cell r="R415" t="str">
            <v>MS   15</v>
          </cell>
          <cell r="S415">
            <v>42078</v>
          </cell>
          <cell r="T415">
            <v>2015</v>
          </cell>
          <cell r="U415">
            <v>3</v>
          </cell>
          <cell r="V415">
            <v>1627</v>
          </cell>
          <cell r="W415" t="str">
            <v>MS</v>
          </cell>
          <cell r="X415">
            <v>3</v>
          </cell>
          <cell r="Y415">
            <v>4.18</v>
          </cell>
          <cell r="Z415">
            <v>3.0786401920256863E-3</v>
          </cell>
          <cell r="AA415">
            <v>40451</v>
          </cell>
          <cell r="AB415">
            <v>101355.2</v>
          </cell>
          <cell r="AC415">
            <v>0.20149999999999998</v>
          </cell>
          <cell r="AD415">
            <v>1</v>
          </cell>
          <cell r="AE415">
            <v>105.89399999999999</v>
          </cell>
          <cell r="AF415" t="str">
            <v>AA-</v>
          </cell>
          <cell r="AG415">
            <v>99.702000000000012</v>
          </cell>
          <cell r="AH415">
            <v>3.1</v>
          </cell>
          <cell r="AI415">
            <v>1.6</v>
          </cell>
          <cell r="AJ415">
            <v>2.2832020562869922E-3</v>
          </cell>
          <cell r="AK415">
            <v>2.8284649211066824E-3</v>
          </cell>
          <cell r="AL415" t="str">
            <v>AA-</v>
          </cell>
          <cell r="AM415" t="str">
            <v>A1</v>
          </cell>
          <cell r="AN415" t="str">
            <v>AA-</v>
          </cell>
          <cell r="AO415" t="str">
            <v>Consumer, Non-cyclical</v>
          </cell>
          <cell r="AP415" t="str">
            <v>Healthcare-Products</v>
          </cell>
          <cell r="AQ415" t="str">
            <v>UNITED STATES</v>
          </cell>
          <cell r="AR415" t="str">
            <v>#N/A Field Not Applicable</v>
          </cell>
        </row>
        <row r="416">
          <cell r="A416" t="str">
            <v>CP Inc</v>
          </cell>
          <cell r="B416" t="str">
            <v>Treasury - Partners</v>
          </cell>
          <cell r="C416" t="str">
            <v>13401822</v>
          </cell>
          <cell r="D416" t="str">
            <v>USD</v>
          </cell>
          <cell r="E416" t="str">
            <v>015</v>
          </cell>
          <cell r="F416" t="str">
            <v>070</v>
          </cell>
          <cell r="G416" t="str">
            <v>NOVARTIS CAPITAL COR</v>
          </cell>
          <cell r="H416" t="str">
            <v>1.9 24 APR 2013</v>
          </cell>
          <cell r="I416" t="str">
            <v>B66989HAB4</v>
          </cell>
          <cell r="J416" t="str">
            <v>B</v>
          </cell>
          <cell r="K416" t="str">
            <v>ZZZ</v>
          </cell>
          <cell r="L416">
            <v>30875</v>
          </cell>
          <cell r="M416">
            <v>3000698.26</v>
          </cell>
          <cell r="N416">
            <v>3000840</v>
          </cell>
          <cell r="O416">
            <v>3079530</v>
          </cell>
          <cell r="P416">
            <v>3000000</v>
          </cell>
          <cell r="Q416">
            <v>3110405</v>
          </cell>
          <cell r="R416" t="str">
            <v>AO   24</v>
          </cell>
          <cell r="S416">
            <v>41388</v>
          </cell>
          <cell r="T416">
            <v>2013</v>
          </cell>
          <cell r="U416">
            <v>4</v>
          </cell>
          <cell r="V416">
            <v>937</v>
          </cell>
          <cell r="W416" t="str">
            <v>MS</v>
          </cell>
          <cell r="X416">
            <v>1.9</v>
          </cell>
          <cell r="Y416">
            <v>2.48</v>
          </cell>
          <cell r="Z416">
            <v>3.3408245002536198E-3</v>
          </cell>
          <cell r="AA416">
            <v>40451</v>
          </cell>
          <cell r="AB416">
            <v>78831.740000000005</v>
          </cell>
          <cell r="AC416">
            <v>7.5499999999999998E-2</v>
          </cell>
          <cell r="AD416">
            <v>1</v>
          </cell>
          <cell r="AE416">
            <v>102.65100000000001</v>
          </cell>
          <cell r="AF416" t="str">
            <v>AA-</v>
          </cell>
          <cell r="AG416">
            <v>100.02800000000001</v>
          </cell>
          <cell r="AH416">
            <v>1.9</v>
          </cell>
          <cell r="AI416">
            <v>0.9</v>
          </cell>
          <cell r="AJ416">
            <v>2.5595026413233377E-3</v>
          </cell>
          <cell r="AK416">
            <v>3.1707502262134342E-3</v>
          </cell>
          <cell r="AL416" t="str">
            <v>AA-</v>
          </cell>
          <cell r="AM416" t="str">
            <v>Aa2</v>
          </cell>
          <cell r="AN416" t="str">
            <v>AA-</v>
          </cell>
          <cell r="AO416" t="str">
            <v>Consumer, Non-cyclical</v>
          </cell>
          <cell r="AP416" t="str">
            <v>Pharmaceuticals</v>
          </cell>
          <cell r="AQ416" t="str">
            <v>UNITED STATES</v>
          </cell>
          <cell r="AR416" t="str">
            <v>#N/A Field Not Applicable</v>
          </cell>
        </row>
        <row r="417">
          <cell r="A417" t="str">
            <v>CP Inc</v>
          </cell>
          <cell r="B417" t="str">
            <v>Treasury - Partners</v>
          </cell>
          <cell r="C417" t="str">
            <v>13401822</v>
          </cell>
          <cell r="D417" t="str">
            <v>USD</v>
          </cell>
          <cell r="E417" t="str">
            <v>205</v>
          </cell>
          <cell r="F417" t="str">
            <v>070</v>
          </cell>
          <cell r="G417" t="str">
            <v>SHELL INTL FIN</v>
          </cell>
          <cell r="H417" t="str">
            <v>4.95 22 MAR 201</v>
          </cell>
          <cell r="I417" t="str">
            <v>B822582AB8</v>
          </cell>
          <cell r="J417" t="str">
            <v>B</v>
          </cell>
          <cell r="K417" t="str">
            <v>CAL</v>
          </cell>
          <cell r="L417">
            <v>2598.75</v>
          </cell>
          <cell r="M417">
            <v>2197337.39</v>
          </cell>
          <cell r="N417">
            <v>2261645.1</v>
          </cell>
          <cell r="O417">
            <v>2230893</v>
          </cell>
          <cell r="P417">
            <v>2100000</v>
          </cell>
          <cell r="Q417">
            <v>2233491.75</v>
          </cell>
          <cell r="R417" t="str">
            <v>MS   22</v>
          </cell>
          <cell r="S417">
            <v>40990</v>
          </cell>
          <cell r="T417">
            <v>2012</v>
          </cell>
          <cell r="U417">
            <v>3</v>
          </cell>
          <cell r="V417">
            <v>539</v>
          </cell>
          <cell r="W417" t="str">
            <v>MS</v>
          </cell>
          <cell r="X417">
            <v>4.95</v>
          </cell>
          <cell r="Y417">
            <v>1.44</v>
          </cell>
          <cell r="Z417">
            <v>1.4204923281599063E-3</v>
          </cell>
          <cell r="AA417">
            <v>40451</v>
          </cell>
          <cell r="AB417">
            <v>33555.61</v>
          </cell>
          <cell r="AC417">
            <v>2.81E-2</v>
          </cell>
          <cell r="AD417">
            <v>1</v>
          </cell>
          <cell r="AE417">
            <v>106.23299999999999</v>
          </cell>
          <cell r="AF417" t="str">
            <v>AA</v>
          </cell>
          <cell r="AG417">
            <v>107.697</v>
          </cell>
          <cell r="AH417">
            <v>1.8</v>
          </cell>
          <cell r="AI417">
            <v>0.7</v>
          </cell>
          <cell r="AJ417">
            <v>1.7756154101998831E-3</v>
          </cell>
          <cell r="AK417">
            <v>2.1996589777490707E-3</v>
          </cell>
          <cell r="AL417" t="str">
            <v>AA</v>
          </cell>
          <cell r="AM417" t="str">
            <v>Aa1</v>
          </cell>
          <cell r="AN417" t="str">
            <v>AA</v>
          </cell>
          <cell r="AO417" t="str">
            <v>Energy</v>
          </cell>
          <cell r="AP417" t="str">
            <v>Oil&amp;Gas</v>
          </cell>
          <cell r="AQ417" t="str">
            <v>NETHERLANDS</v>
          </cell>
          <cell r="AR417" t="str">
            <v>#N/A Field Not Applicable</v>
          </cell>
        </row>
        <row r="418">
          <cell r="A418" t="str">
            <v>CP Inc</v>
          </cell>
          <cell r="B418" t="str">
            <v>Treasury - Partners</v>
          </cell>
          <cell r="C418" t="str">
            <v>13401822</v>
          </cell>
          <cell r="D418" t="str">
            <v>USD</v>
          </cell>
          <cell r="E418" t="str">
            <v>015</v>
          </cell>
          <cell r="F418" t="str">
            <v>070</v>
          </cell>
          <cell r="G418" t="str">
            <v>WACHOVIA CORP</v>
          </cell>
          <cell r="H418" t="str">
            <v>5.5 01 MAY 2013</v>
          </cell>
          <cell r="I418" t="str">
            <v>B92976WBJ4</v>
          </cell>
          <cell r="J418" t="str">
            <v>B</v>
          </cell>
          <cell r="K418" t="str">
            <v>ZZZ</v>
          </cell>
          <cell r="L418">
            <v>58781.25</v>
          </cell>
          <cell r="M418">
            <v>2767121.82</v>
          </cell>
          <cell r="N418">
            <v>2795509.5</v>
          </cell>
          <cell r="O418">
            <v>2819422.35</v>
          </cell>
          <cell r="P418">
            <v>2565000</v>
          </cell>
          <cell r="Q418">
            <v>2878203.6</v>
          </cell>
          <cell r="R418" t="str">
            <v>MN    1</v>
          </cell>
          <cell r="S418">
            <v>41395</v>
          </cell>
          <cell r="T418">
            <v>2013</v>
          </cell>
          <cell r="U418">
            <v>5</v>
          </cell>
          <cell r="V418">
            <v>944</v>
          </cell>
          <cell r="W418" t="str">
            <v>MS</v>
          </cell>
          <cell r="X418">
            <v>5.5</v>
          </cell>
          <cell r="Y418">
            <v>2.39</v>
          </cell>
          <cell r="Z418">
            <v>2.9689701730143876E-3</v>
          </cell>
          <cell r="AA418">
            <v>40451</v>
          </cell>
          <cell r="AB418">
            <v>52300.53</v>
          </cell>
          <cell r="AC418">
            <v>7.17E-2</v>
          </cell>
          <cell r="AD418">
            <v>1</v>
          </cell>
          <cell r="AE418">
            <v>109.919</v>
          </cell>
          <cell r="AF418" t="str">
            <v>AA-</v>
          </cell>
          <cell r="AG418">
            <v>108.98699999999999</v>
          </cell>
          <cell r="AH418">
            <v>2.2999999999999998</v>
          </cell>
          <cell r="AI418">
            <v>1.6</v>
          </cell>
          <cell r="AJ418">
            <v>2.8571679489259793E-3</v>
          </cell>
          <cell r="AK418">
            <v>3.53950246978564E-3</v>
          </cell>
          <cell r="AL418" t="str">
            <v>AA-</v>
          </cell>
          <cell r="AM418" t="str">
            <v>A1</v>
          </cell>
          <cell r="AN418" t="str">
            <v>AA-</v>
          </cell>
          <cell r="AO418" t="str">
            <v>Financial</v>
          </cell>
          <cell r="AP418" t="str">
            <v>Banks</v>
          </cell>
          <cell r="AQ418" t="str">
            <v>UNITED STATES</v>
          </cell>
          <cell r="AR418" t="str">
            <v>#N/A Field Not Applicable</v>
          </cell>
        </row>
        <row r="419">
          <cell r="A419" t="str">
            <v>CP Ltd</v>
          </cell>
          <cell r="B419" t="str">
            <v>BlackRock</v>
          </cell>
          <cell r="C419" t="str">
            <v>13407172</v>
          </cell>
          <cell r="D419" t="str">
            <v>USD</v>
          </cell>
          <cell r="E419" t="str">
            <v>015</v>
          </cell>
          <cell r="F419" t="str">
            <v>070</v>
          </cell>
          <cell r="G419" t="str">
            <v>AT&amp;T WIRELESS SRVC</v>
          </cell>
          <cell r="H419" t="str">
            <v>7.875 MAR 01 11</v>
          </cell>
          <cell r="I419" t="str">
            <v>00209AAE6</v>
          </cell>
          <cell r="J419" t="str">
            <v>B</v>
          </cell>
          <cell r="K419" t="str">
            <v>CAL</v>
          </cell>
          <cell r="L419">
            <v>4921.87</v>
          </cell>
          <cell r="M419">
            <v>769890.53</v>
          </cell>
          <cell r="N419">
            <v>815467.5</v>
          </cell>
          <cell r="O419">
            <v>772387.5</v>
          </cell>
          <cell r="P419">
            <v>750000</v>
          </cell>
          <cell r="Q419">
            <v>777309.37</v>
          </cell>
          <cell r="R419" t="str">
            <v>MS    1</v>
          </cell>
          <cell r="S419">
            <v>40603</v>
          </cell>
          <cell r="T419">
            <v>2011</v>
          </cell>
          <cell r="U419">
            <v>3</v>
          </cell>
          <cell r="V419">
            <v>152</v>
          </cell>
          <cell r="W419" t="str">
            <v>MS</v>
          </cell>
          <cell r="X419">
            <v>7.875</v>
          </cell>
          <cell r="Y419">
            <v>0.42</v>
          </cell>
          <cell r="Z419">
            <v>1.4516366441484722E-4</v>
          </cell>
          <cell r="AA419">
            <v>40451</v>
          </cell>
          <cell r="AB419">
            <v>2496.9699999999998</v>
          </cell>
          <cell r="AC419">
            <v>3.8E-3</v>
          </cell>
          <cell r="AD419">
            <v>1</v>
          </cell>
          <cell r="AE419">
            <v>102.985</v>
          </cell>
          <cell r="AF419" t="str">
            <v>A</v>
          </cell>
          <cell r="AG419">
            <v>108.729</v>
          </cell>
          <cell r="AH419">
            <v>1.5</v>
          </cell>
          <cell r="AI419">
            <v>0.7</v>
          </cell>
          <cell r="AJ419">
            <v>5.1844165862445436E-4</v>
          </cell>
          <cell r="AK419">
            <v>6.4225329555121639E-4</v>
          </cell>
          <cell r="AL419" t="str">
            <v xml:space="preserve">A </v>
          </cell>
          <cell r="AM419" t="str">
            <v>A2</v>
          </cell>
          <cell r="AN419" t="str">
            <v xml:space="preserve">A </v>
          </cell>
          <cell r="AO419" t="str">
            <v>Communications</v>
          </cell>
          <cell r="AP419" t="str">
            <v>Telecommunications</v>
          </cell>
          <cell r="AQ419" t="str">
            <v>UNITED STATES</v>
          </cell>
          <cell r="AR419" t="str">
            <v>#N/A Field Not Applicable</v>
          </cell>
        </row>
        <row r="420">
          <cell r="A420" t="str">
            <v>CP Ltd</v>
          </cell>
          <cell r="B420" t="str">
            <v>BlackRock</v>
          </cell>
          <cell r="C420" t="str">
            <v>13407172</v>
          </cell>
          <cell r="D420" t="str">
            <v>USD</v>
          </cell>
          <cell r="E420" t="str">
            <v>015</v>
          </cell>
          <cell r="F420" t="str">
            <v>070</v>
          </cell>
          <cell r="G420" t="str">
            <v>ABBOTT LABORATORIES</v>
          </cell>
          <cell r="H420" t="str">
            <v>5.150 NOV 30 12</v>
          </cell>
          <cell r="I420" t="str">
            <v>002819AA8</v>
          </cell>
          <cell r="J420" t="str">
            <v>B</v>
          </cell>
          <cell r="K420" t="str">
            <v>CAL</v>
          </cell>
          <cell r="L420">
            <v>45870.76</v>
          </cell>
          <cell r="M420">
            <v>2878334.31</v>
          </cell>
          <cell r="N420">
            <v>2909773.5</v>
          </cell>
          <cell r="O420">
            <v>2899471</v>
          </cell>
          <cell r="P420">
            <v>2650000</v>
          </cell>
          <cell r="Q420">
            <v>2945341.76</v>
          </cell>
          <cell r="R420" t="str">
            <v>MN   30</v>
          </cell>
          <cell r="S420">
            <v>41243</v>
          </cell>
          <cell r="T420">
            <v>2012</v>
          </cell>
          <cell r="U420">
            <v>11</v>
          </cell>
          <cell r="V420">
            <v>792</v>
          </cell>
          <cell r="W420" t="str">
            <v>MS</v>
          </cell>
          <cell r="X420">
            <v>5.15</v>
          </cell>
          <cell r="Y420">
            <v>2.04</v>
          </cell>
          <cell r="Z420">
            <v>2.6360342978927424E-3</v>
          </cell>
          <cell r="AA420">
            <v>40451</v>
          </cell>
          <cell r="AB420">
            <v>21136.69</v>
          </cell>
          <cell r="AC420">
            <v>5.3499999999999999E-2</v>
          </cell>
          <cell r="AD420">
            <v>1</v>
          </cell>
          <cell r="AE420">
            <v>109.414</v>
          </cell>
          <cell r="AF420" t="str">
            <v>AA</v>
          </cell>
          <cell r="AG420">
            <v>109.803</v>
          </cell>
          <cell r="AH420">
            <v>1.2</v>
          </cell>
          <cell r="AI420">
            <v>0.8</v>
          </cell>
          <cell r="AJ420">
            <v>1.5506084105251423E-3</v>
          </cell>
          <cell r="AK420">
            <v>1.9209169348225509E-3</v>
          </cell>
          <cell r="AL420" t="str">
            <v>AA</v>
          </cell>
          <cell r="AM420" t="str">
            <v>A1</v>
          </cell>
          <cell r="AN420" t="str">
            <v>AA</v>
          </cell>
          <cell r="AO420" t="str">
            <v>Consumer, Non-cyclical</v>
          </cell>
          <cell r="AP420" t="str">
            <v>Pharmaceuticals</v>
          </cell>
          <cell r="AQ420" t="str">
            <v>UNITED STATES</v>
          </cell>
          <cell r="AR420" t="str">
            <v>#N/A Field Not Applicable</v>
          </cell>
        </row>
        <row r="421">
          <cell r="A421" t="str">
            <v>CP Ltd</v>
          </cell>
          <cell r="B421" t="str">
            <v>BlackRock</v>
          </cell>
          <cell r="C421" t="str">
            <v>13407172</v>
          </cell>
          <cell r="D421" t="str">
            <v>USD</v>
          </cell>
          <cell r="E421" t="str">
            <v>285</v>
          </cell>
          <cell r="F421" t="str">
            <v>070</v>
          </cell>
          <cell r="G421" t="str">
            <v>BHP BILLITON FIN USA</v>
          </cell>
          <cell r="H421" t="str">
            <v>5.125 MAR 29 12</v>
          </cell>
          <cell r="I421" t="str">
            <v>055451AD0</v>
          </cell>
          <cell r="J421" t="str">
            <v>B</v>
          </cell>
          <cell r="K421" t="str">
            <v>ZZZ</v>
          </cell>
          <cell r="L421">
            <v>398.61</v>
          </cell>
          <cell r="M421">
            <v>1468913.61</v>
          </cell>
          <cell r="N421">
            <v>1511071.4</v>
          </cell>
          <cell r="O421">
            <v>1482628</v>
          </cell>
          <cell r="P421">
            <v>1400000</v>
          </cell>
          <cell r="Q421">
            <v>1483026.61</v>
          </cell>
          <cell r="R421" t="str">
            <v>MS   29</v>
          </cell>
          <cell r="S421">
            <v>40997</v>
          </cell>
          <cell r="T421">
            <v>2012</v>
          </cell>
          <cell r="U421">
            <v>3</v>
          </cell>
          <cell r="V421">
            <v>546</v>
          </cell>
          <cell r="W421" t="str">
            <v>MS</v>
          </cell>
          <cell r="X421">
            <v>5.125</v>
          </cell>
          <cell r="Y421">
            <v>1.45</v>
          </cell>
          <cell r="Z421">
            <v>9.5618937071432792E-4</v>
          </cell>
          <cell r="AA421">
            <v>40451</v>
          </cell>
          <cell r="AB421">
            <v>13714.39</v>
          </cell>
          <cell r="AC421">
            <v>2.86E-2</v>
          </cell>
          <cell r="AD421">
            <v>1</v>
          </cell>
          <cell r="AE421">
            <v>105.902</v>
          </cell>
          <cell r="AF421" t="str">
            <v>A+</v>
          </cell>
          <cell r="AG421">
            <v>107.934</v>
          </cell>
          <cell r="AH421">
            <v>1.8</v>
          </cell>
          <cell r="AI421">
            <v>1.1000000000000001</v>
          </cell>
          <cell r="AJ421">
            <v>1.1869937015764071E-3</v>
          </cell>
          <cell r="AK421">
            <v>1.470465584611154E-3</v>
          </cell>
          <cell r="AL421" t="str">
            <v xml:space="preserve">A+ </v>
          </cell>
          <cell r="AM421" t="str">
            <v>A1 /*-</v>
          </cell>
          <cell r="AN421" t="str">
            <v xml:space="preserve">A+ </v>
          </cell>
          <cell r="AO421" t="str">
            <v>Basic Materials</v>
          </cell>
          <cell r="AP421" t="str">
            <v>Mining</v>
          </cell>
          <cell r="AQ421" t="str">
            <v>AUSTRALIA</v>
          </cell>
          <cell r="AR421" t="str">
            <v>#N/A Field Not Applicable</v>
          </cell>
        </row>
        <row r="422">
          <cell r="A422" t="str">
            <v>CP Ltd</v>
          </cell>
          <cell r="B422" t="str">
            <v>BlackRock</v>
          </cell>
          <cell r="C422" t="str">
            <v>13407172</v>
          </cell>
          <cell r="D422" t="str">
            <v>USD</v>
          </cell>
          <cell r="E422" t="str">
            <v>270</v>
          </cell>
          <cell r="F422" t="str">
            <v>070</v>
          </cell>
          <cell r="G422" t="str">
            <v>BP CAP MKTS P L C</v>
          </cell>
          <cell r="H422" t="str">
            <v>3.125 MAR 10 12</v>
          </cell>
          <cell r="I422" t="str">
            <v>05565QBG2</v>
          </cell>
          <cell r="J422" t="str">
            <v>B</v>
          </cell>
          <cell r="K422" t="str">
            <v>ZZZ</v>
          </cell>
          <cell r="L422">
            <v>1367.19</v>
          </cell>
          <cell r="M422">
            <v>765744.62</v>
          </cell>
          <cell r="N422">
            <v>776700</v>
          </cell>
          <cell r="O422">
            <v>764685</v>
          </cell>
          <cell r="P422">
            <v>750000</v>
          </cell>
          <cell r="Q422">
            <v>766052.19</v>
          </cell>
          <cell r="R422" t="str">
            <v>MS   10</v>
          </cell>
          <cell r="S422">
            <v>40978</v>
          </cell>
          <cell r="T422">
            <v>2012</v>
          </cell>
          <cell r="U422">
            <v>3</v>
          </cell>
          <cell r="V422">
            <v>527</v>
          </cell>
          <cell r="W422" t="str">
            <v>MS</v>
          </cell>
          <cell r="X422">
            <v>3.125</v>
          </cell>
          <cell r="Y422">
            <v>2.62</v>
          </cell>
          <cell r="Z422">
            <v>9.0066834696091809E-4</v>
          </cell>
          <cell r="AA422">
            <v>40451</v>
          </cell>
          <cell r="AB422">
            <v>-1059.6199999999999</v>
          </cell>
          <cell r="AC422">
            <v>2.7000000000000003E-2</v>
          </cell>
          <cell r="AD422">
            <v>1</v>
          </cell>
          <cell r="AE422">
            <v>101.958</v>
          </cell>
          <cell r="AF422" t="str">
            <v>A</v>
          </cell>
          <cell r="AG422">
            <v>103.56</v>
          </cell>
          <cell r="AH422">
            <v>1.6</v>
          </cell>
          <cell r="AI422">
            <v>1.7</v>
          </cell>
          <cell r="AJ422">
            <v>5.500264714265148E-4</v>
          </cell>
          <cell r="AK422">
            <v>6.8138103494876719E-4</v>
          </cell>
          <cell r="AL422" t="str">
            <v xml:space="preserve">A </v>
          </cell>
          <cell r="AM422" t="str">
            <v>A2</v>
          </cell>
          <cell r="AN422" t="str">
            <v xml:space="preserve">A </v>
          </cell>
          <cell r="AO422" t="str">
            <v>Energy</v>
          </cell>
          <cell r="AP422" t="str">
            <v>Oil&amp;Gas</v>
          </cell>
          <cell r="AQ422" t="str">
            <v>BRITAIN</v>
          </cell>
          <cell r="AR422" t="str">
            <v>#N/A Field Not Applicable</v>
          </cell>
        </row>
        <row r="423">
          <cell r="A423" t="str">
            <v>CP Ltd</v>
          </cell>
          <cell r="B423" t="str">
            <v>BlackRock</v>
          </cell>
          <cell r="C423" t="str">
            <v>13407172</v>
          </cell>
          <cell r="D423" t="str">
            <v>USD</v>
          </cell>
          <cell r="E423" t="str">
            <v>015</v>
          </cell>
          <cell r="F423" t="str">
            <v>070</v>
          </cell>
          <cell r="G423" t="str">
            <v>CISCO SYS INC</v>
          </cell>
          <cell r="H423" t="str">
            <v>5.250 FEB 22 11</v>
          </cell>
          <cell r="I423" t="str">
            <v>17275RAB8</v>
          </cell>
          <cell r="J423" t="str">
            <v>B</v>
          </cell>
          <cell r="K423" t="str">
            <v>CAL</v>
          </cell>
          <cell r="L423">
            <v>10806.25</v>
          </cell>
          <cell r="M423">
            <v>1934096.64</v>
          </cell>
          <cell r="N423">
            <v>1953276</v>
          </cell>
          <cell r="O423">
            <v>1934734.38</v>
          </cell>
          <cell r="P423">
            <v>1900000</v>
          </cell>
          <cell r="Q423">
            <v>1945540.63</v>
          </cell>
          <cell r="R423" t="str">
            <v>FA   22</v>
          </cell>
          <cell r="S423">
            <v>40596</v>
          </cell>
          <cell r="T423">
            <v>2011</v>
          </cell>
          <cell r="U423">
            <v>2</v>
          </cell>
          <cell r="V423">
            <v>145</v>
          </cell>
          <cell r="W423" t="str">
            <v>MS</v>
          </cell>
          <cell r="X423">
            <v>5.25</v>
          </cell>
          <cell r="Y423">
            <v>0.39</v>
          </cell>
          <cell r="Z423">
            <v>3.3862766203295405E-4</v>
          </cell>
          <cell r="AA423">
            <v>40451</v>
          </cell>
          <cell r="AB423">
            <v>637.73</v>
          </cell>
          <cell r="AC423">
            <v>3.4999999999999996E-3</v>
          </cell>
          <cell r="AD423">
            <v>1</v>
          </cell>
          <cell r="AE423">
            <v>101.82799999999999</v>
          </cell>
          <cell r="AF423" t="str">
            <v>A+</v>
          </cell>
          <cell r="AG423">
            <v>102.804</v>
          </cell>
          <cell r="AH423">
            <v>0.7</v>
          </cell>
          <cell r="AI423">
            <v>0.6</v>
          </cell>
          <cell r="AJ423">
            <v>6.0779323954632779E-4</v>
          </cell>
          <cell r="AK423">
            <v>7.5294337293049893E-4</v>
          </cell>
          <cell r="AL423" t="str">
            <v xml:space="preserve">A+ </v>
          </cell>
          <cell r="AM423" t="str">
            <v>A1</v>
          </cell>
          <cell r="AN423" t="str">
            <v xml:space="preserve">A+ </v>
          </cell>
          <cell r="AO423" t="str">
            <v>Communications</v>
          </cell>
          <cell r="AP423" t="str">
            <v>Telecommunications</v>
          </cell>
          <cell r="AQ423" t="str">
            <v>UNITED STATES</v>
          </cell>
          <cell r="AR423" t="str">
            <v>#N/A Field Not Applicable</v>
          </cell>
        </row>
        <row r="424">
          <cell r="A424" t="str">
            <v>CP Ltd</v>
          </cell>
          <cell r="B424" t="str">
            <v>BlackRock</v>
          </cell>
          <cell r="C424" t="str">
            <v>13407172</v>
          </cell>
          <cell r="D424" t="str">
            <v>USD</v>
          </cell>
          <cell r="E424" t="str">
            <v>015</v>
          </cell>
          <cell r="F424" t="str">
            <v>070</v>
          </cell>
          <cell r="G424" t="str">
            <v>CISCO SYS INC</v>
          </cell>
          <cell r="H424" t="str">
            <v>2.900 NOV 17 14</v>
          </cell>
          <cell r="I424" t="str">
            <v>17275RAG7</v>
          </cell>
          <cell r="J424" t="str">
            <v>B</v>
          </cell>
          <cell r="K424" t="str">
            <v>CAL</v>
          </cell>
          <cell r="L424">
            <v>21588.89</v>
          </cell>
          <cell r="M424">
            <v>2077668.67</v>
          </cell>
          <cell r="N424">
            <v>2081480</v>
          </cell>
          <cell r="O424">
            <v>2121250</v>
          </cell>
          <cell r="P424">
            <v>2000000</v>
          </cell>
          <cell r="Q424">
            <v>2142838.89</v>
          </cell>
          <cell r="R424" t="str">
            <v>MN   17</v>
          </cell>
          <cell r="S424">
            <v>41960</v>
          </cell>
          <cell r="T424">
            <v>2014</v>
          </cell>
          <cell r="U424">
            <v>11</v>
          </cell>
          <cell r="V424">
            <v>1509</v>
          </cell>
          <cell r="W424" t="str">
            <v>MS</v>
          </cell>
          <cell r="X424">
            <v>2.9</v>
          </cell>
          <cell r="Y424">
            <v>3.86</v>
          </cell>
          <cell r="Z424">
            <v>3.6003378009242392E-3</v>
          </cell>
          <cell r="AA424">
            <v>40451</v>
          </cell>
          <cell r="AB424">
            <v>43581.33</v>
          </cell>
          <cell r="AC424">
            <v>0.17469999999999999</v>
          </cell>
          <cell r="AD424">
            <v>1</v>
          </cell>
          <cell r="AE424">
            <v>106.06299999999999</v>
          </cell>
          <cell r="AF424" t="str">
            <v>A+</v>
          </cell>
          <cell r="AG424">
            <v>104.074</v>
          </cell>
          <cell r="AH424">
            <v>1.9</v>
          </cell>
          <cell r="AI424">
            <v>1.4</v>
          </cell>
          <cell r="AJ424">
            <v>1.7721870004549362E-3</v>
          </cell>
          <cell r="AK424">
            <v>2.1954118123823172E-3</v>
          </cell>
          <cell r="AL424" t="str">
            <v xml:space="preserve">A+ </v>
          </cell>
          <cell r="AM424" t="str">
            <v>A1</v>
          </cell>
          <cell r="AN424" t="str">
            <v xml:space="preserve">A+ </v>
          </cell>
          <cell r="AO424" t="str">
            <v>Communications</v>
          </cell>
          <cell r="AP424" t="str">
            <v>Telecommunications</v>
          </cell>
          <cell r="AQ424" t="str">
            <v>UNITED STATES</v>
          </cell>
          <cell r="AR424" t="str">
            <v>#N/A Field Not Applicable</v>
          </cell>
        </row>
        <row r="425">
          <cell r="A425" t="str">
            <v>CP Ltd</v>
          </cell>
          <cell r="B425" t="str">
            <v>BlackRock</v>
          </cell>
          <cell r="C425" t="str">
            <v>13407172</v>
          </cell>
          <cell r="D425" t="str">
            <v>USD</v>
          </cell>
          <cell r="E425" t="str">
            <v>015</v>
          </cell>
          <cell r="F425" t="str">
            <v>070</v>
          </cell>
          <cell r="G425" t="str">
            <v>CITIGROUP FDG INC GT</v>
          </cell>
          <cell r="H425" t="str">
            <v>2.125 JUL 12 12</v>
          </cell>
          <cell r="I425" t="str">
            <v>17313YAG6</v>
          </cell>
          <cell r="J425" t="str">
            <v>B</v>
          </cell>
          <cell r="K425" t="str">
            <v>ZZZ</v>
          </cell>
          <cell r="L425">
            <v>28352.22</v>
          </cell>
          <cell r="M425">
            <v>6207965.8799999999</v>
          </cell>
          <cell r="N425">
            <v>6226807.04</v>
          </cell>
          <cell r="O425">
            <v>6249510.4000000004</v>
          </cell>
          <cell r="P425">
            <v>6080000</v>
          </cell>
          <cell r="Q425">
            <v>6277862.6200000001</v>
          </cell>
          <cell r="R425" t="str">
            <v>JJ   12</v>
          </cell>
          <cell r="S425">
            <v>41102</v>
          </cell>
          <cell r="T425">
            <v>2012</v>
          </cell>
          <cell r="U425">
            <v>7</v>
          </cell>
          <cell r="V425">
            <v>651</v>
          </cell>
          <cell r="W425" t="str">
            <v>MS</v>
          </cell>
          <cell r="X425">
            <v>2.125</v>
          </cell>
          <cell r="Y425">
            <v>1.75</v>
          </cell>
          <cell r="Z425">
            <v>4.8771602400362341E-3</v>
          </cell>
          <cell r="AA425">
            <v>40451</v>
          </cell>
          <cell r="AB425">
            <v>41544.519999999997</v>
          </cell>
          <cell r="AC425">
            <v>3.9599999999999996E-2</v>
          </cell>
          <cell r="AD425">
            <v>1</v>
          </cell>
          <cell r="AE425">
            <v>102.788</v>
          </cell>
          <cell r="AF425" t="str">
            <v>AAA</v>
          </cell>
          <cell r="AG425">
            <v>102.41500000000001</v>
          </cell>
          <cell r="AH425">
            <v>0.9</v>
          </cell>
          <cell r="AI425">
            <v>0.6</v>
          </cell>
          <cell r="AJ425">
            <v>2.5082538377329206E-3</v>
          </cell>
          <cell r="AK425">
            <v>3.1072624403624041E-3</v>
          </cell>
          <cell r="AL425" t="str">
            <v>AAA</v>
          </cell>
          <cell r="AM425" t="str">
            <v>Aaa</v>
          </cell>
          <cell r="AN425" t="str">
            <v>AAA</v>
          </cell>
          <cell r="AO425" t="str">
            <v>Financial</v>
          </cell>
          <cell r="AP425" t="str">
            <v>Diversified Finan Serv</v>
          </cell>
          <cell r="AQ425" t="str">
            <v>UNITED STATES</v>
          </cell>
          <cell r="AR425" t="str">
            <v>#N/A Field Not Applicable</v>
          </cell>
        </row>
        <row r="426">
          <cell r="A426" t="str">
            <v>CP Ltd</v>
          </cell>
          <cell r="B426" t="str">
            <v>BlackRock</v>
          </cell>
          <cell r="C426" t="str">
            <v>13407172</v>
          </cell>
          <cell r="D426" t="str">
            <v>USD</v>
          </cell>
          <cell r="E426" t="str">
            <v>015</v>
          </cell>
          <cell r="F426" t="str">
            <v>070</v>
          </cell>
          <cell r="G426" t="str">
            <v>CITIBANK N A FDIC GT</v>
          </cell>
          <cell r="H426" t="str">
            <v>1.250 NOV 15 11</v>
          </cell>
          <cell r="I426" t="str">
            <v>17314JAS2</v>
          </cell>
          <cell r="J426" t="str">
            <v>B</v>
          </cell>
          <cell r="K426" t="str">
            <v>ZZZ</v>
          </cell>
          <cell r="L426">
            <v>11805.56</v>
          </cell>
          <cell r="M426">
            <v>2504904.1800000002</v>
          </cell>
          <cell r="N426">
            <v>2508217.5</v>
          </cell>
          <cell r="O426">
            <v>2522425</v>
          </cell>
          <cell r="P426">
            <v>2500000</v>
          </cell>
          <cell r="Q426">
            <v>2534230.56</v>
          </cell>
          <cell r="R426" t="str">
            <v>MN   15</v>
          </cell>
          <cell r="S426">
            <v>40862</v>
          </cell>
          <cell r="T426">
            <v>2011</v>
          </cell>
          <cell r="U426">
            <v>11</v>
          </cell>
          <cell r="V426">
            <v>411</v>
          </cell>
          <cell r="W426" t="str">
            <v>MS</v>
          </cell>
          <cell r="X426">
            <v>1.25</v>
          </cell>
          <cell r="Y426">
            <v>1.1100000000000001</v>
          </cell>
          <cell r="Z426">
            <v>1.2482275130116895E-3</v>
          </cell>
          <cell r="AA426">
            <v>40451</v>
          </cell>
          <cell r="AB426">
            <v>17520.82</v>
          </cell>
          <cell r="AC426">
            <v>1.8000000000000002E-2</v>
          </cell>
          <cell r="AD426">
            <v>1</v>
          </cell>
          <cell r="AE426">
            <v>100.89700000000001</v>
          </cell>
          <cell r="AF426" t="str">
            <v>AAA</v>
          </cell>
          <cell r="AG426">
            <v>100.32899999999999</v>
          </cell>
          <cell r="AH426">
            <v>1.1000000000000001</v>
          </cell>
          <cell r="AI426">
            <v>0.4</v>
          </cell>
          <cell r="AJ426">
            <v>1.2369822201016741E-3</v>
          </cell>
          <cell r="AK426">
            <v>1.5323921104381073E-3</v>
          </cell>
          <cell r="AL426" t="str">
            <v>AAA</v>
          </cell>
          <cell r="AM426" t="str">
            <v>Aaa</v>
          </cell>
          <cell r="AN426" t="str">
            <v>AAA</v>
          </cell>
          <cell r="AO426" t="str">
            <v>Financial</v>
          </cell>
          <cell r="AP426" t="str">
            <v>Banks</v>
          </cell>
          <cell r="AQ426" t="str">
            <v>UNITED STATES</v>
          </cell>
          <cell r="AR426" t="str">
            <v>#N/A Field Not Applicable</v>
          </cell>
        </row>
        <row r="427">
          <cell r="A427" t="str">
            <v>CP Ltd</v>
          </cell>
          <cell r="B427" t="str">
            <v>BlackRock</v>
          </cell>
          <cell r="C427" t="str">
            <v>13407172</v>
          </cell>
          <cell r="D427" t="str">
            <v>USD</v>
          </cell>
          <cell r="E427" t="str">
            <v>015</v>
          </cell>
          <cell r="F427" t="str">
            <v>070</v>
          </cell>
          <cell r="G427" t="str">
            <v>CONOCOPHILLIPS</v>
          </cell>
          <cell r="H427" t="str">
            <v>4.750 OCT 15 12</v>
          </cell>
          <cell r="I427" t="str">
            <v>20825CAE4</v>
          </cell>
          <cell r="J427" t="str">
            <v>B</v>
          </cell>
          <cell r="K427" t="str">
            <v>CAL</v>
          </cell>
          <cell r="L427">
            <v>19712.5</v>
          </cell>
          <cell r="M427">
            <v>962580</v>
          </cell>
          <cell r="N427">
            <v>968796</v>
          </cell>
          <cell r="O427">
            <v>970488</v>
          </cell>
          <cell r="P427">
            <v>900000</v>
          </cell>
          <cell r="Q427">
            <v>990200.5</v>
          </cell>
          <cell r="R427" t="str">
            <v>AO   15</v>
          </cell>
          <cell r="S427">
            <v>41197</v>
          </cell>
          <cell r="T427">
            <v>2012</v>
          </cell>
          <cell r="U427">
            <v>10</v>
          </cell>
          <cell r="V427">
            <v>746</v>
          </cell>
          <cell r="W427" t="str">
            <v>MS</v>
          </cell>
          <cell r="X427">
            <v>4.75</v>
          </cell>
          <cell r="Y427">
            <v>1.93</v>
          </cell>
          <cell r="Z427">
            <v>8.3401487697594586E-4</v>
          </cell>
          <cell r="AA427">
            <v>40451</v>
          </cell>
          <cell r="AB427">
            <v>7908</v>
          </cell>
          <cell r="AC427">
            <v>4.82E-2</v>
          </cell>
          <cell r="AD427">
            <v>1</v>
          </cell>
          <cell r="AE427">
            <v>107.83200000000001</v>
          </cell>
          <cell r="AF427" t="str">
            <v>A</v>
          </cell>
          <cell r="AG427">
            <v>107.64400000000002</v>
          </cell>
          <cell r="AH427">
            <v>1.3</v>
          </cell>
          <cell r="AI427">
            <v>0.9</v>
          </cell>
          <cell r="AJ427">
            <v>5.6177167879208794E-4</v>
          </cell>
          <cell r="AK427">
            <v>6.9593117383514853E-4</v>
          </cell>
          <cell r="AL427" t="str">
            <v xml:space="preserve">A </v>
          </cell>
          <cell r="AM427" t="str">
            <v>A1</v>
          </cell>
          <cell r="AN427" t="str">
            <v xml:space="preserve">A </v>
          </cell>
          <cell r="AO427" t="str">
            <v>Energy</v>
          </cell>
          <cell r="AP427" t="str">
            <v>Oil&amp;Gas</v>
          </cell>
          <cell r="AQ427" t="str">
            <v>UNITED STATES</v>
          </cell>
          <cell r="AR427" t="str">
            <v>#N/A Field Not Applicable</v>
          </cell>
        </row>
        <row r="428">
          <cell r="A428" t="str">
            <v>CP Ltd</v>
          </cell>
          <cell r="B428" t="str">
            <v>BlackRock</v>
          </cell>
          <cell r="C428" t="str">
            <v>13407172</v>
          </cell>
          <cell r="D428" t="str">
            <v>USD</v>
          </cell>
          <cell r="E428" t="str">
            <v>015</v>
          </cell>
          <cell r="F428" t="str">
            <v>070</v>
          </cell>
          <cell r="G428" t="str">
            <v>CONOCOPHILLIPS</v>
          </cell>
          <cell r="H428" t="str">
            <v>4.750 FEB 01 14</v>
          </cell>
          <cell r="I428" t="str">
            <v>20825CAS3</v>
          </cell>
          <cell r="J428" t="str">
            <v>B</v>
          </cell>
          <cell r="K428" t="str">
            <v>CAL</v>
          </cell>
          <cell r="L428">
            <v>15833.33</v>
          </cell>
          <cell r="M428">
            <v>2136809.5499999998</v>
          </cell>
          <cell r="N428">
            <v>2171040</v>
          </cell>
          <cell r="O428">
            <v>2228020</v>
          </cell>
          <cell r="P428">
            <v>2000000</v>
          </cell>
          <cell r="Q428">
            <v>2243853.33</v>
          </cell>
          <cell r="R428" t="str">
            <v>FA    1</v>
          </cell>
          <cell r="S428">
            <v>41671</v>
          </cell>
          <cell r="T428">
            <v>2014</v>
          </cell>
          <cell r="U428">
            <v>2</v>
          </cell>
          <cell r="V428">
            <v>1220</v>
          </cell>
          <cell r="W428" t="str">
            <v>MS</v>
          </cell>
          <cell r="X428">
            <v>4.75</v>
          </cell>
          <cell r="Y428">
            <v>3.1</v>
          </cell>
          <cell r="Z428">
            <v>2.9737685525467964E-3</v>
          </cell>
          <cell r="AA428">
            <v>40451</v>
          </cell>
          <cell r="AB428">
            <v>91210.45</v>
          </cell>
          <cell r="AC428">
            <v>0.11560000000000001</v>
          </cell>
          <cell r="AD428">
            <v>1</v>
          </cell>
          <cell r="AE428">
            <v>111.40100000000001</v>
          </cell>
          <cell r="AF428" t="str">
            <v>A</v>
          </cell>
          <cell r="AG428">
            <v>108.55200000000001</v>
          </cell>
          <cell r="AH428">
            <v>2.6</v>
          </cell>
          <cell r="AI428">
            <v>1.2</v>
          </cell>
          <cell r="AJ428">
            <v>2.4941284634263454E-3</v>
          </cell>
          <cell r="AK428">
            <v>3.0897637150027126E-3</v>
          </cell>
          <cell r="AL428" t="str">
            <v xml:space="preserve">A </v>
          </cell>
          <cell r="AM428" t="str">
            <v>A1</v>
          </cell>
          <cell r="AN428" t="str">
            <v xml:space="preserve">A </v>
          </cell>
          <cell r="AO428" t="str">
            <v>Energy</v>
          </cell>
          <cell r="AP428" t="str">
            <v>Oil&amp;Gas</v>
          </cell>
          <cell r="AQ428" t="str">
            <v>UNITED STATES</v>
          </cell>
          <cell r="AR428" t="str">
            <v>#N/A Field Not Applicable</v>
          </cell>
        </row>
        <row r="429">
          <cell r="A429" t="str">
            <v>CP Ltd</v>
          </cell>
          <cell r="B429" t="str">
            <v>BlackRock</v>
          </cell>
          <cell r="C429" t="str">
            <v>13407172</v>
          </cell>
          <cell r="D429" t="str">
            <v>USD</v>
          </cell>
          <cell r="E429" t="str">
            <v>015</v>
          </cell>
          <cell r="F429" t="str">
            <v>070</v>
          </cell>
          <cell r="G429" t="str">
            <v>GENERAL DYNAMICS COR</v>
          </cell>
          <cell r="H429" t="str">
            <v>4.250 MAY 15 13</v>
          </cell>
          <cell r="I429" t="str">
            <v>369550AK N</v>
          </cell>
          <cell r="J429" t="str">
            <v>B</v>
          </cell>
          <cell r="K429" t="str">
            <v>CAL</v>
          </cell>
          <cell r="L429">
            <v>59806.94</v>
          </cell>
          <cell r="M429">
            <v>4020638.21</v>
          </cell>
          <cell r="N429">
            <v>4043189.5</v>
          </cell>
          <cell r="O429">
            <v>4050602.25</v>
          </cell>
          <cell r="P429">
            <v>3725000</v>
          </cell>
          <cell r="Q429">
            <v>4110409.19</v>
          </cell>
          <cell r="R429" t="str">
            <v>MN   15</v>
          </cell>
          <cell r="S429">
            <v>41409</v>
          </cell>
          <cell r="T429">
            <v>2013</v>
          </cell>
          <cell r="U429">
            <v>5</v>
          </cell>
          <cell r="V429">
            <v>958</v>
          </cell>
          <cell r="W429" t="str">
            <v>MS</v>
          </cell>
          <cell r="X429">
            <v>4.25</v>
          </cell>
          <cell r="Y429">
            <v>2.4700000000000002</v>
          </cell>
          <cell r="Z429">
            <v>4.4583237615469879E-3</v>
          </cell>
          <cell r="AA429">
            <v>40451</v>
          </cell>
          <cell r="AB429">
            <v>29964.04</v>
          </cell>
          <cell r="AC429">
            <v>7.5800000000000006E-2</v>
          </cell>
          <cell r="AD429">
            <v>1</v>
          </cell>
          <cell r="AE429">
            <v>108.741</v>
          </cell>
          <cell r="AF429" t="str">
            <v>A</v>
          </cell>
          <cell r="AG429">
            <v>108.542</v>
          </cell>
          <cell r="AH429">
            <v>1.2</v>
          </cell>
          <cell r="AI429">
            <v>0.9</v>
          </cell>
          <cell r="AJ429">
            <v>2.1659872525734351E-3</v>
          </cell>
          <cell r="AK429">
            <v>2.6832574658027229E-3</v>
          </cell>
          <cell r="AL429" t="str">
            <v xml:space="preserve">A </v>
          </cell>
          <cell r="AM429" t="str">
            <v>A2</v>
          </cell>
          <cell r="AN429" t="str">
            <v xml:space="preserve">A </v>
          </cell>
          <cell r="AO429" t="str">
            <v>Industrial</v>
          </cell>
          <cell r="AP429" t="str">
            <v>Aerospace/Defense</v>
          </cell>
          <cell r="AQ429" t="str">
            <v>UNITED STATES</v>
          </cell>
          <cell r="AR429" t="str">
            <v>#N/A Field Not Applicable</v>
          </cell>
        </row>
        <row r="430">
          <cell r="A430" t="str">
            <v>CP Ltd</v>
          </cell>
          <cell r="B430" t="str">
            <v>BlackRock</v>
          </cell>
          <cell r="C430" t="str">
            <v>13407172</v>
          </cell>
          <cell r="D430" t="str">
            <v>USD</v>
          </cell>
          <cell r="E430" t="str">
            <v>015</v>
          </cell>
          <cell r="F430" t="str">
            <v>070</v>
          </cell>
          <cell r="G430" t="str">
            <v>GENL ELEC CAP CORP F</v>
          </cell>
          <cell r="H430" t="str">
            <v>2.125 DEC 21 12</v>
          </cell>
          <cell r="I430" t="str">
            <v>36967HAV9</v>
          </cell>
          <cell r="J430" t="str">
            <v>B</v>
          </cell>
          <cell r="K430" t="str">
            <v>ZZZ</v>
          </cell>
          <cell r="L430">
            <v>11805.56</v>
          </cell>
          <cell r="M430">
            <v>2008410</v>
          </cell>
          <cell r="N430">
            <v>2011890</v>
          </cell>
          <cell r="O430">
            <v>2063680</v>
          </cell>
          <cell r="P430">
            <v>2000000</v>
          </cell>
          <cell r="Q430">
            <v>2075485.56</v>
          </cell>
          <cell r="R430" t="str">
            <v>JD   21</v>
          </cell>
          <cell r="S430">
            <v>41264</v>
          </cell>
          <cell r="T430">
            <v>2012</v>
          </cell>
          <cell r="U430">
            <v>12</v>
          </cell>
          <cell r="V430">
            <v>813</v>
          </cell>
          <cell r="W430" t="str">
            <v>MS</v>
          </cell>
          <cell r="X430">
            <v>2.125</v>
          </cell>
          <cell r="Y430">
            <v>2.17</v>
          </cell>
          <cell r="Z430">
            <v>1.9565536615251265E-3</v>
          </cell>
          <cell r="AA430">
            <v>40451</v>
          </cell>
          <cell r="AB430">
            <v>55270</v>
          </cell>
          <cell r="AC430">
            <v>5.8499999999999996E-2</v>
          </cell>
          <cell r="AD430">
            <v>1</v>
          </cell>
          <cell r="AE430">
            <v>103.184</v>
          </cell>
          <cell r="AF430" t="str">
            <v>AAA</v>
          </cell>
          <cell r="AG430">
            <v>100.59399999999999</v>
          </cell>
          <cell r="AH430">
            <v>1.9</v>
          </cell>
          <cell r="AI430">
            <v>0.7</v>
          </cell>
          <cell r="AJ430">
            <v>1.7131115008745348E-3</v>
          </cell>
          <cell r="AK430">
            <v>2.1222281982558699E-3</v>
          </cell>
          <cell r="AL430" t="str">
            <v>AAA</v>
          </cell>
          <cell r="AM430" t="str">
            <v>Aaa</v>
          </cell>
          <cell r="AN430" t="str">
            <v>AAA</v>
          </cell>
          <cell r="AO430" t="str">
            <v>Financial</v>
          </cell>
          <cell r="AP430" t="str">
            <v>Diversified Finan Serv</v>
          </cell>
          <cell r="AQ430" t="str">
            <v>UNITED STATES</v>
          </cell>
          <cell r="AR430" t="str">
            <v>#N/A Field Not Applicable</v>
          </cell>
        </row>
        <row r="431">
          <cell r="A431" t="str">
            <v>CP Ltd</v>
          </cell>
          <cell r="B431" t="str">
            <v>BlackRock</v>
          </cell>
          <cell r="C431" t="str">
            <v>13407172</v>
          </cell>
          <cell r="D431" t="str">
            <v>USD</v>
          </cell>
          <cell r="E431" t="str">
            <v>015</v>
          </cell>
          <cell r="F431" t="str">
            <v>070</v>
          </cell>
          <cell r="G431" t="str">
            <v>GENL ELEC CAP CORP F</v>
          </cell>
          <cell r="H431" t="str">
            <v>2.625 DEC 28 12</v>
          </cell>
          <cell r="I431" t="str">
            <v>36967HAY3</v>
          </cell>
          <cell r="J431" t="str">
            <v>B</v>
          </cell>
          <cell r="K431" t="str">
            <v>ZZZ</v>
          </cell>
          <cell r="L431">
            <v>20343.75</v>
          </cell>
          <cell r="M431">
            <v>3122036.75</v>
          </cell>
          <cell r="N431">
            <v>3127401</v>
          </cell>
          <cell r="O431">
            <v>3127950</v>
          </cell>
          <cell r="P431">
            <v>3000000</v>
          </cell>
          <cell r="Q431">
            <v>3148293.75</v>
          </cell>
          <cell r="R431" t="str">
            <v>JD   28</v>
          </cell>
          <cell r="S431">
            <v>41271</v>
          </cell>
          <cell r="T431">
            <v>2012</v>
          </cell>
          <cell r="U431">
            <v>12</v>
          </cell>
          <cell r="V431">
            <v>820</v>
          </cell>
          <cell r="W431" t="str">
            <v>MS</v>
          </cell>
          <cell r="X431">
            <v>2.625</v>
          </cell>
          <cell r="Y431">
            <v>2.17</v>
          </cell>
          <cell r="Z431">
            <v>3.0414270167089916E-3</v>
          </cell>
          <cell r="AA431">
            <v>40451</v>
          </cell>
          <cell r="AB431">
            <v>5913.25</v>
          </cell>
          <cell r="AC431">
            <v>5.9000000000000004E-2</v>
          </cell>
          <cell r="AD431">
            <v>1</v>
          </cell>
          <cell r="AE431">
            <v>104.265</v>
          </cell>
          <cell r="AF431" t="str">
            <v>AAA</v>
          </cell>
          <cell r="AG431">
            <v>104.24700000000001</v>
          </cell>
          <cell r="AH431">
            <v>0.8</v>
          </cell>
          <cell r="AI431">
            <v>0.7</v>
          </cell>
          <cell r="AJ431">
            <v>1.1212634162982458E-3</v>
          </cell>
          <cell r="AK431">
            <v>1.3890379222403712E-3</v>
          </cell>
          <cell r="AL431" t="str">
            <v>AAA</v>
          </cell>
          <cell r="AM431" t="str">
            <v>Aaa</v>
          </cell>
          <cell r="AN431" t="str">
            <v>AAA</v>
          </cell>
          <cell r="AO431" t="str">
            <v>Financial</v>
          </cell>
          <cell r="AP431" t="str">
            <v>Diversified Finan Serv</v>
          </cell>
          <cell r="AQ431" t="str">
            <v>UNITED STATES</v>
          </cell>
          <cell r="AR431" t="str">
            <v>#N/A Field Not Applicable</v>
          </cell>
        </row>
        <row r="432">
          <cell r="A432" t="str">
            <v>CP Ltd</v>
          </cell>
          <cell r="B432" t="str">
            <v>BlackRock</v>
          </cell>
          <cell r="C432" t="str">
            <v>13407172</v>
          </cell>
          <cell r="D432" t="str">
            <v>USD</v>
          </cell>
          <cell r="E432" t="str">
            <v>015</v>
          </cell>
          <cell r="F432" t="str">
            <v>070</v>
          </cell>
          <cell r="G432" t="str">
            <v>GENL ELEC CAP CORP F</v>
          </cell>
          <cell r="H432" t="str">
            <v>2.000 SEP 28 12</v>
          </cell>
          <cell r="I432" t="str">
            <v>36967HBB2</v>
          </cell>
          <cell r="J432" t="str">
            <v>B</v>
          </cell>
          <cell r="K432" t="str">
            <v>ZZZ</v>
          </cell>
          <cell r="L432">
            <v>333.33</v>
          </cell>
          <cell r="M432">
            <v>2004391.96</v>
          </cell>
          <cell r="N432">
            <v>2006600</v>
          </cell>
          <cell r="O432">
            <v>2055060</v>
          </cell>
          <cell r="P432">
            <v>2000000</v>
          </cell>
          <cell r="Q432">
            <v>2055393.33</v>
          </cell>
          <cell r="R432" t="str">
            <v>MS   28</v>
          </cell>
          <cell r="S432">
            <v>41180</v>
          </cell>
          <cell r="T432">
            <v>2012</v>
          </cell>
          <cell r="U432">
            <v>9</v>
          </cell>
          <cell r="V432">
            <v>729</v>
          </cell>
          <cell r="W432" t="str">
            <v>MS</v>
          </cell>
          <cell r="X432">
            <v>2</v>
          </cell>
          <cell r="Y432">
            <v>1.96</v>
          </cell>
          <cell r="Z432">
            <v>1.7636742657953419E-3</v>
          </cell>
          <cell r="AA432">
            <v>40451</v>
          </cell>
          <cell r="AB432">
            <v>50668.04</v>
          </cell>
          <cell r="AC432">
            <v>4.8499999999999995E-2</v>
          </cell>
          <cell r="AD432">
            <v>1</v>
          </cell>
          <cell r="AE432">
            <v>102.75299999999999</v>
          </cell>
          <cell r="AF432" t="str">
            <v>AAA</v>
          </cell>
          <cell r="AG432">
            <v>100.33</v>
          </cell>
          <cell r="AH432">
            <v>1.9</v>
          </cell>
          <cell r="AI432">
            <v>0.6</v>
          </cell>
          <cell r="AJ432">
            <v>1.7096842372505865E-3</v>
          </cell>
          <cell r="AK432">
            <v>2.1179824527209844E-3</v>
          </cell>
          <cell r="AL432" t="str">
            <v>AAA</v>
          </cell>
          <cell r="AM432" t="str">
            <v>Aaa</v>
          </cell>
          <cell r="AN432" t="str">
            <v>AAA</v>
          </cell>
          <cell r="AO432" t="str">
            <v>Financial</v>
          </cell>
          <cell r="AP432" t="str">
            <v>Diversified Finan Serv</v>
          </cell>
          <cell r="AQ432" t="str">
            <v>UNITED STATES</v>
          </cell>
          <cell r="AR432" t="str">
            <v>#N/A Field Not Applicable</v>
          </cell>
        </row>
        <row r="433">
          <cell r="A433" t="str">
            <v>CP Ltd</v>
          </cell>
          <cell r="B433" t="str">
            <v>BlackRock</v>
          </cell>
          <cell r="C433" t="str">
            <v>13407172</v>
          </cell>
          <cell r="D433" t="str">
            <v>USD</v>
          </cell>
          <cell r="E433" t="str">
            <v>015</v>
          </cell>
          <cell r="F433" t="str">
            <v>070</v>
          </cell>
          <cell r="G433" t="str">
            <v>GLAXOSMITHKLINE CAP</v>
          </cell>
          <cell r="H433" t="str">
            <v>4.850 MAY 15 13</v>
          </cell>
          <cell r="I433" t="str">
            <v>377372AC1</v>
          </cell>
          <cell r="J433" t="str">
            <v>B</v>
          </cell>
          <cell r="K433" t="str">
            <v>CAL</v>
          </cell>
          <cell r="L433">
            <v>44431.39</v>
          </cell>
          <cell r="M433">
            <v>2586460.4</v>
          </cell>
          <cell r="N433">
            <v>2629356.75</v>
          </cell>
          <cell r="O433">
            <v>2667184.75</v>
          </cell>
          <cell r="P433">
            <v>2425000</v>
          </cell>
          <cell r="Q433">
            <v>2711616.14</v>
          </cell>
          <cell r="R433" t="str">
            <v>MN   15</v>
          </cell>
          <cell r="S433">
            <v>41409</v>
          </cell>
          <cell r="T433">
            <v>2013</v>
          </cell>
          <cell r="U433">
            <v>5</v>
          </cell>
          <cell r="V433">
            <v>958</v>
          </cell>
          <cell r="W433" t="str">
            <v>MS</v>
          </cell>
          <cell r="X433">
            <v>4.8499999999999996</v>
          </cell>
          <cell r="Y433">
            <v>2.4500000000000002</v>
          </cell>
          <cell r="Z433">
            <v>2.8447989078560303E-3</v>
          </cell>
          <cell r="AA433">
            <v>40451</v>
          </cell>
          <cell r="AB433">
            <v>80724.350000000006</v>
          </cell>
          <cell r="AC433">
            <v>7.4999999999999997E-2</v>
          </cell>
          <cell r="AD433">
            <v>1</v>
          </cell>
          <cell r="AE433">
            <v>109.98700000000001</v>
          </cell>
          <cell r="AF433" t="str">
            <v>A+</v>
          </cell>
          <cell r="AG433">
            <v>108.42700000000001</v>
          </cell>
          <cell r="AH433">
            <v>2.2000000000000002</v>
          </cell>
          <cell r="AI433">
            <v>1</v>
          </cell>
          <cell r="AJ433">
            <v>2.5545133050135782E-3</v>
          </cell>
          <cell r="AK433">
            <v>3.1645693616277094E-3</v>
          </cell>
          <cell r="AL433" t="str">
            <v xml:space="preserve">A+ </v>
          </cell>
          <cell r="AM433" t="str">
            <v>A1</v>
          </cell>
          <cell r="AN433" t="str">
            <v xml:space="preserve">A+ </v>
          </cell>
          <cell r="AO433" t="str">
            <v>Consumer, Non-cyclical</v>
          </cell>
          <cell r="AP433" t="str">
            <v>Pharmaceuticals</v>
          </cell>
          <cell r="AQ433" t="str">
            <v>UNITED STATES</v>
          </cell>
          <cell r="AR433" t="str">
            <v>#N/A Field Not Applicable</v>
          </cell>
        </row>
        <row r="434">
          <cell r="A434" t="str">
            <v>CP Ltd</v>
          </cell>
          <cell r="B434" t="str">
            <v>BlackRock</v>
          </cell>
          <cell r="C434" t="str">
            <v>13407172</v>
          </cell>
          <cell r="D434" t="str">
            <v>USD</v>
          </cell>
          <cell r="E434" t="str">
            <v>015</v>
          </cell>
          <cell r="F434" t="str">
            <v>070</v>
          </cell>
          <cell r="G434" t="str">
            <v>GOLDMAN SACHS GROUP</v>
          </cell>
          <cell r="H434" t="str">
            <v>3.250 JUN 15 12</v>
          </cell>
          <cell r="I434" t="str">
            <v>38146FAA9</v>
          </cell>
          <cell r="J434" t="str">
            <v>B</v>
          </cell>
          <cell r="K434" t="str">
            <v>ZZZ</v>
          </cell>
          <cell r="L434">
            <v>14832.64</v>
          </cell>
          <cell r="M434">
            <v>1590321.49</v>
          </cell>
          <cell r="N434">
            <v>1614139</v>
          </cell>
          <cell r="O434">
            <v>1620494</v>
          </cell>
          <cell r="P434">
            <v>1550000</v>
          </cell>
          <cell r="Q434">
            <v>1635326.64</v>
          </cell>
          <cell r="R434" t="str">
            <v>JD   15</v>
          </cell>
          <cell r="S434">
            <v>41075</v>
          </cell>
          <cell r="T434">
            <v>2012</v>
          </cell>
          <cell r="U434">
            <v>6</v>
          </cell>
          <cell r="V434">
            <v>624</v>
          </cell>
          <cell r="W434" t="str">
            <v>MS</v>
          </cell>
          <cell r="X434">
            <v>3.25</v>
          </cell>
          <cell r="Y434">
            <v>1.66</v>
          </cell>
          <cell r="Z434">
            <v>1.1851482247275202E-3</v>
          </cell>
          <cell r="AA434">
            <v>40451</v>
          </cell>
          <cell r="AB434">
            <v>30172.51</v>
          </cell>
          <cell r="AC434">
            <v>3.6299999999999999E-2</v>
          </cell>
          <cell r="AD434">
            <v>1</v>
          </cell>
          <cell r="AE434">
            <v>104.54799999999999</v>
          </cell>
          <cell r="AF434" t="str">
            <v>AAA</v>
          </cell>
          <cell r="AG434">
            <v>104.13800000000001</v>
          </cell>
          <cell r="AH434">
            <v>1.7</v>
          </cell>
          <cell r="AI434">
            <v>0.6</v>
          </cell>
          <cell r="AJ434">
            <v>1.2137060132751713E-3</v>
          </cell>
          <cell r="AK434">
            <v>1.5035571966275218E-3</v>
          </cell>
          <cell r="AL434" t="str">
            <v>AAA</v>
          </cell>
          <cell r="AM434" t="str">
            <v>Aaa</v>
          </cell>
          <cell r="AN434" t="str">
            <v>AAA</v>
          </cell>
          <cell r="AO434" t="str">
            <v>Financial</v>
          </cell>
          <cell r="AP434" t="str">
            <v>Banks</v>
          </cell>
          <cell r="AQ434" t="str">
            <v>UNITED STATES</v>
          </cell>
          <cell r="AR434" t="str">
            <v>#N/A Field Not Applicable</v>
          </cell>
        </row>
        <row r="435">
          <cell r="A435" t="str">
            <v>CP Ltd</v>
          </cell>
          <cell r="B435" t="str">
            <v>BlackRock</v>
          </cell>
          <cell r="C435" t="str">
            <v>13407172</v>
          </cell>
          <cell r="D435" t="str">
            <v>USD</v>
          </cell>
          <cell r="E435" t="str">
            <v>015</v>
          </cell>
          <cell r="F435" t="str">
            <v>070</v>
          </cell>
          <cell r="G435" t="str">
            <v>HONEYWELL INTL INC</v>
          </cell>
          <cell r="H435" t="str">
            <v>6.125 NOV 01 11</v>
          </cell>
          <cell r="I435" t="str">
            <v>438516AN6</v>
          </cell>
          <cell r="J435" t="str">
            <v>B</v>
          </cell>
          <cell r="K435" t="str">
            <v>ZZZ</v>
          </cell>
          <cell r="L435">
            <v>43257.81</v>
          </cell>
          <cell r="M435">
            <v>1788296.94</v>
          </cell>
          <cell r="N435">
            <v>1814683.95</v>
          </cell>
          <cell r="O435">
            <v>1789021.65</v>
          </cell>
          <cell r="P435">
            <v>1695000</v>
          </cell>
          <cell r="Q435">
            <v>1832279.46</v>
          </cell>
          <cell r="R435" t="str">
            <v>MN    1</v>
          </cell>
          <cell r="S435">
            <v>40848</v>
          </cell>
          <cell r="T435">
            <v>2011</v>
          </cell>
          <cell r="U435">
            <v>11</v>
          </cell>
          <cell r="V435">
            <v>397</v>
          </cell>
          <cell r="W435" t="str">
            <v>MS</v>
          </cell>
          <cell r="X435">
            <v>6.125</v>
          </cell>
          <cell r="Y435">
            <v>1.04</v>
          </cell>
          <cell r="Z435">
            <v>8.3493492419335841E-4</v>
          </cell>
          <cell r="AA435">
            <v>40451</v>
          </cell>
          <cell r="AB435">
            <v>724.71</v>
          </cell>
          <cell r="AC435">
            <v>1.6299999999999999E-2</v>
          </cell>
          <cell r="AD435">
            <v>1</v>
          </cell>
          <cell r="AE435">
            <v>105.54700000000001</v>
          </cell>
          <cell r="AF435" t="str">
            <v>A</v>
          </cell>
          <cell r="AG435">
            <v>107.06100000000001</v>
          </cell>
          <cell r="AH435">
            <v>1</v>
          </cell>
          <cell r="AI435">
            <v>1</v>
          </cell>
          <cell r="AJ435">
            <v>8.0282204249361379E-4</v>
          </cell>
          <cell r="AK435">
            <v>9.9454797652782836E-4</v>
          </cell>
          <cell r="AL435" t="str">
            <v xml:space="preserve">A </v>
          </cell>
          <cell r="AM435" t="str">
            <v>A2</v>
          </cell>
          <cell r="AN435" t="str">
            <v xml:space="preserve">A </v>
          </cell>
          <cell r="AO435" t="str">
            <v>Industrial</v>
          </cell>
          <cell r="AP435" t="str">
            <v>Miscellaneous Manufactur</v>
          </cell>
          <cell r="AQ435" t="str">
            <v>UNITED STATES</v>
          </cell>
          <cell r="AR435" t="str">
            <v>#N/A Field Not Applicable</v>
          </cell>
        </row>
        <row r="436">
          <cell r="A436" t="str">
            <v>CP Ltd</v>
          </cell>
          <cell r="B436" t="str">
            <v>BlackRock</v>
          </cell>
          <cell r="C436" t="str">
            <v>13407172</v>
          </cell>
          <cell r="D436" t="str">
            <v>USD</v>
          </cell>
          <cell r="E436" t="str">
            <v>270</v>
          </cell>
          <cell r="F436" t="str">
            <v>070</v>
          </cell>
          <cell r="G436" t="str">
            <v>HSBC BK PLC</v>
          </cell>
          <cell r="H436" t="str">
            <v>1.625 AUG 12 13 144</v>
          </cell>
          <cell r="I436" t="str">
            <v>44328MAD6</v>
          </cell>
          <cell r="J436" t="str">
            <v>B</v>
          </cell>
          <cell r="K436" t="str">
            <v>ZZZ</v>
          </cell>
          <cell r="L436">
            <v>6193.06</v>
          </cell>
          <cell r="M436">
            <v>2797113.96</v>
          </cell>
          <cell r="N436">
            <v>2796976</v>
          </cell>
          <cell r="O436">
            <v>2810937.5</v>
          </cell>
          <cell r="P436">
            <v>2800000</v>
          </cell>
          <cell r="Q436">
            <v>2817130.56</v>
          </cell>
          <cell r="R436" t="str">
            <v>FA   12</v>
          </cell>
          <cell r="S436">
            <v>41498</v>
          </cell>
          <cell r="T436">
            <v>2013</v>
          </cell>
          <cell r="U436">
            <v>8</v>
          </cell>
          <cell r="V436">
            <v>1047</v>
          </cell>
          <cell r="W436" t="str">
            <v>MS</v>
          </cell>
          <cell r="X436">
            <v>1.625</v>
          </cell>
          <cell r="Y436">
            <v>2.79</v>
          </cell>
          <cell r="Z436">
            <v>3.5034346317498791E-3</v>
          </cell>
          <cell r="AA436">
            <v>40451</v>
          </cell>
          <cell r="AB436">
            <v>13823.54</v>
          </cell>
          <cell r="AC436">
            <v>9.2499999999999999E-2</v>
          </cell>
          <cell r="AD436">
            <v>1</v>
          </cell>
          <cell r="AE436">
            <v>100.39100000000001</v>
          </cell>
          <cell r="AF436" t="str">
            <v>AA</v>
          </cell>
          <cell r="AG436">
            <v>99.891999999999996</v>
          </cell>
          <cell r="AH436">
            <v>1.7</v>
          </cell>
          <cell r="AI436">
            <v>1.5</v>
          </cell>
          <cell r="AJ436">
            <v>2.134709273826091E-3</v>
          </cell>
          <cell r="AK436">
            <v>2.6445098370300626E-3</v>
          </cell>
          <cell r="AL436" t="str">
            <v>AA</v>
          </cell>
          <cell r="AM436" t="str">
            <v>Aa2</v>
          </cell>
          <cell r="AN436" t="str">
            <v>AA</v>
          </cell>
          <cell r="AO436" t="str">
            <v>Financial</v>
          </cell>
          <cell r="AP436" t="str">
            <v>Banks</v>
          </cell>
          <cell r="AQ436" t="str">
            <v>BRITAIN</v>
          </cell>
          <cell r="AR436" t="str">
            <v>#N/A Field Not Applicable</v>
          </cell>
        </row>
        <row r="437">
          <cell r="A437" t="str">
            <v>CP Ltd</v>
          </cell>
          <cell r="B437" t="str">
            <v>BlackRock</v>
          </cell>
          <cell r="C437" t="str">
            <v>13407172</v>
          </cell>
          <cell r="D437" t="str">
            <v>USD</v>
          </cell>
          <cell r="E437" t="str">
            <v>015</v>
          </cell>
          <cell r="F437" t="str">
            <v>070</v>
          </cell>
          <cell r="G437" t="str">
            <v>IBM INTL GROUP CAP</v>
          </cell>
          <cell r="H437" t="str">
            <v>5.050 OCT 22 12</v>
          </cell>
          <cell r="I437" t="str">
            <v>44924EAB6</v>
          </cell>
          <cell r="J437" t="str">
            <v>B</v>
          </cell>
          <cell r="K437" t="str">
            <v>CAL</v>
          </cell>
          <cell r="L437">
            <v>57879.31</v>
          </cell>
          <cell r="M437">
            <v>2786377.07</v>
          </cell>
          <cell r="N437">
            <v>2827077.3</v>
          </cell>
          <cell r="O437">
            <v>2822062.5</v>
          </cell>
          <cell r="P437">
            <v>2595000</v>
          </cell>
          <cell r="Q437">
            <v>2879941.81</v>
          </cell>
          <cell r="R437" t="str">
            <v>AO   22</v>
          </cell>
          <cell r="S437">
            <v>41204</v>
          </cell>
          <cell r="T437">
            <v>2012</v>
          </cell>
          <cell r="U437">
            <v>10</v>
          </cell>
          <cell r="V437">
            <v>753</v>
          </cell>
          <cell r="W437" t="str">
            <v>MS</v>
          </cell>
          <cell r="X437">
            <v>5.05</v>
          </cell>
          <cell r="Y437">
            <v>1.94</v>
          </cell>
          <cell r="Z437">
            <v>2.4267289554048312E-3</v>
          </cell>
          <cell r="AA437">
            <v>40451</v>
          </cell>
          <cell r="AB437">
            <v>35685.43</v>
          </cell>
          <cell r="AC437">
            <v>4.8899999999999999E-2</v>
          </cell>
          <cell r="AD437">
            <v>1</v>
          </cell>
          <cell r="AE437">
            <v>108.75</v>
          </cell>
          <cell r="AF437" t="str">
            <v>A+</v>
          </cell>
          <cell r="AG437">
            <v>108.943</v>
          </cell>
          <cell r="AH437">
            <v>1.5</v>
          </cell>
          <cell r="AI437">
            <v>0.8</v>
          </cell>
          <cell r="AJ437">
            <v>1.8763368211893023E-3</v>
          </cell>
          <cell r="AK437">
            <v>2.3244341709929102E-3</v>
          </cell>
          <cell r="AL437" t="str">
            <v xml:space="preserve">A+ </v>
          </cell>
          <cell r="AM437" t="str">
            <v>A1</v>
          </cell>
          <cell r="AN437" t="str">
            <v xml:space="preserve">A+ </v>
          </cell>
          <cell r="AO437" t="str">
            <v>Financial</v>
          </cell>
          <cell r="AP437" t="str">
            <v>Diversified Finan Serv</v>
          </cell>
          <cell r="AQ437" t="str">
            <v>UNITED STATES</v>
          </cell>
          <cell r="AR437" t="str">
            <v>#N/A Field Not Applicable</v>
          </cell>
        </row>
        <row r="438">
          <cell r="A438" t="str">
            <v>CP Ltd</v>
          </cell>
          <cell r="B438" t="str">
            <v>BlackRock</v>
          </cell>
          <cell r="C438" t="str">
            <v>13407172</v>
          </cell>
          <cell r="D438" t="str">
            <v>USD</v>
          </cell>
          <cell r="E438" t="str">
            <v>015</v>
          </cell>
          <cell r="F438" t="str">
            <v>070</v>
          </cell>
          <cell r="G438" t="str">
            <v>JPMORGAN CHASE &amp; CO</v>
          </cell>
          <cell r="H438" t="str">
            <v>2.125 JUN 22 12</v>
          </cell>
          <cell r="I438" t="str">
            <v>481247AE4</v>
          </cell>
          <cell r="J438" t="str">
            <v>B</v>
          </cell>
          <cell r="K438" t="str">
            <v>ZZZ</v>
          </cell>
          <cell r="L438">
            <v>9934.3799999999992</v>
          </cell>
          <cell r="M438">
            <v>1712319.72</v>
          </cell>
          <cell r="N438">
            <v>1719516</v>
          </cell>
          <cell r="O438">
            <v>1747311</v>
          </cell>
          <cell r="P438">
            <v>1700000</v>
          </cell>
          <cell r="Q438">
            <v>1757245.38</v>
          </cell>
          <cell r="R438" t="str">
            <v>JD   22</v>
          </cell>
          <cell r="S438">
            <v>41082</v>
          </cell>
          <cell r="T438">
            <v>2012</v>
          </cell>
          <cell r="U438">
            <v>6</v>
          </cell>
          <cell r="V438">
            <v>631</v>
          </cell>
          <cell r="W438" t="str">
            <v>MS</v>
          </cell>
          <cell r="X438">
            <v>2.125</v>
          </cell>
          <cell r="Y438">
            <v>1.69</v>
          </cell>
          <cell r="Z438">
            <v>1.2991258293888893E-3</v>
          </cell>
          <cell r="AA438">
            <v>40451</v>
          </cell>
          <cell r="AB438">
            <v>34991.279999999999</v>
          </cell>
          <cell r="AC438">
            <v>3.7400000000000003E-2</v>
          </cell>
          <cell r="AD438">
            <v>1</v>
          </cell>
          <cell r="AE438">
            <v>102.78299999999999</v>
          </cell>
          <cell r="AF438" t="str">
            <v>AAA</v>
          </cell>
          <cell r="AG438">
            <v>101.148</v>
          </cell>
          <cell r="AH438">
            <v>1.7</v>
          </cell>
          <cell r="AI438">
            <v>0.5</v>
          </cell>
          <cell r="AJ438">
            <v>1.3068129644740307E-3</v>
          </cell>
          <cell r="AK438">
            <v>1.6188994829801507E-3</v>
          </cell>
          <cell r="AL438" t="str">
            <v>AAA</v>
          </cell>
          <cell r="AM438" t="str">
            <v>Aaa</v>
          </cell>
          <cell r="AN438" t="str">
            <v>AAA</v>
          </cell>
          <cell r="AO438" t="str">
            <v>Financial</v>
          </cell>
          <cell r="AP438" t="str">
            <v>Banks</v>
          </cell>
          <cell r="AQ438" t="str">
            <v>UNITED STATES</v>
          </cell>
          <cell r="AR438" t="str">
            <v>#N/A Field Not Applicable</v>
          </cell>
        </row>
        <row r="439">
          <cell r="A439" t="str">
            <v>CP Ltd</v>
          </cell>
          <cell r="B439" t="str">
            <v>BlackRock</v>
          </cell>
          <cell r="C439" t="str">
            <v>13407172</v>
          </cell>
          <cell r="D439" t="str">
            <v>USD</v>
          </cell>
          <cell r="E439" t="str">
            <v>285</v>
          </cell>
          <cell r="F439" t="str">
            <v>070</v>
          </cell>
          <cell r="G439" t="str">
            <v>MACQUARIE BK CP Ltd SR</v>
          </cell>
          <cell r="H439" t="str">
            <v>2.600 JAN 20 12 144</v>
          </cell>
          <cell r="I439" t="str">
            <v>55607EAD2</v>
          </cell>
          <cell r="J439" t="str">
            <v>B</v>
          </cell>
          <cell r="K439" t="str">
            <v>ZZZ</v>
          </cell>
          <cell r="L439">
            <v>12819.44</v>
          </cell>
          <cell r="M439">
            <v>2545693.88</v>
          </cell>
          <cell r="N439">
            <v>2553757.5</v>
          </cell>
          <cell r="O439">
            <v>2563281.25</v>
          </cell>
          <cell r="P439">
            <v>2500000</v>
          </cell>
          <cell r="Q439">
            <v>2576100.69</v>
          </cell>
          <cell r="R439" t="str">
            <v>JJ   20</v>
          </cell>
          <cell r="S439">
            <v>40928</v>
          </cell>
          <cell r="T439">
            <v>2012</v>
          </cell>
          <cell r="U439">
            <v>1</v>
          </cell>
          <cell r="V439">
            <v>477</v>
          </cell>
          <cell r="W439" t="str">
            <v>MS</v>
          </cell>
          <cell r="X439">
            <v>2.6</v>
          </cell>
          <cell r="Y439">
            <v>1.28</v>
          </cell>
          <cell r="Z439">
            <v>1.4628365494997262E-3</v>
          </cell>
          <cell r="AA439">
            <v>40451</v>
          </cell>
          <cell r="AB439">
            <v>17587.38</v>
          </cell>
          <cell r="AC439">
            <v>2.3E-2</v>
          </cell>
          <cell r="AD439">
            <v>1</v>
          </cell>
          <cell r="AE439">
            <v>102.53100000000001</v>
          </cell>
          <cell r="AF439" t="str">
            <v>AAA</v>
          </cell>
          <cell r="AG439">
            <v>102.15</v>
          </cell>
          <cell r="AH439">
            <v>1.2</v>
          </cell>
          <cell r="AI439">
            <v>0.6</v>
          </cell>
          <cell r="AJ439">
            <v>1.3714092651559932E-3</v>
          </cell>
          <cell r="AK439">
            <v>1.6989223482404055E-3</v>
          </cell>
          <cell r="AL439" t="str">
            <v>AAA</v>
          </cell>
          <cell r="AM439" t="str">
            <v>Aaa</v>
          </cell>
          <cell r="AN439" t="str">
            <v>AAA</v>
          </cell>
          <cell r="AO439" t="str">
            <v>Financial</v>
          </cell>
          <cell r="AP439" t="str">
            <v>Diversified Finan Serv</v>
          </cell>
          <cell r="AQ439" t="str">
            <v>AUSTRALIA</v>
          </cell>
          <cell r="AR439" t="str">
            <v>#N/A Field Not Applicable</v>
          </cell>
        </row>
        <row r="440">
          <cell r="A440" t="str">
            <v>CP Ltd</v>
          </cell>
          <cell r="B440" t="str">
            <v>BlackRock</v>
          </cell>
          <cell r="C440" t="str">
            <v>13407172</v>
          </cell>
          <cell r="D440" t="str">
            <v>USD</v>
          </cell>
          <cell r="E440" t="str">
            <v>015</v>
          </cell>
          <cell r="F440" t="str">
            <v>070</v>
          </cell>
          <cell r="G440" t="str">
            <v>MASSMUTUAL GLBL FDG</v>
          </cell>
          <cell r="H440" t="str">
            <v>2.875 APR 21 14 144</v>
          </cell>
          <cell r="I440" t="str">
            <v>57629WBK5</v>
          </cell>
          <cell r="J440" t="str">
            <v>B</v>
          </cell>
          <cell r="K440" t="str">
            <v>ZZZ</v>
          </cell>
          <cell r="L440">
            <v>12777.78</v>
          </cell>
          <cell r="M440">
            <v>1011637.24</v>
          </cell>
          <cell r="N440">
            <v>1012220</v>
          </cell>
          <cell r="O440">
            <v>1052500</v>
          </cell>
          <cell r="P440">
            <v>1000000</v>
          </cell>
          <cell r="Q440">
            <v>1065277.78</v>
          </cell>
          <cell r="R440" t="str">
            <v>AO   21</v>
          </cell>
          <cell r="S440">
            <v>41750</v>
          </cell>
          <cell r="T440">
            <v>2014</v>
          </cell>
          <cell r="U440">
            <v>4</v>
          </cell>
          <cell r="V440">
            <v>1299</v>
          </cell>
          <cell r="W440" t="str">
            <v>MS</v>
          </cell>
          <cell r="X440">
            <v>2.875</v>
          </cell>
          <cell r="Y440">
            <v>3.35</v>
          </cell>
          <cell r="Z440">
            <v>1.5214205210159323E-3</v>
          </cell>
          <cell r="AA440">
            <v>40451</v>
          </cell>
          <cell r="AB440">
            <v>40862.76</v>
          </cell>
          <cell r="AC440">
            <v>0.1331</v>
          </cell>
          <cell r="AD440">
            <v>1</v>
          </cell>
          <cell r="AE440">
            <v>105.25</v>
          </cell>
          <cell r="AF440" t="str">
            <v>AA+</v>
          </cell>
          <cell r="AG440">
            <v>101.22199999999999</v>
          </cell>
          <cell r="AH440">
            <v>2.5</v>
          </cell>
          <cell r="AI440">
            <v>1.4</v>
          </cell>
          <cell r="AJ440">
            <v>1.1353884485193525E-3</v>
          </cell>
          <cell r="AK440">
            <v>1.4065362238194585E-3</v>
          </cell>
          <cell r="AL440" t="str">
            <v>AA+</v>
          </cell>
          <cell r="AM440" t="str">
            <v>Aa2</v>
          </cell>
          <cell r="AN440" t="str">
            <v>AA+</v>
          </cell>
          <cell r="AO440" t="str">
            <v>Financial</v>
          </cell>
          <cell r="AP440" t="str">
            <v>Diversified Finan Serv</v>
          </cell>
          <cell r="AQ440" t="str">
            <v>UNITED STATES</v>
          </cell>
          <cell r="AR440" t="str">
            <v>#N/A Field Not Applicable</v>
          </cell>
        </row>
        <row r="441">
          <cell r="A441" t="str">
            <v>CP Ltd</v>
          </cell>
          <cell r="B441" t="str">
            <v>BlackRock</v>
          </cell>
          <cell r="C441" t="str">
            <v>13407172</v>
          </cell>
          <cell r="D441" t="str">
            <v>USD</v>
          </cell>
          <cell r="E441" t="str">
            <v>015</v>
          </cell>
          <cell r="F441" t="str">
            <v>070</v>
          </cell>
          <cell r="G441" t="str">
            <v>MERCK &amp; CO INC</v>
          </cell>
          <cell r="H441" t="str">
            <v>1.875 JUN 30 11</v>
          </cell>
          <cell r="I441" t="str">
            <v>589331AR8</v>
          </cell>
          <cell r="J441" t="str">
            <v>B</v>
          </cell>
          <cell r="K441" t="str">
            <v>CAL</v>
          </cell>
          <cell r="L441">
            <v>13033.85</v>
          </cell>
          <cell r="M441">
            <v>2773739.36</v>
          </cell>
          <cell r="N441">
            <v>2789078</v>
          </cell>
          <cell r="O441">
            <v>2781432.5</v>
          </cell>
          <cell r="P441">
            <v>2750000</v>
          </cell>
          <cell r="Q441">
            <v>2794466.35</v>
          </cell>
          <cell r="R441" t="str">
            <v>JD   30</v>
          </cell>
          <cell r="S441">
            <v>40724</v>
          </cell>
          <cell r="T441">
            <v>2011</v>
          </cell>
          <cell r="U441">
            <v>6</v>
          </cell>
          <cell r="V441">
            <v>273</v>
          </cell>
          <cell r="W441" t="str">
            <v>MS</v>
          </cell>
          <cell r="X441">
            <v>1.875</v>
          </cell>
          <cell r="Y441">
            <v>0.74</v>
          </cell>
          <cell r="Z441">
            <v>9.2146113764065131E-4</v>
          </cell>
          <cell r="AA441">
            <v>40451</v>
          </cell>
          <cell r="AB441">
            <v>7693.14</v>
          </cell>
          <cell r="AC441">
            <v>9.300000000000001E-3</v>
          </cell>
          <cell r="AD441">
            <v>1</v>
          </cell>
          <cell r="AE441">
            <v>101.14299999999999</v>
          </cell>
          <cell r="AF441" t="str">
            <v>AA-</v>
          </cell>
          <cell r="AG441">
            <v>101.42100000000001</v>
          </cell>
          <cell r="AH441">
            <v>0.8</v>
          </cell>
          <cell r="AI441">
            <v>0.3</v>
          </cell>
          <cell r="AJ441">
            <v>9.9617420285475823E-4</v>
          </cell>
          <cell r="AK441">
            <v>1.2340755301649595E-3</v>
          </cell>
          <cell r="AL441" t="str">
            <v>AA-</v>
          </cell>
          <cell r="AM441" t="str">
            <v>Aa3</v>
          </cell>
          <cell r="AN441" t="str">
            <v>AA-</v>
          </cell>
          <cell r="AO441" t="str">
            <v>Consumer, Non-cyclical</v>
          </cell>
          <cell r="AP441" t="str">
            <v>Pharmaceuticals</v>
          </cell>
          <cell r="AQ441" t="str">
            <v>UNITED STATES</v>
          </cell>
          <cell r="AR441" t="str">
            <v>#N/A Field Not Applicable</v>
          </cell>
        </row>
        <row r="442">
          <cell r="A442" t="str">
            <v>CP Ltd</v>
          </cell>
          <cell r="B442" t="str">
            <v>BlackRock</v>
          </cell>
          <cell r="C442" t="str">
            <v>13407172</v>
          </cell>
          <cell r="D442" t="str">
            <v>USD</v>
          </cell>
          <cell r="E442" t="str">
            <v>015</v>
          </cell>
          <cell r="F442" t="str">
            <v>070</v>
          </cell>
          <cell r="G442" t="str">
            <v>MORGAN STANLEY FDIC</v>
          </cell>
          <cell r="H442" t="str">
            <v>1.950 JUN 20 12</v>
          </cell>
          <cell r="I442" t="str">
            <v>61757UAH3</v>
          </cell>
          <cell r="J442" t="str">
            <v>B</v>
          </cell>
          <cell r="K442" t="str">
            <v>ZZZ</v>
          </cell>
          <cell r="L442">
            <v>9300.42</v>
          </cell>
          <cell r="M442">
            <v>1707588.96</v>
          </cell>
          <cell r="N442">
            <v>1712036</v>
          </cell>
          <cell r="O442">
            <v>1741437.5</v>
          </cell>
          <cell r="P442">
            <v>1700000</v>
          </cell>
          <cell r="Q442">
            <v>1750737.9199999999</v>
          </cell>
          <cell r="R442" t="str">
            <v>JD   20</v>
          </cell>
          <cell r="S442">
            <v>41080</v>
          </cell>
          <cell r="T442">
            <v>2012</v>
          </cell>
          <cell r="U442">
            <v>6</v>
          </cell>
          <cell r="V442">
            <v>629</v>
          </cell>
          <cell r="W442" t="str">
            <v>MS</v>
          </cell>
          <cell r="X442">
            <v>1.95</v>
          </cell>
          <cell r="Y442">
            <v>1.69</v>
          </cell>
          <cell r="Z442">
            <v>1.2955366325602504E-3</v>
          </cell>
          <cell r="AA442">
            <v>40451</v>
          </cell>
          <cell r="AB442">
            <v>33848.54</v>
          </cell>
          <cell r="AC442">
            <v>3.73E-2</v>
          </cell>
          <cell r="AD442">
            <v>1</v>
          </cell>
          <cell r="AE442">
            <v>102.43799999999999</v>
          </cell>
          <cell r="AF442" t="str">
            <v>AAA</v>
          </cell>
          <cell r="AG442">
            <v>100.708</v>
          </cell>
          <cell r="AH442">
            <v>1.7</v>
          </cell>
          <cell r="AI442">
            <v>0.5</v>
          </cell>
          <cell r="AJ442">
            <v>1.303202529794335E-3</v>
          </cell>
          <cell r="AK442">
            <v>1.614426822396587E-3</v>
          </cell>
          <cell r="AL442" t="str">
            <v>AAA</v>
          </cell>
          <cell r="AM442" t="str">
            <v>Aaa</v>
          </cell>
          <cell r="AN442" t="str">
            <v>AAA</v>
          </cell>
          <cell r="AO442" t="str">
            <v>Financial</v>
          </cell>
          <cell r="AP442" t="str">
            <v>Banks</v>
          </cell>
          <cell r="AQ442" t="str">
            <v>UNITED STATES</v>
          </cell>
          <cell r="AR442" t="str">
            <v>#N/A Field Not Applicable</v>
          </cell>
        </row>
        <row r="443">
          <cell r="A443" t="str">
            <v>CP Ltd</v>
          </cell>
          <cell r="B443" t="str">
            <v>BlackRock</v>
          </cell>
          <cell r="C443" t="str">
            <v>13407172</v>
          </cell>
          <cell r="D443" t="str">
            <v>USD</v>
          </cell>
          <cell r="E443" t="str">
            <v>015</v>
          </cell>
          <cell r="F443" t="str">
            <v>070</v>
          </cell>
          <cell r="G443" t="str">
            <v>NORTHN STS PWR CO MI</v>
          </cell>
          <cell r="H443" t="str">
            <v>8.000 AUG 28 12</v>
          </cell>
          <cell r="I443" t="str">
            <v>665772BW8</v>
          </cell>
          <cell r="J443" t="str">
            <v>B</v>
          </cell>
          <cell r="K443" t="str">
            <v>CAL</v>
          </cell>
          <cell r="L443">
            <v>11000</v>
          </cell>
          <cell r="M443">
            <v>1680364.22</v>
          </cell>
          <cell r="N443">
            <v>1718662.5</v>
          </cell>
          <cell r="O443">
            <v>1698375</v>
          </cell>
          <cell r="P443">
            <v>1500000</v>
          </cell>
          <cell r="Q443">
            <v>1709375</v>
          </cell>
          <cell r="R443" t="str">
            <v>FA   28</v>
          </cell>
          <cell r="S443">
            <v>41149</v>
          </cell>
          <cell r="T443">
            <v>2012</v>
          </cell>
          <cell r="U443">
            <v>8</v>
          </cell>
          <cell r="V443">
            <v>698</v>
          </cell>
          <cell r="W443" t="str">
            <v>MS</v>
          </cell>
          <cell r="X443">
            <v>8</v>
          </cell>
          <cell r="Y443">
            <v>1.8</v>
          </cell>
          <cell r="Z443">
            <v>1.3578618455950939E-3</v>
          </cell>
          <cell r="AA443">
            <v>40451</v>
          </cell>
          <cell r="AB443">
            <v>18010.78</v>
          </cell>
          <cell r="AC443">
            <v>4.24E-2</v>
          </cell>
          <cell r="AD443">
            <v>1</v>
          </cell>
          <cell r="AE443">
            <v>113.22499999999999</v>
          </cell>
          <cell r="AF443" t="str">
            <v>A</v>
          </cell>
          <cell r="AG443">
            <v>114.57800000000002</v>
          </cell>
          <cell r="AH443">
            <v>1.6</v>
          </cell>
          <cell r="AI443">
            <v>1</v>
          </cell>
          <cell r="AJ443">
            <v>1.2069883071956391E-3</v>
          </cell>
          <cell r="AK443">
            <v>1.4952352016713848E-3</v>
          </cell>
          <cell r="AL443" t="str">
            <v xml:space="preserve">A </v>
          </cell>
          <cell r="AM443" t="str">
            <v>A1</v>
          </cell>
          <cell r="AN443" t="str">
            <v xml:space="preserve">A </v>
          </cell>
          <cell r="AO443" t="str">
            <v>Utilities</v>
          </cell>
          <cell r="AP443" t="str">
            <v>Electric</v>
          </cell>
          <cell r="AQ443" t="str">
            <v>UNITED STATES</v>
          </cell>
          <cell r="AR443" t="str">
            <v>#N/A Field Not Applicable</v>
          </cell>
        </row>
        <row r="444">
          <cell r="A444" t="str">
            <v>CP Ltd</v>
          </cell>
          <cell r="B444" t="str">
            <v>BlackRock</v>
          </cell>
          <cell r="C444" t="str">
            <v>13407172</v>
          </cell>
          <cell r="D444" t="str">
            <v>USD</v>
          </cell>
          <cell r="E444" t="str">
            <v>015</v>
          </cell>
          <cell r="F444" t="str">
            <v>070</v>
          </cell>
          <cell r="G444" t="str">
            <v>ORACLE CORP</v>
          </cell>
          <cell r="H444" t="str">
            <v>4.950 APR 15 13</v>
          </cell>
          <cell r="I444" t="str">
            <v>68389XAD7</v>
          </cell>
          <cell r="J444" t="str">
            <v>B</v>
          </cell>
          <cell r="K444" t="str">
            <v>CAL</v>
          </cell>
          <cell r="L444">
            <v>42226.25</v>
          </cell>
          <cell r="M444">
            <v>2003550.49</v>
          </cell>
          <cell r="N444">
            <v>2025084</v>
          </cell>
          <cell r="O444">
            <v>2037890.63</v>
          </cell>
          <cell r="P444">
            <v>1850000</v>
          </cell>
          <cell r="Q444">
            <v>2080116.88</v>
          </cell>
          <cell r="R444" t="str">
            <v>AO   15</v>
          </cell>
          <cell r="S444">
            <v>41379</v>
          </cell>
          <cell r="T444">
            <v>2013</v>
          </cell>
          <cell r="U444">
            <v>4</v>
          </cell>
          <cell r="V444">
            <v>928</v>
          </cell>
          <cell r="W444" t="str">
            <v>MS</v>
          </cell>
          <cell r="X444">
            <v>4.95</v>
          </cell>
          <cell r="Y444">
            <v>2.37</v>
          </cell>
          <cell r="Z444">
            <v>2.1317108315308574E-3</v>
          </cell>
          <cell r="AA444">
            <v>40451</v>
          </cell>
          <cell r="AB444">
            <v>34340.129999999997</v>
          </cell>
          <cell r="AC444">
            <v>7.0499999999999993E-2</v>
          </cell>
          <cell r="AD444">
            <v>1</v>
          </cell>
          <cell r="AE444">
            <v>110.15600000000001</v>
          </cell>
          <cell r="AF444" t="str">
            <v>A</v>
          </cell>
          <cell r="AG444">
            <v>109.464</v>
          </cell>
          <cell r="AH444">
            <v>1.6</v>
          </cell>
          <cell r="AI444">
            <v>0.9</v>
          </cell>
          <cell r="AJ444">
            <v>1.4391296752950934E-3</v>
          </cell>
          <cell r="AK444">
            <v>1.7828154071109366E-3</v>
          </cell>
          <cell r="AL444" t="str">
            <v xml:space="preserve">A </v>
          </cell>
          <cell r="AM444" t="str">
            <v>A2</v>
          </cell>
          <cell r="AN444" t="str">
            <v xml:space="preserve">A </v>
          </cell>
          <cell r="AO444" t="str">
            <v>Technology</v>
          </cell>
          <cell r="AP444" t="str">
            <v>Software</v>
          </cell>
          <cell r="AQ444" t="str">
            <v>UNITED STATES</v>
          </cell>
          <cell r="AR444" t="str">
            <v>#N/A Field Not Applicable</v>
          </cell>
        </row>
        <row r="445">
          <cell r="A445" t="str">
            <v>CP Ltd</v>
          </cell>
          <cell r="B445" t="str">
            <v>BlackRock</v>
          </cell>
          <cell r="C445" t="str">
            <v>13407172</v>
          </cell>
          <cell r="D445" t="str">
            <v>USD</v>
          </cell>
          <cell r="E445" t="str">
            <v>015</v>
          </cell>
          <cell r="F445" t="str">
            <v>070</v>
          </cell>
          <cell r="G445" t="str">
            <v>ORACLE CORP</v>
          </cell>
          <cell r="H445" t="str">
            <v>3.750 JUL 08 14</v>
          </cell>
          <cell r="I445" t="str">
            <v>68389XAF2</v>
          </cell>
          <cell r="J445" t="str">
            <v>B</v>
          </cell>
          <cell r="K445" t="str">
            <v>CAL</v>
          </cell>
          <cell r="L445">
            <v>8645.83</v>
          </cell>
          <cell r="M445">
            <v>1042630.62</v>
          </cell>
          <cell r="N445">
            <v>1052080</v>
          </cell>
          <cell r="O445">
            <v>1089843.75</v>
          </cell>
          <cell r="P445">
            <v>1000000</v>
          </cell>
          <cell r="Q445">
            <v>1098489.58</v>
          </cell>
          <cell r="R445" t="str">
            <v>JJ    8</v>
          </cell>
          <cell r="S445">
            <v>41828</v>
          </cell>
          <cell r="T445">
            <v>2014</v>
          </cell>
          <cell r="U445">
            <v>7</v>
          </cell>
          <cell r="V445">
            <v>1377</v>
          </cell>
          <cell r="W445" t="str">
            <v>MS</v>
          </cell>
          <cell r="X445">
            <v>3.75</v>
          </cell>
          <cell r="Y445">
            <v>3.51</v>
          </cell>
          <cell r="Z445">
            <v>1.6429231390067064E-3</v>
          </cell>
          <cell r="AA445">
            <v>40451</v>
          </cell>
          <cell r="AB445">
            <v>47213.13</v>
          </cell>
          <cell r="AC445">
            <v>0.1462</v>
          </cell>
          <cell r="AD445">
            <v>1</v>
          </cell>
          <cell r="AE445">
            <v>108.98399999999999</v>
          </cell>
          <cell r="AF445" t="str">
            <v>A</v>
          </cell>
          <cell r="AG445">
            <v>105.208</v>
          </cell>
          <cell r="AH445">
            <v>2.5</v>
          </cell>
          <cell r="AI445">
            <v>1.3</v>
          </cell>
          <cell r="AJ445">
            <v>1.1701731759307026E-3</v>
          </cell>
          <cell r="AK445">
            <v>1.4496280653857115E-3</v>
          </cell>
          <cell r="AL445" t="str">
            <v xml:space="preserve">A </v>
          </cell>
          <cell r="AM445" t="str">
            <v>A2</v>
          </cell>
          <cell r="AN445" t="str">
            <v xml:space="preserve">A </v>
          </cell>
          <cell r="AO445" t="str">
            <v>Technology</v>
          </cell>
          <cell r="AP445" t="str">
            <v>Software</v>
          </cell>
          <cell r="AQ445" t="str">
            <v>UNITED STATES</v>
          </cell>
          <cell r="AR445" t="str">
            <v>#N/A Field Not Applicable</v>
          </cell>
        </row>
        <row r="446">
          <cell r="A446" t="str">
            <v>CP Ltd</v>
          </cell>
          <cell r="B446" t="str">
            <v>BlackRock</v>
          </cell>
          <cell r="C446" t="str">
            <v>13407172</v>
          </cell>
          <cell r="D446" t="str">
            <v>USD</v>
          </cell>
          <cell r="E446" t="str">
            <v>015</v>
          </cell>
          <cell r="F446" t="str">
            <v>070</v>
          </cell>
          <cell r="G446" t="str">
            <v>PFIZER INC</v>
          </cell>
          <cell r="H446" t="str">
            <v>4.450 MAR 15 12</v>
          </cell>
          <cell r="I446" t="str">
            <v>717081CZ4</v>
          </cell>
          <cell r="J446" t="str">
            <v>B</v>
          </cell>
          <cell r="K446" t="str">
            <v>CAL</v>
          </cell>
          <cell r="L446">
            <v>7812.22</v>
          </cell>
          <cell r="M446">
            <v>4123591.22</v>
          </cell>
          <cell r="N446">
            <v>4195400.5</v>
          </cell>
          <cell r="O446">
            <v>4157992.19</v>
          </cell>
          <cell r="P446">
            <v>3950000</v>
          </cell>
          <cell r="Q446">
            <v>4165804.41</v>
          </cell>
          <cell r="R446" t="str">
            <v>MS   15</v>
          </cell>
          <cell r="S446">
            <v>40983</v>
          </cell>
          <cell r="T446">
            <v>2012</v>
          </cell>
          <cell r="U446">
            <v>3</v>
          </cell>
          <cell r="V446">
            <v>532</v>
          </cell>
          <cell r="W446" t="str">
            <v>MS</v>
          </cell>
          <cell r="X446">
            <v>4.45</v>
          </cell>
          <cell r="Y446">
            <v>1.42</v>
          </cell>
          <cell r="Z446">
            <v>2.6287156172295238E-3</v>
          </cell>
          <cell r="AA446">
            <v>40451</v>
          </cell>
          <cell r="AB446">
            <v>34400.959999999999</v>
          </cell>
          <cell r="AC446">
            <v>2.75E-2</v>
          </cell>
          <cell r="AD446">
            <v>1</v>
          </cell>
          <cell r="AE446">
            <v>105.26600000000001</v>
          </cell>
          <cell r="AF446" t="str">
            <v>AA</v>
          </cell>
          <cell r="AG446">
            <v>106.21299999999999</v>
          </cell>
          <cell r="AH446">
            <v>1.4</v>
          </cell>
          <cell r="AI446">
            <v>0.8</v>
          </cell>
          <cell r="AJ446">
            <v>2.5916914536065726E-3</v>
          </cell>
          <cell r="AK446">
            <v>3.2106262092191952E-3</v>
          </cell>
          <cell r="AL446" t="str">
            <v>AA</v>
          </cell>
          <cell r="AM446" t="str">
            <v>A1</v>
          </cell>
          <cell r="AN446" t="str">
            <v>AA</v>
          </cell>
          <cell r="AO446" t="str">
            <v>Consumer, Non-cyclical</v>
          </cell>
          <cell r="AP446" t="str">
            <v>Pharmaceuticals</v>
          </cell>
          <cell r="AQ446" t="str">
            <v>UNITED STATES</v>
          </cell>
          <cell r="AR446" t="str">
            <v>#N/A Field Not Applicable</v>
          </cell>
        </row>
        <row r="447">
          <cell r="A447" t="str">
            <v>CP Ltd</v>
          </cell>
          <cell r="B447" t="str">
            <v>BlackRock</v>
          </cell>
          <cell r="C447" t="str">
            <v>13407172</v>
          </cell>
          <cell r="D447" t="str">
            <v>USD</v>
          </cell>
          <cell r="E447" t="str">
            <v>015</v>
          </cell>
          <cell r="F447" t="str">
            <v>070</v>
          </cell>
          <cell r="G447" t="str">
            <v>PROCTER &amp; GAMBLE CO</v>
          </cell>
          <cell r="H447" t="str">
            <v>1.375 AUG 01 12</v>
          </cell>
          <cell r="I447" t="str">
            <v>742718DR7</v>
          </cell>
          <cell r="J447" t="str">
            <v>B</v>
          </cell>
          <cell r="K447" t="str">
            <v>CAL</v>
          </cell>
          <cell r="L447">
            <v>9166.67</v>
          </cell>
          <cell r="M447">
            <v>4034257.18</v>
          </cell>
          <cell r="N447">
            <v>4038945</v>
          </cell>
          <cell r="O447">
            <v>4054375</v>
          </cell>
          <cell r="P447">
            <v>4000000</v>
          </cell>
          <cell r="Q447">
            <v>4063541.67</v>
          </cell>
          <cell r="R447" t="str">
            <v>FA    1</v>
          </cell>
          <cell r="S447">
            <v>41122</v>
          </cell>
          <cell r="T447">
            <v>2012</v>
          </cell>
          <cell r="U447">
            <v>8</v>
          </cell>
          <cell r="V447">
            <v>671</v>
          </cell>
          <cell r="W447" t="str">
            <v>MS</v>
          </cell>
          <cell r="X447">
            <v>1.375</v>
          </cell>
          <cell r="Y447">
            <v>1.81</v>
          </cell>
          <cell r="Z447">
            <v>3.2780970739891497E-3</v>
          </cell>
          <cell r="AA447">
            <v>40451</v>
          </cell>
          <cell r="AB447">
            <v>20117.82</v>
          </cell>
          <cell r="AC447">
            <v>4.2000000000000003E-2</v>
          </cell>
          <cell r="AD447">
            <v>1</v>
          </cell>
          <cell r="AE447">
            <v>101.35899999999999</v>
          </cell>
          <cell r="AF447" t="str">
            <v>AA-</v>
          </cell>
          <cell r="AG447">
            <v>100.97399999999999</v>
          </cell>
          <cell r="AH447">
            <v>0.9</v>
          </cell>
          <cell r="AI447">
            <v>0.6</v>
          </cell>
          <cell r="AJ447">
            <v>1.6299930202155993E-3</v>
          </cell>
          <cell r="AK447">
            <v>2.0192597788853102E-3</v>
          </cell>
          <cell r="AL447" t="str">
            <v>AA-</v>
          </cell>
          <cell r="AM447" t="str">
            <v>Aa3</v>
          </cell>
          <cell r="AN447" t="str">
            <v>AA-</v>
          </cell>
          <cell r="AO447" t="str">
            <v>Consumer, Non-cyclical</v>
          </cell>
          <cell r="AP447" t="str">
            <v>Cosmetics/Personal Care</v>
          </cell>
          <cell r="AQ447" t="str">
            <v>UNITED STATES</v>
          </cell>
          <cell r="AR447" t="str">
            <v>#N/A Field Not Applicable</v>
          </cell>
        </row>
        <row r="448">
          <cell r="A448" t="str">
            <v>CP Ltd</v>
          </cell>
          <cell r="B448" t="str">
            <v>BlackRock</v>
          </cell>
          <cell r="C448" t="str">
            <v>13407172</v>
          </cell>
          <cell r="D448" t="str">
            <v>USD</v>
          </cell>
          <cell r="E448" t="str">
            <v>015</v>
          </cell>
          <cell r="F448" t="str">
            <v>070</v>
          </cell>
          <cell r="G448" t="str">
            <v>ROCHE HLDGS INC</v>
          </cell>
          <cell r="H448" t="str">
            <v>4.500 MAR 01 12 144</v>
          </cell>
          <cell r="I448" t="str">
            <v>771196AN2</v>
          </cell>
          <cell r="J448" t="str">
            <v>B</v>
          </cell>
          <cell r="K448" t="str">
            <v>ZZZ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 t="str">
            <v>MS    1</v>
          </cell>
          <cell r="S448">
            <v>40969</v>
          </cell>
          <cell r="T448">
            <v>2012</v>
          </cell>
          <cell r="U448">
            <v>3</v>
          </cell>
          <cell r="V448">
            <v>518</v>
          </cell>
          <cell r="W448" t="str">
            <v>MS</v>
          </cell>
          <cell r="X448">
            <v>4.5</v>
          </cell>
          <cell r="Y448">
            <v>1.38</v>
          </cell>
          <cell r="Z448">
            <v>0</v>
          </cell>
          <cell r="AA448">
            <v>40451</v>
          </cell>
          <cell r="AB448">
            <v>0</v>
          </cell>
          <cell r="AC448">
            <v>2.6200000000000001E-2</v>
          </cell>
          <cell r="AD448">
            <v>1</v>
          </cell>
          <cell r="AE448">
            <v>105.09399999999999</v>
          </cell>
          <cell r="AF448" t="str">
            <v>AA-</v>
          </cell>
          <cell r="AG448">
            <v>105.74</v>
          </cell>
          <cell r="AH448">
            <v>-5</v>
          </cell>
          <cell r="AI448">
            <v>0.9</v>
          </cell>
          <cell r="AJ448">
            <v>0</v>
          </cell>
          <cell r="AK448">
            <v>0</v>
          </cell>
          <cell r="AL448" t="str">
            <v>AA-</v>
          </cell>
          <cell r="AM448" t="str">
            <v>WR</v>
          </cell>
          <cell r="AN448" t="str">
            <v>AA-</v>
          </cell>
          <cell r="AO448" t="str">
            <v>Consumer, Non-cyclical</v>
          </cell>
          <cell r="AP448" t="str">
            <v>Healthcare-Services</v>
          </cell>
          <cell r="AQ448" t="str">
            <v>UNITED STATES</v>
          </cell>
          <cell r="AR448" t="str">
            <v>#N/A Field Not Applicable</v>
          </cell>
        </row>
        <row r="449">
          <cell r="A449" t="str">
            <v>CP Ltd</v>
          </cell>
          <cell r="B449" t="str">
            <v>BlackRock</v>
          </cell>
          <cell r="C449" t="str">
            <v>13407172</v>
          </cell>
          <cell r="D449" t="str">
            <v>USD</v>
          </cell>
          <cell r="E449" t="str">
            <v>205</v>
          </cell>
          <cell r="F449" t="str">
            <v>070</v>
          </cell>
          <cell r="G449" t="str">
            <v>SHELL INTERNATIONAL</v>
          </cell>
          <cell r="H449" t="str">
            <v>4.000 MAR 21 14</v>
          </cell>
          <cell r="I449" t="str">
            <v>822582AF9</v>
          </cell>
          <cell r="J449" t="str">
            <v>B</v>
          </cell>
          <cell r="K449" t="str">
            <v>CAL</v>
          </cell>
          <cell r="L449">
            <v>2751.11</v>
          </cell>
          <cell r="M449">
            <v>2614111.41</v>
          </cell>
          <cell r="N449">
            <v>2622504.92</v>
          </cell>
          <cell r="O449">
            <v>2682498.4</v>
          </cell>
          <cell r="P449">
            <v>2476000</v>
          </cell>
          <cell r="Q449">
            <v>2685249.51</v>
          </cell>
          <cell r="R449" t="str">
            <v>MS   21</v>
          </cell>
          <cell r="S449">
            <v>41719</v>
          </cell>
          <cell r="T449">
            <v>2014</v>
          </cell>
          <cell r="U449">
            <v>3</v>
          </cell>
          <cell r="V449">
            <v>1268</v>
          </cell>
          <cell r="W449" t="str">
            <v>MS</v>
          </cell>
          <cell r="X449">
            <v>4</v>
          </cell>
          <cell r="Y449">
            <v>3.26</v>
          </cell>
          <cell r="Z449">
            <v>3.8257919361152173E-3</v>
          </cell>
          <cell r="AA449">
            <v>40451</v>
          </cell>
          <cell r="AB449">
            <v>68386.990000000005</v>
          </cell>
          <cell r="AC449">
            <v>0.12619999999999998</v>
          </cell>
          <cell r="AD449">
            <v>1</v>
          </cell>
          <cell r="AE449">
            <v>108.34</v>
          </cell>
          <cell r="AF449" t="str">
            <v>AA</v>
          </cell>
          <cell r="AG449">
            <v>105.917</v>
          </cell>
          <cell r="AH449">
            <v>2.2999999999999998</v>
          </cell>
          <cell r="AI449">
            <v>1.5</v>
          </cell>
          <cell r="AJ449">
            <v>2.6991783598358894E-3</v>
          </cell>
          <cell r="AK449">
            <v>3.3437825993471526E-3</v>
          </cell>
          <cell r="AL449" t="str">
            <v>AA</v>
          </cell>
          <cell r="AM449" t="str">
            <v>Aa1</v>
          </cell>
          <cell r="AN449" t="str">
            <v>AA</v>
          </cell>
          <cell r="AO449" t="str">
            <v>Energy</v>
          </cell>
          <cell r="AP449" t="str">
            <v>Oil&amp;Gas</v>
          </cell>
          <cell r="AQ449" t="str">
            <v>NETHERLANDS</v>
          </cell>
          <cell r="AR449" t="str">
            <v>#N/A Field Not Applicable</v>
          </cell>
        </row>
        <row r="450">
          <cell r="A450" t="str">
            <v>CP Ltd</v>
          </cell>
          <cell r="B450" t="str">
            <v>BlackRock</v>
          </cell>
          <cell r="C450" t="str">
            <v>13407172</v>
          </cell>
          <cell r="D450" t="str">
            <v>USD</v>
          </cell>
          <cell r="E450" t="str">
            <v>015</v>
          </cell>
          <cell r="F450" t="str">
            <v>070</v>
          </cell>
          <cell r="G450" t="str">
            <v>SOVEREIGN BANK FDIC</v>
          </cell>
          <cell r="H450" t="str">
            <v>2.500 JUN 15 12</v>
          </cell>
          <cell r="I450" t="str">
            <v>846042AB5</v>
          </cell>
          <cell r="J450" t="str">
            <v>B</v>
          </cell>
          <cell r="K450" t="str">
            <v>ZZZ</v>
          </cell>
          <cell r="L450">
            <v>11409.72</v>
          </cell>
          <cell r="M450">
            <v>1573371.69</v>
          </cell>
          <cell r="N450">
            <v>1586764.45</v>
          </cell>
          <cell r="O450">
            <v>1601828.13</v>
          </cell>
          <cell r="P450">
            <v>1550000</v>
          </cell>
          <cell r="Q450">
            <v>1613237.85</v>
          </cell>
          <cell r="R450" t="str">
            <v>JD   15</v>
          </cell>
          <cell r="S450">
            <v>41075</v>
          </cell>
          <cell r="T450">
            <v>2012</v>
          </cell>
          <cell r="U450">
            <v>6</v>
          </cell>
          <cell r="V450">
            <v>624</v>
          </cell>
          <cell r="W450" t="str">
            <v>MS</v>
          </cell>
          <cell r="X450">
            <v>2.5</v>
          </cell>
          <cell r="Y450">
            <v>1.67</v>
          </cell>
          <cell r="Z450">
            <v>1.1795801547318009E-3</v>
          </cell>
          <cell r="AA450">
            <v>40451</v>
          </cell>
          <cell r="AB450">
            <v>28456.44</v>
          </cell>
          <cell r="AC450">
            <v>3.6499999999999998E-2</v>
          </cell>
          <cell r="AD450">
            <v>1</v>
          </cell>
          <cell r="AE450">
            <v>103.34399999999999</v>
          </cell>
          <cell r="AF450" t="str">
            <v>AAA</v>
          </cell>
          <cell r="AG450">
            <v>102.37200000000001</v>
          </cell>
          <cell r="AH450">
            <v>1.6</v>
          </cell>
          <cell r="AI450">
            <v>0.5</v>
          </cell>
          <cell r="AJ450">
            <v>1.1301366751921447E-3</v>
          </cell>
          <cell r="AK450">
            <v>1.4000302483239005E-3</v>
          </cell>
          <cell r="AL450" t="str">
            <v>AAA</v>
          </cell>
          <cell r="AM450" t="str">
            <v>Aaa</v>
          </cell>
          <cell r="AN450" t="str">
            <v>AAA</v>
          </cell>
          <cell r="AO450" t="str">
            <v>Financial</v>
          </cell>
          <cell r="AP450" t="str">
            <v>Savings&amp;Loans</v>
          </cell>
          <cell r="AQ450" t="str">
            <v>UNITED STATES</v>
          </cell>
          <cell r="AR450" t="str">
            <v>#N/A Field Not Applicable</v>
          </cell>
        </row>
        <row r="451">
          <cell r="A451" t="str">
            <v>CP Ltd</v>
          </cell>
          <cell r="B451" t="str">
            <v>BlackRock</v>
          </cell>
          <cell r="C451" t="str">
            <v>13407172</v>
          </cell>
          <cell r="D451" t="str">
            <v>USD</v>
          </cell>
          <cell r="E451" t="str">
            <v>015</v>
          </cell>
          <cell r="F451" t="str">
            <v>070</v>
          </cell>
          <cell r="G451" t="str">
            <v>STATE STREET BANK FD</v>
          </cell>
          <cell r="H451" t="str">
            <v>FLTG SEP 15 11</v>
          </cell>
          <cell r="I451" t="str">
            <v>85744RAB8</v>
          </cell>
          <cell r="J451" t="str">
            <v>B</v>
          </cell>
          <cell r="K451" t="str">
            <v>FLR</v>
          </cell>
          <cell r="L451">
            <v>656.25</v>
          </cell>
          <cell r="M451">
            <v>3007708.66</v>
          </cell>
          <cell r="N451">
            <v>3013827</v>
          </cell>
          <cell r="O451">
            <v>3007968.75</v>
          </cell>
          <cell r="P451">
            <v>3000000</v>
          </cell>
          <cell r="Q451">
            <v>3008625</v>
          </cell>
          <cell r="R451" t="str">
            <v>MJSD 15</v>
          </cell>
          <cell r="S451">
            <v>40801</v>
          </cell>
          <cell r="T451">
            <v>2011</v>
          </cell>
          <cell r="U451">
            <v>9</v>
          </cell>
          <cell r="V451">
            <v>350</v>
          </cell>
          <cell r="W451" t="str">
            <v>MS</v>
          </cell>
          <cell r="X451">
            <v>0.49200000000000005</v>
          </cell>
          <cell r="Y451">
            <v>0.96</v>
          </cell>
          <cell r="Z451">
            <v>1.2962436860519671E-3</v>
          </cell>
          <cell r="AA451">
            <v>40451</v>
          </cell>
          <cell r="AB451">
            <v>260.08999999999997</v>
          </cell>
          <cell r="AC451">
            <v>1.1599999999999999E-2</v>
          </cell>
          <cell r="AD451">
            <v>1</v>
          </cell>
          <cell r="AE451">
            <v>100.26600000000001</v>
          </cell>
          <cell r="AF451" t="str">
            <v>AAA</v>
          </cell>
          <cell r="AG451">
            <v>100.461</v>
          </cell>
          <cell r="AH451">
            <v>0.2</v>
          </cell>
          <cell r="AI451">
            <v>0.2</v>
          </cell>
          <cell r="AJ451">
            <v>2.7005076792749317E-4</v>
          </cell>
          <cell r="AK451">
            <v>3.3454293801880874E-4</v>
          </cell>
          <cell r="AL451" t="str">
            <v>AAA</v>
          </cell>
          <cell r="AM451" t="str">
            <v>Aaa</v>
          </cell>
          <cell r="AN451" t="str">
            <v>AAA</v>
          </cell>
          <cell r="AO451" t="str">
            <v>Financial</v>
          </cell>
          <cell r="AP451" t="str">
            <v>Banks</v>
          </cell>
          <cell r="AQ451" t="str">
            <v>UNITED STATES</v>
          </cell>
          <cell r="AR451" t="str">
            <v>#N/A Field Not Applicable</v>
          </cell>
        </row>
        <row r="452">
          <cell r="A452" t="str">
            <v>CP Ltd</v>
          </cell>
          <cell r="B452" t="str">
            <v>BlackRock</v>
          </cell>
          <cell r="C452" t="str">
            <v>13407172</v>
          </cell>
          <cell r="D452" t="str">
            <v>USD</v>
          </cell>
          <cell r="E452" t="str">
            <v>250</v>
          </cell>
          <cell r="F452" t="str">
            <v>070</v>
          </cell>
          <cell r="G452" t="str">
            <v>SWEDBANK AB MTN 144A</v>
          </cell>
          <cell r="H452" t="str">
            <v>3.000 DEC 22 11 144</v>
          </cell>
          <cell r="I452" t="str">
            <v>87019EAB1</v>
          </cell>
          <cell r="J452" t="str">
            <v>B</v>
          </cell>
          <cell r="K452" t="str">
            <v>ZZZ</v>
          </cell>
          <cell r="L452">
            <v>11550</v>
          </cell>
          <cell r="M452">
            <v>1430125.91</v>
          </cell>
          <cell r="N452">
            <v>1451086</v>
          </cell>
          <cell r="O452">
            <v>1439375</v>
          </cell>
          <cell r="P452">
            <v>1400000</v>
          </cell>
          <cell r="Q452">
            <v>1450925</v>
          </cell>
          <cell r="R452" t="str">
            <v>JD   22</v>
          </cell>
          <cell r="S452">
            <v>40899</v>
          </cell>
          <cell r="T452">
            <v>2011</v>
          </cell>
          <cell r="U452">
            <v>12</v>
          </cell>
          <cell r="V452">
            <v>448</v>
          </cell>
          <cell r="W452" t="str">
            <v>MS</v>
          </cell>
          <cell r="X452">
            <v>3</v>
          </cell>
          <cell r="Y452">
            <v>1.2</v>
          </cell>
          <cell r="Z452">
            <v>7.7043353041083076E-4</v>
          </cell>
          <cell r="AA452">
            <v>40451</v>
          </cell>
          <cell r="AB452">
            <v>9249.09</v>
          </cell>
          <cell r="AC452">
            <v>2.06E-2</v>
          </cell>
          <cell r="AD452">
            <v>1</v>
          </cell>
          <cell r="AE452">
            <v>102.81299999999999</v>
          </cell>
          <cell r="AF452" t="str">
            <v>AAA</v>
          </cell>
          <cell r="AG452">
            <v>103.649</v>
          </cell>
          <cell r="AH452">
            <v>1.2</v>
          </cell>
          <cell r="AI452">
            <v>0.7</v>
          </cell>
          <cell r="AJ452">
            <v>7.7043353041083087E-4</v>
          </cell>
          <cell r="AK452">
            <v>9.5442460241788646E-4</v>
          </cell>
          <cell r="AL452" t="str">
            <v>AAA</v>
          </cell>
          <cell r="AM452" t="str">
            <v>Aaa</v>
          </cell>
          <cell r="AN452" t="str">
            <v>AAA</v>
          </cell>
          <cell r="AO452" t="str">
            <v>Financial</v>
          </cell>
          <cell r="AP452" t="str">
            <v>Banks</v>
          </cell>
          <cell r="AQ452" t="str">
            <v>SWEDEN</v>
          </cell>
          <cell r="AR452" t="str">
            <v>#N/A Field Not Applicable</v>
          </cell>
        </row>
        <row r="453">
          <cell r="A453" t="str">
            <v>CP Ltd</v>
          </cell>
          <cell r="B453" t="str">
            <v>BlackRock</v>
          </cell>
          <cell r="C453" t="str">
            <v>13407172</v>
          </cell>
          <cell r="D453" t="str">
            <v>USD</v>
          </cell>
          <cell r="E453" t="str">
            <v>015</v>
          </cell>
          <cell r="F453" t="str">
            <v>070</v>
          </cell>
          <cell r="G453" t="str">
            <v>TARGET CORP</v>
          </cell>
          <cell r="H453" t="str">
            <v>6.350 JAN 15 11</v>
          </cell>
          <cell r="I453" t="str">
            <v>87612EAC0</v>
          </cell>
          <cell r="J453" t="str">
            <v>B</v>
          </cell>
          <cell r="K453" t="str">
            <v>CAL</v>
          </cell>
          <cell r="L453">
            <v>10054.17</v>
          </cell>
          <cell r="M453">
            <v>760956.51</v>
          </cell>
          <cell r="N453">
            <v>798787.5</v>
          </cell>
          <cell r="O453">
            <v>762675</v>
          </cell>
          <cell r="P453">
            <v>750000</v>
          </cell>
          <cell r="Q453">
            <v>772729.17</v>
          </cell>
          <cell r="R453" t="str">
            <v>JJ   15</v>
          </cell>
          <cell r="S453">
            <v>40558</v>
          </cell>
          <cell r="T453">
            <v>2011</v>
          </cell>
          <cell r="U453">
            <v>1</v>
          </cell>
          <cell r="V453">
            <v>107</v>
          </cell>
          <cell r="W453" t="str">
            <v>MS</v>
          </cell>
          <cell r="X453">
            <v>6.35</v>
          </cell>
          <cell r="Y453">
            <v>0.28999999999999998</v>
          </cell>
          <cell r="Z453">
            <v>9.9068933868462291E-5</v>
          </cell>
          <cell r="AA453">
            <v>40451</v>
          </cell>
          <cell r="AB453">
            <v>1718.49</v>
          </cell>
          <cell r="AC453">
            <v>2.3E-3</v>
          </cell>
          <cell r="AD453">
            <v>1</v>
          </cell>
          <cell r="AE453">
            <v>101.69</v>
          </cell>
          <cell r="AF453" t="str">
            <v>A+</v>
          </cell>
          <cell r="AG453">
            <v>106.505</v>
          </cell>
          <cell r="AH453">
            <v>1.3</v>
          </cell>
          <cell r="AI453">
            <v>0.5</v>
          </cell>
          <cell r="AJ453">
            <v>4.4410211734138274E-4</v>
          </cell>
          <cell r="AK453">
            <v>5.501603578318663E-4</v>
          </cell>
          <cell r="AL453" t="str">
            <v xml:space="preserve">A+ </v>
          </cell>
          <cell r="AM453" t="str">
            <v>A2</v>
          </cell>
          <cell r="AN453" t="str">
            <v xml:space="preserve">A+ </v>
          </cell>
          <cell r="AO453" t="str">
            <v>Consumer, Cyclical</v>
          </cell>
          <cell r="AP453" t="str">
            <v>Retail</v>
          </cell>
          <cell r="AQ453" t="str">
            <v>UNITED STATES</v>
          </cell>
          <cell r="AR453" t="str">
            <v>#N/A Field Not Applicable</v>
          </cell>
        </row>
        <row r="454">
          <cell r="A454" t="str">
            <v>CP Ltd</v>
          </cell>
          <cell r="B454" t="str">
            <v>BlackRock</v>
          </cell>
          <cell r="C454" t="str">
            <v>13407172</v>
          </cell>
          <cell r="D454" t="str">
            <v>USD</v>
          </cell>
          <cell r="E454" t="str">
            <v>015</v>
          </cell>
          <cell r="F454" t="str">
            <v>070</v>
          </cell>
          <cell r="G454" t="str">
            <v>US CNTRL FED CR UN N</v>
          </cell>
          <cell r="H454" t="str">
            <v>1.250 OCT 19 11 144</v>
          </cell>
          <cell r="I454" t="str">
            <v>90345AAA0</v>
          </cell>
          <cell r="J454" t="str">
            <v>B</v>
          </cell>
          <cell r="K454" t="str">
            <v>ZZZ</v>
          </cell>
          <cell r="L454">
            <v>16959.38</v>
          </cell>
          <cell r="M454">
            <v>3018456.67</v>
          </cell>
          <cell r="N454">
            <v>3021211.2</v>
          </cell>
          <cell r="O454">
            <v>3040910.16</v>
          </cell>
          <cell r="P454">
            <v>3015000</v>
          </cell>
          <cell r="Q454">
            <v>3057869.54</v>
          </cell>
          <cell r="R454" t="str">
            <v>AO   19</v>
          </cell>
          <cell r="S454">
            <v>40835</v>
          </cell>
          <cell r="T454">
            <v>2011</v>
          </cell>
          <cell r="U454">
            <v>10</v>
          </cell>
          <cell r="V454">
            <v>384</v>
          </cell>
          <cell r="W454" t="str">
            <v>MS</v>
          </cell>
          <cell r="X454">
            <v>1.25</v>
          </cell>
          <cell r="Y454">
            <v>1.96</v>
          </cell>
          <cell r="Z454">
            <v>2.6559547521320644E-3</v>
          </cell>
          <cell r="AA454">
            <v>40451</v>
          </cell>
          <cell r="AB454">
            <v>22453.49</v>
          </cell>
          <cell r="AC454">
            <v>1.61E-2</v>
          </cell>
          <cell r="AD454">
            <v>1</v>
          </cell>
          <cell r="AE454">
            <v>100.85899999999999</v>
          </cell>
          <cell r="AF454" t="str">
            <v>AAA</v>
          </cell>
          <cell r="AG454">
            <v>100.206</v>
          </cell>
          <cell r="AH454">
            <v>1.1000000000000001</v>
          </cell>
          <cell r="AI454">
            <v>0.4</v>
          </cell>
          <cell r="AJ454">
            <v>1.4905868506863628E-3</v>
          </cell>
          <cell r="AK454">
            <v>1.8465613270713139E-3</v>
          </cell>
          <cell r="AL454" t="str">
            <v>AAA</v>
          </cell>
          <cell r="AM454" t="str">
            <v>Aaa</v>
          </cell>
          <cell r="AN454" t="str">
            <v>AAA</v>
          </cell>
          <cell r="AO454" t="str">
            <v>Financial</v>
          </cell>
          <cell r="AP454" t="str">
            <v>Savings&amp;Loans</v>
          </cell>
          <cell r="AQ454" t="str">
            <v>UNITED STATES</v>
          </cell>
          <cell r="AR454" t="str">
            <v>#N/A Field Not Applicable</v>
          </cell>
        </row>
        <row r="455">
          <cell r="A455" t="str">
            <v>CP Ltd</v>
          </cell>
          <cell r="B455" t="str">
            <v>BlackRock</v>
          </cell>
          <cell r="C455" t="str">
            <v>13407172</v>
          </cell>
          <cell r="D455" t="str">
            <v>USD</v>
          </cell>
          <cell r="E455" t="str">
            <v>015</v>
          </cell>
          <cell r="F455" t="str">
            <v>070</v>
          </cell>
          <cell r="G455" t="str">
            <v>UTD PARCEL SERV</v>
          </cell>
          <cell r="H455" t="str">
            <v>4.500 JAN 15 13</v>
          </cell>
          <cell r="I455" t="str">
            <v>911312AG1</v>
          </cell>
          <cell r="J455" t="str">
            <v>B</v>
          </cell>
          <cell r="K455" t="str">
            <v>CAL</v>
          </cell>
          <cell r="L455">
            <v>9975</v>
          </cell>
          <cell r="M455">
            <v>1100207.28</v>
          </cell>
          <cell r="N455">
            <v>1121022</v>
          </cell>
          <cell r="O455">
            <v>1136226</v>
          </cell>
          <cell r="P455">
            <v>1050000</v>
          </cell>
          <cell r="Q455">
            <v>1146201</v>
          </cell>
          <cell r="R455" t="str">
            <v>JJ   15</v>
          </cell>
          <cell r="S455">
            <v>41289</v>
          </cell>
          <cell r="T455">
            <v>2013</v>
          </cell>
          <cell r="U455">
            <v>1</v>
          </cell>
          <cell r="V455">
            <v>838</v>
          </cell>
          <cell r="W455" t="str">
            <v>MS</v>
          </cell>
          <cell r="X455">
            <v>4.5</v>
          </cell>
          <cell r="Y455">
            <v>2.1800000000000002</v>
          </cell>
          <cell r="Z455">
            <v>1.0767395427166344E-3</v>
          </cell>
          <cell r="AA455">
            <v>40451</v>
          </cell>
          <cell r="AB455">
            <v>36018.720000000001</v>
          </cell>
          <cell r="AC455">
            <v>5.9800000000000006E-2</v>
          </cell>
          <cell r="AD455">
            <v>1</v>
          </cell>
          <cell r="AE455">
            <v>108.212</v>
          </cell>
          <cell r="AF455" t="str">
            <v>AA-</v>
          </cell>
          <cell r="AG455">
            <v>106.764</v>
          </cell>
          <cell r="AH455">
            <v>2.2999999999999998</v>
          </cell>
          <cell r="AI455">
            <v>0.9</v>
          </cell>
          <cell r="AJ455">
            <v>1.1360096092881921E-3</v>
          </cell>
          <cell r="AK455">
            <v>1.4073057270879898E-3</v>
          </cell>
          <cell r="AL455" t="str">
            <v>AA-</v>
          </cell>
          <cell r="AM455" t="str">
            <v>Aa3</v>
          </cell>
          <cell r="AN455" t="str">
            <v>AA-</v>
          </cell>
          <cell r="AO455" t="str">
            <v>Industrial</v>
          </cell>
          <cell r="AP455" t="str">
            <v>Transportation</v>
          </cell>
          <cell r="AQ455" t="str">
            <v>UNITED STATES</v>
          </cell>
          <cell r="AR455" t="str">
            <v>#N/A Field Not Applicable</v>
          </cell>
        </row>
        <row r="456">
          <cell r="A456" t="str">
            <v>CP Ltd</v>
          </cell>
          <cell r="B456" t="str">
            <v>BlackRock</v>
          </cell>
          <cell r="C456" t="str">
            <v>13407172</v>
          </cell>
          <cell r="D456" t="str">
            <v>USD</v>
          </cell>
          <cell r="E456" t="str">
            <v>015</v>
          </cell>
          <cell r="F456" t="str">
            <v>070</v>
          </cell>
          <cell r="G456" t="str">
            <v>UNITED TECHNOLOGIES</v>
          </cell>
          <cell r="H456" t="str">
            <v>6.100 MAY 15 12</v>
          </cell>
          <cell r="I456" t="str">
            <v>913017BF5</v>
          </cell>
          <cell r="J456" t="str">
            <v>B</v>
          </cell>
          <cell r="K456" t="str">
            <v>CAL</v>
          </cell>
          <cell r="L456">
            <v>92177.78</v>
          </cell>
          <cell r="M456">
            <v>4316809.7</v>
          </cell>
          <cell r="N456">
            <v>4388520</v>
          </cell>
          <cell r="O456">
            <v>4323320</v>
          </cell>
          <cell r="P456">
            <v>4000000</v>
          </cell>
          <cell r="Q456">
            <v>4415497.78</v>
          </cell>
          <cell r="R456" t="str">
            <v>MN   15</v>
          </cell>
          <cell r="S456">
            <v>41044</v>
          </cell>
          <cell r="T456">
            <v>2012</v>
          </cell>
          <cell r="U456">
            <v>5</v>
          </cell>
          <cell r="V456">
            <v>593</v>
          </cell>
          <cell r="W456" t="str">
            <v>MS</v>
          </cell>
          <cell r="X456">
            <v>6.1</v>
          </cell>
          <cell r="Y456">
            <v>1.53</v>
          </cell>
          <cell r="Z456">
            <v>2.9650634362924509E-3</v>
          </cell>
          <cell r="AA456">
            <v>40451</v>
          </cell>
          <cell r="AB456">
            <v>6510.3</v>
          </cell>
          <cell r="AC456">
            <v>3.2099999999999997E-2</v>
          </cell>
          <cell r="AD456">
            <v>1</v>
          </cell>
          <cell r="AE456">
            <v>108.083</v>
          </cell>
          <cell r="AF456" t="str">
            <v>A</v>
          </cell>
          <cell r="AG456">
            <v>109.71299999999999</v>
          </cell>
          <cell r="AH456">
            <v>1.2</v>
          </cell>
          <cell r="AI456">
            <v>1.1000000000000001</v>
          </cell>
          <cell r="AJ456">
            <v>2.3255399500332944E-3</v>
          </cell>
          <cell r="AK456">
            <v>2.8809137383128563E-3</v>
          </cell>
          <cell r="AL456" t="str">
            <v xml:space="preserve">A </v>
          </cell>
          <cell r="AM456" t="str">
            <v>A2</v>
          </cell>
          <cell r="AN456" t="str">
            <v xml:space="preserve">A </v>
          </cell>
          <cell r="AO456" t="str">
            <v>Industrial</v>
          </cell>
          <cell r="AP456" t="str">
            <v>Aerospace/Defense</v>
          </cell>
          <cell r="AQ456" t="str">
            <v>UNITED STATES</v>
          </cell>
          <cell r="AR456" t="str">
            <v>#N/A Field Not Applicable</v>
          </cell>
        </row>
        <row r="457">
          <cell r="A457" t="str">
            <v>CP Ltd</v>
          </cell>
          <cell r="B457" t="str">
            <v>BlackRock</v>
          </cell>
          <cell r="C457" t="str">
            <v>13407172</v>
          </cell>
          <cell r="D457" t="str">
            <v>USD</v>
          </cell>
          <cell r="E457" t="str">
            <v>015</v>
          </cell>
          <cell r="F457" t="str">
            <v>070</v>
          </cell>
          <cell r="G457" t="str">
            <v>WAL MART STORES INC</v>
          </cell>
          <cell r="H457" t="str">
            <v>7.250 JUN 01 13</v>
          </cell>
          <cell r="I457" t="str">
            <v>931142AS2</v>
          </cell>
          <cell r="J457" t="str">
            <v>B</v>
          </cell>
          <cell r="K457" t="str">
            <v>ZZZ</v>
          </cell>
          <cell r="L457">
            <v>36250</v>
          </cell>
          <cell r="M457">
            <v>1725600.09</v>
          </cell>
          <cell r="N457">
            <v>1743435</v>
          </cell>
          <cell r="O457">
            <v>1747875</v>
          </cell>
          <cell r="P457">
            <v>1500000</v>
          </cell>
          <cell r="Q457">
            <v>1784125</v>
          </cell>
          <cell r="R457" t="str">
            <v>JD    1</v>
          </cell>
          <cell r="S457">
            <v>41426</v>
          </cell>
          <cell r="T457">
            <v>2013</v>
          </cell>
          <cell r="U457">
            <v>6</v>
          </cell>
          <cell r="V457">
            <v>975</v>
          </cell>
          <cell r="W457" t="str">
            <v>MS</v>
          </cell>
          <cell r="X457">
            <v>7.25</v>
          </cell>
          <cell r="Y457">
            <v>2.4300000000000002</v>
          </cell>
          <cell r="Z457">
            <v>1.8824614142312086E-3</v>
          </cell>
          <cell r="AA457">
            <v>40451</v>
          </cell>
          <cell r="AB457">
            <v>22274.91</v>
          </cell>
          <cell r="AC457">
            <v>7.4800000000000005E-2</v>
          </cell>
          <cell r="AD457">
            <v>1</v>
          </cell>
          <cell r="AE457">
            <v>116.52500000000001</v>
          </cell>
          <cell r="AF457" t="str">
            <v>AA</v>
          </cell>
          <cell r="AG457">
            <v>116.229</v>
          </cell>
          <cell r="AH457">
            <v>1.5</v>
          </cell>
          <cell r="AI457">
            <v>1</v>
          </cell>
          <cell r="AJ457">
            <v>1.1620132186612399E-3</v>
          </cell>
          <cell r="AK457">
            <v>1.439519388043357E-3</v>
          </cell>
          <cell r="AL457" t="str">
            <v>AA</v>
          </cell>
          <cell r="AM457" t="str">
            <v>Aa2</v>
          </cell>
          <cell r="AN457" t="str">
            <v>AA</v>
          </cell>
          <cell r="AO457" t="str">
            <v>Consumer, Cyclical</v>
          </cell>
          <cell r="AP457" t="str">
            <v>Retail</v>
          </cell>
          <cell r="AQ457" t="str">
            <v>UNITED STATES</v>
          </cell>
          <cell r="AR457" t="str">
            <v>#N/A Field Not Applicable</v>
          </cell>
        </row>
        <row r="458">
          <cell r="A458" t="str">
            <v>CP Ltd</v>
          </cell>
          <cell r="B458" t="str">
            <v>BlackRock</v>
          </cell>
          <cell r="C458" t="str">
            <v>13407172</v>
          </cell>
          <cell r="D458" t="str">
            <v>USD</v>
          </cell>
          <cell r="E458" t="str">
            <v>015</v>
          </cell>
          <cell r="F458" t="str">
            <v>070</v>
          </cell>
          <cell r="G458" t="str">
            <v>WAL MART STORES INC</v>
          </cell>
          <cell r="H458" t="str">
            <v>4.250 APR 15 13</v>
          </cell>
          <cell r="I458" t="str">
            <v>931142CL5</v>
          </cell>
          <cell r="J458" t="str">
            <v>B</v>
          </cell>
          <cell r="K458" t="str">
            <v>ZZZ</v>
          </cell>
          <cell r="L458">
            <v>73489.58</v>
          </cell>
          <cell r="M458">
            <v>3999619.09</v>
          </cell>
          <cell r="N458">
            <v>4034625</v>
          </cell>
          <cell r="O458">
            <v>4068862.5</v>
          </cell>
          <cell r="P458">
            <v>3750000</v>
          </cell>
          <cell r="Q458">
            <v>4142352.08</v>
          </cell>
          <cell r="R458" t="str">
            <v>AO   15</v>
          </cell>
          <cell r="S458">
            <v>41379</v>
          </cell>
          <cell r="T458">
            <v>2013</v>
          </cell>
          <cell r="U458">
            <v>4</v>
          </cell>
          <cell r="V458">
            <v>928</v>
          </cell>
          <cell r="W458" t="str">
            <v>MS</v>
          </cell>
          <cell r="X458">
            <v>4.25</v>
          </cell>
          <cell r="Y458">
            <v>2.39</v>
          </cell>
          <cell r="Z458">
            <v>4.2913722467155238E-3</v>
          </cell>
          <cell r="AA458">
            <v>40451</v>
          </cell>
          <cell r="AB458">
            <v>69243.41</v>
          </cell>
          <cell r="AC458">
            <v>7.1300000000000002E-2</v>
          </cell>
          <cell r="AD458">
            <v>1</v>
          </cell>
          <cell r="AE458">
            <v>108.50299999999999</v>
          </cell>
          <cell r="AF458" t="str">
            <v>AA</v>
          </cell>
          <cell r="AG458">
            <v>107.59</v>
          </cell>
          <cell r="AH458">
            <v>1.6</v>
          </cell>
          <cell r="AI458">
            <v>0.9</v>
          </cell>
          <cell r="AJ458">
            <v>2.8728851860857058E-3</v>
          </cell>
          <cell r="AK458">
            <v>3.5589732187018778E-3</v>
          </cell>
          <cell r="AL458" t="str">
            <v>AA</v>
          </cell>
          <cell r="AM458" t="str">
            <v>Aa2</v>
          </cell>
          <cell r="AN458" t="str">
            <v>AA</v>
          </cell>
          <cell r="AO458" t="str">
            <v>Consumer, Cyclical</v>
          </cell>
          <cell r="AP458" t="str">
            <v>Retail</v>
          </cell>
          <cell r="AQ458" t="str">
            <v>UNITED STATES</v>
          </cell>
          <cell r="AR458" t="str">
            <v>#N/A Field Not Applicable</v>
          </cell>
        </row>
        <row r="459">
          <cell r="A459" t="str">
            <v>CP Ltd</v>
          </cell>
          <cell r="B459" t="str">
            <v>BlackRock</v>
          </cell>
          <cell r="C459" t="str">
            <v>13407172</v>
          </cell>
          <cell r="D459" t="str">
            <v>USD</v>
          </cell>
          <cell r="E459" t="str">
            <v>015</v>
          </cell>
          <cell r="F459" t="str">
            <v>070</v>
          </cell>
          <cell r="G459" t="str">
            <v>WELLS FARGO &amp; CO FDI</v>
          </cell>
          <cell r="H459" t="str">
            <v>2.125 JUN 15 12</v>
          </cell>
          <cell r="I459" t="str">
            <v>949744AC0</v>
          </cell>
          <cell r="J459" t="str">
            <v>B</v>
          </cell>
          <cell r="K459" t="str">
            <v>ZZZ</v>
          </cell>
          <cell r="L459">
            <v>10636.81</v>
          </cell>
          <cell r="M459">
            <v>1712471.94</v>
          </cell>
          <cell r="N459">
            <v>1719839</v>
          </cell>
          <cell r="O459">
            <v>1747281.25</v>
          </cell>
          <cell r="P459">
            <v>1700000</v>
          </cell>
          <cell r="Q459">
            <v>1757918.06</v>
          </cell>
          <cell r="R459" t="str">
            <v>JD   15</v>
          </cell>
          <cell r="S459">
            <v>41075</v>
          </cell>
          <cell r="T459">
            <v>2012</v>
          </cell>
          <cell r="U459">
            <v>6</v>
          </cell>
          <cell r="V459">
            <v>624</v>
          </cell>
          <cell r="W459" t="str">
            <v>MS</v>
          </cell>
          <cell r="X459">
            <v>2.125</v>
          </cell>
          <cell r="Y459">
            <v>1.67</v>
          </cell>
          <cell r="Z459">
            <v>1.2838656808163793E-3</v>
          </cell>
          <cell r="AA459">
            <v>40451</v>
          </cell>
          <cell r="AB459">
            <v>34809.31</v>
          </cell>
          <cell r="AC459">
            <v>3.6699999999999997E-2</v>
          </cell>
          <cell r="AD459">
            <v>1</v>
          </cell>
          <cell r="AE459">
            <v>102.78100000000001</v>
          </cell>
          <cell r="AF459" t="str">
            <v>AAA</v>
          </cell>
          <cell r="AG459">
            <v>101.167</v>
          </cell>
          <cell r="AH459">
            <v>1.7</v>
          </cell>
          <cell r="AI459">
            <v>0.5</v>
          </cell>
          <cell r="AJ459">
            <v>1.3069291361603864E-3</v>
          </cell>
          <cell r="AK459">
            <v>1.6190433982060405E-3</v>
          </cell>
          <cell r="AL459" t="str">
            <v>AAA</v>
          </cell>
          <cell r="AM459" t="str">
            <v>Aaa</v>
          </cell>
          <cell r="AN459" t="str">
            <v>AAA</v>
          </cell>
          <cell r="AO459" t="str">
            <v>Financial</v>
          </cell>
          <cell r="AP459" t="str">
            <v>Banks</v>
          </cell>
          <cell r="AQ459" t="str">
            <v>UNITED STATES</v>
          </cell>
          <cell r="AR459" t="str">
            <v>#N/A Field Not Applicable</v>
          </cell>
        </row>
        <row r="460">
          <cell r="A460" t="str">
            <v>CP Ltd</v>
          </cell>
          <cell r="B460" t="str">
            <v>BlackRock</v>
          </cell>
          <cell r="C460" t="str">
            <v>13407172</v>
          </cell>
          <cell r="D460" t="str">
            <v>USD</v>
          </cell>
          <cell r="E460" t="str">
            <v>015</v>
          </cell>
          <cell r="F460" t="str">
            <v>070</v>
          </cell>
          <cell r="G460" t="str">
            <v>WYETH</v>
          </cell>
          <cell r="H460" t="str">
            <v>5.500 MAR 15 13</v>
          </cell>
          <cell r="I460" t="str">
            <v>983024AA8</v>
          </cell>
          <cell r="J460" t="str">
            <v>9</v>
          </cell>
          <cell r="K460" t="str">
            <v>999</v>
          </cell>
          <cell r="L460">
            <v>3446.67</v>
          </cell>
          <cell r="M460">
            <v>1547541.34</v>
          </cell>
          <cell r="N460">
            <v>1559361.3</v>
          </cell>
          <cell r="O460">
            <v>1560914.06</v>
          </cell>
          <cell r="P460">
            <v>1410000</v>
          </cell>
          <cell r="Q460">
            <v>1564360.73</v>
          </cell>
          <cell r="R460" t="str">
            <v>MS   15</v>
          </cell>
          <cell r="S460">
            <v>41348</v>
          </cell>
          <cell r="T460">
            <v>2013</v>
          </cell>
          <cell r="U460">
            <v>3</v>
          </cell>
          <cell r="V460">
            <v>897</v>
          </cell>
          <cell r="W460" t="str">
            <v>MS</v>
          </cell>
          <cell r="X460">
            <v>5.5</v>
          </cell>
          <cell r="Y460">
            <v>2.3199999999999998</v>
          </cell>
          <cell r="Z460">
            <v>1.6117953513130104E-3</v>
          </cell>
          <cell r="AA460">
            <v>40451</v>
          </cell>
          <cell r="AB460">
            <v>13372.72</v>
          </cell>
          <cell r="AC460">
            <v>6.7199999999999996E-2</v>
          </cell>
          <cell r="AD460">
            <v>1</v>
          </cell>
          <cell r="AE460">
            <v>110.70299999999999</v>
          </cell>
          <cell r="AF460" t="str">
            <v>AA</v>
          </cell>
          <cell r="AG460">
            <v>110.59300000000002</v>
          </cell>
          <cell r="AH460">
            <v>1.4</v>
          </cell>
          <cell r="AI460">
            <v>1.1000000000000001</v>
          </cell>
          <cell r="AJ460">
            <v>9.7263512579233392E-4</v>
          </cell>
          <cell r="AK460">
            <v>1.2049149687670046E-3</v>
          </cell>
          <cell r="AL460" t="str">
            <v>AA</v>
          </cell>
          <cell r="AM460" t="str">
            <v>A1</v>
          </cell>
          <cell r="AN460" t="str">
            <v>AA</v>
          </cell>
          <cell r="AO460" t="str">
            <v>Consumer, Non-cyclical</v>
          </cell>
          <cell r="AP460" t="str">
            <v>Pharmaceuticals</v>
          </cell>
          <cell r="AQ460" t="str">
            <v>UNITED STATES</v>
          </cell>
          <cell r="AR460" t="str">
            <v>#N/A Field Not Applicable</v>
          </cell>
        </row>
        <row r="461">
          <cell r="A461" t="str">
            <v>CP Ltd</v>
          </cell>
          <cell r="B461" t="str">
            <v>BlackRock</v>
          </cell>
          <cell r="C461" t="str">
            <v>13407172</v>
          </cell>
          <cell r="D461" t="str">
            <v>USD</v>
          </cell>
          <cell r="E461" t="str">
            <v>285</v>
          </cell>
          <cell r="F461" t="str">
            <v>070</v>
          </cell>
          <cell r="G461" t="str">
            <v>AUST &amp; NZ BANKING GR</v>
          </cell>
          <cell r="H461" t="str">
            <v>3.2 15 DEC 2011</v>
          </cell>
          <cell r="I461" t="str">
            <v>B05252AAB7</v>
          </cell>
          <cell r="J461" t="str">
            <v>B</v>
          </cell>
          <cell r="K461" t="str">
            <v>ZZZ</v>
          </cell>
          <cell r="L461">
            <v>14133.33</v>
          </cell>
          <cell r="M461">
            <v>1531366.5</v>
          </cell>
          <cell r="N461">
            <v>1557030</v>
          </cell>
          <cell r="O461">
            <v>1545720</v>
          </cell>
          <cell r="P461">
            <v>1500000</v>
          </cell>
          <cell r="Q461">
            <v>1559853.33</v>
          </cell>
          <cell r="R461" t="str">
            <v>JD   15</v>
          </cell>
          <cell r="S461">
            <v>40892</v>
          </cell>
          <cell r="T461">
            <v>2011</v>
          </cell>
          <cell r="U461">
            <v>12</v>
          </cell>
          <cell r="V461">
            <v>441</v>
          </cell>
          <cell r="W461" t="str">
            <v>MS</v>
          </cell>
          <cell r="X461">
            <v>3.2</v>
          </cell>
          <cell r="Y461">
            <v>1.18</v>
          </cell>
          <cell r="Z461">
            <v>8.1122402523197855E-4</v>
          </cell>
          <cell r="AA461">
            <v>40451</v>
          </cell>
          <cell r="AB461">
            <v>14353.5</v>
          </cell>
          <cell r="AC461">
            <v>0.02</v>
          </cell>
          <cell r="AD461">
            <v>1</v>
          </cell>
          <cell r="AE461">
            <v>103.04799999999999</v>
          </cell>
          <cell r="AF461" t="str">
            <v>AAA</v>
          </cell>
          <cell r="AG461">
            <v>103.80200000000001</v>
          </cell>
          <cell r="AH461">
            <v>1.4</v>
          </cell>
          <cell r="AI461">
            <v>0.7</v>
          </cell>
          <cell r="AJ461">
            <v>9.6246918247861867E-4</v>
          </cell>
          <cell r="AK461">
            <v>1.1923212458533334E-3</v>
          </cell>
          <cell r="AL461" t="str">
            <v>AAA</v>
          </cell>
          <cell r="AM461" t="str">
            <v>Aaa</v>
          </cell>
          <cell r="AN461" t="str">
            <v>AAA</v>
          </cell>
          <cell r="AO461" t="str">
            <v>Financial</v>
          </cell>
          <cell r="AP461" t="str">
            <v>Banks</v>
          </cell>
          <cell r="AQ461" t="str">
            <v>AUSTRALIA</v>
          </cell>
          <cell r="AR461" t="str">
            <v>#N/A Field Not Applicable</v>
          </cell>
        </row>
        <row r="462">
          <cell r="A462" t="str">
            <v>CP Ltd</v>
          </cell>
          <cell r="B462" t="str">
            <v>BlackRock</v>
          </cell>
          <cell r="C462" t="str">
            <v>13407172</v>
          </cell>
          <cell r="D462" t="str">
            <v>USD</v>
          </cell>
          <cell r="E462" t="str">
            <v>015</v>
          </cell>
          <cell r="F462" t="str">
            <v>070</v>
          </cell>
          <cell r="G462" t="str">
            <v>BANK OF AMERICA CORP</v>
          </cell>
          <cell r="H462" t="str">
            <v>2.1 30 APR 2012</v>
          </cell>
          <cell r="I462" t="str">
            <v>B06050BAG6</v>
          </cell>
          <cell r="J462" t="str">
            <v>B</v>
          </cell>
          <cell r="K462" t="str">
            <v>ZZZ</v>
          </cell>
          <cell r="L462">
            <v>20259.169999999998</v>
          </cell>
          <cell r="M462">
            <v>2337430.5499999998</v>
          </cell>
          <cell r="N462">
            <v>2346253</v>
          </cell>
          <cell r="O462">
            <v>2356672</v>
          </cell>
          <cell r="P462">
            <v>2300000</v>
          </cell>
          <cell r="Q462">
            <v>2376931.17</v>
          </cell>
          <cell r="R462" t="str">
            <v>AO   30</v>
          </cell>
          <cell r="S462">
            <v>41029</v>
          </cell>
          <cell r="T462">
            <v>2012</v>
          </cell>
          <cell r="U462">
            <v>4</v>
          </cell>
          <cell r="V462">
            <v>578</v>
          </cell>
          <cell r="W462" t="str">
            <v>MS</v>
          </cell>
          <cell r="X462">
            <v>2.1</v>
          </cell>
          <cell r="Y462">
            <v>1.55</v>
          </cell>
          <cell r="Z462">
            <v>1.6264850237477089E-3</v>
          </cell>
          <cell r="AA462">
            <v>40451</v>
          </cell>
          <cell r="AB462">
            <v>19241.45</v>
          </cell>
          <cell r="AC462">
            <v>3.2099999999999997E-2</v>
          </cell>
          <cell r="AD462">
            <v>1</v>
          </cell>
          <cell r="AE462">
            <v>102.464</v>
          </cell>
          <cell r="AF462" t="str">
            <v>AAA</v>
          </cell>
          <cell r="AG462">
            <v>102.01100000000001</v>
          </cell>
          <cell r="AH462">
            <v>1.1000000000000001</v>
          </cell>
          <cell r="AI462">
            <v>0.5</v>
          </cell>
          <cell r="AJ462">
            <v>1.1542796942725676E-3</v>
          </cell>
          <cell r="AK462">
            <v>1.4299389821438222E-3</v>
          </cell>
          <cell r="AL462" t="str">
            <v>AAA</v>
          </cell>
          <cell r="AM462" t="str">
            <v>Aaa</v>
          </cell>
          <cell r="AN462" t="str">
            <v>AAA</v>
          </cell>
          <cell r="AO462" t="str">
            <v>Financial</v>
          </cell>
          <cell r="AP462" t="str">
            <v>Banks</v>
          </cell>
          <cell r="AQ462" t="str">
            <v>UNITED STATES</v>
          </cell>
          <cell r="AR462" t="str">
            <v>#N/A Field Not Applicable</v>
          </cell>
        </row>
        <row r="463">
          <cell r="A463" t="str">
            <v>CP Ltd</v>
          </cell>
          <cell r="B463" t="str">
            <v>BlackRock</v>
          </cell>
          <cell r="C463" t="str">
            <v>13407172</v>
          </cell>
          <cell r="D463" t="str">
            <v>USD</v>
          </cell>
          <cell r="E463" t="str">
            <v>015</v>
          </cell>
          <cell r="F463" t="str">
            <v>070</v>
          </cell>
          <cell r="G463" t="str">
            <v>BANK OF NEW YORK MEL</v>
          </cell>
          <cell r="H463" t="str">
            <v>4.95 01 NOV 201</v>
          </cell>
          <cell r="I463" t="str">
            <v>B06406HBE8</v>
          </cell>
          <cell r="J463" t="str">
            <v>B</v>
          </cell>
          <cell r="K463" t="str">
            <v>ZZZ</v>
          </cell>
          <cell r="L463">
            <v>47746.879999999997</v>
          </cell>
          <cell r="M463">
            <v>2462484.65</v>
          </cell>
          <cell r="N463">
            <v>2507650.2999999998</v>
          </cell>
          <cell r="O463">
            <v>2510802.7000000002</v>
          </cell>
          <cell r="P463">
            <v>2315000</v>
          </cell>
          <cell r="Q463">
            <v>2558549.58</v>
          </cell>
          <cell r="R463" t="str">
            <v>MN    1</v>
          </cell>
          <cell r="S463">
            <v>41214</v>
          </cell>
          <cell r="T463">
            <v>2012</v>
          </cell>
          <cell r="U463">
            <v>11</v>
          </cell>
          <cell r="V463">
            <v>763</v>
          </cell>
          <cell r="W463" t="str">
            <v>MS</v>
          </cell>
          <cell r="X463">
            <v>4.95</v>
          </cell>
          <cell r="Y463">
            <v>1.97</v>
          </cell>
          <cell r="Z463">
            <v>2.1778071173989026E-3</v>
          </cell>
          <cell r="AA463">
            <v>40451</v>
          </cell>
          <cell r="AB463">
            <v>48318.05</v>
          </cell>
          <cell r="AC463">
            <v>0.05</v>
          </cell>
          <cell r="AD463">
            <v>1</v>
          </cell>
          <cell r="AE463">
            <v>108.458</v>
          </cell>
          <cell r="AF463" t="str">
            <v>AA-</v>
          </cell>
          <cell r="AG463">
            <v>108.322</v>
          </cell>
          <cell r="AH463">
            <v>1.9</v>
          </cell>
          <cell r="AI463">
            <v>0.9</v>
          </cell>
          <cell r="AJ463">
            <v>2.100423108151226E-3</v>
          </cell>
          <cell r="AK463">
            <v>2.602035621213914E-3</v>
          </cell>
          <cell r="AL463" t="str">
            <v>AA-</v>
          </cell>
          <cell r="AM463" t="str">
            <v>Aa2</v>
          </cell>
          <cell r="AN463" t="str">
            <v>AA-</v>
          </cell>
          <cell r="AO463" t="str">
            <v>Financial</v>
          </cell>
          <cell r="AP463" t="str">
            <v>Banks</v>
          </cell>
          <cell r="AQ463" t="str">
            <v>UNITED STATES</v>
          </cell>
          <cell r="AR463" t="str">
            <v>#N/A Field Not Applicable</v>
          </cell>
        </row>
        <row r="464">
          <cell r="A464" t="str">
            <v>CP Ltd</v>
          </cell>
          <cell r="B464" t="str">
            <v>BlackRock</v>
          </cell>
          <cell r="C464" t="str">
            <v>13407172</v>
          </cell>
          <cell r="D464" t="str">
            <v>USD</v>
          </cell>
          <cell r="E464" t="str">
            <v>015</v>
          </cell>
          <cell r="F464" t="str">
            <v>070</v>
          </cell>
          <cell r="G464" t="str">
            <v>BANK OF NEW YORK INC</v>
          </cell>
          <cell r="H464" t="str">
            <v>5.125 27 AUG 2013</v>
          </cell>
          <cell r="I464" t="str">
            <v>B06406HBK4</v>
          </cell>
          <cell r="J464" t="str">
            <v>B</v>
          </cell>
          <cell r="K464" t="str">
            <v>ZZZ</v>
          </cell>
          <cell r="L464">
            <v>9680.56</v>
          </cell>
          <cell r="M464">
            <v>2201693.7400000002</v>
          </cell>
          <cell r="N464">
            <v>2213860</v>
          </cell>
          <cell r="O464">
            <v>2226180</v>
          </cell>
          <cell r="P464">
            <v>2000000</v>
          </cell>
          <cell r="Q464">
            <v>2235860.56</v>
          </cell>
          <cell r="R464" t="str">
            <v>FA   27</v>
          </cell>
          <cell r="S464">
            <v>41513</v>
          </cell>
          <cell r="T464">
            <v>2013</v>
          </cell>
          <cell r="U464">
            <v>8</v>
          </cell>
          <cell r="V464">
            <v>1062</v>
          </cell>
          <cell r="W464" t="str">
            <v>MS</v>
          </cell>
          <cell r="X464">
            <v>5.125</v>
          </cell>
          <cell r="Y464">
            <v>2.72</v>
          </cell>
          <cell r="Z464">
            <v>2.6884716816631105E-3</v>
          </cell>
          <cell r="AA464">
            <v>40451</v>
          </cell>
          <cell r="AB464">
            <v>24486.26</v>
          </cell>
          <cell r="AC464">
            <v>9.0500000000000011E-2</v>
          </cell>
          <cell r="AD464">
            <v>1</v>
          </cell>
          <cell r="AE464">
            <v>111.309</v>
          </cell>
          <cell r="AF464" t="str">
            <v>AA-</v>
          </cell>
          <cell r="AG464">
            <v>110.693</v>
          </cell>
          <cell r="AH464">
            <v>1.6</v>
          </cell>
          <cell r="AI464">
            <v>1.2</v>
          </cell>
          <cell r="AJ464">
            <v>1.5814539303900649E-3</v>
          </cell>
          <cell r="AK464">
            <v>1.9591288270512722E-3</v>
          </cell>
          <cell r="AL464" t="str">
            <v>AA-</v>
          </cell>
          <cell r="AM464" t="str">
            <v>Aa2</v>
          </cell>
          <cell r="AN464" t="str">
            <v>AA-</v>
          </cell>
          <cell r="AO464" t="str">
            <v>Financial</v>
          </cell>
          <cell r="AP464" t="str">
            <v>Banks</v>
          </cell>
          <cell r="AQ464" t="str">
            <v>UNITED STATES</v>
          </cell>
          <cell r="AR464" t="str">
            <v>#N/A Field Not Applicable</v>
          </cell>
        </row>
        <row r="465">
          <cell r="A465" t="str">
            <v>CP Ltd</v>
          </cell>
          <cell r="B465" t="str">
            <v>BlackRock</v>
          </cell>
          <cell r="C465" t="str">
            <v>13407172</v>
          </cell>
          <cell r="D465" t="str">
            <v>USD</v>
          </cell>
          <cell r="E465" t="str">
            <v>005</v>
          </cell>
          <cell r="F465" t="str">
            <v>070</v>
          </cell>
          <cell r="G465" t="str">
            <v>BANK OF NOVA SCOTIA</v>
          </cell>
          <cell r="H465" t="str">
            <v>2.25 22 JAN 2013</v>
          </cell>
          <cell r="I465" t="str">
            <v>B064149A56</v>
          </cell>
          <cell r="J465" t="str">
            <v>B</v>
          </cell>
          <cell r="K465" t="str">
            <v>ZZZ</v>
          </cell>
          <cell r="L465">
            <v>8625</v>
          </cell>
          <cell r="M465">
            <v>2030679.45</v>
          </cell>
          <cell r="N465">
            <v>2034060</v>
          </cell>
          <cell r="O465">
            <v>2057640</v>
          </cell>
          <cell r="P465">
            <v>2000000</v>
          </cell>
          <cell r="Q465">
            <v>2066265</v>
          </cell>
          <cell r="R465" t="str">
            <v>JJ   22</v>
          </cell>
          <cell r="S465">
            <v>41296</v>
          </cell>
          <cell r="T465">
            <v>2013</v>
          </cell>
          <cell r="U465">
            <v>1</v>
          </cell>
          <cell r="V465">
            <v>845</v>
          </cell>
          <cell r="W465" t="str">
            <v>MS</v>
          </cell>
          <cell r="X465">
            <v>2.25</v>
          </cell>
          <cell r="Y465">
            <v>2.25</v>
          </cell>
          <cell r="Z465">
            <v>2.0511789296705496E-3</v>
          </cell>
          <cell r="AA465">
            <v>40451</v>
          </cell>
          <cell r="AB465">
            <v>26960.55</v>
          </cell>
          <cell r="AC465">
            <v>6.2400000000000004E-2</v>
          </cell>
          <cell r="AD465">
            <v>1</v>
          </cell>
          <cell r="AE465">
            <v>102.88200000000001</v>
          </cell>
          <cell r="AF465" t="str">
            <v>AA-</v>
          </cell>
          <cell r="AG465">
            <v>101.70300000000002</v>
          </cell>
          <cell r="AH465">
            <v>1.6</v>
          </cell>
          <cell r="AI465">
            <v>1</v>
          </cell>
          <cell r="AJ465">
            <v>1.4586161277657243E-3</v>
          </cell>
          <cell r="AK465">
            <v>1.8069555164360062E-3</v>
          </cell>
          <cell r="AL465" t="str">
            <v>AA-</v>
          </cell>
          <cell r="AM465" t="str">
            <v>Aa1</v>
          </cell>
          <cell r="AN465" t="str">
            <v>AA-</v>
          </cell>
          <cell r="AO465" t="str">
            <v>Financial</v>
          </cell>
          <cell r="AP465" t="str">
            <v>Banks</v>
          </cell>
          <cell r="AQ465" t="str">
            <v>CANADA</v>
          </cell>
          <cell r="AR465" t="str">
            <v>#N/A Field Not Applicable</v>
          </cell>
        </row>
        <row r="466">
          <cell r="A466" t="str">
            <v>CP Ltd</v>
          </cell>
          <cell r="B466" t="str">
            <v>BlackRock</v>
          </cell>
          <cell r="C466" t="str">
            <v>13407172</v>
          </cell>
          <cell r="D466" t="str">
            <v>USD</v>
          </cell>
          <cell r="E466" t="str">
            <v>285</v>
          </cell>
          <cell r="F466" t="str">
            <v>070</v>
          </cell>
          <cell r="G466" t="str">
            <v>COMMONWEALTH BANK AU</v>
          </cell>
          <cell r="H466" t="str">
            <v>2.5 10 DEC 2012</v>
          </cell>
          <cell r="I466" t="str">
            <v>B20272BAC8</v>
          </cell>
          <cell r="J466" t="str">
            <v>B</v>
          </cell>
          <cell r="K466" t="str">
            <v>ZZZ</v>
          </cell>
          <cell r="L466">
            <v>26979.17</v>
          </cell>
          <cell r="M466">
            <v>3565105.56</v>
          </cell>
          <cell r="N466">
            <v>3573640</v>
          </cell>
          <cell r="O466">
            <v>3637812.5</v>
          </cell>
          <cell r="P466">
            <v>3500000</v>
          </cell>
          <cell r="Q466">
            <v>3664791.67</v>
          </cell>
          <cell r="R466" t="str">
            <v>JD   10</v>
          </cell>
          <cell r="S466">
            <v>41253</v>
          </cell>
          <cell r="T466">
            <v>2012</v>
          </cell>
          <cell r="U466">
            <v>12</v>
          </cell>
          <cell r="V466">
            <v>802</v>
          </cell>
          <cell r="W466" t="str">
            <v>MS</v>
          </cell>
          <cell r="X466">
            <v>2.5</v>
          </cell>
          <cell r="Y466">
            <v>2.13</v>
          </cell>
          <cell r="Z466">
            <v>3.4090365033723471E-3</v>
          </cell>
          <cell r="AA466">
            <v>40451</v>
          </cell>
          <cell r="AB466">
            <v>72706.94</v>
          </cell>
          <cell r="AC466">
            <v>5.67E-2</v>
          </cell>
          <cell r="AD466">
            <v>1</v>
          </cell>
          <cell r="AE466">
            <v>103.93799999999999</v>
          </cell>
          <cell r="AF466" t="str">
            <v>AAA</v>
          </cell>
          <cell r="AG466">
            <v>102.104</v>
          </cell>
          <cell r="AH466">
            <v>1.6</v>
          </cell>
          <cell r="AI466">
            <v>0.7</v>
          </cell>
          <cell r="AJ466">
            <v>2.5607785940825146E-3</v>
          </cell>
          <cell r="AK466">
            <v>3.1723308956116522E-3</v>
          </cell>
          <cell r="AL466" t="str">
            <v>AAA</v>
          </cell>
          <cell r="AM466" t="str">
            <v>Aaa</v>
          </cell>
          <cell r="AN466" t="str">
            <v>AAA</v>
          </cell>
          <cell r="AO466" t="str">
            <v>Financial</v>
          </cell>
          <cell r="AP466" t="str">
            <v>Banks</v>
          </cell>
          <cell r="AQ466" t="str">
            <v>AUSTRALIA</v>
          </cell>
          <cell r="AR466" t="str">
            <v>#N/A Field Not Applicable</v>
          </cell>
        </row>
        <row r="467">
          <cell r="A467" t="str">
            <v>CP Ltd</v>
          </cell>
          <cell r="B467" t="str">
            <v>BlackRock</v>
          </cell>
          <cell r="C467" t="str">
            <v>13407172</v>
          </cell>
          <cell r="D467" t="str">
            <v>USD</v>
          </cell>
          <cell r="E467" t="str">
            <v>600</v>
          </cell>
          <cell r="F467" t="str">
            <v>070</v>
          </cell>
          <cell r="G467" t="str">
            <v>EURO INV BANK</v>
          </cell>
          <cell r="H467" t="str">
            <v>1.750 SEP 14 12</v>
          </cell>
          <cell r="I467" t="str">
            <v>B41FN79</v>
          </cell>
          <cell r="J467" t="str">
            <v>B</v>
          </cell>
          <cell r="K467" t="str">
            <v>ZZZ</v>
          </cell>
          <cell r="L467">
            <v>1322.22</v>
          </cell>
          <cell r="M467">
            <v>1602729.19</v>
          </cell>
          <cell r="N467">
            <v>1604097.6</v>
          </cell>
          <cell r="O467">
            <v>1637280</v>
          </cell>
          <cell r="P467">
            <v>1600000</v>
          </cell>
          <cell r="Q467">
            <v>1638602.22</v>
          </cell>
          <cell r="R467" t="str">
            <v>MS   14</v>
          </cell>
          <cell r="S467">
            <v>41166</v>
          </cell>
          <cell r="T467">
            <v>2012</v>
          </cell>
          <cell r="U467">
            <v>9</v>
          </cell>
          <cell r="V467">
            <v>715</v>
          </cell>
          <cell r="W467" t="str">
            <v>MS</v>
          </cell>
          <cell r="X467">
            <v>1.75</v>
          </cell>
          <cell r="Y467">
            <v>1.92</v>
          </cell>
          <cell r="Z467">
            <v>1.3814686379821663E-3</v>
          </cell>
          <cell r="AA467">
            <v>40451</v>
          </cell>
          <cell r="AB467">
            <v>34550.81</v>
          </cell>
          <cell r="AC467">
            <v>4.6900000000000004E-2</v>
          </cell>
          <cell r="AD467">
            <v>1</v>
          </cell>
          <cell r="AE467">
            <v>102.33</v>
          </cell>
          <cell r="AF467" t="str">
            <v>AAA</v>
          </cell>
          <cell r="AG467">
            <v>100.256</v>
          </cell>
          <cell r="AH467">
            <v>1.7</v>
          </cell>
          <cell r="AI467">
            <v>0.6</v>
          </cell>
          <cell r="AJ467">
            <v>1.2231753565467096E-3</v>
          </cell>
          <cell r="AK467">
            <v>1.5152879609703939E-3</v>
          </cell>
          <cell r="AL467" t="str">
            <v>AAA</v>
          </cell>
          <cell r="AM467" t="str">
            <v>Aaa</v>
          </cell>
          <cell r="AN467" t="str">
            <v>AAA</v>
          </cell>
          <cell r="AO467" t="str">
            <v>Government</v>
          </cell>
          <cell r="AP467" t="str">
            <v>Multi-National</v>
          </cell>
          <cell r="AQ467" t="str">
            <v>SNAT</v>
          </cell>
          <cell r="AR467" t="str">
            <v>#N/A Field Not Applicable</v>
          </cell>
        </row>
        <row r="468">
          <cell r="A468" t="str">
            <v>CP Ltd</v>
          </cell>
          <cell r="B468" t="str">
            <v>BlackRock</v>
          </cell>
          <cell r="C468" t="str">
            <v>13407172</v>
          </cell>
          <cell r="D468" t="str">
            <v>USD</v>
          </cell>
          <cell r="E468" t="str">
            <v>015</v>
          </cell>
          <cell r="F468" t="str">
            <v>070</v>
          </cell>
          <cell r="G468" t="str">
            <v>HONEYWELL INTL</v>
          </cell>
          <cell r="H468" t="str">
            <v>5.625 01 AUG 2012</v>
          </cell>
          <cell r="I468" t="str">
            <v>B438516AV8</v>
          </cell>
          <cell r="J468" t="str">
            <v>B</v>
          </cell>
          <cell r="K468" t="str">
            <v>ZZZ</v>
          </cell>
          <cell r="L468">
            <v>19265.62</v>
          </cell>
          <cell r="M468">
            <v>2204596.7999999998</v>
          </cell>
          <cell r="N468">
            <v>2256580.5</v>
          </cell>
          <cell r="O468">
            <v>2232531.4500000002</v>
          </cell>
          <cell r="P468">
            <v>2055000</v>
          </cell>
          <cell r="Q468">
            <v>2251797.0699999998</v>
          </cell>
          <cell r="R468" t="str">
            <v>FA    1</v>
          </cell>
          <cell r="S468">
            <v>41122</v>
          </cell>
          <cell r="T468">
            <v>2012</v>
          </cell>
          <cell r="U468">
            <v>8</v>
          </cell>
          <cell r="V468">
            <v>671</v>
          </cell>
          <cell r="W468" t="str">
            <v>MS</v>
          </cell>
          <cell r="X468">
            <v>5.625</v>
          </cell>
          <cell r="Y468">
            <v>1.75</v>
          </cell>
          <cell r="Z468">
            <v>1.731995965524075E-3</v>
          </cell>
          <cell r="AA468">
            <v>40451</v>
          </cell>
          <cell r="AB468">
            <v>27934.65</v>
          </cell>
          <cell r="AC468">
            <v>4.0199999999999993E-2</v>
          </cell>
          <cell r="AD468">
            <v>1</v>
          </cell>
          <cell r="AE468">
            <v>108.639</v>
          </cell>
          <cell r="AF468" t="str">
            <v>A</v>
          </cell>
          <cell r="AG468">
            <v>109.809</v>
          </cell>
          <cell r="AH468">
            <v>1.6</v>
          </cell>
          <cell r="AI468">
            <v>0.9</v>
          </cell>
          <cell r="AJ468">
            <v>1.5835391684791544E-3</v>
          </cell>
          <cell r="AK468">
            <v>1.9617120512433247E-3</v>
          </cell>
          <cell r="AL468" t="str">
            <v xml:space="preserve">A </v>
          </cell>
          <cell r="AM468" t="str">
            <v>A2</v>
          </cell>
          <cell r="AN468" t="str">
            <v xml:space="preserve">A </v>
          </cell>
          <cell r="AO468" t="str">
            <v>Industrial</v>
          </cell>
          <cell r="AP468" t="str">
            <v>Miscellaneous Manufactur</v>
          </cell>
          <cell r="AQ468" t="str">
            <v>UNITED STATES</v>
          </cell>
          <cell r="AR468" t="str">
            <v>#N/A Field Not Applicable</v>
          </cell>
        </row>
        <row r="469">
          <cell r="A469" t="str">
            <v>CP Ltd</v>
          </cell>
          <cell r="B469" t="str">
            <v>BlackRock</v>
          </cell>
          <cell r="C469" t="str">
            <v>13407172</v>
          </cell>
          <cell r="D469" t="str">
            <v>USD</v>
          </cell>
          <cell r="E469" t="str">
            <v>600</v>
          </cell>
          <cell r="F469" t="str">
            <v>070</v>
          </cell>
          <cell r="G469" t="str">
            <v>INTER-AMERICAN DEVEL</v>
          </cell>
          <cell r="H469" t="str">
            <v>1.75 22 OCT 2012</v>
          </cell>
          <cell r="I469" t="str">
            <v>B4581X0BH0</v>
          </cell>
          <cell r="J469" t="str">
            <v>B</v>
          </cell>
          <cell r="K469" t="str">
            <v>ZZZ</v>
          </cell>
          <cell r="L469">
            <v>9275</v>
          </cell>
          <cell r="M469">
            <v>1199020.2</v>
          </cell>
          <cell r="N469">
            <v>1198572</v>
          </cell>
          <cell r="O469">
            <v>1228125</v>
          </cell>
          <cell r="P469">
            <v>1200000</v>
          </cell>
          <cell r="Q469">
            <v>1237400</v>
          </cell>
          <cell r="R469" t="str">
            <v>AO   22</v>
          </cell>
          <cell r="S469">
            <v>41204</v>
          </cell>
          <cell r="T469">
            <v>2012</v>
          </cell>
          <cell r="U469">
            <v>10</v>
          </cell>
          <cell r="V469">
            <v>753</v>
          </cell>
          <cell r="W469" t="str">
            <v>MS</v>
          </cell>
          <cell r="X469">
            <v>1.75</v>
          </cell>
          <cell r="Y469">
            <v>2</v>
          </cell>
          <cell r="Z469">
            <v>1.0765548208734297E-3</v>
          </cell>
          <cell r="AA469">
            <v>40451</v>
          </cell>
          <cell r="AB469">
            <v>29104.799999999999</v>
          </cell>
          <cell r="AC469">
            <v>5.1200000000000002E-2</v>
          </cell>
          <cell r="AD469">
            <v>1</v>
          </cell>
          <cell r="AE469">
            <v>102.34399999999999</v>
          </cell>
          <cell r="AF469" t="str">
            <v>AAA</v>
          </cell>
          <cell r="AG469">
            <v>99.881</v>
          </cell>
          <cell r="AH469">
            <v>1.8</v>
          </cell>
          <cell r="AI469">
            <v>0.6</v>
          </cell>
          <cell r="AJ469">
            <v>9.6889933878608681E-4</v>
          </cell>
          <cell r="AK469">
            <v>1.2002870198429046E-3</v>
          </cell>
          <cell r="AL469" t="str">
            <v>AAA</v>
          </cell>
          <cell r="AM469" t="str">
            <v>Aaa</v>
          </cell>
          <cell r="AN469" t="str">
            <v>AAA</v>
          </cell>
          <cell r="AO469" t="str">
            <v>Government</v>
          </cell>
          <cell r="AP469" t="str">
            <v>Multi-National</v>
          </cell>
          <cell r="AQ469" t="str">
            <v>SNAT</v>
          </cell>
          <cell r="AR469" t="str">
            <v>#N/A Field Not Applicable</v>
          </cell>
        </row>
        <row r="470">
          <cell r="A470" t="str">
            <v>CP Ltd</v>
          </cell>
          <cell r="B470" t="str">
            <v>BlackRock</v>
          </cell>
          <cell r="C470" t="str">
            <v>13407172</v>
          </cell>
          <cell r="D470" t="str">
            <v>USD</v>
          </cell>
          <cell r="E470" t="str">
            <v>600</v>
          </cell>
          <cell r="F470" t="str">
            <v>070</v>
          </cell>
          <cell r="G470" t="str">
            <v>INTL BK RECON &amp; DEV</v>
          </cell>
          <cell r="H470" t="str">
            <v>3.125 15 NOV 2011</v>
          </cell>
          <cell r="I470" t="str">
            <v>B459058AE3</v>
          </cell>
          <cell r="J470" t="str">
            <v>B</v>
          </cell>
          <cell r="K470" t="str">
            <v>ZZZ</v>
          </cell>
          <cell r="L470">
            <v>35416.67</v>
          </cell>
          <cell r="M470">
            <v>3073501.29</v>
          </cell>
          <cell r="N470">
            <v>3125490</v>
          </cell>
          <cell r="O470">
            <v>3089062.5</v>
          </cell>
          <cell r="P470">
            <v>3000000</v>
          </cell>
          <cell r="Q470">
            <v>3124479.17</v>
          </cell>
          <cell r="R470" t="str">
            <v>MN   15</v>
          </cell>
          <cell r="S470">
            <v>40862</v>
          </cell>
          <cell r="T470">
            <v>2011</v>
          </cell>
          <cell r="U470">
            <v>11</v>
          </cell>
          <cell r="V470">
            <v>411</v>
          </cell>
          <cell r="W470" t="str">
            <v>MS</v>
          </cell>
          <cell r="X470">
            <v>3.125</v>
          </cell>
          <cell r="Y470">
            <v>1.1000000000000001</v>
          </cell>
          <cell r="Z470">
            <v>1.5177692143056583E-3</v>
          </cell>
          <cell r="AA470">
            <v>40451</v>
          </cell>
          <cell r="AB470">
            <v>15561.21</v>
          </cell>
          <cell r="AC470">
            <v>1.78E-2</v>
          </cell>
          <cell r="AD470">
            <v>1</v>
          </cell>
          <cell r="AE470">
            <v>102.96899999999999</v>
          </cell>
          <cell r="AF470" t="str">
            <v>AAA</v>
          </cell>
          <cell r="AG470">
            <v>104.18300000000001</v>
          </cell>
          <cell r="AH470">
            <v>0.9</v>
          </cell>
          <cell r="AI470">
            <v>0.5</v>
          </cell>
          <cell r="AJ470">
            <v>1.2418111753409932E-3</v>
          </cell>
          <cell r="AK470">
            <v>1.5383742925504605E-3</v>
          </cell>
          <cell r="AL470" t="str">
            <v>AAA</v>
          </cell>
          <cell r="AM470" t="str">
            <v>Aaa</v>
          </cell>
          <cell r="AN470" t="str">
            <v>AAA</v>
          </cell>
          <cell r="AO470" t="str">
            <v>Government</v>
          </cell>
          <cell r="AP470" t="str">
            <v>Multi-National</v>
          </cell>
          <cell r="AQ470" t="str">
            <v>SNAT</v>
          </cell>
          <cell r="AR470" t="str">
            <v>#N/A Field Not Applicable</v>
          </cell>
        </row>
        <row r="471">
          <cell r="A471" t="str">
            <v>CP Ltd</v>
          </cell>
          <cell r="B471" t="str">
            <v>BlackRock</v>
          </cell>
          <cell r="C471" t="str">
            <v>13407172</v>
          </cell>
          <cell r="D471" t="str">
            <v>USD</v>
          </cell>
          <cell r="E471" t="str">
            <v>150</v>
          </cell>
          <cell r="F471" t="str">
            <v>070</v>
          </cell>
          <cell r="G471" t="str">
            <v>KFW</v>
          </cell>
          <cell r="H471" t="str">
            <v>4 15 OCT 2013</v>
          </cell>
          <cell r="I471" t="str">
            <v>B500769CW2</v>
          </cell>
          <cell r="J471" t="str">
            <v>B</v>
          </cell>
          <cell r="K471" t="str">
            <v>ZZZ</v>
          </cell>
          <cell r="L471">
            <v>29142.22</v>
          </cell>
          <cell r="M471">
            <v>1658352.7</v>
          </cell>
          <cell r="N471">
            <v>1681293.8</v>
          </cell>
          <cell r="O471">
            <v>1723100.6</v>
          </cell>
          <cell r="P471">
            <v>1580000</v>
          </cell>
          <cell r="Q471">
            <v>1752242.82</v>
          </cell>
          <cell r="R471" t="str">
            <v>AO   15</v>
          </cell>
          <cell r="S471">
            <v>41562</v>
          </cell>
          <cell r="T471">
            <v>2013</v>
          </cell>
          <cell r="U471">
            <v>10</v>
          </cell>
          <cell r="V471">
            <v>1111</v>
          </cell>
          <cell r="W471" t="str">
            <v>MS</v>
          </cell>
          <cell r="X471">
            <v>4</v>
          </cell>
          <cell r="Y471">
            <v>2.84</v>
          </cell>
          <cell r="Z471">
            <v>2.1143403449989631E-3</v>
          </cell>
          <cell r="AA471">
            <v>40451</v>
          </cell>
          <cell r="AB471">
            <v>64747.9</v>
          </cell>
          <cell r="AC471">
            <v>9.849999999999999E-2</v>
          </cell>
          <cell r="AD471">
            <v>1</v>
          </cell>
          <cell r="AE471">
            <v>109.057</v>
          </cell>
          <cell r="AF471" t="str">
            <v>AAA</v>
          </cell>
          <cell r="AG471">
            <v>106.411</v>
          </cell>
          <cell r="AH471">
            <v>2.2999999999999998</v>
          </cell>
          <cell r="AI471">
            <v>1</v>
          </cell>
          <cell r="AJ471">
            <v>1.7123178850343712E-3</v>
          </cell>
          <cell r="AK471">
            <v>2.1212450550607436E-3</v>
          </cell>
          <cell r="AL471" t="str">
            <v>AAA</v>
          </cell>
          <cell r="AM471" t="str">
            <v>Aaa</v>
          </cell>
          <cell r="AN471" t="str">
            <v>AAA</v>
          </cell>
          <cell r="AO471" t="str">
            <v>Financial</v>
          </cell>
          <cell r="AP471" t="str">
            <v>Banks</v>
          </cell>
          <cell r="AQ471" t="str">
            <v>GERMANY</v>
          </cell>
          <cell r="AR471" t="str">
            <v>#N/A Field Not Applicable</v>
          </cell>
        </row>
        <row r="472">
          <cell r="A472" t="str">
            <v>CP Ltd</v>
          </cell>
          <cell r="B472" t="str">
            <v>BlackRock</v>
          </cell>
          <cell r="C472" t="str">
            <v>13407172</v>
          </cell>
          <cell r="D472" t="str">
            <v>USD</v>
          </cell>
          <cell r="E472" t="str">
            <v>150</v>
          </cell>
          <cell r="F472" t="str">
            <v>070</v>
          </cell>
          <cell r="G472" t="str">
            <v>KFW GROUP</v>
          </cell>
          <cell r="H472" t="str">
            <v>3.25 14 OCT 2011</v>
          </cell>
          <cell r="I472" t="str">
            <v>B500769CX0</v>
          </cell>
          <cell r="J472" t="str">
            <v>B</v>
          </cell>
          <cell r="K472" t="str">
            <v>ZZZ</v>
          </cell>
          <cell r="L472">
            <v>15076.39</v>
          </cell>
          <cell r="M472">
            <v>1024119.48</v>
          </cell>
          <cell r="N472">
            <v>1043900</v>
          </cell>
          <cell r="O472">
            <v>1029500</v>
          </cell>
          <cell r="P472">
            <v>1000000</v>
          </cell>
          <cell r="Q472">
            <v>1044576.39</v>
          </cell>
          <cell r="R472" t="str">
            <v>AO   14</v>
          </cell>
          <cell r="S472">
            <v>40830</v>
          </cell>
          <cell r="T472">
            <v>2011</v>
          </cell>
          <cell r="U472">
            <v>10</v>
          </cell>
          <cell r="V472">
            <v>379</v>
          </cell>
          <cell r="W472" t="str">
            <v>MS</v>
          </cell>
          <cell r="X472">
            <v>3.25</v>
          </cell>
          <cell r="Y472">
            <v>1.01</v>
          </cell>
          <cell r="Z472">
            <v>4.6435663509998998E-4</v>
          </cell>
          <cell r="AA472">
            <v>40451</v>
          </cell>
          <cell r="AB472">
            <v>5380.52</v>
          </cell>
          <cell r="AC472">
            <v>1.55E-2</v>
          </cell>
          <cell r="AD472">
            <v>1</v>
          </cell>
          <cell r="AE472">
            <v>102.95</v>
          </cell>
          <cell r="AF472" t="str">
            <v>AAA</v>
          </cell>
          <cell r="AG472">
            <v>104.39</v>
          </cell>
          <cell r="AH472">
            <v>0.9</v>
          </cell>
          <cell r="AI472">
            <v>0.4</v>
          </cell>
          <cell r="AJ472">
            <v>4.1378314018810991E-4</v>
          </cell>
          <cell r="AK472">
            <v>5.1260075460457847E-4</v>
          </cell>
          <cell r="AL472" t="str">
            <v>AAA</v>
          </cell>
          <cell r="AM472" t="str">
            <v>Aaa</v>
          </cell>
          <cell r="AN472" t="str">
            <v>AAA</v>
          </cell>
          <cell r="AO472" t="str">
            <v>Financial</v>
          </cell>
          <cell r="AP472" t="str">
            <v>Banks</v>
          </cell>
          <cell r="AQ472" t="str">
            <v>GERMANY</v>
          </cell>
          <cell r="AR472" t="str">
            <v>#N/A Field Not Applicable</v>
          </cell>
        </row>
        <row r="473">
          <cell r="A473" t="str">
            <v>CP Ltd</v>
          </cell>
          <cell r="B473" t="str">
            <v>BlackRock</v>
          </cell>
          <cell r="C473" t="str">
            <v>13407172</v>
          </cell>
          <cell r="D473" t="str">
            <v>USD</v>
          </cell>
          <cell r="E473" t="str">
            <v>205</v>
          </cell>
          <cell r="F473" t="str">
            <v>070</v>
          </cell>
          <cell r="G473" t="str">
            <v>LEASEPLAN CORP NV</v>
          </cell>
          <cell r="H473" t="str">
            <v>3.0 07 MAY 2012</v>
          </cell>
          <cell r="I473" t="str">
            <v>B52205VAA3</v>
          </cell>
          <cell r="J473" t="str">
            <v>B</v>
          </cell>
          <cell r="K473" t="str">
            <v>ZZZ</v>
          </cell>
          <cell r="L473">
            <v>18000</v>
          </cell>
          <cell r="M473">
            <v>1529864.49</v>
          </cell>
          <cell r="N473">
            <v>1547865</v>
          </cell>
          <cell r="O473">
            <v>1549965</v>
          </cell>
          <cell r="P473">
            <v>1500000</v>
          </cell>
          <cell r="Q473">
            <v>1567965</v>
          </cell>
          <cell r="R473" t="str">
            <v>MN    7</v>
          </cell>
          <cell r="S473">
            <v>41036</v>
          </cell>
          <cell r="T473">
            <v>2012</v>
          </cell>
          <cell r="U473">
            <v>5</v>
          </cell>
          <cell r="V473">
            <v>585</v>
          </cell>
          <cell r="W473" t="str">
            <v>MS</v>
          </cell>
          <cell r="X473">
            <v>3</v>
          </cell>
          <cell r="Y473">
            <v>1.55</v>
          </cell>
          <cell r="Z473">
            <v>1.0645457172399953E-3</v>
          </cell>
          <cell r="AA473">
            <v>40451</v>
          </cell>
          <cell r="AB473">
            <v>20100.509999999998</v>
          </cell>
          <cell r="AC473">
            <v>3.2300000000000002E-2</v>
          </cell>
          <cell r="AD473">
            <v>1</v>
          </cell>
          <cell r="AE473">
            <v>103.331</v>
          </cell>
          <cell r="AF473" t="str">
            <v>AAA</v>
          </cell>
          <cell r="AG473">
            <v>103.191</v>
          </cell>
          <cell r="AH473">
            <v>1.7</v>
          </cell>
          <cell r="AI473">
            <v>0.9</v>
          </cell>
          <cell r="AJ473">
            <v>1.1675662705212852E-3</v>
          </cell>
          <cell r="AK473">
            <v>1.4463985919000524E-3</v>
          </cell>
          <cell r="AL473" t="str">
            <v>AAA</v>
          </cell>
          <cell r="AM473" t="str">
            <v>Aaa</v>
          </cell>
          <cell r="AN473" t="str">
            <v>AAA</v>
          </cell>
          <cell r="AO473" t="str">
            <v>Financial</v>
          </cell>
          <cell r="AP473" t="str">
            <v>Diversified Finan Serv</v>
          </cell>
          <cell r="AQ473" t="str">
            <v>NETHERLANDS</v>
          </cell>
          <cell r="AR473" t="str">
            <v>#N/A Field Not Applicable</v>
          </cell>
        </row>
        <row r="474">
          <cell r="A474" t="str">
            <v>CP Ltd</v>
          </cell>
          <cell r="B474" t="str">
            <v>BlackRock</v>
          </cell>
          <cell r="C474" t="str">
            <v>13407172</v>
          </cell>
          <cell r="D474" t="str">
            <v>USD</v>
          </cell>
          <cell r="E474" t="str">
            <v>015</v>
          </cell>
          <cell r="F474" t="str">
            <v>070</v>
          </cell>
          <cell r="G474" t="str">
            <v>MET LIFE GLOB FUNDIN</v>
          </cell>
          <cell r="H474" t="str">
            <v>2.625 17 SEP 2012</v>
          </cell>
          <cell r="I474" t="str">
            <v>B59217EBZ6</v>
          </cell>
          <cell r="J474" t="str">
            <v>B</v>
          </cell>
          <cell r="K474" t="str">
            <v>ZZZ</v>
          </cell>
          <cell r="L474">
            <v>838.54</v>
          </cell>
          <cell r="M474">
            <v>752158.08</v>
          </cell>
          <cell r="N474">
            <v>753202.5</v>
          </cell>
          <cell r="O474">
            <v>773490</v>
          </cell>
          <cell r="P474">
            <v>750000</v>
          </cell>
          <cell r="Q474">
            <v>774328.54</v>
          </cell>
          <cell r="R474" t="str">
            <v>MS   17</v>
          </cell>
          <cell r="S474">
            <v>41169</v>
          </cell>
          <cell r="T474">
            <v>2012</v>
          </cell>
          <cell r="U474">
            <v>9</v>
          </cell>
          <cell r="V474">
            <v>718</v>
          </cell>
          <cell r="W474" t="str">
            <v>MS</v>
          </cell>
          <cell r="X474">
            <v>2.875</v>
          </cell>
          <cell r="Y474">
            <v>1.91</v>
          </cell>
          <cell r="Z474">
            <v>6.449442084163154E-4</v>
          </cell>
          <cell r="AA474">
            <v>40451</v>
          </cell>
          <cell r="AB474">
            <v>21331.919999999998</v>
          </cell>
          <cell r="AC474">
            <v>4.6500000000000007E-2</v>
          </cell>
          <cell r="AD474">
            <v>1</v>
          </cell>
          <cell r="AE474">
            <v>103.13200000000001</v>
          </cell>
          <cell r="AF474" t="str">
            <v>AA-</v>
          </cell>
          <cell r="AG474">
            <v>100.42700000000001</v>
          </cell>
          <cell r="AH474">
            <v>2.7</v>
          </cell>
          <cell r="AI474">
            <v>1.3</v>
          </cell>
          <cell r="AJ474">
            <v>9.1170123702829944E-4</v>
          </cell>
          <cell r="AK474">
            <v>1.1294291542719144E-3</v>
          </cell>
          <cell r="AL474" t="str">
            <v>AA-</v>
          </cell>
          <cell r="AM474" t="str">
            <v>Aa3</v>
          </cell>
          <cell r="AN474" t="str">
            <v>AA-</v>
          </cell>
          <cell r="AO474" t="str">
            <v>Financial</v>
          </cell>
          <cell r="AP474" t="str">
            <v>Insurance</v>
          </cell>
          <cell r="AQ474" t="str">
            <v>UNITED STATES</v>
          </cell>
          <cell r="AR474" t="str">
            <v>#N/A Field Not Applicable</v>
          </cell>
        </row>
        <row r="475">
          <cell r="A475" t="str">
            <v>CP Ltd</v>
          </cell>
          <cell r="B475" t="str">
            <v>BlackRock</v>
          </cell>
          <cell r="C475" t="str">
            <v>13407172</v>
          </cell>
          <cell r="D475" t="str">
            <v>USD</v>
          </cell>
          <cell r="E475" t="str">
            <v>015</v>
          </cell>
          <cell r="F475" t="str">
            <v>070</v>
          </cell>
          <cell r="G475" t="str">
            <v>NEW YORK LIFE GLB FD</v>
          </cell>
          <cell r="H475" t="str">
            <v>2.25 14 DEC 2012</v>
          </cell>
          <cell r="I475" t="str">
            <v>B64952WAS2</v>
          </cell>
          <cell r="J475" t="str">
            <v>B</v>
          </cell>
          <cell r="K475" t="str">
            <v>ZZZ</v>
          </cell>
          <cell r="L475">
            <v>5350</v>
          </cell>
          <cell r="M475">
            <v>798427.64</v>
          </cell>
          <cell r="N475">
            <v>797744</v>
          </cell>
          <cell r="O475">
            <v>820192</v>
          </cell>
          <cell r="P475">
            <v>800000</v>
          </cell>
          <cell r="Q475">
            <v>825542</v>
          </cell>
          <cell r="R475" t="str">
            <v>JD   14</v>
          </cell>
          <cell r="S475">
            <v>41257</v>
          </cell>
          <cell r="T475">
            <v>2012</v>
          </cell>
          <cell r="U475">
            <v>12</v>
          </cell>
          <cell r="V475">
            <v>806</v>
          </cell>
          <cell r="W475" t="str">
            <v>MS</v>
          </cell>
          <cell r="X475">
            <v>2.25</v>
          </cell>
          <cell r="Y475">
            <v>2.14</v>
          </cell>
          <cell r="Z475">
            <v>7.6705939041547182E-4</v>
          </cell>
          <cell r="AA475">
            <v>40451</v>
          </cell>
          <cell r="AB475">
            <v>21764.36</v>
          </cell>
          <cell r="AC475">
            <v>5.7200000000000001E-2</v>
          </cell>
          <cell r="AD475">
            <v>1</v>
          </cell>
          <cell r="AE475">
            <v>102.524</v>
          </cell>
          <cell r="AF475" t="str">
            <v>AAA</v>
          </cell>
          <cell r="AG475">
            <v>99.718000000000018</v>
          </cell>
          <cell r="AH475">
            <v>2.2999999999999998</v>
          </cell>
          <cell r="AI475">
            <v>1.1000000000000001</v>
          </cell>
          <cell r="AJ475">
            <v>8.2440962521289015E-4</v>
          </cell>
          <cell r="AK475">
            <v>1.0212909974903527E-3</v>
          </cell>
          <cell r="AL475" t="str">
            <v>AAA</v>
          </cell>
          <cell r="AM475" t="str">
            <v>Aaa</v>
          </cell>
          <cell r="AN475" t="str">
            <v>AAA</v>
          </cell>
          <cell r="AO475" t="str">
            <v>Financial</v>
          </cell>
          <cell r="AP475" t="str">
            <v>Insurance</v>
          </cell>
          <cell r="AQ475" t="str">
            <v>UNITED STATES</v>
          </cell>
          <cell r="AR475" t="str">
            <v>#N/A Field Not Applicable</v>
          </cell>
        </row>
        <row r="476">
          <cell r="A476" t="str">
            <v>CP Ltd</v>
          </cell>
          <cell r="B476" t="str">
            <v>BlackRock</v>
          </cell>
          <cell r="C476" t="str">
            <v>13407172</v>
          </cell>
          <cell r="D476" t="str">
            <v>USD</v>
          </cell>
          <cell r="E476" t="str">
            <v>015</v>
          </cell>
          <cell r="F476" t="str">
            <v>070</v>
          </cell>
          <cell r="G476" t="str">
            <v>NEW YORK LIFE GLOBAL</v>
          </cell>
          <cell r="H476" t="str">
            <v>4.65 09 MAY 201</v>
          </cell>
          <cell r="I476" t="str">
            <v>B64953BAP3</v>
          </cell>
          <cell r="J476" t="str">
            <v>B</v>
          </cell>
          <cell r="K476" t="str">
            <v>ZZZ</v>
          </cell>
          <cell r="L476">
            <v>10858.27</v>
          </cell>
          <cell r="M476">
            <v>613442.43000000005</v>
          </cell>
          <cell r="N476">
            <v>621694.71999999997</v>
          </cell>
          <cell r="O476">
            <v>641165.6</v>
          </cell>
          <cell r="P476">
            <v>592000</v>
          </cell>
          <cell r="Q476">
            <v>652023.87</v>
          </cell>
          <cell r="R476" t="str">
            <v>MN    9</v>
          </cell>
          <cell r="S476">
            <v>41403</v>
          </cell>
          <cell r="T476">
            <v>2013</v>
          </cell>
          <cell r="U476">
            <v>5</v>
          </cell>
          <cell r="V476">
            <v>952</v>
          </cell>
          <cell r="W476" t="str">
            <v>MS</v>
          </cell>
          <cell r="X476">
            <v>4.6500000000000004</v>
          </cell>
          <cell r="Y476">
            <v>2.4300000000000002</v>
          </cell>
          <cell r="Z476">
            <v>6.6920586700202895E-4</v>
          </cell>
          <cell r="AA476">
            <v>40451</v>
          </cell>
          <cell r="AB476">
            <v>27723.17</v>
          </cell>
          <cell r="AC476">
            <v>7.400000000000001E-2</v>
          </cell>
          <cell r="AD476">
            <v>1</v>
          </cell>
          <cell r="AE476">
            <v>108.30500000000001</v>
          </cell>
          <cell r="AF476" t="str">
            <v>AAA</v>
          </cell>
          <cell r="AG476">
            <v>105.01600000000001</v>
          </cell>
          <cell r="AH476">
            <v>3.2</v>
          </cell>
          <cell r="AI476">
            <v>1.4</v>
          </cell>
          <cell r="AJ476">
            <v>8.8125875489979122E-4</v>
          </cell>
          <cell r="AK476">
            <v>1.0917165512305831E-3</v>
          </cell>
          <cell r="AL476" t="str">
            <v>AAA</v>
          </cell>
          <cell r="AM476" t="str">
            <v>Aaa</v>
          </cell>
          <cell r="AN476" t="str">
            <v>AAA</v>
          </cell>
          <cell r="AO476" t="str">
            <v>Financial</v>
          </cell>
          <cell r="AP476" t="str">
            <v>Insurance</v>
          </cell>
          <cell r="AQ476" t="str">
            <v>UNITED STATES</v>
          </cell>
          <cell r="AR476" t="str">
            <v>#N/A Field Not Applicable</v>
          </cell>
        </row>
        <row r="477">
          <cell r="A477" t="str">
            <v>CP Ltd</v>
          </cell>
          <cell r="B477" t="str">
            <v>BlackRock</v>
          </cell>
          <cell r="C477" t="str">
            <v>13407172</v>
          </cell>
          <cell r="D477" t="str">
            <v>USD</v>
          </cell>
          <cell r="E477" t="str">
            <v>015</v>
          </cell>
          <cell r="F477" t="str">
            <v>070</v>
          </cell>
          <cell r="G477" t="str">
            <v>NOVARTIS CAPITAL COR</v>
          </cell>
          <cell r="H477" t="str">
            <v>1.9 24 APR 2013</v>
          </cell>
          <cell r="I477" t="str">
            <v>B66989HAB4</v>
          </cell>
          <cell r="J477" t="str">
            <v>B</v>
          </cell>
          <cell r="K477" t="str">
            <v>ZZZ</v>
          </cell>
          <cell r="L477">
            <v>58147.92</v>
          </cell>
          <cell r="M477">
            <v>5683551.1799999997</v>
          </cell>
          <cell r="N477">
            <v>5688160</v>
          </cell>
          <cell r="O477">
            <v>5799781.5</v>
          </cell>
          <cell r="P477">
            <v>5650000</v>
          </cell>
          <cell r="Q477">
            <v>5857929.4199999999</v>
          </cell>
          <cell r="R477" t="str">
            <v>AO   24</v>
          </cell>
          <cell r="S477">
            <v>41388</v>
          </cell>
          <cell r="T477">
            <v>2013</v>
          </cell>
          <cell r="U477">
            <v>4</v>
          </cell>
          <cell r="V477">
            <v>937</v>
          </cell>
          <cell r="W477" t="str">
            <v>MS</v>
          </cell>
          <cell r="X477">
            <v>1.9</v>
          </cell>
          <cell r="Y477">
            <v>2.48</v>
          </cell>
          <cell r="Z477">
            <v>6.3277761991935083E-3</v>
          </cell>
          <cell r="AA477">
            <v>40451</v>
          </cell>
          <cell r="AB477">
            <v>116230.32</v>
          </cell>
          <cell r="AC477">
            <v>7.5499999999999998E-2</v>
          </cell>
          <cell r="AD477">
            <v>1</v>
          </cell>
          <cell r="AE477">
            <v>102.65100000000001</v>
          </cell>
          <cell r="AF477" t="str">
            <v>AA-</v>
          </cell>
          <cell r="AG477">
            <v>100.675</v>
          </cell>
          <cell r="AH477">
            <v>1.7</v>
          </cell>
          <cell r="AI477">
            <v>0.9</v>
          </cell>
          <cell r="AJ477">
            <v>4.3375885236407105E-3</v>
          </cell>
          <cell r="AK477">
            <v>5.3734696618416714E-3</v>
          </cell>
          <cell r="AL477" t="str">
            <v>AA-</v>
          </cell>
          <cell r="AM477" t="str">
            <v>Aa2</v>
          </cell>
          <cell r="AN477" t="str">
            <v>AA-</v>
          </cell>
          <cell r="AO477" t="str">
            <v>Consumer, Non-cyclical</v>
          </cell>
          <cell r="AP477" t="str">
            <v>Pharmaceuticals</v>
          </cell>
          <cell r="AQ477" t="str">
            <v>UNITED STATES</v>
          </cell>
          <cell r="AR477" t="str">
            <v>#N/A Field Not Applicable</v>
          </cell>
        </row>
        <row r="478">
          <cell r="A478" t="str">
            <v>CP Ltd</v>
          </cell>
          <cell r="B478" t="str">
            <v>BlackRock</v>
          </cell>
          <cell r="C478" t="str">
            <v>13407172</v>
          </cell>
          <cell r="D478" t="str">
            <v>USD</v>
          </cell>
          <cell r="E478" t="str">
            <v>015</v>
          </cell>
          <cell r="F478" t="str">
            <v>070</v>
          </cell>
          <cell r="G478" t="str">
            <v>OCCIDENTAL PETROL</v>
          </cell>
          <cell r="H478" t="str">
            <v>7.0 01 NOV 2013</v>
          </cell>
          <cell r="I478" t="str">
            <v>B674599BW4</v>
          </cell>
          <cell r="J478" t="str">
            <v>B</v>
          </cell>
          <cell r="K478" t="str">
            <v>CAL</v>
          </cell>
          <cell r="L478">
            <v>107187.5</v>
          </cell>
          <cell r="M478">
            <v>4224284.46</v>
          </cell>
          <cell r="N478">
            <v>4287055.5</v>
          </cell>
          <cell r="O478">
            <v>4323233.25</v>
          </cell>
          <cell r="P478">
            <v>3675000</v>
          </cell>
          <cell r="Q478">
            <v>4430420.75</v>
          </cell>
          <cell r="R478" t="str">
            <v>MN    1</v>
          </cell>
          <cell r="S478">
            <v>41579</v>
          </cell>
          <cell r="T478">
            <v>2013</v>
          </cell>
          <cell r="U478">
            <v>11</v>
          </cell>
          <cell r="V478">
            <v>1128</v>
          </cell>
          <cell r="W478" t="str">
            <v>MS</v>
          </cell>
          <cell r="X478">
            <v>7</v>
          </cell>
          <cell r="Y478">
            <v>2.77</v>
          </cell>
          <cell r="Z478">
            <v>5.2530626366535721E-3</v>
          </cell>
          <cell r="AA478">
            <v>40451</v>
          </cell>
          <cell r="AB478">
            <v>98948.79</v>
          </cell>
          <cell r="AC478">
            <v>9.6000000000000002E-2</v>
          </cell>
          <cell r="AD478">
            <v>1</v>
          </cell>
          <cell r="AE478">
            <v>117.639</v>
          </cell>
          <cell r="AF478" t="str">
            <v>A</v>
          </cell>
          <cell r="AG478">
            <v>116.655</v>
          </cell>
          <cell r="AH478">
            <v>2</v>
          </cell>
          <cell r="AI478">
            <v>1.2</v>
          </cell>
          <cell r="AJ478">
            <v>3.7928250084141315E-3</v>
          </cell>
          <cell r="AK478">
            <v>4.6986084558987727E-3</v>
          </cell>
          <cell r="AL478" t="str">
            <v xml:space="preserve">A </v>
          </cell>
          <cell r="AM478" t="str">
            <v>A2</v>
          </cell>
          <cell r="AN478" t="str">
            <v xml:space="preserve">A </v>
          </cell>
          <cell r="AO478" t="str">
            <v>Energy</v>
          </cell>
          <cell r="AP478" t="str">
            <v>Oil&amp;Gas</v>
          </cell>
          <cell r="AQ478" t="str">
            <v>UNITED STATES</v>
          </cell>
          <cell r="AR478" t="str">
            <v>#N/A Field Not Applicable</v>
          </cell>
        </row>
        <row r="479">
          <cell r="A479" t="str">
            <v>CP Ltd</v>
          </cell>
          <cell r="B479" t="str">
            <v>BlackRock</v>
          </cell>
          <cell r="C479" t="str">
            <v>13407172</v>
          </cell>
          <cell r="D479" t="str">
            <v>USD</v>
          </cell>
          <cell r="E479" t="str">
            <v>015</v>
          </cell>
          <cell r="F479" t="str">
            <v>070</v>
          </cell>
          <cell r="G479" t="str">
            <v>ROCHE HLDGS INC</v>
          </cell>
          <cell r="H479" t="str">
            <v>FRN 25 FEB 2011</v>
          </cell>
          <cell r="I479" t="str">
            <v>B771196AX0</v>
          </cell>
          <cell r="J479" t="str">
            <v>B</v>
          </cell>
          <cell r="K479" t="str">
            <v>FLR</v>
          </cell>
          <cell r="L479">
            <v>4490.92</v>
          </cell>
          <cell r="M479">
            <v>1763961.87</v>
          </cell>
          <cell r="N479">
            <v>1787460</v>
          </cell>
          <cell r="O479">
            <v>1764857.5</v>
          </cell>
          <cell r="P479">
            <v>1750000</v>
          </cell>
          <cell r="Q479">
            <v>1769348.42</v>
          </cell>
          <cell r="R479" t="str">
            <v>FMAN 25</v>
          </cell>
          <cell r="S479">
            <v>40599</v>
          </cell>
          <cell r="T479">
            <v>2011</v>
          </cell>
          <cell r="U479">
            <v>2</v>
          </cell>
          <cell r="V479">
            <v>148</v>
          </cell>
          <cell r="W479" t="str">
            <v>MS</v>
          </cell>
          <cell r="X479">
            <v>2.4969999999999999</v>
          </cell>
          <cell r="Y479">
            <v>0.17</v>
          </cell>
          <cell r="Z479">
            <v>1.3462253652920937E-4</v>
          </cell>
          <cell r="AA479">
            <v>40451</v>
          </cell>
          <cell r="AB479">
            <v>895.63</v>
          </cell>
          <cell r="AC479">
            <v>2.7000000000000001E-3</v>
          </cell>
          <cell r="AD479">
            <v>1</v>
          </cell>
          <cell r="AE479">
            <v>100.84899999999999</v>
          </cell>
          <cell r="AF479" t="str">
            <v>AA-</v>
          </cell>
          <cell r="AG479">
            <v>102.14100000000001</v>
          </cell>
          <cell r="AH479">
            <v>0.5</v>
          </cell>
          <cell r="AI479">
            <v>0.4</v>
          </cell>
          <cell r="AJ479">
            <v>3.9594863685061572E-4</v>
          </cell>
          <cell r="AK479">
            <v>4.9050710462009302E-4</v>
          </cell>
          <cell r="AL479" t="str">
            <v>AA-</v>
          </cell>
          <cell r="AM479" t="str">
            <v>A2</v>
          </cell>
          <cell r="AN479" t="str">
            <v>AA-</v>
          </cell>
          <cell r="AO479" t="str">
            <v>Consumer, Non-cyclical</v>
          </cell>
          <cell r="AP479" t="str">
            <v>Healthcare-Services</v>
          </cell>
          <cell r="AQ479" t="str">
            <v>UNITED STATES</v>
          </cell>
          <cell r="AR479" t="str">
            <v>#N/A Field Not Applicable</v>
          </cell>
        </row>
        <row r="480">
          <cell r="A480" t="str">
            <v>CP Ltd</v>
          </cell>
          <cell r="B480" t="str">
            <v>BlackRock</v>
          </cell>
          <cell r="C480" t="str">
            <v>13407172</v>
          </cell>
          <cell r="D480" t="str">
            <v>USD</v>
          </cell>
          <cell r="E480" t="str">
            <v>015</v>
          </cell>
          <cell r="F480" t="str">
            <v>070</v>
          </cell>
          <cell r="G480" t="str">
            <v>TIAA GLOBAL MKTS INC</v>
          </cell>
          <cell r="H480" t="str">
            <v>5.125 10OCT2012</v>
          </cell>
          <cell r="I480" t="str">
            <v>B87244EAC6</v>
          </cell>
          <cell r="J480" t="str">
            <v>B</v>
          </cell>
          <cell r="K480" t="str">
            <v>ZZZ</v>
          </cell>
          <cell r="L480">
            <v>57816.41</v>
          </cell>
          <cell r="M480">
            <v>2535270.37</v>
          </cell>
          <cell r="N480">
            <v>2567617.5</v>
          </cell>
          <cell r="O480">
            <v>2570225</v>
          </cell>
          <cell r="P480">
            <v>2375000</v>
          </cell>
          <cell r="Q480">
            <v>2628041.41</v>
          </cell>
          <cell r="R480" t="str">
            <v>AO   10</v>
          </cell>
          <cell r="S480">
            <v>41192</v>
          </cell>
          <cell r="T480">
            <v>2012</v>
          </cell>
          <cell r="U480">
            <v>10</v>
          </cell>
          <cell r="V480">
            <v>741</v>
          </cell>
          <cell r="W480" t="str">
            <v>MS</v>
          </cell>
          <cell r="X480">
            <v>5.125</v>
          </cell>
          <cell r="Y480">
            <v>1.9</v>
          </cell>
          <cell r="Z480">
            <v>2.1625070720985443E-3</v>
          </cell>
          <cell r="AA480">
            <v>40451</v>
          </cell>
          <cell r="AB480">
            <v>34954.629999999997</v>
          </cell>
          <cell r="AC480">
            <v>4.7300000000000002E-2</v>
          </cell>
          <cell r="AD480">
            <v>1</v>
          </cell>
          <cell r="AE480">
            <v>108.22</v>
          </cell>
          <cell r="AF480" t="str">
            <v>AAA</v>
          </cell>
          <cell r="AG480">
            <v>108.11</v>
          </cell>
          <cell r="AH480">
            <v>1.8</v>
          </cell>
          <cell r="AI480">
            <v>1</v>
          </cell>
          <cell r="AJ480">
            <v>2.0486909104091475E-3</v>
          </cell>
          <cell r="AK480">
            <v>2.537948999444145E-3</v>
          </cell>
          <cell r="AL480" t="str">
            <v>AAA</v>
          </cell>
          <cell r="AM480" t="str">
            <v>Aa1</v>
          </cell>
          <cell r="AN480" t="str">
            <v>AAA</v>
          </cell>
          <cell r="AO480" t="str">
            <v>Financial</v>
          </cell>
          <cell r="AP480" t="str">
            <v>Diversified Finan Serv</v>
          </cell>
          <cell r="AQ480" t="str">
            <v>UNITED STATES</v>
          </cell>
          <cell r="AR480" t="str">
            <v>#N/A Field Not Applicable</v>
          </cell>
        </row>
        <row r="481">
          <cell r="A481" t="str">
            <v>CP Ltd</v>
          </cell>
          <cell r="B481" t="str">
            <v>BlackRock</v>
          </cell>
          <cell r="C481" t="str">
            <v>13407172</v>
          </cell>
          <cell r="D481" t="str">
            <v>USD</v>
          </cell>
          <cell r="E481" t="str">
            <v>015</v>
          </cell>
          <cell r="F481" t="str">
            <v>070</v>
          </cell>
          <cell r="G481" t="str">
            <v>3M COMPANY</v>
          </cell>
          <cell r="H481" t="str">
            <v>4.65 15 DEC 2012</v>
          </cell>
          <cell r="I481" t="str">
            <v>B88579EAD7</v>
          </cell>
          <cell r="J481" t="str">
            <v>B</v>
          </cell>
          <cell r="K481" t="str">
            <v>ZZZ</v>
          </cell>
          <cell r="L481">
            <v>71196.67</v>
          </cell>
          <cell r="M481">
            <v>5601523.0899999999</v>
          </cell>
          <cell r="N481">
            <v>5671042</v>
          </cell>
          <cell r="O481">
            <v>5656092</v>
          </cell>
          <cell r="P481">
            <v>5200000</v>
          </cell>
          <cell r="Q481">
            <v>5727288.6699999999</v>
          </cell>
          <cell r="R481" t="str">
            <v>JD   15</v>
          </cell>
          <cell r="S481">
            <v>41258</v>
          </cell>
          <cell r="T481">
            <v>2012</v>
          </cell>
          <cell r="U481">
            <v>12</v>
          </cell>
          <cell r="V481">
            <v>807</v>
          </cell>
          <cell r="W481" t="str">
            <v>MS</v>
          </cell>
          <cell r="X481">
            <v>4.6500000000000004</v>
          </cell>
          <cell r="Y481">
            <v>2.1</v>
          </cell>
          <cell r="Z481">
            <v>5.2808651773439659E-3</v>
          </cell>
          <cell r="AA481">
            <v>40451</v>
          </cell>
          <cell r="AB481">
            <v>54568.91</v>
          </cell>
          <cell r="AC481">
            <v>5.5899999999999998E-2</v>
          </cell>
          <cell r="AD481">
            <v>1</v>
          </cell>
          <cell r="AE481">
            <v>108.771</v>
          </cell>
          <cell r="AF481" t="str">
            <v>AA-</v>
          </cell>
          <cell r="AG481">
            <v>109.05800000000001</v>
          </cell>
          <cell r="AH481">
            <v>1.2</v>
          </cell>
          <cell r="AI481">
            <v>0.6</v>
          </cell>
          <cell r="AJ481">
            <v>3.017637244196552E-3</v>
          </cell>
          <cell r="AK481">
            <v>3.7382942373989018E-3</v>
          </cell>
          <cell r="AL481" t="str">
            <v>AA-</v>
          </cell>
          <cell r="AM481" t="str">
            <v>Aa2</v>
          </cell>
          <cell r="AN481" t="str">
            <v>AA-</v>
          </cell>
          <cell r="AO481" t="str">
            <v>Industrial</v>
          </cell>
          <cell r="AP481" t="str">
            <v>Miscellaneous Manufactur</v>
          </cell>
          <cell r="AQ481" t="str">
            <v>UNITED STATES</v>
          </cell>
          <cell r="AR481" t="str">
            <v>#N/A Field Not Applicable</v>
          </cell>
        </row>
        <row r="482">
          <cell r="A482" t="str">
            <v>CP Ltd</v>
          </cell>
          <cell r="B482" t="str">
            <v>BlackRock</v>
          </cell>
          <cell r="C482" t="str">
            <v>13407172</v>
          </cell>
          <cell r="D482" t="str">
            <v>USD</v>
          </cell>
          <cell r="E482" t="str">
            <v>205</v>
          </cell>
          <cell r="F482" t="str">
            <v>070</v>
          </cell>
          <cell r="G482" t="str">
            <v>SHELL INTERNATIONAL</v>
          </cell>
          <cell r="H482" t="str">
            <v>1.3 22 SEP 2011</v>
          </cell>
          <cell r="I482" t="str">
            <v>BB4L0T65</v>
          </cell>
          <cell r="J482" t="str">
            <v>B</v>
          </cell>
          <cell r="K482" t="str">
            <v>ZZZ</v>
          </cell>
          <cell r="L482">
            <v>650</v>
          </cell>
          <cell r="M482">
            <v>2003156.7</v>
          </cell>
          <cell r="N482">
            <v>2006340</v>
          </cell>
          <cell r="O482">
            <v>2017560</v>
          </cell>
          <cell r="P482">
            <v>2000000</v>
          </cell>
          <cell r="Q482">
            <v>2018210</v>
          </cell>
          <cell r="R482" t="str">
            <v>MS   22</v>
          </cell>
          <cell r="S482">
            <v>40808</v>
          </cell>
          <cell r="T482">
            <v>2011</v>
          </cell>
          <cell r="U482">
            <v>9</v>
          </cell>
          <cell r="V482">
            <v>357</v>
          </cell>
          <cell r="W482" t="str">
            <v>MS</v>
          </cell>
          <cell r="X482">
            <v>1.3</v>
          </cell>
          <cell r="Y482">
            <v>0.97</v>
          </cell>
          <cell r="Z482">
            <v>8.7230088462204956E-4</v>
          </cell>
          <cell r="AA482">
            <v>40451</v>
          </cell>
          <cell r="AB482">
            <v>14403.3</v>
          </cell>
          <cell r="AC482">
            <v>1.43E-2</v>
          </cell>
          <cell r="AD482">
            <v>1</v>
          </cell>
          <cell r="AE482">
            <v>100.87799999999999</v>
          </cell>
          <cell r="AF482" t="str">
            <v>AA</v>
          </cell>
          <cell r="AG482">
            <v>100.31699999999999</v>
          </cell>
          <cell r="AH482">
            <v>1.1000000000000001</v>
          </cell>
          <cell r="AI482">
            <v>0.4</v>
          </cell>
          <cell r="AJ482">
            <v>9.8920718874665413E-4</v>
          </cell>
          <cell r="AK482">
            <v>1.2254446886871475E-3</v>
          </cell>
          <cell r="AL482" t="str">
            <v>AA</v>
          </cell>
          <cell r="AM482" t="str">
            <v>Aa1</v>
          </cell>
          <cell r="AN482" t="str">
            <v>AA</v>
          </cell>
          <cell r="AO482" t="str">
            <v>Energy</v>
          </cell>
          <cell r="AP482" t="str">
            <v>Oil&amp;Gas</v>
          </cell>
          <cell r="AQ482" t="str">
            <v>NETHERLANDS</v>
          </cell>
          <cell r="AR482" t="str">
            <v>#N/A Field Not Applicable</v>
          </cell>
        </row>
        <row r="483">
          <cell r="A483" t="str">
            <v>CP Inc</v>
          </cell>
          <cell r="B483" t="str">
            <v>UBS</v>
          </cell>
          <cell r="C483" t="str">
            <v>13409102</v>
          </cell>
          <cell r="D483" t="str">
            <v>USD</v>
          </cell>
          <cell r="E483" t="str">
            <v>015</v>
          </cell>
          <cell r="F483" t="str">
            <v>070</v>
          </cell>
          <cell r="G483" t="str">
            <v>ABBOTT LABS</v>
          </cell>
          <cell r="H483" t="str">
            <v>3.750 MAR 15 11</v>
          </cell>
          <cell r="I483" t="str">
            <v>002824AP5</v>
          </cell>
          <cell r="J483" t="str">
            <v>B</v>
          </cell>
          <cell r="K483" t="str">
            <v>CAL</v>
          </cell>
          <cell r="L483">
            <v>833.33</v>
          </cell>
          <cell r="M483">
            <v>499962.87</v>
          </cell>
          <cell r="N483">
            <v>499750</v>
          </cell>
          <cell r="O483">
            <v>507670</v>
          </cell>
          <cell r="P483">
            <v>500000</v>
          </cell>
          <cell r="Q483">
            <v>508503.33</v>
          </cell>
          <cell r="R483" t="str">
            <v>MS   15</v>
          </cell>
          <cell r="S483">
            <v>40617</v>
          </cell>
          <cell r="T483">
            <v>2011</v>
          </cell>
          <cell r="U483">
            <v>3</v>
          </cell>
          <cell r="V483">
            <v>166</v>
          </cell>
          <cell r="W483" t="str">
            <v>MS</v>
          </cell>
          <cell r="X483">
            <v>3.75</v>
          </cell>
          <cell r="Y483">
            <v>0.46</v>
          </cell>
          <cell r="Z483">
            <v>1.0324647635621957E-4</v>
          </cell>
          <cell r="AA483">
            <v>40451</v>
          </cell>
          <cell r="AB483">
            <v>7707.13</v>
          </cell>
          <cell r="AC483">
            <v>4.4000000000000003E-3</v>
          </cell>
          <cell r="AD483">
            <v>1</v>
          </cell>
          <cell r="AE483">
            <v>101.53399999999999</v>
          </cell>
          <cell r="AF483" t="str">
            <v>AA</v>
          </cell>
          <cell r="AG483">
            <v>99.95</v>
          </cell>
          <cell r="AH483">
            <v>3.8</v>
          </cell>
          <cell r="AI483">
            <v>0.4</v>
          </cell>
          <cell r="AJ483">
            <v>8.5290567424703119E-4</v>
          </cell>
          <cell r="AK483">
            <v>1.0565923300470859E-3</v>
          </cell>
          <cell r="AL483" t="str">
            <v>AA</v>
          </cell>
          <cell r="AM483" t="str">
            <v>A1</v>
          </cell>
          <cell r="AN483" t="str">
            <v>AA</v>
          </cell>
          <cell r="AO483" t="str">
            <v>Consumer, Non-cyclical</v>
          </cell>
          <cell r="AP483" t="str">
            <v>Pharmaceuticals</v>
          </cell>
          <cell r="AQ483" t="str">
            <v>UNITED STATES</v>
          </cell>
          <cell r="AR483" t="str">
            <v>#N/A Field Not Applicable</v>
          </cell>
        </row>
        <row r="484">
          <cell r="A484" t="str">
            <v>CP Inc</v>
          </cell>
          <cell r="B484" t="str">
            <v>UBS</v>
          </cell>
          <cell r="C484" t="str">
            <v>13409102</v>
          </cell>
          <cell r="D484" t="str">
            <v>USD</v>
          </cell>
          <cell r="E484" t="str">
            <v>600</v>
          </cell>
          <cell r="F484" t="str">
            <v>070</v>
          </cell>
          <cell r="G484" t="str">
            <v>AFRICAN DEV BK</v>
          </cell>
          <cell r="H484" t="str">
            <v>1.750 OCT 01 12</v>
          </cell>
          <cell r="I484" t="str">
            <v>008281AY3</v>
          </cell>
          <cell r="J484" t="str">
            <v>B</v>
          </cell>
          <cell r="K484" t="str">
            <v>ZZZ</v>
          </cell>
          <cell r="L484">
            <v>43750</v>
          </cell>
          <cell r="M484">
            <v>5005718.47</v>
          </cell>
          <cell r="N484">
            <v>5008300</v>
          </cell>
          <cell r="O484">
            <v>5102000</v>
          </cell>
          <cell r="P484">
            <v>5000000</v>
          </cell>
          <cell r="Q484">
            <v>5145750</v>
          </cell>
          <cell r="R484" t="str">
            <v>AO    1</v>
          </cell>
          <cell r="S484">
            <v>41183</v>
          </cell>
          <cell r="T484">
            <v>2012</v>
          </cell>
          <cell r="U484">
            <v>10</v>
          </cell>
          <cell r="V484">
            <v>732</v>
          </cell>
          <cell r="W484" t="str">
            <v>MS</v>
          </cell>
          <cell r="X484">
            <v>1.75</v>
          </cell>
          <cell r="Y484">
            <v>1.95</v>
          </cell>
          <cell r="Z484">
            <v>4.3820838815253711E-3</v>
          </cell>
          <cell r="AA484">
            <v>40451</v>
          </cell>
          <cell r="AB484">
            <v>96281.53</v>
          </cell>
          <cell r="AC484">
            <v>4.8499999999999995E-2</v>
          </cell>
          <cell r="AD484">
            <v>1</v>
          </cell>
          <cell r="AE484">
            <v>102.04</v>
          </cell>
          <cell r="AF484" t="str">
            <v>AAA</v>
          </cell>
          <cell r="AG484">
            <v>100.166</v>
          </cell>
          <cell r="AH484">
            <v>1.7</v>
          </cell>
          <cell r="AI484">
            <v>0.7</v>
          </cell>
          <cell r="AJ484">
            <v>3.820278255688786E-3</v>
          </cell>
          <cell r="AK484">
            <v>4.7326179500094719E-3</v>
          </cell>
          <cell r="AL484" t="str">
            <v>AAA</v>
          </cell>
          <cell r="AM484" t="str">
            <v>Aaa</v>
          </cell>
          <cell r="AN484" t="str">
            <v>AAA</v>
          </cell>
          <cell r="AO484" t="str">
            <v>Government</v>
          </cell>
          <cell r="AP484" t="str">
            <v>Multi-National</v>
          </cell>
          <cell r="AQ484" t="str">
            <v>SNAT</v>
          </cell>
          <cell r="AR484" t="str">
            <v>#N/A Field Not Applicable</v>
          </cell>
        </row>
        <row r="485">
          <cell r="A485" t="str">
            <v>CP Inc</v>
          </cell>
          <cell r="B485" t="str">
            <v>UBS</v>
          </cell>
          <cell r="C485" t="str">
            <v>13409102</v>
          </cell>
          <cell r="D485" t="str">
            <v>USD</v>
          </cell>
          <cell r="E485" t="str">
            <v>270</v>
          </cell>
          <cell r="F485" t="str">
            <v>070</v>
          </cell>
          <cell r="G485" t="str">
            <v>BP CAP MKTS P L C</v>
          </cell>
          <cell r="H485" t="str">
            <v>3.125 MAR 10 12</v>
          </cell>
          <cell r="I485" t="str">
            <v>05565QBG2</v>
          </cell>
          <cell r="J485" t="str">
            <v>B</v>
          </cell>
          <cell r="K485" t="str">
            <v>ZZZ</v>
          </cell>
          <cell r="L485">
            <v>2734.38</v>
          </cell>
          <cell r="M485">
            <v>1532354.73</v>
          </cell>
          <cell r="N485">
            <v>1545576</v>
          </cell>
          <cell r="O485">
            <v>1529370</v>
          </cell>
          <cell r="P485">
            <v>1500000</v>
          </cell>
          <cell r="Q485">
            <v>1532104.38</v>
          </cell>
          <cell r="R485" t="str">
            <v>MS   10</v>
          </cell>
          <cell r="S485">
            <v>40978</v>
          </cell>
          <cell r="T485">
            <v>2012</v>
          </cell>
          <cell r="U485">
            <v>3</v>
          </cell>
          <cell r="V485">
            <v>527</v>
          </cell>
          <cell r="W485" t="str">
            <v>MS</v>
          </cell>
          <cell r="X485">
            <v>3.125</v>
          </cell>
          <cell r="Y485">
            <v>2.62</v>
          </cell>
          <cell r="Z485">
            <v>1.8023546827228691E-3</v>
          </cell>
          <cell r="AA485">
            <v>40451</v>
          </cell>
          <cell r="AB485">
            <v>-2984.73</v>
          </cell>
          <cell r="AC485">
            <v>2.7000000000000003E-2</v>
          </cell>
          <cell r="AD485">
            <v>1</v>
          </cell>
          <cell r="AE485">
            <v>101.958</v>
          </cell>
          <cell r="AF485" t="str">
            <v>A</v>
          </cell>
          <cell r="AG485">
            <v>103.038</v>
          </cell>
          <cell r="AH485">
            <v>1.6</v>
          </cell>
          <cell r="AI485">
            <v>1.7</v>
          </cell>
          <cell r="AJ485">
            <v>1.1006746154032787E-3</v>
          </cell>
          <cell r="AK485">
            <v>1.3635322071685449E-3</v>
          </cell>
          <cell r="AL485" t="str">
            <v xml:space="preserve">A </v>
          </cell>
          <cell r="AM485" t="str">
            <v>A2</v>
          </cell>
          <cell r="AN485" t="str">
            <v xml:space="preserve">A </v>
          </cell>
          <cell r="AO485" t="str">
            <v>Energy</v>
          </cell>
          <cell r="AP485" t="str">
            <v>Oil&amp;Gas</v>
          </cell>
          <cell r="AQ485" t="str">
            <v>BRITAIN</v>
          </cell>
          <cell r="AR485" t="str">
            <v>#N/A Field Not Applicable</v>
          </cell>
        </row>
        <row r="486">
          <cell r="A486" t="str">
            <v>CP Inc</v>
          </cell>
          <cell r="B486" t="str">
            <v>UBS</v>
          </cell>
          <cell r="C486" t="str">
            <v>13409102</v>
          </cell>
          <cell r="D486" t="str">
            <v>USD</v>
          </cell>
          <cell r="E486" t="str">
            <v>015</v>
          </cell>
          <cell r="F486" t="str">
            <v>070</v>
          </cell>
          <cell r="G486" t="str">
            <v>BANK OF AMERICA CORP</v>
          </cell>
          <cell r="H486" t="str">
            <v>6.250 APR 15 12</v>
          </cell>
          <cell r="I486" t="str">
            <v>060505AQ7</v>
          </cell>
          <cell r="J486" t="str">
            <v>B</v>
          </cell>
          <cell r="K486" t="str">
            <v>ZZZ</v>
          </cell>
          <cell r="L486">
            <v>86458.33</v>
          </cell>
          <cell r="M486">
            <v>3162179.02</v>
          </cell>
          <cell r="N486">
            <v>3247020</v>
          </cell>
          <cell r="O486">
            <v>3199020</v>
          </cell>
          <cell r="P486">
            <v>3000000</v>
          </cell>
          <cell r="Q486">
            <v>3285478.33</v>
          </cell>
          <cell r="R486" t="str">
            <v>AO   15</v>
          </cell>
          <cell r="S486">
            <v>41014</v>
          </cell>
          <cell r="T486">
            <v>2012</v>
          </cell>
          <cell r="U486">
            <v>4</v>
          </cell>
          <cell r="V486">
            <v>563</v>
          </cell>
          <cell r="W486" t="str">
            <v>MS</v>
          </cell>
          <cell r="X486">
            <v>6.25</v>
          </cell>
          <cell r="Y486">
            <v>1.44</v>
          </cell>
          <cell r="Z486">
            <v>2.0442245504129026E-3</v>
          </cell>
          <cell r="AA486">
            <v>40451</v>
          </cell>
          <cell r="AB486">
            <v>36840.980000000003</v>
          </cell>
          <cell r="AC486">
            <v>2.8900000000000002E-2</v>
          </cell>
          <cell r="AD486">
            <v>1</v>
          </cell>
          <cell r="AE486">
            <v>106.634</v>
          </cell>
          <cell r="AF486" t="str">
            <v>A</v>
          </cell>
          <cell r="AG486">
            <v>108.23399999999999</v>
          </cell>
          <cell r="AH486">
            <v>2.6</v>
          </cell>
          <cell r="AI486">
            <v>1.9</v>
          </cell>
          <cell r="AJ486">
            <v>3.6909609938010749E-3</v>
          </cell>
          <cell r="AK486">
            <v>4.572417788164058E-3</v>
          </cell>
          <cell r="AL486" t="str">
            <v xml:space="preserve">A </v>
          </cell>
          <cell r="AM486" t="str">
            <v>A2</v>
          </cell>
          <cell r="AN486" t="str">
            <v xml:space="preserve">A </v>
          </cell>
          <cell r="AO486" t="str">
            <v>Financial</v>
          </cell>
          <cell r="AP486" t="str">
            <v>Banks</v>
          </cell>
          <cell r="AQ486" t="str">
            <v>UNITED STATES</v>
          </cell>
          <cell r="AR486" t="str">
            <v>#N/A Field Not Applicable</v>
          </cell>
        </row>
        <row r="487">
          <cell r="A487" t="str">
            <v>CP Inc</v>
          </cell>
          <cell r="B487" t="str">
            <v>UBS</v>
          </cell>
          <cell r="C487" t="str">
            <v>13409102</v>
          </cell>
          <cell r="D487" t="str">
            <v>USD</v>
          </cell>
          <cell r="E487" t="str">
            <v>015</v>
          </cell>
          <cell r="F487" t="str">
            <v>070</v>
          </cell>
          <cell r="G487" t="str">
            <v>BANK OF AMERICA CORP</v>
          </cell>
          <cell r="H487" t="str">
            <v>4.375 DEC 01 10</v>
          </cell>
          <cell r="I487" t="str">
            <v>060505BF0</v>
          </cell>
          <cell r="J487" t="str">
            <v>B</v>
          </cell>
          <cell r="K487" t="str">
            <v>ZZZ</v>
          </cell>
          <cell r="L487">
            <v>14583.33</v>
          </cell>
          <cell r="M487">
            <v>1001469.55</v>
          </cell>
          <cell r="N487">
            <v>1024910</v>
          </cell>
          <cell r="O487">
            <v>1005980</v>
          </cell>
          <cell r="P487">
            <v>1000000</v>
          </cell>
          <cell r="Q487">
            <v>1020563.33</v>
          </cell>
          <cell r="R487" t="str">
            <v>JD    1</v>
          </cell>
          <cell r="S487">
            <v>40513</v>
          </cell>
          <cell r="T487">
            <v>2010</v>
          </cell>
          <cell r="U487">
            <v>12</v>
          </cell>
          <cell r="V487">
            <v>62</v>
          </cell>
          <cell r="W487" t="str">
            <v>MS</v>
          </cell>
          <cell r="X487">
            <v>4.375</v>
          </cell>
          <cell r="Y487">
            <v>0.17</v>
          </cell>
          <cell r="Z487">
            <v>7.6430433883338896E-5</v>
          </cell>
          <cell r="AA487">
            <v>40451</v>
          </cell>
          <cell r="AB487">
            <v>4510.45</v>
          </cell>
          <cell r="AC487">
            <v>1.1000000000000001E-3</v>
          </cell>
          <cell r="AD487">
            <v>1</v>
          </cell>
          <cell r="AE487">
            <v>100.598</v>
          </cell>
          <cell r="AF487" t="str">
            <v>A</v>
          </cell>
          <cell r="AG487">
            <v>102.491</v>
          </cell>
          <cell r="AH487">
            <v>3.4</v>
          </cell>
          <cell r="AI487">
            <v>0.8</v>
          </cell>
          <cell r="AJ487">
            <v>1.528608677666778E-3</v>
          </cell>
          <cell r="AK487">
            <v>1.8936633360916552E-3</v>
          </cell>
          <cell r="AL487" t="str">
            <v xml:space="preserve">A </v>
          </cell>
          <cell r="AM487" t="str">
            <v>A2</v>
          </cell>
          <cell r="AN487" t="str">
            <v xml:space="preserve">A </v>
          </cell>
          <cell r="AO487" t="str">
            <v>Financial</v>
          </cell>
          <cell r="AP487" t="str">
            <v>Banks</v>
          </cell>
          <cell r="AQ487" t="str">
            <v>UNITED STATES</v>
          </cell>
          <cell r="AR487" t="str">
            <v>#N/A Field Not Applicable</v>
          </cell>
        </row>
        <row r="488">
          <cell r="A488" t="str">
            <v>CP Inc</v>
          </cell>
          <cell r="B488" t="str">
            <v>UBS</v>
          </cell>
          <cell r="C488" t="str">
            <v>13409102</v>
          </cell>
          <cell r="D488" t="str">
            <v>USD</v>
          </cell>
          <cell r="E488" t="str">
            <v>015</v>
          </cell>
          <cell r="F488" t="str">
            <v>070</v>
          </cell>
          <cell r="G488" t="str">
            <v>BOEING CAP CORP</v>
          </cell>
          <cell r="H488" t="str">
            <v>6.100 MAR 01 11</v>
          </cell>
          <cell r="I488" t="str">
            <v>097014AD6</v>
          </cell>
          <cell r="J488" t="str">
            <v>B</v>
          </cell>
          <cell r="K488" t="str">
            <v>ZZZ</v>
          </cell>
          <cell r="L488">
            <v>5083.33</v>
          </cell>
          <cell r="M488">
            <v>1009467.3</v>
          </cell>
          <cell r="N488">
            <v>1068779</v>
          </cell>
          <cell r="O488">
            <v>1023360</v>
          </cell>
          <cell r="P488">
            <v>1000000</v>
          </cell>
          <cell r="Q488">
            <v>1028443.33</v>
          </cell>
          <cell r="R488" t="str">
            <v>MS    1</v>
          </cell>
          <cell r="S488">
            <v>40603</v>
          </cell>
          <cell r="T488">
            <v>2011</v>
          </cell>
          <cell r="U488">
            <v>3</v>
          </cell>
          <cell r="V488">
            <v>152</v>
          </cell>
          <cell r="W488" t="str">
            <v>MS</v>
          </cell>
          <cell r="X488">
            <v>6.1</v>
          </cell>
          <cell r="Y488">
            <v>0.42</v>
          </cell>
          <cell r="Z488">
            <v>1.9033611489540196E-4</v>
          </cell>
          <cell r="AA488">
            <v>40451</v>
          </cell>
          <cell r="AB488">
            <v>13892.7</v>
          </cell>
          <cell r="AC488">
            <v>3.8E-3</v>
          </cell>
          <cell r="AD488">
            <v>1</v>
          </cell>
          <cell r="AE488">
            <v>102.336</v>
          </cell>
          <cell r="AF488" t="str">
            <v>A</v>
          </cell>
          <cell r="AG488">
            <v>106.87799999999999</v>
          </cell>
          <cell r="AH488">
            <v>3.7</v>
          </cell>
          <cell r="AI488">
            <v>0.5</v>
          </cell>
          <cell r="AJ488">
            <v>1.676770535983303E-3</v>
          </cell>
          <cell r="AK488">
            <v>2.0772084663793241E-3</v>
          </cell>
          <cell r="AL488" t="str">
            <v xml:space="preserve">A </v>
          </cell>
          <cell r="AM488" t="str">
            <v>A2</v>
          </cell>
          <cell r="AN488" t="str">
            <v xml:space="preserve">A </v>
          </cell>
          <cell r="AO488" t="str">
            <v>Financial</v>
          </cell>
          <cell r="AP488" t="str">
            <v>Diversified Finan Serv</v>
          </cell>
          <cell r="AQ488" t="str">
            <v>UNITED STATES</v>
          </cell>
          <cell r="AR488" t="str">
            <v>#N/A Field Not Applicable</v>
          </cell>
        </row>
        <row r="489">
          <cell r="A489" t="str">
            <v>CP Inc</v>
          </cell>
          <cell r="B489" t="str">
            <v>UBS</v>
          </cell>
          <cell r="C489" t="str">
            <v>13409102</v>
          </cell>
          <cell r="D489" t="str">
            <v>USD</v>
          </cell>
          <cell r="E489" t="str">
            <v>015</v>
          </cell>
          <cell r="F489" t="str">
            <v>070</v>
          </cell>
          <cell r="G489" t="str">
            <v>BOEING CAP CORP</v>
          </cell>
          <cell r="H489" t="str">
            <v>6.500 FEB 15 12</v>
          </cell>
          <cell r="I489" t="str">
            <v>097014AG9</v>
          </cell>
          <cell r="J489" t="str">
            <v>B</v>
          </cell>
          <cell r="K489" t="str">
            <v>CAL</v>
          </cell>
          <cell r="L489">
            <v>8305.56</v>
          </cell>
          <cell r="M489">
            <v>1028398.13</v>
          </cell>
          <cell r="N489">
            <v>1078010</v>
          </cell>
          <cell r="O489">
            <v>1077500</v>
          </cell>
          <cell r="P489">
            <v>1000000</v>
          </cell>
          <cell r="Q489">
            <v>1085805.56</v>
          </cell>
          <cell r="R489" t="str">
            <v>FA   15</v>
          </cell>
          <cell r="S489">
            <v>40954</v>
          </cell>
          <cell r="T489">
            <v>2012</v>
          </cell>
          <cell r="U489">
            <v>2</v>
          </cell>
          <cell r="V489">
            <v>503</v>
          </cell>
          <cell r="W489" t="str">
            <v>MS</v>
          </cell>
          <cell r="X489">
            <v>6.5</v>
          </cell>
          <cell r="Y489">
            <v>1.32</v>
          </cell>
          <cell r="Z489">
            <v>6.094174198691193E-4</v>
          </cell>
          <cell r="AA489">
            <v>40451</v>
          </cell>
          <cell r="AB489">
            <v>49101.87</v>
          </cell>
          <cell r="AC489">
            <v>2.4500000000000001E-2</v>
          </cell>
          <cell r="AD489">
            <v>1</v>
          </cell>
          <cell r="AE489">
            <v>107.75</v>
          </cell>
          <cell r="AF489" t="str">
            <v>A</v>
          </cell>
          <cell r="AG489">
            <v>107.801</v>
          </cell>
          <cell r="AH489">
            <v>3</v>
          </cell>
          <cell r="AI489">
            <v>0.8</v>
          </cell>
          <cell r="AJ489">
            <v>1.3850395906116347E-3</v>
          </cell>
          <cell r="AK489">
            <v>1.7158077996652546E-3</v>
          </cell>
          <cell r="AL489" t="str">
            <v xml:space="preserve">A </v>
          </cell>
          <cell r="AM489" t="str">
            <v>A2</v>
          </cell>
          <cell r="AN489" t="str">
            <v xml:space="preserve">A </v>
          </cell>
          <cell r="AO489" t="str">
            <v>Financial</v>
          </cell>
          <cell r="AP489" t="str">
            <v>Diversified Finan Serv</v>
          </cell>
          <cell r="AQ489" t="str">
            <v>UNITED STATES</v>
          </cell>
          <cell r="AR489" t="str">
            <v>#N/A Field Not Applicable</v>
          </cell>
        </row>
        <row r="490">
          <cell r="A490" t="str">
            <v>CP Inc</v>
          </cell>
          <cell r="B490" t="str">
            <v>UBS</v>
          </cell>
          <cell r="C490" t="str">
            <v>13409102</v>
          </cell>
          <cell r="D490" t="str">
            <v>USD</v>
          </cell>
          <cell r="E490" t="str">
            <v>015</v>
          </cell>
          <cell r="F490" t="str">
            <v>070</v>
          </cell>
          <cell r="G490" t="str">
            <v>CHARTER ONE BK F S B</v>
          </cell>
          <cell r="H490" t="str">
            <v>5.500 APR 26 11</v>
          </cell>
          <cell r="I490" t="str">
            <v>16132NAW6</v>
          </cell>
          <cell r="J490" t="str">
            <v>B</v>
          </cell>
          <cell r="K490" t="str">
            <v>ZZZ</v>
          </cell>
          <cell r="L490">
            <v>71041.67</v>
          </cell>
          <cell r="M490">
            <v>3022579.39</v>
          </cell>
          <cell r="N490">
            <v>3126750</v>
          </cell>
          <cell r="O490">
            <v>3075468.75</v>
          </cell>
          <cell r="P490">
            <v>3000000</v>
          </cell>
          <cell r="Q490">
            <v>3146510.42</v>
          </cell>
          <cell r="R490" t="str">
            <v>AO   26</v>
          </cell>
          <cell r="S490">
            <v>40659</v>
          </cell>
          <cell r="T490">
            <v>2011</v>
          </cell>
          <cell r="U490">
            <v>4</v>
          </cell>
          <cell r="V490">
            <v>208</v>
          </cell>
          <cell r="W490" t="str">
            <v>MS</v>
          </cell>
          <cell r="X490">
            <v>5.5</v>
          </cell>
          <cell r="Y490">
            <v>2.86</v>
          </cell>
          <cell r="Z490">
            <v>3.8808191485859493E-3</v>
          </cell>
          <cell r="AA490">
            <v>40451</v>
          </cell>
          <cell r="AB490">
            <v>52889.36</v>
          </cell>
          <cell r="AC490">
            <v>5.8999999999999999E-3</v>
          </cell>
          <cell r="AD490">
            <v>1</v>
          </cell>
          <cell r="AE490">
            <v>102.51600000000001</v>
          </cell>
          <cell r="AF490" t="str">
            <v>A-</v>
          </cell>
          <cell r="AG490">
            <v>104.22499999999999</v>
          </cell>
          <cell r="AH490">
            <v>2.6</v>
          </cell>
          <cell r="AI490">
            <v>1.1000000000000001</v>
          </cell>
          <cell r="AJ490">
            <v>3.5280174078054084E-3</v>
          </cell>
          <cell r="AK490">
            <v>4.3705608321233085E-3</v>
          </cell>
          <cell r="AL490" t="str">
            <v>A-</v>
          </cell>
          <cell r="AM490" t="str">
            <v>A2</v>
          </cell>
          <cell r="AN490" t="str">
            <v>A-</v>
          </cell>
          <cell r="AO490" t="str">
            <v>Financial</v>
          </cell>
          <cell r="AP490" t="str">
            <v>Banks</v>
          </cell>
          <cell r="AQ490" t="str">
            <v>UNITED STATES</v>
          </cell>
          <cell r="AR490" t="str">
            <v>#N/A Field Not Applicable</v>
          </cell>
        </row>
        <row r="491">
          <cell r="A491" t="str">
            <v>CP Inc</v>
          </cell>
          <cell r="B491" t="str">
            <v>UBS</v>
          </cell>
          <cell r="C491" t="str">
            <v>13409102</v>
          </cell>
          <cell r="D491" t="str">
            <v>USD</v>
          </cell>
          <cell r="E491" t="str">
            <v>015</v>
          </cell>
          <cell r="F491" t="str">
            <v>070</v>
          </cell>
          <cell r="G491" t="str">
            <v>CISCO SYS INC</v>
          </cell>
          <cell r="H491" t="str">
            <v>5.250 FEB 22 11</v>
          </cell>
          <cell r="I491" t="str">
            <v>17275RAB8</v>
          </cell>
          <cell r="J491" t="str">
            <v>B</v>
          </cell>
          <cell r="K491" t="str">
            <v>CAL</v>
          </cell>
          <cell r="L491">
            <v>17062.5</v>
          </cell>
          <cell r="M491">
            <v>3010238.5</v>
          </cell>
          <cell r="N491">
            <v>3095040</v>
          </cell>
          <cell r="O491">
            <v>3054843.75</v>
          </cell>
          <cell r="P491">
            <v>3000000</v>
          </cell>
          <cell r="Q491">
            <v>3071906.25</v>
          </cell>
          <cell r="R491" t="str">
            <v>FA   22</v>
          </cell>
          <cell r="S491">
            <v>40596</v>
          </cell>
          <cell r="T491">
            <v>2011</v>
          </cell>
          <cell r="U491">
            <v>2</v>
          </cell>
          <cell r="V491">
            <v>145</v>
          </cell>
          <cell r="W491" t="str">
            <v>MS</v>
          </cell>
          <cell r="X491">
            <v>5.25</v>
          </cell>
          <cell r="Y491">
            <v>0.39</v>
          </cell>
          <cell r="Z491">
            <v>5.2704192972311177E-4</v>
          </cell>
          <cell r="AA491">
            <v>40451</v>
          </cell>
          <cell r="AB491">
            <v>44605.25</v>
          </cell>
          <cell r="AC491">
            <v>3.4999999999999996E-3</v>
          </cell>
          <cell r="AD491">
            <v>1</v>
          </cell>
          <cell r="AE491">
            <v>101.82799999999999</v>
          </cell>
          <cell r="AF491" t="str">
            <v>A+</v>
          </cell>
          <cell r="AG491">
            <v>103.16800000000001</v>
          </cell>
          <cell r="AH491">
            <v>2.8</v>
          </cell>
          <cell r="AI491">
            <v>0.6</v>
          </cell>
          <cell r="AJ491">
            <v>3.7838907774992636E-3</v>
          </cell>
          <cell r="AK491">
            <v>4.6875405967620014E-3</v>
          </cell>
          <cell r="AL491" t="str">
            <v xml:space="preserve">A+ </v>
          </cell>
          <cell r="AM491" t="str">
            <v>A1</v>
          </cell>
          <cell r="AN491" t="str">
            <v xml:space="preserve">A+ </v>
          </cell>
          <cell r="AO491" t="str">
            <v>Communications</v>
          </cell>
          <cell r="AP491" t="str">
            <v>Telecommunications</v>
          </cell>
          <cell r="AQ491" t="str">
            <v>UNITED STATES</v>
          </cell>
          <cell r="AR491" t="str">
            <v>#N/A Field Not Applicable</v>
          </cell>
        </row>
        <row r="492">
          <cell r="A492" t="str">
            <v>CP Inc</v>
          </cell>
          <cell r="B492" t="str">
            <v>UBS</v>
          </cell>
          <cell r="C492" t="str">
            <v>13409102</v>
          </cell>
          <cell r="D492" t="str">
            <v>USD</v>
          </cell>
          <cell r="E492" t="str">
            <v>015</v>
          </cell>
          <cell r="F492" t="str">
            <v>070</v>
          </cell>
          <cell r="G492" t="str">
            <v>CITIGROUP INC</v>
          </cell>
          <cell r="H492" t="str">
            <v>6.500 JAN 18 11</v>
          </cell>
          <cell r="I492" t="str">
            <v>172967BC4</v>
          </cell>
          <cell r="J492" t="str">
            <v>B</v>
          </cell>
          <cell r="K492" t="str">
            <v>ZZZ</v>
          </cell>
          <cell r="L492">
            <v>39541.67</v>
          </cell>
          <cell r="M492">
            <v>3030096.24</v>
          </cell>
          <cell r="N492">
            <v>3132810</v>
          </cell>
          <cell r="O492">
            <v>3050220</v>
          </cell>
          <cell r="P492">
            <v>3000000</v>
          </cell>
          <cell r="Q492">
            <v>3089761.67</v>
          </cell>
          <cell r="R492" t="str">
            <v>JJ   18</v>
          </cell>
          <cell r="S492">
            <v>40561</v>
          </cell>
          <cell r="T492">
            <v>2011</v>
          </cell>
          <cell r="U492">
            <v>1</v>
          </cell>
          <cell r="V492">
            <v>110</v>
          </cell>
          <cell r="W492" t="str">
            <v>MS</v>
          </cell>
          <cell r="X492">
            <v>6.5</v>
          </cell>
          <cell r="Y492">
            <v>0.3</v>
          </cell>
          <cell r="Z492">
            <v>4.0809129590341182E-4</v>
          </cell>
          <cell r="AA492">
            <v>40451</v>
          </cell>
          <cell r="AB492">
            <v>20123.759999999998</v>
          </cell>
          <cell r="AC492">
            <v>2.3999999999999998E-3</v>
          </cell>
          <cell r="AD492">
            <v>1</v>
          </cell>
          <cell r="AE492">
            <v>101.67399999999999</v>
          </cell>
          <cell r="AF492" t="str">
            <v>A</v>
          </cell>
          <cell r="AG492">
            <v>104.42700000000001</v>
          </cell>
          <cell r="AH492">
            <v>3.1</v>
          </cell>
          <cell r="AI492">
            <v>0.9</v>
          </cell>
          <cell r="AJ492">
            <v>4.2169433910019226E-3</v>
          </cell>
          <cell r="AK492">
            <v>5.2240126636616631E-3</v>
          </cell>
          <cell r="AL492" t="str">
            <v xml:space="preserve">A </v>
          </cell>
          <cell r="AM492" t="str">
            <v>A3</v>
          </cell>
          <cell r="AN492" t="str">
            <v xml:space="preserve">A </v>
          </cell>
          <cell r="AO492" t="str">
            <v>Financial</v>
          </cell>
          <cell r="AP492" t="str">
            <v>Banks</v>
          </cell>
          <cell r="AQ492" t="str">
            <v>UNITED STATES</v>
          </cell>
          <cell r="AR492" t="str">
            <v>#N/A Field Not Applicable</v>
          </cell>
        </row>
        <row r="493">
          <cell r="A493" t="str">
            <v>CP Inc</v>
          </cell>
          <cell r="B493" t="str">
            <v>UBS</v>
          </cell>
          <cell r="C493" t="str">
            <v>13409102</v>
          </cell>
          <cell r="D493" t="str">
            <v>USD</v>
          </cell>
          <cell r="E493" t="str">
            <v>015</v>
          </cell>
          <cell r="F493" t="str">
            <v>070</v>
          </cell>
          <cell r="G493" t="str">
            <v>CITIGROUP INC FDIC G</v>
          </cell>
          <cell r="H493" t="str">
            <v>2.125 APR 30 12</v>
          </cell>
          <cell r="I493" t="str">
            <v>17313UAE9</v>
          </cell>
          <cell r="J493" t="str">
            <v>B</v>
          </cell>
          <cell r="K493" t="str">
            <v>ZZZ</v>
          </cell>
          <cell r="L493">
            <v>15375.26</v>
          </cell>
          <cell r="M493">
            <v>1723371.9</v>
          </cell>
          <cell r="N493">
            <v>1721653.5</v>
          </cell>
          <cell r="O493">
            <v>1768711.5</v>
          </cell>
          <cell r="P493">
            <v>1725000</v>
          </cell>
          <cell r="Q493">
            <v>1784086.76</v>
          </cell>
          <cell r="R493" t="str">
            <v>AO   30</v>
          </cell>
          <cell r="S493">
            <v>41029</v>
          </cell>
          <cell r="T493">
            <v>2012</v>
          </cell>
          <cell r="U493">
            <v>4</v>
          </cell>
          <cell r="V493">
            <v>578</v>
          </cell>
          <cell r="W493" t="str">
            <v>MS</v>
          </cell>
          <cell r="X493">
            <v>2.125</v>
          </cell>
          <cell r="Y493">
            <v>1.55</v>
          </cell>
          <cell r="Z493">
            <v>1.1991965218806754E-3</v>
          </cell>
          <cell r="AA493">
            <v>40451</v>
          </cell>
          <cell r="AB493">
            <v>45339.6</v>
          </cell>
          <cell r="AC493">
            <v>3.2099999999999997E-2</v>
          </cell>
          <cell r="AD493">
            <v>1</v>
          </cell>
          <cell r="AE493">
            <v>102.53399999999999</v>
          </cell>
          <cell r="AF493" t="str">
            <v>AAA</v>
          </cell>
          <cell r="AG493">
            <v>99.805999999999997</v>
          </cell>
          <cell r="AH493">
            <v>2.2000000000000002</v>
          </cell>
          <cell r="AI493">
            <v>0.5</v>
          </cell>
          <cell r="AJ493">
            <v>1.7020853858951523E-3</v>
          </cell>
          <cell r="AK493">
            <v>2.1085688817930998E-3</v>
          </cell>
          <cell r="AL493" t="str">
            <v>AAA</v>
          </cell>
          <cell r="AM493" t="str">
            <v>Aaa</v>
          </cell>
          <cell r="AN493" t="str">
            <v>AAA</v>
          </cell>
          <cell r="AO493" t="str">
            <v>Financial</v>
          </cell>
          <cell r="AP493" t="str">
            <v>Banks</v>
          </cell>
          <cell r="AQ493" t="str">
            <v>UNITED STATES</v>
          </cell>
          <cell r="AR493" t="str">
            <v>#N/A Field Not Applicable</v>
          </cell>
        </row>
        <row r="494">
          <cell r="A494" t="str">
            <v>CP Inc</v>
          </cell>
          <cell r="B494" t="str">
            <v>UBS</v>
          </cell>
          <cell r="C494" t="str">
            <v>13409102</v>
          </cell>
          <cell r="D494" t="str">
            <v>USD</v>
          </cell>
          <cell r="E494" t="str">
            <v>015</v>
          </cell>
          <cell r="F494" t="str">
            <v>070</v>
          </cell>
          <cell r="G494" t="str">
            <v>COCA COLA CO</v>
          </cell>
          <cell r="H494" t="str">
            <v>5.750 MAR 15 11</v>
          </cell>
          <cell r="I494" t="str">
            <v>191216AH3</v>
          </cell>
          <cell r="J494" t="str">
            <v>B</v>
          </cell>
          <cell r="K494" t="str">
            <v>CAL</v>
          </cell>
          <cell r="L494">
            <v>1277.78</v>
          </cell>
          <cell r="M494">
            <v>504138.87</v>
          </cell>
          <cell r="N494">
            <v>523880</v>
          </cell>
          <cell r="O494">
            <v>511790</v>
          </cell>
          <cell r="P494">
            <v>500000</v>
          </cell>
          <cell r="Q494">
            <v>513067.78</v>
          </cell>
          <cell r="R494" t="str">
            <v>MS   15</v>
          </cell>
          <cell r="S494">
            <v>40617</v>
          </cell>
          <cell r="T494">
            <v>2011</v>
          </cell>
          <cell r="U494">
            <v>3</v>
          </cell>
          <cell r="V494">
            <v>166</v>
          </cell>
          <cell r="W494" t="str">
            <v>MS</v>
          </cell>
          <cell r="X494">
            <v>5.75</v>
          </cell>
          <cell r="Y494">
            <v>0.46</v>
          </cell>
          <cell r="Z494">
            <v>1.0410885496698236E-4</v>
          </cell>
          <cell r="AA494">
            <v>40451</v>
          </cell>
          <cell r="AB494">
            <v>7651.13</v>
          </cell>
          <cell r="AC494">
            <v>4.4000000000000003E-3</v>
          </cell>
          <cell r="AD494">
            <v>1</v>
          </cell>
          <cell r="AE494">
            <v>102.35799999999999</v>
          </cell>
          <cell r="AF494" t="str">
            <v>A+</v>
          </cell>
          <cell r="AG494">
            <v>104.77600000000001</v>
          </cell>
          <cell r="AH494">
            <v>0.3</v>
          </cell>
          <cell r="AI494">
            <v>0.6</v>
          </cell>
          <cell r="AJ494">
            <v>6.7897079326292839E-5</v>
          </cell>
          <cell r="AK494">
            <v>8.4111919307012725E-5</v>
          </cell>
          <cell r="AL494" t="str">
            <v xml:space="preserve">A+ </v>
          </cell>
          <cell r="AM494" t="str">
            <v>Aa3</v>
          </cell>
          <cell r="AN494" t="str">
            <v xml:space="preserve">A+ </v>
          </cell>
          <cell r="AO494" t="str">
            <v>Consumer, Non-cyclical</v>
          </cell>
          <cell r="AP494" t="str">
            <v>Beverages</v>
          </cell>
          <cell r="AQ494" t="str">
            <v>UNITED STATES</v>
          </cell>
          <cell r="AR494" t="str">
            <v>#N/A Field Not Applicable</v>
          </cell>
        </row>
        <row r="495">
          <cell r="A495" t="str">
            <v>CP Inc</v>
          </cell>
          <cell r="B495" t="str">
            <v>UBS</v>
          </cell>
          <cell r="C495" t="str">
            <v>13409102</v>
          </cell>
          <cell r="D495" t="str">
            <v>USD</v>
          </cell>
          <cell r="E495" t="str">
            <v>285</v>
          </cell>
          <cell r="F495" t="str">
            <v>070</v>
          </cell>
          <cell r="G495" t="str">
            <v>COMMONWEALTH BK AUST</v>
          </cell>
          <cell r="H495" t="str">
            <v>2.400 JAN 12 12 144</v>
          </cell>
          <cell r="I495" t="str">
            <v>20272BAA2</v>
          </cell>
          <cell r="J495" t="str">
            <v>B</v>
          </cell>
          <cell r="K495" t="str">
            <v>ZZZ</v>
          </cell>
          <cell r="L495">
            <v>5266.67</v>
          </cell>
          <cell r="M495">
            <v>1014251.08</v>
          </cell>
          <cell r="N495">
            <v>1023630</v>
          </cell>
          <cell r="O495">
            <v>1023437.5</v>
          </cell>
          <cell r="P495">
            <v>1000000</v>
          </cell>
          <cell r="Q495">
            <v>1028704.17</v>
          </cell>
          <cell r="R495" t="str">
            <v>JJ   12</v>
          </cell>
          <cell r="S495">
            <v>40920</v>
          </cell>
          <cell r="T495">
            <v>2012</v>
          </cell>
          <cell r="U495">
            <v>1</v>
          </cell>
          <cell r="V495">
            <v>469</v>
          </cell>
          <cell r="W495" t="str">
            <v>MS</v>
          </cell>
          <cell r="X495">
            <v>2.4</v>
          </cell>
          <cell r="Y495">
            <v>1.26</v>
          </cell>
          <cell r="Z495">
            <v>5.737143048487024E-4</v>
          </cell>
          <cell r="AA495">
            <v>40451</v>
          </cell>
          <cell r="AB495">
            <v>9186.42</v>
          </cell>
          <cell r="AC495">
            <v>2.2400000000000003E-2</v>
          </cell>
          <cell r="AD495">
            <v>1</v>
          </cell>
          <cell r="AE495">
            <v>102.34399999999999</v>
          </cell>
          <cell r="AF495" t="str">
            <v>AAA</v>
          </cell>
          <cell r="AG495">
            <v>102.363</v>
          </cell>
          <cell r="AH495">
            <v>1</v>
          </cell>
          <cell r="AI495">
            <v>0.6</v>
          </cell>
          <cell r="AJ495">
            <v>4.5532881337198604E-4</v>
          </cell>
          <cell r="AK495">
            <v>5.6406815710659578E-4</v>
          </cell>
          <cell r="AL495" t="str">
            <v>AAA</v>
          </cell>
          <cell r="AM495" t="str">
            <v>Aaa</v>
          </cell>
          <cell r="AN495" t="str">
            <v>AAA</v>
          </cell>
          <cell r="AO495" t="str">
            <v>Financial</v>
          </cell>
          <cell r="AP495" t="str">
            <v>Banks</v>
          </cell>
          <cell r="AQ495" t="str">
            <v>AUSTRALIA</v>
          </cell>
          <cell r="AR495" t="str">
            <v>#N/A Field Not Applicable</v>
          </cell>
        </row>
        <row r="496">
          <cell r="A496" t="str">
            <v>CP Inc</v>
          </cell>
          <cell r="B496" t="str">
            <v>UBS</v>
          </cell>
          <cell r="C496" t="str">
            <v>13409102</v>
          </cell>
          <cell r="D496" t="str">
            <v>USD</v>
          </cell>
          <cell r="E496" t="str">
            <v>015</v>
          </cell>
          <cell r="F496" t="str">
            <v>070</v>
          </cell>
          <cell r="G496" t="str">
            <v>GMAC LLC</v>
          </cell>
          <cell r="H496" t="str">
            <v>1.750 OCT 30 12</v>
          </cell>
          <cell r="I496" t="str">
            <v>36185JAA7</v>
          </cell>
          <cell r="J496" t="str">
            <v>B</v>
          </cell>
          <cell r="K496" t="str">
            <v>ZZZ</v>
          </cell>
          <cell r="L496">
            <v>34205.69</v>
          </cell>
          <cell r="M496">
            <v>4679729.63</v>
          </cell>
          <cell r="N496">
            <v>4684558.2</v>
          </cell>
          <cell r="O496">
            <v>4767762.5</v>
          </cell>
          <cell r="P496">
            <v>4660000</v>
          </cell>
          <cell r="Q496">
            <v>4801968.1900000004</v>
          </cell>
          <cell r="R496" t="str">
            <v>AO   30</v>
          </cell>
          <cell r="S496">
            <v>41212</v>
          </cell>
          <cell r="T496">
            <v>2012</v>
          </cell>
          <cell r="U496">
            <v>10</v>
          </cell>
          <cell r="V496">
            <v>761</v>
          </cell>
          <cell r="W496" t="str">
            <v>MS</v>
          </cell>
          <cell r="X496">
            <v>1.75</v>
          </cell>
          <cell r="Y496">
            <v>2.0299999999999998</v>
          </cell>
          <cell r="Z496">
            <v>4.2647782547484544E-3</v>
          </cell>
          <cell r="AA496">
            <v>40451</v>
          </cell>
          <cell r="AB496">
            <v>88032.87</v>
          </cell>
          <cell r="AC496">
            <v>5.2199999999999996E-2</v>
          </cell>
          <cell r="AD496">
            <v>1</v>
          </cell>
          <cell r="AE496">
            <v>102.31299999999999</v>
          </cell>
          <cell r="AF496" t="str">
            <v>AAA</v>
          </cell>
          <cell r="AG496">
            <v>100.527</v>
          </cell>
          <cell r="AH496">
            <v>1.5</v>
          </cell>
          <cell r="AI496">
            <v>0.6</v>
          </cell>
          <cell r="AJ496">
            <v>3.1513139813412229E-3</v>
          </cell>
          <cell r="AK496">
            <v>3.9038949825193655E-3</v>
          </cell>
          <cell r="AL496" t="str">
            <v>AAA</v>
          </cell>
          <cell r="AM496" t="str">
            <v>Aaa</v>
          </cell>
          <cell r="AN496" t="str">
            <v>AAA</v>
          </cell>
          <cell r="AO496" t="str">
            <v>Financial</v>
          </cell>
          <cell r="AP496" t="str">
            <v>Banks</v>
          </cell>
          <cell r="AQ496" t="str">
            <v>UNITED STATES</v>
          </cell>
          <cell r="AR496" t="str">
            <v>#N/A Field Not Applicable</v>
          </cell>
        </row>
        <row r="497">
          <cell r="A497" t="str">
            <v>CP Inc</v>
          </cell>
          <cell r="B497" t="str">
            <v>UBS</v>
          </cell>
          <cell r="C497" t="str">
            <v>13409102</v>
          </cell>
          <cell r="D497" t="str">
            <v>USD</v>
          </cell>
          <cell r="E497" t="str">
            <v>015</v>
          </cell>
          <cell r="F497" t="str">
            <v>070</v>
          </cell>
          <cell r="G497" t="str">
            <v>GENERAL DYNAMICS COR</v>
          </cell>
          <cell r="H497" t="str">
            <v>1.800 JUL 15 11</v>
          </cell>
          <cell r="I497" t="str">
            <v>369550AP3</v>
          </cell>
          <cell r="J497" t="str">
            <v>B</v>
          </cell>
          <cell r="K497" t="str">
            <v>CAL</v>
          </cell>
          <cell r="L497">
            <v>2394</v>
          </cell>
          <cell r="M497">
            <v>628926.21</v>
          </cell>
          <cell r="N497">
            <v>627190.19999999995</v>
          </cell>
          <cell r="O497">
            <v>637364.69999999995</v>
          </cell>
          <cell r="P497">
            <v>630000</v>
          </cell>
          <cell r="Q497">
            <v>639758.69999999995</v>
          </cell>
          <cell r="R497" t="str">
            <v>JJ   15</v>
          </cell>
          <cell r="S497">
            <v>40739</v>
          </cell>
          <cell r="T497">
            <v>2011</v>
          </cell>
          <cell r="U497">
            <v>7</v>
          </cell>
          <cell r="V497">
            <v>288</v>
          </cell>
          <cell r="W497" t="str">
            <v>MS</v>
          </cell>
          <cell r="X497">
            <v>1.8</v>
          </cell>
          <cell r="Y497">
            <v>1.99</v>
          </cell>
          <cell r="Z497">
            <v>5.6186557627003217E-4</v>
          </cell>
          <cell r="AA497">
            <v>40451</v>
          </cell>
          <cell r="AB497">
            <v>8438.49</v>
          </cell>
          <cell r="AC497">
            <v>1.01E-2</v>
          </cell>
          <cell r="AD497">
            <v>1</v>
          </cell>
          <cell r="AE497">
            <v>101.169</v>
          </cell>
          <cell r="AF497" t="str">
            <v>A</v>
          </cell>
          <cell r="AG497">
            <v>99.554000000000002</v>
          </cell>
          <cell r="AH497">
            <v>2</v>
          </cell>
          <cell r="AI497">
            <v>0.3</v>
          </cell>
          <cell r="AJ497">
            <v>5.6468902137691678E-4</v>
          </cell>
          <cell r="AK497">
            <v>6.9954522154560758E-4</v>
          </cell>
          <cell r="AL497" t="str">
            <v xml:space="preserve">A </v>
          </cell>
          <cell r="AM497" t="str">
            <v>A2</v>
          </cell>
          <cell r="AN497" t="str">
            <v xml:space="preserve">A </v>
          </cell>
          <cell r="AO497" t="str">
            <v>Industrial</v>
          </cell>
          <cell r="AP497" t="str">
            <v>Aerospace/Defense</v>
          </cell>
          <cell r="AQ497" t="str">
            <v>UNITED STATES</v>
          </cell>
          <cell r="AR497" t="str">
            <v>#N/A Field Not Applicable</v>
          </cell>
        </row>
        <row r="498">
          <cell r="A498" t="str">
            <v>CP Inc</v>
          </cell>
          <cell r="B498" t="str">
            <v>UBS</v>
          </cell>
          <cell r="C498" t="str">
            <v>13409102</v>
          </cell>
          <cell r="D498" t="str">
            <v>USD</v>
          </cell>
          <cell r="E498" t="str">
            <v>015</v>
          </cell>
          <cell r="F498" t="str">
            <v>070</v>
          </cell>
          <cell r="G498" t="str">
            <v>GENL ELEC CAP CORP F</v>
          </cell>
          <cell r="H498" t="str">
            <v>2.200 JUN 08 12</v>
          </cell>
          <cell r="I498" t="str">
            <v>36967HAH0</v>
          </cell>
          <cell r="J498" t="str">
            <v>B</v>
          </cell>
          <cell r="K498" t="str">
            <v>ZZZ</v>
          </cell>
          <cell r="L498">
            <v>25723.19</v>
          </cell>
          <cell r="M498">
            <v>3723254.47</v>
          </cell>
          <cell r="N498">
            <v>3721534.6</v>
          </cell>
          <cell r="O498">
            <v>3829411.75</v>
          </cell>
          <cell r="P498">
            <v>3725000</v>
          </cell>
          <cell r="Q498">
            <v>3855134.94</v>
          </cell>
          <cell r="R498" t="str">
            <v>JD    8</v>
          </cell>
          <cell r="S498">
            <v>41068</v>
          </cell>
          <cell r="T498">
            <v>2012</v>
          </cell>
          <cell r="U498">
            <v>6</v>
          </cell>
          <cell r="V498">
            <v>617</v>
          </cell>
          <cell r="W498" t="str">
            <v>MS</v>
          </cell>
          <cell r="X498">
            <v>2.2000000000000002</v>
          </cell>
          <cell r="Y498">
            <v>1.65</v>
          </cell>
          <cell r="Z498">
            <v>2.7579495557614989E-3</v>
          </cell>
          <cell r="AA498">
            <v>40451</v>
          </cell>
          <cell r="AB498">
            <v>106157.28</v>
          </cell>
          <cell r="AC498">
            <v>3.5900000000000001E-2</v>
          </cell>
          <cell r="AD498">
            <v>1</v>
          </cell>
          <cell r="AE498">
            <v>102.803</v>
          </cell>
          <cell r="AF498" t="str">
            <v>AAA</v>
          </cell>
          <cell r="AG498">
            <v>99.906999999999982</v>
          </cell>
          <cell r="AH498">
            <v>2.2000000000000002</v>
          </cell>
          <cell r="AI498">
            <v>0.5</v>
          </cell>
          <cell r="AJ498">
            <v>3.6772660743486659E-3</v>
          </cell>
          <cell r="AK498">
            <v>4.5554523167280724E-3</v>
          </cell>
          <cell r="AL498" t="str">
            <v>AAA</v>
          </cell>
          <cell r="AM498" t="str">
            <v>Aaa</v>
          </cell>
          <cell r="AN498" t="str">
            <v>AAA</v>
          </cell>
          <cell r="AO498" t="str">
            <v>Financial</v>
          </cell>
          <cell r="AP498" t="str">
            <v>Diversified Finan Serv</v>
          </cell>
          <cell r="AQ498" t="str">
            <v>UNITED STATES</v>
          </cell>
          <cell r="AR498" t="str">
            <v>#N/A Field Not Applicable</v>
          </cell>
        </row>
        <row r="499">
          <cell r="A499" t="str">
            <v>CP Inc</v>
          </cell>
          <cell r="B499" t="str">
            <v>UBS</v>
          </cell>
          <cell r="C499" t="str">
            <v>13409102</v>
          </cell>
          <cell r="D499" t="str">
            <v>USD</v>
          </cell>
          <cell r="E499" t="str">
            <v>015</v>
          </cell>
          <cell r="F499" t="str">
            <v>070</v>
          </cell>
          <cell r="G499" t="str">
            <v>GENL ELEC CAP CORP F</v>
          </cell>
          <cell r="H499" t="str">
            <v>1.800 MAR 11 11</v>
          </cell>
          <cell r="I499" t="str">
            <v>36967HAL1</v>
          </cell>
          <cell r="J499" t="str">
            <v>B</v>
          </cell>
          <cell r="K499" t="str">
            <v>ZZZ</v>
          </cell>
          <cell r="L499">
            <v>1800</v>
          </cell>
          <cell r="M499">
            <v>1799876.76</v>
          </cell>
          <cell r="N499">
            <v>1799442</v>
          </cell>
          <cell r="O499">
            <v>1812564</v>
          </cell>
          <cell r="P499">
            <v>1800000</v>
          </cell>
          <cell r="Q499">
            <v>1814364</v>
          </cell>
          <cell r="R499" t="str">
            <v>MS   11</v>
          </cell>
          <cell r="S499">
            <v>40613</v>
          </cell>
          <cell r="T499">
            <v>2011</v>
          </cell>
          <cell r="U499">
            <v>3</v>
          </cell>
          <cell r="V499">
            <v>162</v>
          </cell>
          <cell r="W499" t="str">
            <v>MS</v>
          </cell>
          <cell r="X499">
            <v>1.8</v>
          </cell>
          <cell r="Y499">
            <v>0.45</v>
          </cell>
          <cell r="Z499">
            <v>3.6360926251710444E-4</v>
          </cell>
          <cell r="AA499">
            <v>40451</v>
          </cell>
          <cell r="AB499">
            <v>12687.24</v>
          </cell>
          <cell r="AC499">
            <v>4.1999999999999997E-3</v>
          </cell>
          <cell r="AD499">
            <v>1</v>
          </cell>
          <cell r="AE499">
            <v>100.69799999999999</v>
          </cell>
          <cell r="AF499" t="str">
            <v>AAA</v>
          </cell>
          <cell r="AG499">
            <v>99.968999999999994</v>
          </cell>
          <cell r="AH499">
            <v>1.8</v>
          </cell>
          <cell r="AI499">
            <v>0.2</v>
          </cell>
          <cell r="AJ499">
            <v>1.4544370500684178E-3</v>
          </cell>
          <cell r="AK499">
            <v>1.801778412361112E-3</v>
          </cell>
          <cell r="AL499" t="str">
            <v>AAA</v>
          </cell>
          <cell r="AM499" t="str">
            <v>Aaa</v>
          </cell>
          <cell r="AN499" t="str">
            <v>AAA</v>
          </cell>
          <cell r="AO499" t="str">
            <v>Financial</v>
          </cell>
          <cell r="AP499" t="str">
            <v>Diversified Finan Serv</v>
          </cell>
          <cell r="AQ499" t="str">
            <v>UNITED STATES</v>
          </cell>
          <cell r="AR499" t="str">
            <v>#N/A Field Not Applicable</v>
          </cell>
        </row>
        <row r="500">
          <cell r="A500" t="str">
            <v>CP Inc</v>
          </cell>
          <cell r="B500" t="str">
            <v>UBS</v>
          </cell>
          <cell r="C500" t="str">
            <v>13409102</v>
          </cell>
          <cell r="D500" t="str">
            <v>USD</v>
          </cell>
          <cell r="E500" t="str">
            <v>015</v>
          </cell>
          <cell r="F500" t="str">
            <v>070</v>
          </cell>
          <cell r="G500" t="str">
            <v>HEWLETT PACKARD CO</v>
          </cell>
          <cell r="H500" t="str">
            <v>5.250 MAR 01 12</v>
          </cell>
          <cell r="I500" t="str">
            <v>428236AL7</v>
          </cell>
          <cell r="J500" t="str">
            <v>B</v>
          </cell>
          <cell r="K500" t="str">
            <v>CAL</v>
          </cell>
          <cell r="L500">
            <v>6562.5</v>
          </cell>
          <cell r="M500">
            <v>1518525.18</v>
          </cell>
          <cell r="N500">
            <v>1546725</v>
          </cell>
          <cell r="O500">
            <v>1595895</v>
          </cell>
          <cell r="P500">
            <v>1500000</v>
          </cell>
          <cell r="Q500">
            <v>1602457.5</v>
          </cell>
          <cell r="R500" t="str">
            <v>MS    1</v>
          </cell>
          <cell r="S500">
            <v>40969</v>
          </cell>
          <cell r="T500">
            <v>2012</v>
          </cell>
          <cell r="U500">
            <v>3</v>
          </cell>
          <cell r="V500">
            <v>518</v>
          </cell>
          <cell r="W500" t="str">
            <v>MS</v>
          </cell>
          <cell r="X500">
            <v>5.25</v>
          </cell>
          <cell r="Y500">
            <v>1.38</v>
          </cell>
          <cell r="Z500">
            <v>9.4076410570165356E-4</v>
          </cell>
          <cell r="AA500">
            <v>40451</v>
          </cell>
          <cell r="AB500">
            <v>77369.820000000007</v>
          </cell>
          <cell r="AC500">
            <v>2.6099999999999998E-2</v>
          </cell>
          <cell r="AD500">
            <v>1</v>
          </cell>
          <cell r="AE500">
            <v>106.39299999999999</v>
          </cell>
          <cell r="AF500" t="str">
            <v>A</v>
          </cell>
          <cell r="AG500">
            <v>103.11499999999999</v>
          </cell>
          <cell r="AH500">
            <v>3.5</v>
          </cell>
          <cell r="AI500">
            <v>0.7</v>
          </cell>
          <cell r="AJ500">
            <v>2.3859959202578176E-3</v>
          </cell>
          <cell r="AK500">
            <v>2.9558075001595917E-3</v>
          </cell>
          <cell r="AL500" t="str">
            <v xml:space="preserve">A </v>
          </cell>
          <cell r="AM500" t="str">
            <v>A2</v>
          </cell>
          <cell r="AN500" t="str">
            <v xml:space="preserve">A </v>
          </cell>
          <cell r="AO500" t="str">
            <v>Technology</v>
          </cell>
          <cell r="AP500" t="str">
            <v>Computers</v>
          </cell>
          <cell r="AQ500" t="str">
            <v>UNITED STATES</v>
          </cell>
          <cell r="AR500" t="str">
            <v>#N/A Field Not Applicable</v>
          </cell>
        </row>
        <row r="501">
          <cell r="A501" t="str">
            <v>CP Inc</v>
          </cell>
          <cell r="B501" t="str">
            <v>UBS</v>
          </cell>
          <cell r="C501" t="str">
            <v>13409102</v>
          </cell>
          <cell r="D501" t="str">
            <v>USD</v>
          </cell>
          <cell r="E501" t="str">
            <v>195</v>
          </cell>
          <cell r="F501" t="str">
            <v>070</v>
          </cell>
          <cell r="G501" t="str">
            <v>INTER AMERN DEV BK G</v>
          </cell>
          <cell r="H501" t="str">
            <v>3.000 MAY 16 11</v>
          </cell>
          <cell r="I501" t="str">
            <v>4581X0AX6</v>
          </cell>
          <cell r="J501" t="str">
            <v>B</v>
          </cell>
          <cell r="K501" t="str">
            <v>ZZZ</v>
          </cell>
          <cell r="L501">
            <v>33750</v>
          </cell>
          <cell r="M501">
            <v>3018208.91</v>
          </cell>
          <cell r="N501">
            <v>3065455.8</v>
          </cell>
          <cell r="O501">
            <v>3048150</v>
          </cell>
          <cell r="P501">
            <v>3000000</v>
          </cell>
          <cell r="Q501">
            <v>3081900</v>
          </cell>
          <cell r="R501" t="str">
            <v>MN   16</v>
          </cell>
          <cell r="S501">
            <v>40679</v>
          </cell>
          <cell r="T501">
            <v>2011</v>
          </cell>
          <cell r="U501">
            <v>5</v>
          </cell>
          <cell r="V501">
            <v>228</v>
          </cell>
          <cell r="W501" t="str">
            <v>MS</v>
          </cell>
          <cell r="X501">
            <v>3</v>
          </cell>
          <cell r="Y501">
            <v>2.13</v>
          </cell>
          <cell r="Z501">
            <v>2.8860812606608098E-3</v>
          </cell>
          <cell r="AA501">
            <v>40451</v>
          </cell>
          <cell r="AB501">
            <v>29941.09</v>
          </cell>
          <cell r="AC501">
            <v>6.9999999999999993E-3</v>
          </cell>
          <cell r="AD501">
            <v>1</v>
          </cell>
          <cell r="AE501">
            <v>101.605</v>
          </cell>
          <cell r="AF501" t="str">
            <v>AAA</v>
          </cell>
          <cell r="AG501">
            <v>102.182</v>
          </cell>
          <cell r="AH501">
            <v>2</v>
          </cell>
          <cell r="AI501">
            <v>0.4</v>
          </cell>
          <cell r="AJ501">
            <v>2.70993545601954E-3</v>
          </cell>
          <cell r="AK501">
            <v>3.3571086512945245E-3</v>
          </cell>
          <cell r="AL501" t="str">
            <v>AAA</v>
          </cell>
          <cell r="AM501" t="str">
            <v>Aaa</v>
          </cell>
          <cell r="AN501" t="str">
            <v>AAA</v>
          </cell>
          <cell r="AO501" t="str">
            <v>Government</v>
          </cell>
          <cell r="AP501" t="str">
            <v>Multi-National</v>
          </cell>
          <cell r="AQ501" t="str">
            <v>SNAT</v>
          </cell>
          <cell r="AR501" t="str">
            <v>#N/A Field Not Applicable</v>
          </cell>
        </row>
        <row r="502">
          <cell r="A502" t="str">
            <v>CP Inc</v>
          </cell>
          <cell r="B502" t="str">
            <v>UBS</v>
          </cell>
          <cell r="C502" t="str">
            <v>13409102</v>
          </cell>
          <cell r="D502" t="str">
            <v>USD</v>
          </cell>
          <cell r="E502" t="str">
            <v>015</v>
          </cell>
          <cell r="F502" t="str">
            <v>070</v>
          </cell>
          <cell r="G502" t="str">
            <v>JPMORGAN CHASE &amp; CO</v>
          </cell>
          <cell r="H502" t="str">
            <v>4.500 NOV 15 10</v>
          </cell>
          <cell r="I502" t="str">
            <v>46625HBA7</v>
          </cell>
          <cell r="J502" t="str">
            <v>B</v>
          </cell>
          <cell r="K502" t="str">
            <v>ZZZ</v>
          </cell>
          <cell r="L502">
            <v>51000</v>
          </cell>
          <cell r="M502">
            <v>2998660.33</v>
          </cell>
          <cell r="N502">
            <v>2957920</v>
          </cell>
          <cell r="O502">
            <v>3013710</v>
          </cell>
          <cell r="P502">
            <v>3000000</v>
          </cell>
          <cell r="Q502">
            <v>3064710</v>
          </cell>
          <cell r="R502" t="str">
            <v>MN   15</v>
          </cell>
          <cell r="S502">
            <v>40497</v>
          </cell>
          <cell r="T502">
            <v>2010</v>
          </cell>
          <cell r="U502">
            <v>11</v>
          </cell>
          <cell r="V502">
            <v>46</v>
          </cell>
          <cell r="W502" t="str">
            <v>MS</v>
          </cell>
          <cell r="X502">
            <v>4.5</v>
          </cell>
          <cell r="Y502">
            <v>0.12</v>
          </cell>
          <cell r="Z502">
            <v>1.6154301159013385E-4</v>
          </cell>
          <cell r="AA502">
            <v>40451</v>
          </cell>
          <cell r="AB502">
            <v>15049.67</v>
          </cell>
          <cell r="AC502">
            <v>8.0000000000000004E-4</v>
          </cell>
          <cell r="AD502">
            <v>1</v>
          </cell>
          <cell r="AE502">
            <v>100.45700000000001</v>
          </cell>
          <cell r="AF502" t="str">
            <v>A+</v>
          </cell>
          <cell r="AG502">
            <v>98.596999999999994</v>
          </cell>
          <cell r="AH502">
            <v>5</v>
          </cell>
          <cell r="AI502">
            <v>0.8</v>
          </cell>
          <cell r="AJ502">
            <v>6.7309588162555774E-3</v>
          </cell>
          <cell r="AK502">
            <v>8.3384126449821301E-3</v>
          </cell>
          <cell r="AL502" t="str">
            <v xml:space="preserve">A+ </v>
          </cell>
          <cell r="AM502" t="str">
            <v>Aa3</v>
          </cell>
          <cell r="AN502" t="str">
            <v xml:space="preserve">A+ </v>
          </cell>
          <cell r="AO502" t="str">
            <v>Financial</v>
          </cell>
          <cell r="AP502" t="str">
            <v>Banks</v>
          </cell>
          <cell r="AQ502" t="str">
            <v>UNITED STATES</v>
          </cell>
          <cell r="AR502" t="str">
            <v>#N/A Field Not Applicable</v>
          </cell>
        </row>
        <row r="503">
          <cell r="A503" t="str">
            <v>CP Inc</v>
          </cell>
          <cell r="B503" t="str">
            <v>UBS</v>
          </cell>
          <cell r="C503" t="str">
            <v>13409102</v>
          </cell>
          <cell r="D503" t="str">
            <v>USD</v>
          </cell>
          <cell r="E503" t="str">
            <v>150</v>
          </cell>
          <cell r="F503" t="str">
            <v>070</v>
          </cell>
          <cell r="G503" t="str">
            <v>KREDITANSTALT FUR WI</v>
          </cell>
          <cell r="H503" t="str">
            <v>4.750 MAY 15 12</v>
          </cell>
          <cell r="I503" t="str">
            <v>500769CD4</v>
          </cell>
          <cell r="J503" t="str">
            <v>B</v>
          </cell>
          <cell r="K503" t="str">
            <v>ZZZ</v>
          </cell>
          <cell r="L503">
            <v>53833.33</v>
          </cell>
          <cell r="M503">
            <v>3147255.23</v>
          </cell>
          <cell r="N503">
            <v>3231330</v>
          </cell>
          <cell r="O503">
            <v>3199687.5</v>
          </cell>
          <cell r="P503">
            <v>3000000</v>
          </cell>
          <cell r="Q503">
            <v>3253520.83</v>
          </cell>
          <cell r="R503" t="str">
            <v>MN   15</v>
          </cell>
          <cell r="S503">
            <v>41044</v>
          </cell>
          <cell r="T503">
            <v>2012</v>
          </cell>
          <cell r="U503">
            <v>5</v>
          </cell>
          <cell r="V503">
            <v>593</v>
          </cell>
          <cell r="W503" t="str">
            <v>MS</v>
          </cell>
          <cell r="X503">
            <v>4.75</v>
          </cell>
          <cell r="Y503">
            <v>1.55</v>
          </cell>
          <cell r="Z503">
            <v>2.1899959754982461E-3</v>
          </cell>
          <cell r="AA503">
            <v>40451</v>
          </cell>
          <cell r="AB503">
            <v>52432.27</v>
          </cell>
          <cell r="AC503">
            <v>3.2599999999999997E-2</v>
          </cell>
          <cell r="AD503">
            <v>1</v>
          </cell>
          <cell r="AE503">
            <v>106.65600000000001</v>
          </cell>
          <cell r="AF503" t="str">
            <v>AAA</v>
          </cell>
          <cell r="AG503">
            <v>107.711</v>
          </cell>
          <cell r="AH503">
            <v>1.7</v>
          </cell>
          <cell r="AI503">
            <v>0.6</v>
          </cell>
          <cell r="AJ503">
            <v>2.4019310699013017E-3</v>
          </cell>
          <cell r="AK503">
            <v>2.9755482023261261E-3</v>
          </cell>
          <cell r="AL503" t="str">
            <v>AAA</v>
          </cell>
          <cell r="AM503" t="str">
            <v>Aaa</v>
          </cell>
          <cell r="AN503" t="str">
            <v>AAA</v>
          </cell>
          <cell r="AO503" t="str">
            <v>Financial</v>
          </cell>
          <cell r="AP503" t="str">
            <v>Banks</v>
          </cell>
          <cell r="AQ503" t="str">
            <v>GERMANY</v>
          </cell>
          <cell r="AR503" t="str">
            <v>#N/A Field Not Applicable</v>
          </cell>
        </row>
        <row r="504">
          <cell r="A504" t="str">
            <v>CP Inc</v>
          </cell>
          <cell r="B504" t="str">
            <v>UBS</v>
          </cell>
          <cell r="C504" t="str">
            <v>13409102</v>
          </cell>
          <cell r="D504" t="str">
            <v>USD</v>
          </cell>
          <cell r="E504" t="str">
            <v>150</v>
          </cell>
          <cell r="F504" t="str">
            <v>070</v>
          </cell>
          <cell r="G504" t="str">
            <v>KREDITANSTALT FUR WI</v>
          </cell>
          <cell r="H504" t="str">
            <v>3.250 FEB 15 11</v>
          </cell>
          <cell r="I504" t="str">
            <v>500769CN2</v>
          </cell>
          <cell r="J504" t="str">
            <v>B</v>
          </cell>
          <cell r="K504" t="str">
            <v>ZZZ</v>
          </cell>
          <cell r="L504">
            <v>6229.17</v>
          </cell>
          <cell r="M504">
            <v>1499892.32</v>
          </cell>
          <cell r="N504">
            <v>1499115</v>
          </cell>
          <cell r="O504">
            <v>1517343.75</v>
          </cell>
          <cell r="P504">
            <v>1500000</v>
          </cell>
          <cell r="Q504">
            <v>1523572.92</v>
          </cell>
          <cell r="R504" t="str">
            <v>FA   15</v>
          </cell>
          <cell r="S504">
            <v>40589</v>
          </cell>
          <cell r="T504">
            <v>2011</v>
          </cell>
          <cell r="U504">
            <v>2</v>
          </cell>
          <cell r="V504">
            <v>138</v>
          </cell>
          <cell r="W504" t="str">
            <v>MS</v>
          </cell>
          <cell r="X504">
            <v>3.25</v>
          </cell>
          <cell r="Y504">
            <v>0.37</v>
          </cell>
          <cell r="Z504">
            <v>2.4913885267245802E-4</v>
          </cell>
          <cell r="AA504">
            <v>40451</v>
          </cell>
          <cell r="AB504">
            <v>17451.43</v>
          </cell>
          <cell r="AC504">
            <v>3.3E-3</v>
          </cell>
          <cell r="AD504">
            <v>1</v>
          </cell>
          <cell r="AE504">
            <v>101.15600000000001</v>
          </cell>
          <cell r="AF504" t="str">
            <v>AAA</v>
          </cell>
          <cell r="AG504">
            <v>99.941000000000003</v>
          </cell>
          <cell r="AH504">
            <v>3.3</v>
          </cell>
          <cell r="AI504">
            <v>0.1</v>
          </cell>
          <cell r="AJ504">
            <v>2.2220492265381388E-3</v>
          </cell>
          <cell r="AK504">
            <v>2.7527078792387682E-3</v>
          </cell>
          <cell r="AL504" t="str">
            <v>AAA</v>
          </cell>
          <cell r="AM504" t="str">
            <v>Aaa</v>
          </cell>
          <cell r="AN504" t="str">
            <v>AAA</v>
          </cell>
          <cell r="AO504" t="str">
            <v>Financial</v>
          </cell>
          <cell r="AP504" t="str">
            <v>Banks</v>
          </cell>
          <cell r="AQ504" t="str">
            <v>GERMANY</v>
          </cell>
          <cell r="AR504" t="str">
            <v>#N/A Field Not Applicable</v>
          </cell>
        </row>
        <row r="505">
          <cell r="A505" t="str">
            <v>CP Inc</v>
          </cell>
          <cell r="B505" t="str">
            <v>UBS</v>
          </cell>
          <cell r="C505" t="str">
            <v>13409102</v>
          </cell>
          <cell r="D505" t="str">
            <v>USD</v>
          </cell>
          <cell r="E505" t="str">
            <v>015</v>
          </cell>
          <cell r="F505" t="str">
            <v>070</v>
          </cell>
          <cell r="G505" t="str">
            <v>MERCK &amp; CO INC</v>
          </cell>
          <cell r="H505" t="str">
            <v>4.375 FEB 15 13</v>
          </cell>
          <cell r="I505" t="str">
            <v>589331AH0</v>
          </cell>
          <cell r="J505" t="str">
            <v>B</v>
          </cell>
          <cell r="K505" t="str">
            <v>ZZZ</v>
          </cell>
          <cell r="L505">
            <v>11180.56</v>
          </cell>
          <cell r="M505">
            <v>2058434.59</v>
          </cell>
          <cell r="N505">
            <v>2101520</v>
          </cell>
          <cell r="O505">
            <v>2154360</v>
          </cell>
          <cell r="P505">
            <v>2000000</v>
          </cell>
          <cell r="Q505">
            <v>2165540.56</v>
          </cell>
          <cell r="R505" t="str">
            <v>FA   15</v>
          </cell>
          <cell r="S505">
            <v>41320</v>
          </cell>
          <cell r="T505">
            <v>2013</v>
          </cell>
          <cell r="U505">
            <v>2</v>
          </cell>
          <cell r="V505">
            <v>869</v>
          </cell>
          <cell r="W505" t="str">
            <v>MS</v>
          </cell>
          <cell r="X505">
            <v>4.375</v>
          </cell>
          <cell r="Y505">
            <v>2.2599999999999998</v>
          </cell>
          <cell r="Z505">
            <v>2.0884552069167376E-3</v>
          </cell>
          <cell r="AA505">
            <v>40451</v>
          </cell>
          <cell r="AB505">
            <v>95925.41</v>
          </cell>
          <cell r="AC505">
            <v>6.3799999999999996E-2</v>
          </cell>
          <cell r="AD505">
            <v>1</v>
          </cell>
          <cell r="AE505">
            <v>107.71799999999999</v>
          </cell>
          <cell r="AF505" t="str">
            <v>AA-</v>
          </cell>
          <cell r="AG505">
            <v>105.07599999999998</v>
          </cell>
          <cell r="AH505">
            <v>2.8</v>
          </cell>
          <cell r="AI505">
            <v>1.1000000000000001</v>
          </cell>
          <cell r="AJ505">
            <v>2.5874666280384356E-3</v>
          </cell>
          <cell r="AK505">
            <v>3.205392431996384E-3</v>
          </cell>
          <cell r="AL505" t="str">
            <v>AA-</v>
          </cell>
          <cell r="AM505" t="str">
            <v>Aa3</v>
          </cell>
          <cell r="AN505" t="str">
            <v>AA-</v>
          </cell>
          <cell r="AO505" t="str">
            <v>Consumer, Non-cyclical</v>
          </cell>
          <cell r="AP505" t="str">
            <v>Pharmaceuticals</v>
          </cell>
          <cell r="AQ505" t="str">
            <v>UNITED STATES</v>
          </cell>
          <cell r="AR505" t="str">
            <v>#N/A Field Not Applicable</v>
          </cell>
        </row>
        <row r="506">
          <cell r="A506" t="str">
            <v>CP Inc</v>
          </cell>
          <cell r="B506" t="str">
            <v>UBS</v>
          </cell>
          <cell r="C506" t="str">
            <v>13409102</v>
          </cell>
          <cell r="D506" t="str">
            <v>USD</v>
          </cell>
          <cell r="E506" t="str">
            <v>015</v>
          </cell>
          <cell r="F506" t="str">
            <v>070</v>
          </cell>
          <cell r="G506" t="str">
            <v>MORGAN STANLEY</v>
          </cell>
          <cell r="H506" t="str">
            <v>5.050 JAN 21 11</v>
          </cell>
          <cell r="I506" t="str">
            <v>61746SBS7</v>
          </cell>
          <cell r="J506" t="str">
            <v>B</v>
          </cell>
          <cell r="K506" t="str">
            <v>ZZZ</v>
          </cell>
          <cell r="L506">
            <v>59456.74</v>
          </cell>
          <cell r="M506">
            <v>6105478.21</v>
          </cell>
          <cell r="N506">
            <v>6237069.5</v>
          </cell>
          <cell r="O506">
            <v>6134471.8799999999</v>
          </cell>
          <cell r="P506">
            <v>6055000</v>
          </cell>
          <cell r="Q506">
            <v>6193928.6200000001</v>
          </cell>
          <cell r="R506" t="str">
            <v>JJ   21</v>
          </cell>
          <cell r="S506">
            <v>40564</v>
          </cell>
          <cell r="T506">
            <v>2011</v>
          </cell>
          <cell r="U506">
            <v>1</v>
          </cell>
          <cell r="V506">
            <v>113</v>
          </cell>
          <cell r="W506" t="str">
            <v>MS</v>
          </cell>
          <cell r="X506">
            <v>5.05</v>
          </cell>
          <cell r="Y506">
            <v>0.31</v>
          </cell>
          <cell r="Z506">
            <v>8.4969103115238825E-4</v>
          </cell>
          <cell r="AA506">
            <v>40451</v>
          </cell>
          <cell r="AB506">
            <v>28993.67</v>
          </cell>
          <cell r="AC506">
            <v>2.5000000000000001E-3</v>
          </cell>
          <cell r="AD506">
            <v>1</v>
          </cell>
          <cell r="AE506">
            <v>101.31299999999999</v>
          </cell>
          <cell r="AF506" t="str">
            <v>A</v>
          </cell>
          <cell r="AG506">
            <v>103.00700000000001</v>
          </cell>
          <cell r="AH506">
            <v>2.2999999999999998</v>
          </cell>
          <cell r="AI506">
            <v>0.7</v>
          </cell>
          <cell r="AJ506">
            <v>6.3041592633886869E-3</v>
          </cell>
          <cell r="AK506">
            <v>7.8096869633001598E-3</v>
          </cell>
          <cell r="AL506" t="str">
            <v xml:space="preserve">A </v>
          </cell>
          <cell r="AM506" t="str">
            <v>A2</v>
          </cell>
          <cell r="AN506" t="str">
            <v xml:space="preserve">A </v>
          </cell>
          <cell r="AO506" t="str">
            <v>Financial</v>
          </cell>
          <cell r="AP506" t="str">
            <v>Banks</v>
          </cell>
          <cell r="AQ506" t="str">
            <v>UNITED STATES</v>
          </cell>
          <cell r="AR506" t="str">
            <v>#N/A Field Not Applicable</v>
          </cell>
        </row>
        <row r="507">
          <cell r="A507" t="str">
            <v>CP Inc</v>
          </cell>
          <cell r="B507" t="str">
            <v>UBS</v>
          </cell>
          <cell r="C507" t="str">
            <v>13409102</v>
          </cell>
          <cell r="D507" t="str">
            <v>USD</v>
          </cell>
          <cell r="E507" t="str">
            <v>015</v>
          </cell>
          <cell r="F507" t="str">
            <v>070</v>
          </cell>
          <cell r="G507" t="str">
            <v>NEW YORK LIFE GLOBAL</v>
          </cell>
          <cell r="H507" t="str">
            <v>5.250 OCT 16 12</v>
          </cell>
          <cell r="I507" t="str">
            <v>64952WAJ2</v>
          </cell>
          <cell r="J507" t="str">
            <v>B</v>
          </cell>
          <cell r="K507" t="str">
            <v>ZZZ</v>
          </cell>
          <cell r="L507">
            <v>46320.31</v>
          </cell>
          <cell r="M507">
            <v>2034102.96</v>
          </cell>
          <cell r="N507">
            <v>2073368.25</v>
          </cell>
          <cell r="O507">
            <v>2090730.47</v>
          </cell>
          <cell r="P507">
            <v>1925000</v>
          </cell>
          <cell r="Q507">
            <v>2137050.7799999998</v>
          </cell>
          <cell r="R507" t="str">
            <v>AO   16</v>
          </cell>
          <cell r="S507">
            <v>41198</v>
          </cell>
          <cell r="T507">
            <v>2012</v>
          </cell>
          <cell r="U507">
            <v>10</v>
          </cell>
          <cell r="V507">
            <v>747</v>
          </cell>
          <cell r="W507" t="str">
            <v>MS</v>
          </cell>
          <cell r="X507">
            <v>5.25</v>
          </cell>
          <cell r="Y507">
            <v>1.92</v>
          </cell>
          <cell r="Z507">
            <v>1.7532902396734239E-3</v>
          </cell>
          <cell r="AA507">
            <v>40451</v>
          </cell>
          <cell r="AB507">
            <v>56627.51</v>
          </cell>
          <cell r="AC507">
            <v>4.7899999999999998E-2</v>
          </cell>
          <cell r="AD507">
            <v>1</v>
          </cell>
          <cell r="AE507">
            <v>108.60899999999999</v>
          </cell>
          <cell r="AF507" t="str">
            <v>AAA</v>
          </cell>
          <cell r="AG507">
            <v>107.70699999999999</v>
          </cell>
          <cell r="AH507">
            <v>1.9</v>
          </cell>
          <cell r="AI507">
            <v>1</v>
          </cell>
          <cell r="AJ507">
            <v>1.7350267996768258E-3</v>
          </cell>
          <cell r="AK507">
            <v>2.1493771988128582E-3</v>
          </cell>
          <cell r="AL507" t="str">
            <v>AAA</v>
          </cell>
          <cell r="AM507" t="str">
            <v>Aaa</v>
          </cell>
          <cell r="AN507" t="str">
            <v>AAA</v>
          </cell>
          <cell r="AO507" t="str">
            <v>Financial</v>
          </cell>
          <cell r="AP507" t="str">
            <v>Insurance</v>
          </cell>
          <cell r="AQ507" t="str">
            <v>UNITED STATES</v>
          </cell>
          <cell r="AR507" t="str">
            <v>#N/A Field Not Applicable</v>
          </cell>
        </row>
        <row r="508">
          <cell r="A508" t="str">
            <v>CP Inc</v>
          </cell>
          <cell r="B508" t="str">
            <v>UBS</v>
          </cell>
          <cell r="C508" t="str">
            <v>13409102</v>
          </cell>
          <cell r="D508" t="str">
            <v>USD</v>
          </cell>
          <cell r="E508" t="str">
            <v>015</v>
          </cell>
          <cell r="F508" t="str">
            <v>070</v>
          </cell>
          <cell r="G508" t="str">
            <v>PFIZER INC</v>
          </cell>
          <cell r="H508" t="str">
            <v>4.450 MAR 15 12</v>
          </cell>
          <cell r="I508" t="str">
            <v>717081CZ4</v>
          </cell>
          <cell r="J508" t="str">
            <v>B</v>
          </cell>
          <cell r="K508" t="str">
            <v>CAL</v>
          </cell>
          <cell r="L508">
            <v>11866.67</v>
          </cell>
          <cell r="M508">
            <v>6267157.6100000003</v>
          </cell>
          <cell r="N508">
            <v>6382879.8799999999</v>
          </cell>
          <cell r="O508">
            <v>6315937.5</v>
          </cell>
          <cell r="P508">
            <v>6000000</v>
          </cell>
          <cell r="Q508">
            <v>6327804.1699999999</v>
          </cell>
          <cell r="R508" t="str">
            <v>MS   15</v>
          </cell>
          <cell r="S508">
            <v>40983</v>
          </cell>
          <cell r="T508">
            <v>2012</v>
          </cell>
          <cell r="U508">
            <v>3</v>
          </cell>
          <cell r="V508">
            <v>532</v>
          </cell>
          <cell r="W508" t="str">
            <v>MS</v>
          </cell>
          <cell r="X508">
            <v>4.45</v>
          </cell>
          <cell r="Y508">
            <v>1.42</v>
          </cell>
          <cell r="Z508">
            <v>3.9952008349280217E-3</v>
          </cell>
          <cell r="AA508">
            <v>40451</v>
          </cell>
          <cell r="AB508">
            <v>48779.89</v>
          </cell>
          <cell r="AC508">
            <v>2.75E-2</v>
          </cell>
          <cell r="AD508">
            <v>1</v>
          </cell>
          <cell r="AE508">
            <v>105.26600000000001</v>
          </cell>
          <cell r="AF508" t="str">
            <v>AA</v>
          </cell>
          <cell r="AG508">
            <v>106.381</v>
          </cell>
          <cell r="AH508">
            <v>1.3</v>
          </cell>
          <cell r="AI508">
            <v>0.8</v>
          </cell>
          <cell r="AJ508">
            <v>3.6575782291594565E-3</v>
          </cell>
          <cell r="AK508">
            <v>4.5310627190853587E-3</v>
          </cell>
          <cell r="AL508" t="str">
            <v>AA</v>
          </cell>
          <cell r="AM508" t="str">
            <v>A1</v>
          </cell>
          <cell r="AN508" t="str">
            <v>AA</v>
          </cell>
          <cell r="AO508" t="str">
            <v>Consumer, Non-cyclical</v>
          </cell>
          <cell r="AP508" t="str">
            <v>Pharmaceuticals</v>
          </cell>
          <cell r="AQ508" t="str">
            <v>UNITED STATES</v>
          </cell>
          <cell r="AR508" t="str">
            <v>#N/A Field Not Applicable</v>
          </cell>
        </row>
        <row r="509">
          <cell r="A509" t="str">
            <v>CP Inc</v>
          </cell>
          <cell r="B509" t="str">
            <v>UBS</v>
          </cell>
          <cell r="C509" t="str">
            <v>13409102</v>
          </cell>
          <cell r="D509" t="str">
            <v>USD</v>
          </cell>
          <cell r="E509" t="str">
            <v>015</v>
          </cell>
          <cell r="F509" t="str">
            <v>070</v>
          </cell>
          <cell r="G509" t="str">
            <v>PROCTER &amp; GAMBLE CO</v>
          </cell>
          <cell r="H509" t="str">
            <v>1.375 AUG 01 12</v>
          </cell>
          <cell r="I509" t="str">
            <v>742718DR7</v>
          </cell>
          <cell r="J509" t="str">
            <v>B</v>
          </cell>
          <cell r="K509" t="str">
            <v>CAL</v>
          </cell>
          <cell r="L509">
            <v>6875</v>
          </cell>
          <cell r="M509">
            <v>2998378.67</v>
          </cell>
          <cell r="N509">
            <v>2997810</v>
          </cell>
          <cell r="O509">
            <v>3040781.25</v>
          </cell>
          <cell r="P509">
            <v>3000000</v>
          </cell>
          <cell r="Q509">
            <v>3047656.25</v>
          </cell>
          <cell r="R509" t="str">
            <v>FA    1</v>
          </cell>
          <cell r="S509">
            <v>41122</v>
          </cell>
          <cell r="T509">
            <v>2012</v>
          </cell>
          <cell r="U509">
            <v>8</v>
          </cell>
          <cell r="V509">
            <v>671</v>
          </cell>
          <cell r="W509" t="str">
            <v>MS</v>
          </cell>
          <cell r="X509">
            <v>1.375</v>
          </cell>
          <cell r="Y509">
            <v>1.81</v>
          </cell>
          <cell r="Z509">
            <v>2.436378224364585E-3</v>
          </cell>
          <cell r="AA509">
            <v>40451</v>
          </cell>
          <cell r="AB509">
            <v>42402.58</v>
          </cell>
          <cell r="AC509">
            <v>4.2000000000000003E-2</v>
          </cell>
          <cell r="AD509">
            <v>1</v>
          </cell>
          <cell r="AE509">
            <v>101.35899999999999</v>
          </cell>
          <cell r="AF509" t="str">
            <v>AA-</v>
          </cell>
          <cell r="AG509">
            <v>99.927000000000007</v>
          </cell>
          <cell r="AH509">
            <v>1.4</v>
          </cell>
          <cell r="AI509">
            <v>0.6</v>
          </cell>
          <cell r="AJ509">
            <v>1.8844914442598996E-3</v>
          </cell>
          <cell r="AK509">
            <v>2.334536240249777E-3</v>
          </cell>
          <cell r="AL509" t="str">
            <v>AA-</v>
          </cell>
          <cell r="AM509" t="str">
            <v>Aa3</v>
          </cell>
          <cell r="AN509" t="str">
            <v>AA-</v>
          </cell>
          <cell r="AO509" t="str">
            <v>Consumer, Non-cyclical</v>
          </cell>
          <cell r="AP509" t="str">
            <v>Cosmetics/Personal Care</v>
          </cell>
          <cell r="AQ509" t="str">
            <v>UNITED STATES</v>
          </cell>
          <cell r="AR509" t="str">
            <v>#N/A Field Not Applicable</v>
          </cell>
        </row>
        <row r="510">
          <cell r="A510" t="str">
            <v>CP Inc</v>
          </cell>
          <cell r="B510" t="str">
            <v>UBS</v>
          </cell>
          <cell r="C510" t="str">
            <v>13409102</v>
          </cell>
          <cell r="D510" t="str">
            <v>USD</v>
          </cell>
          <cell r="E510" t="str">
            <v>015</v>
          </cell>
          <cell r="F510" t="str">
            <v>070</v>
          </cell>
          <cell r="G510" t="str">
            <v>PUBLIC SERVICE CO CO</v>
          </cell>
          <cell r="H510" t="str">
            <v>7.875 OCT 01 12</v>
          </cell>
          <cell r="I510" t="str">
            <v>744448BU4</v>
          </cell>
          <cell r="J510" t="str">
            <v>B</v>
          </cell>
          <cell r="K510" t="str">
            <v>CAL</v>
          </cell>
          <cell r="L510">
            <v>29531.25</v>
          </cell>
          <cell r="M510">
            <v>799921.9</v>
          </cell>
          <cell r="N510">
            <v>861795</v>
          </cell>
          <cell r="O510">
            <v>847875</v>
          </cell>
          <cell r="P510">
            <v>750000</v>
          </cell>
          <cell r="Q510">
            <v>877406.25</v>
          </cell>
          <cell r="R510" t="str">
            <v>AO    1</v>
          </cell>
          <cell r="S510">
            <v>41183</v>
          </cell>
          <cell r="T510">
            <v>2012</v>
          </cell>
          <cell r="U510">
            <v>10</v>
          </cell>
          <cell r="V510">
            <v>732</v>
          </cell>
          <cell r="W510" t="str">
            <v>MS</v>
          </cell>
          <cell r="X510">
            <v>7.875</v>
          </cell>
          <cell r="Y510">
            <v>1.82</v>
          </cell>
          <cell r="Z510">
            <v>6.5357981272390797E-4</v>
          </cell>
          <cell r="AA510">
            <v>40451</v>
          </cell>
          <cell r="AB510">
            <v>47953.1</v>
          </cell>
          <cell r="AC510">
            <v>4.4500000000000005E-2</v>
          </cell>
          <cell r="AD510">
            <v>1</v>
          </cell>
          <cell r="AE510">
            <v>113.05</v>
          </cell>
          <cell r="AF510" t="str">
            <v>A</v>
          </cell>
          <cell r="AG510">
            <v>114.90600000000001</v>
          </cell>
          <cell r="AH510">
            <v>1.6</v>
          </cell>
          <cell r="AI510">
            <v>1.3</v>
          </cell>
          <cell r="AJ510">
            <v>5.7457565953750146E-4</v>
          </cell>
          <cell r="AK510">
            <v>7.1179293705019334E-4</v>
          </cell>
          <cell r="AL510" t="str">
            <v xml:space="preserve">A </v>
          </cell>
          <cell r="AM510" t="str">
            <v>A2</v>
          </cell>
          <cell r="AN510" t="str">
            <v xml:space="preserve">A </v>
          </cell>
          <cell r="AO510" t="str">
            <v>Utilities</v>
          </cell>
          <cell r="AP510" t="str">
            <v>Electric</v>
          </cell>
          <cell r="AQ510" t="str">
            <v>UNITED STATES</v>
          </cell>
          <cell r="AR510" t="str">
            <v>#N/A Field Not Applicable</v>
          </cell>
        </row>
        <row r="511">
          <cell r="A511" t="str">
            <v>CP Inc</v>
          </cell>
          <cell r="B511" t="str">
            <v>UBS</v>
          </cell>
          <cell r="C511" t="str">
            <v>13409102</v>
          </cell>
          <cell r="D511" t="str">
            <v>USD</v>
          </cell>
          <cell r="E511" t="str">
            <v>015</v>
          </cell>
          <cell r="F511" t="str">
            <v>070</v>
          </cell>
          <cell r="G511" t="str">
            <v>ROCHE HLDGS INC</v>
          </cell>
          <cell r="H511" t="str">
            <v>4.500 MAR 01 12 144</v>
          </cell>
          <cell r="I511" t="str">
            <v>771196AN2</v>
          </cell>
          <cell r="J511" t="str">
            <v>B</v>
          </cell>
          <cell r="K511" t="str">
            <v>ZZZ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 t="str">
            <v>MS    1</v>
          </cell>
          <cell r="S511">
            <v>40969</v>
          </cell>
          <cell r="T511">
            <v>2012</v>
          </cell>
          <cell r="U511">
            <v>3</v>
          </cell>
          <cell r="V511">
            <v>518</v>
          </cell>
          <cell r="W511" t="str">
            <v>MS</v>
          </cell>
          <cell r="X511">
            <v>4.5</v>
          </cell>
          <cell r="Y511">
            <v>1.38</v>
          </cell>
          <cell r="Z511">
            <v>0</v>
          </cell>
          <cell r="AA511">
            <v>40451</v>
          </cell>
          <cell r="AB511">
            <v>0</v>
          </cell>
          <cell r="AC511">
            <v>2.6200000000000001E-2</v>
          </cell>
          <cell r="AD511">
            <v>1</v>
          </cell>
          <cell r="AE511">
            <v>105.09399999999999</v>
          </cell>
          <cell r="AF511" t="str">
            <v>AA-</v>
          </cell>
          <cell r="AG511">
            <v>99.47</v>
          </cell>
          <cell r="AH511">
            <v>4.7</v>
          </cell>
          <cell r="AI511">
            <v>0.9</v>
          </cell>
          <cell r="AJ511">
            <v>0</v>
          </cell>
          <cell r="AK511">
            <v>0</v>
          </cell>
          <cell r="AL511" t="str">
            <v>AA-</v>
          </cell>
          <cell r="AM511" t="str">
            <v>WR</v>
          </cell>
          <cell r="AN511" t="str">
            <v>AA-</v>
          </cell>
          <cell r="AO511" t="str">
            <v>Consumer, Non-cyclical</v>
          </cell>
          <cell r="AP511" t="str">
            <v>Healthcare-Services</v>
          </cell>
          <cell r="AQ511" t="str">
            <v>UNITED STATES</v>
          </cell>
          <cell r="AR511" t="str">
            <v>#N/A Field Not Applicable</v>
          </cell>
        </row>
        <row r="512">
          <cell r="A512" t="str">
            <v>CP Inc</v>
          </cell>
          <cell r="B512" t="str">
            <v>UBS</v>
          </cell>
          <cell r="C512" t="str">
            <v>13409102</v>
          </cell>
          <cell r="D512" t="str">
            <v>USD</v>
          </cell>
          <cell r="E512" t="str">
            <v>015</v>
          </cell>
          <cell r="F512" t="str">
            <v>070</v>
          </cell>
          <cell r="G512" t="str">
            <v>SBC COMMUNICATIONS I</v>
          </cell>
          <cell r="H512" t="str">
            <v>5.300 NOV 15 10</v>
          </cell>
          <cell r="I512" t="str">
            <v>78387GAS2</v>
          </cell>
          <cell r="J512" t="str">
            <v>B</v>
          </cell>
          <cell r="K512" t="str">
            <v>CAL</v>
          </cell>
          <cell r="L512">
            <v>29793.07</v>
          </cell>
          <cell r="M512">
            <v>1490899.18</v>
          </cell>
          <cell r="N512">
            <v>1547400.96</v>
          </cell>
          <cell r="O512">
            <v>1495826.88</v>
          </cell>
          <cell r="P512">
            <v>1488000</v>
          </cell>
          <cell r="Q512">
            <v>1525619.95</v>
          </cell>
          <cell r="R512" t="str">
            <v>MN   15</v>
          </cell>
          <cell r="S512">
            <v>40497</v>
          </cell>
          <cell r="T512">
            <v>2010</v>
          </cell>
          <cell r="U512">
            <v>11</v>
          </cell>
          <cell r="V512">
            <v>46</v>
          </cell>
          <cell r="W512" t="str">
            <v>MS</v>
          </cell>
          <cell r="X512">
            <v>5.3</v>
          </cell>
          <cell r="Y512">
            <v>0.12</v>
          </cell>
          <cell r="Z512">
            <v>8.0317314070200481E-5</v>
          </cell>
          <cell r="AA512">
            <v>40451</v>
          </cell>
          <cell r="AB512">
            <v>4927.7</v>
          </cell>
          <cell r="AC512">
            <v>8.0000000000000004E-4</v>
          </cell>
          <cell r="AD512">
            <v>1</v>
          </cell>
          <cell r="AE512">
            <v>100.52600000000001</v>
          </cell>
          <cell r="AF512" t="str">
            <v>A</v>
          </cell>
          <cell r="AG512">
            <v>103.992</v>
          </cell>
          <cell r="AH512">
            <v>1.5</v>
          </cell>
          <cell r="AI512">
            <v>1</v>
          </cell>
          <cell r="AJ512">
            <v>1.0039664258775062E-3</v>
          </cell>
          <cell r="AK512">
            <v>1.2437286528119865E-3</v>
          </cell>
          <cell r="AL512" t="str">
            <v xml:space="preserve">A </v>
          </cell>
          <cell r="AM512" t="str">
            <v>A2</v>
          </cell>
          <cell r="AN512" t="str">
            <v xml:space="preserve">A </v>
          </cell>
          <cell r="AO512" t="str">
            <v>Communications</v>
          </cell>
          <cell r="AP512" t="str">
            <v>Telecommunications</v>
          </cell>
          <cell r="AQ512" t="str">
            <v>UNITED STATES</v>
          </cell>
          <cell r="AR512" t="str">
            <v>#N/A Field Not Applicable</v>
          </cell>
        </row>
        <row r="513">
          <cell r="A513" t="str">
            <v>CP Inc</v>
          </cell>
          <cell r="B513" t="str">
            <v>UBS</v>
          </cell>
          <cell r="C513" t="str">
            <v>13409102</v>
          </cell>
          <cell r="D513" t="str">
            <v>USD</v>
          </cell>
          <cell r="E513" t="str">
            <v>250</v>
          </cell>
          <cell r="F513" t="str">
            <v>070</v>
          </cell>
          <cell r="G513" t="str">
            <v>SWEDBANK AB MTN 144A</v>
          </cell>
          <cell r="H513" t="str">
            <v>3.000 DEC 22 11 144</v>
          </cell>
          <cell r="I513" t="str">
            <v>87019EAB1</v>
          </cell>
          <cell r="J513" t="str">
            <v>B</v>
          </cell>
          <cell r="K513" t="str">
            <v>ZZZ</v>
          </cell>
          <cell r="L513">
            <v>7425</v>
          </cell>
          <cell r="M513">
            <v>919366.66</v>
          </cell>
          <cell r="N513">
            <v>932841</v>
          </cell>
          <cell r="O513">
            <v>925312.5</v>
          </cell>
          <cell r="P513">
            <v>900000</v>
          </cell>
          <cell r="Q513">
            <v>932737.5</v>
          </cell>
          <cell r="R513" t="str">
            <v>JD   22</v>
          </cell>
          <cell r="S513">
            <v>40899</v>
          </cell>
          <cell r="T513">
            <v>2011</v>
          </cell>
          <cell r="U513">
            <v>12</v>
          </cell>
          <cell r="V513">
            <v>448</v>
          </cell>
          <cell r="W513" t="str">
            <v>MS</v>
          </cell>
          <cell r="X513">
            <v>3</v>
          </cell>
          <cell r="Y513">
            <v>1.2</v>
          </cell>
          <cell r="Z513">
            <v>4.9527870004523861E-4</v>
          </cell>
          <cell r="AA513">
            <v>40451</v>
          </cell>
          <cell r="AB513">
            <v>5945.84</v>
          </cell>
          <cell r="AC513">
            <v>2.06E-2</v>
          </cell>
          <cell r="AD513">
            <v>1</v>
          </cell>
          <cell r="AE513">
            <v>102.81299999999999</v>
          </cell>
          <cell r="AF513" t="str">
            <v>AAA</v>
          </cell>
          <cell r="AG513">
            <v>103.649</v>
          </cell>
          <cell r="AH513">
            <v>0.8</v>
          </cell>
          <cell r="AI513">
            <v>0.7</v>
          </cell>
          <cell r="AJ513">
            <v>3.3018580003015918E-4</v>
          </cell>
          <cell r="AK513">
            <v>4.0903911691093003E-4</v>
          </cell>
          <cell r="AL513" t="str">
            <v>AAA</v>
          </cell>
          <cell r="AM513" t="str">
            <v>Aaa</v>
          </cell>
          <cell r="AN513" t="str">
            <v>AAA</v>
          </cell>
          <cell r="AO513" t="str">
            <v>Financial</v>
          </cell>
          <cell r="AP513" t="str">
            <v>Banks</v>
          </cell>
          <cell r="AQ513" t="str">
            <v>SWEDEN</v>
          </cell>
          <cell r="AR513" t="str">
            <v>#N/A Field Not Applicable</v>
          </cell>
        </row>
        <row r="514">
          <cell r="A514" t="str">
            <v>CP Inc</v>
          </cell>
          <cell r="B514" t="str">
            <v>UBS</v>
          </cell>
          <cell r="C514" t="str">
            <v>13409102</v>
          </cell>
          <cell r="D514" t="str">
            <v>USD</v>
          </cell>
          <cell r="E514" t="str">
            <v>015</v>
          </cell>
          <cell r="F514" t="str">
            <v>070</v>
          </cell>
          <cell r="G514" t="str">
            <v>3M CO MEDIUM TERM NT</v>
          </cell>
          <cell r="H514" t="str">
            <v>4.375 AUG 15 13</v>
          </cell>
          <cell r="I514" t="str">
            <v>88579EAE5</v>
          </cell>
          <cell r="J514" t="str">
            <v>B</v>
          </cell>
          <cell r="K514" t="str">
            <v>ZZZ</v>
          </cell>
          <cell r="L514">
            <v>11180.56</v>
          </cell>
          <cell r="M514">
            <v>2077175.1</v>
          </cell>
          <cell r="N514">
            <v>2124260</v>
          </cell>
          <cell r="O514">
            <v>2203320</v>
          </cell>
          <cell r="P514">
            <v>2000000</v>
          </cell>
          <cell r="Q514">
            <v>2214500.56</v>
          </cell>
          <cell r="R514" t="str">
            <v>FA   15</v>
          </cell>
          <cell r="S514">
            <v>41501</v>
          </cell>
          <cell r="T514">
            <v>2013</v>
          </cell>
          <cell r="U514">
            <v>8</v>
          </cell>
          <cell r="V514">
            <v>1050</v>
          </cell>
          <cell r="W514" t="str">
            <v>MS</v>
          </cell>
          <cell r="X514">
            <v>4.375</v>
          </cell>
          <cell r="Y514">
            <v>2.72</v>
          </cell>
          <cell r="Z514">
            <v>2.5364229060331248E-3</v>
          </cell>
          <cell r="AA514">
            <v>40451</v>
          </cell>
          <cell r="AB514">
            <v>126144.9</v>
          </cell>
          <cell r="AC514">
            <v>8.9800000000000005E-2</v>
          </cell>
          <cell r="AD514">
            <v>1</v>
          </cell>
          <cell r="AE514">
            <v>110.166</v>
          </cell>
          <cell r="AF514" t="str">
            <v>AA-</v>
          </cell>
          <cell r="AG514">
            <v>106.21299999999999</v>
          </cell>
          <cell r="AH514">
            <v>2.7</v>
          </cell>
          <cell r="AI514">
            <v>0.8</v>
          </cell>
          <cell r="AJ514">
            <v>2.5177727376064106E-3</v>
          </cell>
          <cell r="AK514">
            <v>3.1190545961663793E-3</v>
          </cell>
          <cell r="AL514" t="str">
            <v>AA-</v>
          </cell>
          <cell r="AM514" t="str">
            <v>Aa2</v>
          </cell>
          <cell r="AN514" t="str">
            <v>AA-</v>
          </cell>
          <cell r="AO514" t="str">
            <v>Industrial</v>
          </cell>
          <cell r="AP514" t="str">
            <v>Miscellaneous Manufactur</v>
          </cell>
          <cell r="AQ514" t="str">
            <v>UNITED STATES</v>
          </cell>
          <cell r="AR514" t="str">
            <v>#N/A Field Not Applicable</v>
          </cell>
        </row>
        <row r="515">
          <cell r="A515" t="str">
            <v>CP Inc</v>
          </cell>
          <cell r="B515" t="str">
            <v>UBS</v>
          </cell>
          <cell r="C515" t="str">
            <v>13409102</v>
          </cell>
          <cell r="D515" t="str">
            <v>USD</v>
          </cell>
          <cell r="E515" t="str">
            <v>015</v>
          </cell>
          <cell r="F515" t="str">
            <v>070</v>
          </cell>
          <cell r="G515" t="str">
            <v>UNILEVER CAP CORP</v>
          </cell>
          <cell r="H515" t="str">
            <v>7.125 NOV 01 10</v>
          </cell>
          <cell r="I515" t="str">
            <v>904764AG2</v>
          </cell>
          <cell r="J515" t="str">
            <v>B</v>
          </cell>
          <cell r="K515" t="str">
            <v>CAL</v>
          </cell>
          <cell r="L515">
            <v>95000</v>
          </cell>
          <cell r="M515">
            <v>3208508.23</v>
          </cell>
          <cell r="N515">
            <v>3430283.8</v>
          </cell>
          <cell r="O515">
            <v>3215552</v>
          </cell>
          <cell r="P515">
            <v>3200000</v>
          </cell>
          <cell r="Q515">
            <v>3310552</v>
          </cell>
          <cell r="R515" t="str">
            <v>MN    1</v>
          </cell>
          <cell r="S515">
            <v>40483</v>
          </cell>
          <cell r="T515">
            <v>2010</v>
          </cell>
          <cell r="U515">
            <v>11</v>
          </cell>
          <cell r="V515">
            <v>32</v>
          </cell>
          <cell r="W515" t="str">
            <v>MS</v>
          </cell>
          <cell r="X515">
            <v>7.125</v>
          </cell>
          <cell r="Y515">
            <v>0.09</v>
          </cell>
          <cell r="Z515">
            <v>1.2963591032647817E-4</v>
          </cell>
          <cell r="AA515">
            <v>40451</v>
          </cell>
          <cell r="AB515">
            <v>7043.77</v>
          </cell>
          <cell r="AC515">
            <v>5.0000000000000001E-4</v>
          </cell>
          <cell r="AD515">
            <v>1</v>
          </cell>
          <cell r="AE515">
            <v>100.486</v>
          </cell>
          <cell r="AF515" t="str">
            <v>A+</v>
          </cell>
          <cell r="AG515">
            <v>107.196</v>
          </cell>
          <cell r="AH515">
            <v>-1.4</v>
          </cell>
          <cell r="AI515">
            <v>1.3</v>
          </cell>
          <cell r="AJ515">
            <v>-2.0165586050785488E-3</v>
          </cell>
          <cell r="AK515">
            <v>-2.4981430180980669E-3</v>
          </cell>
          <cell r="AL515" t="str">
            <v xml:space="preserve">A+ </v>
          </cell>
          <cell r="AM515" t="str">
            <v>A1</v>
          </cell>
          <cell r="AN515" t="str">
            <v xml:space="preserve">A+ </v>
          </cell>
          <cell r="AO515" t="str">
            <v>Consumer, Non-cyclical</v>
          </cell>
          <cell r="AP515" t="str">
            <v>Food</v>
          </cell>
          <cell r="AQ515" t="str">
            <v>UNITED STATES</v>
          </cell>
          <cell r="AR515" t="str">
            <v>#N/A Field Not Applicable</v>
          </cell>
        </row>
        <row r="516">
          <cell r="A516" t="str">
            <v>CP Inc</v>
          </cell>
          <cell r="B516" t="str">
            <v>UBS</v>
          </cell>
          <cell r="C516" t="str">
            <v>13409102</v>
          </cell>
          <cell r="D516" t="str">
            <v>USD</v>
          </cell>
          <cell r="E516" t="str">
            <v>015</v>
          </cell>
          <cell r="F516" t="str">
            <v>070</v>
          </cell>
          <cell r="G516" t="str">
            <v>VERIZON WIRELESS CAP</v>
          </cell>
          <cell r="H516" t="str">
            <v>3.750 MAY 20 11</v>
          </cell>
          <cell r="I516" t="str">
            <v>92344SAT7</v>
          </cell>
          <cell r="J516" t="str">
            <v>B</v>
          </cell>
          <cell r="K516" t="str">
            <v>CAL</v>
          </cell>
          <cell r="L516">
            <v>31603.75</v>
          </cell>
          <cell r="M516">
            <v>2356699.08</v>
          </cell>
          <cell r="N516">
            <v>2373436.7999999998</v>
          </cell>
          <cell r="O516">
            <v>2361926.2799999998</v>
          </cell>
          <cell r="P516">
            <v>2316000</v>
          </cell>
          <cell r="Q516">
            <v>2393530.0299999998</v>
          </cell>
          <cell r="R516" t="str">
            <v>MN   20</v>
          </cell>
          <cell r="S516">
            <v>40683</v>
          </cell>
          <cell r="T516">
            <v>2011</v>
          </cell>
          <cell r="U516">
            <v>5</v>
          </cell>
          <cell r="V516">
            <v>232</v>
          </cell>
          <cell r="W516" t="str">
            <v>MS</v>
          </cell>
          <cell r="X516">
            <v>3.75</v>
          </cell>
          <cell r="Y516">
            <v>0.63</v>
          </cell>
          <cell r="Z516">
            <v>6.665371134826775E-4</v>
          </cell>
          <cell r="AA516">
            <v>40451</v>
          </cell>
          <cell r="AB516">
            <v>5227.2</v>
          </cell>
          <cell r="AC516">
            <v>7.0999999999999995E-3</v>
          </cell>
          <cell r="AD516">
            <v>1</v>
          </cell>
          <cell r="AE516">
            <v>101.98299999999999</v>
          </cell>
          <cell r="AF516" t="str">
            <v>A</v>
          </cell>
          <cell r="AG516">
            <v>102.48</v>
          </cell>
          <cell r="AH516">
            <v>1</v>
          </cell>
          <cell r="AI516">
            <v>0.6</v>
          </cell>
          <cell r="AJ516">
            <v>1.0579954182264723E-3</v>
          </cell>
          <cell r="AK516">
            <v>1.3106605781582307E-3</v>
          </cell>
          <cell r="AL516" t="str">
            <v xml:space="preserve">A </v>
          </cell>
          <cell r="AM516" t="str">
            <v>A2</v>
          </cell>
          <cell r="AN516" t="str">
            <v xml:space="preserve">A </v>
          </cell>
          <cell r="AO516" t="str">
            <v>Communications</v>
          </cell>
          <cell r="AP516" t="str">
            <v>Telecommunications</v>
          </cell>
          <cell r="AQ516" t="str">
            <v>UNITED STATES</v>
          </cell>
          <cell r="AR516" t="str">
            <v>#N/A Field Not Applicable</v>
          </cell>
        </row>
        <row r="517">
          <cell r="A517" t="str">
            <v>CP Inc</v>
          </cell>
          <cell r="B517" t="str">
            <v>UBS</v>
          </cell>
          <cell r="C517" t="str">
            <v>13409102</v>
          </cell>
          <cell r="D517" t="str">
            <v>USD</v>
          </cell>
          <cell r="E517" t="str">
            <v>015</v>
          </cell>
          <cell r="F517" t="str">
            <v>070</v>
          </cell>
          <cell r="G517" t="str">
            <v>WELLS FARGO CO MTN B</v>
          </cell>
          <cell r="H517" t="str">
            <v>3.980 OCT 29 10</v>
          </cell>
          <cell r="I517" t="str">
            <v>94974BAZ3</v>
          </cell>
          <cell r="J517" t="str">
            <v>B</v>
          </cell>
          <cell r="K517" t="str">
            <v>ZZZ</v>
          </cell>
          <cell r="L517">
            <v>16804.439999999999</v>
          </cell>
          <cell r="M517">
            <v>1000008.82</v>
          </cell>
          <cell r="N517">
            <v>1000035</v>
          </cell>
          <cell r="O517">
            <v>1002460</v>
          </cell>
          <cell r="P517">
            <v>1000000</v>
          </cell>
          <cell r="Q517">
            <v>1019264.44</v>
          </cell>
          <cell r="R517" t="str">
            <v>AO   29</v>
          </cell>
          <cell r="S517">
            <v>40480</v>
          </cell>
          <cell r="T517">
            <v>2010</v>
          </cell>
          <cell r="U517">
            <v>10</v>
          </cell>
          <cell r="V517">
            <v>29</v>
          </cell>
          <cell r="W517" t="str">
            <v>MS</v>
          </cell>
          <cell r="X517">
            <v>3.98</v>
          </cell>
          <cell r="Y517">
            <v>0.08</v>
          </cell>
          <cell r="Z517">
            <v>3.5914801638436115E-5</v>
          </cell>
          <cell r="AA517">
            <v>40451</v>
          </cell>
          <cell r="AB517">
            <v>2451.1799999999998</v>
          </cell>
          <cell r="AC517">
            <v>5.0000000000000001E-4</v>
          </cell>
          <cell r="AD517">
            <v>1</v>
          </cell>
          <cell r="AE517">
            <v>100.24600000000001</v>
          </cell>
          <cell r="AF517" t="str">
            <v>AA-</v>
          </cell>
          <cell r="AG517">
            <v>100.00399999999999</v>
          </cell>
          <cell r="AH517">
            <v>4</v>
          </cell>
          <cell r="AI517">
            <v>0.8</v>
          </cell>
          <cell r="AJ517">
            <v>1.7957400819218056E-3</v>
          </cell>
          <cell r="AK517">
            <v>2.224589722646355E-3</v>
          </cell>
          <cell r="AL517" t="str">
            <v>AA-</v>
          </cell>
          <cell r="AM517" t="str">
            <v>A1</v>
          </cell>
          <cell r="AN517" t="str">
            <v>AA-</v>
          </cell>
          <cell r="AO517" t="str">
            <v>Financial</v>
          </cell>
          <cell r="AP517" t="str">
            <v>Banks</v>
          </cell>
          <cell r="AQ517" t="str">
            <v>UNITED STATES</v>
          </cell>
          <cell r="AR517" t="str">
            <v>#N/A Field Not Applicable</v>
          </cell>
        </row>
        <row r="518">
          <cell r="A518" t="str">
            <v>CP Inc</v>
          </cell>
          <cell r="B518" t="str">
            <v>UBS</v>
          </cell>
          <cell r="C518" t="str">
            <v>13409102</v>
          </cell>
          <cell r="D518" t="str">
            <v>USD</v>
          </cell>
          <cell r="E518" t="str">
            <v>600</v>
          </cell>
          <cell r="F518" t="str">
            <v>070</v>
          </cell>
          <cell r="G518" t="str">
            <v>ASIAN DEVELOPMENT BK</v>
          </cell>
          <cell r="H518" t="str">
            <v>3.0 16 MAY 2011</v>
          </cell>
          <cell r="I518" t="str">
            <v>B045167BT9</v>
          </cell>
          <cell r="J518" t="str">
            <v>B</v>
          </cell>
          <cell r="K518" t="str">
            <v>ZZZ</v>
          </cell>
          <cell r="L518">
            <v>45000</v>
          </cell>
          <cell r="M518">
            <v>4026107.65</v>
          </cell>
          <cell r="N518">
            <v>4098680</v>
          </cell>
          <cell r="O518">
            <v>4061456</v>
          </cell>
          <cell r="P518">
            <v>4000000</v>
          </cell>
          <cell r="Q518">
            <v>4106456</v>
          </cell>
          <cell r="R518" t="str">
            <v>MN   16</v>
          </cell>
          <cell r="S518">
            <v>40679</v>
          </cell>
          <cell r="T518">
            <v>2011</v>
          </cell>
          <cell r="U518">
            <v>5</v>
          </cell>
          <cell r="V518">
            <v>228</v>
          </cell>
          <cell r="W518" t="str">
            <v>MS</v>
          </cell>
          <cell r="X518">
            <v>3</v>
          </cell>
          <cell r="Y518">
            <v>0.62</v>
          </cell>
          <cell r="Z518">
            <v>1.1206157627607089E-3</v>
          </cell>
          <cell r="AA518">
            <v>40451</v>
          </cell>
          <cell r="AB518">
            <v>35348.35</v>
          </cell>
          <cell r="AC518">
            <v>6.9999999999999993E-3</v>
          </cell>
          <cell r="AD518">
            <v>1</v>
          </cell>
          <cell r="AE518">
            <v>101.536</v>
          </cell>
          <cell r="AF518" t="str">
            <v>AAA</v>
          </cell>
          <cell r="AG518">
            <v>102.46700000000001</v>
          </cell>
          <cell r="AH518">
            <v>1.9</v>
          </cell>
          <cell r="AI518">
            <v>0.5</v>
          </cell>
          <cell r="AJ518">
            <v>3.4341450794279785E-3</v>
          </cell>
          <cell r="AK518">
            <v>4.2542703850526904E-3</v>
          </cell>
          <cell r="AL518" t="str">
            <v>AAA</v>
          </cell>
          <cell r="AM518" t="str">
            <v>Aaa</v>
          </cell>
          <cell r="AN518" t="str">
            <v>AAA</v>
          </cell>
          <cell r="AO518" t="str">
            <v>Government</v>
          </cell>
          <cell r="AP518" t="str">
            <v>Multi-National</v>
          </cell>
          <cell r="AQ518" t="str">
            <v>SNAT</v>
          </cell>
          <cell r="AR518" t="str">
            <v>#N/A Field Not Applicable</v>
          </cell>
        </row>
        <row r="519">
          <cell r="A519" t="str">
            <v>CP Inc</v>
          </cell>
          <cell r="B519" t="str">
            <v>UBS</v>
          </cell>
          <cell r="C519" t="str">
            <v>13409102</v>
          </cell>
          <cell r="D519" t="str">
            <v>USD</v>
          </cell>
          <cell r="E519" t="str">
            <v>270</v>
          </cell>
          <cell r="F519" t="str">
            <v>070</v>
          </cell>
          <cell r="G519" t="str">
            <v>BP CAPITAL MARKETS</v>
          </cell>
          <cell r="H519" t="str">
            <v>5.25 07 NOV 201</v>
          </cell>
          <cell r="I519" t="str">
            <v>B05565QBF4</v>
          </cell>
          <cell r="J519" t="str">
            <v>B</v>
          </cell>
          <cell r="K519" t="str">
            <v>ZZZ</v>
          </cell>
          <cell r="L519">
            <v>21000</v>
          </cell>
          <cell r="M519">
            <v>1075857.1200000001</v>
          </cell>
          <cell r="N519">
            <v>1099960</v>
          </cell>
          <cell r="O519">
            <v>1089130</v>
          </cell>
          <cell r="P519">
            <v>1000000</v>
          </cell>
          <cell r="Q519">
            <v>1110130</v>
          </cell>
          <cell r="R519" t="str">
            <v>MN    7</v>
          </cell>
          <cell r="S519">
            <v>41585</v>
          </cell>
          <cell r="T519">
            <v>2013</v>
          </cell>
          <cell r="U519">
            <v>11</v>
          </cell>
          <cell r="V519">
            <v>1134</v>
          </cell>
          <cell r="W519" t="str">
            <v>MS</v>
          </cell>
          <cell r="X519">
            <v>5.25</v>
          </cell>
          <cell r="Y519">
            <v>2.83</v>
          </cell>
          <cell r="Z519">
            <v>1.3668494694971871E-3</v>
          </cell>
          <cell r="AA519">
            <v>40451</v>
          </cell>
          <cell r="AB519">
            <v>13272.88</v>
          </cell>
          <cell r="AC519">
            <v>9.849999999999999E-2</v>
          </cell>
          <cell r="AD519">
            <v>1</v>
          </cell>
          <cell r="AE519">
            <v>108.913</v>
          </cell>
          <cell r="AF519" t="str">
            <v>A</v>
          </cell>
          <cell r="AG519">
            <v>109.99600000000001</v>
          </cell>
          <cell r="AH519">
            <v>2.2999999999999998</v>
          </cell>
          <cell r="AI519">
            <v>2.2999999999999998</v>
          </cell>
          <cell r="AJ519">
            <v>1.1108670600153815E-3</v>
          </cell>
          <cell r="AK519">
            <v>1.3761587602877804E-3</v>
          </cell>
          <cell r="AL519" t="str">
            <v xml:space="preserve">A </v>
          </cell>
          <cell r="AM519" t="str">
            <v>A2</v>
          </cell>
          <cell r="AN519" t="str">
            <v xml:space="preserve">A </v>
          </cell>
          <cell r="AO519" t="str">
            <v>Energy</v>
          </cell>
          <cell r="AP519" t="str">
            <v>Oil&amp;Gas</v>
          </cell>
          <cell r="AQ519" t="str">
            <v>BRITAIN</v>
          </cell>
          <cell r="AR519" t="str">
            <v>#N/A Field Not Applicable</v>
          </cell>
        </row>
        <row r="520">
          <cell r="A520" t="str">
            <v>CP Inc</v>
          </cell>
          <cell r="B520" t="str">
            <v>UBS</v>
          </cell>
          <cell r="C520" t="str">
            <v>13409102</v>
          </cell>
          <cell r="D520" t="str">
            <v>USD</v>
          </cell>
          <cell r="E520" t="str">
            <v>015</v>
          </cell>
          <cell r="F520" t="str">
            <v>070</v>
          </cell>
          <cell r="G520" t="str">
            <v>BANK OF NEW YORK CO</v>
          </cell>
          <cell r="H520" t="str">
            <v>5.00 23 MAR 2012</v>
          </cell>
          <cell r="I520" t="str">
            <v>B06406HBB4</v>
          </cell>
          <cell r="J520" t="str">
            <v>B</v>
          </cell>
          <cell r="K520" t="str">
            <v>ZZZ</v>
          </cell>
          <cell r="L520">
            <v>3333.33</v>
          </cell>
          <cell r="M520">
            <v>3125575.15</v>
          </cell>
          <cell r="N520">
            <v>3212010</v>
          </cell>
          <cell r="O520">
            <v>3181590</v>
          </cell>
          <cell r="P520">
            <v>3000000</v>
          </cell>
          <cell r="Q520">
            <v>3184923.33</v>
          </cell>
          <cell r="R520" t="str">
            <v>MS   23</v>
          </cell>
          <cell r="S520">
            <v>40991</v>
          </cell>
          <cell r="T520">
            <v>2012</v>
          </cell>
          <cell r="U520">
            <v>3</v>
          </cell>
          <cell r="V520">
            <v>540</v>
          </cell>
          <cell r="W520" t="str">
            <v>MS</v>
          </cell>
          <cell r="X520">
            <v>5</v>
          </cell>
          <cell r="Y520">
            <v>1.44</v>
          </cell>
          <cell r="Z520">
            <v>2.0205615859757655E-3</v>
          </cell>
          <cell r="AA520">
            <v>40451</v>
          </cell>
          <cell r="AB520">
            <v>56014.85</v>
          </cell>
          <cell r="AC520">
            <v>2.8199999999999999E-2</v>
          </cell>
          <cell r="AD520">
            <v>1</v>
          </cell>
          <cell r="AE520">
            <v>106.053</v>
          </cell>
          <cell r="AF520" t="str">
            <v>AA-</v>
          </cell>
          <cell r="AG520">
            <v>107.06699999999999</v>
          </cell>
          <cell r="AH520">
            <v>2.1</v>
          </cell>
          <cell r="AI520">
            <v>0.9</v>
          </cell>
          <cell r="AJ520">
            <v>2.9466523128813247E-3</v>
          </cell>
          <cell r="AK520">
            <v>3.6503570407765413E-3</v>
          </cell>
          <cell r="AL520" t="str">
            <v>AA-</v>
          </cell>
          <cell r="AM520" t="str">
            <v>Aa2</v>
          </cell>
          <cell r="AN520" t="str">
            <v>AA-</v>
          </cell>
          <cell r="AO520" t="str">
            <v>Financial</v>
          </cell>
          <cell r="AP520" t="str">
            <v>Banks</v>
          </cell>
          <cell r="AQ520" t="str">
            <v>UNITED STATES</v>
          </cell>
          <cell r="AR520" t="str">
            <v>#N/A Field Not Applicable</v>
          </cell>
        </row>
        <row r="521">
          <cell r="A521" t="str">
            <v>CP Inc</v>
          </cell>
          <cell r="B521" t="str">
            <v>UBS</v>
          </cell>
          <cell r="C521" t="str">
            <v>13409102</v>
          </cell>
          <cell r="D521" t="str">
            <v>USD</v>
          </cell>
          <cell r="E521" t="str">
            <v>005</v>
          </cell>
          <cell r="F521" t="str">
            <v>070</v>
          </cell>
          <cell r="G521" t="str">
            <v>BANK OF NOVA SCOTIA</v>
          </cell>
          <cell r="H521" t="str">
            <v>2.25 22 JAN 2013</v>
          </cell>
          <cell r="I521" t="str">
            <v>B064149A56</v>
          </cell>
          <cell r="J521" t="str">
            <v>B</v>
          </cell>
          <cell r="K521" t="str">
            <v>ZZZ</v>
          </cell>
          <cell r="L521">
            <v>8625</v>
          </cell>
          <cell r="M521">
            <v>1998305.84</v>
          </cell>
          <cell r="N521">
            <v>1997800</v>
          </cell>
          <cell r="O521">
            <v>2057640</v>
          </cell>
          <cell r="P521">
            <v>2000000</v>
          </cell>
          <cell r="Q521">
            <v>2066265</v>
          </cell>
          <cell r="R521" t="str">
            <v>JJ   22</v>
          </cell>
          <cell r="S521">
            <v>41296</v>
          </cell>
          <cell r="T521">
            <v>2013</v>
          </cell>
          <cell r="U521">
            <v>1</v>
          </cell>
          <cell r="V521">
            <v>845</v>
          </cell>
          <cell r="W521" t="str">
            <v>MS</v>
          </cell>
          <cell r="X521">
            <v>2.25</v>
          </cell>
          <cell r="Y521">
            <v>2.25</v>
          </cell>
          <cell r="Z521">
            <v>2.0184785117343894E-3</v>
          </cell>
          <cell r="AA521">
            <v>40451</v>
          </cell>
          <cell r="AB521">
            <v>59334.16</v>
          </cell>
          <cell r="AC521">
            <v>6.2400000000000004E-2</v>
          </cell>
          <cell r="AD521">
            <v>1</v>
          </cell>
          <cell r="AE521">
            <v>102.88200000000001</v>
          </cell>
          <cell r="AF521" t="str">
            <v>AA-</v>
          </cell>
          <cell r="AG521">
            <v>99.89</v>
          </cell>
          <cell r="AH521">
            <v>2.2999999999999998</v>
          </cell>
          <cell r="AI521">
            <v>1</v>
          </cell>
          <cell r="AJ521">
            <v>2.0633335897729315E-3</v>
          </cell>
          <cell r="AK521">
            <v>2.556088570060522E-3</v>
          </cell>
          <cell r="AL521" t="str">
            <v>AA-</v>
          </cell>
          <cell r="AM521" t="str">
            <v>Aa1</v>
          </cell>
          <cell r="AN521" t="str">
            <v>AA-</v>
          </cell>
          <cell r="AO521" t="str">
            <v>Financial</v>
          </cell>
          <cell r="AP521" t="str">
            <v>Banks</v>
          </cell>
          <cell r="AQ521" t="str">
            <v>CANADA</v>
          </cell>
          <cell r="AR521" t="str">
            <v>#N/A Field Not Applicable</v>
          </cell>
        </row>
        <row r="522">
          <cell r="A522" t="str">
            <v>CP Inc</v>
          </cell>
          <cell r="B522" t="str">
            <v>UBS</v>
          </cell>
          <cell r="C522" t="str">
            <v>13409102</v>
          </cell>
          <cell r="D522" t="str">
            <v>USD</v>
          </cell>
          <cell r="E522" t="str">
            <v>015</v>
          </cell>
          <cell r="F522" t="str">
            <v>070</v>
          </cell>
          <cell r="G522" t="str">
            <v>CATERPILLAR FIN SERV</v>
          </cell>
          <cell r="H522" t="str">
            <v>4.85 07 DEC 2012</v>
          </cell>
          <cell r="I522" t="str">
            <v>B14912L3N9</v>
          </cell>
          <cell r="J522" t="str">
            <v>B</v>
          </cell>
          <cell r="K522" t="str">
            <v>ZZZ</v>
          </cell>
          <cell r="L522">
            <v>69220.009999999995</v>
          </cell>
          <cell r="M522">
            <v>4691461.68</v>
          </cell>
          <cell r="N522">
            <v>4731074.38</v>
          </cell>
          <cell r="O522">
            <v>4887661.22</v>
          </cell>
          <cell r="P522">
            <v>4507000</v>
          </cell>
          <cell r="Q522">
            <v>4956881.2300000004</v>
          </cell>
          <cell r="R522" t="str">
            <v>JD    7</v>
          </cell>
          <cell r="S522">
            <v>41250</v>
          </cell>
          <cell r="T522">
            <v>2012</v>
          </cell>
          <cell r="U522">
            <v>12</v>
          </cell>
          <cell r="V522">
            <v>799</v>
          </cell>
          <cell r="W522" t="str">
            <v>MS</v>
          </cell>
          <cell r="X522">
            <v>4.8499999999999996</v>
          </cell>
          <cell r="Y522">
            <v>2.0699999999999998</v>
          </cell>
          <cell r="Z522">
            <v>4.3597157392728687E-3</v>
          </cell>
          <cell r="AA522">
            <v>40451</v>
          </cell>
          <cell r="AB522">
            <v>196199.54</v>
          </cell>
          <cell r="AC522">
            <v>5.45E-2</v>
          </cell>
          <cell r="AD522">
            <v>1</v>
          </cell>
          <cell r="AE522">
            <v>108.446</v>
          </cell>
          <cell r="AF522" t="str">
            <v>A</v>
          </cell>
          <cell r="AG522">
            <v>104.97199999999999</v>
          </cell>
          <cell r="AH522">
            <v>3</v>
          </cell>
          <cell r="AI522">
            <v>0.9</v>
          </cell>
          <cell r="AJ522">
            <v>6.3184286076418397E-3</v>
          </cell>
          <cell r="AK522">
            <v>7.8273640407870611E-3</v>
          </cell>
          <cell r="AL522" t="str">
            <v xml:space="preserve">A </v>
          </cell>
          <cell r="AM522" t="str">
            <v>A2</v>
          </cell>
          <cell r="AN522" t="str">
            <v xml:space="preserve">A </v>
          </cell>
          <cell r="AO522" t="str">
            <v>Financial</v>
          </cell>
          <cell r="AP522" t="str">
            <v>Diversified Finan Serv</v>
          </cell>
          <cell r="AQ522" t="str">
            <v>UNITED STATES</v>
          </cell>
          <cell r="AR522" t="str">
            <v>#N/A Field Not Applicable</v>
          </cell>
        </row>
        <row r="523">
          <cell r="A523" t="str">
            <v>CP Inc</v>
          </cell>
          <cell r="B523" t="str">
            <v>UBS</v>
          </cell>
          <cell r="C523" t="str">
            <v>13409102</v>
          </cell>
          <cell r="D523" t="str">
            <v>USD</v>
          </cell>
          <cell r="E523" t="str">
            <v>600</v>
          </cell>
          <cell r="F523" t="str">
            <v>070</v>
          </cell>
          <cell r="G523" t="str">
            <v>EUROPEAN BK RECON DE</v>
          </cell>
          <cell r="H523" t="str">
            <v>1.25 10 JUN 2011</v>
          </cell>
          <cell r="I523" t="str">
            <v>B29874QBT0</v>
          </cell>
          <cell r="J523" t="str">
            <v>B</v>
          </cell>
          <cell r="K523" t="str">
            <v>ZZZ</v>
          </cell>
          <cell r="L523">
            <v>15416.67</v>
          </cell>
          <cell r="M523">
            <v>3999834.3</v>
          </cell>
          <cell r="N523">
            <v>3999520</v>
          </cell>
          <cell r="O523">
            <v>4025560</v>
          </cell>
          <cell r="P523">
            <v>4000000</v>
          </cell>
          <cell r="Q523">
            <v>4040976.67</v>
          </cell>
          <cell r="R523" t="str">
            <v>JD   10</v>
          </cell>
          <cell r="S523">
            <v>40704</v>
          </cell>
          <cell r="T523">
            <v>2011</v>
          </cell>
          <cell r="U523">
            <v>6</v>
          </cell>
          <cell r="V523">
            <v>253</v>
          </cell>
          <cell r="W523" t="str">
            <v>MS</v>
          </cell>
          <cell r="X523">
            <v>1.25</v>
          </cell>
          <cell r="Y523">
            <v>0.69</v>
          </cell>
          <cell r="Z523">
            <v>1.2389984004724571E-3</v>
          </cell>
          <cell r="AA523">
            <v>40451</v>
          </cell>
          <cell r="AB523">
            <v>25725.7</v>
          </cell>
          <cell r="AC523">
            <v>8.199999999999999E-3</v>
          </cell>
          <cell r="AD523">
            <v>1</v>
          </cell>
          <cell r="AE523">
            <v>100.639</v>
          </cell>
          <cell r="AF523" t="str">
            <v>AAA</v>
          </cell>
          <cell r="AG523">
            <v>99.988</v>
          </cell>
          <cell r="AH523">
            <v>1.3</v>
          </cell>
          <cell r="AI523">
            <v>0.3</v>
          </cell>
          <cell r="AJ523">
            <v>2.3343448124843397E-3</v>
          </cell>
          <cell r="AK523">
            <v>2.8918213338580581E-3</v>
          </cell>
          <cell r="AL523" t="str">
            <v>AAA</v>
          </cell>
          <cell r="AM523" t="str">
            <v>NR</v>
          </cell>
          <cell r="AN523" t="str">
            <v>AAA</v>
          </cell>
          <cell r="AO523" t="str">
            <v>Government</v>
          </cell>
          <cell r="AP523" t="str">
            <v>Multi-National</v>
          </cell>
          <cell r="AQ523" t="str">
            <v>SNAT</v>
          </cell>
          <cell r="AR523" t="str">
            <v>#N/A Field Not Applicable</v>
          </cell>
        </row>
        <row r="524">
          <cell r="A524" t="str">
            <v>CP Inc</v>
          </cell>
          <cell r="B524" t="str">
            <v>UBS</v>
          </cell>
          <cell r="C524" t="str">
            <v>13409102</v>
          </cell>
          <cell r="D524" t="str">
            <v>USD</v>
          </cell>
          <cell r="E524" t="str">
            <v>015</v>
          </cell>
          <cell r="F524" t="str">
            <v>070</v>
          </cell>
          <cell r="G524" t="str">
            <v>GEN ELEC CAP CORP</v>
          </cell>
          <cell r="H524" t="str">
            <v>3.5 13 AUG 2012</v>
          </cell>
          <cell r="I524" t="str">
            <v>B36962G4E1</v>
          </cell>
          <cell r="J524" t="str">
            <v>B</v>
          </cell>
          <cell r="K524" t="str">
            <v>ZZZ</v>
          </cell>
          <cell r="L524">
            <v>14000</v>
          </cell>
          <cell r="M524">
            <v>3059620.9</v>
          </cell>
          <cell r="N524">
            <v>3085410</v>
          </cell>
          <cell r="O524">
            <v>3120390</v>
          </cell>
          <cell r="P524">
            <v>3000000</v>
          </cell>
          <cell r="Q524">
            <v>3134390</v>
          </cell>
          <cell r="R524" t="str">
            <v>FA   13</v>
          </cell>
          <cell r="S524">
            <v>41134</v>
          </cell>
          <cell r="T524">
            <v>2012</v>
          </cell>
          <cell r="U524">
            <v>8</v>
          </cell>
          <cell r="V524">
            <v>683</v>
          </cell>
          <cell r="W524" t="str">
            <v>MS</v>
          </cell>
          <cell r="X524">
            <v>3.5</v>
          </cell>
          <cell r="Y524">
            <v>1.81</v>
          </cell>
          <cell r="Z524">
            <v>2.4861415304727914E-3</v>
          </cell>
          <cell r="AA524">
            <v>40451</v>
          </cell>
          <cell r="AB524">
            <v>60769.1</v>
          </cell>
          <cell r="AC524">
            <v>4.2199999999999994E-2</v>
          </cell>
          <cell r="AD524">
            <v>1</v>
          </cell>
          <cell r="AE524">
            <v>104.01299999999999</v>
          </cell>
          <cell r="AF524" t="str">
            <v>AA+</v>
          </cell>
          <cell r="AG524">
            <v>102.84699999999999</v>
          </cell>
          <cell r="AH524">
            <v>2.4</v>
          </cell>
          <cell r="AI524">
            <v>1.3</v>
          </cell>
          <cell r="AJ524">
            <v>3.2965412558755244E-3</v>
          </cell>
          <cell r="AK524">
            <v>4.0838047064428833E-3</v>
          </cell>
          <cell r="AL524" t="str">
            <v>AA+</v>
          </cell>
          <cell r="AM524" t="str">
            <v>Aa2</v>
          </cell>
          <cell r="AN524" t="str">
            <v>AA+</v>
          </cell>
          <cell r="AO524" t="str">
            <v>Financial</v>
          </cell>
          <cell r="AP524" t="str">
            <v>Diversified Finan Serv</v>
          </cell>
          <cell r="AQ524" t="str">
            <v>UNITED STATES</v>
          </cell>
          <cell r="AR524" t="str">
            <v>#N/A Field Not Applicable</v>
          </cell>
        </row>
        <row r="525">
          <cell r="A525" t="str">
            <v>CP Inc</v>
          </cell>
          <cell r="B525" t="str">
            <v>UBS</v>
          </cell>
          <cell r="C525" t="str">
            <v>13409102</v>
          </cell>
          <cell r="D525" t="str">
            <v>USD</v>
          </cell>
          <cell r="E525" t="str">
            <v>015</v>
          </cell>
          <cell r="F525" t="str">
            <v>070</v>
          </cell>
          <cell r="G525" t="str">
            <v>JOHN HANCOCK GLOB FD</v>
          </cell>
          <cell r="H525" t="str">
            <v>4.125 15 OCT 2010</v>
          </cell>
          <cell r="I525" t="str">
            <v>B41011WBT6</v>
          </cell>
          <cell r="J525" t="str">
            <v>B</v>
          </cell>
          <cell r="K525" t="str">
            <v>ZZZ</v>
          </cell>
          <cell r="L525">
            <v>19020.830000000002</v>
          </cell>
          <cell r="M525">
            <v>999889.15</v>
          </cell>
          <cell r="N525">
            <v>993650</v>
          </cell>
          <cell r="O525">
            <v>1000260</v>
          </cell>
          <cell r="P525">
            <v>1000000</v>
          </cell>
          <cell r="Q525">
            <v>1019280.83</v>
          </cell>
          <cell r="R525" t="str">
            <v>AO   15</v>
          </cell>
          <cell r="S525">
            <v>40466</v>
          </cell>
          <cell r="T525">
            <v>2010</v>
          </cell>
          <cell r="U525">
            <v>10</v>
          </cell>
          <cell r="V525">
            <v>15</v>
          </cell>
          <cell r="W525" t="str">
            <v>MS</v>
          </cell>
          <cell r="X525">
            <v>4.125</v>
          </cell>
          <cell r="Y525">
            <v>0.04</v>
          </cell>
          <cell r="Z525">
            <v>1.7955251876015701E-5</v>
          </cell>
          <cell r="AA525">
            <v>40451</v>
          </cell>
          <cell r="AB525">
            <v>370.85</v>
          </cell>
          <cell r="AC525">
            <v>2.0000000000000001E-4</v>
          </cell>
          <cell r="AD525">
            <v>1</v>
          </cell>
          <cell r="AE525">
            <v>100.02600000000001</v>
          </cell>
          <cell r="AF525" t="str">
            <v>AA</v>
          </cell>
          <cell r="AG525">
            <v>99.364999999999995</v>
          </cell>
          <cell r="AH525">
            <v>4.8</v>
          </cell>
          <cell r="AI525">
            <v>3.4</v>
          </cell>
          <cell r="AJ525">
            <v>2.1546302251218841E-3</v>
          </cell>
          <cell r="AK525">
            <v>2.669188210010707E-3</v>
          </cell>
          <cell r="AL525" t="str">
            <v>AA</v>
          </cell>
          <cell r="AM525" t="str">
            <v>Aa3 /*-</v>
          </cell>
          <cell r="AN525" t="str">
            <v>AA</v>
          </cell>
          <cell r="AO525" t="str">
            <v>Financial</v>
          </cell>
          <cell r="AP525" t="str">
            <v>Diversified Finan Serv</v>
          </cell>
          <cell r="AQ525" t="str">
            <v>UNITED STATES</v>
          </cell>
          <cell r="AR525" t="str">
            <v>#N/A Field Not Applicable</v>
          </cell>
        </row>
        <row r="526">
          <cell r="A526" t="str">
            <v>CP Inc</v>
          </cell>
          <cell r="B526" t="str">
            <v>UBS</v>
          </cell>
          <cell r="C526" t="str">
            <v>13409102</v>
          </cell>
          <cell r="D526" t="str">
            <v>USD</v>
          </cell>
          <cell r="E526" t="str">
            <v>600</v>
          </cell>
          <cell r="F526" t="str">
            <v>070</v>
          </cell>
          <cell r="G526" t="str">
            <v>INTER-AMERICAN DEVEL</v>
          </cell>
          <cell r="H526" t="str">
            <v>1.75 22 OCT 2012</v>
          </cell>
          <cell r="I526" t="str">
            <v>B4581X0BH0</v>
          </cell>
          <cell r="J526" t="str">
            <v>B</v>
          </cell>
          <cell r="K526" t="str">
            <v>ZZZ</v>
          </cell>
          <cell r="L526">
            <v>23187.5</v>
          </cell>
          <cell r="M526">
            <v>2998802.45</v>
          </cell>
          <cell r="N526">
            <v>2998250</v>
          </cell>
          <cell r="O526">
            <v>3070312.5</v>
          </cell>
          <cell r="P526">
            <v>3000000</v>
          </cell>
          <cell r="Q526">
            <v>3093500</v>
          </cell>
          <cell r="R526" t="str">
            <v>AO   22</v>
          </cell>
          <cell r="S526">
            <v>41204</v>
          </cell>
          <cell r="T526">
            <v>2012</v>
          </cell>
          <cell r="U526">
            <v>10</v>
          </cell>
          <cell r="V526">
            <v>753</v>
          </cell>
          <cell r="W526" t="str">
            <v>MS</v>
          </cell>
          <cell r="X526">
            <v>1.75</v>
          </cell>
          <cell r="Y526">
            <v>2</v>
          </cell>
          <cell r="Z526">
            <v>2.6925111306669836E-3</v>
          </cell>
          <cell r="AA526">
            <v>40451</v>
          </cell>
          <cell r="AB526">
            <v>71510.05</v>
          </cell>
          <cell r="AC526">
            <v>5.1200000000000002E-2</v>
          </cell>
          <cell r="AD526">
            <v>1</v>
          </cell>
          <cell r="AE526">
            <v>102.34399999999999</v>
          </cell>
          <cell r="AF526" t="str">
            <v>AAA</v>
          </cell>
          <cell r="AG526">
            <v>99.941999999999993</v>
          </cell>
          <cell r="AH526">
            <v>1.8</v>
          </cell>
          <cell r="AI526">
            <v>0.6</v>
          </cell>
          <cell r="AJ526">
            <v>2.4232600176002849E-3</v>
          </cell>
          <cell r="AK526">
            <v>3.0019708223498662E-3</v>
          </cell>
          <cell r="AL526" t="str">
            <v>AAA</v>
          </cell>
          <cell r="AM526" t="str">
            <v>Aaa</v>
          </cell>
          <cell r="AN526" t="str">
            <v>AAA</v>
          </cell>
          <cell r="AO526" t="str">
            <v>Government</v>
          </cell>
          <cell r="AP526" t="str">
            <v>Multi-National</v>
          </cell>
          <cell r="AQ526" t="str">
            <v>SNAT</v>
          </cell>
          <cell r="AR526" t="str">
            <v>#N/A Field Not Applicable</v>
          </cell>
        </row>
        <row r="527">
          <cell r="A527" t="str">
            <v>CP Inc</v>
          </cell>
          <cell r="B527" t="str">
            <v>UBS</v>
          </cell>
          <cell r="C527" t="str">
            <v>13409102</v>
          </cell>
          <cell r="D527" t="str">
            <v>USD</v>
          </cell>
          <cell r="E527" t="str">
            <v>600</v>
          </cell>
          <cell r="F527" t="str">
            <v>070</v>
          </cell>
          <cell r="G527" t="str">
            <v>INTL BK RECON &amp; DEV</v>
          </cell>
          <cell r="H527" t="str">
            <v>2.0 02 APR 2012</v>
          </cell>
          <cell r="I527" t="str">
            <v>B459058AH6</v>
          </cell>
          <cell r="J527" t="str">
            <v>B</v>
          </cell>
          <cell r="K527" t="str">
            <v>ZZZ</v>
          </cell>
          <cell r="L527">
            <v>49722.22</v>
          </cell>
          <cell r="M527">
            <v>5018655.2300000004</v>
          </cell>
          <cell r="N527">
            <v>5029190</v>
          </cell>
          <cell r="O527">
            <v>5119650</v>
          </cell>
          <cell r="P527">
            <v>5000000</v>
          </cell>
          <cell r="Q527">
            <v>5169372.22</v>
          </cell>
          <cell r="R527" t="str">
            <v>AO    2</v>
          </cell>
          <cell r="S527">
            <v>41001</v>
          </cell>
          <cell r="T527">
            <v>2012</v>
          </cell>
          <cell r="U527">
            <v>4</v>
          </cell>
          <cell r="V527">
            <v>550</v>
          </cell>
          <cell r="W527" t="str">
            <v>MS</v>
          </cell>
          <cell r="X527">
            <v>2</v>
          </cell>
          <cell r="Y527">
            <v>1.47</v>
          </cell>
          <cell r="Z527">
            <v>3.3119544186046589E-3</v>
          </cell>
          <cell r="AA527">
            <v>40451</v>
          </cell>
          <cell r="AB527">
            <v>100994.77</v>
          </cell>
          <cell r="AC527">
            <v>2.9399999999999999E-2</v>
          </cell>
          <cell r="AD527">
            <v>1</v>
          </cell>
          <cell r="AE527">
            <v>102.39299999999999</v>
          </cell>
          <cell r="AF527" t="str">
            <v>AAA</v>
          </cell>
          <cell r="AG527">
            <v>100.584</v>
          </cell>
          <cell r="AH527">
            <v>1.8</v>
          </cell>
          <cell r="AI527">
            <v>0.4</v>
          </cell>
          <cell r="AJ527">
            <v>4.0554543901281537E-3</v>
          </cell>
          <cell r="AK527">
            <v>5.0239576694668759E-3</v>
          </cell>
          <cell r="AL527" t="str">
            <v>AAA</v>
          </cell>
          <cell r="AM527" t="str">
            <v>Aaa</v>
          </cell>
          <cell r="AN527" t="str">
            <v>AAA</v>
          </cell>
          <cell r="AO527" t="str">
            <v>Government</v>
          </cell>
          <cell r="AP527" t="str">
            <v>Multi-National</v>
          </cell>
          <cell r="AQ527" t="str">
            <v>SNAT</v>
          </cell>
          <cell r="AR527" t="str">
            <v>#N/A Field Not Applicable</v>
          </cell>
        </row>
        <row r="528">
          <cell r="A528" t="str">
            <v>CP Inc</v>
          </cell>
          <cell r="B528" t="str">
            <v>UBS</v>
          </cell>
          <cell r="C528" t="str">
            <v>13409102</v>
          </cell>
          <cell r="D528" t="str">
            <v>USD</v>
          </cell>
          <cell r="E528" t="str">
            <v>150</v>
          </cell>
          <cell r="F528" t="str">
            <v>070</v>
          </cell>
          <cell r="G528" t="str">
            <v>LANDWIRT RENTENBK</v>
          </cell>
          <cell r="H528" t="str">
            <v>1.875 SEP 24 12</v>
          </cell>
          <cell r="I528" t="str">
            <v>B4M5765</v>
          </cell>
          <cell r="J528" t="str">
            <v>B</v>
          </cell>
          <cell r="K528" t="str">
            <v>ZZZ</v>
          </cell>
          <cell r="L528">
            <v>437.5</v>
          </cell>
          <cell r="M528">
            <v>1198343.26</v>
          </cell>
          <cell r="N528">
            <v>1197492</v>
          </cell>
          <cell r="O528">
            <v>1227900</v>
          </cell>
          <cell r="P528">
            <v>1200000</v>
          </cell>
          <cell r="Q528">
            <v>1228337.5</v>
          </cell>
          <cell r="R528" t="str">
            <v>MS   24</v>
          </cell>
          <cell r="S528">
            <v>41176</v>
          </cell>
          <cell r="T528">
            <v>2012</v>
          </cell>
          <cell r="U528">
            <v>9</v>
          </cell>
          <cell r="V528">
            <v>725</v>
          </cell>
          <cell r="W528" t="str">
            <v>MS</v>
          </cell>
          <cell r="X528">
            <v>1.875</v>
          </cell>
          <cell r="Y528">
            <v>1.95</v>
          </cell>
          <cell r="Z528">
            <v>1.0490483465364698E-3</v>
          </cell>
          <cell r="AA528">
            <v>40451</v>
          </cell>
          <cell r="AB528">
            <v>29556.74</v>
          </cell>
          <cell r="AC528">
            <v>4.8000000000000001E-2</v>
          </cell>
          <cell r="AD528">
            <v>1</v>
          </cell>
          <cell r="AE528">
            <v>102.325</v>
          </cell>
          <cell r="AF528" t="str">
            <v>AAA</v>
          </cell>
          <cell r="AG528">
            <v>99.790999999999997</v>
          </cell>
          <cell r="AH528">
            <v>2</v>
          </cell>
          <cell r="AI528">
            <v>0.7</v>
          </cell>
          <cell r="AJ528">
            <v>1.0759470220886871E-3</v>
          </cell>
          <cell r="AK528">
            <v>1.3328992940274912E-3</v>
          </cell>
          <cell r="AL528" t="str">
            <v>AAA</v>
          </cell>
          <cell r="AM528" t="str">
            <v>Aaa</v>
          </cell>
          <cell r="AN528" t="str">
            <v>AAA</v>
          </cell>
          <cell r="AO528" t="str">
            <v>Financial</v>
          </cell>
          <cell r="AP528" t="str">
            <v>Banks</v>
          </cell>
          <cell r="AQ528" t="str">
            <v>GERMANY</v>
          </cell>
          <cell r="AR528" t="str">
            <v>#N/A Field Not Applicable</v>
          </cell>
        </row>
        <row r="529">
          <cell r="A529" t="str">
            <v>CP Inc</v>
          </cell>
          <cell r="B529" t="str">
            <v>UBS</v>
          </cell>
          <cell r="C529" t="str">
            <v>13409102</v>
          </cell>
          <cell r="D529" t="str">
            <v>USD</v>
          </cell>
          <cell r="E529" t="str">
            <v>150</v>
          </cell>
          <cell r="F529" t="str">
            <v>070</v>
          </cell>
          <cell r="G529" t="str">
            <v>KFW GROUP</v>
          </cell>
          <cell r="H529" t="str">
            <v>3.25 14 OCT 2011</v>
          </cell>
          <cell r="I529" t="str">
            <v>B500769CX0</v>
          </cell>
          <cell r="J529" t="str">
            <v>B</v>
          </cell>
          <cell r="K529" t="str">
            <v>ZZZ</v>
          </cell>
          <cell r="L529">
            <v>15076.39</v>
          </cell>
          <cell r="M529">
            <v>999146.99</v>
          </cell>
          <cell r="N529">
            <v>997450</v>
          </cell>
          <cell r="O529">
            <v>1029500</v>
          </cell>
          <cell r="P529">
            <v>1000000</v>
          </cell>
          <cell r="Q529">
            <v>1044576.39</v>
          </cell>
          <cell r="R529" t="str">
            <v>AO   14</v>
          </cell>
          <cell r="S529">
            <v>40830</v>
          </cell>
          <cell r="T529">
            <v>2011</v>
          </cell>
          <cell r="U529">
            <v>10</v>
          </cell>
          <cell r="V529">
            <v>379</v>
          </cell>
          <cell r="W529" t="str">
            <v>MS</v>
          </cell>
          <cell r="X529">
            <v>3.25</v>
          </cell>
          <cell r="Y529">
            <v>1.01</v>
          </cell>
          <cell r="Z529">
            <v>4.53033599406471E-4</v>
          </cell>
          <cell r="AA529">
            <v>40451</v>
          </cell>
          <cell r="AB529">
            <v>30353.01</v>
          </cell>
          <cell r="AC529">
            <v>1.55E-2</v>
          </cell>
          <cell r="AD529">
            <v>1</v>
          </cell>
          <cell r="AE529">
            <v>102.95</v>
          </cell>
          <cell r="AF529" t="str">
            <v>AAA</v>
          </cell>
          <cell r="AG529">
            <v>99.745000000000005</v>
          </cell>
          <cell r="AH529">
            <v>3.3</v>
          </cell>
          <cell r="AI529">
            <v>0.4</v>
          </cell>
          <cell r="AJ529">
            <v>1.4802087901399546E-3</v>
          </cell>
          <cell r="AK529">
            <v>1.8337048301512063E-3</v>
          </cell>
          <cell r="AL529" t="str">
            <v>AAA</v>
          </cell>
          <cell r="AM529" t="str">
            <v>Aaa</v>
          </cell>
          <cell r="AN529" t="str">
            <v>AAA</v>
          </cell>
          <cell r="AO529" t="str">
            <v>Financial</v>
          </cell>
          <cell r="AP529" t="str">
            <v>Banks</v>
          </cell>
          <cell r="AQ529" t="str">
            <v>GERMANY</v>
          </cell>
          <cell r="AR529" t="str">
            <v>#N/A Field Not Applicable</v>
          </cell>
        </row>
        <row r="530">
          <cell r="A530" t="str">
            <v>CP Inc</v>
          </cell>
          <cell r="B530" t="str">
            <v>UBS</v>
          </cell>
          <cell r="C530" t="str">
            <v>13409102</v>
          </cell>
          <cell r="D530" t="str">
            <v>USD</v>
          </cell>
          <cell r="E530" t="str">
            <v>150</v>
          </cell>
          <cell r="F530" t="str">
            <v>070</v>
          </cell>
          <cell r="G530" t="str">
            <v>KFW</v>
          </cell>
          <cell r="H530" t="str">
            <v>1.875 14 JAN 2013</v>
          </cell>
          <cell r="I530" t="str">
            <v>B500769DN1</v>
          </cell>
          <cell r="J530" t="str">
            <v>B</v>
          </cell>
          <cell r="K530" t="str">
            <v>ZZZ</v>
          </cell>
          <cell r="L530">
            <v>8020.83</v>
          </cell>
          <cell r="M530">
            <v>2000595.37</v>
          </cell>
          <cell r="N530">
            <v>2000720</v>
          </cell>
          <cell r="O530">
            <v>2053040</v>
          </cell>
          <cell r="P530">
            <v>2000000</v>
          </cell>
          <cell r="Q530">
            <v>2061060.83</v>
          </cell>
          <cell r="R530" t="str">
            <v>JJ   14</v>
          </cell>
          <cell r="S530">
            <v>41288</v>
          </cell>
          <cell r="T530">
            <v>2013</v>
          </cell>
          <cell r="U530">
            <v>1</v>
          </cell>
          <cell r="V530">
            <v>837</v>
          </cell>
          <cell r="W530" t="str">
            <v>MS</v>
          </cell>
          <cell r="X530">
            <v>1.875</v>
          </cell>
          <cell r="Y530">
            <v>2.2400000000000002</v>
          </cell>
          <cell r="Z530">
            <v>2.0118098602620966E-3</v>
          </cell>
          <cell r="AA530">
            <v>40451</v>
          </cell>
          <cell r="AB530">
            <v>52444.63</v>
          </cell>
          <cell r="AC530">
            <v>6.1799999999999994E-2</v>
          </cell>
          <cell r="AD530">
            <v>1</v>
          </cell>
          <cell r="AE530">
            <v>102.652</v>
          </cell>
          <cell r="AF530" t="str">
            <v>AAA</v>
          </cell>
          <cell r="AG530">
            <v>100.036</v>
          </cell>
          <cell r="AH530">
            <v>1.9</v>
          </cell>
          <cell r="AI530">
            <v>0.7</v>
          </cell>
          <cell r="AJ530">
            <v>1.7064458636151711E-3</v>
          </cell>
          <cell r="AK530">
            <v>2.1139707069344088E-3</v>
          </cell>
          <cell r="AL530" t="str">
            <v>AAA</v>
          </cell>
          <cell r="AM530" t="str">
            <v>Aaa</v>
          </cell>
          <cell r="AN530" t="str">
            <v>AAA</v>
          </cell>
          <cell r="AO530" t="str">
            <v>Financial</v>
          </cell>
          <cell r="AP530" t="str">
            <v>Banks</v>
          </cell>
          <cell r="AQ530" t="str">
            <v>GERMANY</v>
          </cell>
          <cell r="AR530" t="str">
            <v>#N/A Field Not Applicable</v>
          </cell>
        </row>
        <row r="531">
          <cell r="A531" t="str">
            <v>CP Inc</v>
          </cell>
          <cell r="B531" t="str">
            <v>UBS</v>
          </cell>
          <cell r="C531" t="str">
            <v>13409102</v>
          </cell>
          <cell r="D531" t="str">
            <v>USD</v>
          </cell>
          <cell r="E531" t="str">
            <v>015</v>
          </cell>
          <cell r="F531" t="str">
            <v>070</v>
          </cell>
          <cell r="G531" t="str">
            <v>MET LIFE GLOB FUNDIN</v>
          </cell>
          <cell r="H531" t="str">
            <v>2.625 17 SEP 2012</v>
          </cell>
          <cell r="I531" t="str">
            <v>B59217EBZ6</v>
          </cell>
          <cell r="J531" t="str">
            <v>B</v>
          </cell>
          <cell r="K531" t="str">
            <v>ZZZ</v>
          </cell>
          <cell r="L531">
            <v>2236.11</v>
          </cell>
          <cell r="M531">
            <v>1996271.08</v>
          </cell>
          <cell r="N531">
            <v>1994300</v>
          </cell>
          <cell r="O531">
            <v>2062640</v>
          </cell>
          <cell r="P531">
            <v>2000000</v>
          </cell>
          <cell r="Q531">
            <v>2064876.11</v>
          </cell>
          <cell r="R531" t="str">
            <v>MS   17</v>
          </cell>
          <cell r="S531">
            <v>41169</v>
          </cell>
          <cell r="T531">
            <v>2012</v>
          </cell>
          <cell r="U531">
            <v>9</v>
          </cell>
          <cell r="V531">
            <v>718</v>
          </cell>
          <cell r="W531" t="str">
            <v>MS</v>
          </cell>
          <cell r="X531">
            <v>2.875</v>
          </cell>
          <cell r="Y531">
            <v>1.91</v>
          </cell>
          <cell r="Z531">
            <v>1.7117192591682099E-3</v>
          </cell>
          <cell r="AA531">
            <v>40451</v>
          </cell>
          <cell r="AB531">
            <v>66368.92</v>
          </cell>
          <cell r="AC531">
            <v>4.6500000000000007E-2</v>
          </cell>
          <cell r="AD531">
            <v>1</v>
          </cell>
          <cell r="AE531">
            <v>103.13200000000001</v>
          </cell>
          <cell r="AF531" t="str">
            <v>AA-</v>
          </cell>
          <cell r="AG531">
            <v>99.715000000000003</v>
          </cell>
          <cell r="AH531">
            <v>3</v>
          </cell>
          <cell r="AI531">
            <v>1.3</v>
          </cell>
          <cell r="AJ531">
            <v>2.6885642814160368E-3</v>
          </cell>
          <cell r="AK531">
            <v>3.3306337199486948E-3</v>
          </cell>
          <cell r="AL531" t="str">
            <v>AA-</v>
          </cell>
          <cell r="AM531" t="str">
            <v>Aa3</v>
          </cell>
          <cell r="AN531" t="str">
            <v>AA-</v>
          </cell>
          <cell r="AO531" t="str">
            <v>Financial</v>
          </cell>
          <cell r="AP531" t="str">
            <v>Insurance</v>
          </cell>
          <cell r="AQ531" t="str">
            <v>UNITED STATES</v>
          </cell>
          <cell r="AR531" t="str">
            <v>#N/A Field Not Applicable</v>
          </cell>
        </row>
        <row r="532">
          <cell r="A532" t="str">
            <v>CP Inc</v>
          </cell>
          <cell r="B532" t="str">
            <v>UBS</v>
          </cell>
          <cell r="C532" t="str">
            <v>13409102</v>
          </cell>
          <cell r="D532" t="str">
            <v>USD</v>
          </cell>
          <cell r="E532" t="str">
            <v>015</v>
          </cell>
          <cell r="F532" t="str">
            <v>070</v>
          </cell>
          <cell r="G532" t="str">
            <v>NEW YORK LIFE GLOBAL</v>
          </cell>
          <cell r="H532" t="str">
            <v>4.65 09 MAY 201</v>
          </cell>
          <cell r="I532" t="str">
            <v>B64953BAP3</v>
          </cell>
          <cell r="J532" t="str">
            <v>B</v>
          </cell>
          <cell r="K532" t="str">
            <v>ZZZ</v>
          </cell>
          <cell r="L532">
            <v>71642.55</v>
          </cell>
          <cell r="M532">
            <v>4185178.31</v>
          </cell>
          <cell r="N532">
            <v>4219207.16</v>
          </cell>
          <cell r="O532">
            <v>4230393.3</v>
          </cell>
          <cell r="P532">
            <v>3906000</v>
          </cell>
          <cell r="Q532">
            <v>4302035.8499999996</v>
          </cell>
          <cell r="R532" t="str">
            <v>MN    9</v>
          </cell>
          <cell r="S532">
            <v>41403</v>
          </cell>
          <cell r="T532">
            <v>2013</v>
          </cell>
          <cell r="U532">
            <v>5</v>
          </cell>
          <cell r="V532">
            <v>952</v>
          </cell>
          <cell r="W532" t="str">
            <v>MS</v>
          </cell>
          <cell r="X532">
            <v>4.6500000000000004</v>
          </cell>
          <cell r="Y532">
            <v>2.4300000000000002</v>
          </cell>
          <cell r="Z532">
            <v>4.5656213892828314E-3</v>
          </cell>
          <cell r="AA532">
            <v>40451</v>
          </cell>
          <cell r="AB532">
            <v>45214.99</v>
          </cell>
          <cell r="AC532">
            <v>7.400000000000001E-2</v>
          </cell>
          <cell r="AD532">
            <v>1</v>
          </cell>
          <cell r="AE532">
            <v>108.30500000000001</v>
          </cell>
          <cell r="AF532" t="str">
            <v>AAA</v>
          </cell>
          <cell r="AG532">
            <v>108.01900000000002</v>
          </cell>
          <cell r="AH532">
            <v>1.8</v>
          </cell>
          <cell r="AI532">
            <v>1.4</v>
          </cell>
          <cell r="AJ532">
            <v>3.3819417698391341E-3</v>
          </cell>
          <cell r="AK532">
            <v>4.1896001428675389E-3</v>
          </cell>
          <cell r="AL532" t="str">
            <v>AAA</v>
          </cell>
          <cell r="AM532" t="str">
            <v>Aaa</v>
          </cell>
          <cell r="AN532" t="str">
            <v>AAA</v>
          </cell>
          <cell r="AO532" t="str">
            <v>Financial</v>
          </cell>
          <cell r="AP532" t="str">
            <v>Insurance</v>
          </cell>
          <cell r="AQ532" t="str">
            <v>UNITED STATES</v>
          </cell>
          <cell r="AR532" t="str">
            <v>#N/A Field Not Applicable</v>
          </cell>
        </row>
        <row r="533">
          <cell r="A533" t="str">
            <v>CP Inc</v>
          </cell>
          <cell r="B533" t="str">
            <v>UBS</v>
          </cell>
          <cell r="C533" t="str">
            <v>13409102</v>
          </cell>
          <cell r="D533" t="str">
            <v>USD</v>
          </cell>
          <cell r="E533" t="str">
            <v>015</v>
          </cell>
          <cell r="F533" t="str">
            <v>070</v>
          </cell>
          <cell r="G533" t="str">
            <v>NOVARTIS CAPITAL COR</v>
          </cell>
          <cell r="H533" t="str">
            <v>1.9 24 APR 2013</v>
          </cell>
          <cell r="I533" t="str">
            <v>B66989HAB4</v>
          </cell>
          <cell r="J533" t="str">
            <v>B</v>
          </cell>
          <cell r="K533" t="str">
            <v>ZZZ</v>
          </cell>
          <cell r="L533">
            <v>30875</v>
          </cell>
          <cell r="M533">
            <v>2996709.57</v>
          </cell>
          <cell r="N533">
            <v>2996010</v>
          </cell>
          <cell r="O533">
            <v>3079530</v>
          </cell>
          <cell r="P533">
            <v>3000000</v>
          </cell>
          <cell r="Q533">
            <v>3110405</v>
          </cell>
          <cell r="R533" t="str">
            <v>AO   24</v>
          </cell>
          <cell r="S533">
            <v>41388</v>
          </cell>
          <cell r="T533">
            <v>2013</v>
          </cell>
          <cell r="U533">
            <v>4</v>
          </cell>
          <cell r="V533">
            <v>937</v>
          </cell>
          <cell r="W533" t="str">
            <v>MS</v>
          </cell>
          <cell r="X533">
            <v>1.9</v>
          </cell>
          <cell r="Y533">
            <v>2.48</v>
          </cell>
          <cell r="Z533">
            <v>3.336383696106949E-3</v>
          </cell>
          <cell r="AA533">
            <v>40451</v>
          </cell>
          <cell r="AB533">
            <v>82820.429999999993</v>
          </cell>
          <cell r="AC533">
            <v>7.5499999999999998E-2</v>
          </cell>
          <cell r="AD533">
            <v>1</v>
          </cell>
          <cell r="AE533">
            <v>102.65100000000001</v>
          </cell>
          <cell r="AF533" t="str">
            <v>AA-</v>
          </cell>
          <cell r="AG533">
            <v>99.867000000000004</v>
          </cell>
          <cell r="AH533">
            <v>1.9</v>
          </cell>
          <cell r="AI533">
            <v>0.9</v>
          </cell>
          <cell r="AJ533">
            <v>2.5561004123400011E-3</v>
          </cell>
          <cell r="AK533">
            <v>3.1665354939664821E-3</v>
          </cell>
          <cell r="AL533" t="str">
            <v>AA-</v>
          </cell>
          <cell r="AM533" t="str">
            <v>Aa2</v>
          </cell>
          <cell r="AN533" t="str">
            <v>AA-</v>
          </cell>
          <cell r="AO533" t="str">
            <v>Consumer, Non-cyclical</v>
          </cell>
          <cell r="AP533" t="str">
            <v>Pharmaceuticals</v>
          </cell>
          <cell r="AQ533" t="str">
            <v>UNITED STATES</v>
          </cell>
          <cell r="AR533" t="str">
            <v>#N/A Field Not Applicable</v>
          </cell>
        </row>
        <row r="534">
          <cell r="A534" t="str">
            <v>CP Inc</v>
          </cell>
          <cell r="B534" t="str">
            <v>UBS</v>
          </cell>
          <cell r="C534" t="str">
            <v>13409102</v>
          </cell>
          <cell r="D534" t="str">
            <v>USD</v>
          </cell>
          <cell r="E534" t="str">
            <v>205</v>
          </cell>
          <cell r="F534" t="str">
            <v>070</v>
          </cell>
          <cell r="G534" t="str">
            <v>RABOBANK NEDERLAND</v>
          </cell>
          <cell r="H534" t="str">
            <v>2.65 17 AUG 2012</v>
          </cell>
          <cell r="I534" t="str">
            <v>B74977RBU7</v>
          </cell>
          <cell r="J534" t="str">
            <v>B</v>
          </cell>
          <cell r="K534" t="str">
            <v>ZZZ</v>
          </cell>
          <cell r="L534">
            <v>9716.67</v>
          </cell>
          <cell r="M534">
            <v>3018129.13</v>
          </cell>
          <cell r="N534">
            <v>3028510</v>
          </cell>
          <cell r="O534">
            <v>3096720</v>
          </cell>
          <cell r="P534">
            <v>3000000</v>
          </cell>
          <cell r="Q534">
            <v>3106436.67</v>
          </cell>
          <cell r="R534" t="str">
            <v>FA   17</v>
          </cell>
          <cell r="S534">
            <v>41138</v>
          </cell>
          <cell r="T534">
            <v>2012</v>
          </cell>
          <cell r="U534">
            <v>8</v>
          </cell>
          <cell r="V534">
            <v>687</v>
          </cell>
          <cell r="W534" t="str">
            <v>MS</v>
          </cell>
          <cell r="X534">
            <v>2.65</v>
          </cell>
          <cell r="Y534">
            <v>1.83</v>
          </cell>
          <cell r="Z534">
            <v>2.4795253994902072E-3</v>
          </cell>
          <cell r="AA534">
            <v>40451</v>
          </cell>
          <cell r="AB534">
            <v>78590.87</v>
          </cell>
          <cell r="AC534">
            <v>4.3200000000000002E-2</v>
          </cell>
          <cell r="AD534">
            <v>1</v>
          </cell>
          <cell r="AE534">
            <v>103.22399999999999</v>
          </cell>
          <cell r="AF534" t="str">
            <v>AAA</v>
          </cell>
          <cell r="AG534">
            <v>100.95</v>
          </cell>
          <cell r="AH534">
            <v>2.2999999999999998</v>
          </cell>
          <cell r="AI534">
            <v>0.9</v>
          </cell>
          <cell r="AJ534">
            <v>3.1163433982663801E-3</v>
          </cell>
          <cell r="AK534">
            <v>3.8605729001721309E-3</v>
          </cell>
          <cell r="AL534" t="str">
            <v>AAA</v>
          </cell>
          <cell r="AM534" t="str">
            <v>Aaa</v>
          </cell>
          <cell r="AN534" t="str">
            <v>AAA</v>
          </cell>
          <cell r="AO534" t="str">
            <v>Financial</v>
          </cell>
          <cell r="AP534" t="str">
            <v>Banks</v>
          </cell>
          <cell r="AQ534" t="str">
            <v>NETHERLANDS</v>
          </cell>
          <cell r="AR534" t="str">
            <v>#N/A Field Not Applicable</v>
          </cell>
        </row>
        <row r="535">
          <cell r="A535" t="str">
            <v>CP Inc</v>
          </cell>
          <cell r="B535" t="str">
            <v>UBS</v>
          </cell>
          <cell r="C535" t="str">
            <v>13409102</v>
          </cell>
          <cell r="D535" t="str">
            <v>USD</v>
          </cell>
          <cell r="E535" t="str">
            <v>205</v>
          </cell>
          <cell r="F535" t="str">
            <v>070</v>
          </cell>
          <cell r="G535" t="str">
            <v>RABOBANK NEDERLAND</v>
          </cell>
          <cell r="H535" t="str">
            <v>3.2 11 MAR 2015</v>
          </cell>
          <cell r="I535" t="str">
            <v>B74977RCE2</v>
          </cell>
          <cell r="J535" t="str">
            <v>B</v>
          </cell>
          <cell r="K535" t="str">
            <v>ZZZ</v>
          </cell>
          <cell r="L535">
            <v>5333.33</v>
          </cell>
          <cell r="M535">
            <v>2998161.26</v>
          </cell>
          <cell r="N535">
            <v>2997930</v>
          </cell>
          <cell r="O535">
            <v>3131580</v>
          </cell>
          <cell r="P535">
            <v>3000000</v>
          </cell>
          <cell r="Q535">
            <v>3136913.33</v>
          </cell>
          <cell r="R535" t="str">
            <v>MS   11</v>
          </cell>
          <cell r="S535">
            <v>42074</v>
          </cell>
          <cell r="T535">
            <v>2015</v>
          </cell>
          <cell r="U535">
            <v>3</v>
          </cell>
          <cell r="V535">
            <v>1623</v>
          </cell>
          <cell r="W535" t="str">
            <v>MS</v>
          </cell>
          <cell r="X535">
            <v>3.2</v>
          </cell>
          <cell r="Y535">
            <v>4.1399999999999997</v>
          </cell>
          <cell r="Z535">
            <v>5.5723063410379071E-3</v>
          </cell>
          <cell r="AA535">
            <v>40451</v>
          </cell>
          <cell r="AB535">
            <v>133418.74</v>
          </cell>
          <cell r="AC535">
            <v>0.19829999999999998</v>
          </cell>
          <cell r="AD535">
            <v>1</v>
          </cell>
          <cell r="AE535">
            <v>104.38600000000001</v>
          </cell>
          <cell r="AF535" t="str">
            <v>AAA</v>
          </cell>
          <cell r="AG535">
            <v>99.930999999999997</v>
          </cell>
          <cell r="AH535">
            <v>3.2</v>
          </cell>
          <cell r="AI535">
            <v>2.2000000000000002</v>
          </cell>
          <cell r="AJ535">
            <v>4.3070966887249528E-3</v>
          </cell>
          <cell r="AK535">
            <v>5.3356959198279435E-3</v>
          </cell>
          <cell r="AL535" t="str">
            <v>AAA</v>
          </cell>
          <cell r="AM535" t="str">
            <v>Aaa</v>
          </cell>
          <cell r="AN535" t="str">
            <v>AAA</v>
          </cell>
          <cell r="AO535" t="str">
            <v>Financial</v>
          </cell>
          <cell r="AP535" t="str">
            <v>Banks</v>
          </cell>
          <cell r="AQ535" t="str">
            <v>NETHERLANDS</v>
          </cell>
          <cell r="AR535" t="str">
            <v>#N/A Field Not Applicable</v>
          </cell>
        </row>
        <row r="536">
          <cell r="A536" t="str">
            <v>CP Inc</v>
          </cell>
          <cell r="B536" t="str">
            <v>UBS</v>
          </cell>
          <cell r="C536" t="str">
            <v>13409102</v>
          </cell>
          <cell r="D536" t="str">
            <v>USD</v>
          </cell>
          <cell r="E536" t="str">
            <v>015</v>
          </cell>
          <cell r="F536" t="str">
            <v>070</v>
          </cell>
          <cell r="G536" t="str">
            <v>ROCHE HLDGS INC</v>
          </cell>
          <cell r="H536" t="str">
            <v>FRN 25 FEB 2011</v>
          </cell>
          <cell r="I536" t="str">
            <v>B771196AX0</v>
          </cell>
          <cell r="J536" t="str">
            <v>B</v>
          </cell>
          <cell r="K536" t="str">
            <v>FLR</v>
          </cell>
          <cell r="L536">
            <v>4490.92</v>
          </cell>
          <cell r="M536">
            <v>1755937.5</v>
          </cell>
          <cell r="N536">
            <v>1767812.5</v>
          </cell>
          <cell r="O536">
            <v>1764857.5</v>
          </cell>
          <cell r="P536">
            <v>1750000</v>
          </cell>
          <cell r="Q536">
            <v>1769348.42</v>
          </cell>
          <cell r="R536" t="str">
            <v>FMAN 25</v>
          </cell>
          <cell r="S536">
            <v>40599</v>
          </cell>
          <cell r="T536">
            <v>2011</v>
          </cell>
          <cell r="U536">
            <v>2</v>
          </cell>
          <cell r="V536">
            <v>148</v>
          </cell>
          <cell r="W536" t="str">
            <v>MS</v>
          </cell>
          <cell r="X536">
            <v>2.4969999999999999</v>
          </cell>
          <cell r="Y536">
            <v>0.17</v>
          </cell>
          <cell r="Z536">
            <v>1.3401013040988154E-4</v>
          </cell>
          <cell r="AA536">
            <v>40451</v>
          </cell>
          <cell r="AB536">
            <v>8920</v>
          </cell>
          <cell r="AC536">
            <v>2.7000000000000001E-3</v>
          </cell>
          <cell r="AD536">
            <v>1</v>
          </cell>
          <cell r="AE536">
            <v>100.84899999999999</v>
          </cell>
          <cell r="AF536" t="str">
            <v>AA-</v>
          </cell>
          <cell r="AG536">
            <v>101.01799999999999</v>
          </cell>
          <cell r="AH536">
            <v>1.3</v>
          </cell>
          <cell r="AI536">
            <v>0.4</v>
          </cell>
          <cell r="AJ536">
            <v>1.0247833501932119E-3</v>
          </cell>
          <cell r="AK536">
            <v>1.2695169705958529E-3</v>
          </cell>
          <cell r="AL536" t="str">
            <v>AA-</v>
          </cell>
          <cell r="AM536" t="str">
            <v>A2</v>
          </cell>
          <cell r="AN536" t="str">
            <v>AA-</v>
          </cell>
          <cell r="AO536" t="str">
            <v>Consumer, Non-cyclical</v>
          </cell>
          <cell r="AP536" t="str">
            <v>Healthcare-Services</v>
          </cell>
          <cell r="AQ536" t="str">
            <v>UNITED STATES</v>
          </cell>
          <cell r="AR536" t="str">
            <v>#N/A Field Not Applicable</v>
          </cell>
        </row>
        <row r="537">
          <cell r="A537" t="str">
            <v>CP Inc</v>
          </cell>
          <cell r="B537" t="str">
            <v>UBS</v>
          </cell>
          <cell r="C537" t="str">
            <v>13409102</v>
          </cell>
          <cell r="D537" t="str">
            <v>USD</v>
          </cell>
          <cell r="E537" t="str">
            <v>015</v>
          </cell>
          <cell r="F537" t="str">
            <v>070</v>
          </cell>
          <cell r="G537" t="str">
            <v>TIAA GLOBAL MARKETS</v>
          </cell>
          <cell r="H537" t="str">
            <v>4.95 15 JUL 2013</v>
          </cell>
          <cell r="I537" t="str">
            <v>B87244EAG7</v>
          </cell>
          <cell r="J537" t="str">
            <v>B</v>
          </cell>
          <cell r="K537" t="str">
            <v>ZZZ</v>
          </cell>
          <cell r="L537">
            <v>24599.3</v>
          </cell>
          <cell r="M537">
            <v>2582223.7799999998</v>
          </cell>
          <cell r="N537">
            <v>2595002.52</v>
          </cell>
          <cell r="O537">
            <v>2591495.06</v>
          </cell>
          <cell r="P537">
            <v>2354000</v>
          </cell>
          <cell r="Q537">
            <v>2616094.36</v>
          </cell>
          <cell r="R537" t="str">
            <v>JJ   15</v>
          </cell>
          <cell r="S537">
            <v>41470</v>
          </cell>
          <cell r="T537">
            <v>2013</v>
          </cell>
          <cell r="U537">
            <v>7</v>
          </cell>
          <cell r="V537">
            <v>1019</v>
          </cell>
          <cell r="W537" t="str">
            <v>MS</v>
          </cell>
          <cell r="X537">
            <v>4.95</v>
          </cell>
          <cell r="Y537">
            <v>2.61</v>
          </cell>
          <cell r="Z537">
            <v>3.0256176033627946E-3</v>
          </cell>
          <cell r="AA537">
            <v>40451</v>
          </cell>
          <cell r="AB537">
            <v>9271.2800000000007</v>
          </cell>
          <cell r="AC537">
            <v>8.3800000000000013E-2</v>
          </cell>
          <cell r="AD537">
            <v>1</v>
          </cell>
          <cell r="AE537">
            <v>110.089</v>
          </cell>
          <cell r="AF537" t="str">
            <v>AAA</v>
          </cell>
          <cell r="AG537">
            <v>110.238</v>
          </cell>
          <cell r="AH537">
            <v>1.4</v>
          </cell>
          <cell r="AI537">
            <v>1.3</v>
          </cell>
          <cell r="AJ537">
            <v>1.6229366454819589E-3</v>
          </cell>
          <cell r="AK537">
            <v>2.0105182361255147E-3</v>
          </cell>
          <cell r="AL537" t="str">
            <v>AAA</v>
          </cell>
          <cell r="AM537" t="str">
            <v>Aa1</v>
          </cell>
          <cell r="AN537" t="str">
            <v>AAA</v>
          </cell>
          <cell r="AO537" t="str">
            <v>Financial</v>
          </cell>
          <cell r="AP537" t="str">
            <v>Diversified Finan Serv</v>
          </cell>
          <cell r="AQ537" t="str">
            <v>UNITED STATES</v>
          </cell>
          <cell r="AR537" t="str">
            <v>#N/A Field Not Applicable</v>
          </cell>
        </row>
        <row r="538">
          <cell r="A538" t="str">
            <v>CP Inc</v>
          </cell>
          <cell r="B538" t="str">
            <v>UBS</v>
          </cell>
          <cell r="C538" t="str">
            <v>13409102</v>
          </cell>
          <cell r="D538" t="str">
            <v>USD</v>
          </cell>
          <cell r="E538" t="str">
            <v>015</v>
          </cell>
          <cell r="F538" t="str">
            <v>070</v>
          </cell>
          <cell r="G538" t="str">
            <v>US BANCORP</v>
          </cell>
          <cell r="H538" t="str">
            <v>2.0 14 JUN 2013</v>
          </cell>
          <cell r="I538" t="str">
            <v>B91159HGW4</v>
          </cell>
          <cell r="J538" t="str">
            <v>B</v>
          </cell>
          <cell r="K538" t="str">
            <v>ZZZ</v>
          </cell>
          <cell r="L538">
            <v>11888.89</v>
          </cell>
          <cell r="M538">
            <v>2033655.39</v>
          </cell>
          <cell r="N538">
            <v>2035940</v>
          </cell>
          <cell r="O538">
            <v>2047300</v>
          </cell>
          <cell r="P538">
            <v>2000000</v>
          </cell>
          <cell r="Q538">
            <v>2059188.89</v>
          </cell>
          <cell r="R538" t="str">
            <v>JD   14</v>
          </cell>
          <cell r="S538">
            <v>41439</v>
          </cell>
          <cell r="T538">
            <v>2013</v>
          </cell>
          <cell r="U538">
            <v>6</v>
          </cell>
          <cell r="V538">
            <v>988</v>
          </cell>
          <cell r="W538" t="str">
            <v>MS</v>
          </cell>
          <cell r="X538">
            <v>2</v>
          </cell>
          <cell r="Y538">
            <v>2.62</v>
          </cell>
          <cell r="Z538">
            <v>2.3919842079980413E-3</v>
          </cell>
          <cell r="AA538">
            <v>40451</v>
          </cell>
          <cell r="AB538">
            <v>13644.61</v>
          </cell>
          <cell r="AC538">
            <v>8.2899999999999988E-2</v>
          </cell>
          <cell r="AD538">
            <v>1</v>
          </cell>
          <cell r="AE538">
            <v>102.36499999999999</v>
          </cell>
          <cell r="AF538" t="str">
            <v>A+</v>
          </cell>
          <cell r="AG538">
            <v>101.79699999999998</v>
          </cell>
          <cell r="AH538">
            <v>1.4</v>
          </cell>
          <cell r="AI538">
            <v>1.1000000000000001</v>
          </cell>
          <cell r="AJ538">
            <v>1.2781595004569685E-3</v>
          </cell>
          <cell r="AK538">
            <v>1.5834031423837117E-3</v>
          </cell>
          <cell r="AL538" t="str">
            <v xml:space="preserve">A+ </v>
          </cell>
          <cell r="AM538" t="str">
            <v>Aa3</v>
          </cell>
          <cell r="AN538" t="str">
            <v xml:space="preserve">A+ </v>
          </cell>
          <cell r="AO538" t="str">
            <v>Financial</v>
          </cell>
          <cell r="AP538" t="str">
            <v>Banks</v>
          </cell>
          <cell r="AQ538" t="str">
            <v>UNITED STATES</v>
          </cell>
          <cell r="AR538" t="str">
            <v>#N/A Field Not Applicable</v>
          </cell>
        </row>
        <row r="539">
          <cell r="A539" t="str">
            <v>CP Inc</v>
          </cell>
          <cell r="B539" t="str">
            <v>UBS</v>
          </cell>
          <cell r="C539" t="str">
            <v>13409102</v>
          </cell>
          <cell r="D539" t="str">
            <v>USD</v>
          </cell>
          <cell r="E539" t="str">
            <v>205</v>
          </cell>
          <cell r="F539" t="str">
            <v>070</v>
          </cell>
          <cell r="G539" t="str">
            <v>SHELL INTERNATIONAL</v>
          </cell>
          <cell r="H539" t="str">
            <v>1.3 22 SEP 2011</v>
          </cell>
          <cell r="I539" t="str">
            <v>BB4L0T65</v>
          </cell>
          <cell r="J539" t="str">
            <v>B</v>
          </cell>
          <cell r="K539" t="str">
            <v>ZZZ</v>
          </cell>
          <cell r="L539">
            <v>1462.5</v>
          </cell>
          <cell r="M539">
            <v>4503107.93</v>
          </cell>
          <cell r="N539">
            <v>4506240</v>
          </cell>
          <cell r="O539">
            <v>4539510</v>
          </cell>
          <cell r="P539">
            <v>4500000</v>
          </cell>
          <cell r="Q539">
            <v>4540972.5</v>
          </cell>
          <cell r="R539" t="str">
            <v>MS   22</v>
          </cell>
          <cell r="S539">
            <v>40808</v>
          </cell>
          <cell r="T539">
            <v>2011</v>
          </cell>
          <cell r="U539">
            <v>9</v>
          </cell>
          <cell r="V539">
            <v>357</v>
          </cell>
          <cell r="W539" t="str">
            <v>MS</v>
          </cell>
          <cell r="X539">
            <v>1.3</v>
          </cell>
          <cell r="Y539">
            <v>0.97</v>
          </cell>
          <cell r="Z539">
            <v>1.9609374697883426E-3</v>
          </cell>
          <cell r="AA539">
            <v>40451</v>
          </cell>
          <cell r="AB539">
            <v>36402.07</v>
          </cell>
          <cell r="AC539">
            <v>1.43E-2</v>
          </cell>
          <cell r="AD539">
            <v>1</v>
          </cell>
          <cell r="AE539">
            <v>100.87799999999999</v>
          </cell>
          <cell r="AF539" t="str">
            <v>AA</v>
          </cell>
          <cell r="AG539">
            <v>100.139</v>
          </cell>
          <cell r="AH539">
            <v>1.2</v>
          </cell>
          <cell r="AI539">
            <v>0.4</v>
          </cell>
          <cell r="AJ539">
            <v>2.4259020244804239E-3</v>
          </cell>
          <cell r="AK539">
            <v>3.0052437800634504E-3</v>
          </cell>
          <cell r="AL539" t="str">
            <v>AA</v>
          </cell>
          <cell r="AM539" t="str">
            <v>Aa1</v>
          </cell>
          <cell r="AN539" t="str">
            <v>AA</v>
          </cell>
          <cell r="AO539" t="str">
            <v>Energy</v>
          </cell>
          <cell r="AP539" t="str">
            <v>Oil&amp;Gas</v>
          </cell>
          <cell r="AQ539" t="str">
            <v>NETHERLANDS</v>
          </cell>
          <cell r="AR539" t="str">
            <v>#N/A Field Not Applicable</v>
          </cell>
        </row>
        <row r="540">
          <cell r="A540" t="str">
            <v>CP Inc</v>
          </cell>
          <cell r="B540" t="str">
            <v>UBS</v>
          </cell>
          <cell r="C540" t="str">
            <v>13409102</v>
          </cell>
          <cell r="D540" t="str">
            <v>USD</v>
          </cell>
          <cell r="E540" t="str">
            <v>130</v>
          </cell>
          <cell r="F540" t="str">
            <v>070</v>
          </cell>
          <cell r="G540" t="str">
            <v>DANSKE BANK A/S</v>
          </cell>
          <cell r="H540" t="str">
            <v>2.5 10 MAY 2012</v>
          </cell>
          <cell r="I540" t="str">
            <v>BB61C9F4</v>
          </cell>
          <cell r="J540" t="str">
            <v>B</v>
          </cell>
          <cell r="K540" t="str">
            <v>ZZZ</v>
          </cell>
          <cell r="L540">
            <v>17135.419999999998</v>
          </cell>
          <cell r="M540">
            <v>1748554.97</v>
          </cell>
          <cell r="N540">
            <v>1747427.5</v>
          </cell>
          <cell r="O540">
            <v>1791615</v>
          </cell>
          <cell r="P540">
            <v>1750000</v>
          </cell>
          <cell r="Q540">
            <v>1808750.42</v>
          </cell>
          <cell r="R540" t="str">
            <v>MN   10</v>
          </cell>
          <cell r="S540">
            <v>41039</v>
          </cell>
          <cell r="T540">
            <v>2012</v>
          </cell>
          <cell r="U540">
            <v>5</v>
          </cell>
          <cell r="V540">
            <v>588</v>
          </cell>
          <cell r="W540" t="str">
            <v>MS</v>
          </cell>
          <cell r="X540">
            <v>2.5</v>
          </cell>
          <cell r="Y540">
            <v>1.57</v>
          </cell>
          <cell r="Z540">
            <v>1.2324196012501048E-3</v>
          </cell>
          <cell r="AA540">
            <v>40451</v>
          </cell>
          <cell r="AB540">
            <v>43060.03</v>
          </cell>
          <cell r="AC540">
            <v>3.2799999999999996E-2</v>
          </cell>
          <cell r="AD540">
            <v>1</v>
          </cell>
          <cell r="AE540">
            <v>102.37799999999999</v>
          </cell>
          <cell r="AF540" t="str">
            <v>AAA</v>
          </cell>
          <cell r="AG540">
            <v>99.852999999999994</v>
          </cell>
          <cell r="AH540">
            <v>2.6</v>
          </cell>
          <cell r="AI540">
            <v>1</v>
          </cell>
          <cell r="AJ540">
            <v>2.0409496581211928E-3</v>
          </cell>
          <cell r="AK540">
            <v>2.5283590201071763E-3</v>
          </cell>
          <cell r="AL540" t="str">
            <v>AAA</v>
          </cell>
          <cell r="AM540" t="str">
            <v>Aaa</v>
          </cell>
          <cell r="AN540" t="str">
            <v>AAA</v>
          </cell>
          <cell r="AO540" t="str">
            <v>Financial</v>
          </cell>
          <cell r="AP540" t="str">
            <v>Banks</v>
          </cell>
          <cell r="AQ540" t="str">
            <v>DENMARK</v>
          </cell>
          <cell r="AR540" t="str">
            <v>#N/A Field Not Applicable</v>
          </cell>
        </row>
        <row r="541">
          <cell r="A541" t="str">
            <v>CP Inc</v>
          </cell>
          <cell r="B541" t="str">
            <v>UBS</v>
          </cell>
          <cell r="C541" t="str">
            <v>13409102</v>
          </cell>
          <cell r="D541" t="str">
            <v>USD</v>
          </cell>
          <cell r="E541" t="str">
            <v>600</v>
          </cell>
          <cell r="F541" t="str">
            <v>070</v>
          </cell>
          <cell r="G541" t="str">
            <v>INTL BK RECON &amp; DEV</v>
          </cell>
          <cell r="H541" t="str">
            <v>FRN 04 MAR 2011</v>
          </cell>
          <cell r="I541" t="str">
            <v>BB639LS0</v>
          </cell>
          <cell r="J541" t="str">
            <v>B</v>
          </cell>
          <cell r="K541" t="str">
            <v>FLR</v>
          </cell>
          <cell r="L541">
            <v>900.52</v>
          </cell>
          <cell r="M541">
            <v>1820000</v>
          </cell>
          <cell r="N541">
            <v>1820000</v>
          </cell>
          <cell r="O541">
            <v>1822165.8</v>
          </cell>
          <cell r="P541">
            <v>1820000</v>
          </cell>
          <cell r="Q541">
            <v>1823066.32</v>
          </cell>
          <cell r="R541" t="str">
            <v>MJSD  6</v>
          </cell>
          <cell r="S541">
            <v>40606</v>
          </cell>
          <cell r="T541">
            <v>2011</v>
          </cell>
          <cell r="U541">
            <v>3</v>
          </cell>
          <cell r="V541">
            <v>155</v>
          </cell>
          <cell r="W541" t="str">
            <v>MS</v>
          </cell>
          <cell r="X541">
            <v>0.71299999999999997</v>
          </cell>
          <cell r="Y541">
            <v>0.02</v>
          </cell>
          <cell r="Z541">
            <v>1.6341090617069192E-5</v>
          </cell>
          <cell r="AA541">
            <v>40451</v>
          </cell>
          <cell r="AB541">
            <v>2165.8000000000002</v>
          </cell>
          <cell r="AC541">
            <v>3.0000000000000001E-3</v>
          </cell>
          <cell r="AD541">
            <v>1</v>
          </cell>
          <cell r="AE541">
            <v>100.119</v>
          </cell>
          <cell r="AF541" t="str">
            <v>N/R</v>
          </cell>
          <cell r="AG541">
            <v>100</v>
          </cell>
          <cell r="AH541">
            <v>0.4</v>
          </cell>
          <cell r="AI541">
            <v>0.4</v>
          </cell>
          <cell r="AJ541">
            <v>3.2682181234138381E-4</v>
          </cell>
          <cell r="AK541">
            <v>4.0487175855272617E-4</v>
          </cell>
          <cell r="AL541" t="str">
            <v>NR</v>
          </cell>
          <cell r="AM541" t="str">
            <v>Aaa</v>
          </cell>
          <cell r="AN541" t="str">
            <v>NR</v>
          </cell>
          <cell r="AO541" t="str">
            <v>Government</v>
          </cell>
          <cell r="AP541" t="str">
            <v>Multi-National</v>
          </cell>
          <cell r="AQ541" t="str">
            <v>SNAT</v>
          </cell>
          <cell r="AR541" t="str">
            <v>#N/A Field Not Applicable</v>
          </cell>
        </row>
        <row r="542">
          <cell r="A542" t="str">
            <v>CP Inc</v>
          </cell>
          <cell r="B542" t="str">
            <v>Inveco</v>
          </cell>
          <cell r="C542" t="str">
            <v>13400002</v>
          </cell>
          <cell r="D542" t="str">
            <v>USD</v>
          </cell>
          <cell r="E542" t="str">
            <v>015</v>
          </cell>
          <cell r="F542" t="str">
            <v>072</v>
          </cell>
          <cell r="G542" t="str">
            <v>CME GROUP INC</v>
          </cell>
          <cell r="H542" t="str">
            <v>5.400 AUG 01 13</v>
          </cell>
          <cell r="I542" t="str">
            <v>12572QAA3</v>
          </cell>
          <cell r="J542" t="str">
            <v>B</v>
          </cell>
          <cell r="K542" t="str">
            <v>CAL</v>
          </cell>
          <cell r="L542">
            <v>18000</v>
          </cell>
          <cell r="M542">
            <v>2096859.04</v>
          </cell>
          <cell r="N542">
            <v>2137100</v>
          </cell>
          <cell r="O542">
            <v>2237187.5</v>
          </cell>
          <cell r="P542">
            <v>2000000</v>
          </cell>
          <cell r="Q542">
            <v>2255187.5</v>
          </cell>
          <cell r="R542" t="str">
            <v>FA    1</v>
          </cell>
          <cell r="S542">
            <v>41487</v>
          </cell>
          <cell r="T542">
            <v>2013</v>
          </cell>
          <cell r="U542">
            <v>8</v>
          </cell>
          <cell r="V542">
            <v>1036</v>
          </cell>
          <cell r="W542" t="str">
            <v>MS</v>
          </cell>
          <cell r="X542">
            <v>5.4</v>
          </cell>
          <cell r="Y542">
            <v>2.64</v>
          </cell>
          <cell r="Z542">
            <v>2.4851512049833043E-3</v>
          </cell>
          <cell r="AA542">
            <v>40451</v>
          </cell>
          <cell r="AB542">
            <v>140328.46</v>
          </cell>
          <cell r="AC542">
            <v>8.5900000000000004E-2</v>
          </cell>
          <cell r="AD542">
            <v>1</v>
          </cell>
          <cell r="AE542">
            <v>111.85899999999999</v>
          </cell>
          <cell r="AF542" t="str">
            <v>AA</v>
          </cell>
          <cell r="AG542">
            <v>106.855</v>
          </cell>
          <cell r="AH542">
            <v>3.6</v>
          </cell>
          <cell r="AI542">
            <v>1.1000000000000001</v>
          </cell>
          <cell r="AJ542">
            <v>3.3888425522499606E-3</v>
          </cell>
          <cell r="AK542">
            <v>4.1981489355262811E-3</v>
          </cell>
          <cell r="AL542" t="str">
            <v>AA</v>
          </cell>
          <cell r="AM542" t="str">
            <v>Aa3</v>
          </cell>
          <cell r="AN542" t="str">
            <v>AA</v>
          </cell>
          <cell r="AO542" t="str">
            <v>Financial</v>
          </cell>
          <cell r="AP542" t="str">
            <v>Diversified Finan Serv</v>
          </cell>
          <cell r="AQ542" t="str">
            <v>UNITED STATES</v>
          </cell>
          <cell r="AR542" t="str">
            <v>#N/A Field Not Applicable</v>
          </cell>
        </row>
        <row r="543">
          <cell r="A543" t="str">
            <v>CP Inc</v>
          </cell>
          <cell r="B543" t="str">
            <v>Inveco</v>
          </cell>
          <cell r="C543" t="str">
            <v>13400002</v>
          </cell>
          <cell r="D543" t="str">
            <v>USD</v>
          </cell>
          <cell r="E543" t="str">
            <v>015</v>
          </cell>
          <cell r="F543" t="str">
            <v>072</v>
          </cell>
          <cell r="G543" t="str">
            <v>MORGAN STANLEY  FDIC</v>
          </cell>
          <cell r="H543" t="str">
            <v>3.250 DEC 01 11</v>
          </cell>
          <cell r="I543" t="str">
            <v>61757UAB6</v>
          </cell>
          <cell r="J543" t="str">
            <v>B</v>
          </cell>
          <cell r="K543" t="str">
            <v>ZZZ</v>
          </cell>
          <cell r="L543">
            <v>18958.330000000002</v>
          </cell>
          <cell r="M543">
            <v>1776413.03</v>
          </cell>
          <cell r="N543">
            <v>1814172.5</v>
          </cell>
          <cell r="O543">
            <v>1807148.44</v>
          </cell>
          <cell r="P543">
            <v>1750000</v>
          </cell>
          <cell r="Q543">
            <v>1826106.77</v>
          </cell>
          <cell r="R543" t="str">
            <v>JD    1</v>
          </cell>
          <cell r="S543">
            <v>40878</v>
          </cell>
          <cell r="T543">
            <v>2011</v>
          </cell>
          <cell r="U543">
            <v>12</v>
          </cell>
          <cell r="V543">
            <v>427</v>
          </cell>
          <cell r="W543" t="str">
            <v>MS</v>
          </cell>
          <cell r="X543">
            <v>3.25</v>
          </cell>
          <cell r="Y543">
            <v>1.1399999999999999</v>
          </cell>
          <cell r="Z543">
            <v>9.0913516423331286E-4</v>
          </cell>
          <cell r="AA543">
            <v>40451</v>
          </cell>
          <cell r="AB543">
            <v>30735.41</v>
          </cell>
          <cell r="AC543">
            <v>1.9E-2</v>
          </cell>
          <cell r="AD543">
            <v>1</v>
          </cell>
          <cell r="AE543">
            <v>103.26600000000001</v>
          </cell>
          <cell r="AF543" t="str">
            <v>AAA</v>
          </cell>
          <cell r="AG543">
            <v>103.667</v>
          </cell>
          <cell r="AH543">
            <v>0.9</v>
          </cell>
          <cell r="AI543">
            <v>0.4</v>
          </cell>
          <cell r="AJ543">
            <v>7.177382875526155E-4</v>
          </cell>
          <cell r="AK543">
            <v>8.8914494592701784E-4</v>
          </cell>
          <cell r="AL543" t="str">
            <v>AAA</v>
          </cell>
          <cell r="AM543" t="str">
            <v>Aaa</v>
          </cell>
          <cell r="AN543" t="str">
            <v>AAA</v>
          </cell>
          <cell r="AO543" t="str">
            <v>Financial</v>
          </cell>
          <cell r="AP543" t="str">
            <v>Banks</v>
          </cell>
          <cell r="AQ543" t="str">
            <v>UNITED STATES</v>
          </cell>
          <cell r="AR543" t="str">
            <v>#N/A Field Not Applicable</v>
          </cell>
        </row>
        <row r="544">
          <cell r="A544" t="str">
            <v>CP Inc</v>
          </cell>
          <cell r="B544" t="str">
            <v>Inveco</v>
          </cell>
          <cell r="C544" t="str">
            <v>13400002</v>
          </cell>
          <cell r="D544" t="str">
            <v>USD</v>
          </cell>
          <cell r="E544" t="str">
            <v>575</v>
          </cell>
          <cell r="F544" t="str">
            <v>072</v>
          </cell>
          <cell r="G544" t="str">
            <v>NOVARTIS CAPITAL COR</v>
          </cell>
          <cell r="H544" t="str">
            <v>4.125 FEB 10 14</v>
          </cell>
          <cell r="I544" t="str">
            <v>66989HAA6</v>
          </cell>
          <cell r="J544" t="str">
            <v>B</v>
          </cell>
          <cell r="K544" t="str">
            <v>CAL</v>
          </cell>
          <cell r="L544">
            <v>5843.75</v>
          </cell>
          <cell r="M544">
            <v>1050451.8700000001</v>
          </cell>
          <cell r="N544">
            <v>1060230</v>
          </cell>
          <cell r="O544">
            <v>1091980</v>
          </cell>
          <cell r="P544">
            <v>1000000</v>
          </cell>
          <cell r="Q544">
            <v>1097823.75</v>
          </cell>
          <cell r="R544" t="str">
            <v>FA   10</v>
          </cell>
          <cell r="S544">
            <v>41680</v>
          </cell>
          <cell r="T544">
            <v>2014</v>
          </cell>
          <cell r="U544">
            <v>2</v>
          </cell>
          <cell r="V544">
            <v>1229</v>
          </cell>
          <cell r="W544" t="str">
            <v>MS</v>
          </cell>
          <cell r="X544">
            <v>4.125</v>
          </cell>
          <cell r="Y544">
            <v>3.15</v>
          </cell>
          <cell r="Z544">
            <v>1.4854784881620968E-3</v>
          </cell>
          <cell r="AA544">
            <v>40451</v>
          </cell>
          <cell r="AB544">
            <v>41528.129999999997</v>
          </cell>
          <cell r="AC544">
            <v>0.11840000000000001</v>
          </cell>
          <cell r="AD544">
            <v>1</v>
          </cell>
          <cell r="AE544">
            <v>109.19799999999999</v>
          </cell>
          <cell r="AF544" t="str">
            <v>AA-</v>
          </cell>
          <cell r="AG544">
            <v>106.023</v>
          </cell>
          <cell r="AH544">
            <v>2.5</v>
          </cell>
          <cell r="AI544">
            <v>1.3</v>
          </cell>
          <cell r="AJ544">
            <v>1.1789511810810292E-3</v>
          </cell>
          <cell r="AK544">
            <v>1.4605023897043261E-3</v>
          </cell>
          <cell r="AL544" t="str">
            <v>AA-</v>
          </cell>
          <cell r="AM544" t="str">
            <v>Aa2</v>
          </cell>
          <cell r="AN544" t="str">
            <v>AA-</v>
          </cell>
          <cell r="AO544" t="str">
            <v>Consumer, Non-cyclical</v>
          </cell>
          <cell r="AP544" t="str">
            <v>Pharmaceuticals</v>
          </cell>
          <cell r="AQ544" t="str">
            <v>UNITED STATES</v>
          </cell>
          <cell r="AR544" t="str">
            <v>#N/A Field Not Applicable</v>
          </cell>
        </row>
        <row r="545">
          <cell r="A545" t="str">
            <v>CP Inc</v>
          </cell>
          <cell r="B545" t="str">
            <v>Inveco</v>
          </cell>
          <cell r="C545" t="str">
            <v>13400002</v>
          </cell>
          <cell r="D545" t="str">
            <v>USD</v>
          </cell>
          <cell r="E545" t="str">
            <v>270</v>
          </cell>
          <cell r="F545" t="str">
            <v>072</v>
          </cell>
          <cell r="G545" t="str">
            <v>ASTRAZENECA PLC</v>
          </cell>
          <cell r="H545" t="str">
            <v>5.4 15 SEP 2012</v>
          </cell>
          <cell r="I545" t="str">
            <v>B046353AC2</v>
          </cell>
          <cell r="J545" t="str">
            <v>B</v>
          </cell>
          <cell r="K545" t="str">
            <v>CAL</v>
          </cell>
          <cell r="L545">
            <v>7200</v>
          </cell>
          <cell r="M545">
            <v>3056823.25</v>
          </cell>
          <cell r="N545">
            <v>3129560</v>
          </cell>
          <cell r="O545">
            <v>3268530</v>
          </cell>
          <cell r="P545">
            <v>3000000</v>
          </cell>
          <cell r="Q545">
            <v>3275730</v>
          </cell>
          <cell r="R545" t="str">
            <v>MS   15</v>
          </cell>
          <cell r="S545">
            <v>41167</v>
          </cell>
          <cell r="T545">
            <v>2012</v>
          </cell>
          <cell r="U545">
            <v>9</v>
          </cell>
          <cell r="V545">
            <v>716</v>
          </cell>
          <cell r="W545" t="str">
            <v>MS</v>
          </cell>
          <cell r="X545">
            <v>5.4</v>
          </cell>
          <cell r="Y545">
            <v>1.88</v>
          </cell>
          <cell r="Z545">
            <v>2.5799294607086322E-3</v>
          </cell>
          <cell r="AA545">
            <v>40451</v>
          </cell>
          <cell r="AB545">
            <v>211706.75</v>
          </cell>
          <cell r="AC545">
            <v>4.5400000000000003E-2</v>
          </cell>
          <cell r="AD545">
            <v>1</v>
          </cell>
          <cell r="AE545">
            <v>108.95100000000001</v>
          </cell>
          <cell r="AF545" t="str">
            <v>AA-</v>
          </cell>
          <cell r="AG545">
            <v>104.319</v>
          </cell>
          <cell r="AH545">
            <v>4.3</v>
          </cell>
          <cell r="AI545">
            <v>0.8</v>
          </cell>
          <cell r="AJ545">
            <v>5.9009024899186807E-3</v>
          </cell>
          <cell r="AK545">
            <v>7.3101264295235531E-3</v>
          </cell>
          <cell r="AL545" t="str">
            <v>AA-</v>
          </cell>
          <cell r="AM545" t="str">
            <v>A1</v>
          </cell>
          <cell r="AN545" t="str">
            <v>AA-</v>
          </cell>
          <cell r="AO545" t="str">
            <v>Consumer, Non-cyclical</v>
          </cell>
          <cell r="AP545" t="str">
            <v>Pharmaceuticals</v>
          </cell>
          <cell r="AQ545" t="str">
            <v>BRITAIN</v>
          </cell>
          <cell r="AR545" t="str">
            <v>#N/A Field Not Applicable</v>
          </cell>
        </row>
        <row r="546">
          <cell r="A546" t="str">
            <v>CP Inc</v>
          </cell>
          <cell r="B546" t="str">
            <v>Inveco</v>
          </cell>
          <cell r="C546" t="str">
            <v>13400002</v>
          </cell>
          <cell r="D546" t="str">
            <v>USD</v>
          </cell>
          <cell r="E546" t="str">
            <v>015</v>
          </cell>
          <cell r="F546" t="str">
            <v>072</v>
          </cell>
          <cell r="G546" t="str">
            <v>CME GROUP INC</v>
          </cell>
          <cell r="H546" t="str">
            <v>5.75 15 FEB 2014</v>
          </cell>
          <cell r="I546" t="str">
            <v>B12572QAD7</v>
          </cell>
          <cell r="J546" t="str">
            <v>B</v>
          </cell>
          <cell r="K546" t="str">
            <v>CAL</v>
          </cell>
          <cell r="L546">
            <v>14694.44</v>
          </cell>
          <cell r="M546">
            <v>2131474.0099999998</v>
          </cell>
          <cell r="N546">
            <v>2178817.4500000002</v>
          </cell>
          <cell r="O546">
            <v>2268880</v>
          </cell>
          <cell r="P546">
            <v>2000000</v>
          </cell>
          <cell r="Q546">
            <v>2283574.44</v>
          </cell>
          <cell r="R546" t="str">
            <v>FA   15</v>
          </cell>
          <cell r="S546">
            <v>41685</v>
          </cell>
          <cell r="T546">
            <v>2014</v>
          </cell>
          <cell r="U546">
            <v>2</v>
          </cell>
          <cell r="V546">
            <v>1234</v>
          </cell>
          <cell r="W546" t="str">
            <v>MS</v>
          </cell>
          <cell r="X546">
            <v>5.75</v>
          </cell>
          <cell r="Y546">
            <v>3.09</v>
          </cell>
          <cell r="Z546">
            <v>2.9567743057992832E-3</v>
          </cell>
          <cell r="AA546">
            <v>40451</v>
          </cell>
          <cell r="AB546">
            <v>137405.99</v>
          </cell>
          <cell r="AC546">
            <v>0.1157</v>
          </cell>
          <cell r="AD546">
            <v>1</v>
          </cell>
          <cell r="AE546">
            <v>113.444</v>
          </cell>
          <cell r="AF546" t="str">
            <v>AA</v>
          </cell>
          <cell r="AG546">
            <v>108.941</v>
          </cell>
          <cell r="AH546">
            <v>3.6</v>
          </cell>
          <cell r="AI546">
            <v>1.6</v>
          </cell>
          <cell r="AJ546">
            <v>3.4447855989894567E-3</v>
          </cell>
          <cell r="AK546">
            <v>4.267452020133615E-3</v>
          </cell>
          <cell r="AL546" t="str">
            <v>AA</v>
          </cell>
          <cell r="AM546" t="str">
            <v>Aa3</v>
          </cell>
          <cell r="AN546" t="str">
            <v>AA</v>
          </cell>
          <cell r="AO546" t="str">
            <v>Financial</v>
          </cell>
          <cell r="AP546" t="str">
            <v>Diversified Finan Serv</v>
          </cell>
          <cell r="AQ546" t="str">
            <v>UNITED STATES</v>
          </cell>
          <cell r="AR546" t="str">
            <v>#N/A Field Not Applicable</v>
          </cell>
        </row>
        <row r="547">
          <cell r="A547" t="str">
            <v>CP Inc</v>
          </cell>
          <cell r="B547" t="str">
            <v>Inveco</v>
          </cell>
          <cell r="C547" t="str">
            <v>13400002</v>
          </cell>
          <cell r="D547" t="str">
            <v>USD</v>
          </cell>
          <cell r="E547" t="str">
            <v>015</v>
          </cell>
          <cell r="F547" t="str">
            <v>072</v>
          </cell>
          <cell r="G547" t="str">
            <v>GENERAL DYNAMICS</v>
          </cell>
          <cell r="H547" t="str">
            <v>5.25 01 FEB 201</v>
          </cell>
          <cell r="I547" t="str">
            <v>B369550AN8</v>
          </cell>
          <cell r="J547" t="str">
            <v>B</v>
          </cell>
          <cell r="K547" t="str">
            <v>ZZZ</v>
          </cell>
          <cell r="L547">
            <v>8750</v>
          </cell>
          <cell r="M547">
            <v>1127493.51</v>
          </cell>
          <cell r="N547">
            <v>1132200</v>
          </cell>
          <cell r="O547">
            <v>1128840</v>
          </cell>
          <cell r="P547">
            <v>1000000</v>
          </cell>
          <cell r="Q547">
            <v>1137590</v>
          </cell>
          <cell r="R547" t="str">
            <v>FA    1</v>
          </cell>
          <cell r="S547">
            <v>41671</v>
          </cell>
          <cell r="T547">
            <v>2014</v>
          </cell>
          <cell r="U547">
            <v>2</v>
          </cell>
          <cell r="V547">
            <v>1220</v>
          </cell>
          <cell r="W547" t="str">
            <v>MS</v>
          </cell>
          <cell r="X547">
            <v>5.25</v>
          </cell>
          <cell r="Y547">
            <v>3.08</v>
          </cell>
          <cell r="Z547">
            <v>1.5589939214441654E-3</v>
          </cell>
          <cell r="AA547">
            <v>40451</v>
          </cell>
          <cell r="AB547">
            <v>1346.49</v>
          </cell>
          <cell r="AC547">
            <v>0.11460000000000001</v>
          </cell>
          <cell r="AD547">
            <v>1</v>
          </cell>
          <cell r="AE547">
            <v>112.884</v>
          </cell>
          <cell r="AF547" t="str">
            <v>A</v>
          </cell>
          <cell r="AG547">
            <v>113.22</v>
          </cell>
          <cell r="AH547">
            <v>1.3</v>
          </cell>
          <cell r="AI547">
            <v>1.3</v>
          </cell>
          <cell r="AJ547">
            <v>6.5801691489526457E-4</v>
          </cell>
          <cell r="AK547">
            <v>8.151612145544389E-4</v>
          </cell>
          <cell r="AL547" t="str">
            <v xml:space="preserve">A </v>
          </cell>
          <cell r="AM547" t="str">
            <v>A2</v>
          </cell>
          <cell r="AN547" t="str">
            <v xml:space="preserve">A </v>
          </cell>
          <cell r="AO547" t="str">
            <v>Industrial</v>
          </cell>
          <cell r="AP547" t="str">
            <v>Aerospace/Defense</v>
          </cell>
          <cell r="AQ547" t="str">
            <v>UNITED STATES</v>
          </cell>
          <cell r="AR547" t="str">
            <v>#N/A Field Not Applicable</v>
          </cell>
        </row>
        <row r="548">
          <cell r="A548" t="str">
            <v>CP Inc</v>
          </cell>
          <cell r="B548" t="str">
            <v>Inveco</v>
          </cell>
          <cell r="C548" t="str">
            <v>13400002</v>
          </cell>
          <cell r="D548" t="str">
            <v>USD</v>
          </cell>
          <cell r="E548" t="str">
            <v>015</v>
          </cell>
          <cell r="F548" t="str">
            <v>072</v>
          </cell>
          <cell r="G548" t="str">
            <v>ELI LILLY &amp; CO</v>
          </cell>
          <cell r="H548" t="str">
            <v>4.2 06 MAR 2014</v>
          </cell>
          <cell r="I548" t="str">
            <v>B532457BE7</v>
          </cell>
          <cell r="J548" t="str">
            <v>B</v>
          </cell>
          <cell r="K548" t="str">
            <v>CAL</v>
          </cell>
          <cell r="L548">
            <v>2916.67</v>
          </cell>
          <cell r="M548">
            <v>1054636.74</v>
          </cell>
          <cell r="N548">
            <v>1065066.6000000001</v>
          </cell>
          <cell r="O548">
            <v>1100530</v>
          </cell>
          <cell r="P548">
            <v>1000000</v>
          </cell>
          <cell r="Q548">
            <v>1103446.67</v>
          </cell>
          <cell r="R548" t="str">
            <v>MS    6</v>
          </cell>
          <cell r="S548">
            <v>41704</v>
          </cell>
          <cell r="T548">
            <v>2014</v>
          </cell>
          <cell r="U548">
            <v>3</v>
          </cell>
          <cell r="V548">
            <v>1253</v>
          </cell>
          <cell r="W548" t="str">
            <v>MS</v>
          </cell>
          <cell r="X548">
            <v>4.2</v>
          </cell>
          <cell r="Y548">
            <v>3.22</v>
          </cell>
          <cell r="Z548">
            <v>1.524538593607308E-3</v>
          </cell>
          <cell r="AA548">
            <v>40451</v>
          </cell>
          <cell r="AB548">
            <v>45893.26</v>
          </cell>
          <cell r="AC548">
            <v>0.12330000000000001</v>
          </cell>
          <cell r="AD548">
            <v>1</v>
          </cell>
          <cell r="AE548">
            <v>110.053</v>
          </cell>
          <cell r="AF548" t="str">
            <v>AA-</v>
          </cell>
          <cell r="AG548">
            <v>106.50700000000001</v>
          </cell>
          <cell r="AH548">
            <v>2.5</v>
          </cell>
          <cell r="AI548">
            <v>1.2</v>
          </cell>
          <cell r="AJ548">
            <v>1.1836479764031895E-3</v>
          </cell>
          <cell r="AK548">
            <v>1.4663208501308868E-3</v>
          </cell>
          <cell r="AL548" t="str">
            <v>AA-</v>
          </cell>
          <cell r="AM548" t="str">
            <v>A1</v>
          </cell>
          <cell r="AN548" t="str">
            <v>AA-</v>
          </cell>
          <cell r="AO548" t="str">
            <v>Consumer, Non-cyclical</v>
          </cell>
          <cell r="AP548" t="str">
            <v>Pharmaceuticals</v>
          </cell>
          <cell r="AQ548" t="str">
            <v>UNITED STATES</v>
          </cell>
          <cell r="AR548" t="str">
            <v>#N/A Field Not Applicable</v>
          </cell>
        </row>
        <row r="549">
          <cell r="A549" t="str">
            <v>CP Inc</v>
          </cell>
          <cell r="B549" t="str">
            <v>Inveco</v>
          </cell>
          <cell r="C549" t="str">
            <v>13400002</v>
          </cell>
          <cell r="D549" t="str">
            <v>USD</v>
          </cell>
          <cell r="E549" t="str">
            <v>015</v>
          </cell>
          <cell r="F549" t="str">
            <v>072</v>
          </cell>
          <cell r="G549" t="str">
            <v>PRINCIPAL LIFE INC F</v>
          </cell>
          <cell r="H549" t="str">
            <v>5.3 14 DEC 2012</v>
          </cell>
          <cell r="I549" t="str">
            <v>B74254PVP4</v>
          </cell>
          <cell r="J549" t="str">
            <v>B</v>
          </cell>
          <cell r="K549" t="str">
            <v>ZZZ</v>
          </cell>
          <cell r="L549">
            <v>47258.33</v>
          </cell>
          <cell r="M549">
            <v>3060429.45</v>
          </cell>
          <cell r="N549">
            <v>3133170</v>
          </cell>
          <cell r="O549">
            <v>3225990</v>
          </cell>
          <cell r="P549">
            <v>3000000</v>
          </cell>
          <cell r="Q549">
            <v>3273248.33</v>
          </cell>
          <cell r="R549" t="str">
            <v>JD   14</v>
          </cell>
          <cell r="S549">
            <v>41257</v>
          </cell>
          <cell r="T549">
            <v>2012</v>
          </cell>
          <cell r="U549">
            <v>12</v>
          </cell>
          <cell r="V549">
            <v>806</v>
          </cell>
          <cell r="W549" t="str">
            <v>MS</v>
          </cell>
          <cell r="X549">
            <v>5.3</v>
          </cell>
          <cell r="Y549">
            <v>2.0699999999999998</v>
          </cell>
          <cell r="Z549">
            <v>2.844018208435886E-3</v>
          </cell>
          <cell r="AA549">
            <v>40451</v>
          </cell>
          <cell r="AB549">
            <v>165560.54999999999</v>
          </cell>
          <cell r="AC549">
            <v>5.4600000000000003E-2</v>
          </cell>
          <cell r="AD549">
            <v>1</v>
          </cell>
          <cell r="AE549">
            <v>107.53299999999999</v>
          </cell>
          <cell r="AF549" t="str">
            <v>A</v>
          </cell>
          <cell r="AG549">
            <v>104.43899999999999</v>
          </cell>
          <cell r="AH549">
            <v>4.3</v>
          </cell>
          <cell r="AI549">
            <v>1.8</v>
          </cell>
          <cell r="AJ549">
            <v>5.9078639112436276E-3</v>
          </cell>
          <cell r="AK549">
            <v>7.3187503425777827E-3</v>
          </cell>
          <cell r="AL549" t="str">
            <v xml:space="preserve">A </v>
          </cell>
          <cell r="AM549" t="str">
            <v>Aa3</v>
          </cell>
          <cell r="AN549" t="str">
            <v xml:space="preserve">A </v>
          </cell>
          <cell r="AO549" t="str">
            <v>Financial</v>
          </cell>
          <cell r="AP549" t="str">
            <v>Insurance</v>
          </cell>
          <cell r="AQ549" t="str">
            <v>UNITED STATES</v>
          </cell>
          <cell r="AR549" t="str">
            <v>#N/A Field Not Applicable</v>
          </cell>
        </row>
        <row r="550">
          <cell r="A550" t="str">
            <v>CP Inc</v>
          </cell>
          <cell r="B550" t="str">
            <v>Inveco</v>
          </cell>
          <cell r="C550" t="str">
            <v>13400002</v>
          </cell>
          <cell r="D550" t="str">
            <v>USD</v>
          </cell>
          <cell r="E550" t="str">
            <v>195</v>
          </cell>
          <cell r="F550" t="str">
            <v>072</v>
          </cell>
          <cell r="G550" t="str">
            <v>PROCTER &amp; GAMBLE INT</v>
          </cell>
          <cell r="H550" t="str">
            <v>1.35 26 AUG 2011</v>
          </cell>
          <cell r="I550" t="str">
            <v>B742732AE0</v>
          </cell>
          <cell r="J550" t="str">
            <v>B</v>
          </cell>
          <cell r="K550" t="str">
            <v>CAL</v>
          </cell>
          <cell r="L550">
            <v>1575</v>
          </cell>
          <cell r="M550">
            <v>1206545.8700000001</v>
          </cell>
          <cell r="N550">
            <v>1210664.3999999999</v>
          </cell>
          <cell r="O550">
            <v>1210176</v>
          </cell>
          <cell r="P550">
            <v>1200000</v>
          </cell>
          <cell r="Q550">
            <v>1211751</v>
          </cell>
          <cell r="R550" t="str">
            <v>FA   26</v>
          </cell>
          <cell r="S550">
            <v>40781</v>
          </cell>
          <cell r="T550">
            <v>2011</v>
          </cell>
          <cell r="U550">
            <v>8</v>
          </cell>
          <cell r="V550">
            <v>330</v>
          </cell>
          <cell r="W550" t="str">
            <v>MS</v>
          </cell>
          <cell r="X550">
            <v>1.35</v>
          </cell>
          <cell r="Y550">
            <v>0.9</v>
          </cell>
          <cell r="Z550">
            <v>4.8749032570847596E-4</v>
          </cell>
          <cell r="AA550">
            <v>40451</v>
          </cell>
          <cell r="AB550">
            <v>3630.13</v>
          </cell>
          <cell r="AC550">
            <v>1.26E-2</v>
          </cell>
          <cell r="AD550">
            <v>1</v>
          </cell>
          <cell r="AE550">
            <v>100.848</v>
          </cell>
          <cell r="AF550" t="str">
            <v>AA-</v>
          </cell>
          <cell r="AG550">
            <v>100.889</v>
          </cell>
          <cell r="AH550">
            <v>0.7</v>
          </cell>
          <cell r="AI550">
            <v>0.4</v>
          </cell>
          <cell r="AJ550">
            <v>3.7915914221770355E-4</v>
          </cell>
          <cell r="AK550">
            <v>4.6970802707829707E-4</v>
          </cell>
          <cell r="AL550" t="str">
            <v>AA-</v>
          </cell>
          <cell r="AM550" t="str">
            <v>Aa3</v>
          </cell>
          <cell r="AN550" t="str">
            <v>AA-</v>
          </cell>
          <cell r="AO550" t="str">
            <v>Consumer, Non-cyclical</v>
          </cell>
          <cell r="AP550" t="str">
            <v>Cosmetics/Personal Care</v>
          </cell>
          <cell r="AQ550" t="str">
            <v>LUXEMBOURG</v>
          </cell>
          <cell r="AR550" t="str">
            <v>#N/A Field Not Applicable</v>
          </cell>
        </row>
        <row r="551">
          <cell r="A551" t="str">
            <v>CP Inc</v>
          </cell>
          <cell r="B551" t="str">
            <v>Inveco</v>
          </cell>
          <cell r="C551" t="str">
            <v>13400002</v>
          </cell>
          <cell r="D551" t="str">
            <v>USD</v>
          </cell>
          <cell r="E551" t="str">
            <v>205</v>
          </cell>
          <cell r="F551" t="str">
            <v>072</v>
          </cell>
          <cell r="G551" t="str">
            <v>SHELL INTERNATIONAL</v>
          </cell>
          <cell r="H551" t="str">
            <v>1.875 25 MAR 2013</v>
          </cell>
          <cell r="I551" t="str">
            <v>B822582AL6</v>
          </cell>
          <cell r="J551" t="str">
            <v>B</v>
          </cell>
          <cell r="K551" t="str">
            <v>ZZZ</v>
          </cell>
          <cell r="L551">
            <v>156.25</v>
          </cell>
          <cell r="M551">
            <v>499508.15</v>
          </cell>
          <cell r="N551">
            <v>499405</v>
          </cell>
          <cell r="O551">
            <v>511796.88</v>
          </cell>
          <cell r="P551">
            <v>500000</v>
          </cell>
          <cell r="Q551">
            <v>511953.13</v>
          </cell>
          <cell r="R551" t="str">
            <v>MS   25</v>
          </cell>
          <cell r="S551">
            <v>41358</v>
          </cell>
          <cell r="T551">
            <v>2013</v>
          </cell>
          <cell r="U551">
            <v>3</v>
          </cell>
          <cell r="V551">
            <v>907</v>
          </cell>
          <cell r="W551" t="str">
            <v>MS</v>
          </cell>
          <cell r="X551">
            <v>1.875</v>
          </cell>
          <cell r="Y551">
            <v>2.4300000000000002</v>
          </cell>
          <cell r="Z551">
            <v>5.4491467862001247E-4</v>
          </cell>
          <cell r="AA551">
            <v>40451</v>
          </cell>
          <cell r="AB551">
            <v>12288.73</v>
          </cell>
          <cell r="AC551">
            <v>7.1800000000000003E-2</v>
          </cell>
          <cell r="AD551">
            <v>1</v>
          </cell>
          <cell r="AE551">
            <v>102.35899999999999</v>
          </cell>
          <cell r="AF551" t="str">
            <v>AA</v>
          </cell>
          <cell r="AG551">
            <v>99.881</v>
          </cell>
          <cell r="AH551">
            <v>1.9</v>
          </cell>
          <cell r="AI551">
            <v>0.9</v>
          </cell>
          <cell r="AJ551">
            <v>4.2606497505268462E-4</v>
          </cell>
          <cell r="AK551">
            <v>5.2781567567808515E-4</v>
          </cell>
          <cell r="AL551" t="str">
            <v>AA</v>
          </cell>
          <cell r="AM551" t="str">
            <v>Aa1</v>
          </cell>
          <cell r="AN551" t="str">
            <v>AA</v>
          </cell>
          <cell r="AO551" t="str">
            <v>Energy</v>
          </cell>
          <cell r="AP551" t="str">
            <v>Oil&amp;Gas</v>
          </cell>
          <cell r="AQ551" t="str">
            <v>NETHERLANDS</v>
          </cell>
          <cell r="AR551" t="str">
            <v>#N/A Field Not Applicable</v>
          </cell>
        </row>
        <row r="552">
          <cell r="A552" t="str">
            <v>CP Inc</v>
          </cell>
          <cell r="B552" t="str">
            <v>Inveco</v>
          </cell>
          <cell r="C552" t="str">
            <v>13400002</v>
          </cell>
          <cell r="D552" t="str">
            <v>USD</v>
          </cell>
          <cell r="E552" t="str">
            <v>015</v>
          </cell>
          <cell r="F552" t="str">
            <v>072</v>
          </cell>
          <cell r="G552" t="str">
            <v>STATE STREET CAP TRU</v>
          </cell>
          <cell r="H552" t="str">
            <v>2.15 30 APR 2012</v>
          </cell>
          <cell r="I552" t="str">
            <v>B85748KAA1</v>
          </cell>
          <cell r="J552" t="str">
            <v>B</v>
          </cell>
          <cell r="K552" t="str">
            <v>ZZZ</v>
          </cell>
          <cell r="L552">
            <v>11452.93</v>
          </cell>
          <cell r="M552">
            <v>1269083.21</v>
          </cell>
          <cell r="N552">
            <v>1268171.2</v>
          </cell>
          <cell r="O552">
            <v>1302880.3</v>
          </cell>
          <cell r="P552">
            <v>1270000</v>
          </cell>
          <cell r="Q552">
            <v>1314333.23</v>
          </cell>
          <cell r="R552" t="str">
            <v>AO   30</v>
          </cell>
          <cell r="S552">
            <v>41029</v>
          </cell>
          <cell r="T552">
            <v>2012</v>
          </cell>
          <cell r="U552">
            <v>4</v>
          </cell>
          <cell r="V552">
            <v>578</v>
          </cell>
          <cell r="W552" t="str">
            <v>MS</v>
          </cell>
          <cell r="X552">
            <v>2.15</v>
          </cell>
          <cell r="Y552">
            <v>1.55</v>
          </cell>
          <cell r="Z552">
            <v>8.8308285136200898E-4</v>
          </cell>
          <cell r="AA552">
            <v>40451</v>
          </cell>
          <cell r="AB552">
            <v>33797.089999999997</v>
          </cell>
          <cell r="AC552">
            <v>3.2000000000000001E-2</v>
          </cell>
          <cell r="AD552">
            <v>1</v>
          </cell>
          <cell r="AE552">
            <v>102.589</v>
          </cell>
          <cell r="AF552" t="str">
            <v>AAA</v>
          </cell>
          <cell r="AG552">
            <v>99.85599999999998</v>
          </cell>
          <cell r="AH552">
            <v>2.2000000000000002</v>
          </cell>
          <cell r="AI552">
            <v>0.5</v>
          </cell>
          <cell r="AJ552">
            <v>1.2534079180622061E-3</v>
          </cell>
          <cell r="AK552">
            <v>1.5527405112106664E-3</v>
          </cell>
          <cell r="AL552" t="str">
            <v>AAA</v>
          </cell>
          <cell r="AM552" t="str">
            <v>Aaa</v>
          </cell>
          <cell r="AN552" t="str">
            <v>AAA</v>
          </cell>
          <cell r="AO552" t="str">
            <v>Financial</v>
          </cell>
          <cell r="AP552" t="str">
            <v>Banks</v>
          </cell>
          <cell r="AQ552" t="str">
            <v>UNITED STATES</v>
          </cell>
          <cell r="AR552" t="str">
            <v>#N/A Field Not Applicable</v>
          </cell>
        </row>
        <row r="553">
          <cell r="A553" t="str">
            <v>CP Inc</v>
          </cell>
          <cell r="B553" t="str">
            <v>Inveco</v>
          </cell>
          <cell r="C553" t="str">
            <v>13400002</v>
          </cell>
          <cell r="D553" t="str">
            <v>USD</v>
          </cell>
          <cell r="E553" t="str">
            <v>250</v>
          </cell>
          <cell r="F553" t="str">
            <v>072</v>
          </cell>
          <cell r="G553" t="str">
            <v>SVENSKA HANDELSBANKE</v>
          </cell>
          <cell r="H553" t="str">
            <v>2.875 14 SEP 2012</v>
          </cell>
          <cell r="I553" t="str">
            <v>B86959LAB9</v>
          </cell>
          <cell r="J553" t="str">
            <v>B</v>
          </cell>
          <cell r="K553" t="str">
            <v>ZZZ</v>
          </cell>
          <cell r="L553">
            <v>2131.4899999999998</v>
          </cell>
          <cell r="M553">
            <v>1568741.97</v>
          </cell>
          <cell r="N553">
            <v>1568068.9</v>
          </cell>
          <cell r="O553">
            <v>1615294.5</v>
          </cell>
          <cell r="P553">
            <v>1570000</v>
          </cell>
          <cell r="Q553">
            <v>1617425.99</v>
          </cell>
          <cell r="R553" t="str">
            <v>MS   14</v>
          </cell>
          <cell r="S553">
            <v>41166</v>
          </cell>
          <cell r="T553">
            <v>2012</v>
          </cell>
          <cell r="U553">
            <v>9</v>
          </cell>
          <cell r="V553">
            <v>715</v>
          </cell>
          <cell r="W553" t="str">
            <v>MS</v>
          </cell>
          <cell r="X553">
            <v>2.875</v>
          </cell>
          <cell r="Y553">
            <v>1.9</v>
          </cell>
          <cell r="Z553">
            <v>1.3380882940791843E-3</v>
          </cell>
          <cell r="AA553">
            <v>40451</v>
          </cell>
          <cell r="AB553">
            <v>46552.53</v>
          </cell>
          <cell r="AC553">
            <v>4.5999999999999999E-2</v>
          </cell>
          <cell r="AD553">
            <v>1</v>
          </cell>
          <cell r="AE553">
            <v>102.88500000000001</v>
          </cell>
          <cell r="AF553" t="str">
            <v>AA-</v>
          </cell>
          <cell r="AG553">
            <v>99.876999999999995</v>
          </cell>
          <cell r="AH553">
            <v>2.9</v>
          </cell>
          <cell r="AI553">
            <v>1.4</v>
          </cell>
          <cell r="AJ553">
            <v>2.0423452909629652E-3</v>
          </cell>
          <cell r="AK553">
            <v>2.5300879509851195E-3</v>
          </cell>
          <cell r="AL553" t="str">
            <v>AA-</v>
          </cell>
          <cell r="AM553" t="str">
            <v>Aa2</v>
          </cell>
          <cell r="AN553" t="str">
            <v>AA-</v>
          </cell>
          <cell r="AO553" t="str">
            <v>Financial</v>
          </cell>
          <cell r="AP553" t="str">
            <v>Banks</v>
          </cell>
          <cell r="AQ553" t="str">
            <v>SWEDEN</v>
          </cell>
          <cell r="AR553" t="str">
            <v>#N/A Field Not Applicable</v>
          </cell>
        </row>
        <row r="554">
          <cell r="A554" t="str">
            <v>CP Inc</v>
          </cell>
          <cell r="B554" t="str">
            <v>Inveco</v>
          </cell>
          <cell r="C554" t="str">
            <v>13400002</v>
          </cell>
          <cell r="D554" t="str">
            <v>USD</v>
          </cell>
          <cell r="E554" t="str">
            <v>015</v>
          </cell>
          <cell r="F554" t="str">
            <v>072</v>
          </cell>
          <cell r="G554" t="str">
            <v>WELL FARGO COMPANY</v>
          </cell>
          <cell r="H554" t="str">
            <v>5.25 23 OCT 2012</v>
          </cell>
          <cell r="I554" t="str">
            <v>B949746NW7</v>
          </cell>
          <cell r="J554" t="str">
            <v>B</v>
          </cell>
          <cell r="K554" t="str">
            <v>ZZZ</v>
          </cell>
          <cell r="L554">
            <v>23041.67</v>
          </cell>
          <cell r="M554">
            <v>1012914.41</v>
          </cell>
          <cell r="N554">
            <v>1028092.7</v>
          </cell>
          <cell r="O554">
            <v>1082170</v>
          </cell>
          <cell r="P554">
            <v>1000000</v>
          </cell>
          <cell r="Q554">
            <v>1105211.67</v>
          </cell>
          <cell r="R554" t="str">
            <v>AO   23</v>
          </cell>
          <cell r="S554">
            <v>41205</v>
          </cell>
          <cell r="T554">
            <v>2012</v>
          </cell>
          <cell r="U554">
            <v>10</v>
          </cell>
          <cell r="V554">
            <v>754</v>
          </cell>
          <cell r="W554" t="str">
            <v>MS</v>
          </cell>
          <cell r="X554">
            <v>5.25</v>
          </cell>
          <cell r="Y554">
            <v>1.93</v>
          </cell>
          <cell r="Z554">
            <v>8.7762646953324687E-4</v>
          </cell>
          <cell r="AA554">
            <v>40451</v>
          </cell>
          <cell r="AB554">
            <v>69255.59</v>
          </cell>
          <cell r="AC554">
            <v>4.8600000000000004E-2</v>
          </cell>
          <cell r="AD554">
            <v>1</v>
          </cell>
          <cell r="AE554">
            <v>108.21700000000001</v>
          </cell>
          <cell r="AF554" t="str">
            <v>AA-</v>
          </cell>
          <cell r="AG554">
            <v>102.809</v>
          </cell>
          <cell r="AH554">
            <v>4.5999999999999996</v>
          </cell>
          <cell r="AI554">
            <v>1.2</v>
          </cell>
          <cell r="AJ554">
            <v>2.0917522071776866E-3</v>
          </cell>
          <cell r="AK554">
            <v>2.5912939791544591E-3</v>
          </cell>
          <cell r="AL554" t="str">
            <v>AA-</v>
          </cell>
          <cell r="AM554" t="str">
            <v>A1</v>
          </cell>
          <cell r="AN554" t="str">
            <v>AA-</v>
          </cell>
          <cell r="AO554" t="str">
            <v>Financial</v>
          </cell>
          <cell r="AP554" t="str">
            <v>Banks</v>
          </cell>
          <cell r="AQ554" t="str">
            <v>UNITED STATES</v>
          </cell>
          <cell r="AR554" t="str">
            <v>#N/A Field Not Applicable</v>
          </cell>
        </row>
        <row r="555">
          <cell r="A555" t="str">
            <v>CP Ltd</v>
          </cell>
          <cell r="B555" t="str">
            <v>HSBC CP Ltd</v>
          </cell>
          <cell r="C555" t="str">
            <v>13400012</v>
          </cell>
          <cell r="D555" t="str">
            <v>USD</v>
          </cell>
          <cell r="E555" t="str">
            <v>015</v>
          </cell>
          <cell r="F555" t="str">
            <v>072</v>
          </cell>
          <cell r="G555" t="str">
            <v>BERKSHIRE HATHAWAY F</v>
          </cell>
          <cell r="H555" t="str">
            <v>4.000 APR 15 12</v>
          </cell>
          <cell r="I555" t="str">
            <v>084664BK6</v>
          </cell>
          <cell r="J555" t="str">
            <v>B</v>
          </cell>
          <cell r="K555" t="str">
            <v>CAL</v>
          </cell>
          <cell r="L555">
            <v>74054.44</v>
          </cell>
          <cell r="M555">
            <v>4177613.06</v>
          </cell>
          <cell r="N555">
            <v>4230323.0999999996</v>
          </cell>
          <cell r="O555">
            <v>4210209.3</v>
          </cell>
          <cell r="P555">
            <v>4015000</v>
          </cell>
          <cell r="Q555">
            <v>4284263.74</v>
          </cell>
          <cell r="R555" t="str">
            <v>AO   15</v>
          </cell>
          <cell r="S555">
            <v>41014</v>
          </cell>
          <cell r="T555">
            <v>2012</v>
          </cell>
          <cell r="U555">
            <v>4</v>
          </cell>
          <cell r="V555">
            <v>563</v>
          </cell>
          <cell r="W555" t="str">
            <v>MS</v>
          </cell>
          <cell r="X555">
            <v>4</v>
          </cell>
          <cell r="Y555">
            <v>1.48</v>
          </cell>
          <cell r="Z555">
            <v>2.7756811893746517E-3</v>
          </cell>
          <cell r="AA555">
            <v>40451</v>
          </cell>
          <cell r="AB555">
            <v>32596.240000000002</v>
          </cell>
          <cell r="AC555">
            <v>2.9900000000000003E-2</v>
          </cell>
          <cell r="AD555">
            <v>1</v>
          </cell>
          <cell r="AE555">
            <v>104.86200000000001</v>
          </cell>
          <cell r="AF555" t="str">
            <v>AA+</v>
          </cell>
          <cell r="AG555">
            <v>105.363</v>
          </cell>
          <cell r="AH555">
            <v>1.4</v>
          </cell>
          <cell r="AI555">
            <v>0.8</v>
          </cell>
          <cell r="AJ555">
            <v>2.6256443683273733E-3</v>
          </cell>
          <cell r="AK555">
            <v>3.2526875887596836E-3</v>
          </cell>
          <cell r="AL555" t="str">
            <v>AA+</v>
          </cell>
          <cell r="AM555" t="str">
            <v>Aa2</v>
          </cell>
          <cell r="AN555" t="str">
            <v>AA+</v>
          </cell>
          <cell r="AO555" t="str">
            <v>Financial</v>
          </cell>
          <cell r="AP555" t="str">
            <v>Insurance</v>
          </cell>
          <cell r="AQ555" t="str">
            <v>UNITED STATES</v>
          </cell>
          <cell r="AR555" t="str">
            <v>#N/A Field Not Applicable</v>
          </cell>
        </row>
        <row r="556">
          <cell r="A556" t="str">
            <v>CP Ltd</v>
          </cell>
          <cell r="B556" t="str">
            <v>HSBC CP Ltd</v>
          </cell>
          <cell r="C556" t="str">
            <v>13400012</v>
          </cell>
          <cell r="D556" t="str">
            <v>USD</v>
          </cell>
          <cell r="E556" t="str">
            <v>015</v>
          </cell>
          <cell r="F556" t="str">
            <v>072</v>
          </cell>
          <cell r="G556" t="str">
            <v>CITIGROUP INC FDIC G</v>
          </cell>
          <cell r="H556" t="str">
            <v>2.875 DEC 09 11</v>
          </cell>
          <cell r="I556" t="str">
            <v>17313UAA7</v>
          </cell>
          <cell r="J556" t="str">
            <v>B</v>
          </cell>
          <cell r="K556" t="str">
            <v>ZZZ</v>
          </cell>
          <cell r="L556">
            <v>35777.78</v>
          </cell>
          <cell r="M556">
            <v>4095866.81</v>
          </cell>
          <cell r="N556">
            <v>4123920</v>
          </cell>
          <cell r="O556">
            <v>4115600</v>
          </cell>
          <cell r="P556">
            <v>4000000</v>
          </cell>
          <cell r="Q556">
            <v>4151377.78</v>
          </cell>
          <cell r="R556" t="str">
            <v>JD    9</v>
          </cell>
          <cell r="S556">
            <v>40886</v>
          </cell>
          <cell r="T556">
            <v>2011</v>
          </cell>
          <cell r="U556">
            <v>12</v>
          </cell>
          <cell r="V556">
            <v>435</v>
          </cell>
          <cell r="W556" t="str">
            <v>MS</v>
          </cell>
          <cell r="X556">
            <v>2.875</v>
          </cell>
          <cell r="Y556">
            <v>1.17</v>
          </cell>
          <cell r="Z556">
            <v>2.151351343853232E-3</v>
          </cell>
          <cell r="AA556">
            <v>40451</v>
          </cell>
          <cell r="AB556">
            <v>19733.189999999999</v>
          </cell>
          <cell r="AC556">
            <v>1.9599999999999999E-2</v>
          </cell>
          <cell r="AD556">
            <v>1</v>
          </cell>
          <cell r="AE556">
            <v>102.89</v>
          </cell>
          <cell r="AF556" t="str">
            <v>AAA</v>
          </cell>
          <cell r="AG556">
            <v>103.098</v>
          </cell>
          <cell r="AH556">
            <v>0.8</v>
          </cell>
          <cell r="AI556">
            <v>0.4</v>
          </cell>
          <cell r="AJ556">
            <v>1.4710094658825521E-3</v>
          </cell>
          <cell r="AK556">
            <v>1.8223085694092801E-3</v>
          </cell>
          <cell r="AL556" t="str">
            <v>AAA</v>
          </cell>
          <cell r="AM556" t="str">
            <v>Aaa</v>
          </cell>
          <cell r="AN556" t="str">
            <v>AAA</v>
          </cell>
          <cell r="AO556" t="str">
            <v>Financial</v>
          </cell>
          <cell r="AP556" t="str">
            <v>Banks</v>
          </cell>
          <cell r="AQ556" t="str">
            <v>UNITED STATES</v>
          </cell>
          <cell r="AR556" t="str">
            <v>#N/A Field Not Applicable</v>
          </cell>
        </row>
        <row r="557">
          <cell r="A557" t="str">
            <v>CP Ltd</v>
          </cell>
          <cell r="B557" t="str">
            <v>HSBC CP Ltd</v>
          </cell>
          <cell r="C557" t="str">
            <v>13400012</v>
          </cell>
          <cell r="D557" t="str">
            <v>USD</v>
          </cell>
          <cell r="E557" t="str">
            <v>015</v>
          </cell>
          <cell r="F557" t="str">
            <v>072</v>
          </cell>
          <cell r="G557" t="str">
            <v>INTL BUSINESS MCHN</v>
          </cell>
          <cell r="H557" t="str">
            <v>4.950 MAR 22 11</v>
          </cell>
          <cell r="I557" t="str">
            <v>459200DU2</v>
          </cell>
          <cell r="J557" t="str">
            <v>B</v>
          </cell>
          <cell r="K557" t="str">
            <v>ZZZ</v>
          </cell>
          <cell r="L557">
            <v>6187.5</v>
          </cell>
          <cell r="M557">
            <v>5097551.0599999996</v>
          </cell>
          <cell r="N557">
            <v>5172780</v>
          </cell>
          <cell r="O557">
            <v>5101900</v>
          </cell>
          <cell r="P557">
            <v>5000000</v>
          </cell>
          <cell r="Q557">
            <v>5108087.5</v>
          </cell>
          <cell r="R557" t="str">
            <v>MS   22</v>
          </cell>
          <cell r="S557">
            <v>40624</v>
          </cell>
          <cell r="T557">
            <v>2011</v>
          </cell>
          <cell r="U557">
            <v>3</v>
          </cell>
          <cell r="V557">
            <v>173</v>
          </cell>
          <cell r="W557" t="str">
            <v>MS</v>
          </cell>
          <cell r="X557">
            <v>4.95</v>
          </cell>
          <cell r="Y557">
            <v>0.48</v>
          </cell>
          <cell r="Z557">
            <v>1.0984555225924892E-3</v>
          </cell>
          <cell r="AA557">
            <v>40451</v>
          </cell>
          <cell r="AB557">
            <v>4348.9399999999996</v>
          </cell>
          <cell r="AC557">
            <v>4.5999999999999999E-3</v>
          </cell>
          <cell r="AD557">
            <v>1</v>
          </cell>
          <cell r="AE557">
            <v>102.038</v>
          </cell>
          <cell r="AF557" t="str">
            <v>A+</v>
          </cell>
          <cell r="AG557">
            <v>103.456</v>
          </cell>
          <cell r="AH557">
            <v>0.8</v>
          </cell>
          <cell r="AI557">
            <v>0.7</v>
          </cell>
          <cell r="AJ557">
            <v>1.8307592043208154E-3</v>
          </cell>
          <cell r="AK557">
            <v>2.2679719362357288E-3</v>
          </cell>
          <cell r="AL557" t="str">
            <v xml:space="preserve">A+ </v>
          </cell>
          <cell r="AM557" t="str">
            <v>A1</v>
          </cell>
          <cell r="AN557" t="str">
            <v xml:space="preserve">A+ </v>
          </cell>
          <cell r="AO557" t="str">
            <v>Technology</v>
          </cell>
          <cell r="AP557" t="str">
            <v>Computers</v>
          </cell>
          <cell r="AQ557" t="str">
            <v>UNITED STATES</v>
          </cell>
          <cell r="AR557" t="str">
            <v>#N/A Field Not Applicable</v>
          </cell>
        </row>
        <row r="558">
          <cell r="A558" t="str">
            <v>CP Ltd</v>
          </cell>
          <cell r="B558" t="str">
            <v>HSBC CP Ltd</v>
          </cell>
          <cell r="C558" t="str">
            <v>13400012</v>
          </cell>
          <cell r="D558" t="str">
            <v>USD</v>
          </cell>
          <cell r="E558" t="str">
            <v>015</v>
          </cell>
          <cell r="F558" t="str">
            <v>072</v>
          </cell>
          <cell r="G558" t="str">
            <v>MORGAN STANLEY  FDIC</v>
          </cell>
          <cell r="H558" t="str">
            <v>2.900 DEC 01 10</v>
          </cell>
          <cell r="I558" t="str">
            <v>61757UAA8</v>
          </cell>
          <cell r="J558" t="str">
            <v>B</v>
          </cell>
          <cell r="K558" t="str">
            <v>ZZZ</v>
          </cell>
          <cell r="L558">
            <v>33833.33</v>
          </cell>
          <cell r="M558">
            <v>3512892.15</v>
          </cell>
          <cell r="N558">
            <v>3593130</v>
          </cell>
          <cell r="O558">
            <v>3515312.5</v>
          </cell>
          <cell r="P558">
            <v>3500000</v>
          </cell>
          <cell r="Q558">
            <v>3549145.83</v>
          </cell>
          <cell r="R558" t="str">
            <v>JD    1</v>
          </cell>
          <cell r="S558">
            <v>40513</v>
          </cell>
          <cell r="T558">
            <v>2010</v>
          </cell>
          <cell r="U558">
            <v>12</v>
          </cell>
          <cell r="V558">
            <v>62</v>
          </cell>
          <cell r="W558" t="str">
            <v>MS</v>
          </cell>
          <cell r="X558">
            <v>2.9</v>
          </cell>
          <cell r="Y558">
            <v>0.17</v>
          </cell>
          <cell r="Z558">
            <v>2.6809788795862559E-4</v>
          </cell>
          <cell r="AA558">
            <v>40451</v>
          </cell>
          <cell r="AB558">
            <v>2420.35</v>
          </cell>
          <cell r="AC558">
            <v>1.1000000000000001E-3</v>
          </cell>
          <cell r="AD558">
            <v>1</v>
          </cell>
          <cell r="AE558">
            <v>100.43799999999999</v>
          </cell>
          <cell r="AF558" t="str">
            <v>AAA</v>
          </cell>
          <cell r="AG558">
            <v>102.661</v>
          </cell>
          <cell r="AH558">
            <v>0.7</v>
          </cell>
          <cell r="AI558">
            <v>0.3</v>
          </cell>
          <cell r="AJ558">
            <v>1.1039324798296348E-3</v>
          </cell>
          <cell r="AK558">
            <v>1.3675680984390067E-3</v>
          </cell>
          <cell r="AL558" t="str">
            <v>AAA</v>
          </cell>
          <cell r="AM558" t="str">
            <v>Aaa</v>
          </cell>
          <cell r="AN558" t="str">
            <v>AAA</v>
          </cell>
          <cell r="AO558" t="str">
            <v>Financial</v>
          </cell>
          <cell r="AP558" t="str">
            <v>Banks</v>
          </cell>
          <cell r="AQ558" t="str">
            <v>UNITED STATES</v>
          </cell>
          <cell r="AR558" t="str">
            <v>#N/A Field Not Applicable</v>
          </cell>
        </row>
        <row r="559">
          <cell r="A559" t="str">
            <v>CP Ltd</v>
          </cell>
          <cell r="B559" t="str">
            <v>HSBC CP Ltd</v>
          </cell>
          <cell r="C559" t="str">
            <v>13400012</v>
          </cell>
          <cell r="D559" t="str">
            <v>USD</v>
          </cell>
          <cell r="E559" t="str">
            <v>575</v>
          </cell>
          <cell r="F559" t="str">
            <v>072</v>
          </cell>
          <cell r="G559" t="str">
            <v>NOVARTIS CAPITAL COR</v>
          </cell>
          <cell r="H559" t="str">
            <v>4.125 FEB 10 14</v>
          </cell>
          <cell r="I559" t="str">
            <v>66989HAA6</v>
          </cell>
          <cell r="J559" t="str">
            <v>B</v>
          </cell>
          <cell r="K559" t="str">
            <v>CAL</v>
          </cell>
          <cell r="L559">
            <v>17531.25</v>
          </cell>
          <cell r="M559">
            <v>3135804.21</v>
          </cell>
          <cell r="N559">
            <v>3160545</v>
          </cell>
          <cell r="O559">
            <v>3275940</v>
          </cell>
          <cell r="P559">
            <v>3000000</v>
          </cell>
          <cell r="Q559">
            <v>3293471.25</v>
          </cell>
          <cell r="R559" t="str">
            <v>FA   10</v>
          </cell>
          <cell r="S559">
            <v>41680</v>
          </cell>
          <cell r="T559">
            <v>2014</v>
          </cell>
          <cell r="U559">
            <v>2</v>
          </cell>
          <cell r="V559">
            <v>1229</v>
          </cell>
          <cell r="W559" t="str">
            <v>MS</v>
          </cell>
          <cell r="X559">
            <v>4.125</v>
          </cell>
          <cell r="Y559">
            <v>3.15</v>
          </cell>
          <cell r="Z559">
            <v>4.4344437190093613E-3</v>
          </cell>
          <cell r="AA559">
            <v>40451</v>
          </cell>
          <cell r="AB559">
            <v>140135.79</v>
          </cell>
          <cell r="AC559">
            <v>0.11840000000000001</v>
          </cell>
          <cell r="AD559">
            <v>1</v>
          </cell>
          <cell r="AE559">
            <v>109.19799999999999</v>
          </cell>
          <cell r="AF559" t="str">
            <v>AA-</v>
          </cell>
          <cell r="AG559">
            <v>105.352</v>
          </cell>
          <cell r="AH559">
            <v>2.7</v>
          </cell>
          <cell r="AI559">
            <v>1.3</v>
          </cell>
          <cell r="AJ559">
            <v>3.8009517591508814E-3</v>
          </cell>
          <cell r="AK559">
            <v>4.7086759964908029E-3</v>
          </cell>
          <cell r="AL559" t="str">
            <v>AA-</v>
          </cell>
          <cell r="AM559" t="str">
            <v>Aa2</v>
          </cell>
          <cell r="AN559" t="str">
            <v>AA-</v>
          </cell>
          <cell r="AO559" t="str">
            <v>Consumer, Non-cyclical</v>
          </cell>
          <cell r="AP559" t="str">
            <v>Pharmaceuticals</v>
          </cell>
          <cell r="AQ559" t="str">
            <v>UNITED STATES</v>
          </cell>
          <cell r="AR559" t="str">
            <v>#N/A Field Not Applicable</v>
          </cell>
        </row>
        <row r="560">
          <cell r="A560" t="str">
            <v>CP Ltd</v>
          </cell>
          <cell r="B560" t="str">
            <v>HSBC CP Ltd</v>
          </cell>
          <cell r="C560" t="str">
            <v>13400012</v>
          </cell>
          <cell r="D560" t="str">
            <v>USD</v>
          </cell>
          <cell r="E560" t="str">
            <v>015</v>
          </cell>
          <cell r="F560" t="str">
            <v>072</v>
          </cell>
          <cell r="G560" t="str">
            <v>PEPSICO INC</v>
          </cell>
          <cell r="H560" t="str">
            <v>3.750 MAR 01 14</v>
          </cell>
          <cell r="I560" t="str">
            <v>713448BK3</v>
          </cell>
          <cell r="J560" t="str">
            <v>B</v>
          </cell>
          <cell r="K560" t="str">
            <v>CAL</v>
          </cell>
          <cell r="L560">
            <v>7812.5</v>
          </cell>
          <cell r="M560">
            <v>2570811.0499999998</v>
          </cell>
          <cell r="N560">
            <v>2592700</v>
          </cell>
          <cell r="O560">
            <v>2704225</v>
          </cell>
          <cell r="P560">
            <v>2500000</v>
          </cell>
          <cell r="Q560">
            <v>2712037.5</v>
          </cell>
          <cell r="R560" t="str">
            <v>MS    1</v>
          </cell>
          <cell r="S560">
            <v>41699</v>
          </cell>
          <cell r="T560">
            <v>2014</v>
          </cell>
          <cell r="U560">
            <v>3</v>
          </cell>
          <cell r="V560">
            <v>1248</v>
          </cell>
          <cell r="W560" t="str">
            <v>MS</v>
          </cell>
          <cell r="X560">
            <v>3.75</v>
          </cell>
          <cell r="Y560">
            <v>3.22</v>
          </cell>
          <cell r="Z560">
            <v>3.7162565212711315E-3</v>
          </cell>
          <cell r="AA560">
            <v>40451</v>
          </cell>
          <cell r="AB560">
            <v>133413.95000000001</v>
          </cell>
          <cell r="AC560">
            <v>0.1232</v>
          </cell>
          <cell r="AD560">
            <v>1</v>
          </cell>
          <cell r="AE560">
            <v>108.169</v>
          </cell>
          <cell r="AF560" t="str">
            <v>A-</v>
          </cell>
          <cell r="AG560">
            <v>103.708</v>
          </cell>
          <cell r="AH560">
            <v>2.9</v>
          </cell>
          <cell r="AI560">
            <v>1.3</v>
          </cell>
          <cell r="AJ560">
            <v>3.3469391030081616E-3</v>
          </cell>
          <cell r="AK560">
            <v>4.1462383146824355E-3</v>
          </cell>
          <cell r="AL560" t="str">
            <v>A-</v>
          </cell>
          <cell r="AM560" t="str">
            <v>Aa3</v>
          </cell>
          <cell r="AN560" t="str">
            <v>A-</v>
          </cell>
          <cell r="AO560" t="str">
            <v>Consumer, Non-cyclical</v>
          </cell>
          <cell r="AP560" t="str">
            <v>Beverages</v>
          </cell>
          <cell r="AQ560" t="str">
            <v>UNITED STATES</v>
          </cell>
          <cell r="AR560" t="str">
            <v>#N/A Field Not Applicable</v>
          </cell>
        </row>
        <row r="561">
          <cell r="A561" t="str">
            <v>CP Ltd</v>
          </cell>
          <cell r="B561" t="str">
            <v>HSBC CP Ltd</v>
          </cell>
          <cell r="C561" t="str">
            <v>13400012</v>
          </cell>
          <cell r="D561" t="str">
            <v>USD</v>
          </cell>
          <cell r="E561" t="str">
            <v>015</v>
          </cell>
          <cell r="F561" t="str">
            <v>072</v>
          </cell>
          <cell r="G561" t="str">
            <v>GOLDMAN SACHS GROUP</v>
          </cell>
          <cell r="H561" t="str">
            <v>3.625 01 AUG 20</v>
          </cell>
          <cell r="I561" t="str">
            <v>B38141EA41</v>
          </cell>
          <cell r="J561" t="str">
            <v>B</v>
          </cell>
          <cell r="K561" t="str">
            <v>ZZZ</v>
          </cell>
          <cell r="L561">
            <v>28395.83</v>
          </cell>
          <cell r="M561">
            <v>4829638.45</v>
          </cell>
          <cell r="N561">
            <v>4856045</v>
          </cell>
          <cell r="O561">
            <v>4891995</v>
          </cell>
          <cell r="P561">
            <v>4700000</v>
          </cell>
          <cell r="Q561">
            <v>4920390.83</v>
          </cell>
          <cell r="R561" t="str">
            <v>FA    1</v>
          </cell>
          <cell r="S561">
            <v>41122</v>
          </cell>
          <cell r="T561">
            <v>2012</v>
          </cell>
          <cell r="U561">
            <v>8</v>
          </cell>
          <cell r="V561">
            <v>671</v>
          </cell>
          <cell r="W561" t="str">
            <v>MS</v>
          </cell>
          <cell r="X561">
            <v>3.625</v>
          </cell>
          <cell r="Y561">
            <v>1.77</v>
          </cell>
          <cell r="Z561">
            <v>3.8376692422984319E-3</v>
          </cell>
          <cell r="AA561">
            <v>40451</v>
          </cell>
          <cell r="AB561">
            <v>62356.55</v>
          </cell>
          <cell r="AC561">
            <v>4.0800000000000003E-2</v>
          </cell>
          <cell r="AD561">
            <v>1</v>
          </cell>
          <cell r="AE561">
            <v>104.08499999999999</v>
          </cell>
          <cell r="AF561" t="str">
            <v>A</v>
          </cell>
          <cell r="AG561">
            <v>103.32</v>
          </cell>
          <cell r="AH561">
            <v>2.2000000000000002</v>
          </cell>
          <cell r="AI561">
            <v>1.4</v>
          </cell>
          <cell r="AJ561">
            <v>4.7699843689585032E-3</v>
          </cell>
          <cell r="AK561">
            <v>5.9091281144722507E-3</v>
          </cell>
          <cell r="AL561" t="str">
            <v xml:space="preserve">A </v>
          </cell>
          <cell r="AM561" t="str">
            <v>A1</v>
          </cell>
          <cell r="AN561" t="str">
            <v xml:space="preserve">A </v>
          </cell>
          <cell r="AO561" t="str">
            <v>Financial</v>
          </cell>
          <cell r="AP561" t="str">
            <v>Banks</v>
          </cell>
          <cell r="AQ561" t="str">
            <v>UNITED STATES</v>
          </cell>
          <cell r="AR561" t="str">
            <v>#N/A Field Not Applicable</v>
          </cell>
        </row>
        <row r="562">
          <cell r="A562" t="str">
            <v>CP Ltd</v>
          </cell>
          <cell r="B562" t="str">
            <v>HSBC CP Ltd</v>
          </cell>
          <cell r="C562" t="str">
            <v>13400012</v>
          </cell>
          <cell r="D562" t="str">
            <v>USD</v>
          </cell>
          <cell r="E562" t="str">
            <v>015</v>
          </cell>
          <cell r="F562" t="str">
            <v>072</v>
          </cell>
          <cell r="G562" t="str">
            <v>HEWLETT-PACKARD CO</v>
          </cell>
          <cell r="H562" t="str">
            <v>2.25 27 MAY 2011</v>
          </cell>
          <cell r="I562" t="str">
            <v>B428236AX1</v>
          </cell>
          <cell r="J562" t="str">
            <v>B</v>
          </cell>
          <cell r="K562" t="str">
            <v>CAL</v>
          </cell>
          <cell r="L562">
            <v>23250</v>
          </cell>
          <cell r="M562">
            <v>3028642.99</v>
          </cell>
          <cell r="N562">
            <v>3052160</v>
          </cell>
          <cell r="O562">
            <v>3039330</v>
          </cell>
          <cell r="P562">
            <v>3000000</v>
          </cell>
          <cell r="Q562">
            <v>3062580</v>
          </cell>
          <cell r="R562" t="str">
            <v>MN   27</v>
          </cell>
          <cell r="S562">
            <v>40690</v>
          </cell>
          <cell r="T562">
            <v>2011</v>
          </cell>
          <cell r="U562">
            <v>5</v>
          </cell>
          <cell r="V562">
            <v>239</v>
          </cell>
          <cell r="W562" t="str">
            <v>MS</v>
          </cell>
          <cell r="X562">
            <v>2.25</v>
          </cell>
          <cell r="Y562">
            <v>0.65</v>
          </cell>
          <cell r="Z562">
            <v>8.8377374189895321E-4</v>
          </cell>
          <cell r="AA562">
            <v>40451</v>
          </cell>
          <cell r="AB562">
            <v>10687.01</v>
          </cell>
          <cell r="AC562">
            <v>7.4999999999999997E-3</v>
          </cell>
          <cell r="AD562">
            <v>1</v>
          </cell>
          <cell r="AE562">
            <v>101.31100000000001</v>
          </cell>
          <cell r="AF562" t="str">
            <v>A</v>
          </cell>
          <cell r="AG562">
            <v>101.73899999999999</v>
          </cell>
          <cell r="AH562">
            <v>0.9</v>
          </cell>
          <cell r="AI562">
            <v>0.3</v>
          </cell>
          <cell r="AJ562">
            <v>1.2236867195523967E-3</v>
          </cell>
          <cell r="AK562">
            <v>1.5159214451246127E-3</v>
          </cell>
          <cell r="AL562" t="str">
            <v xml:space="preserve">A </v>
          </cell>
          <cell r="AM562" t="str">
            <v>A2</v>
          </cell>
          <cell r="AN562" t="str">
            <v xml:space="preserve">A </v>
          </cell>
          <cell r="AO562" t="str">
            <v>Technology</v>
          </cell>
          <cell r="AP562" t="str">
            <v>Computers</v>
          </cell>
          <cell r="AQ562" t="str">
            <v>UNITED STATES</v>
          </cell>
          <cell r="AR562" t="str">
            <v>#N/A Field Not Applicable</v>
          </cell>
        </row>
        <row r="563">
          <cell r="A563" t="str">
            <v>CP Ltd</v>
          </cell>
          <cell r="B563" t="str">
            <v>HSBC CP Ltd</v>
          </cell>
          <cell r="C563" t="str">
            <v>13400012</v>
          </cell>
          <cell r="D563" t="str">
            <v>USD</v>
          </cell>
          <cell r="E563" t="str">
            <v>285</v>
          </cell>
          <cell r="F563" t="str">
            <v>072</v>
          </cell>
          <cell r="G563" t="str">
            <v>NATIONAL AUSTRALIA B</v>
          </cell>
          <cell r="H563" t="str">
            <v>2.35 16 NOV 201</v>
          </cell>
          <cell r="I563" t="str">
            <v>B6325C0AY7</v>
          </cell>
          <cell r="J563" t="str">
            <v>B</v>
          </cell>
          <cell r="K563" t="str">
            <v>ZZZ</v>
          </cell>
          <cell r="L563">
            <v>25115.62</v>
          </cell>
          <cell r="M563">
            <v>2866864.01</v>
          </cell>
          <cell r="N563">
            <v>2871338</v>
          </cell>
          <cell r="O563">
            <v>2908335.94</v>
          </cell>
          <cell r="P563">
            <v>2850000</v>
          </cell>
          <cell r="Q563">
            <v>2933451.56</v>
          </cell>
          <cell r="R563" t="str">
            <v>MN   16</v>
          </cell>
          <cell r="S563">
            <v>41229</v>
          </cell>
          <cell r="T563">
            <v>2012</v>
          </cell>
          <cell r="U563">
            <v>11</v>
          </cell>
          <cell r="V563">
            <v>778</v>
          </cell>
          <cell r="W563" t="str">
            <v>MS</v>
          </cell>
          <cell r="X563">
            <v>2.35</v>
          </cell>
          <cell r="Y563">
            <v>2.0499999999999998</v>
          </cell>
          <cell r="Z563">
            <v>2.6383998180538435E-3</v>
          </cell>
          <cell r="AA563">
            <v>40451</v>
          </cell>
          <cell r="AB563">
            <v>41471.919999999998</v>
          </cell>
          <cell r="AC563">
            <v>5.33E-2</v>
          </cell>
          <cell r="AD563">
            <v>1</v>
          </cell>
          <cell r="AE563">
            <v>102.04700000000001</v>
          </cell>
          <cell r="AF563" t="str">
            <v>AA</v>
          </cell>
          <cell r="AG563">
            <v>100.749</v>
          </cell>
          <cell r="AH563">
            <v>2.1</v>
          </cell>
          <cell r="AI563">
            <v>1.4</v>
          </cell>
          <cell r="AJ563">
            <v>2.702751033128328E-3</v>
          </cell>
          <cell r="AK563">
            <v>3.348208480558328E-3</v>
          </cell>
          <cell r="AL563" t="str">
            <v>AA</v>
          </cell>
          <cell r="AM563" t="str">
            <v>Aa1</v>
          </cell>
          <cell r="AN563" t="str">
            <v>AA</v>
          </cell>
          <cell r="AO563" t="str">
            <v>Financial</v>
          </cell>
          <cell r="AP563" t="str">
            <v>Banks</v>
          </cell>
          <cell r="AQ563" t="str">
            <v>AUSTRALIA</v>
          </cell>
          <cell r="AR563" t="str">
            <v>#N/A Field Not Applicable</v>
          </cell>
        </row>
        <row r="564">
          <cell r="A564" t="str">
            <v>CP Ltd</v>
          </cell>
          <cell r="B564" t="str">
            <v>HSBC CP Ltd</v>
          </cell>
          <cell r="C564" t="str">
            <v>13400012</v>
          </cell>
          <cell r="D564" t="str">
            <v>USD</v>
          </cell>
          <cell r="E564" t="str">
            <v>015</v>
          </cell>
          <cell r="F564" t="str">
            <v>072</v>
          </cell>
          <cell r="G564" t="str">
            <v>PRIVATE EXPORT FDG</v>
          </cell>
          <cell r="H564" t="str">
            <v>5.685 15 MAY 2012</v>
          </cell>
          <cell r="I564" t="str">
            <v>B742651CW0</v>
          </cell>
          <cell r="J564" t="str">
            <v>B</v>
          </cell>
          <cell r="K564" t="str">
            <v>ZZZ</v>
          </cell>
          <cell r="L564">
            <v>151131.29999999999</v>
          </cell>
          <cell r="M564">
            <v>7548353.79</v>
          </cell>
          <cell r="N564">
            <v>7699885.9000000004</v>
          </cell>
          <cell r="O564">
            <v>7628547.8099999996</v>
          </cell>
          <cell r="P564">
            <v>7037000</v>
          </cell>
          <cell r="Q564">
            <v>7779679.1100000003</v>
          </cell>
          <cell r="R564" t="str">
            <v>MN   15</v>
          </cell>
          <cell r="S564">
            <v>41044</v>
          </cell>
          <cell r="T564">
            <v>2012</v>
          </cell>
          <cell r="U564">
            <v>5</v>
          </cell>
          <cell r="V564">
            <v>593</v>
          </cell>
          <cell r="W564" t="str">
            <v>MS</v>
          </cell>
          <cell r="X564">
            <v>5.6849999999999996</v>
          </cell>
          <cell r="Y564">
            <v>1.54</v>
          </cell>
          <cell r="Z564">
            <v>5.2185833315883242E-3</v>
          </cell>
          <cell r="AA564">
            <v>40451</v>
          </cell>
          <cell r="AB564">
            <v>80194.02</v>
          </cell>
          <cell r="AC564">
            <v>3.2400000000000005E-2</v>
          </cell>
          <cell r="AD564">
            <v>1</v>
          </cell>
          <cell r="AE564">
            <v>108.40600000000001</v>
          </cell>
          <cell r="AF564" t="str">
            <v>AA+</v>
          </cell>
          <cell r="AG564">
            <v>109.42</v>
          </cell>
          <cell r="AH564">
            <v>1.2</v>
          </cell>
          <cell r="AI564">
            <v>0.5</v>
          </cell>
          <cell r="AJ564">
            <v>4.0664285700688241E-3</v>
          </cell>
          <cell r="AK564">
            <v>5.037552648025443E-3</v>
          </cell>
          <cell r="AL564" t="str">
            <v>AA+</v>
          </cell>
          <cell r="AM564" t="str">
            <v>Aaa</v>
          </cell>
          <cell r="AN564" t="str">
            <v>AA+</v>
          </cell>
          <cell r="AO564" t="str">
            <v>Financial</v>
          </cell>
          <cell r="AP564" t="str">
            <v>Diversified Finan Serv</v>
          </cell>
          <cell r="AQ564" t="str">
            <v>UNITED STATES</v>
          </cell>
          <cell r="AR564" t="str">
            <v>#N/A Field Not Applicable</v>
          </cell>
        </row>
        <row r="565">
          <cell r="A565" t="str">
            <v>CP Ltd</v>
          </cell>
          <cell r="B565" t="str">
            <v>HSBC CP Ltd</v>
          </cell>
          <cell r="C565" t="str">
            <v>13400012</v>
          </cell>
          <cell r="D565" t="str">
            <v>USD</v>
          </cell>
          <cell r="E565" t="str">
            <v>015</v>
          </cell>
          <cell r="F565" t="str">
            <v>072</v>
          </cell>
          <cell r="G565" t="str">
            <v>YALE UNIVERSITY</v>
          </cell>
          <cell r="H565" t="str">
            <v>2.9 15 OCT 2014</v>
          </cell>
          <cell r="I565" t="str">
            <v>B98458PAB1</v>
          </cell>
          <cell r="J565" t="str">
            <v>B</v>
          </cell>
          <cell r="K565" t="str">
            <v>CAL</v>
          </cell>
          <cell r="L565">
            <v>71407.67</v>
          </cell>
          <cell r="M565">
            <v>5412556.4699999997</v>
          </cell>
          <cell r="N565">
            <v>5421103.0999999996</v>
          </cell>
          <cell r="O565">
            <v>5653244.4000000004</v>
          </cell>
          <cell r="P565">
            <v>5340000</v>
          </cell>
          <cell r="Q565">
            <v>5724652.0700000003</v>
          </cell>
          <cell r="R565" t="str">
            <v>AO   15</v>
          </cell>
          <cell r="S565">
            <v>41927</v>
          </cell>
          <cell r="T565">
            <v>2014</v>
          </cell>
          <cell r="U565">
            <v>10</v>
          </cell>
          <cell r="V565">
            <v>1476</v>
          </cell>
          <cell r="W565" t="str">
            <v>MS</v>
          </cell>
          <cell r="X565">
            <v>2.9</v>
          </cell>
          <cell r="Y565">
            <v>3.78</v>
          </cell>
          <cell r="Z565">
            <v>9.1848886351900069E-3</v>
          </cell>
          <cell r="AA565">
            <v>40451</v>
          </cell>
          <cell r="AB565">
            <v>240687.93</v>
          </cell>
          <cell r="AC565">
            <v>0.16750000000000001</v>
          </cell>
          <cell r="AD565">
            <v>1</v>
          </cell>
          <cell r="AE565">
            <v>105.866</v>
          </cell>
          <cell r="AF565" t="str">
            <v>AAA</v>
          </cell>
          <cell r="AG565">
            <v>101.51900000000002</v>
          </cell>
          <cell r="AH565">
            <v>2.5</v>
          </cell>
          <cell r="AI565">
            <v>1.4</v>
          </cell>
          <cell r="AJ565">
            <v>6.0746617957605862E-3</v>
          </cell>
          <cell r="AK565">
            <v>7.5253820613833643E-3</v>
          </cell>
          <cell r="AL565" t="str">
            <v>AAA</v>
          </cell>
          <cell r="AM565" t="str">
            <v>Aaa</v>
          </cell>
          <cell r="AN565" t="str">
            <v>AAA</v>
          </cell>
          <cell r="AO565" t="str">
            <v>Consumer, Non-cyclical</v>
          </cell>
          <cell r="AP565" t="str">
            <v>Commercial Services</v>
          </cell>
          <cell r="AQ565" t="str">
            <v>UNITED STATES</v>
          </cell>
          <cell r="AR565" t="str">
            <v>#N/A Field Not Applicable</v>
          </cell>
        </row>
        <row r="566">
          <cell r="A566" t="str">
            <v>CP Inc</v>
          </cell>
          <cell r="B566" t="str">
            <v>HSBC US Branch</v>
          </cell>
          <cell r="C566" t="str">
            <v>13400022</v>
          </cell>
          <cell r="D566" t="str">
            <v>USD</v>
          </cell>
          <cell r="E566" t="str">
            <v>015</v>
          </cell>
          <cell r="F566" t="str">
            <v>072</v>
          </cell>
          <cell r="G566" t="str">
            <v>GENERAL ELEC CAP COR</v>
          </cell>
          <cell r="H566" t="str">
            <v>5.25 19 OCT 2012</v>
          </cell>
          <cell r="I566" t="str">
            <v>B36962G3K8</v>
          </cell>
          <cell r="J566" t="str">
            <v>B</v>
          </cell>
          <cell r="K566" t="str">
            <v>ZZZ</v>
          </cell>
          <cell r="L566">
            <v>11812.5</v>
          </cell>
          <cell r="M566">
            <v>527573.87</v>
          </cell>
          <cell r="N566">
            <v>538250</v>
          </cell>
          <cell r="O566">
            <v>538325</v>
          </cell>
          <cell r="P566">
            <v>500000</v>
          </cell>
          <cell r="Q566">
            <v>550137.5</v>
          </cell>
          <cell r="R566" t="str">
            <v>AO   19</v>
          </cell>
          <cell r="S566">
            <v>41201</v>
          </cell>
          <cell r="T566">
            <v>2012</v>
          </cell>
          <cell r="U566">
            <v>10</v>
          </cell>
          <cell r="V566">
            <v>750</v>
          </cell>
          <cell r="W566" t="str">
            <v>MS</v>
          </cell>
          <cell r="X566">
            <v>5.25</v>
          </cell>
          <cell r="Y566">
            <v>1.92</v>
          </cell>
          <cell r="Z566">
            <v>4.5474105056006399E-4</v>
          </cell>
          <cell r="AA566">
            <v>40451</v>
          </cell>
          <cell r="AB566">
            <v>10751.13</v>
          </cell>
          <cell r="AC566">
            <v>4.8000000000000001E-2</v>
          </cell>
          <cell r="AD566">
            <v>1</v>
          </cell>
          <cell r="AE566">
            <v>107.66500000000001</v>
          </cell>
          <cell r="AF566" t="str">
            <v>AA+</v>
          </cell>
          <cell r="AG566">
            <v>107.65</v>
          </cell>
          <cell r="AH566">
            <v>2.4</v>
          </cell>
          <cell r="AI566">
            <v>1.4</v>
          </cell>
          <cell r="AJ566">
            <v>5.6842631320008004E-4</v>
          </cell>
          <cell r="AK566">
            <v>7.0417503465945274E-4</v>
          </cell>
          <cell r="AL566" t="str">
            <v>AA+</v>
          </cell>
          <cell r="AM566" t="str">
            <v>Aa2</v>
          </cell>
          <cell r="AN566" t="str">
            <v>AA+</v>
          </cell>
          <cell r="AO566" t="str">
            <v>Financial</v>
          </cell>
          <cell r="AP566" t="str">
            <v>Diversified Finan Serv</v>
          </cell>
          <cell r="AQ566" t="str">
            <v>UNITED STATES</v>
          </cell>
          <cell r="AR566" t="str">
            <v>#N/A Field Not Applicable</v>
          </cell>
        </row>
        <row r="567">
          <cell r="A567" t="str">
            <v>CP Inc</v>
          </cell>
          <cell r="B567" t="str">
            <v>HSBC US Branch</v>
          </cell>
          <cell r="C567" t="str">
            <v>13400022</v>
          </cell>
          <cell r="D567" t="str">
            <v>USD</v>
          </cell>
          <cell r="E567" t="str">
            <v>270</v>
          </cell>
          <cell r="F567" t="str">
            <v>072</v>
          </cell>
          <cell r="G567" t="str">
            <v>BARCLAYS BANK PLC</v>
          </cell>
          <cell r="H567" t="str">
            <v>2.500 JAN 23 13</v>
          </cell>
          <cell r="I567" t="str">
            <v>B3X8N91</v>
          </cell>
          <cell r="J567" t="str">
            <v>B</v>
          </cell>
          <cell r="K567" t="str">
            <v>ZZZ</v>
          </cell>
          <cell r="L567">
            <v>4722.22</v>
          </cell>
          <cell r="M567">
            <v>1005430.02</v>
          </cell>
          <cell r="N567">
            <v>1007300</v>
          </cell>
          <cell r="O567">
            <v>1022050</v>
          </cell>
          <cell r="P567">
            <v>1000000</v>
          </cell>
          <cell r="Q567">
            <v>1026772.22</v>
          </cell>
          <cell r="R567" t="str">
            <v>JJ   23</v>
          </cell>
          <cell r="S567">
            <v>41297</v>
          </cell>
          <cell r="T567">
            <v>2013</v>
          </cell>
          <cell r="U567">
            <v>1</v>
          </cell>
          <cell r="V567">
            <v>846</v>
          </cell>
          <cell r="W567" t="str">
            <v>MS</v>
          </cell>
          <cell r="X567">
            <v>2.5</v>
          </cell>
          <cell r="Y567">
            <v>2.2400000000000002</v>
          </cell>
          <cell r="Z567">
            <v>1.011066034827181E-3</v>
          </cell>
          <cell r="AA567">
            <v>40451</v>
          </cell>
          <cell r="AB567">
            <v>16619.98</v>
          </cell>
          <cell r="AC567">
            <v>6.2E-2</v>
          </cell>
          <cell r="AD567">
            <v>1</v>
          </cell>
          <cell r="AE567">
            <v>102.205</v>
          </cell>
          <cell r="AF567" t="str">
            <v>AA-</v>
          </cell>
          <cell r="AG567">
            <v>100.73</v>
          </cell>
          <cell r="AH567">
            <v>2.2999999999999998</v>
          </cell>
          <cell r="AI567">
            <v>1.5</v>
          </cell>
          <cell r="AJ567">
            <v>1.0381481607600518E-3</v>
          </cell>
          <cell r="AK567">
            <v>1.2860734981977144E-3</v>
          </cell>
          <cell r="AL567" t="str">
            <v>AA-</v>
          </cell>
          <cell r="AM567" t="str">
            <v>Aa3</v>
          </cell>
          <cell r="AN567" t="str">
            <v>AA-</v>
          </cell>
          <cell r="AO567" t="str">
            <v>Financial</v>
          </cell>
          <cell r="AP567" t="str">
            <v>Banks</v>
          </cell>
          <cell r="AQ567" t="str">
            <v>BRITAIN</v>
          </cell>
          <cell r="AR567" t="str">
            <v>#N/A Field Not Applicable</v>
          </cell>
        </row>
        <row r="568">
          <cell r="A568" t="str">
            <v>CP Ltd</v>
          </cell>
          <cell r="B568" t="str">
            <v>HSBC IPO</v>
          </cell>
          <cell r="C568" t="str">
            <v>13400032</v>
          </cell>
          <cell r="D568" t="str">
            <v>USD</v>
          </cell>
          <cell r="E568" t="str">
            <v>015</v>
          </cell>
          <cell r="F568" t="str">
            <v>072</v>
          </cell>
          <cell r="G568" t="str">
            <v>BERKSHIRE HATHAWAY F</v>
          </cell>
          <cell r="H568" t="str">
            <v>4.600 MAY 15 13</v>
          </cell>
          <cell r="I568" t="str">
            <v>084664BD2</v>
          </cell>
          <cell r="J568" t="str">
            <v>B</v>
          </cell>
          <cell r="K568" t="str">
            <v>CAL</v>
          </cell>
          <cell r="L568">
            <v>26066.67</v>
          </cell>
          <cell r="M568">
            <v>1579177.8</v>
          </cell>
          <cell r="N568">
            <v>1610700</v>
          </cell>
          <cell r="O568">
            <v>1634595</v>
          </cell>
          <cell r="P568">
            <v>1500000</v>
          </cell>
          <cell r="Q568">
            <v>1660661.67</v>
          </cell>
          <cell r="R568" t="str">
            <v>MN   15</v>
          </cell>
          <cell r="S568">
            <v>41409</v>
          </cell>
          <cell r="T568">
            <v>2013</v>
          </cell>
          <cell r="U568">
            <v>5</v>
          </cell>
          <cell r="V568">
            <v>958</v>
          </cell>
          <cell r="W568" t="str">
            <v>MS</v>
          </cell>
          <cell r="X568">
            <v>4.5999999999999996</v>
          </cell>
          <cell r="Y568">
            <v>2.46</v>
          </cell>
          <cell r="Z568">
            <v>1.7439972341881692E-3</v>
          </cell>
          <cell r="AA568">
            <v>40451</v>
          </cell>
          <cell r="AB568">
            <v>55417.2</v>
          </cell>
          <cell r="AC568">
            <v>7.51E-2</v>
          </cell>
          <cell r="AD568">
            <v>1</v>
          </cell>
          <cell r="AE568">
            <v>108.973</v>
          </cell>
          <cell r="AF568" t="str">
            <v>AA+</v>
          </cell>
          <cell r="AG568">
            <v>107.38</v>
          </cell>
          <cell r="AH568">
            <v>2.5</v>
          </cell>
          <cell r="AI568">
            <v>1.1000000000000001</v>
          </cell>
          <cell r="AJ568">
            <v>1.7723549127928548E-3</v>
          </cell>
          <cell r="AK568">
            <v>2.195619824702697E-3</v>
          </cell>
          <cell r="AL568" t="str">
            <v>AA+</v>
          </cell>
          <cell r="AM568" t="str">
            <v>Aa2</v>
          </cell>
          <cell r="AN568" t="str">
            <v>AA+</v>
          </cell>
          <cell r="AO568" t="str">
            <v>Financial</v>
          </cell>
          <cell r="AP568" t="str">
            <v>Insurance</v>
          </cell>
          <cell r="AQ568" t="str">
            <v>UNITED STATES</v>
          </cell>
          <cell r="AR568" t="str">
            <v>#N/A Field Not Applicable</v>
          </cell>
        </row>
        <row r="569">
          <cell r="A569" t="str">
            <v>CP Ltd</v>
          </cell>
          <cell r="B569" t="str">
            <v>HSBC IPO</v>
          </cell>
          <cell r="C569" t="str">
            <v>13400032</v>
          </cell>
          <cell r="D569" t="str">
            <v>USD</v>
          </cell>
          <cell r="E569" t="str">
            <v>255</v>
          </cell>
          <cell r="F569" t="str">
            <v>072</v>
          </cell>
          <cell r="G569" t="str">
            <v>CS FIRST BOSTON NY B</v>
          </cell>
          <cell r="H569" t="str">
            <v>5.000 MAY 15 13</v>
          </cell>
          <cell r="I569" t="str">
            <v>2254C0TC1</v>
          </cell>
          <cell r="J569" t="str">
            <v>B</v>
          </cell>
          <cell r="K569" t="str">
            <v>ZZZ</v>
          </cell>
          <cell r="L569">
            <v>18888.89</v>
          </cell>
          <cell r="M569">
            <v>1041717.77</v>
          </cell>
          <cell r="N569">
            <v>1058370</v>
          </cell>
          <cell r="O569">
            <v>1089375</v>
          </cell>
          <cell r="P569">
            <v>1000000</v>
          </cell>
          <cell r="Q569">
            <v>1108263.8899999999</v>
          </cell>
          <cell r="R569" t="str">
            <v>MN   15</v>
          </cell>
          <cell r="S569">
            <v>41409</v>
          </cell>
          <cell r="T569">
            <v>2013</v>
          </cell>
          <cell r="U569">
            <v>5</v>
          </cell>
          <cell r="V569">
            <v>958</v>
          </cell>
          <cell r="W569" t="str">
            <v>MS</v>
          </cell>
          <cell r="X569">
            <v>5</v>
          </cell>
          <cell r="Y569">
            <v>2.44</v>
          </cell>
          <cell r="Z569">
            <v>1.1410890913141271E-3</v>
          </cell>
          <cell r="AA569">
            <v>40451</v>
          </cell>
          <cell r="AB569">
            <v>47657.23</v>
          </cell>
          <cell r="AC569">
            <v>7.4400000000000008E-2</v>
          </cell>
          <cell r="AD569">
            <v>1</v>
          </cell>
          <cell r="AE569">
            <v>108.93799999999999</v>
          </cell>
          <cell r="AF569" t="str">
            <v>A+</v>
          </cell>
          <cell r="AG569">
            <v>105.837</v>
          </cell>
          <cell r="AH569">
            <v>3.3</v>
          </cell>
          <cell r="AI569">
            <v>1.5</v>
          </cell>
          <cell r="AJ569">
            <v>1.5432762300559915E-3</v>
          </cell>
          <cell r="AK569">
            <v>1.9118337197846569E-3</v>
          </cell>
          <cell r="AL569" t="str">
            <v xml:space="preserve">A+ </v>
          </cell>
          <cell r="AM569" t="str">
            <v>Aa1</v>
          </cell>
          <cell r="AN569" t="str">
            <v xml:space="preserve">A+ </v>
          </cell>
          <cell r="AO569" t="str">
            <v>Financial</v>
          </cell>
          <cell r="AP569" t="str">
            <v>Banks</v>
          </cell>
          <cell r="AQ569" t="str">
            <v>SWITZERLAND</v>
          </cell>
          <cell r="AR569" t="str">
            <v>#N/A Field Not Applicable</v>
          </cell>
        </row>
        <row r="570">
          <cell r="A570" t="str">
            <v>CP Ltd</v>
          </cell>
          <cell r="B570" t="str">
            <v>HSBC IPO</v>
          </cell>
          <cell r="C570" t="str">
            <v>13400032</v>
          </cell>
          <cell r="D570" t="str">
            <v>USD</v>
          </cell>
          <cell r="E570" t="str">
            <v>150</v>
          </cell>
          <cell r="F570" t="str">
            <v>072</v>
          </cell>
          <cell r="G570" t="str">
            <v>DEUTSCHE BK AG</v>
          </cell>
          <cell r="H570" t="str">
            <v>5.375 OCT 12 12</v>
          </cell>
          <cell r="I570" t="str">
            <v>2515A0HQ9</v>
          </cell>
          <cell r="J570" t="str">
            <v>B</v>
          </cell>
          <cell r="K570" t="str">
            <v>ZZZ</v>
          </cell>
          <cell r="L570">
            <v>37848.959999999999</v>
          </cell>
          <cell r="M570">
            <v>1584639.54</v>
          </cell>
          <cell r="N570">
            <v>1628100</v>
          </cell>
          <cell r="O570">
            <v>1632421.88</v>
          </cell>
          <cell r="P570">
            <v>1500000</v>
          </cell>
          <cell r="Q570">
            <v>1670270.84</v>
          </cell>
          <cell r="R570" t="str">
            <v>AO   12</v>
          </cell>
          <cell r="S570">
            <v>41194</v>
          </cell>
          <cell r="T570">
            <v>2012</v>
          </cell>
          <cell r="U570">
            <v>10</v>
          </cell>
          <cell r="V570">
            <v>743</v>
          </cell>
          <cell r="W570" t="str">
            <v>MS</v>
          </cell>
          <cell r="X570">
            <v>5.375</v>
          </cell>
          <cell r="Y570">
            <v>1.9</v>
          </cell>
          <cell r="Z570">
            <v>1.3516484287145218E-3</v>
          </cell>
          <cell r="AA570">
            <v>40451</v>
          </cell>
          <cell r="AB570">
            <v>47782.34</v>
          </cell>
          <cell r="AC570">
            <v>4.7400000000000005E-2</v>
          </cell>
          <cell r="AD570">
            <v>1</v>
          </cell>
          <cell r="AE570">
            <v>108.82799999999999</v>
          </cell>
          <cell r="AF570" t="str">
            <v>A+</v>
          </cell>
          <cell r="AG570">
            <v>108.54</v>
          </cell>
          <cell r="AH570">
            <v>2.5</v>
          </cell>
          <cell r="AI570">
            <v>1</v>
          </cell>
          <cell r="AJ570">
            <v>1.7784847746243708E-3</v>
          </cell>
          <cell r="AK570">
            <v>2.2032135893955461E-3</v>
          </cell>
          <cell r="AL570" t="str">
            <v xml:space="preserve">A+ </v>
          </cell>
          <cell r="AM570" t="str">
            <v>Aa3</v>
          </cell>
          <cell r="AN570" t="str">
            <v xml:space="preserve">A+ </v>
          </cell>
          <cell r="AO570" t="str">
            <v>Financial</v>
          </cell>
          <cell r="AP570" t="str">
            <v>Banks</v>
          </cell>
          <cell r="AQ570" t="str">
            <v>GERMANY</v>
          </cell>
          <cell r="AR570" t="str">
            <v>#N/A Field Not Applicable</v>
          </cell>
        </row>
        <row r="571">
          <cell r="A571" t="str">
            <v>CP Ltd</v>
          </cell>
          <cell r="B571" t="str">
            <v>HSBC IPO</v>
          </cell>
          <cell r="C571" t="str">
            <v>13400032</v>
          </cell>
          <cell r="D571" t="str">
            <v>USD</v>
          </cell>
          <cell r="E571" t="str">
            <v>015</v>
          </cell>
          <cell r="F571" t="str">
            <v>072</v>
          </cell>
          <cell r="G571" t="str">
            <v>GENERAL ELEC CAP COR</v>
          </cell>
          <cell r="H571" t="str">
            <v>5.000 APR 10 12</v>
          </cell>
          <cell r="I571" t="str">
            <v>36962G2L7</v>
          </cell>
          <cell r="J571" t="str">
            <v>B</v>
          </cell>
          <cell r="K571" t="str">
            <v>ZZZ</v>
          </cell>
          <cell r="L571">
            <v>23750</v>
          </cell>
          <cell r="M571">
            <v>1006248.06</v>
          </cell>
          <cell r="N571">
            <v>1017600</v>
          </cell>
          <cell r="O571">
            <v>1058270</v>
          </cell>
          <cell r="P571">
            <v>1000000</v>
          </cell>
          <cell r="Q571">
            <v>1082020</v>
          </cell>
          <cell r="R571" t="str">
            <v>AO   10</v>
          </cell>
          <cell r="S571">
            <v>41009</v>
          </cell>
          <cell r="T571">
            <v>2012</v>
          </cell>
          <cell r="U571">
            <v>4</v>
          </cell>
          <cell r="V571">
            <v>558</v>
          </cell>
          <cell r="W571" t="str">
            <v>MS</v>
          </cell>
          <cell r="X571">
            <v>5</v>
          </cell>
          <cell r="Y571">
            <v>1.45</v>
          </cell>
          <cell r="Z571">
            <v>6.5501721321372557E-4</v>
          </cell>
          <cell r="AA571">
            <v>40451</v>
          </cell>
          <cell r="AB571">
            <v>52021.94</v>
          </cell>
          <cell r="AC571">
            <v>2.8999999999999998E-2</v>
          </cell>
          <cell r="AD571">
            <v>1</v>
          </cell>
          <cell r="AE571">
            <v>105.82700000000001</v>
          </cell>
          <cell r="AF571" t="str">
            <v>AA+</v>
          </cell>
          <cell r="AG571">
            <v>101.76</v>
          </cell>
          <cell r="AH571">
            <v>4.5</v>
          </cell>
          <cell r="AI571">
            <v>1.1000000000000001</v>
          </cell>
          <cell r="AJ571">
            <v>2.0328120410081137E-3</v>
          </cell>
          <cell r="AK571">
            <v>2.5182780180853176E-3</v>
          </cell>
          <cell r="AL571" t="str">
            <v>AA+</v>
          </cell>
          <cell r="AM571" t="str">
            <v>Aa2</v>
          </cell>
          <cell r="AN571" t="str">
            <v>AA+</v>
          </cell>
          <cell r="AO571" t="str">
            <v>Financial</v>
          </cell>
          <cell r="AP571" t="str">
            <v>Diversified Finan Serv</v>
          </cell>
          <cell r="AQ571" t="str">
            <v>UNITED STATES</v>
          </cell>
          <cell r="AR571" t="str">
            <v>#N/A Field Not Applicable</v>
          </cell>
        </row>
        <row r="572">
          <cell r="A572" t="str">
            <v>CP Ltd</v>
          </cell>
          <cell r="B572" t="str">
            <v>HSBC IPO</v>
          </cell>
          <cell r="C572" t="str">
            <v>13400032</v>
          </cell>
          <cell r="D572" t="str">
            <v>USD</v>
          </cell>
          <cell r="E572" t="str">
            <v>015</v>
          </cell>
          <cell r="F572" t="str">
            <v>072</v>
          </cell>
          <cell r="G572" t="str">
            <v>INTL BUSINESS MCHN</v>
          </cell>
          <cell r="H572" t="str">
            <v>4.950 MAR 22 11</v>
          </cell>
          <cell r="I572" t="str">
            <v>459200DU2</v>
          </cell>
          <cell r="J572" t="str">
            <v>B</v>
          </cell>
          <cell r="K572" t="str">
            <v>ZZZ</v>
          </cell>
          <cell r="L572">
            <v>1237.5</v>
          </cell>
          <cell r="M572">
            <v>1001909.5</v>
          </cell>
          <cell r="N572">
            <v>1013200</v>
          </cell>
          <cell r="O572">
            <v>1020380</v>
          </cell>
          <cell r="P572">
            <v>1000000</v>
          </cell>
          <cell r="Q572">
            <v>1021617.5</v>
          </cell>
          <cell r="R572" t="str">
            <v>MS   22</v>
          </cell>
          <cell r="S572">
            <v>40624</v>
          </cell>
          <cell r="T572">
            <v>2011</v>
          </cell>
          <cell r="U572">
            <v>3</v>
          </cell>
          <cell r="V572">
            <v>173</v>
          </cell>
          <cell r="W572" t="str">
            <v>MS</v>
          </cell>
          <cell r="X572">
            <v>4.95</v>
          </cell>
          <cell r="Y572">
            <v>0.48</v>
          </cell>
          <cell r="Z572">
            <v>2.158983814892635E-4</v>
          </cell>
          <cell r="AA572">
            <v>40451</v>
          </cell>
          <cell r="AB572">
            <v>18470.5</v>
          </cell>
          <cell r="AC572">
            <v>4.5999999999999999E-3</v>
          </cell>
          <cell r="AD572">
            <v>1</v>
          </cell>
          <cell r="AE572">
            <v>102.038</v>
          </cell>
          <cell r="AF572" t="str">
            <v>A+</v>
          </cell>
          <cell r="AG572">
            <v>101.32</v>
          </cell>
          <cell r="AH572">
            <v>4.5</v>
          </cell>
          <cell r="AI572">
            <v>0.7</v>
          </cell>
          <cell r="AJ572">
            <v>2.0240473264618456E-3</v>
          </cell>
          <cell r="AK572">
            <v>2.5074201583661698E-3</v>
          </cell>
          <cell r="AL572" t="str">
            <v xml:space="preserve">A+ </v>
          </cell>
          <cell r="AM572" t="str">
            <v>A1</v>
          </cell>
          <cell r="AN572" t="str">
            <v xml:space="preserve">A+ </v>
          </cell>
          <cell r="AO572" t="str">
            <v>Technology</v>
          </cell>
          <cell r="AP572" t="str">
            <v>Computers</v>
          </cell>
          <cell r="AQ572" t="str">
            <v>UNITED STATES</v>
          </cell>
          <cell r="AR572" t="str">
            <v>#N/A Field Not Applicable</v>
          </cell>
        </row>
        <row r="573">
          <cell r="A573" t="str">
            <v>CP Ltd</v>
          </cell>
          <cell r="B573" t="str">
            <v>HSBC IPO</v>
          </cell>
          <cell r="C573" t="str">
            <v>13400032</v>
          </cell>
          <cell r="D573" t="str">
            <v>USD</v>
          </cell>
          <cell r="E573" t="str">
            <v>270</v>
          </cell>
          <cell r="F573" t="str">
            <v>072</v>
          </cell>
          <cell r="G573" t="str">
            <v>ASTRAZENECA PLC</v>
          </cell>
          <cell r="H573" t="str">
            <v>5.4 15 SEP 2012</v>
          </cell>
          <cell r="I573" t="str">
            <v>B046353AC2</v>
          </cell>
          <cell r="J573" t="str">
            <v>B</v>
          </cell>
          <cell r="K573" t="str">
            <v>CAL</v>
          </cell>
          <cell r="L573">
            <v>2400</v>
          </cell>
          <cell r="M573">
            <v>1019274.69</v>
          </cell>
          <cell r="N573">
            <v>1043240</v>
          </cell>
          <cell r="O573">
            <v>1089510</v>
          </cell>
          <cell r="P573">
            <v>1000000</v>
          </cell>
          <cell r="Q573">
            <v>1091910</v>
          </cell>
          <cell r="R573" t="str">
            <v>MS   15</v>
          </cell>
          <cell r="S573">
            <v>41167</v>
          </cell>
          <cell r="T573">
            <v>2012</v>
          </cell>
          <cell r="U573">
            <v>9</v>
          </cell>
          <cell r="V573">
            <v>716</v>
          </cell>
          <cell r="W573" t="str">
            <v>MS</v>
          </cell>
          <cell r="X573">
            <v>5.4</v>
          </cell>
          <cell r="Y573">
            <v>1.88</v>
          </cell>
          <cell r="Z573">
            <v>8.6025804772508791E-4</v>
          </cell>
          <cell r="AA573">
            <v>40451</v>
          </cell>
          <cell r="AB573">
            <v>70235.31</v>
          </cell>
          <cell r="AC573">
            <v>4.5400000000000003E-2</v>
          </cell>
          <cell r="AD573">
            <v>1</v>
          </cell>
          <cell r="AE573">
            <v>108.95100000000001</v>
          </cell>
          <cell r="AF573" t="str">
            <v>AA-</v>
          </cell>
          <cell r="AG573">
            <v>104.324</v>
          </cell>
          <cell r="AH573">
            <v>4.3</v>
          </cell>
          <cell r="AI573">
            <v>0.8</v>
          </cell>
          <cell r="AJ573">
            <v>1.9676114921371689E-3</v>
          </cell>
          <cell r="AK573">
            <v>2.4375066011138933E-3</v>
          </cell>
          <cell r="AL573" t="str">
            <v>AA-</v>
          </cell>
          <cell r="AM573" t="str">
            <v>A1</v>
          </cell>
          <cell r="AN573" t="str">
            <v>AA-</v>
          </cell>
          <cell r="AO573" t="str">
            <v>Consumer, Non-cyclical</v>
          </cell>
          <cell r="AP573" t="str">
            <v>Pharmaceuticals</v>
          </cell>
          <cell r="AQ573" t="str">
            <v>BRITAIN</v>
          </cell>
          <cell r="AR573" t="str">
            <v>#N/A Field Not Applicable</v>
          </cell>
        </row>
        <row r="574">
          <cell r="A574" t="str">
            <v>CP Ltd</v>
          </cell>
          <cell r="B574" t="str">
            <v>HSBC IPO</v>
          </cell>
          <cell r="C574" t="str">
            <v>13400032</v>
          </cell>
          <cell r="D574" t="str">
            <v>USD</v>
          </cell>
          <cell r="E574" t="str">
            <v>015</v>
          </cell>
          <cell r="F574" t="str">
            <v>072</v>
          </cell>
          <cell r="G574" t="str">
            <v>JOHN DEERE CAP CORP</v>
          </cell>
          <cell r="H574" t="str">
            <v>4.5 03 APR 2013</v>
          </cell>
          <cell r="I574" t="str">
            <v>B24422EQQ5</v>
          </cell>
          <cell r="J574" t="str">
            <v>B</v>
          </cell>
          <cell r="K574" t="str">
            <v>ZZZ</v>
          </cell>
          <cell r="L574">
            <v>17800</v>
          </cell>
          <cell r="M574">
            <v>832857.27</v>
          </cell>
          <cell r="N574">
            <v>846072</v>
          </cell>
          <cell r="O574">
            <v>864608</v>
          </cell>
          <cell r="P574">
            <v>800000</v>
          </cell>
          <cell r="Q574">
            <v>882408</v>
          </cell>
          <cell r="R574" t="str">
            <v>AO    3</v>
          </cell>
          <cell r="S574">
            <v>41367</v>
          </cell>
          <cell r="T574">
            <v>2013</v>
          </cell>
          <cell r="U574">
            <v>4</v>
          </cell>
          <cell r="V574">
            <v>916</v>
          </cell>
          <cell r="W574" t="str">
            <v>MS</v>
          </cell>
          <cell r="X574">
            <v>4.5</v>
          </cell>
          <cell r="Y574">
            <v>2.34</v>
          </cell>
          <cell r="Z574">
            <v>8.7491546486709814E-4</v>
          </cell>
          <cell r="AA574">
            <v>40451</v>
          </cell>
          <cell r="AB574">
            <v>31750.73</v>
          </cell>
          <cell r="AC574">
            <v>6.9000000000000006E-2</v>
          </cell>
          <cell r="AD574">
            <v>1</v>
          </cell>
          <cell r="AE574">
            <v>108.07600000000001</v>
          </cell>
          <cell r="AF574" t="str">
            <v>A</v>
          </cell>
          <cell r="AG574">
            <v>105.759</v>
          </cell>
          <cell r="AH574">
            <v>2.8</v>
          </cell>
          <cell r="AI574">
            <v>1.2</v>
          </cell>
          <cell r="AJ574">
            <v>1.0469073938580661E-3</v>
          </cell>
          <cell r="AK574">
            <v>1.2969245674166255E-3</v>
          </cell>
          <cell r="AL574" t="str">
            <v xml:space="preserve">A </v>
          </cell>
          <cell r="AM574" t="str">
            <v>A2</v>
          </cell>
          <cell r="AN574" t="str">
            <v xml:space="preserve">A </v>
          </cell>
          <cell r="AO574" t="str">
            <v>Financial</v>
          </cell>
          <cell r="AP574" t="str">
            <v>Diversified Finan Serv</v>
          </cell>
          <cell r="AQ574" t="str">
            <v>UNITED STATES</v>
          </cell>
          <cell r="AR574" t="str">
            <v>#N/A Field Not Applicable</v>
          </cell>
        </row>
        <row r="575">
          <cell r="A575" t="str">
            <v>CP Ltd</v>
          </cell>
          <cell r="B575" t="str">
            <v>HSBC IPO</v>
          </cell>
          <cell r="C575" t="str">
            <v>13400032</v>
          </cell>
          <cell r="D575" t="str">
            <v>USD</v>
          </cell>
          <cell r="E575" t="str">
            <v>015</v>
          </cell>
          <cell r="F575" t="str">
            <v>072</v>
          </cell>
          <cell r="G575" t="str">
            <v>GENERAL ELEC CAP COR</v>
          </cell>
          <cell r="H575" t="str">
            <v>5.25 19 OCT 2012</v>
          </cell>
          <cell r="I575" t="str">
            <v>B36962G3K8</v>
          </cell>
          <cell r="J575" t="str">
            <v>B</v>
          </cell>
          <cell r="K575" t="str">
            <v>ZZZ</v>
          </cell>
          <cell r="L575">
            <v>23625</v>
          </cell>
          <cell r="M575">
            <v>1020674.15</v>
          </cell>
          <cell r="N575">
            <v>1047200</v>
          </cell>
          <cell r="O575">
            <v>1076650</v>
          </cell>
          <cell r="P575">
            <v>1000000</v>
          </cell>
          <cell r="Q575">
            <v>1100275</v>
          </cell>
          <cell r="R575" t="str">
            <v>AO   19</v>
          </cell>
          <cell r="S575">
            <v>41201</v>
          </cell>
          <cell r="T575">
            <v>2012</v>
          </cell>
          <cell r="U575">
            <v>10</v>
          </cell>
          <cell r="V575">
            <v>750</v>
          </cell>
          <cell r="W575" t="str">
            <v>MS</v>
          </cell>
          <cell r="X575">
            <v>5.25</v>
          </cell>
          <cell r="Y575">
            <v>1.92</v>
          </cell>
          <cell r="Z575">
            <v>8.7976767168264109E-4</v>
          </cell>
          <cell r="AA575">
            <v>40451</v>
          </cell>
          <cell r="AB575">
            <v>55975.85</v>
          </cell>
          <cell r="AC575">
            <v>4.8000000000000001E-2</v>
          </cell>
          <cell r="AD575">
            <v>1</v>
          </cell>
          <cell r="AE575">
            <v>107.66500000000001</v>
          </cell>
          <cell r="AF575" t="str">
            <v>AA+</v>
          </cell>
          <cell r="AG575">
            <v>104.72</v>
          </cell>
          <cell r="AH575">
            <v>4.0999999999999996</v>
          </cell>
          <cell r="AI575">
            <v>1.4</v>
          </cell>
          <cell r="AJ575">
            <v>1.8786705489056397E-3</v>
          </cell>
          <cell r="AK575">
            <v>2.3273252278588142E-3</v>
          </cell>
          <cell r="AL575" t="str">
            <v>AA+</v>
          </cell>
          <cell r="AM575" t="str">
            <v>Aa2</v>
          </cell>
          <cell r="AN575" t="str">
            <v>AA+</v>
          </cell>
          <cell r="AO575" t="str">
            <v>Financial</v>
          </cell>
          <cell r="AP575" t="str">
            <v>Diversified Finan Serv</v>
          </cell>
          <cell r="AQ575" t="str">
            <v>UNITED STATES</v>
          </cell>
          <cell r="AR575" t="str">
            <v>#N/A Field Not Applicable</v>
          </cell>
        </row>
        <row r="576">
          <cell r="A576" t="str">
            <v>CP Inc</v>
          </cell>
          <cell r="B576" t="str">
            <v>Deutsche Bank</v>
          </cell>
          <cell r="C576" t="str">
            <v>13401302</v>
          </cell>
          <cell r="D576" t="str">
            <v>USD</v>
          </cell>
          <cell r="E576" t="str">
            <v>015</v>
          </cell>
          <cell r="F576" t="str">
            <v>072</v>
          </cell>
          <cell r="G576" t="str">
            <v>INTL BUSINESS MCHN</v>
          </cell>
          <cell r="H576" t="str">
            <v>4.950 MAR 22 11</v>
          </cell>
          <cell r="I576" t="str">
            <v>459200DU2</v>
          </cell>
          <cell r="J576" t="str">
            <v>B</v>
          </cell>
          <cell r="K576" t="str">
            <v>ZZZ</v>
          </cell>
          <cell r="L576">
            <v>1237.5</v>
          </cell>
          <cell r="M576">
            <v>1000819.42</v>
          </cell>
          <cell r="N576">
            <v>1004140</v>
          </cell>
          <cell r="O576">
            <v>1020380</v>
          </cell>
          <cell r="P576">
            <v>1000000</v>
          </cell>
          <cell r="Q576">
            <v>1021617.5</v>
          </cell>
          <cell r="R576" t="str">
            <v>MS   22</v>
          </cell>
          <cell r="S576">
            <v>40624</v>
          </cell>
          <cell r="T576">
            <v>2011</v>
          </cell>
          <cell r="U576">
            <v>3</v>
          </cell>
          <cell r="V576">
            <v>173</v>
          </cell>
          <cell r="W576" t="str">
            <v>MS</v>
          </cell>
          <cell r="X576">
            <v>4.95</v>
          </cell>
          <cell r="Y576">
            <v>0.48</v>
          </cell>
          <cell r="Z576">
            <v>2.1566348351924347E-4</v>
          </cell>
          <cell r="AA576">
            <v>40451</v>
          </cell>
          <cell r="AB576">
            <v>19560.580000000002</v>
          </cell>
          <cell r="AC576">
            <v>4.5999999999999999E-3</v>
          </cell>
          <cell r="AD576">
            <v>1</v>
          </cell>
          <cell r="AE576">
            <v>102.038</v>
          </cell>
          <cell r="AF576" t="str">
            <v>A+</v>
          </cell>
          <cell r="AG576">
            <v>100.414</v>
          </cell>
          <cell r="AH576">
            <v>4.8</v>
          </cell>
          <cell r="AI576">
            <v>0.7</v>
          </cell>
          <cell r="AJ576">
            <v>2.1566348351924345E-3</v>
          </cell>
          <cell r="AK576">
            <v>2.6716715510051833E-3</v>
          </cell>
          <cell r="AL576" t="str">
            <v xml:space="preserve">A+ </v>
          </cell>
          <cell r="AM576" t="str">
            <v>A1</v>
          </cell>
          <cell r="AN576" t="str">
            <v xml:space="preserve">A+ </v>
          </cell>
          <cell r="AO576" t="str">
            <v>Technology</v>
          </cell>
          <cell r="AP576" t="str">
            <v>Computers</v>
          </cell>
          <cell r="AQ576" t="str">
            <v>UNITED STATES</v>
          </cell>
          <cell r="AR576" t="str">
            <v>#N/A Field Not Applicable</v>
          </cell>
        </row>
        <row r="577">
          <cell r="A577" t="str">
            <v>CP Inc</v>
          </cell>
          <cell r="B577" t="str">
            <v>Deutsche Bank</v>
          </cell>
          <cell r="C577" t="str">
            <v>13401302</v>
          </cell>
          <cell r="D577" t="str">
            <v>USD</v>
          </cell>
          <cell r="E577" t="str">
            <v>575</v>
          </cell>
          <cell r="F577" t="str">
            <v>072</v>
          </cell>
          <cell r="G577" t="str">
            <v>NOVARTIS CAPITAL COR</v>
          </cell>
          <cell r="H577" t="str">
            <v>4.125 FEB 10 14</v>
          </cell>
          <cell r="I577" t="str">
            <v>66989HAA6</v>
          </cell>
          <cell r="J577" t="str">
            <v>B</v>
          </cell>
          <cell r="K577" t="str">
            <v>CAL</v>
          </cell>
          <cell r="L577">
            <v>23375</v>
          </cell>
          <cell r="M577">
            <v>4147273.55</v>
          </cell>
          <cell r="N577">
            <v>4197760</v>
          </cell>
          <cell r="O577">
            <v>4367920</v>
          </cell>
          <cell r="P577">
            <v>4000000</v>
          </cell>
          <cell r="Q577">
            <v>4391295</v>
          </cell>
          <cell r="R577" t="str">
            <v>FA   10</v>
          </cell>
          <cell r="S577">
            <v>41680</v>
          </cell>
          <cell r="T577">
            <v>2014</v>
          </cell>
          <cell r="U577">
            <v>2</v>
          </cell>
          <cell r="V577">
            <v>1229</v>
          </cell>
          <cell r="W577" t="str">
            <v>MS</v>
          </cell>
          <cell r="X577">
            <v>4.125</v>
          </cell>
          <cell r="Y577">
            <v>3.15</v>
          </cell>
          <cell r="Z577">
            <v>5.8647957312395966E-3</v>
          </cell>
          <cell r="AA577">
            <v>40451</v>
          </cell>
          <cell r="AB577">
            <v>220646.45</v>
          </cell>
          <cell r="AC577">
            <v>0.11840000000000001</v>
          </cell>
          <cell r="AD577">
            <v>1</v>
          </cell>
          <cell r="AE577">
            <v>109.19799999999999</v>
          </cell>
          <cell r="AF577" t="str">
            <v>AA-</v>
          </cell>
          <cell r="AG577">
            <v>104.944</v>
          </cell>
          <cell r="AH577">
            <v>3</v>
          </cell>
          <cell r="AI577">
            <v>1.3</v>
          </cell>
          <cell r="AJ577">
            <v>5.5855197440377105E-3</v>
          </cell>
          <cell r="AK577">
            <v>6.9194255579163762E-3</v>
          </cell>
          <cell r="AL577" t="str">
            <v>AA-</v>
          </cell>
          <cell r="AM577" t="str">
            <v>Aa2</v>
          </cell>
          <cell r="AN577" t="str">
            <v>AA-</v>
          </cell>
          <cell r="AO577" t="str">
            <v>Consumer, Non-cyclical</v>
          </cell>
          <cell r="AP577" t="str">
            <v>Pharmaceuticals</v>
          </cell>
          <cell r="AQ577" t="str">
            <v>UNITED STATES</v>
          </cell>
          <cell r="AR577" t="str">
            <v>#N/A Field Not Applicable</v>
          </cell>
        </row>
        <row r="578">
          <cell r="A578" t="str">
            <v>CP Inc</v>
          </cell>
          <cell r="B578" t="str">
            <v>Deutsche Bank</v>
          </cell>
          <cell r="C578" t="str">
            <v>13401302</v>
          </cell>
          <cell r="D578" t="str">
            <v>USD</v>
          </cell>
          <cell r="E578" t="str">
            <v>015</v>
          </cell>
          <cell r="F578" t="str">
            <v>072</v>
          </cell>
          <cell r="G578" t="str">
            <v>ALABAMA POWER CO</v>
          </cell>
          <cell r="H578" t="str">
            <v>5.8 15 NOV 2013</v>
          </cell>
          <cell r="I578" t="str">
            <v>B010392FA1</v>
          </cell>
          <cell r="J578" t="str">
            <v>B</v>
          </cell>
          <cell r="K578" t="str">
            <v>CAL</v>
          </cell>
          <cell r="L578">
            <v>21911.11</v>
          </cell>
          <cell r="M578">
            <v>1044697.77</v>
          </cell>
          <cell r="N578">
            <v>1069260</v>
          </cell>
          <cell r="O578">
            <v>1137150</v>
          </cell>
          <cell r="P578">
            <v>1000000</v>
          </cell>
          <cell r="Q578">
            <v>1159061.1100000001</v>
          </cell>
          <cell r="R578" t="str">
            <v>MN   15</v>
          </cell>
          <cell r="S578">
            <v>41593</v>
          </cell>
          <cell r="T578">
            <v>2013</v>
          </cell>
          <cell r="U578">
            <v>11</v>
          </cell>
          <cell r="V578">
            <v>1142</v>
          </cell>
          <cell r="W578" t="str">
            <v>MS</v>
          </cell>
          <cell r="X578">
            <v>5.8</v>
          </cell>
          <cell r="Y578">
            <v>2.85</v>
          </cell>
          <cell r="Z578">
            <v>1.3366422429122887E-3</v>
          </cell>
          <cell r="AA578">
            <v>40451</v>
          </cell>
          <cell r="AB578">
            <v>92452.23</v>
          </cell>
          <cell r="AC578">
            <v>0.10009999999999999</v>
          </cell>
          <cell r="AD578">
            <v>1</v>
          </cell>
          <cell r="AE578">
            <v>113.715</v>
          </cell>
          <cell r="AF578" t="str">
            <v>A</v>
          </cell>
          <cell r="AG578">
            <v>106.926</v>
          </cell>
          <cell r="AH578">
            <v>3.7</v>
          </cell>
          <cell r="AI578">
            <v>1.3</v>
          </cell>
          <cell r="AJ578">
            <v>1.735289929394901E-3</v>
          </cell>
          <cell r="AK578">
            <v>2.1497031678506077E-3</v>
          </cell>
          <cell r="AL578" t="str">
            <v xml:space="preserve">A </v>
          </cell>
          <cell r="AM578" t="str">
            <v>A2</v>
          </cell>
          <cell r="AN578" t="str">
            <v xml:space="preserve">A </v>
          </cell>
          <cell r="AO578" t="str">
            <v>Utilities</v>
          </cell>
          <cell r="AP578" t="str">
            <v>Electric</v>
          </cell>
          <cell r="AQ578" t="str">
            <v>UNITED STATES</v>
          </cell>
          <cell r="AR578" t="str">
            <v>#N/A Field Not Applicable</v>
          </cell>
        </row>
        <row r="579">
          <cell r="A579" t="str">
            <v>CP Inc</v>
          </cell>
          <cell r="B579" t="str">
            <v>Deutsche Bank</v>
          </cell>
          <cell r="C579" t="str">
            <v>13401302</v>
          </cell>
          <cell r="D579" t="str">
            <v>USD</v>
          </cell>
          <cell r="E579" t="str">
            <v>015</v>
          </cell>
          <cell r="F579" t="str">
            <v>072</v>
          </cell>
          <cell r="G579" t="str">
            <v>CATERPILLAR FIN SERV</v>
          </cell>
          <cell r="H579" t="str">
            <v>4.25 08 FEB 2013</v>
          </cell>
          <cell r="I579" t="str">
            <v>B14912L3S8</v>
          </cell>
          <cell r="J579" t="str">
            <v>B</v>
          </cell>
          <cell r="K579" t="str">
            <v>ZZZ</v>
          </cell>
          <cell r="L579">
            <v>18770.830000000002</v>
          </cell>
          <cell r="M579">
            <v>3223503.26</v>
          </cell>
          <cell r="N579">
            <v>3231810</v>
          </cell>
          <cell r="O579">
            <v>3214440</v>
          </cell>
          <cell r="P579">
            <v>3000000</v>
          </cell>
          <cell r="Q579">
            <v>3233210.83</v>
          </cell>
          <cell r="R579" t="str">
            <v>FA    8</v>
          </cell>
          <cell r="S579">
            <v>41313</v>
          </cell>
          <cell r="T579">
            <v>2013</v>
          </cell>
          <cell r="U579">
            <v>2</v>
          </cell>
          <cell r="V579">
            <v>862</v>
          </cell>
          <cell r="W579" t="str">
            <v>MS</v>
          </cell>
          <cell r="X579">
            <v>4.25</v>
          </cell>
          <cell r="Y579">
            <v>2.2400000000000002</v>
          </cell>
          <cell r="Z579">
            <v>3.2415728539124892E-3</v>
          </cell>
          <cell r="AA579">
            <v>40451</v>
          </cell>
          <cell r="AB579">
            <v>-9063.26</v>
          </cell>
          <cell r="AC579">
            <v>6.2899999999999998E-2</v>
          </cell>
          <cell r="AD579">
            <v>1</v>
          </cell>
          <cell r="AE579">
            <v>107.148</v>
          </cell>
          <cell r="AF579" t="str">
            <v>A</v>
          </cell>
          <cell r="AG579">
            <v>107.727</v>
          </cell>
          <cell r="AH579">
            <v>1.1000000000000001</v>
          </cell>
          <cell r="AI579">
            <v>1.2</v>
          </cell>
          <cell r="AJ579">
            <v>1.5918438121891687E-3</v>
          </cell>
          <cell r="AK579">
            <v>1.9719999683163601E-3</v>
          </cell>
          <cell r="AL579" t="str">
            <v xml:space="preserve">A </v>
          </cell>
          <cell r="AM579" t="str">
            <v>A2</v>
          </cell>
          <cell r="AN579" t="str">
            <v xml:space="preserve">A </v>
          </cell>
          <cell r="AO579" t="str">
            <v>Financial</v>
          </cell>
          <cell r="AP579" t="str">
            <v>Diversified Finan Serv</v>
          </cell>
          <cell r="AQ579" t="str">
            <v>UNITED STATES</v>
          </cell>
          <cell r="AR579" t="str">
            <v>#N/A Field Not Applicable</v>
          </cell>
        </row>
        <row r="580">
          <cell r="A580" t="str">
            <v>CP Inc</v>
          </cell>
          <cell r="B580" t="str">
            <v>Deutsche Bank</v>
          </cell>
          <cell r="C580" t="str">
            <v>13401302</v>
          </cell>
          <cell r="D580" t="str">
            <v>USD</v>
          </cell>
          <cell r="E580" t="str">
            <v>015</v>
          </cell>
          <cell r="F580" t="str">
            <v>072</v>
          </cell>
          <cell r="G580" t="str">
            <v>GENERAL ELECTRIC CAP</v>
          </cell>
          <cell r="H580" t="str">
            <v>4 15 FEB 2012</v>
          </cell>
          <cell r="I580" t="str">
            <v>B36966RV94</v>
          </cell>
          <cell r="J580" t="str">
            <v>B</v>
          </cell>
          <cell r="K580" t="str">
            <v>ZZZ</v>
          </cell>
          <cell r="L580">
            <v>12777.78</v>
          </cell>
          <cell r="M580">
            <v>2500000</v>
          </cell>
          <cell r="N580">
            <v>2500000</v>
          </cell>
          <cell r="O580">
            <v>2581750</v>
          </cell>
          <cell r="P580">
            <v>2500000</v>
          </cell>
          <cell r="Q580">
            <v>2594527.7799999998</v>
          </cell>
          <cell r="R580" t="str">
            <v>FA   15</v>
          </cell>
          <cell r="S580">
            <v>40954</v>
          </cell>
          <cell r="T580">
            <v>2012</v>
          </cell>
          <cell r="U580">
            <v>2</v>
          </cell>
          <cell r="V580">
            <v>503</v>
          </cell>
          <cell r="W580" t="str">
            <v>MS</v>
          </cell>
          <cell r="X580">
            <v>4</v>
          </cell>
          <cell r="Y580">
            <v>1.34</v>
          </cell>
          <cell r="Z580">
            <v>1.5039190540434557E-3</v>
          </cell>
          <cell r="AA580">
            <v>40451</v>
          </cell>
          <cell r="AB580">
            <v>81750</v>
          </cell>
          <cell r="AC580">
            <v>2.4700000000000003E-2</v>
          </cell>
          <cell r="AD580">
            <v>1</v>
          </cell>
          <cell r="AE580">
            <v>103.27</v>
          </cell>
          <cell r="AF580" t="str">
            <v>AA+</v>
          </cell>
          <cell r="AG580">
            <v>100</v>
          </cell>
          <cell r="AH580">
            <v>4</v>
          </cell>
          <cell r="AI580">
            <v>1.6</v>
          </cell>
          <cell r="AJ580">
            <v>4.489310609084942E-3</v>
          </cell>
          <cell r="AK580">
            <v>5.5614252548451398E-3</v>
          </cell>
          <cell r="AL580" t="str">
            <v>AA+</v>
          </cell>
          <cell r="AM580" t="str">
            <v>Aa2</v>
          </cell>
          <cell r="AN580" t="str">
            <v>AA+</v>
          </cell>
          <cell r="AO580" t="str">
            <v>Financial</v>
          </cell>
          <cell r="AP580" t="str">
            <v>Diversified Finan Serv</v>
          </cell>
          <cell r="AQ580" t="str">
            <v>UNITED STATES</v>
          </cell>
          <cell r="AR580" t="str">
            <v>#N/A Field Not Applicable</v>
          </cell>
        </row>
        <row r="581">
          <cell r="A581" t="str">
            <v>CP Inc</v>
          </cell>
          <cell r="B581" t="str">
            <v>Deutsche Bank</v>
          </cell>
          <cell r="C581" t="str">
            <v>13401302</v>
          </cell>
          <cell r="D581" t="str">
            <v>USD</v>
          </cell>
          <cell r="E581" t="str">
            <v>015</v>
          </cell>
          <cell r="F581" t="str">
            <v>072</v>
          </cell>
          <cell r="G581" t="str">
            <v>GENERAL ELEC CAP COR</v>
          </cell>
          <cell r="H581" t="str">
            <v>3.0 09 DEC 2011</v>
          </cell>
          <cell r="I581" t="str">
            <v>B36967HAD9</v>
          </cell>
          <cell r="J581" t="str">
            <v>B</v>
          </cell>
          <cell r="K581" t="str">
            <v>ZZZ</v>
          </cell>
          <cell r="L581">
            <v>28000</v>
          </cell>
          <cell r="M581">
            <v>3038292</v>
          </cell>
          <cell r="N581">
            <v>3095730</v>
          </cell>
          <cell r="O581">
            <v>3091110</v>
          </cell>
          <cell r="P581">
            <v>3000000</v>
          </cell>
          <cell r="Q581">
            <v>3119110</v>
          </cell>
          <cell r="R581" t="str">
            <v>JD    9</v>
          </cell>
          <cell r="S581">
            <v>40886</v>
          </cell>
          <cell r="T581">
            <v>2011</v>
          </cell>
          <cell r="U581">
            <v>12</v>
          </cell>
          <cell r="V581">
            <v>435</v>
          </cell>
          <cell r="W581" t="str">
            <v>MS</v>
          </cell>
          <cell r="X581">
            <v>3</v>
          </cell>
          <cell r="Y581">
            <v>1.17</v>
          </cell>
          <cell r="Z581">
            <v>1.5958608715644551E-3</v>
          </cell>
          <cell r="AA581">
            <v>40451</v>
          </cell>
          <cell r="AB581">
            <v>52818</v>
          </cell>
          <cell r="AC581">
            <v>1.9599999999999999E-2</v>
          </cell>
          <cell r="AD581">
            <v>1</v>
          </cell>
          <cell r="AE581">
            <v>103.03700000000001</v>
          </cell>
          <cell r="AF581" t="str">
            <v>AAA</v>
          </cell>
          <cell r="AG581">
            <v>103.191</v>
          </cell>
          <cell r="AH581">
            <v>1.9</v>
          </cell>
          <cell r="AI581">
            <v>0.4</v>
          </cell>
          <cell r="AJ581">
            <v>2.5915689367286025E-3</v>
          </cell>
          <cell r="AK581">
            <v>3.2104744334748503E-3</v>
          </cell>
          <cell r="AL581" t="str">
            <v>AAA</v>
          </cell>
          <cell r="AM581" t="str">
            <v>Aaa</v>
          </cell>
          <cell r="AN581" t="str">
            <v>AAA</v>
          </cell>
          <cell r="AO581" t="str">
            <v>Financial</v>
          </cell>
          <cell r="AP581" t="str">
            <v>Diversified Finan Serv</v>
          </cell>
          <cell r="AQ581" t="str">
            <v>UNITED STATES</v>
          </cell>
          <cell r="AR581" t="str">
            <v>#N/A Field Not Applicable</v>
          </cell>
        </row>
        <row r="582">
          <cell r="A582" t="str">
            <v>CP Inc</v>
          </cell>
          <cell r="B582" t="str">
            <v>Deutsche Bank</v>
          </cell>
          <cell r="C582" t="str">
            <v>13401302</v>
          </cell>
          <cell r="D582" t="str">
            <v>USD</v>
          </cell>
          <cell r="E582" t="str">
            <v>015</v>
          </cell>
          <cell r="F582" t="str">
            <v>072</v>
          </cell>
          <cell r="G582" t="str">
            <v>HONEYWELL INTL</v>
          </cell>
          <cell r="H582" t="str">
            <v>4.25 01 MAR 2013</v>
          </cell>
          <cell r="I582" t="str">
            <v>B438516AW6</v>
          </cell>
          <cell r="J582" t="str">
            <v>B</v>
          </cell>
          <cell r="K582" t="str">
            <v>ZZZ</v>
          </cell>
          <cell r="L582">
            <v>8854.17</v>
          </cell>
          <cell r="M582">
            <v>2508024.31</v>
          </cell>
          <cell r="N582">
            <v>2514875</v>
          </cell>
          <cell r="O582">
            <v>2704545</v>
          </cell>
          <cell r="P582">
            <v>2500000</v>
          </cell>
          <cell r="Q582">
            <v>2713399.17</v>
          </cell>
          <cell r="R582" t="str">
            <v>MS    1</v>
          </cell>
          <cell r="S582">
            <v>41334</v>
          </cell>
          <cell r="T582">
            <v>2013</v>
          </cell>
          <cell r="U582">
            <v>3</v>
          </cell>
          <cell r="V582">
            <v>883</v>
          </cell>
          <cell r="W582" t="str">
            <v>MS</v>
          </cell>
          <cell r="X582">
            <v>4.25</v>
          </cell>
          <cell r="Y582">
            <v>2.31</v>
          </cell>
          <cell r="Z582">
            <v>2.6008983329696925E-3</v>
          </cell>
          <cell r="AA582">
            <v>40451</v>
          </cell>
          <cell r="AB582">
            <v>196520.69</v>
          </cell>
          <cell r="AC582">
            <v>6.6400000000000001E-2</v>
          </cell>
          <cell r="AD582">
            <v>1</v>
          </cell>
          <cell r="AE582">
            <v>108.182</v>
          </cell>
          <cell r="AF582" t="str">
            <v>A</v>
          </cell>
          <cell r="AG582">
            <v>100.595</v>
          </cell>
          <cell r="AH582">
            <v>4.0999999999999996</v>
          </cell>
          <cell r="AI582">
            <v>0.8</v>
          </cell>
          <cell r="AJ582">
            <v>4.6163130585176364E-3</v>
          </cell>
          <cell r="AK582">
            <v>5.718757792333818E-3</v>
          </cell>
          <cell r="AL582" t="str">
            <v xml:space="preserve">A </v>
          </cell>
          <cell r="AM582" t="str">
            <v>A2</v>
          </cell>
          <cell r="AN582" t="str">
            <v xml:space="preserve">A </v>
          </cell>
          <cell r="AO582" t="str">
            <v>Industrial</v>
          </cell>
          <cell r="AP582" t="str">
            <v>Miscellaneous Manufactur</v>
          </cell>
          <cell r="AQ582" t="str">
            <v>UNITED STATES</v>
          </cell>
          <cell r="AR582" t="str">
            <v>#N/A Field Not Applicable</v>
          </cell>
        </row>
        <row r="583">
          <cell r="A583" t="str">
            <v>CP Inc</v>
          </cell>
          <cell r="B583" t="str">
            <v>Deutsche Bank</v>
          </cell>
          <cell r="C583" t="str">
            <v>13401302</v>
          </cell>
          <cell r="D583" t="str">
            <v>USD</v>
          </cell>
          <cell r="E583" t="str">
            <v>015</v>
          </cell>
          <cell r="F583" t="str">
            <v>072</v>
          </cell>
          <cell r="G583" t="str">
            <v>MERRILL LYNCH &amp; CO</v>
          </cell>
          <cell r="H583" t="str">
            <v>4.5 04 NOV 2010</v>
          </cell>
          <cell r="I583" t="str">
            <v>B59018YSH5</v>
          </cell>
          <cell r="J583" t="str">
            <v>B</v>
          </cell>
          <cell r="K583" t="str">
            <v>ZZZ</v>
          </cell>
          <cell r="L583">
            <v>27562.5</v>
          </cell>
          <cell r="M583">
            <v>1499106.16</v>
          </cell>
          <cell r="N583">
            <v>1469925</v>
          </cell>
          <cell r="O583">
            <v>1503900</v>
          </cell>
          <cell r="P583">
            <v>1500000</v>
          </cell>
          <cell r="Q583">
            <v>1531462.5</v>
          </cell>
          <cell r="R583" t="str">
            <v>MN    4</v>
          </cell>
          <cell r="S583">
            <v>40486</v>
          </cell>
          <cell r="T583">
            <v>2010</v>
          </cell>
          <cell r="U583">
            <v>11</v>
          </cell>
          <cell r="V583">
            <v>35</v>
          </cell>
          <cell r="W583" t="str">
            <v>MS</v>
          </cell>
          <cell r="X583">
            <v>4.5</v>
          </cell>
          <cell r="Y583">
            <v>0.09</v>
          </cell>
          <cell r="Z583">
            <v>6.0569578694093292E-5</v>
          </cell>
          <cell r="AA583">
            <v>40451</v>
          </cell>
          <cell r="AB583">
            <v>4793.84</v>
          </cell>
          <cell r="AC583">
            <v>5.9999999999999995E-4</v>
          </cell>
          <cell r="AD583">
            <v>1</v>
          </cell>
          <cell r="AE583">
            <v>100.26</v>
          </cell>
          <cell r="AF583" t="str">
            <v>A</v>
          </cell>
          <cell r="AG583">
            <v>97.995000000000005</v>
          </cell>
          <cell r="AH583">
            <v>5.2</v>
          </cell>
          <cell r="AI583">
            <v>1.7</v>
          </cell>
          <cell r="AJ583">
            <v>3.4995756578809459E-3</v>
          </cell>
          <cell r="AK583">
            <v>4.3353267661173176E-3</v>
          </cell>
          <cell r="AL583" t="str">
            <v xml:space="preserve">A </v>
          </cell>
          <cell r="AM583" t="str">
            <v>A2</v>
          </cell>
          <cell r="AN583" t="str">
            <v xml:space="preserve">A </v>
          </cell>
          <cell r="AO583" t="str">
            <v>Financial</v>
          </cell>
          <cell r="AP583" t="str">
            <v>Diversified Finan Serv</v>
          </cell>
          <cell r="AQ583" t="str">
            <v>UNITED STATES</v>
          </cell>
          <cell r="AR583" t="str">
            <v>#N/A Field Not Applicable</v>
          </cell>
        </row>
        <row r="584">
          <cell r="A584" t="str">
            <v>CP Inc</v>
          </cell>
          <cell r="B584" t="str">
            <v>Deutsche Bank</v>
          </cell>
          <cell r="C584" t="str">
            <v>13401302</v>
          </cell>
          <cell r="D584" t="str">
            <v>USD</v>
          </cell>
          <cell r="E584" t="str">
            <v>195</v>
          </cell>
          <cell r="F584" t="str">
            <v>072</v>
          </cell>
          <cell r="G584" t="str">
            <v>PROCTER &amp; GAMBLE INT</v>
          </cell>
          <cell r="H584" t="str">
            <v>1.35 26 AUG 2011</v>
          </cell>
          <cell r="I584" t="str">
            <v>B742732AE0</v>
          </cell>
          <cell r="J584" t="str">
            <v>B</v>
          </cell>
          <cell r="K584" t="str">
            <v>CAL</v>
          </cell>
          <cell r="L584">
            <v>5250</v>
          </cell>
          <cell r="M584">
            <v>4011977.51</v>
          </cell>
          <cell r="N584">
            <v>4025120</v>
          </cell>
          <cell r="O584">
            <v>4033920</v>
          </cell>
          <cell r="P584">
            <v>4000000</v>
          </cell>
          <cell r="Q584">
            <v>4039170</v>
          </cell>
          <cell r="R584" t="str">
            <v>FA   26</v>
          </cell>
          <cell r="S584">
            <v>40781</v>
          </cell>
          <cell r="T584">
            <v>2011</v>
          </cell>
          <cell r="U584">
            <v>8</v>
          </cell>
          <cell r="V584">
            <v>330</v>
          </cell>
          <cell r="W584" t="str">
            <v>MS</v>
          </cell>
          <cell r="X584">
            <v>1.35</v>
          </cell>
          <cell r="Y584">
            <v>0.9</v>
          </cell>
          <cell r="Z584">
            <v>1.620991187914787E-3</v>
          </cell>
          <cell r="AA584">
            <v>40451</v>
          </cell>
          <cell r="AB584">
            <v>21942.49</v>
          </cell>
          <cell r="AC584">
            <v>1.26E-2</v>
          </cell>
          <cell r="AD584">
            <v>1</v>
          </cell>
          <cell r="AE584">
            <v>100.848</v>
          </cell>
          <cell r="AF584" t="str">
            <v>AA-</v>
          </cell>
          <cell r="AG584">
            <v>100.62799999999999</v>
          </cell>
          <cell r="AH584">
            <v>1</v>
          </cell>
          <cell r="AI584">
            <v>0.4</v>
          </cell>
          <cell r="AJ584">
            <v>1.8011013199053189E-3</v>
          </cell>
          <cell r="AK584">
            <v>2.2312313045984716E-3</v>
          </cell>
          <cell r="AL584" t="str">
            <v>AA-</v>
          </cell>
          <cell r="AM584" t="str">
            <v>Aa3</v>
          </cell>
          <cell r="AN584" t="str">
            <v>AA-</v>
          </cell>
          <cell r="AO584" t="str">
            <v>Consumer, Non-cyclical</v>
          </cell>
          <cell r="AP584" t="str">
            <v>Cosmetics/Personal Care</v>
          </cell>
          <cell r="AQ584" t="str">
            <v>LUXEMBOURG</v>
          </cell>
          <cell r="AR584" t="str">
            <v>#N/A Field Not Applicable</v>
          </cell>
        </row>
        <row r="585">
          <cell r="A585" t="str">
            <v>CP Inc</v>
          </cell>
          <cell r="B585" t="str">
            <v>Deutsche Bank</v>
          </cell>
          <cell r="C585" t="str">
            <v>13401302</v>
          </cell>
          <cell r="D585" t="str">
            <v>USD</v>
          </cell>
          <cell r="E585" t="str">
            <v>015</v>
          </cell>
          <cell r="F585" t="str">
            <v>072</v>
          </cell>
          <cell r="G585" t="str">
            <v>CHEVRON CORP</v>
          </cell>
          <cell r="H585" t="str">
            <v>3.45 03 MAR 2012</v>
          </cell>
          <cell r="I585" t="str">
            <v>BEH7402538</v>
          </cell>
          <cell r="J585" t="str">
            <v>B</v>
          </cell>
          <cell r="K585" t="str">
            <v>CAL</v>
          </cell>
          <cell r="L585">
            <v>10733.33</v>
          </cell>
          <cell r="M585">
            <v>4069138.55</v>
          </cell>
          <cell r="N585">
            <v>4127122.5</v>
          </cell>
          <cell r="O585">
            <v>4153750</v>
          </cell>
          <cell r="P585">
            <v>4000000</v>
          </cell>
          <cell r="Q585">
            <v>4164483.33</v>
          </cell>
          <cell r="R585" t="str">
            <v>MS    3</v>
          </cell>
          <cell r="S585">
            <v>40971</v>
          </cell>
          <cell r="T585">
            <v>2012</v>
          </cell>
          <cell r="U585">
            <v>3</v>
          </cell>
          <cell r="V585">
            <v>520</v>
          </cell>
          <cell r="W585" t="str">
            <v>MS</v>
          </cell>
          <cell r="X585">
            <v>3.45</v>
          </cell>
          <cell r="Y585">
            <v>1.4</v>
          </cell>
          <cell r="Z585">
            <v>2.5574677607292126E-3</v>
          </cell>
          <cell r="AA585">
            <v>40451</v>
          </cell>
          <cell r="AB585">
            <v>84611.45</v>
          </cell>
          <cell r="AC585">
            <v>2.6600000000000002E-2</v>
          </cell>
          <cell r="AD585">
            <v>1</v>
          </cell>
          <cell r="AE585">
            <v>103.84399999999999</v>
          </cell>
          <cell r="AF585" t="str">
            <v>AA</v>
          </cell>
          <cell r="AG585">
            <v>103.178</v>
          </cell>
          <cell r="AH585">
            <v>2.2000000000000002</v>
          </cell>
          <cell r="AI585">
            <v>0.7</v>
          </cell>
          <cell r="AJ585">
            <v>4.0188779097173341E-3</v>
          </cell>
          <cell r="AK585">
            <v>4.9786461774354654E-3</v>
          </cell>
          <cell r="AL585" t="str">
            <v>AA</v>
          </cell>
          <cell r="AM585" t="str">
            <v>Aa1</v>
          </cell>
          <cell r="AN585" t="str">
            <v>AA</v>
          </cell>
          <cell r="AO585" t="str">
            <v>Energy</v>
          </cell>
          <cell r="AP585" t="str">
            <v>Oil&amp;Gas</v>
          </cell>
          <cell r="AQ585" t="str">
            <v>UNITED STATES</v>
          </cell>
          <cell r="AR585" t="str">
            <v>#N/A Field Not Applicable</v>
          </cell>
        </row>
        <row r="586">
          <cell r="A586" t="str">
            <v>CP Inc</v>
          </cell>
          <cell r="B586" t="str">
            <v>Treasury - Partners</v>
          </cell>
          <cell r="C586" t="str">
            <v>13401822</v>
          </cell>
          <cell r="D586" t="str">
            <v>USD</v>
          </cell>
          <cell r="E586" t="str">
            <v>015</v>
          </cell>
          <cell r="F586" t="str">
            <v>072</v>
          </cell>
          <cell r="G586" t="str">
            <v>INTL BUSINESS MCHN</v>
          </cell>
          <cell r="H586" t="str">
            <v>4.950 MAR 22 11</v>
          </cell>
          <cell r="I586" t="str">
            <v>459200DU2</v>
          </cell>
          <cell r="J586" t="str">
            <v>B</v>
          </cell>
          <cell r="K586" t="str">
            <v>ZZZ</v>
          </cell>
          <cell r="L586">
            <v>2475</v>
          </cell>
          <cell r="M586">
            <v>2001789.28</v>
          </cell>
          <cell r="N586">
            <v>2009040</v>
          </cell>
          <cell r="O586">
            <v>2040760</v>
          </cell>
          <cell r="P586">
            <v>2000000</v>
          </cell>
          <cell r="Q586">
            <v>2043235</v>
          </cell>
          <cell r="R586" t="str">
            <v>MS   22</v>
          </cell>
          <cell r="S586">
            <v>40624</v>
          </cell>
          <cell r="T586">
            <v>2011</v>
          </cell>
          <cell r="U586">
            <v>3</v>
          </cell>
          <cell r="V586">
            <v>173</v>
          </cell>
          <cell r="W586" t="str">
            <v>MS</v>
          </cell>
          <cell r="X586">
            <v>4.95</v>
          </cell>
          <cell r="Y586">
            <v>0.48</v>
          </cell>
          <cell r="Z586">
            <v>4.3135938488911236E-4</v>
          </cell>
          <cell r="AA586">
            <v>40451</v>
          </cell>
          <cell r="AB586">
            <v>38970.720000000001</v>
          </cell>
          <cell r="AC586">
            <v>4.5999999999999999E-3</v>
          </cell>
          <cell r="AD586">
            <v>1</v>
          </cell>
          <cell r="AE586">
            <v>102.038</v>
          </cell>
          <cell r="AF586" t="str">
            <v>A+</v>
          </cell>
          <cell r="AG586">
            <v>100.45200000000001</v>
          </cell>
          <cell r="AH586">
            <v>4.7</v>
          </cell>
          <cell r="AI586">
            <v>0.7</v>
          </cell>
          <cell r="AJ586">
            <v>4.2237273103725593E-3</v>
          </cell>
          <cell r="AK586">
            <v>5.2324166846350268E-3</v>
          </cell>
          <cell r="AL586" t="str">
            <v xml:space="preserve">A+ </v>
          </cell>
          <cell r="AM586" t="str">
            <v>A1</v>
          </cell>
          <cell r="AN586" t="str">
            <v xml:space="preserve">A+ </v>
          </cell>
          <cell r="AO586" t="str">
            <v>Technology</v>
          </cell>
          <cell r="AP586" t="str">
            <v>Computers</v>
          </cell>
          <cell r="AQ586" t="str">
            <v>UNITED STATES</v>
          </cell>
          <cell r="AR586" t="str">
            <v>#N/A Field Not Applicable</v>
          </cell>
        </row>
        <row r="587">
          <cell r="A587" t="str">
            <v>CP Inc</v>
          </cell>
          <cell r="B587" t="str">
            <v>Treasury - Partners</v>
          </cell>
          <cell r="C587" t="str">
            <v>13401822</v>
          </cell>
          <cell r="D587" t="str">
            <v>USD</v>
          </cell>
          <cell r="E587" t="str">
            <v>575</v>
          </cell>
          <cell r="F587" t="str">
            <v>072</v>
          </cell>
          <cell r="G587" t="str">
            <v>NOVARTIS CAPITAL COR</v>
          </cell>
          <cell r="H587" t="str">
            <v>4.125 FEB 10 14</v>
          </cell>
          <cell r="I587" t="str">
            <v>66989HAA6</v>
          </cell>
          <cell r="J587" t="str">
            <v>B</v>
          </cell>
          <cell r="K587" t="str">
            <v>CAL</v>
          </cell>
          <cell r="L587">
            <v>16502.75</v>
          </cell>
          <cell r="M587">
            <v>2904241.71</v>
          </cell>
          <cell r="N587">
            <v>2938089.6</v>
          </cell>
          <cell r="O587">
            <v>3083751.52</v>
          </cell>
          <cell r="P587">
            <v>2824000</v>
          </cell>
          <cell r="Q587">
            <v>3100254.27</v>
          </cell>
          <cell r="R587" t="str">
            <v>FA   10</v>
          </cell>
          <cell r="S587">
            <v>41680</v>
          </cell>
          <cell r="T587">
            <v>2014</v>
          </cell>
          <cell r="U587">
            <v>2</v>
          </cell>
          <cell r="V587">
            <v>1229</v>
          </cell>
          <cell r="W587" t="str">
            <v>MS</v>
          </cell>
          <cell r="X587">
            <v>4.125</v>
          </cell>
          <cell r="Y587">
            <v>3.15</v>
          </cell>
          <cell r="Z587">
            <v>4.1069835828157486E-3</v>
          </cell>
          <cell r="AA587">
            <v>40451</v>
          </cell>
          <cell r="AB587">
            <v>179509.81</v>
          </cell>
          <cell r="AC587">
            <v>0.11840000000000001</v>
          </cell>
          <cell r="AD587">
            <v>1</v>
          </cell>
          <cell r="AE587">
            <v>109.19799999999999</v>
          </cell>
          <cell r="AF587" t="str">
            <v>AA-</v>
          </cell>
          <cell r="AG587">
            <v>104.04</v>
          </cell>
          <cell r="AH587">
            <v>3.2</v>
          </cell>
          <cell r="AI587">
            <v>1.3</v>
          </cell>
          <cell r="AJ587">
            <v>4.1721737984159986E-3</v>
          </cell>
          <cell r="AK587">
            <v>5.1685514214939634E-3</v>
          </cell>
          <cell r="AL587" t="str">
            <v>AA-</v>
          </cell>
          <cell r="AM587" t="str">
            <v>Aa2</v>
          </cell>
          <cell r="AN587" t="str">
            <v>AA-</v>
          </cell>
          <cell r="AO587" t="str">
            <v>Consumer, Non-cyclical</v>
          </cell>
          <cell r="AP587" t="str">
            <v>Pharmaceuticals</v>
          </cell>
          <cell r="AQ587" t="str">
            <v>UNITED STATES</v>
          </cell>
          <cell r="AR587" t="str">
            <v>#N/A Field Not Applicable</v>
          </cell>
        </row>
        <row r="588">
          <cell r="A588" t="str">
            <v>CP Inc</v>
          </cell>
          <cell r="B588" t="str">
            <v>Treasury - Partners</v>
          </cell>
          <cell r="C588" t="str">
            <v>13401822</v>
          </cell>
          <cell r="D588" t="str">
            <v>USD</v>
          </cell>
          <cell r="E588" t="str">
            <v>015</v>
          </cell>
          <cell r="F588" t="str">
            <v>072</v>
          </cell>
          <cell r="G588" t="str">
            <v>BK OF AMERICA CORP</v>
          </cell>
          <cell r="H588" t="str">
            <v>7.375 15 MAY 20</v>
          </cell>
          <cell r="I588" t="str">
            <v>B06051GDY2</v>
          </cell>
          <cell r="J588" t="str">
            <v>B</v>
          </cell>
          <cell r="K588" t="str">
            <v>ZZZ</v>
          </cell>
          <cell r="L588">
            <v>41234.44</v>
          </cell>
          <cell r="M588">
            <v>1646114.77</v>
          </cell>
          <cell r="N588">
            <v>1671245.6</v>
          </cell>
          <cell r="O588">
            <v>1701038</v>
          </cell>
          <cell r="P588">
            <v>1480000</v>
          </cell>
          <cell r="Q588">
            <v>1742272.44</v>
          </cell>
          <cell r="R588" t="str">
            <v>MN   15</v>
          </cell>
          <cell r="S588">
            <v>41774</v>
          </cell>
          <cell r="T588">
            <v>2014</v>
          </cell>
          <cell r="U588">
            <v>5</v>
          </cell>
          <cell r="V588">
            <v>1323</v>
          </cell>
          <cell r="W588" t="str">
            <v>MS</v>
          </cell>
          <cell r="X588">
            <v>7.375</v>
          </cell>
          <cell r="Y588">
            <v>3.15</v>
          </cell>
          <cell r="Z588">
            <v>2.3278249577307121E-3</v>
          </cell>
          <cell r="AA588">
            <v>40451</v>
          </cell>
          <cell r="AB588">
            <v>54923.23</v>
          </cell>
          <cell r="AC588">
            <v>0.12359999999999999</v>
          </cell>
          <cell r="AD588">
            <v>1</v>
          </cell>
          <cell r="AE588">
            <v>114.935</v>
          </cell>
          <cell r="AF588" t="str">
            <v>A</v>
          </cell>
          <cell r="AG588">
            <v>112.92199999999998</v>
          </cell>
          <cell r="AH588">
            <v>4</v>
          </cell>
          <cell r="AI588">
            <v>3</v>
          </cell>
          <cell r="AJ588">
            <v>2.9559682002929678E-3</v>
          </cell>
          <cell r="AK588">
            <v>3.6618977017006393E-3</v>
          </cell>
          <cell r="AL588" t="str">
            <v xml:space="preserve">A </v>
          </cell>
          <cell r="AM588" t="str">
            <v>A2</v>
          </cell>
          <cell r="AN588" t="str">
            <v xml:space="preserve">A </v>
          </cell>
          <cell r="AO588" t="str">
            <v>Financial</v>
          </cell>
          <cell r="AP588" t="str">
            <v>Banks</v>
          </cell>
          <cell r="AQ588" t="str">
            <v>UNITED STATES</v>
          </cell>
          <cell r="AR588" t="str">
            <v>#N/A Field Not Applicable</v>
          </cell>
        </row>
        <row r="589">
          <cell r="A589" t="str">
            <v>CP Inc</v>
          </cell>
          <cell r="B589" t="str">
            <v>Treasury - Partners</v>
          </cell>
          <cell r="C589" t="str">
            <v>13401822</v>
          </cell>
          <cell r="D589" t="str">
            <v>USD</v>
          </cell>
          <cell r="E589" t="str">
            <v>015</v>
          </cell>
          <cell r="F589" t="str">
            <v>072</v>
          </cell>
          <cell r="G589" t="str">
            <v>GENERAL ELEC CAP COR</v>
          </cell>
          <cell r="H589" t="str">
            <v>5.25 19 OCT 2012</v>
          </cell>
          <cell r="I589" t="str">
            <v>B36962G3K8</v>
          </cell>
          <cell r="J589" t="str">
            <v>B</v>
          </cell>
          <cell r="K589" t="str">
            <v>ZZZ</v>
          </cell>
          <cell r="L589">
            <v>70875</v>
          </cell>
          <cell r="M589">
            <v>3058374.86</v>
          </cell>
          <cell r="N589">
            <v>3133740</v>
          </cell>
          <cell r="O589">
            <v>3229950</v>
          </cell>
          <cell r="P589">
            <v>3000000</v>
          </cell>
          <cell r="Q589">
            <v>3300825</v>
          </cell>
          <cell r="R589" t="str">
            <v>AO   19</v>
          </cell>
          <cell r="S589">
            <v>41201</v>
          </cell>
          <cell r="T589">
            <v>2012</v>
          </cell>
          <cell r="U589">
            <v>10</v>
          </cell>
          <cell r="V589">
            <v>750</v>
          </cell>
          <cell r="W589" t="str">
            <v>MS</v>
          </cell>
          <cell r="X589">
            <v>5.25</v>
          </cell>
          <cell r="Y589">
            <v>1.92</v>
          </cell>
          <cell r="Z589">
            <v>2.6361589834668817E-3</v>
          </cell>
          <cell r="AA589">
            <v>40451</v>
          </cell>
          <cell r="AB589">
            <v>171575.14</v>
          </cell>
          <cell r="AC589">
            <v>4.8000000000000001E-2</v>
          </cell>
          <cell r="AD589">
            <v>1</v>
          </cell>
          <cell r="AE589">
            <v>107.66500000000001</v>
          </cell>
          <cell r="AF589" t="str">
            <v>AA+</v>
          </cell>
          <cell r="AG589">
            <v>104.458</v>
          </cell>
          <cell r="AH589">
            <v>4.2</v>
          </cell>
          <cell r="AI589">
            <v>1.4</v>
          </cell>
          <cell r="AJ589">
            <v>5.7665977763338037E-3</v>
          </cell>
          <cell r="AK589">
            <v>7.1437477377787372E-3</v>
          </cell>
          <cell r="AL589" t="str">
            <v>AA+</v>
          </cell>
          <cell r="AM589" t="str">
            <v>Aa2</v>
          </cell>
          <cell r="AN589" t="str">
            <v>AA+</v>
          </cell>
          <cell r="AO589" t="str">
            <v>Financial</v>
          </cell>
          <cell r="AP589" t="str">
            <v>Diversified Finan Serv</v>
          </cell>
          <cell r="AQ589" t="str">
            <v>UNITED STATES</v>
          </cell>
          <cell r="AR589" t="str">
            <v>#N/A Field Not Applicable</v>
          </cell>
        </row>
        <row r="590">
          <cell r="A590" t="str">
            <v>CP Inc</v>
          </cell>
          <cell r="B590" t="str">
            <v>Treasury - Partners</v>
          </cell>
          <cell r="C590" t="str">
            <v>13401822</v>
          </cell>
          <cell r="D590" t="str">
            <v>USD</v>
          </cell>
          <cell r="E590" t="str">
            <v>015</v>
          </cell>
          <cell r="F590" t="str">
            <v>072</v>
          </cell>
          <cell r="G590" t="str">
            <v>GENERAL ELECTRIC CAP</v>
          </cell>
          <cell r="H590" t="str">
            <v>4 15 FEB 2012</v>
          </cell>
          <cell r="I590" t="str">
            <v>B36966RV94</v>
          </cell>
          <cell r="J590" t="str">
            <v>B</v>
          </cell>
          <cell r="K590" t="str">
            <v>ZZZ</v>
          </cell>
          <cell r="L590">
            <v>9711.11</v>
          </cell>
          <cell r="M590">
            <v>1900000</v>
          </cell>
          <cell r="N590">
            <v>1900000</v>
          </cell>
          <cell r="O590">
            <v>1962130</v>
          </cell>
          <cell r="P590">
            <v>1900000</v>
          </cell>
          <cell r="Q590">
            <v>1971841.11</v>
          </cell>
          <cell r="R590" t="str">
            <v>FA   15</v>
          </cell>
          <cell r="S590">
            <v>40954</v>
          </cell>
          <cell r="T590">
            <v>2012</v>
          </cell>
          <cell r="U590">
            <v>2</v>
          </cell>
          <cell r="V590">
            <v>503</v>
          </cell>
          <cell r="W590" t="str">
            <v>MS</v>
          </cell>
          <cell r="X590">
            <v>4</v>
          </cell>
          <cell r="Y590">
            <v>1.34</v>
          </cell>
          <cell r="Z590">
            <v>1.1429784810730263E-3</v>
          </cell>
          <cell r="AA590">
            <v>40451</v>
          </cell>
          <cell r="AB590">
            <v>62130</v>
          </cell>
          <cell r="AC590">
            <v>2.4700000000000003E-2</v>
          </cell>
          <cell r="AD590">
            <v>1</v>
          </cell>
          <cell r="AE590">
            <v>103.27</v>
          </cell>
          <cell r="AF590" t="str">
            <v>AA+</v>
          </cell>
          <cell r="AG590">
            <v>100</v>
          </cell>
          <cell r="AH590">
            <v>4</v>
          </cell>
          <cell r="AI590">
            <v>1.6</v>
          </cell>
          <cell r="AJ590">
            <v>3.411876062904556E-3</v>
          </cell>
          <cell r="AK590">
            <v>4.2266831936823065E-3</v>
          </cell>
          <cell r="AL590" t="str">
            <v>AA+</v>
          </cell>
          <cell r="AM590" t="str">
            <v>Aa2</v>
          </cell>
          <cell r="AN590" t="str">
            <v>AA+</v>
          </cell>
          <cell r="AO590" t="str">
            <v>Financial</v>
          </cell>
          <cell r="AP590" t="str">
            <v>Diversified Finan Serv</v>
          </cell>
          <cell r="AQ590" t="str">
            <v>UNITED STATES</v>
          </cell>
          <cell r="AR590" t="str">
            <v>#N/A Field Not Applicable</v>
          </cell>
        </row>
        <row r="591">
          <cell r="A591" t="str">
            <v>CP Inc</v>
          </cell>
          <cell r="B591" t="str">
            <v>Treasury - Partners</v>
          </cell>
          <cell r="C591" t="str">
            <v>13401822</v>
          </cell>
          <cell r="D591" t="str">
            <v>USD</v>
          </cell>
          <cell r="E591" t="str">
            <v>285</v>
          </cell>
          <cell r="F591" t="str">
            <v>072</v>
          </cell>
          <cell r="G591" t="str">
            <v>WESTPAC BKG CORP</v>
          </cell>
          <cell r="H591" t="str">
            <v>2.900 SEP 10 14 REG</v>
          </cell>
          <cell r="I591" t="str">
            <v>B41X094</v>
          </cell>
          <cell r="J591" t="str">
            <v>B</v>
          </cell>
          <cell r="K591" t="str">
            <v>ZZZ</v>
          </cell>
          <cell r="L591">
            <v>7189.58</v>
          </cell>
          <cell r="M591">
            <v>4463272.7300000004</v>
          </cell>
          <cell r="N591">
            <v>4469937.5</v>
          </cell>
          <cell r="O591">
            <v>4483325</v>
          </cell>
          <cell r="P591">
            <v>4250000</v>
          </cell>
          <cell r="Q591">
            <v>4490514.58</v>
          </cell>
          <cell r="R591" t="str">
            <v>MS   10</v>
          </cell>
          <cell r="S591">
            <v>41892</v>
          </cell>
          <cell r="T591">
            <v>2014</v>
          </cell>
          <cell r="U591">
            <v>9</v>
          </cell>
          <cell r="V591">
            <v>1441</v>
          </cell>
          <cell r="W591" t="str">
            <v>MS</v>
          </cell>
          <cell r="X591">
            <v>2.9</v>
          </cell>
          <cell r="Y591">
            <v>3.73</v>
          </cell>
          <cell r="Z591">
            <v>7.4738075715246356E-3</v>
          </cell>
          <cell r="AA591">
            <v>40451</v>
          </cell>
          <cell r="AB591">
            <v>20052.27</v>
          </cell>
          <cell r="AC591">
            <v>0.16190000000000002</v>
          </cell>
          <cell r="AD591">
            <v>1</v>
          </cell>
          <cell r="AE591">
            <v>105.49</v>
          </cell>
          <cell r="AF591" t="str">
            <v>N/R</v>
          </cell>
          <cell r="AG591">
            <v>105.175</v>
          </cell>
          <cell r="AH591">
            <v>1.6</v>
          </cell>
          <cell r="AI591">
            <v>1.5</v>
          </cell>
          <cell r="AJ591">
            <v>3.2059228188845625E-3</v>
          </cell>
          <cell r="AK591">
            <v>3.9715452287813783E-3</v>
          </cell>
          <cell r="AL591" t="str">
            <v>AAA</v>
          </cell>
          <cell r="AM591" t="str">
            <v>Aaa</v>
          </cell>
          <cell r="AN591" t="str">
            <v>AAA</v>
          </cell>
          <cell r="AO591" t="str">
            <v>Financial</v>
          </cell>
          <cell r="AP591" t="str">
            <v>Banks</v>
          </cell>
          <cell r="AQ591" t="str">
            <v>AUSTRALIA</v>
          </cell>
          <cell r="AR591" t="str">
            <v>#N/A Field Not Applicable</v>
          </cell>
        </row>
        <row r="592">
          <cell r="A592" t="str">
            <v>CP Inc</v>
          </cell>
          <cell r="B592" t="str">
            <v>Treasury - Partners</v>
          </cell>
          <cell r="C592" t="str">
            <v>13401822</v>
          </cell>
          <cell r="D592" t="str">
            <v>USD</v>
          </cell>
          <cell r="E592" t="str">
            <v>015</v>
          </cell>
          <cell r="F592" t="str">
            <v>072</v>
          </cell>
          <cell r="G592" t="str">
            <v>HEWLETT-PACKARD CO</v>
          </cell>
          <cell r="H592" t="str">
            <v>4.5 01 MAR 2013</v>
          </cell>
          <cell r="I592" t="str">
            <v>B428236AQ6</v>
          </cell>
          <cell r="J592" t="str">
            <v>B</v>
          </cell>
          <cell r="K592" t="str">
            <v>ZZZ</v>
          </cell>
          <cell r="L592">
            <v>7406.25</v>
          </cell>
          <cell r="M592">
            <v>2088817.32</v>
          </cell>
          <cell r="N592">
            <v>2126111.2000000002</v>
          </cell>
          <cell r="O592">
            <v>2137483.25</v>
          </cell>
          <cell r="P592">
            <v>1975000</v>
          </cell>
          <cell r="Q592">
            <v>2144889.5</v>
          </cell>
          <cell r="R592" t="str">
            <v>MS    1</v>
          </cell>
          <cell r="S592">
            <v>41334</v>
          </cell>
          <cell r="T592">
            <v>2013</v>
          </cell>
          <cell r="U592">
            <v>3</v>
          </cell>
          <cell r="V592">
            <v>883</v>
          </cell>
          <cell r="W592" t="str">
            <v>MS</v>
          </cell>
          <cell r="X592">
            <v>4.5</v>
          </cell>
          <cell r="Y592">
            <v>2.2999999999999998</v>
          </cell>
          <cell r="Z592">
            <v>2.1567904436767663E-3</v>
          </cell>
          <cell r="AA592">
            <v>40451</v>
          </cell>
          <cell r="AB592">
            <v>48665.93</v>
          </cell>
          <cell r="AC592">
            <v>6.6000000000000003E-2</v>
          </cell>
          <cell r="AD592">
            <v>1</v>
          </cell>
          <cell r="AE592">
            <v>108.227</v>
          </cell>
          <cell r="AF592" t="str">
            <v>A</v>
          </cell>
          <cell r="AG592">
            <v>107.65100000000001</v>
          </cell>
          <cell r="AH592">
            <v>2</v>
          </cell>
          <cell r="AI592">
            <v>1</v>
          </cell>
          <cell r="AJ592">
            <v>1.8754699510232754E-3</v>
          </cell>
          <cell r="AK592">
            <v>2.3233602792411883E-3</v>
          </cell>
          <cell r="AL592" t="str">
            <v xml:space="preserve">A </v>
          </cell>
          <cell r="AM592" t="str">
            <v>A2</v>
          </cell>
          <cell r="AN592" t="str">
            <v xml:space="preserve">A </v>
          </cell>
          <cell r="AO592" t="str">
            <v>Technology</v>
          </cell>
          <cell r="AP592" t="str">
            <v>Computers</v>
          </cell>
          <cell r="AQ592" t="str">
            <v>UNITED STATES</v>
          </cell>
          <cell r="AR592" t="str">
            <v>#N/A Field Not Applicable</v>
          </cell>
        </row>
        <row r="593">
          <cell r="A593" t="str">
            <v>CP Inc</v>
          </cell>
          <cell r="B593" t="str">
            <v>Treasury - Partners</v>
          </cell>
          <cell r="C593" t="str">
            <v>13401822</v>
          </cell>
          <cell r="D593" t="str">
            <v>USD</v>
          </cell>
          <cell r="E593" t="str">
            <v>015</v>
          </cell>
          <cell r="F593" t="str">
            <v>072</v>
          </cell>
          <cell r="G593" t="str">
            <v>HONEYWELL INTL</v>
          </cell>
          <cell r="H593" t="str">
            <v>4.25 01 MAR 2013</v>
          </cell>
          <cell r="I593" t="str">
            <v>B438516AW6</v>
          </cell>
          <cell r="J593" t="str">
            <v>B</v>
          </cell>
          <cell r="K593" t="str">
            <v>ZZZ</v>
          </cell>
          <cell r="L593">
            <v>5312.5</v>
          </cell>
          <cell r="M593">
            <v>1504814.59</v>
          </cell>
          <cell r="N593">
            <v>1508925</v>
          </cell>
          <cell r="O593">
            <v>1622727</v>
          </cell>
          <cell r="P593">
            <v>1500000</v>
          </cell>
          <cell r="Q593">
            <v>1628039.5</v>
          </cell>
          <cell r="R593" t="str">
            <v>MS    1</v>
          </cell>
          <cell r="S593">
            <v>41334</v>
          </cell>
          <cell r="T593">
            <v>2013</v>
          </cell>
          <cell r="U593">
            <v>3</v>
          </cell>
          <cell r="V593">
            <v>883</v>
          </cell>
          <cell r="W593" t="str">
            <v>MS</v>
          </cell>
          <cell r="X593">
            <v>4.25</v>
          </cell>
          <cell r="Y593">
            <v>2.31</v>
          </cell>
          <cell r="Z593">
            <v>1.5605390039299387E-3</v>
          </cell>
          <cell r="AA593">
            <v>40451</v>
          </cell>
          <cell r="AB593">
            <v>117912.41</v>
          </cell>
          <cell r="AC593">
            <v>6.6400000000000001E-2</v>
          </cell>
          <cell r="AD593">
            <v>1</v>
          </cell>
          <cell r="AE593">
            <v>108.182</v>
          </cell>
          <cell r="AF593" t="str">
            <v>A</v>
          </cell>
          <cell r="AG593">
            <v>100.595</v>
          </cell>
          <cell r="AH593">
            <v>4.0999999999999996</v>
          </cell>
          <cell r="AI593">
            <v>0.8</v>
          </cell>
          <cell r="AJ593">
            <v>2.7697878424730511E-3</v>
          </cell>
          <cell r="AK593">
            <v>3.4312546845210283E-3</v>
          </cell>
          <cell r="AL593" t="str">
            <v xml:space="preserve">A </v>
          </cell>
          <cell r="AM593" t="str">
            <v>A2</v>
          </cell>
          <cell r="AN593" t="str">
            <v xml:space="preserve">A </v>
          </cell>
          <cell r="AO593" t="str">
            <v>Industrial</v>
          </cell>
          <cell r="AP593" t="str">
            <v>Miscellaneous Manufactur</v>
          </cell>
          <cell r="AQ593" t="str">
            <v>UNITED STATES</v>
          </cell>
          <cell r="AR593" t="str">
            <v>#N/A Field Not Applicable</v>
          </cell>
        </row>
        <row r="594">
          <cell r="A594" t="str">
            <v>CP Inc</v>
          </cell>
          <cell r="B594" t="str">
            <v>Treasury - Partners</v>
          </cell>
          <cell r="C594" t="str">
            <v>13401822</v>
          </cell>
          <cell r="D594" t="str">
            <v>USD</v>
          </cell>
          <cell r="E594" t="str">
            <v>285</v>
          </cell>
          <cell r="F594" t="str">
            <v>072</v>
          </cell>
          <cell r="G594" t="str">
            <v>MACQUARIE BANK CP Ltd</v>
          </cell>
          <cell r="H594" t="str">
            <v>3.3 17 JUL 2014</v>
          </cell>
          <cell r="I594" t="str">
            <v>B55607EAL4</v>
          </cell>
          <cell r="J594" t="str">
            <v>B</v>
          </cell>
          <cell r="K594" t="str">
            <v>ZZZ</v>
          </cell>
          <cell r="L594">
            <v>33916.67</v>
          </cell>
          <cell r="M594">
            <v>5327673.0999999996</v>
          </cell>
          <cell r="N594">
            <v>5336900</v>
          </cell>
          <cell r="O594">
            <v>5328400</v>
          </cell>
          <cell r="P594">
            <v>5000000</v>
          </cell>
          <cell r="Q594">
            <v>5362316.67</v>
          </cell>
          <cell r="R594" t="str">
            <v>JJ   17</v>
          </cell>
          <cell r="S594">
            <v>41837</v>
          </cell>
          <cell r="T594">
            <v>2014</v>
          </cell>
          <cell r="U594">
            <v>7</v>
          </cell>
          <cell r="V594">
            <v>1386</v>
          </cell>
          <cell r="W594" t="str">
            <v>MS</v>
          </cell>
          <cell r="X594">
            <v>3.3</v>
          </cell>
          <cell r="Y594">
            <v>3.56</v>
          </cell>
          <cell r="Z594">
            <v>8.5146582555656602E-3</v>
          </cell>
          <cell r="AA594">
            <v>40451</v>
          </cell>
          <cell r="AB594">
            <v>726.9</v>
          </cell>
          <cell r="AC594">
            <v>0.14910000000000001</v>
          </cell>
          <cell r="AD594">
            <v>1</v>
          </cell>
          <cell r="AE594">
            <v>106.568</v>
          </cell>
          <cell r="AF594" t="str">
            <v>AAA</v>
          </cell>
          <cell r="AG594">
            <v>106.738</v>
          </cell>
          <cell r="AH594">
            <v>1.5</v>
          </cell>
          <cell r="AI594">
            <v>1.5</v>
          </cell>
          <cell r="AJ594">
            <v>3.5876369054349691E-3</v>
          </cell>
          <cell r="AK594">
            <v>4.4444183591848636E-3</v>
          </cell>
          <cell r="AL594" t="str">
            <v>AAA</v>
          </cell>
          <cell r="AM594" t="str">
            <v>Aaa</v>
          </cell>
          <cell r="AN594" t="str">
            <v>AAA</v>
          </cell>
          <cell r="AO594" t="str">
            <v>Financial</v>
          </cell>
          <cell r="AP594" t="str">
            <v>Diversified Finan Serv</v>
          </cell>
          <cell r="AQ594" t="str">
            <v>AUSTRALIA</v>
          </cell>
          <cell r="AR594" t="str">
            <v>#N/A Field Not Applicable</v>
          </cell>
        </row>
        <row r="595">
          <cell r="A595" t="str">
            <v>CP Inc</v>
          </cell>
          <cell r="B595" t="str">
            <v>Treasury - Partners</v>
          </cell>
          <cell r="C595" t="str">
            <v>13401822</v>
          </cell>
          <cell r="D595" t="str">
            <v>USD</v>
          </cell>
          <cell r="E595" t="str">
            <v>005</v>
          </cell>
          <cell r="F595" t="str">
            <v>072</v>
          </cell>
          <cell r="G595" t="str">
            <v>ROYAL BANK OF CANADA</v>
          </cell>
          <cell r="H595" t="str">
            <v>2.25 15 MAR 2013</v>
          </cell>
          <cell r="I595" t="str">
            <v>B78009JVK8</v>
          </cell>
          <cell r="J595" t="str">
            <v>B</v>
          </cell>
          <cell r="K595" t="str">
            <v>ZZZ</v>
          </cell>
          <cell r="L595">
            <v>3000</v>
          </cell>
          <cell r="M595">
            <v>3027760.2</v>
          </cell>
          <cell r="N595">
            <v>3036900</v>
          </cell>
          <cell r="O595">
            <v>3105960</v>
          </cell>
          <cell r="P595">
            <v>3000000</v>
          </cell>
          <cell r="Q595">
            <v>3108960</v>
          </cell>
          <cell r="R595" t="str">
            <v>MS   15</v>
          </cell>
          <cell r="S595">
            <v>41348</v>
          </cell>
          <cell r="T595">
            <v>2013</v>
          </cell>
          <cell r="U595">
            <v>3</v>
          </cell>
          <cell r="V595">
            <v>897</v>
          </cell>
          <cell r="W595" t="str">
            <v>MS</v>
          </cell>
          <cell r="X595">
            <v>2.25</v>
          </cell>
          <cell r="Y595">
            <v>2.4</v>
          </cell>
          <cell r="Z595">
            <v>3.2622134370300353E-3</v>
          </cell>
          <cell r="AA595">
            <v>40451</v>
          </cell>
          <cell r="AB595">
            <v>78199.8</v>
          </cell>
          <cell r="AC595">
            <v>7.0199999999999999E-2</v>
          </cell>
          <cell r="AD595">
            <v>1</v>
          </cell>
          <cell r="AE595">
            <v>103.53200000000001</v>
          </cell>
          <cell r="AF595" t="str">
            <v>AA-</v>
          </cell>
          <cell r="AG595">
            <v>101.23</v>
          </cell>
          <cell r="AH595">
            <v>1.9</v>
          </cell>
          <cell r="AI595">
            <v>0.8</v>
          </cell>
          <cell r="AJ595">
            <v>2.5825856376487776E-3</v>
          </cell>
          <cell r="AK595">
            <v>3.1993457879600446E-3</v>
          </cell>
          <cell r="AL595" t="str">
            <v>AA-</v>
          </cell>
          <cell r="AM595" t="str">
            <v>Aaa /*-</v>
          </cell>
          <cell r="AN595" t="str">
            <v>AA-</v>
          </cell>
          <cell r="AO595" t="str">
            <v>Financial</v>
          </cell>
          <cell r="AP595" t="str">
            <v>Banks</v>
          </cell>
          <cell r="AQ595" t="str">
            <v>CANADA</v>
          </cell>
          <cell r="AR595" t="str">
            <v>#N/A Field Not Applicable</v>
          </cell>
        </row>
        <row r="596">
          <cell r="A596" t="str">
            <v>CP Inc</v>
          </cell>
          <cell r="B596" t="str">
            <v>Treasury - Partners</v>
          </cell>
          <cell r="C596" t="str">
            <v>13401822</v>
          </cell>
          <cell r="D596" t="str">
            <v>USD</v>
          </cell>
          <cell r="E596" t="str">
            <v>015</v>
          </cell>
          <cell r="F596" t="str">
            <v>072</v>
          </cell>
          <cell r="G596" t="str">
            <v>CHEVRON CORP</v>
          </cell>
          <cell r="H596" t="str">
            <v>3.45 03 MAR 2012</v>
          </cell>
          <cell r="I596" t="str">
            <v>BEH7402538</v>
          </cell>
          <cell r="J596" t="str">
            <v>B</v>
          </cell>
          <cell r="K596" t="str">
            <v>CAL</v>
          </cell>
          <cell r="L596">
            <v>12075</v>
          </cell>
          <cell r="M596">
            <v>4584335.49</v>
          </cell>
          <cell r="N596">
            <v>4657950</v>
          </cell>
          <cell r="O596">
            <v>4672968.75</v>
          </cell>
          <cell r="P596">
            <v>4500000</v>
          </cell>
          <cell r="Q596">
            <v>4685043.75</v>
          </cell>
          <cell r="R596" t="str">
            <v>MS    3</v>
          </cell>
          <cell r="S596">
            <v>40971</v>
          </cell>
          <cell r="T596">
            <v>2012</v>
          </cell>
          <cell r="U596">
            <v>3</v>
          </cell>
          <cell r="V596">
            <v>520</v>
          </cell>
          <cell r="W596" t="str">
            <v>MS</v>
          </cell>
          <cell r="X596">
            <v>3.45</v>
          </cell>
          <cell r="Y596">
            <v>1.4</v>
          </cell>
          <cell r="Z596">
            <v>2.8812708331206263E-3</v>
          </cell>
          <cell r="AA596">
            <v>40451</v>
          </cell>
          <cell r="AB596">
            <v>88633.26</v>
          </cell>
          <cell r="AC596">
            <v>2.6600000000000002E-2</v>
          </cell>
          <cell r="AD596">
            <v>1</v>
          </cell>
          <cell r="AE596">
            <v>103.84399999999999</v>
          </cell>
          <cell r="AF596" t="str">
            <v>AA</v>
          </cell>
          <cell r="AG596">
            <v>103.51</v>
          </cell>
          <cell r="AH596">
            <v>2.1</v>
          </cell>
          <cell r="AI596">
            <v>0.7</v>
          </cell>
          <cell r="AJ596">
            <v>4.3219062496809403E-3</v>
          </cell>
          <cell r="AK596">
            <v>5.354042225861463E-3</v>
          </cell>
          <cell r="AL596" t="str">
            <v>AA</v>
          </cell>
          <cell r="AM596" t="str">
            <v>Aa1</v>
          </cell>
          <cell r="AN596" t="str">
            <v>AA</v>
          </cell>
          <cell r="AO596" t="str">
            <v>Energy</v>
          </cell>
          <cell r="AP596" t="str">
            <v>Oil&amp;Gas</v>
          </cell>
          <cell r="AQ596" t="str">
            <v>UNITED STATES</v>
          </cell>
          <cell r="AR596" t="str">
            <v>#N/A Field Not Applicable</v>
          </cell>
        </row>
        <row r="597">
          <cell r="A597" t="str">
            <v>CP Ltd</v>
          </cell>
          <cell r="B597" t="str">
            <v>BlackRock</v>
          </cell>
          <cell r="C597" t="str">
            <v>13407172</v>
          </cell>
          <cell r="D597" t="str">
            <v>USD</v>
          </cell>
          <cell r="E597" t="str">
            <v>015</v>
          </cell>
          <cell r="F597" t="str">
            <v>072</v>
          </cell>
          <cell r="G597" t="str">
            <v>CITIGROUP INC FDIC G</v>
          </cell>
          <cell r="H597" t="str">
            <v>2.875 DEC 09 11</v>
          </cell>
          <cell r="I597" t="str">
            <v>17313UAA7</v>
          </cell>
          <cell r="J597" t="str">
            <v>B</v>
          </cell>
          <cell r="K597" t="str">
            <v>ZZZ</v>
          </cell>
          <cell r="L597">
            <v>17888.89</v>
          </cell>
          <cell r="M597">
            <v>2042679.67</v>
          </cell>
          <cell r="N597">
            <v>2071100</v>
          </cell>
          <cell r="O597">
            <v>2057800</v>
          </cell>
          <cell r="P597">
            <v>2000000</v>
          </cell>
          <cell r="Q597">
            <v>2075688.89</v>
          </cell>
          <cell r="R597" t="str">
            <v>JD    9</v>
          </cell>
          <cell r="S597">
            <v>40886</v>
          </cell>
          <cell r="T597">
            <v>2011</v>
          </cell>
          <cell r="U597">
            <v>12</v>
          </cell>
          <cell r="V597">
            <v>435</v>
          </cell>
          <cell r="W597" t="str">
            <v>MS</v>
          </cell>
          <cell r="X597">
            <v>2.875</v>
          </cell>
          <cell r="Y597">
            <v>1.17</v>
          </cell>
          <cell r="Z597">
            <v>1.0729161510786959E-3</v>
          </cell>
          <cell r="AA597">
            <v>40451</v>
          </cell>
          <cell r="AB597">
            <v>15120.33</v>
          </cell>
          <cell r="AC597">
            <v>1.9599999999999999E-2</v>
          </cell>
          <cell r="AD597">
            <v>1</v>
          </cell>
          <cell r="AE597">
            <v>102.89</v>
          </cell>
          <cell r="AF597" t="str">
            <v>AAA</v>
          </cell>
          <cell r="AG597">
            <v>103.55500000000001</v>
          </cell>
          <cell r="AH597">
            <v>1.1000000000000001</v>
          </cell>
          <cell r="AI597">
            <v>0.4</v>
          </cell>
          <cell r="AJ597">
            <v>1.0087245864842443E-3</v>
          </cell>
          <cell r="AK597">
            <v>1.249623133472641E-3</v>
          </cell>
          <cell r="AL597" t="str">
            <v>AAA</v>
          </cell>
          <cell r="AM597" t="str">
            <v>Aaa</v>
          </cell>
          <cell r="AN597" t="str">
            <v>AAA</v>
          </cell>
          <cell r="AO597" t="str">
            <v>Financial</v>
          </cell>
          <cell r="AP597" t="str">
            <v>Banks</v>
          </cell>
          <cell r="AQ597" t="str">
            <v>UNITED STATES</v>
          </cell>
          <cell r="AR597" t="str">
            <v>#N/A Field Not Applicable</v>
          </cell>
        </row>
        <row r="598">
          <cell r="A598" t="str">
            <v>CP Ltd</v>
          </cell>
          <cell r="B598" t="str">
            <v>BlackRock</v>
          </cell>
          <cell r="C598" t="str">
            <v>13407172</v>
          </cell>
          <cell r="D598" t="str">
            <v>USD</v>
          </cell>
          <cell r="E598" t="str">
            <v>015</v>
          </cell>
          <cell r="F598" t="str">
            <v>072</v>
          </cell>
          <cell r="G598" t="str">
            <v>HSBC USA INC FDIC</v>
          </cell>
          <cell r="H598" t="str">
            <v>3.125 DEC 16 11</v>
          </cell>
          <cell r="I598" t="str">
            <v>4042EPAA5</v>
          </cell>
          <cell r="J598" t="str">
            <v>B</v>
          </cell>
          <cell r="K598" t="str">
            <v>ZZZ</v>
          </cell>
          <cell r="L598">
            <v>32174.48</v>
          </cell>
          <cell r="M598">
            <v>3613254.66</v>
          </cell>
          <cell r="N598">
            <v>3671969.36</v>
          </cell>
          <cell r="O598">
            <v>3644089.6</v>
          </cell>
          <cell r="P598">
            <v>3530000</v>
          </cell>
          <cell r="Q598">
            <v>3676264.08</v>
          </cell>
          <cell r="R598" t="str">
            <v>JD   16</v>
          </cell>
          <cell r="S598">
            <v>40893</v>
          </cell>
          <cell r="T598">
            <v>2011</v>
          </cell>
          <cell r="U598">
            <v>12</v>
          </cell>
          <cell r="V598">
            <v>442</v>
          </cell>
          <cell r="W598" t="str">
            <v>MS</v>
          </cell>
          <cell r="X598">
            <v>3.125</v>
          </cell>
          <cell r="Y598">
            <v>1.19</v>
          </cell>
          <cell r="Z598">
            <v>1.930301674937169E-3</v>
          </cell>
          <cell r="AA598">
            <v>40451</v>
          </cell>
          <cell r="AB598">
            <v>30834.94</v>
          </cell>
          <cell r="AC598">
            <v>2.0199999999999999E-2</v>
          </cell>
          <cell r="AD598">
            <v>1</v>
          </cell>
          <cell r="AE598">
            <v>103.23200000000001</v>
          </cell>
          <cell r="AF598" t="str">
            <v>AAA</v>
          </cell>
          <cell r="AG598">
            <v>104.02200000000001</v>
          </cell>
          <cell r="AH598">
            <v>1.2</v>
          </cell>
          <cell r="AI598">
            <v>0.4</v>
          </cell>
          <cell r="AJ598">
            <v>1.9465226974156328E-3</v>
          </cell>
          <cell r="AK598">
            <v>2.4113814861973066E-3</v>
          </cell>
          <cell r="AL598" t="str">
            <v>AAA</v>
          </cell>
          <cell r="AM598" t="str">
            <v>Aaa</v>
          </cell>
          <cell r="AN598" t="str">
            <v>AAA</v>
          </cell>
          <cell r="AO598" t="str">
            <v>Financial</v>
          </cell>
          <cell r="AP598" t="str">
            <v>Banks</v>
          </cell>
          <cell r="AQ598" t="str">
            <v>UNITED STATES</v>
          </cell>
          <cell r="AR598" t="str">
            <v>#N/A Field Not Applicable</v>
          </cell>
        </row>
        <row r="599">
          <cell r="A599" t="str">
            <v>CP Ltd</v>
          </cell>
          <cell r="B599" t="str">
            <v>BlackRock</v>
          </cell>
          <cell r="C599" t="str">
            <v>13407172</v>
          </cell>
          <cell r="D599" t="str">
            <v>USD</v>
          </cell>
          <cell r="E599" t="str">
            <v>575</v>
          </cell>
          <cell r="F599" t="str">
            <v>072</v>
          </cell>
          <cell r="G599" t="str">
            <v>NOVARTIS CAPITAL COR</v>
          </cell>
          <cell r="H599" t="str">
            <v>4.125 FEB 10 14</v>
          </cell>
          <cell r="I599" t="str">
            <v>66989HAA6</v>
          </cell>
          <cell r="J599" t="str">
            <v>B</v>
          </cell>
          <cell r="K599" t="str">
            <v>CAL</v>
          </cell>
          <cell r="L599">
            <v>4382.8100000000004</v>
          </cell>
          <cell r="M599">
            <v>779750.5</v>
          </cell>
          <cell r="N599">
            <v>788617.5</v>
          </cell>
          <cell r="O599">
            <v>818985</v>
          </cell>
          <cell r="P599">
            <v>750000</v>
          </cell>
          <cell r="Q599">
            <v>823367.81</v>
          </cell>
          <cell r="R599" t="str">
            <v>FA   10</v>
          </cell>
          <cell r="S599">
            <v>41680</v>
          </cell>
          <cell r="T599">
            <v>2014</v>
          </cell>
          <cell r="U599">
            <v>2</v>
          </cell>
          <cell r="V599">
            <v>1229</v>
          </cell>
          <cell r="W599" t="str">
            <v>MS</v>
          </cell>
          <cell r="X599">
            <v>4.125</v>
          </cell>
          <cell r="Y599">
            <v>3.15</v>
          </cell>
          <cell r="Z599">
            <v>1.1026707905081258E-3</v>
          </cell>
          <cell r="AA599">
            <v>40451</v>
          </cell>
          <cell r="AB599">
            <v>39234.5</v>
          </cell>
          <cell r="AC599">
            <v>0.11840000000000001</v>
          </cell>
          <cell r="AD599">
            <v>1</v>
          </cell>
          <cell r="AE599">
            <v>109.19799999999999</v>
          </cell>
          <cell r="AF599" t="str">
            <v>AA-</v>
          </cell>
          <cell r="AG599">
            <v>105.149</v>
          </cell>
          <cell r="AH599">
            <v>2.9</v>
          </cell>
          <cell r="AI599">
            <v>1.3</v>
          </cell>
          <cell r="AJ599">
            <v>1.0151572357058934E-3</v>
          </cell>
          <cell r="AK599">
            <v>1.2575919957216561E-3</v>
          </cell>
          <cell r="AL599" t="str">
            <v>AA-</v>
          </cell>
          <cell r="AM599" t="str">
            <v>Aa2</v>
          </cell>
          <cell r="AN599" t="str">
            <v>AA-</v>
          </cell>
          <cell r="AO599" t="str">
            <v>Consumer, Non-cyclical</v>
          </cell>
          <cell r="AP599" t="str">
            <v>Pharmaceuticals</v>
          </cell>
          <cell r="AQ599" t="str">
            <v>UNITED STATES</v>
          </cell>
          <cell r="AR599" t="str">
            <v>#N/A Field Not Applicable</v>
          </cell>
        </row>
        <row r="600">
          <cell r="A600" t="str">
            <v>CP Ltd</v>
          </cell>
          <cell r="B600" t="str">
            <v>BlackRock</v>
          </cell>
          <cell r="C600" t="str">
            <v>13407172</v>
          </cell>
          <cell r="D600" t="str">
            <v>USD</v>
          </cell>
          <cell r="E600" t="str">
            <v>015</v>
          </cell>
          <cell r="F600" t="str">
            <v>072</v>
          </cell>
          <cell r="G600" t="str">
            <v>TARGET CORP</v>
          </cell>
          <cell r="H600" t="str">
            <v>5.125 JAN 15 13</v>
          </cell>
          <cell r="I600" t="str">
            <v>87612EAT3</v>
          </cell>
          <cell r="J600" t="str">
            <v>B</v>
          </cell>
          <cell r="K600" t="str">
            <v>CAL</v>
          </cell>
          <cell r="L600">
            <v>22179.86</v>
          </cell>
          <cell r="M600">
            <v>2221140.94</v>
          </cell>
          <cell r="N600">
            <v>2247517.5</v>
          </cell>
          <cell r="O600">
            <v>2238343.75</v>
          </cell>
          <cell r="P600">
            <v>2050000</v>
          </cell>
          <cell r="Q600">
            <v>2260523.61</v>
          </cell>
          <cell r="R600" t="str">
            <v>JJ   15</v>
          </cell>
          <cell r="S600">
            <v>41289</v>
          </cell>
          <cell r="T600">
            <v>2013</v>
          </cell>
          <cell r="U600">
            <v>1</v>
          </cell>
          <cell r="V600">
            <v>838</v>
          </cell>
          <cell r="W600" t="str">
            <v>MS</v>
          </cell>
          <cell r="X600">
            <v>5.125</v>
          </cell>
          <cell r="Y600">
            <v>2.16</v>
          </cell>
          <cell r="Z600">
            <v>2.1538205826224185E-3</v>
          </cell>
          <cell r="AA600">
            <v>40451</v>
          </cell>
          <cell r="AB600">
            <v>17202.810000000001</v>
          </cell>
          <cell r="AC600">
            <v>5.9200000000000003E-2</v>
          </cell>
          <cell r="AD600">
            <v>1</v>
          </cell>
          <cell r="AE600">
            <v>109.18799999999999</v>
          </cell>
          <cell r="AF600" t="str">
            <v>A+</v>
          </cell>
          <cell r="AG600">
            <v>109.63500000000001</v>
          </cell>
          <cell r="AH600">
            <v>1.4</v>
          </cell>
          <cell r="AI600">
            <v>1.1000000000000001</v>
          </cell>
          <cell r="AJ600">
            <v>1.3959948220700861E-3</v>
          </cell>
          <cell r="AK600">
            <v>1.7293793045601059E-3</v>
          </cell>
          <cell r="AL600" t="str">
            <v xml:space="preserve">A+ </v>
          </cell>
          <cell r="AM600" t="str">
            <v>A2</v>
          </cell>
          <cell r="AN600" t="str">
            <v xml:space="preserve">A+ </v>
          </cell>
          <cell r="AO600" t="str">
            <v>Consumer, Cyclical</v>
          </cell>
          <cell r="AP600" t="str">
            <v>Retail</v>
          </cell>
          <cell r="AQ600" t="str">
            <v>UNITED STATES</v>
          </cell>
          <cell r="AR600" t="str">
            <v>#N/A Field Not Applicable</v>
          </cell>
        </row>
        <row r="601">
          <cell r="A601" t="str">
            <v>CP Ltd</v>
          </cell>
          <cell r="B601" t="str">
            <v>BlackRock</v>
          </cell>
          <cell r="C601" t="str">
            <v>13407172</v>
          </cell>
          <cell r="D601" t="str">
            <v>USD</v>
          </cell>
          <cell r="E601" t="str">
            <v>285</v>
          </cell>
          <cell r="F601" t="str">
            <v>072</v>
          </cell>
          <cell r="G601" t="str">
            <v>WESTPAC BKG CORP</v>
          </cell>
          <cell r="H601" t="str">
            <v>2.250 NOV 19 12</v>
          </cell>
          <cell r="I601" t="str">
            <v>961214BJ1</v>
          </cell>
          <cell r="J601" t="str">
            <v>B</v>
          </cell>
          <cell r="K601" t="str">
            <v>ZZZ</v>
          </cell>
          <cell r="L601">
            <v>33287.67</v>
          </cell>
          <cell r="M601">
            <v>4037312.07</v>
          </cell>
          <cell r="N601">
            <v>4042000</v>
          </cell>
          <cell r="O601">
            <v>4077500</v>
          </cell>
          <cell r="P601">
            <v>4000000</v>
          </cell>
          <cell r="Q601">
            <v>4110787.67</v>
          </cell>
          <cell r="R601" t="str">
            <v>MN   19</v>
          </cell>
          <cell r="S601">
            <v>41232</v>
          </cell>
          <cell r="T601">
            <v>2012</v>
          </cell>
          <cell r="U601">
            <v>11</v>
          </cell>
          <cell r="V601">
            <v>781</v>
          </cell>
          <cell r="W601" t="str">
            <v>MS</v>
          </cell>
          <cell r="X601">
            <v>2.25</v>
          </cell>
          <cell r="Y601">
            <v>2.0699999999999998</v>
          </cell>
          <cell r="Z601">
            <v>3.7518228169638014E-3</v>
          </cell>
          <cell r="AA601">
            <v>40451</v>
          </cell>
          <cell r="AB601">
            <v>40187.93</v>
          </cell>
          <cell r="AC601">
            <v>5.3899999999999997E-2</v>
          </cell>
          <cell r="AD601">
            <v>1</v>
          </cell>
          <cell r="AE601">
            <v>101.93799999999999</v>
          </cell>
          <cell r="AF601" t="str">
            <v>AA</v>
          </cell>
          <cell r="AG601">
            <v>101.05</v>
          </cell>
          <cell r="AH601">
            <v>1.8</v>
          </cell>
          <cell r="AI601">
            <v>1.3</v>
          </cell>
          <cell r="AJ601">
            <v>3.2624546234467839E-3</v>
          </cell>
          <cell r="AK601">
            <v>4.0415776754020392E-3</v>
          </cell>
          <cell r="AL601" t="str">
            <v>AA</v>
          </cell>
          <cell r="AM601" t="str">
            <v>Aa1</v>
          </cell>
          <cell r="AN601" t="str">
            <v>AA</v>
          </cell>
          <cell r="AO601" t="str">
            <v>Financial</v>
          </cell>
          <cell r="AP601" t="str">
            <v>Banks</v>
          </cell>
          <cell r="AQ601" t="str">
            <v>AUSTRALIA</v>
          </cell>
          <cell r="AR601" t="str">
            <v>#N/A Field Not Applicable</v>
          </cell>
        </row>
        <row r="602">
          <cell r="A602" t="str">
            <v>CP Ltd</v>
          </cell>
          <cell r="B602" t="str">
            <v>BlackRock</v>
          </cell>
          <cell r="C602" t="str">
            <v>13407172</v>
          </cell>
          <cell r="D602" t="str">
            <v>USD</v>
          </cell>
          <cell r="E602" t="str">
            <v>015</v>
          </cell>
          <cell r="F602" t="str">
            <v>072</v>
          </cell>
          <cell r="G602" t="str">
            <v>ALABAMA POWER CO</v>
          </cell>
          <cell r="H602" t="str">
            <v>4.85 15 DEC 2012</v>
          </cell>
          <cell r="I602" t="str">
            <v>B010392EY0</v>
          </cell>
          <cell r="J602" t="str">
            <v>B</v>
          </cell>
          <cell r="K602" t="str">
            <v>ZZZ</v>
          </cell>
          <cell r="L602">
            <v>10710.42</v>
          </cell>
          <cell r="M602">
            <v>795863.6</v>
          </cell>
          <cell r="N602">
            <v>816690</v>
          </cell>
          <cell r="O602">
            <v>811417.5</v>
          </cell>
          <cell r="P602">
            <v>750000</v>
          </cell>
          <cell r="Q602">
            <v>822127.92</v>
          </cell>
          <cell r="R602" t="str">
            <v>JD   15</v>
          </cell>
          <cell r="S602">
            <v>41258</v>
          </cell>
          <cell r="T602">
            <v>2012</v>
          </cell>
          <cell r="U602">
            <v>12</v>
          </cell>
          <cell r="V602">
            <v>807</v>
          </cell>
          <cell r="W602" t="str">
            <v>MS</v>
          </cell>
          <cell r="X602">
            <v>4.8499999999999996</v>
          </cell>
          <cell r="Y602">
            <v>2.09</v>
          </cell>
          <cell r="Z602">
            <v>7.4673169069868774E-4</v>
          </cell>
          <cell r="AA602">
            <v>40451</v>
          </cell>
          <cell r="AB602">
            <v>15553.9</v>
          </cell>
          <cell r="AC602">
            <v>5.5500000000000001E-2</v>
          </cell>
          <cell r="AD602">
            <v>1</v>
          </cell>
          <cell r="AE602">
            <v>108.18899999999999</v>
          </cell>
          <cell r="AF602" t="str">
            <v>A</v>
          </cell>
          <cell r="AG602">
            <v>108.892</v>
          </cell>
          <cell r="AH602">
            <v>2</v>
          </cell>
          <cell r="AI602">
            <v>1.1000000000000001</v>
          </cell>
          <cell r="AJ602">
            <v>7.1457578057290694E-4</v>
          </cell>
          <cell r="AK602">
            <v>8.8522718489039405E-4</v>
          </cell>
          <cell r="AL602" t="str">
            <v xml:space="preserve">A </v>
          </cell>
          <cell r="AM602" t="str">
            <v>A2</v>
          </cell>
          <cell r="AN602" t="str">
            <v xml:space="preserve">A </v>
          </cell>
          <cell r="AO602" t="str">
            <v>Utilities</v>
          </cell>
          <cell r="AP602" t="str">
            <v>Electric</v>
          </cell>
          <cell r="AQ602" t="str">
            <v>UNITED STATES</v>
          </cell>
          <cell r="AR602" t="str">
            <v>#N/A Field Not Applicable</v>
          </cell>
        </row>
        <row r="603">
          <cell r="A603" t="str">
            <v>CP Ltd</v>
          </cell>
          <cell r="B603" t="str">
            <v>BlackRock</v>
          </cell>
          <cell r="C603" t="str">
            <v>13407172</v>
          </cell>
          <cell r="D603" t="str">
            <v>USD</v>
          </cell>
          <cell r="E603" t="str">
            <v>015</v>
          </cell>
          <cell r="F603" t="str">
            <v>072</v>
          </cell>
          <cell r="G603" t="str">
            <v>AMERICAN EXPRESS BK</v>
          </cell>
          <cell r="H603" t="str">
            <v>3.15 09 DEC 2011</v>
          </cell>
          <cell r="I603" t="str">
            <v>B02580HAC0</v>
          </cell>
          <cell r="J603" t="str">
            <v>B</v>
          </cell>
          <cell r="K603" t="str">
            <v>ZZZ</v>
          </cell>
          <cell r="L603">
            <v>21560</v>
          </cell>
          <cell r="M603">
            <v>2256870.0299999998</v>
          </cell>
          <cell r="N603">
            <v>2295788</v>
          </cell>
          <cell r="O603">
            <v>2268310</v>
          </cell>
          <cell r="P603">
            <v>2200000</v>
          </cell>
          <cell r="Q603">
            <v>2289870</v>
          </cell>
          <cell r="R603" t="str">
            <v>JD    9</v>
          </cell>
          <cell r="S603">
            <v>40886</v>
          </cell>
          <cell r="T603">
            <v>2011</v>
          </cell>
          <cell r="U603">
            <v>12</v>
          </cell>
          <cell r="V603">
            <v>435</v>
          </cell>
          <cell r="W603" t="str">
            <v>MS</v>
          </cell>
          <cell r="X603">
            <v>3.15</v>
          </cell>
          <cell r="Y603">
            <v>1.17</v>
          </cell>
          <cell r="Z603">
            <v>1.1854194965735675E-3</v>
          </cell>
          <cell r="AA603">
            <v>40451</v>
          </cell>
          <cell r="AB603">
            <v>11439.97</v>
          </cell>
          <cell r="AC603">
            <v>1.9599999999999999E-2</v>
          </cell>
          <cell r="AD603">
            <v>1</v>
          </cell>
          <cell r="AE603">
            <v>103.105</v>
          </cell>
          <cell r="AF603" t="str">
            <v>AAA</v>
          </cell>
          <cell r="AG603">
            <v>104.354</v>
          </cell>
          <cell r="AH603">
            <v>1</v>
          </cell>
          <cell r="AI603">
            <v>0.5</v>
          </cell>
          <cell r="AJ603">
            <v>1.0131790569004851E-3</v>
          </cell>
          <cell r="AK603">
            <v>1.2551413981745107E-3</v>
          </cell>
          <cell r="AL603" t="str">
            <v>AAA</v>
          </cell>
          <cell r="AM603" t="str">
            <v>Aaa</v>
          </cell>
          <cell r="AN603" t="str">
            <v>AAA</v>
          </cell>
          <cell r="AO603" t="str">
            <v>Financial</v>
          </cell>
          <cell r="AP603" t="str">
            <v>Banks</v>
          </cell>
          <cell r="AQ603" t="str">
            <v>UNITED STATES</v>
          </cell>
          <cell r="AR603" t="str">
            <v>#N/A Field Not Applicable</v>
          </cell>
        </row>
        <row r="604">
          <cell r="A604" t="str">
            <v>CP Ltd</v>
          </cell>
          <cell r="B604" t="str">
            <v>BlackRock</v>
          </cell>
          <cell r="C604" t="str">
            <v>13407172</v>
          </cell>
          <cell r="D604" t="str">
            <v>USD</v>
          </cell>
          <cell r="E604" t="str">
            <v>270</v>
          </cell>
          <cell r="F604" t="str">
            <v>072</v>
          </cell>
          <cell r="G604" t="str">
            <v>ASTRAZENECA PLC</v>
          </cell>
          <cell r="H604" t="str">
            <v>5.4 15 SEP 2012</v>
          </cell>
          <cell r="I604" t="str">
            <v>B046353AC2</v>
          </cell>
          <cell r="J604" t="str">
            <v>B</v>
          </cell>
          <cell r="K604" t="str">
            <v>CAL</v>
          </cell>
          <cell r="L604">
            <v>4080</v>
          </cell>
          <cell r="M604">
            <v>1811059.76</v>
          </cell>
          <cell r="N604">
            <v>1865580</v>
          </cell>
          <cell r="O604">
            <v>1852167</v>
          </cell>
          <cell r="P604">
            <v>1700000</v>
          </cell>
          <cell r="Q604">
            <v>1856247</v>
          </cell>
          <cell r="R604" t="str">
            <v>MS   15</v>
          </cell>
          <cell r="S604">
            <v>41167</v>
          </cell>
          <cell r="T604">
            <v>2012</v>
          </cell>
          <cell r="U604">
            <v>9</v>
          </cell>
          <cell r="V604">
            <v>716</v>
          </cell>
          <cell r="W604" t="str">
            <v>MS</v>
          </cell>
          <cell r="X604">
            <v>5.4</v>
          </cell>
          <cell r="Y604">
            <v>1.88</v>
          </cell>
          <cell r="Z604">
            <v>1.5285170413199079E-3</v>
          </cell>
          <cell r="AA604">
            <v>40451</v>
          </cell>
          <cell r="AB604">
            <v>41107.24</v>
          </cell>
          <cell r="AC604">
            <v>4.5400000000000003E-2</v>
          </cell>
          <cell r="AD604">
            <v>1</v>
          </cell>
          <cell r="AE604">
            <v>108.95100000000001</v>
          </cell>
          <cell r="AF604" t="str">
            <v>AA-</v>
          </cell>
          <cell r="AG604">
            <v>109.74</v>
          </cell>
          <cell r="AH604">
            <v>2</v>
          </cell>
          <cell r="AI604">
            <v>0.8</v>
          </cell>
          <cell r="AJ604">
            <v>1.6260819588509658E-3</v>
          </cell>
          <cell r="AK604">
            <v>2.0144146974595553E-3</v>
          </cell>
          <cell r="AL604" t="str">
            <v>AA-</v>
          </cell>
          <cell r="AM604" t="str">
            <v>A1</v>
          </cell>
          <cell r="AN604" t="str">
            <v>AA-</v>
          </cell>
          <cell r="AO604" t="str">
            <v>Consumer, Non-cyclical</v>
          </cell>
          <cell r="AP604" t="str">
            <v>Pharmaceuticals</v>
          </cell>
          <cell r="AQ604" t="str">
            <v>BRITAIN</v>
          </cell>
          <cell r="AR604" t="str">
            <v>#N/A Field Not Applicable</v>
          </cell>
        </row>
        <row r="605">
          <cell r="A605" t="str">
            <v>CP Ltd</v>
          </cell>
          <cell r="B605" t="str">
            <v>BlackRock</v>
          </cell>
          <cell r="C605" t="str">
            <v>13407172</v>
          </cell>
          <cell r="D605" t="str">
            <v>USD</v>
          </cell>
          <cell r="E605" t="str">
            <v>015</v>
          </cell>
          <cell r="F605" t="str">
            <v>072</v>
          </cell>
          <cell r="G605" t="str">
            <v>E.I. DU PONT DE NEMO</v>
          </cell>
          <cell r="H605" t="str">
            <v>5 15 JAN 2013</v>
          </cell>
          <cell r="I605" t="str">
            <v>B263534BS7</v>
          </cell>
          <cell r="J605" t="str">
            <v>B</v>
          </cell>
          <cell r="K605" t="str">
            <v>ZZZ</v>
          </cell>
          <cell r="L605">
            <v>25333.33</v>
          </cell>
          <cell r="M605">
            <v>2599324.5099999998</v>
          </cell>
          <cell r="N605">
            <v>2615280</v>
          </cell>
          <cell r="O605">
            <v>2625264</v>
          </cell>
          <cell r="P605">
            <v>2400000</v>
          </cell>
          <cell r="Q605">
            <v>2650597.33</v>
          </cell>
          <cell r="R605" t="str">
            <v>JJ   15</v>
          </cell>
          <cell r="S605">
            <v>41289</v>
          </cell>
          <cell r="T605">
            <v>2013</v>
          </cell>
          <cell r="U605">
            <v>1</v>
          </cell>
          <cell r="V605">
            <v>838</v>
          </cell>
          <cell r="W605" t="str">
            <v>MS</v>
          </cell>
          <cell r="X605">
            <v>5</v>
          </cell>
          <cell r="Y605">
            <v>2.17</v>
          </cell>
          <cell r="Z605">
            <v>2.5322109965258614E-3</v>
          </cell>
          <cell r="AA605">
            <v>40451</v>
          </cell>
          <cell r="AB605">
            <v>25939.49</v>
          </cell>
          <cell r="AC605">
            <v>5.9400000000000001E-2</v>
          </cell>
          <cell r="AD605">
            <v>1</v>
          </cell>
          <cell r="AE605">
            <v>109.38600000000001</v>
          </cell>
          <cell r="AF605" t="str">
            <v>A</v>
          </cell>
          <cell r="AG605">
            <v>108.97</v>
          </cell>
          <cell r="AH605">
            <v>1.3</v>
          </cell>
          <cell r="AI605">
            <v>0.9</v>
          </cell>
          <cell r="AJ605">
            <v>1.5169927628956774E-3</v>
          </cell>
          <cell r="AK605">
            <v>1.8792733668087558E-3</v>
          </cell>
          <cell r="AL605" t="str">
            <v xml:space="preserve">A </v>
          </cell>
          <cell r="AM605" t="str">
            <v>A2</v>
          </cell>
          <cell r="AN605" t="str">
            <v xml:space="preserve">A </v>
          </cell>
          <cell r="AO605" t="str">
            <v>Basic Materials</v>
          </cell>
          <cell r="AP605" t="str">
            <v>Chemicals</v>
          </cell>
          <cell r="AQ605" t="str">
            <v>UNITED STATES</v>
          </cell>
          <cell r="AR605" t="str">
            <v>#N/A Field Not Applicable</v>
          </cell>
        </row>
        <row r="606">
          <cell r="A606" t="str">
            <v>CP Ltd</v>
          </cell>
          <cell r="B606" t="str">
            <v>BlackRock</v>
          </cell>
          <cell r="C606" t="str">
            <v>13407172</v>
          </cell>
          <cell r="D606" t="str">
            <v>USD</v>
          </cell>
          <cell r="E606" t="str">
            <v>015</v>
          </cell>
          <cell r="F606" t="str">
            <v>072</v>
          </cell>
          <cell r="G606" t="str">
            <v>DUKE ENERGY OHIO INC</v>
          </cell>
          <cell r="H606" t="str">
            <v>2.1 15 JUN 2013</v>
          </cell>
          <cell r="I606" t="str">
            <v>B26442EAB6</v>
          </cell>
          <cell r="J606" t="str">
            <v>B</v>
          </cell>
          <cell r="K606" t="str">
            <v>CAL</v>
          </cell>
          <cell r="L606">
            <v>6647.08</v>
          </cell>
          <cell r="M606">
            <v>1074858.5</v>
          </cell>
          <cell r="N606">
            <v>1074817.25</v>
          </cell>
          <cell r="O606">
            <v>1103799.25</v>
          </cell>
          <cell r="P606">
            <v>1075000</v>
          </cell>
          <cell r="Q606">
            <v>1110446.33</v>
          </cell>
          <cell r="R606" t="str">
            <v>JD   15</v>
          </cell>
          <cell r="S606">
            <v>41440</v>
          </cell>
          <cell r="T606">
            <v>2013</v>
          </cell>
          <cell r="U606">
            <v>6</v>
          </cell>
          <cell r="V606">
            <v>989</v>
          </cell>
          <cell r="W606" t="str">
            <v>MS</v>
          </cell>
          <cell r="X606">
            <v>2.1</v>
          </cell>
          <cell r="Y606">
            <v>2.62</v>
          </cell>
          <cell r="Z606">
            <v>1.2642479008365634E-3</v>
          </cell>
          <cell r="AA606">
            <v>40451</v>
          </cell>
          <cell r="AB606">
            <v>28940.75</v>
          </cell>
          <cell r="AC606">
            <v>8.2899999999999988E-2</v>
          </cell>
          <cell r="AD606">
            <v>1</v>
          </cell>
          <cell r="AE606">
            <v>102.679</v>
          </cell>
          <cell r="AF606" t="str">
            <v>A</v>
          </cell>
          <cell r="AG606">
            <v>99.983000000000004</v>
          </cell>
          <cell r="AH606">
            <v>2.1</v>
          </cell>
          <cell r="AI606">
            <v>1.1000000000000001</v>
          </cell>
          <cell r="AJ606">
            <v>1.0133284701361767E-3</v>
          </cell>
          <cell r="AK606">
            <v>1.2553264935298426E-3</v>
          </cell>
          <cell r="AL606" t="str">
            <v xml:space="preserve">A </v>
          </cell>
          <cell r="AM606" t="str">
            <v>A2</v>
          </cell>
          <cell r="AN606" t="str">
            <v xml:space="preserve">A </v>
          </cell>
          <cell r="AO606" t="str">
            <v>Utilities</v>
          </cell>
          <cell r="AP606" t="str">
            <v>Electric</v>
          </cell>
          <cell r="AQ606" t="str">
            <v>UNITED STATES</v>
          </cell>
          <cell r="AR606" t="str">
            <v>#N/A Field Not Applicable</v>
          </cell>
        </row>
        <row r="607">
          <cell r="A607" t="str">
            <v>CP Ltd</v>
          </cell>
          <cell r="B607" t="str">
            <v>BlackRock</v>
          </cell>
          <cell r="C607" t="str">
            <v>13407172</v>
          </cell>
          <cell r="D607" t="str">
            <v>USD</v>
          </cell>
          <cell r="E607" t="str">
            <v>015</v>
          </cell>
          <cell r="F607" t="str">
            <v>072</v>
          </cell>
          <cell r="G607" t="str">
            <v>HEWLETT-PACKARD CO</v>
          </cell>
          <cell r="H607" t="str">
            <v>2.25 27 MAY 2011</v>
          </cell>
          <cell r="I607" t="str">
            <v>B428236AX1</v>
          </cell>
          <cell r="J607" t="str">
            <v>B</v>
          </cell>
          <cell r="K607" t="str">
            <v>CAL</v>
          </cell>
          <cell r="L607">
            <v>5812.5</v>
          </cell>
          <cell r="M607">
            <v>755024.01</v>
          </cell>
          <cell r="N607">
            <v>762750</v>
          </cell>
          <cell r="O607">
            <v>759832.5</v>
          </cell>
          <cell r="P607">
            <v>750000</v>
          </cell>
          <cell r="Q607">
            <v>765645</v>
          </cell>
          <cell r="R607" t="str">
            <v>MN   27</v>
          </cell>
          <cell r="S607">
            <v>40690</v>
          </cell>
          <cell r="T607">
            <v>2011</v>
          </cell>
          <cell r="U607">
            <v>5</v>
          </cell>
          <cell r="V607">
            <v>239</v>
          </cell>
          <cell r="W607" t="str">
            <v>MS</v>
          </cell>
          <cell r="X607">
            <v>2.25</v>
          </cell>
          <cell r="Y607">
            <v>0.65</v>
          </cell>
          <cell r="Z607">
            <v>2.2031992438344562E-4</v>
          </cell>
          <cell r="AA607">
            <v>40451</v>
          </cell>
          <cell r="AB607">
            <v>4808.49</v>
          </cell>
          <cell r="AC607">
            <v>7.4999999999999997E-3</v>
          </cell>
          <cell r="AD607">
            <v>1</v>
          </cell>
          <cell r="AE607">
            <v>101.31100000000001</v>
          </cell>
          <cell r="AF607" t="str">
            <v>A</v>
          </cell>
          <cell r="AG607">
            <v>101.7</v>
          </cell>
          <cell r="AH607">
            <v>1.2</v>
          </cell>
          <cell r="AI607">
            <v>0.3</v>
          </cell>
          <cell r="AJ607">
            <v>4.0674447578482268E-4</v>
          </cell>
          <cell r="AK607">
            <v>5.0388115166741395E-4</v>
          </cell>
          <cell r="AL607" t="str">
            <v xml:space="preserve">A </v>
          </cell>
          <cell r="AM607" t="str">
            <v>A2</v>
          </cell>
          <cell r="AN607" t="str">
            <v xml:space="preserve">A </v>
          </cell>
          <cell r="AO607" t="str">
            <v>Technology</v>
          </cell>
          <cell r="AP607" t="str">
            <v>Computers</v>
          </cell>
          <cell r="AQ607" t="str">
            <v>UNITED STATES</v>
          </cell>
          <cell r="AR607" t="str">
            <v>#N/A Field Not Applicable</v>
          </cell>
        </row>
        <row r="608">
          <cell r="A608" t="str">
            <v>CP Ltd</v>
          </cell>
          <cell r="B608" t="str">
            <v>BlackRock</v>
          </cell>
          <cell r="C608" t="str">
            <v>13407172</v>
          </cell>
          <cell r="D608" t="str">
            <v>USD</v>
          </cell>
          <cell r="E608" t="str">
            <v>150</v>
          </cell>
          <cell r="F608" t="str">
            <v>072</v>
          </cell>
          <cell r="G608" t="str">
            <v>KFW</v>
          </cell>
          <cell r="H608" t="str">
            <v>2.25 16 APR 201</v>
          </cell>
          <cell r="I608" t="str">
            <v>B500769DG6</v>
          </cell>
          <cell r="J608" t="str">
            <v>B</v>
          </cell>
          <cell r="K608" t="str">
            <v>ZZZ</v>
          </cell>
          <cell r="L608">
            <v>16190.62</v>
          </cell>
          <cell r="M608">
            <v>1585189.25</v>
          </cell>
          <cell r="N608">
            <v>1595198.5</v>
          </cell>
          <cell r="O608">
            <v>1610521.7</v>
          </cell>
          <cell r="P608">
            <v>1570000</v>
          </cell>
          <cell r="Q608">
            <v>1626712.32</v>
          </cell>
          <cell r="R608" t="str">
            <v>AO   16</v>
          </cell>
          <cell r="S608">
            <v>41015</v>
          </cell>
          <cell r="T608">
            <v>2012</v>
          </cell>
          <cell r="U608">
            <v>4</v>
          </cell>
          <cell r="V608">
            <v>564</v>
          </cell>
          <cell r="W608" t="str">
            <v>MS</v>
          </cell>
          <cell r="X608">
            <v>2.25</v>
          </cell>
          <cell r="Y608">
            <v>1.51</v>
          </cell>
          <cell r="Z608">
            <v>1.0745774445322929E-3</v>
          </cell>
          <cell r="AA608">
            <v>40451</v>
          </cell>
          <cell r="AB608">
            <v>25332.45</v>
          </cell>
          <cell r="AC608">
            <v>3.0600000000000002E-2</v>
          </cell>
          <cell r="AD608">
            <v>1</v>
          </cell>
          <cell r="AE608">
            <v>102.581</v>
          </cell>
          <cell r="AF608" t="str">
            <v>AAA</v>
          </cell>
          <cell r="AG608">
            <v>101.605</v>
          </cell>
          <cell r="AH608">
            <v>1.6</v>
          </cell>
          <cell r="AI608">
            <v>0.6</v>
          </cell>
          <cell r="AJ608">
            <v>1.1386251067891846E-3</v>
          </cell>
          <cell r="AK608">
            <v>1.4105458445854444E-3</v>
          </cell>
          <cell r="AL608" t="str">
            <v>AAA</v>
          </cell>
          <cell r="AM608" t="str">
            <v>Aaa</v>
          </cell>
          <cell r="AN608" t="str">
            <v>AAA</v>
          </cell>
          <cell r="AO608" t="str">
            <v>Financial</v>
          </cell>
          <cell r="AP608" t="str">
            <v>Banks</v>
          </cell>
          <cell r="AQ608" t="str">
            <v>GERMANY</v>
          </cell>
          <cell r="AR608" t="str">
            <v>#N/A Field Not Applicable</v>
          </cell>
        </row>
        <row r="609">
          <cell r="A609" t="str">
            <v>CP Ltd</v>
          </cell>
          <cell r="B609" t="str">
            <v>BlackRock</v>
          </cell>
          <cell r="C609" t="str">
            <v>13407172</v>
          </cell>
          <cell r="D609" t="str">
            <v>USD</v>
          </cell>
          <cell r="E609" t="str">
            <v>015</v>
          </cell>
          <cell r="F609" t="str">
            <v>072</v>
          </cell>
          <cell r="G609" t="str">
            <v>ELI LILLY &amp; CO</v>
          </cell>
          <cell r="H609" t="str">
            <v>3.55 06 MAR 2012</v>
          </cell>
          <cell r="I609" t="str">
            <v>B532457BD9</v>
          </cell>
          <cell r="J609" t="str">
            <v>B</v>
          </cell>
          <cell r="K609" t="str">
            <v>CAL</v>
          </cell>
          <cell r="L609">
            <v>9121.5300000000007</v>
          </cell>
          <cell r="M609">
            <v>3815091.58</v>
          </cell>
          <cell r="N609">
            <v>3865541</v>
          </cell>
          <cell r="O609">
            <v>3844929</v>
          </cell>
          <cell r="P609">
            <v>3700000</v>
          </cell>
          <cell r="Q609">
            <v>3854050.53</v>
          </cell>
          <cell r="R609" t="str">
            <v>MS    6</v>
          </cell>
          <cell r="S609">
            <v>40974</v>
          </cell>
          <cell r="T609">
            <v>2012</v>
          </cell>
          <cell r="U609">
            <v>3</v>
          </cell>
          <cell r="V609">
            <v>523</v>
          </cell>
          <cell r="W609" t="str">
            <v>MS</v>
          </cell>
          <cell r="X609">
            <v>3.55</v>
          </cell>
          <cell r="Y609">
            <v>1.4</v>
          </cell>
          <cell r="Z609">
            <v>2.3977983546614487E-3</v>
          </cell>
          <cell r="AA609">
            <v>40451</v>
          </cell>
          <cell r="AB609">
            <v>29837.42</v>
          </cell>
          <cell r="AC609">
            <v>2.69E-2</v>
          </cell>
          <cell r="AD609">
            <v>1</v>
          </cell>
          <cell r="AE609">
            <v>103.917</v>
          </cell>
          <cell r="AF609" t="str">
            <v>AA-</v>
          </cell>
          <cell r="AG609">
            <v>104.47399999999999</v>
          </cell>
          <cell r="AH609">
            <v>1.4</v>
          </cell>
          <cell r="AI609">
            <v>0.8</v>
          </cell>
          <cell r="AJ609">
            <v>2.3977983546614487E-3</v>
          </cell>
          <cell r="AK609">
            <v>2.9704285327582661E-3</v>
          </cell>
          <cell r="AL609" t="str">
            <v>AA-</v>
          </cell>
          <cell r="AM609" t="str">
            <v>A1</v>
          </cell>
          <cell r="AN609" t="str">
            <v>AA-</v>
          </cell>
          <cell r="AO609" t="str">
            <v>Consumer, Non-cyclical</v>
          </cell>
          <cell r="AP609" t="str">
            <v>Pharmaceuticals</v>
          </cell>
          <cell r="AQ609" t="str">
            <v>UNITED STATES</v>
          </cell>
          <cell r="AR609" t="str">
            <v>#N/A Field Not Applicable</v>
          </cell>
        </row>
        <row r="610">
          <cell r="A610" t="str">
            <v>CP Ltd</v>
          </cell>
          <cell r="B610" t="str">
            <v>BlackRock</v>
          </cell>
          <cell r="C610" t="str">
            <v>13407172</v>
          </cell>
          <cell r="D610" t="str">
            <v>USD</v>
          </cell>
          <cell r="E610" t="str">
            <v>285</v>
          </cell>
          <cell r="F610" t="str">
            <v>072</v>
          </cell>
          <cell r="G610" t="str">
            <v>NATIONAL AUSTRALIA B</v>
          </cell>
          <cell r="H610" t="str">
            <v>2.35 16 NOV 201</v>
          </cell>
          <cell r="I610" t="str">
            <v>B6325C0AY7</v>
          </cell>
          <cell r="J610" t="str">
            <v>B</v>
          </cell>
          <cell r="K610" t="str">
            <v>ZZZ</v>
          </cell>
          <cell r="L610">
            <v>34368.75</v>
          </cell>
          <cell r="M610">
            <v>3939484.5</v>
          </cell>
          <cell r="N610">
            <v>3941535</v>
          </cell>
          <cell r="O610">
            <v>3979828.13</v>
          </cell>
          <cell r="P610">
            <v>3900000</v>
          </cell>
          <cell r="Q610">
            <v>4014196.88</v>
          </cell>
          <cell r="R610" t="str">
            <v>MN   16</v>
          </cell>
          <cell r="S610">
            <v>41229</v>
          </cell>
          <cell r="T610">
            <v>2012</v>
          </cell>
          <cell r="U610">
            <v>11</v>
          </cell>
          <cell r="V610">
            <v>778</v>
          </cell>
          <cell r="W610" t="str">
            <v>MS</v>
          </cell>
          <cell r="X610">
            <v>2.35</v>
          </cell>
          <cell r="Y610">
            <v>2.0499999999999998</v>
          </cell>
          <cell r="Z610">
            <v>3.6255417598360156E-3</v>
          </cell>
          <cell r="AA610">
            <v>40451</v>
          </cell>
          <cell r="AB610">
            <v>40343.620000000003</v>
          </cell>
          <cell r="AC610">
            <v>5.33E-2</v>
          </cell>
          <cell r="AD610">
            <v>1</v>
          </cell>
          <cell r="AE610">
            <v>102.04700000000001</v>
          </cell>
          <cell r="AF610" t="str">
            <v>AA</v>
          </cell>
          <cell r="AG610">
            <v>101.065</v>
          </cell>
          <cell r="AH610">
            <v>1.9</v>
          </cell>
          <cell r="AI610">
            <v>1.4</v>
          </cell>
          <cell r="AJ610">
            <v>3.3602582164333808E-3</v>
          </cell>
          <cell r="AK610">
            <v>4.1627382319804861E-3</v>
          </cell>
          <cell r="AL610" t="str">
            <v>AA</v>
          </cell>
          <cell r="AM610" t="str">
            <v>Aa1</v>
          </cell>
          <cell r="AN610" t="str">
            <v>AA</v>
          </cell>
          <cell r="AO610" t="str">
            <v>Financial</v>
          </cell>
          <cell r="AP610" t="str">
            <v>Banks</v>
          </cell>
          <cell r="AQ610" t="str">
            <v>AUSTRALIA</v>
          </cell>
          <cell r="AR610" t="str">
            <v>#N/A Field Not Applicable</v>
          </cell>
        </row>
        <row r="611">
          <cell r="A611" t="str">
            <v>CP Ltd</v>
          </cell>
          <cell r="B611" t="str">
            <v>BlackRock</v>
          </cell>
          <cell r="C611" t="str">
            <v>13407172</v>
          </cell>
          <cell r="D611" t="str">
            <v>USD</v>
          </cell>
          <cell r="E611" t="str">
            <v>195</v>
          </cell>
          <cell r="F611" t="str">
            <v>072</v>
          </cell>
          <cell r="G611" t="str">
            <v>PROCTER &amp; GAMBLE INT</v>
          </cell>
          <cell r="H611" t="str">
            <v>1.35 26 AUG 2011</v>
          </cell>
          <cell r="I611" t="str">
            <v>B742732AE0</v>
          </cell>
          <cell r="J611" t="str">
            <v>B</v>
          </cell>
          <cell r="K611" t="str">
            <v>CAL</v>
          </cell>
          <cell r="L611">
            <v>2625</v>
          </cell>
          <cell r="M611">
            <v>2010909.79</v>
          </cell>
          <cell r="N611">
            <v>2017774</v>
          </cell>
          <cell r="O611">
            <v>2016960</v>
          </cell>
          <cell r="P611">
            <v>2000000</v>
          </cell>
          <cell r="Q611">
            <v>2019585</v>
          </cell>
          <cell r="R611" t="str">
            <v>FA   26</v>
          </cell>
          <cell r="S611">
            <v>40781</v>
          </cell>
          <cell r="T611">
            <v>2011</v>
          </cell>
          <cell r="U611">
            <v>8</v>
          </cell>
          <cell r="V611">
            <v>330</v>
          </cell>
          <cell r="W611" t="str">
            <v>MS</v>
          </cell>
          <cell r="X611">
            <v>1.35</v>
          </cell>
          <cell r="Y611">
            <v>0.9</v>
          </cell>
          <cell r="Z611">
            <v>8.1248387887437965E-4</v>
          </cell>
          <cell r="AA611">
            <v>40451</v>
          </cell>
          <cell r="AB611">
            <v>6050.21</v>
          </cell>
          <cell r="AC611">
            <v>1.26E-2</v>
          </cell>
          <cell r="AD611">
            <v>1</v>
          </cell>
          <cell r="AE611">
            <v>100.848</v>
          </cell>
          <cell r="AF611" t="str">
            <v>AA-</v>
          </cell>
          <cell r="AG611">
            <v>100.889</v>
          </cell>
          <cell r="AH611">
            <v>0.7</v>
          </cell>
          <cell r="AI611">
            <v>0.4</v>
          </cell>
          <cell r="AJ611">
            <v>6.319319057911841E-4</v>
          </cell>
          <cell r="AK611">
            <v>7.8284671439249353E-4</v>
          </cell>
          <cell r="AL611" t="str">
            <v>AA-</v>
          </cell>
          <cell r="AM611" t="str">
            <v>Aa3</v>
          </cell>
          <cell r="AN611" t="str">
            <v>AA-</v>
          </cell>
          <cell r="AO611" t="str">
            <v>Consumer, Non-cyclical</v>
          </cell>
          <cell r="AP611" t="str">
            <v>Cosmetics/Personal Care</v>
          </cell>
          <cell r="AQ611" t="str">
            <v>LUXEMBOURG</v>
          </cell>
          <cell r="AR611" t="str">
            <v>#N/A Field Not Applicable</v>
          </cell>
        </row>
        <row r="612">
          <cell r="A612" t="str">
            <v>CP Ltd</v>
          </cell>
          <cell r="B612" t="str">
            <v>BlackRock</v>
          </cell>
          <cell r="C612" t="str">
            <v>13407172</v>
          </cell>
          <cell r="D612" t="str">
            <v>USD</v>
          </cell>
          <cell r="E612" t="str">
            <v>285</v>
          </cell>
          <cell r="F612" t="str">
            <v>072</v>
          </cell>
          <cell r="G612" t="str">
            <v>COMMONWEALTH BANK AU</v>
          </cell>
          <cell r="H612" t="str">
            <v>2.75 15 OCT 2012</v>
          </cell>
          <cell r="I612" t="str">
            <v>BB4W35Z4</v>
          </cell>
          <cell r="J612" t="str">
            <v>B</v>
          </cell>
          <cell r="K612" t="str">
            <v>ZZZ</v>
          </cell>
          <cell r="L612">
            <v>13948.61</v>
          </cell>
          <cell r="M612">
            <v>1099932.71</v>
          </cell>
          <cell r="N612">
            <v>1099901</v>
          </cell>
          <cell r="O612">
            <v>1132615</v>
          </cell>
          <cell r="P612">
            <v>1100000</v>
          </cell>
          <cell r="Q612">
            <v>1146563.6100000001</v>
          </cell>
          <cell r="R612" t="str">
            <v>AO   15</v>
          </cell>
          <cell r="S612">
            <v>41197</v>
          </cell>
          <cell r="T612">
            <v>2012</v>
          </cell>
          <cell r="U612">
            <v>10</v>
          </cell>
          <cell r="V612">
            <v>746</v>
          </cell>
          <cell r="W612" t="str">
            <v>MS</v>
          </cell>
          <cell r="X612">
            <v>2.75</v>
          </cell>
          <cell r="Y612">
            <v>1.96</v>
          </cell>
          <cell r="Z612">
            <v>9.6783615851938004E-4</v>
          </cell>
          <cell r="AA612">
            <v>40451</v>
          </cell>
          <cell r="AB612">
            <v>32682.29</v>
          </cell>
          <cell r="AC612">
            <v>4.9200000000000001E-2</v>
          </cell>
          <cell r="AD612">
            <v>1</v>
          </cell>
          <cell r="AE612">
            <v>102.965</v>
          </cell>
          <cell r="AF612" t="str">
            <v>AA</v>
          </cell>
          <cell r="AG612">
            <v>99.991</v>
          </cell>
          <cell r="AH612">
            <v>2.8</v>
          </cell>
          <cell r="AI612">
            <v>1.3</v>
          </cell>
          <cell r="AJ612">
            <v>1.3826230835991141E-3</v>
          </cell>
          <cell r="AK612">
            <v>1.7128141945667911E-3</v>
          </cell>
          <cell r="AL612" t="str">
            <v>AA</v>
          </cell>
          <cell r="AM612" t="str">
            <v>Aa1</v>
          </cell>
          <cell r="AN612" t="str">
            <v>AA</v>
          </cell>
          <cell r="AO612" t="str">
            <v>Financial</v>
          </cell>
          <cell r="AP612" t="str">
            <v>Banks</v>
          </cell>
          <cell r="AQ612" t="str">
            <v>AUSTRALIA</v>
          </cell>
          <cell r="AR612" t="str">
            <v>#N/A Field Not Applicable</v>
          </cell>
        </row>
        <row r="613">
          <cell r="A613" t="str">
            <v>CP Ltd</v>
          </cell>
          <cell r="B613" t="str">
            <v>BlackRock</v>
          </cell>
          <cell r="C613" t="str">
            <v>13407172</v>
          </cell>
          <cell r="D613" t="str">
            <v>USD</v>
          </cell>
          <cell r="E613" t="str">
            <v>015</v>
          </cell>
          <cell r="F613" t="str">
            <v>072</v>
          </cell>
          <cell r="G613" t="str">
            <v>CHEVRON CORP</v>
          </cell>
          <cell r="H613" t="str">
            <v>3.45 03 MAR 2012</v>
          </cell>
          <cell r="I613" t="str">
            <v>BEH7402538</v>
          </cell>
          <cell r="J613" t="str">
            <v>B</v>
          </cell>
          <cell r="K613" t="str">
            <v>CAL</v>
          </cell>
          <cell r="L613">
            <v>9928.33</v>
          </cell>
          <cell r="M613">
            <v>3817710.73</v>
          </cell>
          <cell r="N613">
            <v>3857751</v>
          </cell>
          <cell r="O613">
            <v>3842218.75</v>
          </cell>
          <cell r="P613">
            <v>3700000</v>
          </cell>
          <cell r="Q613">
            <v>3852147.08</v>
          </cell>
          <cell r="R613" t="str">
            <v>MS    3</v>
          </cell>
          <cell r="S613">
            <v>40971</v>
          </cell>
          <cell r="T613">
            <v>2012</v>
          </cell>
          <cell r="U613">
            <v>3</v>
          </cell>
          <cell r="V613">
            <v>520</v>
          </cell>
          <cell r="W613" t="str">
            <v>MS</v>
          </cell>
          <cell r="X613">
            <v>3.45</v>
          </cell>
          <cell r="Y613">
            <v>1.4</v>
          </cell>
          <cell r="Z613">
            <v>2.3994444995648987E-3</v>
          </cell>
          <cell r="AA613">
            <v>40451</v>
          </cell>
          <cell r="AB613">
            <v>24508.02</v>
          </cell>
          <cell r="AC613">
            <v>2.6600000000000002E-2</v>
          </cell>
          <cell r="AD613">
            <v>1</v>
          </cell>
          <cell r="AE613">
            <v>103.84399999999999</v>
          </cell>
          <cell r="AF613" t="str">
            <v>AA</v>
          </cell>
          <cell r="AG613">
            <v>104.264</v>
          </cell>
          <cell r="AH613">
            <v>1.2</v>
          </cell>
          <cell r="AI613">
            <v>0.7</v>
          </cell>
          <cell r="AJ613">
            <v>2.0566667139127704E-3</v>
          </cell>
          <cell r="AK613">
            <v>2.547829544341833E-3</v>
          </cell>
          <cell r="AL613" t="str">
            <v>AA</v>
          </cell>
          <cell r="AM613" t="str">
            <v>Aa1</v>
          </cell>
          <cell r="AN613" t="str">
            <v>AA</v>
          </cell>
          <cell r="AO613" t="str">
            <v>Energy</v>
          </cell>
          <cell r="AP613" t="str">
            <v>Oil&amp;Gas</v>
          </cell>
          <cell r="AQ613" t="str">
            <v>UNITED STATES</v>
          </cell>
          <cell r="AR613" t="str">
            <v>#N/A Field Not Applicable</v>
          </cell>
        </row>
        <row r="614">
          <cell r="A614" t="str">
            <v>CP Inc</v>
          </cell>
          <cell r="B614" t="str">
            <v>UBS</v>
          </cell>
          <cell r="C614" t="str">
            <v>13409102</v>
          </cell>
          <cell r="D614" t="str">
            <v>USD</v>
          </cell>
          <cell r="E614" t="str">
            <v>015</v>
          </cell>
          <cell r="F614" t="str">
            <v>072</v>
          </cell>
          <cell r="G614" t="str">
            <v>BERKSHIRE HATHAWAY F</v>
          </cell>
          <cell r="H614" t="str">
            <v>4.000 APR 15 12</v>
          </cell>
          <cell r="I614" t="str">
            <v>084664BK6</v>
          </cell>
          <cell r="J614" t="str">
            <v>B</v>
          </cell>
          <cell r="K614" t="str">
            <v>CAL</v>
          </cell>
          <cell r="L614">
            <v>36888.89</v>
          </cell>
          <cell r="M614">
            <v>2045398.8</v>
          </cell>
          <cell r="N614">
            <v>2080700</v>
          </cell>
          <cell r="O614">
            <v>2097240</v>
          </cell>
          <cell r="P614">
            <v>2000000</v>
          </cell>
          <cell r="Q614">
            <v>2134128.89</v>
          </cell>
          <cell r="R614" t="str">
            <v>AO   15</v>
          </cell>
          <cell r="S614">
            <v>41014</v>
          </cell>
          <cell r="T614">
            <v>2012</v>
          </cell>
          <cell r="U614">
            <v>4</v>
          </cell>
          <cell r="V614">
            <v>563</v>
          </cell>
          <cell r="W614" t="str">
            <v>MS</v>
          </cell>
          <cell r="X614">
            <v>4</v>
          </cell>
          <cell r="Y614">
            <v>1.48</v>
          </cell>
          <cell r="Z614">
            <v>1.3589997188321423E-3</v>
          </cell>
          <cell r="AA614">
            <v>40451</v>
          </cell>
          <cell r="AB614">
            <v>51841.2</v>
          </cell>
          <cell r="AC614">
            <v>2.9900000000000003E-2</v>
          </cell>
          <cell r="AD614">
            <v>1</v>
          </cell>
          <cell r="AE614">
            <v>104.86200000000001</v>
          </cell>
          <cell r="AF614" t="str">
            <v>AA+</v>
          </cell>
          <cell r="AG614">
            <v>104.035</v>
          </cell>
          <cell r="AH614">
            <v>2.4</v>
          </cell>
          <cell r="AI614">
            <v>0.8</v>
          </cell>
          <cell r="AJ614">
            <v>2.2037833278359064E-3</v>
          </cell>
          <cell r="AK614">
            <v>2.7300798102119863E-3</v>
          </cell>
          <cell r="AL614" t="str">
            <v>AA+</v>
          </cell>
          <cell r="AM614" t="str">
            <v>Aa2</v>
          </cell>
          <cell r="AN614" t="str">
            <v>AA+</v>
          </cell>
          <cell r="AO614" t="str">
            <v>Financial</v>
          </cell>
          <cell r="AP614" t="str">
            <v>Insurance</v>
          </cell>
          <cell r="AQ614" t="str">
            <v>UNITED STATES</v>
          </cell>
          <cell r="AR614" t="str">
            <v>#N/A Field Not Applicable</v>
          </cell>
        </row>
        <row r="615">
          <cell r="A615" t="str">
            <v>CP Inc</v>
          </cell>
          <cell r="B615" t="str">
            <v>UBS</v>
          </cell>
          <cell r="C615" t="str">
            <v>13409102</v>
          </cell>
          <cell r="D615" t="str">
            <v>USD</v>
          </cell>
          <cell r="E615" t="str">
            <v>015</v>
          </cell>
          <cell r="F615" t="str">
            <v>072</v>
          </cell>
          <cell r="G615" t="str">
            <v>BOEING CO</v>
          </cell>
          <cell r="H615" t="str">
            <v>1.875 NOV 20 12</v>
          </cell>
          <cell r="I615" t="str">
            <v>097023BB0</v>
          </cell>
          <cell r="J615" t="str">
            <v>B</v>
          </cell>
          <cell r="K615" t="str">
            <v>ZZZ</v>
          </cell>
          <cell r="L615">
            <v>13645.83</v>
          </cell>
          <cell r="M615">
            <v>2021577.23</v>
          </cell>
          <cell r="N615">
            <v>2024340</v>
          </cell>
          <cell r="O615">
            <v>2039680</v>
          </cell>
          <cell r="P615">
            <v>2000000</v>
          </cell>
          <cell r="Q615">
            <v>2053325.83</v>
          </cell>
          <cell r="R615" t="str">
            <v>MN   20</v>
          </cell>
          <cell r="S615">
            <v>41233</v>
          </cell>
          <cell r="T615">
            <v>2012</v>
          </cell>
          <cell r="U615">
            <v>11</v>
          </cell>
          <cell r="V615">
            <v>782</v>
          </cell>
          <cell r="W615" t="str">
            <v>MS</v>
          </cell>
          <cell r="X615">
            <v>1.875</v>
          </cell>
          <cell r="Y615">
            <v>2.08</v>
          </cell>
          <cell r="Z615">
            <v>1.8877015259904984E-3</v>
          </cell>
          <cell r="AA615">
            <v>40451</v>
          </cell>
          <cell r="AB615">
            <v>18102.77</v>
          </cell>
          <cell r="AC615">
            <v>5.4400000000000004E-2</v>
          </cell>
          <cell r="AD615">
            <v>1</v>
          </cell>
          <cell r="AE615">
            <v>101.98399999999999</v>
          </cell>
          <cell r="AF615" t="str">
            <v>A</v>
          </cell>
          <cell r="AG615">
            <v>101.21700000000001</v>
          </cell>
          <cell r="AH615">
            <v>1.4</v>
          </cell>
          <cell r="AI615">
            <v>0.9</v>
          </cell>
          <cell r="AJ615">
            <v>1.2705683348012971E-3</v>
          </cell>
          <cell r="AK615">
            <v>1.5739990926158633E-3</v>
          </cell>
          <cell r="AL615" t="str">
            <v xml:space="preserve">A </v>
          </cell>
          <cell r="AM615" t="str">
            <v>A2</v>
          </cell>
          <cell r="AN615" t="str">
            <v xml:space="preserve">A </v>
          </cell>
          <cell r="AO615" t="str">
            <v>Industrial</v>
          </cell>
          <cell r="AP615" t="str">
            <v>Aerospace/Defense</v>
          </cell>
          <cell r="AQ615" t="str">
            <v>UNITED STATES</v>
          </cell>
          <cell r="AR615" t="str">
            <v>#N/A Field Not Applicable</v>
          </cell>
        </row>
        <row r="616">
          <cell r="A616" t="str">
            <v>CP Inc</v>
          </cell>
          <cell r="B616" t="str">
            <v>UBS</v>
          </cell>
          <cell r="C616" t="str">
            <v>13409102</v>
          </cell>
          <cell r="D616" t="str">
            <v>USD</v>
          </cell>
          <cell r="E616" t="str">
            <v>015</v>
          </cell>
          <cell r="F616" t="str">
            <v>072</v>
          </cell>
          <cell r="G616" t="str">
            <v>INTL BUSINESS MCHN</v>
          </cell>
          <cell r="H616" t="str">
            <v>4.950 MAR 22 11</v>
          </cell>
          <cell r="I616" t="str">
            <v>459200DU2</v>
          </cell>
          <cell r="J616" t="str">
            <v>B</v>
          </cell>
          <cell r="K616" t="str">
            <v>ZZZ</v>
          </cell>
          <cell r="L616">
            <v>3198.94</v>
          </cell>
          <cell r="M616">
            <v>2606165.2000000002</v>
          </cell>
          <cell r="N616">
            <v>2669784.35</v>
          </cell>
          <cell r="O616">
            <v>2637682.2999999998</v>
          </cell>
          <cell r="P616">
            <v>2585000</v>
          </cell>
          <cell r="Q616">
            <v>2640881.2400000002</v>
          </cell>
          <cell r="R616" t="str">
            <v>MS   22</v>
          </cell>
          <cell r="S616">
            <v>40624</v>
          </cell>
          <cell r="T616">
            <v>2011</v>
          </cell>
          <cell r="U616">
            <v>3</v>
          </cell>
          <cell r="V616">
            <v>173</v>
          </cell>
          <cell r="W616" t="str">
            <v>MS</v>
          </cell>
          <cell r="X616">
            <v>4.95</v>
          </cell>
          <cell r="Y616">
            <v>0.48</v>
          </cell>
          <cell r="Z616">
            <v>5.61594483906623E-4</v>
          </cell>
          <cell r="AA616">
            <v>40451</v>
          </cell>
          <cell r="AB616">
            <v>31517.1</v>
          </cell>
          <cell r="AC616">
            <v>4.5999999999999999E-3</v>
          </cell>
          <cell r="AD616">
            <v>1</v>
          </cell>
          <cell r="AE616">
            <v>102.038</v>
          </cell>
          <cell r="AF616" t="str">
            <v>A+</v>
          </cell>
          <cell r="AG616">
            <v>103.28</v>
          </cell>
          <cell r="AH616">
            <v>2.7</v>
          </cell>
          <cell r="AI616">
            <v>0.7</v>
          </cell>
          <cell r="AJ616">
            <v>3.1589689719747553E-3</v>
          </cell>
          <cell r="AK616">
            <v>3.9133780996262052E-3</v>
          </cell>
          <cell r="AL616" t="str">
            <v xml:space="preserve">A+ </v>
          </cell>
          <cell r="AM616" t="str">
            <v>A1</v>
          </cell>
          <cell r="AN616" t="str">
            <v xml:space="preserve">A+ </v>
          </cell>
          <cell r="AO616" t="str">
            <v>Technology</v>
          </cell>
          <cell r="AP616" t="str">
            <v>Computers</v>
          </cell>
          <cell r="AQ616" t="str">
            <v>UNITED STATES</v>
          </cell>
          <cell r="AR616" t="str">
            <v>#N/A Field Not Applicable</v>
          </cell>
        </row>
        <row r="617">
          <cell r="A617" t="str">
            <v>CP Inc</v>
          </cell>
          <cell r="B617" t="str">
            <v>UBS</v>
          </cell>
          <cell r="C617" t="str">
            <v>13409102</v>
          </cell>
          <cell r="D617" t="str">
            <v>USD</v>
          </cell>
          <cell r="E617" t="str">
            <v>015</v>
          </cell>
          <cell r="F617" t="str">
            <v>072</v>
          </cell>
          <cell r="G617" t="str">
            <v>METROPOLITAN LIFE GL</v>
          </cell>
          <cell r="H617" t="str">
            <v>2.500 JAN 11 13 144</v>
          </cell>
          <cell r="I617" t="str">
            <v>59217GAA7</v>
          </cell>
          <cell r="J617" t="str">
            <v>B</v>
          </cell>
          <cell r="K617" t="str">
            <v>ZZZ</v>
          </cell>
          <cell r="L617">
            <v>25000</v>
          </cell>
          <cell r="M617">
            <v>4509012.93</v>
          </cell>
          <cell r="N617">
            <v>4510869</v>
          </cell>
          <cell r="O617">
            <v>4607578.13</v>
          </cell>
          <cell r="P617">
            <v>4500000</v>
          </cell>
          <cell r="Q617">
            <v>4632578.13</v>
          </cell>
          <cell r="R617" t="str">
            <v>JJ   11</v>
          </cell>
          <cell r="S617">
            <v>41285</v>
          </cell>
          <cell r="T617">
            <v>2013</v>
          </cell>
          <cell r="U617">
            <v>1</v>
          </cell>
          <cell r="V617">
            <v>834</v>
          </cell>
          <cell r="W617" t="str">
            <v>MS</v>
          </cell>
          <cell r="X617">
            <v>2.5</v>
          </cell>
          <cell r="Y617">
            <v>2.2000000000000002</v>
          </cell>
          <cell r="Z617">
            <v>4.4533191082930393E-3</v>
          </cell>
          <cell r="AA617">
            <v>40451</v>
          </cell>
          <cell r="AB617">
            <v>98565.2</v>
          </cell>
          <cell r="AC617">
            <v>6.0400000000000002E-2</v>
          </cell>
          <cell r="AD617">
            <v>1</v>
          </cell>
          <cell r="AE617">
            <v>102.39100000000001</v>
          </cell>
          <cell r="AF617" t="str">
            <v>AA-</v>
          </cell>
          <cell r="AG617">
            <v>100.242</v>
          </cell>
          <cell r="AH617">
            <v>2.4</v>
          </cell>
          <cell r="AI617">
            <v>1.4</v>
          </cell>
          <cell r="AJ617">
            <v>4.8581662999560432E-3</v>
          </cell>
          <cell r="AK617">
            <v>6.0183692119980666E-3</v>
          </cell>
          <cell r="AL617" t="str">
            <v>AA-</v>
          </cell>
          <cell r="AM617" t="str">
            <v>Aa3</v>
          </cell>
          <cell r="AN617" t="str">
            <v>AA-</v>
          </cell>
          <cell r="AO617" t="str">
            <v>Financial</v>
          </cell>
          <cell r="AP617" t="str">
            <v>Insurance</v>
          </cell>
          <cell r="AQ617" t="str">
            <v>UNITED STATES</v>
          </cell>
          <cell r="AR617" t="str">
            <v>#N/A Field Not Applicable</v>
          </cell>
        </row>
        <row r="618">
          <cell r="A618" t="str">
            <v>CP Inc</v>
          </cell>
          <cell r="B618" t="str">
            <v>UBS</v>
          </cell>
          <cell r="C618" t="str">
            <v>13409102</v>
          </cell>
          <cell r="D618" t="str">
            <v>USD</v>
          </cell>
          <cell r="E618" t="str">
            <v>575</v>
          </cell>
          <cell r="F618" t="str">
            <v>072</v>
          </cell>
          <cell r="G618" t="str">
            <v>NOVARTIS CAPITAL COR</v>
          </cell>
          <cell r="H618" t="str">
            <v>4.125 FEB 10 14</v>
          </cell>
          <cell r="I618" t="str">
            <v>66989HAA6</v>
          </cell>
          <cell r="J618" t="str">
            <v>B</v>
          </cell>
          <cell r="K618" t="str">
            <v>CAL</v>
          </cell>
          <cell r="L618">
            <v>24894.37</v>
          </cell>
          <cell r="M618">
            <v>4376774.4800000004</v>
          </cell>
          <cell r="N618">
            <v>4418404.3</v>
          </cell>
          <cell r="O618">
            <v>4651834.8</v>
          </cell>
          <cell r="P618">
            <v>4260000</v>
          </cell>
          <cell r="Q618">
            <v>4676729.17</v>
          </cell>
          <cell r="R618" t="str">
            <v>FA   10</v>
          </cell>
          <cell r="S618">
            <v>41680</v>
          </cell>
          <cell r="T618">
            <v>2014</v>
          </cell>
          <cell r="U618">
            <v>2</v>
          </cell>
          <cell r="V618">
            <v>1229</v>
          </cell>
          <cell r="W618" t="str">
            <v>MS</v>
          </cell>
          <cell r="X618">
            <v>4.125</v>
          </cell>
          <cell r="Y618">
            <v>3.15</v>
          </cell>
          <cell r="Z618">
            <v>6.1893405335904129E-3</v>
          </cell>
          <cell r="AA618">
            <v>40451</v>
          </cell>
          <cell r="AB618">
            <v>275060.32</v>
          </cell>
          <cell r="AC618">
            <v>0.11840000000000001</v>
          </cell>
          <cell r="AD618">
            <v>1</v>
          </cell>
          <cell r="AE618">
            <v>109.19799999999999</v>
          </cell>
          <cell r="AF618" t="str">
            <v>AA-</v>
          </cell>
          <cell r="AG618">
            <v>103.71800000000002</v>
          </cell>
          <cell r="AH618">
            <v>3.2</v>
          </cell>
          <cell r="AI618">
            <v>1.3</v>
          </cell>
          <cell r="AJ618">
            <v>6.2875840341235952E-3</v>
          </cell>
          <cell r="AK618">
            <v>7.7891533209067864E-3</v>
          </cell>
          <cell r="AL618" t="str">
            <v>AA-</v>
          </cell>
          <cell r="AM618" t="str">
            <v>Aa2</v>
          </cell>
          <cell r="AN618" t="str">
            <v>AA-</v>
          </cell>
          <cell r="AO618" t="str">
            <v>Consumer, Non-cyclical</v>
          </cell>
          <cell r="AP618" t="str">
            <v>Pharmaceuticals</v>
          </cell>
          <cell r="AQ618" t="str">
            <v>UNITED STATES</v>
          </cell>
          <cell r="AR618" t="str">
            <v>#N/A Field Not Applicable</v>
          </cell>
        </row>
        <row r="619">
          <cell r="A619" t="str">
            <v>CP Inc</v>
          </cell>
          <cell r="B619" t="str">
            <v>UBS</v>
          </cell>
          <cell r="C619" t="str">
            <v>13409102</v>
          </cell>
          <cell r="D619" t="str">
            <v>USD</v>
          </cell>
          <cell r="E619" t="str">
            <v>015</v>
          </cell>
          <cell r="F619" t="str">
            <v>072</v>
          </cell>
          <cell r="G619" t="str">
            <v>BANK OF NY MELLON</v>
          </cell>
          <cell r="H619" t="str">
            <v>4.3 15 MAY 2014</v>
          </cell>
          <cell r="I619" t="str">
            <v>B06406HBL2</v>
          </cell>
          <cell r="J619" t="str">
            <v>B</v>
          </cell>
          <cell r="K619" t="str">
            <v>ZZZ</v>
          </cell>
          <cell r="L619">
            <v>16244.44</v>
          </cell>
          <cell r="M619">
            <v>1045010.21</v>
          </cell>
          <cell r="N619">
            <v>1057880</v>
          </cell>
          <cell r="O619">
            <v>1097968.75</v>
          </cell>
          <cell r="P619">
            <v>1000000</v>
          </cell>
          <cell r="Q619">
            <v>1114213.19</v>
          </cell>
          <cell r="R619" t="str">
            <v>MN   15</v>
          </cell>
          <cell r="S619">
            <v>41774</v>
          </cell>
          <cell r="T619">
            <v>2014</v>
          </cell>
          <cell r="U619">
            <v>5</v>
          </cell>
          <cell r="V619">
            <v>1323</v>
          </cell>
          <cell r="W619" t="str">
            <v>MS</v>
          </cell>
          <cell r="X619">
            <v>4.3</v>
          </cell>
          <cell r="Y619">
            <v>3.33</v>
          </cell>
          <cell r="Z619">
            <v>1.5622280156442428E-3</v>
          </cell>
          <cell r="AA619">
            <v>40451</v>
          </cell>
          <cell r="AB619">
            <v>52958.54</v>
          </cell>
          <cell r="AC619">
            <v>0.1336</v>
          </cell>
          <cell r="AD619">
            <v>1</v>
          </cell>
          <cell r="AE619">
            <v>109.79700000000001</v>
          </cell>
          <cell r="AF619" t="str">
            <v>AA-</v>
          </cell>
          <cell r="AG619">
            <v>105.788</v>
          </cell>
          <cell r="AH619">
            <v>2.9</v>
          </cell>
          <cell r="AI619">
            <v>1.5</v>
          </cell>
          <cell r="AJ619">
            <v>1.360498872482974E-3</v>
          </cell>
          <cell r="AK619">
            <v>1.6854063903048565E-3</v>
          </cell>
          <cell r="AL619" t="str">
            <v>AA-</v>
          </cell>
          <cell r="AM619" t="str">
            <v>Aa2</v>
          </cell>
          <cell r="AN619" t="str">
            <v>AA-</v>
          </cell>
          <cell r="AO619" t="str">
            <v>Financial</v>
          </cell>
          <cell r="AP619" t="str">
            <v>Banks</v>
          </cell>
          <cell r="AQ619" t="str">
            <v>UNITED STATES</v>
          </cell>
          <cell r="AR619" t="str">
            <v>#N/A Field Not Applicable</v>
          </cell>
        </row>
        <row r="620">
          <cell r="A620" t="str">
            <v>CP Inc</v>
          </cell>
          <cell r="B620" t="str">
            <v>UBS</v>
          </cell>
          <cell r="C620" t="str">
            <v>13409102</v>
          </cell>
          <cell r="D620" t="str">
            <v>USD</v>
          </cell>
          <cell r="E620" t="str">
            <v>255</v>
          </cell>
          <cell r="F620" t="str">
            <v>072</v>
          </cell>
          <cell r="G620" t="str">
            <v>CREDIT SUISSE NEW YK</v>
          </cell>
          <cell r="H620" t="str">
            <v>3.45 02 JUL 2012</v>
          </cell>
          <cell r="I620" t="str">
            <v>B22546QAB3</v>
          </cell>
          <cell r="J620" t="str">
            <v>B</v>
          </cell>
          <cell r="K620" t="str">
            <v>ZZZ</v>
          </cell>
          <cell r="L620">
            <v>50983.33</v>
          </cell>
          <cell r="M620">
            <v>7155801.3499999996</v>
          </cell>
          <cell r="N620">
            <v>7231435</v>
          </cell>
          <cell r="O620">
            <v>7279440</v>
          </cell>
          <cell r="P620">
            <v>7000000</v>
          </cell>
          <cell r="Q620">
            <v>7330423.3300000001</v>
          </cell>
          <cell r="R620" t="str">
            <v>JJ   15</v>
          </cell>
          <cell r="S620">
            <v>41092</v>
          </cell>
          <cell r="T620">
            <v>2012</v>
          </cell>
          <cell r="U620">
            <v>7</v>
          </cell>
          <cell r="V620">
            <v>641</v>
          </cell>
          <cell r="W620" t="str">
            <v>MS</v>
          </cell>
          <cell r="X620">
            <v>3.45</v>
          </cell>
          <cell r="Y620">
            <v>1.7</v>
          </cell>
          <cell r="Z620">
            <v>5.4611845359000891E-3</v>
          </cell>
          <cell r="AA620">
            <v>40451</v>
          </cell>
          <cell r="AB620">
            <v>123638.65</v>
          </cell>
          <cell r="AC620">
            <v>3.78E-2</v>
          </cell>
          <cell r="AD620">
            <v>1</v>
          </cell>
          <cell r="AE620">
            <v>103.992</v>
          </cell>
          <cell r="AF620" t="str">
            <v>A+</v>
          </cell>
          <cell r="AG620">
            <v>103.306</v>
          </cell>
          <cell r="AH620">
            <v>2.2000000000000002</v>
          </cell>
          <cell r="AI620">
            <v>1.1000000000000001</v>
          </cell>
          <cell r="AJ620">
            <v>7.067415281753058E-3</v>
          </cell>
          <cell r="AK620">
            <v>8.7552199562398875E-3</v>
          </cell>
          <cell r="AL620" t="str">
            <v xml:space="preserve">A+ </v>
          </cell>
          <cell r="AM620" t="str">
            <v>Aa1</v>
          </cell>
          <cell r="AN620" t="str">
            <v xml:space="preserve">A+ </v>
          </cell>
          <cell r="AO620" t="str">
            <v>Financial</v>
          </cell>
          <cell r="AP620" t="str">
            <v>Banks</v>
          </cell>
          <cell r="AQ620" t="str">
            <v>SWITZERLAND</v>
          </cell>
          <cell r="AR620" t="str">
            <v>#N/A Field Not Applicable</v>
          </cell>
        </row>
        <row r="621">
          <cell r="A621" t="str">
            <v>CP Inc</v>
          </cell>
          <cell r="B621" t="str">
            <v>UBS</v>
          </cell>
          <cell r="C621" t="str">
            <v>13409102</v>
          </cell>
          <cell r="D621" t="str">
            <v>USD</v>
          </cell>
          <cell r="E621" t="str">
            <v>015</v>
          </cell>
          <cell r="F621" t="str">
            <v>072</v>
          </cell>
          <cell r="G621" t="str">
            <v>DUKE ENERGY OHIO INC</v>
          </cell>
          <cell r="H621" t="str">
            <v>2.1 15 JUN 2013</v>
          </cell>
          <cell r="I621" t="str">
            <v>B26442EAB6</v>
          </cell>
          <cell r="J621" t="str">
            <v>B</v>
          </cell>
          <cell r="K621" t="str">
            <v>CAL</v>
          </cell>
          <cell r="L621">
            <v>4328.33</v>
          </cell>
          <cell r="M621">
            <v>699908.02</v>
          </cell>
          <cell r="N621">
            <v>699881</v>
          </cell>
          <cell r="O621">
            <v>718753</v>
          </cell>
          <cell r="P621">
            <v>700000</v>
          </cell>
          <cell r="Q621">
            <v>723081.33</v>
          </cell>
          <cell r="R621" t="str">
            <v>JD   15</v>
          </cell>
          <cell r="S621">
            <v>41440</v>
          </cell>
          <cell r="T621">
            <v>2013</v>
          </cell>
          <cell r="U621">
            <v>6</v>
          </cell>
          <cell r="V621">
            <v>989</v>
          </cell>
          <cell r="W621" t="str">
            <v>MS</v>
          </cell>
          <cell r="X621">
            <v>2.1</v>
          </cell>
          <cell r="Y621">
            <v>2.62</v>
          </cell>
          <cell r="Z621">
            <v>8.2323137888724472E-4</v>
          </cell>
          <cell r="AA621">
            <v>40451</v>
          </cell>
          <cell r="AB621">
            <v>18844.98</v>
          </cell>
          <cell r="AC621">
            <v>8.2899999999999988E-2</v>
          </cell>
          <cell r="AD621">
            <v>1</v>
          </cell>
          <cell r="AE621">
            <v>102.679</v>
          </cell>
          <cell r="AF621" t="str">
            <v>A</v>
          </cell>
          <cell r="AG621">
            <v>99.983000000000004</v>
          </cell>
          <cell r="AH621">
            <v>2.1</v>
          </cell>
          <cell r="AI621">
            <v>1.1000000000000001</v>
          </cell>
          <cell r="AJ621">
            <v>6.5984194490962362E-4</v>
          </cell>
          <cell r="AK621">
            <v>8.1742208908429815E-4</v>
          </cell>
          <cell r="AL621" t="str">
            <v xml:space="preserve">A </v>
          </cell>
          <cell r="AM621" t="str">
            <v>A2</v>
          </cell>
          <cell r="AN621" t="str">
            <v xml:space="preserve">A </v>
          </cell>
          <cell r="AO621" t="str">
            <v>Utilities</v>
          </cell>
          <cell r="AP621" t="str">
            <v>Electric</v>
          </cell>
          <cell r="AQ621" t="str">
            <v>UNITED STATES</v>
          </cell>
          <cell r="AR621" t="str">
            <v>#N/A Field Not Applicable</v>
          </cell>
        </row>
        <row r="622">
          <cell r="A622" t="str">
            <v>CP Inc</v>
          </cell>
          <cell r="B622" t="str">
            <v>UBS</v>
          </cell>
          <cell r="C622" t="str">
            <v>13409102</v>
          </cell>
          <cell r="D622" t="str">
            <v>USD</v>
          </cell>
          <cell r="E622" t="str">
            <v>195</v>
          </cell>
          <cell r="F622" t="str">
            <v>072</v>
          </cell>
          <cell r="G622" t="str">
            <v>EUR INVESTMENT BANK</v>
          </cell>
          <cell r="H622" t="str">
            <v>2.0 10 FEB 2012</v>
          </cell>
          <cell r="I622" t="str">
            <v>B298785EU6</v>
          </cell>
          <cell r="J622" t="str">
            <v>B</v>
          </cell>
          <cell r="K622" t="str">
            <v>ZZZ</v>
          </cell>
          <cell r="L622">
            <v>2635</v>
          </cell>
          <cell r="M622">
            <v>928905.18</v>
          </cell>
          <cell r="N622">
            <v>927526.2</v>
          </cell>
          <cell r="O622">
            <v>948525.6</v>
          </cell>
          <cell r="P622">
            <v>930000</v>
          </cell>
          <cell r="Q622">
            <v>951160.6</v>
          </cell>
          <cell r="R622" t="str">
            <v>FA   10</v>
          </cell>
          <cell r="S622">
            <v>40949</v>
          </cell>
          <cell r="T622">
            <v>2012</v>
          </cell>
          <cell r="U622">
            <v>2</v>
          </cell>
          <cell r="V622">
            <v>498</v>
          </cell>
          <cell r="W622" t="str">
            <v>MS</v>
          </cell>
          <cell r="X622">
            <v>2</v>
          </cell>
          <cell r="Y622">
            <v>1.34</v>
          </cell>
          <cell r="Z622">
            <v>5.5879927984066639E-4</v>
          </cell>
          <cell r="AA622">
            <v>40451</v>
          </cell>
          <cell r="AB622">
            <v>19620.419999999998</v>
          </cell>
          <cell r="AC622">
            <v>2.4900000000000002E-2</v>
          </cell>
          <cell r="AD622">
            <v>1</v>
          </cell>
          <cell r="AE622">
            <v>101.992</v>
          </cell>
          <cell r="AF622" t="str">
            <v>AAA</v>
          </cell>
          <cell r="AG622">
            <v>99.733999999999995</v>
          </cell>
          <cell r="AH622">
            <v>2.1</v>
          </cell>
          <cell r="AI622">
            <v>0.5</v>
          </cell>
          <cell r="AJ622">
            <v>8.7573021467567125E-4</v>
          </cell>
          <cell r="AK622">
            <v>1.0848677127557789E-3</v>
          </cell>
          <cell r="AL622" t="str">
            <v>AAA</v>
          </cell>
          <cell r="AM622" t="str">
            <v>Aaa</v>
          </cell>
          <cell r="AN622" t="str">
            <v>AAA</v>
          </cell>
          <cell r="AO622" t="str">
            <v>Government</v>
          </cell>
          <cell r="AP622" t="str">
            <v>Multi-National</v>
          </cell>
          <cell r="AQ622" t="str">
            <v>SNAT</v>
          </cell>
          <cell r="AR622" t="str">
            <v>#N/A Field Not Applicable</v>
          </cell>
        </row>
        <row r="623">
          <cell r="A623" t="str">
            <v>CP Inc</v>
          </cell>
          <cell r="B623" t="str">
            <v>UBS</v>
          </cell>
          <cell r="C623" t="str">
            <v>13409102</v>
          </cell>
          <cell r="D623" t="str">
            <v>USD</v>
          </cell>
          <cell r="E623" t="str">
            <v>015</v>
          </cell>
          <cell r="F623" t="str">
            <v>072</v>
          </cell>
          <cell r="G623" t="str">
            <v>GOLDMAN SACHS GROUP</v>
          </cell>
          <cell r="H623" t="str">
            <v>1.625 15 JUL 2011</v>
          </cell>
          <cell r="I623" t="str">
            <v>B38146FAF8</v>
          </cell>
          <cell r="J623" t="str">
            <v>B</v>
          </cell>
          <cell r="K623" t="str">
            <v>ZZZ</v>
          </cell>
          <cell r="L623">
            <v>13722.22</v>
          </cell>
          <cell r="M623">
            <v>4001636.38</v>
          </cell>
          <cell r="N623">
            <v>4005160</v>
          </cell>
          <cell r="O623">
            <v>4045120</v>
          </cell>
          <cell r="P623">
            <v>4000000</v>
          </cell>
          <cell r="Q623">
            <v>4058842.22</v>
          </cell>
          <cell r="R623" t="str">
            <v>JJ   15</v>
          </cell>
          <cell r="S623">
            <v>40739</v>
          </cell>
          <cell r="T623">
            <v>2011</v>
          </cell>
          <cell r="U623">
            <v>7</v>
          </cell>
          <cell r="V623">
            <v>288</v>
          </cell>
          <cell r="W623" t="str">
            <v>MS</v>
          </cell>
          <cell r="X623">
            <v>1.625</v>
          </cell>
          <cell r="Y623">
            <v>0.79</v>
          </cell>
          <cell r="Z623">
            <v>1.4192025037003068E-3</v>
          </cell>
          <cell r="AA623">
            <v>40451</v>
          </cell>
          <cell r="AB623">
            <v>43483.62</v>
          </cell>
          <cell r="AC623">
            <v>1.01E-2</v>
          </cell>
          <cell r="AD623">
            <v>1</v>
          </cell>
          <cell r="AE623">
            <v>101.12799999999999</v>
          </cell>
          <cell r="AF623" t="str">
            <v>AAA</v>
          </cell>
          <cell r="AG623">
            <v>100.12899999999999</v>
          </cell>
          <cell r="AH623">
            <v>1.6</v>
          </cell>
          <cell r="AI623">
            <v>0.2</v>
          </cell>
          <cell r="AJ623">
            <v>2.8743341847094826E-3</v>
          </cell>
          <cell r="AK623">
            <v>3.5607682599102537E-3</v>
          </cell>
          <cell r="AL623" t="str">
            <v>AAA</v>
          </cell>
          <cell r="AM623" t="str">
            <v>Aaa</v>
          </cell>
          <cell r="AN623" t="str">
            <v>AAA</v>
          </cell>
          <cell r="AO623" t="str">
            <v>Financial</v>
          </cell>
          <cell r="AP623" t="str">
            <v>Banks</v>
          </cell>
          <cell r="AQ623" t="str">
            <v>UNITED STATES</v>
          </cell>
          <cell r="AR623" t="str">
            <v>#N/A Field Not Applicable</v>
          </cell>
        </row>
        <row r="624">
          <cell r="A624" t="str">
            <v>CP Inc</v>
          </cell>
          <cell r="B624" t="str">
            <v>UBS</v>
          </cell>
          <cell r="C624" t="str">
            <v>13409102</v>
          </cell>
          <cell r="D624" t="str">
            <v>USD</v>
          </cell>
          <cell r="E624" t="str">
            <v>270</v>
          </cell>
          <cell r="F624" t="str">
            <v>072</v>
          </cell>
          <cell r="G624" t="str">
            <v>BARCLAYS BANK PLC</v>
          </cell>
          <cell r="H624" t="str">
            <v>2.500 JAN 23 13</v>
          </cell>
          <cell r="I624" t="str">
            <v>B3X8N91</v>
          </cell>
          <cell r="J624" t="str">
            <v>B</v>
          </cell>
          <cell r="K624" t="str">
            <v>ZZZ</v>
          </cell>
          <cell r="L624">
            <v>23611.11</v>
          </cell>
          <cell r="M624">
            <v>5013255.0999999996</v>
          </cell>
          <cell r="N624">
            <v>5015980</v>
          </cell>
          <cell r="O624">
            <v>5110250</v>
          </cell>
          <cell r="P624">
            <v>5000000</v>
          </cell>
          <cell r="Q624">
            <v>5133861.1100000003</v>
          </cell>
          <cell r="R624" t="str">
            <v>JJ   23</v>
          </cell>
          <cell r="S624">
            <v>41297</v>
          </cell>
          <cell r="T624">
            <v>2013</v>
          </cell>
          <cell r="U624">
            <v>1</v>
          </cell>
          <cell r="V624">
            <v>846</v>
          </cell>
          <cell r="W624" t="str">
            <v>MS</v>
          </cell>
          <cell r="X624">
            <v>2.5</v>
          </cell>
          <cell r="Y624">
            <v>2.2400000000000002</v>
          </cell>
          <cell r="Z624">
            <v>5.0413572846513396E-3</v>
          </cell>
          <cell r="AA624">
            <v>40451</v>
          </cell>
          <cell r="AB624">
            <v>96994.9</v>
          </cell>
          <cell r="AC624">
            <v>6.2E-2</v>
          </cell>
          <cell r="AD624">
            <v>1</v>
          </cell>
          <cell r="AE624">
            <v>102.205</v>
          </cell>
          <cell r="AF624" t="str">
            <v>AA-</v>
          </cell>
          <cell r="AG624">
            <v>100.32</v>
          </cell>
          <cell r="AH624">
            <v>2.4</v>
          </cell>
          <cell r="AI624">
            <v>1.5</v>
          </cell>
          <cell r="AJ624">
            <v>5.401454233555006E-3</v>
          </cell>
          <cell r="AK624">
            <v>6.6914024453090864E-3</v>
          </cell>
          <cell r="AL624" t="str">
            <v>AA-</v>
          </cell>
          <cell r="AM624" t="str">
            <v>Aa3</v>
          </cell>
          <cell r="AN624" t="str">
            <v>AA-</v>
          </cell>
          <cell r="AO624" t="str">
            <v>Financial</v>
          </cell>
          <cell r="AP624" t="str">
            <v>Banks</v>
          </cell>
          <cell r="AQ624" t="str">
            <v>BRITAIN</v>
          </cell>
          <cell r="AR624" t="str">
            <v>#N/A Field Not Applicable</v>
          </cell>
        </row>
        <row r="625">
          <cell r="A625" t="str">
            <v>CP Inc</v>
          </cell>
          <cell r="B625" t="str">
            <v>UBS</v>
          </cell>
          <cell r="C625" t="str">
            <v>13409102</v>
          </cell>
          <cell r="D625" t="str">
            <v>USD</v>
          </cell>
          <cell r="E625" t="str">
            <v>015</v>
          </cell>
          <cell r="F625" t="str">
            <v>072</v>
          </cell>
          <cell r="G625" t="str">
            <v>HEWLETT-PACKARD CO</v>
          </cell>
          <cell r="H625" t="str">
            <v>2.25 27 MAY 2011</v>
          </cell>
          <cell r="I625" t="str">
            <v>B428236AX1</v>
          </cell>
          <cell r="J625" t="str">
            <v>B</v>
          </cell>
          <cell r="K625" t="str">
            <v>CAL</v>
          </cell>
          <cell r="L625">
            <v>23250</v>
          </cell>
          <cell r="M625">
            <v>3001778.88</v>
          </cell>
          <cell r="N625">
            <v>3005230</v>
          </cell>
          <cell r="O625">
            <v>3039330</v>
          </cell>
          <cell r="P625">
            <v>3000000</v>
          </cell>
          <cell r="Q625">
            <v>3062580</v>
          </cell>
          <cell r="R625" t="str">
            <v>MN   27</v>
          </cell>
          <cell r="S625">
            <v>40690</v>
          </cell>
          <cell r="T625">
            <v>2011</v>
          </cell>
          <cell r="U625">
            <v>5</v>
          </cell>
          <cell r="V625">
            <v>239</v>
          </cell>
          <cell r="W625" t="str">
            <v>MS</v>
          </cell>
          <cell r="X625">
            <v>2.25</v>
          </cell>
          <cell r="Y625">
            <v>0.65</v>
          </cell>
          <cell r="Z625">
            <v>8.759346551872226E-4</v>
          </cell>
          <cell r="AA625">
            <v>40451</v>
          </cell>
          <cell r="AB625">
            <v>37551.120000000003</v>
          </cell>
          <cell r="AC625">
            <v>7.4999999999999997E-3</v>
          </cell>
          <cell r="AD625">
            <v>1</v>
          </cell>
          <cell r="AE625">
            <v>101.31100000000001</v>
          </cell>
          <cell r="AF625" t="str">
            <v>A</v>
          </cell>
          <cell r="AG625">
            <v>100.17400000000002</v>
          </cell>
          <cell r="AH625">
            <v>2.2000000000000002</v>
          </cell>
          <cell r="AI625">
            <v>0.3</v>
          </cell>
          <cell r="AJ625">
            <v>2.9647019098644456E-3</v>
          </cell>
          <cell r="AK625">
            <v>3.6727171519924068E-3</v>
          </cell>
          <cell r="AL625" t="str">
            <v xml:space="preserve">A </v>
          </cell>
          <cell r="AM625" t="str">
            <v>A2</v>
          </cell>
          <cell r="AN625" t="str">
            <v xml:space="preserve">A </v>
          </cell>
          <cell r="AO625" t="str">
            <v>Technology</v>
          </cell>
          <cell r="AP625" t="str">
            <v>Computers</v>
          </cell>
          <cell r="AQ625" t="str">
            <v>UNITED STATES</v>
          </cell>
          <cell r="AR625" t="str">
            <v>#N/A Field Not Applicable</v>
          </cell>
        </row>
        <row r="626">
          <cell r="A626" t="str">
            <v>CP Inc</v>
          </cell>
          <cell r="B626" t="str">
            <v>UBS</v>
          </cell>
          <cell r="C626" t="str">
            <v>13409102</v>
          </cell>
          <cell r="D626" t="str">
            <v>USD</v>
          </cell>
          <cell r="E626" t="str">
            <v>600</v>
          </cell>
          <cell r="F626" t="str">
            <v>072</v>
          </cell>
          <cell r="G626" t="str">
            <v>INTL BK RECON &amp; DEVE</v>
          </cell>
          <cell r="H626" t="str">
            <v>1.75 15 JUL 2013</v>
          </cell>
          <cell r="I626" t="str">
            <v>B459058AN3</v>
          </cell>
          <cell r="J626" t="str">
            <v>B</v>
          </cell>
          <cell r="K626" t="str">
            <v>ZZZ</v>
          </cell>
          <cell r="L626">
            <v>11083.33</v>
          </cell>
          <cell r="M626">
            <v>2990097.24</v>
          </cell>
          <cell r="N626">
            <v>2988570</v>
          </cell>
          <cell r="O626">
            <v>3088560</v>
          </cell>
          <cell r="P626">
            <v>3000000</v>
          </cell>
          <cell r="Q626">
            <v>3099643.33</v>
          </cell>
          <cell r="R626" t="str">
            <v>JJ   15</v>
          </cell>
          <cell r="S626">
            <v>41470</v>
          </cell>
          <cell r="T626">
            <v>2013</v>
          </cell>
          <cell r="U626">
            <v>7</v>
          </cell>
          <cell r="V626">
            <v>1019</v>
          </cell>
          <cell r="W626" t="str">
            <v>MS</v>
          </cell>
          <cell r="X626">
            <v>1.75</v>
          </cell>
          <cell r="Y626">
            <v>2.72</v>
          </cell>
          <cell r="Z626">
            <v>3.651185271189909E-3</v>
          </cell>
          <cell r="AA626">
            <v>40451</v>
          </cell>
          <cell r="AB626">
            <v>98462.76</v>
          </cell>
          <cell r="AC626">
            <v>8.8599999999999998E-2</v>
          </cell>
          <cell r="AD626">
            <v>1</v>
          </cell>
          <cell r="AE626">
            <v>102.95200000000001</v>
          </cell>
          <cell r="AF626" t="str">
            <v>N/R</v>
          </cell>
          <cell r="AG626">
            <v>99.619</v>
          </cell>
          <cell r="AH626">
            <v>1.9</v>
          </cell>
          <cell r="AI626">
            <v>0.7</v>
          </cell>
          <cell r="AJ626">
            <v>2.5504602997282449E-3</v>
          </cell>
          <cell r="AK626">
            <v>3.1595484379459624E-3</v>
          </cell>
          <cell r="AL626" t="str">
            <v>NR</v>
          </cell>
          <cell r="AM626" t="str">
            <v>Aaa</v>
          </cell>
          <cell r="AN626" t="str">
            <v>NR</v>
          </cell>
          <cell r="AO626" t="str">
            <v>Government</v>
          </cell>
          <cell r="AP626" t="str">
            <v>Multi-National</v>
          </cell>
          <cell r="AQ626" t="str">
            <v>SNAT</v>
          </cell>
          <cell r="AR626" t="str">
            <v>#N/A Field Not Applicable</v>
          </cell>
        </row>
        <row r="627">
          <cell r="A627" t="str">
            <v>CP Inc</v>
          </cell>
          <cell r="B627" t="str">
            <v>UBS</v>
          </cell>
          <cell r="C627" t="str">
            <v>13409102</v>
          </cell>
          <cell r="D627" t="str">
            <v>USD</v>
          </cell>
          <cell r="E627" t="str">
            <v>015</v>
          </cell>
          <cell r="F627" t="str">
            <v>072</v>
          </cell>
          <cell r="G627" t="str">
            <v>IBM CORP</v>
          </cell>
          <cell r="H627" t="str">
            <v>2.1 06 MAY 2013</v>
          </cell>
          <cell r="I627" t="str">
            <v>B459200GR6</v>
          </cell>
          <cell r="J627" t="str">
            <v>B</v>
          </cell>
          <cell r="K627" t="str">
            <v>ZZZ</v>
          </cell>
          <cell r="L627">
            <v>42291.67</v>
          </cell>
          <cell r="M627">
            <v>4996993.42</v>
          </cell>
          <cell r="N627">
            <v>4995950</v>
          </cell>
          <cell r="O627">
            <v>5159300</v>
          </cell>
          <cell r="P627">
            <v>5000000</v>
          </cell>
          <cell r="Q627">
            <v>5201591.67</v>
          </cell>
          <cell r="R627" t="str">
            <v>MN    6</v>
          </cell>
          <cell r="S627">
            <v>41400</v>
          </cell>
          <cell r="T627">
            <v>2013</v>
          </cell>
          <cell r="U627">
            <v>5</v>
          </cell>
          <cell r="V627">
            <v>949</v>
          </cell>
          <cell r="W627" t="str">
            <v>MS</v>
          </cell>
          <cell r="X627">
            <v>2.1</v>
          </cell>
          <cell r="Y627">
            <v>2.5099999999999998</v>
          </cell>
          <cell r="Z627">
            <v>5.630696949057345E-3</v>
          </cell>
          <cell r="AA627">
            <v>40451</v>
          </cell>
          <cell r="AB627">
            <v>162306.57999999999</v>
          </cell>
          <cell r="AC627">
            <v>7.6999999999999999E-2</v>
          </cell>
          <cell r="AD627">
            <v>1</v>
          </cell>
          <cell r="AE627">
            <v>103.18600000000001</v>
          </cell>
          <cell r="AF627" t="str">
            <v>A+</v>
          </cell>
          <cell r="AG627">
            <v>99.918999999999997</v>
          </cell>
          <cell r="AH627">
            <v>2.1</v>
          </cell>
          <cell r="AI627">
            <v>0.9</v>
          </cell>
          <cell r="AJ627">
            <v>4.7109416705260658E-3</v>
          </cell>
          <cell r="AK627">
            <v>5.8359851348994268E-3</v>
          </cell>
          <cell r="AL627" t="str">
            <v xml:space="preserve">A+ </v>
          </cell>
          <cell r="AM627" t="str">
            <v>A1</v>
          </cell>
          <cell r="AN627" t="str">
            <v xml:space="preserve">A+ </v>
          </cell>
          <cell r="AO627" t="str">
            <v>Technology</v>
          </cell>
          <cell r="AP627" t="str">
            <v>Computers</v>
          </cell>
          <cell r="AQ627" t="str">
            <v>UNITED STATES</v>
          </cell>
          <cell r="AR627" t="str">
            <v>#N/A Field Not Applicable</v>
          </cell>
        </row>
        <row r="628">
          <cell r="A628" t="str">
            <v>CP Inc</v>
          </cell>
          <cell r="B628" t="str">
            <v>UBS</v>
          </cell>
          <cell r="C628" t="str">
            <v>13409102</v>
          </cell>
          <cell r="D628" t="str">
            <v>USD</v>
          </cell>
          <cell r="E628" t="str">
            <v>600</v>
          </cell>
          <cell r="F628" t="str">
            <v>072</v>
          </cell>
          <cell r="G628" t="str">
            <v>INTL FINANCE CORP</v>
          </cell>
          <cell r="H628" t="str">
            <v>2.0 29 OCT 2012</v>
          </cell>
          <cell r="I628" t="str">
            <v>B45950KBE9</v>
          </cell>
          <cell r="J628" t="str">
            <v>B</v>
          </cell>
          <cell r="K628" t="str">
            <v>CAL</v>
          </cell>
          <cell r="L628">
            <v>16888.89</v>
          </cell>
          <cell r="M628">
            <v>2000000</v>
          </cell>
          <cell r="N628">
            <v>2000000</v>
          </cell>
          <cell r="O628">
            <v>2002060</v>
          </cell>
          <cell r="P628">
            <v>2000000</v>
          </cell>
          <cell r="Q628">
            <v>2018948.89</v>
          </cell>
          <cell r="R628" t="str">
            <v>AO   29</v>
          </cell>
          <cell r="S628">
            <v>41211</v>
          </cell>
          <cell r="T628">
            <v>2012</v>
          </cell>
          <cell r="U628">
            <v>10</v>
          </cell>
          <cell r="V628">
            <v>760</v>
          </cell>
          <cell r="W628" t="str">
            <v>MS</v>
          </cell>
          <cell r="X628">
            <v>2</v>
          </cell>
          <cell r="Y628">
            <v>0.08</v>
          </cell>
          <cell r="Z628">
            <v>7.1828969745359078E-5</v>
          </cell>
          <cell r="AA628">
            <v>40451</v>
          </cell>
          <cell r="AB628">
            <v>2060</v>
          </cell>
          <cell r="AC628">
            <v>5.1100000000000007E-2</v>
          </cell>
          <cell r="AD628">
            <v>1</v>
          </cell>
          <cell r="AE628">
            <v>100.10299999999999</v>
          </cell>
          <cell r="AF628" t="str">
            <v>AAA</v>
          </cell>
          <cell r="AG628">
            <v>100</v>
          </cell>
          <cell r="AH628">
            <v>2</v>
          </cell>
          <cell r="AI628">
            <v>1.9</v>
          </cell>
          <cell r="AJ628">
            <v>1.795724243633977E-3</v>
          </cell>
          <cell r="AK628">
            <v>2.224570101938056E-3</v>
          </cell>
          <cell r="AL628" t="str">
            <v>AAA</v>
          </cell>
          <cell r="AM628" t="str">
            <v>Aaa</v>
          </cell>
          <cell r="AN628" t="str">
            <v>AAA</v>
          </cell>
          <cell r="AO628" t="str">
            <v>Government</v>
          </cell>
          <cell r="AP628" t="str">
            <v>Multi-National</v>
          </cell>
          <cell r="AQ628" t="str">
            <v>SNAT</v>
          </cell>
          <cell r="AR628" t="str">
            <v>10/29/2010</v>
          </cell>
        </row>
        <row r="629">
          <cell r="A629" t="str">
            <v>CP Inc</v>
          </cell>
          <cell r="B629" t="str">
            <v>UBS</v>
          </cell>
          <cell r="C629" t="str">
            <v>13409102</v>
          </cell>
          <cell r="D629" t="str">
            <v>USD</v>
          </cell>
          <cell r="E629" t="str">
            <v>015</v>
          </cell>
          <cell r="F629" t="str">
            <v>072</v>
          </cell>
          <cell r="G629" t="str">
            <v>MASSMUTUAL GLOBAL</v>
          </cell>
          <cell r="H629" t="str">
            <v>3.625 16 JUL 2012</v>
          </cell>
          <cell r="I629" t="str">
            <v>B57629WBH2</v>
          </cell>
          <cell r="J629" t="str">
            <v>B</v>
          </cell>
          <cell r="K629" t="str">
            <v>ZZZ</v>
          </cell>
          <cell r="L629">
            <v>26754.11</v>
          </cell>
          <cell r="M629">
            <v>3637973.02</v>
          </cell>
          <cell r="N629">
            <v>3661982.96</v>
          </cell>
          <cell r="O629">
            <v>3646852.4</v>
          </cell>
          <cell r="P629">
            <v>3496000</v>
          </cell>
          <cell r="Q629">
            <v>3673606.51</v>
          </cell>
          <cell r="R629" t="str">
            <v>JJ   15</v>
          </cell>
          <cell r="S629">
            <v>41106</v>
          </cell>
          <cell r="T629">
            <v>2012</v>
          </cell>
          <cell r="U629">
            <v>7</v>
          </cell>
          <cell r="V629">
            <v>655</v>
          </cell>
          <cell r="W629" t="str">
            <v>MS</v>
          </cell>
          <cell r="X629">
            <v>3.625</v>
          </cell>
          <cell r="Y629">
            <v>1.73</v>
          </cell>
          <cell r="Z629">
            <v>2.8254344212453862E-3</v>
          </cell>
          <cell r="AA629">
            <v>40451</v>
          </cell>
          <cell r="AB629">
            <v>8879.3799999999992</v>
          </cell>
          <cell r="AC629">
            <v>3.9199999999999999E-2</v>
          </cell>
          <cell r="AD629">
            <v>1</v>
          </cell>
          <cell r="AE629">
            <v>104.315</v>
          </cell>
          <cell r="AF629" t="str">
            <v>AA+</v>
          </cell>
          <cell r="AG629">
            <v>104.748</v>
          </cell>
          <cell r="AH629">
            <v>1.3</v>
          </cell>
          <cell r="AI629">
            <v>1.2</v>
          </cell>
          <cell r="AJ629">
            <v>2.1231588136526023E-3</v>
          </cell>
          <cell r="AK629">
            <v>2.6302009538835217E-3</v>
          </cell>
          <cell r="AL629" t="str">
            <v>AA+</v>
          </cell>
          <cell r="AM629" t="str">
            <v>Aa2</v>
          </cell>
          <cell r="AN629" t="str">
            <v>AA+</v>
          </cell>
          <cell r="AO629" t="str">
            <v>Financial</v>
          </cell>
          <cell r="AP629" t="str">
            <v>Diversified Finan Serv</v>
          </cell>
          <cell r="AQ629" t="str">
            <v>UNITED STATES</v>
          </cell>
          <cell r="AR629" t="str">
            <v>#N/A Field Not Applicable</v>
          </cell>
        </row>
        <row r="630">
          <cell r="A630" t="str">
            <v>CP Inc</v>
          </cell>
          <cell r="B630" t="str">
            <v>UBS</v>
          </cell>
          <cell r="C630" t="str">
            <v>13409102</v>
          </cell>
          <cell r="D630" t="str">
            <v>USD</v>
          </cell>
          <cell r="E630" t="str">
            <v>285</v>
          </cell>
          <cell r="F630" t="str">
            <v>072</v>
          </cell>
          <cell r="G630" t="str">
            <v>NATIONAL AUSTRALIA B</v>
          </cell>
          <cell r="H630" t="str">
            <v>2.5 08 JAN 2013</v>
          </cell>
          <cell r="I630" t="str">
            <v>B6325C0AZ4</v>
          </cell>
          <cell r="J630" t="str">
            <v>B</v>
          </cell>
          <cell r="K630" t="str">
            <v>ZZZ</v>
          </cell>
          <cell r="L630">
            <v>23055.56</v>
          </cell>
          <cell r="M630">
            <v>4000000</v>
          </cell>
          <cell r="N630">
            <v>4000000</v>
          </cell>
          <cell r="O630">
            <v>4091320</v>
          </cell>
          <cell r="P630">
            <v>4000000</v>
          </cell>
          <cell r="Q630">
            <v>4114375.56</v>
          </cell>
          <cell r="R630" t="str">
            <v>JJ    8</v>
          </cell>
          <cell r="S630">
            <v>41282</v>
          </cell>
          <cell r="T630">
            <v>2013</v>
          </cell>
          <cell r="U630">
            <v>1</v>
          </cell>
          <cell r="V630">
            <v>831</v>
          </cell>
          <cell r="W630" t="str">
            <v>MS</v>
          </cell>
          <cell r="X630">
            <v>2.5</v>
          </cell>
          <cell r="Y630">
            <v>2.1800000000000002</v>
          </cell>
          <cell r="Z630">
            <v>3.91467885112207E-3</v>
          </cell>
          <cell r="AA630">
            <v>40451</v>
          </cell>
          <cell r="AB630">
            <v>91320</v>
          </cell>
          <cell r="AC630">
            <v>0.06</v>
          </cell>
          <cell r="AD630">
            <v>1</v>
          </cell>
          <cell r="AE630">
            <v>102.28299999999999</v>
          </cell>
          <cell r="AF630" t="str">
            <v>AA</v>
          </cell>
          <cell r="AG630">
            <v>100</v>
          </cell>
          <cell r="AH630">
            <v>2.5</v>
          </cell>
          <cell r="AI630">
            <v>1.5</v>
          </cell>
          <cell r="AJ630">
            <v>4.489310609084942E-3</v>
          </cell>
          <cell r="AK630">
            <v>5.5614252548451398E-3</v>
          </cell>
          <cell r="AL630" t="str">
            <v>AA</v>
          </cell>
          <cell r="AM630" t="str">
            <v>Aa1</v>
          </cell>
          <cell r="AN630" t="str">
            <v>AA</v>
          </cell>
          <cell r="AO630" t="str">
            <v>Financial</v>
          </cell>
          <cell r="AP630" t="str">
            <v>Banks</v>
          </cell>
          <cell r="AQ630" t="str">
            <v>AUSTRALIA</v>
          </cell>
          <cell r="AR630" t="str">
            <v>#N/A Field Not Applicable</v>
          </cell>
        </row>
        <row r="631">
          <cell r="A631" t="str">
            <v>CP Inc</v>
          </cell>
          <cell r="B631" t="str">
            <v>UBS</v>
          </cell>
          <cell r="C631" t="str">
            <v>13409102</v>
          </cell>
          <cell r="D631" t="str">
            <v>USD</v>
          </cell>
          <cell r="E631" t="str">
            <v>195</v>
          </cell>
          <cell r="F631" t="str">
            <v>072</v>
          </cell>
          <cell r="G631" t="str">
            <v>PROCTER &amp; GAMBLE INT</v>
          </cell>
          <cell r="H631" t="str">
            <v>1.35 26 AUG 2011</v>
          </cell>
          <cell r="I631" t="str">
            <v>B742732AE0</v>
          </cell>
          <cell r="J631" t="str">
            <v>B</v>
          </cell>
          <cell r="K631" t="str">
            <v>CAL</v>
          </cell>
          <cell r="L631">
            <v>4396.88</v>
          </cell>
          <cell r="M631">
            <v>3348879.68</v>
          </cell>
          <cell r="N631">
            <v>3347521</v>
          </cell>
          <cell r="O631">
            <v>3378408</v>
          </cell>
          <cell r="P631">
            <v>3350000</v>
          </cell>
          <cell r="Q631">
            <v>3382804.88</v>
          </cell>
          <cell r="R631" t="str">
            <v>FA   26</v>
          </cell>
          <cell r="S631">
            <v>40781</v>
          </cell>
          <cell r="T631">
            <v>2011</v>
          </cell>
          <cell r="U631">
            <v>8</v>
          </cell>
          <cell r="V631">
            <v>330</v>
          </cell>
          <cell r="W631" t="str">
            <v>MS</v>
          </cell>
          <cell r="X631">
            <v>1.35</v>
          </cell>
          <cell r="Y631">
            <v>0.9</v>
          </cell>
          <cell r="Z631">
            <v>1.3530744968375688E-3</v>
          </cell>
          <cell r="AA631">
            <v>40451</v>
          </cell>
          <cell r="AB631">
            <v>29528.32</v>
          </cell>
          <cell r="AC631">
            <v>1.26E-2</v>
          </cell>
          <cell r="AD631">
            <v>1</v>
          </cell>
          <cell r="AE631">
            <v>100.848</v>
          </cell>
          <cell r="AF631" t="str">
            <v>AA-</v>
          </cell>
          <cell r="AG631">
            <v>99.926000000000002</v>
          </cell>
          <cell r="AH631">
            <v>1.4</v>
          </cell>
          <cell r="AI631">
            <v>0.4</v>
          </cell>
          <cell r="AJ631">
            <v>2.1047825506362184E-3</v>
          </cell>
          <cell r="AK631">
            <v>2.6074361638905594E-3</v>
          </cell>
          <cell r="AL631" t="str">
            <v>AA-</v>
          </cell>
          <cell r="AM631" t="str">
            <v>Aa3</v>
          </cell>
          <cell r="AN631" t="str">
            <v>AA-</v>
          </cell>
          <cell r="AO631" t="str">
            <v>Consumer, Non-cyclical</v>
          </cell>
          <cell r="AP631" t="str">
            <v>Cosmetics/Personal Care</v>
          </cell>
          <cell r="AQ631" t="str">
            <v>LUXEMBOURG</v>
          </cell>
          <cell r="AR631" t="str">
            <v>#N/A Field Not Applicable</v>
          </cell>
        </row>
        <row r="632">
          <cell r="A632" t="str">
            <v>CP Inc</v>
          </cell>
          <cell r="B632" t="str">
            <v>UBS</v>
          </cell>
          <cell r="C632" t="str">
            <v>13409102</v>
          </cell>
          <cell r="D632" t="str">
            <v>USD</v>
          </cell>
          <cell r="E632" t="str">
            <v>205</v>
          </cell>
          <cell r="F632" t="str">
            <v>072</v>
          </cell>
          <cell r="G632" t="str">
            <v>SHELL INTERNATIONAL</v>
          </cell>
          <cell r="H632" t="str">
            <v>1.875 25 MAR 2013</v>
          </cell>
          <cell r="I632" t="str">
            <v>B822582AL6</v>
          </cell>
          <cell r="J632" t="str">
            <v>B</v>
          </cell>
          <cell r="K632" t="str">
            <v>ZZZ</v>
          </cell>
          <cell r="L632">
            <v>625</v>
          </cell>
          <cell r="M632">
            <v>1998032.59</v>
          </cell>
          <cell r="N632">
            <v>1997620</v>
          </cell>
          <cell r="O632">
            <v>2047187.5</v>
          </cell>
          <cell r="P632">
            <v>2000000</v>
          </cell>
          <cell r="Q632">
            <v>2047812.5</v>
          </cell>
          <cell r="R632" t="str">
            <v>MS   25</v>
          </cell>
          <cell r="S632">
            <v>41358</v>
          </cell>
          <cell r="T632">
            <v>2013</v>
          </cell>
          <cell r="U632">
            <v>3</v>
          </cell>
          <cell r="V632">
            <v>907</v>
          </cell>
          <cell r="W632" t="str">
            <v>MS</v>
          </cell>
          <cell r="X632">
            <v>1.875</v>
          </cell>
          <cell r="Y632">
            <v>2.4300000000000002</v>
          </cell>
          <cell r="Z632">
            <v>2.1796587035710249E-3</v>
          </cell>
          <cell r="AA632">
            <v>40451</v>
          </cell>
          <cell r="AB632">
            <v>49154.91</v>
          </cell>
          <cell r="AC632">
            <v>7.1800000000000003E-2</v>
          </cell>
          <cell r="AD632">
            <v>1</v>
          </cell>
          <cell r="AE632">
            <v>102.35899999999999</v>
          </cell>
          <cell r="AF632" t="str">
            <v>AA</v>
          </cell>
          <cell r="AG632">
            <v>99.881</v>
          </cell>
          <cell r="AH632">
            <v>1.9</v>
          </cell>
          <cell r="AI632">
            <v>0.9</v>
          </cell>
          <cell r="AJ632">
            <v>1.7042598916810483E-3</v>
          </cell>
          <cell r="AK632">
            <v>2.1112626921456325E-3</v>
          </cell>
          <cell r="AL632" t="str">
            <v>AA</v>
          </cell>
          <cell r="AM632" t="str">
            <v>Aa1</v>
          </cell>
          <cell r="AN632" t="str">
            <v>AA</v>
          </cell>
          <cell r="AO632" t="str">
            <v>Energy</v>
          </cell>
          <cell r="AP632" t="str">
            <v>Oil&amp;Gas</v>
          </cell>
          <cell r="AQ632" t="str">
            <v>NETHERLANDS</v>
          </cell>
          <cell r="AR632" t="str">
            <v>#N/A Field Not Applicable</v>
          </cell>
        </row>
        <row r="633">
          <cell r="A633" t="str">
            <v>CP Inc</v>
          </cell>
          <cell r="B633" t="str">
            <v>UBS</v>
          </cell>
          <cell r="C633" t="str">
            <v>13409102</v>
          </cell>
          <cell r="D633" t="str">
            <v>USD</v>
          </cell>
          <cell r="E633" t="str">
            <v>250</v>
          </cell>
          <cell r="F633" t="str">
            <v>072</v>
          </cell>
          <cell r="G633" t="str">
            <v>SVENSKA HANDELSBANKE</v>
          </cell>
          <cell r="H633" t="str">
            <v>2.875 14 SEP 2012</v>
          </cell>
          <cell r="I633" t="str">
            <v>B86959LAB9</v>
          </cell>
          <cell r="J633" t="str">
            <v>B</v>
          </cell>
          <cell r="K633" t="str">
            <v>ZZZ</v>
          </cell>
          <cell r="L633">
            <v>2715.28</v>
          </cell>
          <cell r="M633">
            <v>1998397.41</v>
          </cell>
          <cell r="N633">
            <v>1997540</v>
          </cell>
          <cell r="O633">
            <v>2057700</v>
          </cell>
          <cell r="P633">
            <v>2000000</v>
          </cell>
          <cell r="Q633">
            <v>2060415.28</v>
          </cell>
          <cell r="R633" t="str">
            <v>MS   14</v>
          </cell>
          <cell r="S633">
            <v>41166</v>
          </cell>
          <cell r="T633">
            <v>2012</v>
          </cell>
          <cell r="U633">
            <v>9</v>
          </cell>
          <cell r="V633">
            <v>715</v>
          </cell>
          <cell r="W633" t="str">
            <v>MS</v>
          </cell>
          <cell r="X633">
            <v>2.875</v>
          </cell>
          <cell r="Y633">
            <v>1.9</v>
          </cell>
          <cell r="Z633">
            <v>1.7045710718373653E-3</v>
          </cell>
          <cell r="AA633">
            <v>40451</v>
          </cell>
          <cell r="AB633">
            <v>59302.59</v>
          </cell>
          <cell r="AC633">
            <v>4.5999999999999999E-2</v>
          </cell>
          <cell r="AD633">
            <v>1</v>
          </cell>
          <cell r="AE633">
            <v>102.88500000000001</v>
          </cell>
          <cell r="AF633" t="str">
            <v>AA-</v>
          </cell>
          <cell r="AG633">
            <v>99.876999999999995</v>
          </cell>
          <cell r="AH633">
            <v>2.9</v>
          </cell>
          <cell r="AI633">
            <v>1.4</v>
          </cell>
          <cell r="AJ633">
            <v>2.6017137412254524E-3</v>
          </cell>
          <cell r="AK633">
            <v>3.2230419693054235E-3</v>
          </cell>
          <cell r="AL633" t="str">
            <v>AA-</v>
          </cell>
          <cell r="AM633" t="str">
            <v>Aa2</v>
          </cell>
          <cell r="AN633" t="str">
            <v>AA-</v>
          </cell>
          <cell r="AO633" t="str">
            <v>Financial</v>
          </cell>
          <cell r="AP633" t="str">
            <v>Banks</v>
          </cell>
          <cell r="AQ633" t="str">
            <v>SWEDEN</v>
          </cell>
          <cell r="AR633" t="str">
            <v>#N/A Field Not Applicable</v>
          </cell>
        </row>
        <row r="634">
          <cell r="A634" t="str">
            <v>CP Inc</v>
          </cell>
          <cell r="B634" t="str">
            <v>UBS</v>
          </cell>
          <cell r="C634" t="str">
            <v>13409102</v>
          </cell>
          <cell r="D634" t="str">
            <v>USD</v>
          </cell>
          <cell r="E634" t="str">
            <v>015</v>
          </cell>
          <cell r="F634" t="str">
            <v>072</v>
          </cell>
          <cell r="G634" t="str">
            <v>US BANCORP</v>
          </cell>
          <cell r="H634" t="str">
            <v>2.125 15 FEB 2013</v>
          </cell>
          <cell r="I634" t="str">
            <v>B91159HGS3</v>
          </cell>
          <cell r="J634" t="str">
            <v>B</v>
          </cell>
          <cell r="K634" t="str">
            <v>ZZZ</v>
          </cell>
          <cell r="L634">
            <v>10861.11</v>
          </cell>
          <cell r="M634">
            <v>4007579.2</v>
          </cell>
          <cell r="N634">
            <v>4010120</v>
          </cell>
          <cell r="O634">
            <v>4106320</v>
          </cell>
          <cell r="P634">
            <v>4000000</v>
          </cell>
          <cell r="Q634">
            <v>4117181.11</v>
          </cell>
          <cell r="R634" t="str">
            <v>FA   15</v>
          </cell>
          <cell r="S634">
            <v>41320</v>
          </cell>
          <cell r="T634">
            <v>2013</v>
          </cell>
          <cell r="U634">
            <v>2</v>
          </cell>
          <cell r="V634">
            <v>869</v>
          </cell>
          <cell r="W634" t="str">
            <v>MS</v>
          </cell>
          <cell r="X634">
            <v>2.125</v>
          </cell>
          <cell r="Y634">
            <v>2.31</v>
          </cell>
          <cell r="Z634">
            <v>4.1559828662601815E-3</v>
          </cell>
          <cell r="AA634">
            <v>40451</v>
          </cell>
          <cell r="AB634">
            <v>98740.800000000003</v>
          </cell>
          <cell r="AC634">
            <v>6.5700000000000008E-2</v>
          </cell>
          <cell r="AD634">
            <v>1</v>
          </cell>
          <cell r="AE634">
            <v>102.65799999999999</v>
          </cell>
          <cell r="AF634" t="str">
            <v>A+</v>
          </cell>
          <cell r="AG634">
            <v>100.25299999999999</v>
          </cell>
          <cell r="AH634">
            <v>2</v>
          </cell>
          <cell r="AI634">
            <v>1</v>
          </cell>
          <cell r="AJ634">
            <v>3.5982535638616293E-3</v>
          </cell>
          <cell r="AK634">
            <v>4.4575704347344161E-3</v>
          </cell>
          <cell r="AL634" t="str">
            <v xml:space="preserve">A+ </v>
          </cell>
          <cell r="AM634" t="str">
            <v>Aa3</v>
          </cell>
          <cell r="AN634" t="str">
            <v xml:space="preserve">A+ </v>
          </cell>
          <cell r="AO634" t="str">
            <v>Financial</v>
          </cell>
          <cell r="AP634" t="str">
            <v>Banks</v>
          </cell>
          <cell r="AQ634" t="str">
            <v>UNITED STATES</v>
          </cell>
          <cell r="AR634" t="str">
            <v>#N/A Field Not Applicable</v>
          </cell>
        </row>
        <row r="635">
          <cell r="A635" t="str">
            <v>CP Inc</v>
          </cell>
          <cell r="B635" t="str">
            <v>UBS</v>
          </cell>
          <cell r="C635" t="str">
            <v>13409102</v>
          </cell>
          <cell r="D635" t="str">
            <v>USD</v>
          </cell>
          <cell r="E635" t="str">
            <v>015</v>
          </cell>
          <cell r="F635" t="str">
            <v>072</v>
          </cell>
          <cell r="G635" t="str">
            <v>CHEVRON CORP</v>
          </cell>
          <cell r="H635" t="str">
            <v>3.45 03 MAR 2012</v>
          </cell>
          <cell r="I635" t="str">
            <v>BEH7402538</v>
          </cell>
          <cell r="J635" t="str">
            <v>B</v>
          </cell>
          <cell r="K635" t="str">
            <v>CAL</v>
          </cell>
          <cell r="L635">
            <v>8787.92</v>
          </cell>
          <cell r="M635">
            <v>3311564.67</v>
          </cell>
          <cell r="N635">
            <v>3342411.5</v>
          </cell>
          <cell r="O635">
            <v>3400882.81</v>
          </cell>
          <cell r="P635">
            <v>3275000</v>
          </cell>
          <cell r="Q635">
            <v>3409670.73</v>
          </cell>
          <cell r="R635" t="str">
            <v>MS    3</v>
          </cell>
          <cell r="S635">
            <v>40971</v>
          </cell>
          <cell r="T635">
            <v>2012</v>
          </cell>
          <cell r="U635">
            <v>3</v>
          </cell>
          <cell r="V635">
            <v>520</v>
          </cell>
          <cell r="W635" t="str">
            <v>MS</v>
          </cell>
          <cell r="X635">
            <v>3.45</v>
          </cell>
          <cell r="Y635">
            <v>1.4</v>
          </cell>
          <cell r="Z635">
            <v>2.0813299367982625E-3</v>
          </cell>
          <cell r="AA635">
            <v>40451</v>
          </cell>
          <cell r="AB635">
            <v>89318.14</v>
          </cell>
          <cell r="AC635">
            <v>2.6600000000000002E-2</v>
          </cell>
          <cell r="AD635">
            <v>1</v>
          </cell>
          <cell r="AE635">
            <v>103.84399999999999</v>
          </cell>
          <cell r="AF635" t="str">
            <v>AA</v>
          </cell>
          <cell r="AG635">
            <v>102.05800000000001</v>
          </cell>
          <cell r="AH635">
            <v>2.5</v>
          </cell>
          <cell r="AI635">
            <v>0.7</v>
          </cell>
          <cell r="AJ635">
            <v>3.716660601425469E-3</v>
          </cell>
          <cell r="AK635">
            <v>4.6042548471977272E-3</v>
          </cell>
          <cell r="AL635" t="str">
            <v>AA</v>
          </cell>
          <cell r="AM635" t="str">
            <v>Aa1</v>
          </cell>
          <cell r="AN635" t="str">
            <v>AA</v>
          </cell>
          <cell r="AO635" t="str">
            <v>Energy</v>
          </cell>
          <cell r="AP635" t="str">
            <v>Oil&amp;Gas</v>
          </cell>
          <cell r="AQ635" t="str">
            <v>UNITED STATES</v>
          </cell>
          <cell r="AR635" t="str">
            <v>#N/A Field Not Applicable</v>
          </cell>
        </row>
        <row r="636">
          <cell r="A636" t="str">
            <v>CP Inc</v>
          </cell>
          <cell r="B636" t="str">
            <v>Inveco</v>
          </cell>
          <cell r="C636" t="str">
            <v>13400002</v>
          </cell>
          <cell r="D636" t="str">
            <v>USD</v>
          </cell>
          <cell r="E636" t="str">
            <v>015</v>
          </cell>
          <cell r="F636" t="str">
            <v>080</v>
          </cell>
          <cell r="G636" t="str">
            <v>GOLDMAN SACHS GP INC</v>
          </cell>
          <cell r="H636" t="str">
            <v>FLTG NOV 09 11</v>
          </cell>
          <cell r="I636" t="str">
            <v>38146FAG6</v>
          </cell>
          <cell r="J636" t="str">
            <v>B</v>
          </cell>
          <cell r="K636" t="str">
            <v>FLR</v>
          </cell>
          <cell r="L636">
            <v>5753.34</v>
          </cell>
          <cell r="M636">
            <v>6209409.2999999998</v>
          </cell>
          <cell r="N636">
            <v>6223072</v>
          </cell>
          <cell r="O636">
            <v>6221312.5</v>
          </cell>
          <cell r="P636">
            <v>6200000</v>
          </cell>
          <cell r="Q636">
            <v>6227065.8399999999</v>
          </cell>
          <cell r="R636" t="str">
            <v>FMAN 11</v>
          </cell>
          <cell r="S636">
            <v>40856</v>
          </cell>
          <cell r="T636">
            <v>2011</v>
          </cell>
          <cell r="U636">
            <v>11</v>
          </cell>
          <cell r="V636">
            <v>405</v>
          </cell>
          <cell r="W636" t="str">
            <v>MS</v>
          </cell>
          <cell r="X636">
            <v>0.66799999999999993</v>
          </cell>
          <cell r="Y636">
            <v>0.17</v>
          </cell>
          <cell r="Z636">
            <v>4.7389143979289198E-4</v>
          </cell>
          <cell r="AA636">
            <v>40451</v>
          </cell>
          <cell r="AB636">
            <v>11903.2</v>
          </cell>
          <cell r="AC636">
            <v>1.4999999999999999E-2</v>
          </cell>
          <cell r="AD636">
            <v>1</v>
          </cell>
          <cell r="AE636">
            <v>100.34399999999999</v>
          </cell>
          <cell r="AF636" t="str">
            <v>AAA</v>
          </cell>
          <cell r="AG636">
            <v>100.37200000000001</v>
          </cell>
          <cell r="AH636">
            <v>1.4</v>
          </cell>
          <cell r="AI636">
            <v>0.4</v>
          </cell>
          <cell r="AJ636">
            <v>3.9026353865296987E-3</v>
          </cell>
          <cell r="AK636">
            <v>4.8346431978166394E-3</v>
          </cell>
          <cell r="AL636" t="str">
            <v>AAA</v>
          </cell>
          <cell r="AM636" t="str">
            <v>Aaa</v>
          </cell>
          <cell r="AN636" t="str">
            <v>AAA</v>
          </cell>
          <cell r="AO636" t="str">
            <v>Financial</v>
          </cell>
          <cell r="AP636" t="str">
            <v>Banks</v>
          </cell>
          <cell r="AQ636" t="str">
            <v>UNITED STATES</v>
          </cell>
          <cell r="AR636" t="str">
            <v>#N/A Field Not Applicable</v>
          </cell>
        </row>
        <row r="637">
          <cell r="A637" t="str">
            <v>CP Inc</v>
          </cell>
          <cell r="B637" t="str">
            <v>Inveco</v>
          </cell>
          <cell r="C637" t="str">
            <v>13400002</v>
          </cell>
          <cell r="D637" t="str">
            <v>USD</v>
          </cell>
          <cell r="E637" t="str">
            <v>015</v>
          </cell>
          <cell r="F637" t="str">
            <v>080</v>
          </cell>
          <cell r="G637" t="str">
            <v>HUNTINGTON NATL BK F</v>
          </cell>
          <cell r="H637" t="str">
            <v>FLTG JUN 01 12</v>
          </cell>
          <cell r="I637" t="str">
            <v>446436AB3</v>
          </cell>
          <cell r="J637" t="str">
            <v>B</v>
          </cell>
          <cell r="K637" t="str">
            <v>FLR</v>
          </cell>
          <cell r="L637">
            <v>2322.9299999999998</v>
          </cell>
          <cell r="M637">
            <v>4014389.96</v>
          </cell>
          <cell r="N637">
            <v>4028520</v>
          </cell>
          <cell r="O637">
            <v>4036875</v>
          </cell>
          <cell r="P637">
            <v>4000000</v>
          </cell>
          <cell r="Q637">
            <v>4039197.93</v>
          </cell>
          <cell r="R637" t="str">
            <v>MJSD  1</v>
          </cell>
          <cell r="S637">
            <v>41061</v>
          </cell>
          <cell r="T637">
            <v>2012</v>
          </cell>
          <cell r="U637">
            <v>6</v>
          </cell>
          <cell r="V637">
            <v>610</v>
          </cell>
          <cell r="W637" t="str">
            <v>MS</v>
          </cell>
          <cell r="X637">
            <v>0.69699999999999984</v>
          </cell>
          <cell r="Y637">
            <v>0.25</v>
          </cell>
          <cell r="Z637">
            <v>4.5054608591080193E-4</v>
          </cell>
          <cell r="AA637">
            <v>40451</v>
          </cell>
          <cell r="AB637">
            <v>22485.040000000001</v>
          </cell>
          <cell r="AC637">
            <v>3.1800000000000002E-2</v>
          </cell>
          <cell r="AD637">
            <v>1</v>
          </cell>
          <cell r="AE637">
            <v>100.92200000000001</v>
          </cell>
          <cell r="AF637" t="str">
            <v>N/R</v>
          </cell>
          <cell r="AG637">
            <v>100.71299999999999</v>
          </cell>
          <cell r="AH637">
            <v>1.4</v>
          </cell>
          <cell r="AI637">
            <v>0.1</v>
          </cell>
          <cell r="AJ637">
            <v>2.5230580811004904E-3</v>
          </cell>
          <cell r="AK637">
            <v>3.1256021588877076E-3</v>
          </cell>
          <cell r="AL637" t="str">
            <v>NR</v>
          </cell>
          <cell r="AM637" t="str">
            <v>Aaa</v>
          </cell>
          <cell r="AN637" t="str">
            <v>NR</v>
          </cell>
          <cell r="AO637" t="str">
            <v>Financial</v>
          </cell>
          <cell r="AP637" t="str">
            <v>Banks</v>
          </cell>
          <cell r="AQ637" t="str">
            <v>UNITED STATES</v>
          </cell>
          <cell r="AR637" t="str">
            <v>#N/A Field Not Applicable</v>
          </cell>
        </row>
        <row r="638">
          <cell r="A638" t="str">
            <v>CP Inc</v>
          </cell>
          <cell r="B638" t="str">
            <v>Inveco</v>
          </cell>
          <cell r="C638" t="str">
            <v>13400002</v>
          </cell>
          <cell r="D638" t="str">
            <v>USD</v>
          </cell>
          <cell r="E638" t="str">
            <v>015</v>
          </cell>
          <cell r="F638" t="str">
            <v>080</v>
          </cell>
          <cell r="G638" t="str">
            <v>MELLON FDG CORP</v>
          </cell>
          <cell r="H638" t="str">
            <v>FLTG MAY 15 14</v>
          </cell>
          <cell r="I638" t="str">
            <v>585515AH2</v>
          </cell>
          <cell r="J638" t="str">
            <v>B</v>
          </cell>
          <cell r="K638" t="str">
            <v>FLR</v>
          </cell>
          <cell r="L638">
            <v>1348.17</v>
          </cell>
          <cell r="M638">
            <v>1889648.18</v>
          </cell>
          <cell r="N638">
            <v>1851000</v>
          </cell>
          <cell r="O638">
            <v>1969687.5</v>
          </cell>
          <cell r="P638">
            <v>2000000</v>
          </cell>
          <cell r="Q638">
            <v>1971035.67</v>
          </cell>
          <cell r="R638" t="str">
            <v>FMAN 15</v>
          </cell>
          <cell r="S638">
            <v>41774</v>
          </cell>
          <cell r="T638">
            <v>2014</v>
          </cell>
          <cell r="U638">
            <v>5</v>
          </cell>
          <cell r="V638">
            <v>1323</v>
          </cell>
          <cell r="W638" t="str">
            <v>MS</v>
          </cell>
          <cell r="X638">
            <v>0.52600000000000002</v>
          </cell>
          <cell r="Y638">
            <v>0.17</v>
          </cell>
          <cell r="Z638">
            <v>1.4421469957250489E-4</v>
          </cell>
          <cell r="AA638">
            <v>40451</v>
          </cell>
          <cell r="AB638">
            <v>80039.320000000007</v>
          </cell>
          <cell r="AC638">
            <v>0.1381</v>
          </cell>
          <cell r="AD638">
            <v>1</v>
          </cell>
          <cell r="AE638">
            <v>98.483999999999995</v>
          </cell>
          <cell r="AF638" t="str">
            <v>AA-</v>
          </cell>
          <cell r="AG638">
            <v>92.55</v>
          </cell>
          <cell r="AH638">
            <v>2.7</v>
          </cell>
          <cell r="AI638">
            <v>1</v>
          </cell>
          <cell r="AJ638">
            <v>2.2904687579162544E-3</v>
          </cell>
          <cell r="AK638">
            <v>2.8374670199765219E-3</v>
          </cell>
          <cell r="AL638" t="str">
            <v>AA-</v>
          </cell>
          <cell r="AM638" t="str">
            <v>Aa2</v>
          </cell>
          <cell r="AN638" t="str">
            <v>AA-</v>
          </cell>
          <cell r="AO638" t="str">
            <v>Financial</v>
          </cell>
          <cell r="AP638" t="str">
            <v>Banks</v>
          </cell>
          <cell r="AQ638" t="str">
            <v>UNITED STATES</v>
          </cell>
          <cell r="AR638" t="str">
            <v>#N/A Field Not Applicable</v>
          </cell>
        </row>
        <row r="639">
          <cell r="A639" t="str">
            <v>CP Inc</v>
          </cell>
          <cell r="B639" t="str">
            <v>Inveco</v>
          </cell>
          <cell r="C639" t="str">
            <v>13400002</v>
          </cell>
          <cell r="D639" t="str">
            <v>USD</v>
          </cell>
          <cell r="E639" t="str">
            <v>015</v>
          </cell>
          <cell r="F639" t="str">
            <v>080</v>
          </cell>
          <cell r="G639" t="str">
            <v>MORGAN STANLEY FDIC</v>
          </cell>
          <cell r="H639" t="str">
            <v>FLTG FEB 10 12</v>
          </cell>
          <cell r="I639" t="str">
            <v>61757UAL4</v>
          </cell>
          <cell r="J639" t="str">
            <v>B</v>
          </cell>
          <cell r="K639" t="str">
            <v>FLR</v>
          </cell>
          <cell r="L639">
            <v>3993.89</v>
          </cell>
          <cell r="M639">
            <v>4006116.92</v>
          </cell>
          <cell r="N639">
            <v>4013440</v>
          </cell>
          <cell r="O639">
            <v>4017500</v>
          </cell>
          <cell r="P639">
            <v>4000000</v>
          </cell>
          <cell r="Q639">
            <v>4021493.89</v>
          </cell>
          <cell r="R639" t="str">
            <v>FMAN 10</v>
          </cell>
          <cell r="S639">
            <v>40949</v>
          </cell>
          <cell r="T639">
            <v>2012</v>
          </cell>
          <cell r="U639">
            <v>2</v>
          </cell>
          <cell r="V639">
            <v>498</v>
          </cell>
          <cell r="W639" t="str">
            <v>MS</v>
          </cell>
          <cell r="X639">
            <v>0.69099999999999995</v>
          </cell>
          <cell r="Y639">
            <v>0.17</v>
          </cell>
          <cell r="Z639">
            <v>3.0573995423324182E-4</v>
          </cell>
          <cell r="AA639">
            <v>40451</v>
          </cell>
          <cell r="AB639">
            <v>11383.08</v>
          </cell>
          <cell r="AC639">
            <v>2.18E-2</v>
          </cell>
          <cell r="AD639">
            <v>1</v>
          </cell>
          <cell r="AE639">
            <v>100.43799999999999</v>
          </cell>
          <cell r="AF639" t="str">
            <v>AAA</v>
          </cell>
          <cell r="AG639">
            <v>100.336</v>
          </cell>
          <cell r="AH639">
            <v>0.6</v>
          </cell>
          <cell r="AI639">
            <v>0.4</v>
          </cell>
          <cell r="AJ639">
            <v>1.0790821914114415E-3</v>
          </cell>
          <cell r="AK639">
            <v>1.3367831887650253E-3</v>
          </cell>
          <cell r="AL639" t="str">
            <v>AAA</v>
          </cell>
          <cell r="AM639" t="str">
            <v>Aaa</v>
          </cell>
          <cell r="AN639" t="str">
            <v>AAA</v>
          </cell>
          <cell r="AO639" t="str">
            <v>Financial</v>
          </cell>
          <cell r="AP639" t="str">
            <v>Banks</v>
          </cell>
          <cell r="AQ639" t="str">
            <v>UNITED STATES</v>
          </cell>
          <cell r="AR639" t="str">
            <v>#N/A Field Not Applicable</v>
          </cell>
        </row>
        <row r="640">
          <cell r="A640" t="str">
            <v>CP Inc</v>
          </cell>
          <cell r="B640" t="str">
            <v>Inveco</v>
          </cell>
          <cell r="C640" t="str">
            <v>13400002</v>
          </cell>
          <cell r="D640" t="str">
            <v>USD</v>
          </cell>
          <cell r="E640" t="str">
            <v>285</v>
          </cell>
          <cell r="F640" t="str">
            <v>080</v>
          </cell>
          <cell r="G640" t="str">
            <v>COMMONWEALTH BANK AU</v>
          </cell>
          <cell r="H640" t="str">
            <v>FRN 19 MAR 2013</v>
          </cell>
          <cell r="I640" t="str">
            <v>B2027A0EN5</v>
          </cell>
          <cell r="J640" t="str">
            <v>B</v>
          </cell>
          <cell r="K640" t="str">
            <v>FLR</v>
          </cell>
          <cell r="L640">
            <v>238.5</v>
          </cell>
          <cell r="M640">
            <v>830000</v>
          </cell>
          <cell r="N640">
            <v>830000</v>
          </cell>
          <cell r="O640">
            <v>828149.1</v>
          </cell>
          <cell r="P640">
            <v>830000</v>
          </cell>
          <cell r="Q640">
            <v>828387.6</v>
          </cell>
          <cell r="R640" t="str">
            <v>MJSD 19</v>
          </cell>
          <cell r="S640">
            <v>41352</v>
          </cell>
          <cell r="T640">
            <v>2013</v>
          </cell>
          <cell r="U640">
            <v>3</v>
          </cell>
          <cell r="V640">
            <v>901</v>
          </cell>
          <cell r="W640" t="str">
            <v>MS</v>
          </cell>
          <cell r="X640">
            <v>0.84099999999999997</v>
          </cell>
          <cell r="Y640">
            <v>0.25</v>
          </cell>
          <cell r="Z640">
            <v>9.3153195138512548E-5</v>
          </cell>
          <cell r="AA640">
            <v>40451</v>
          </cell>
          <cell r="AB640">
            <v>-1850.9</v>
          </cell>
          <cell r="AC640">
            <v>6.6100000000000006E-2</v>
          </cell>
          <cell r="AD640">
            <v>1</v>
          </cell>
          <cell r="AE640">
            <v>99.777000000000001</v>
          </cell>
          <cell r="AF640" t="str">
            <v>AA</v>
          </cell>
          <cell r="AG640">
            <v>100</v>
          </cell>
          <cell r="AH640">
            <v>0.8</v>
          </cell>
          <cell r="AI640">
            <v>0.9</v>
          </cell>
          <cell r="AJ640">
            <v>2.9809022444324018E-4</v>
          </cell>
          <cell r="AK640">
            <v>3.6927863692171726E-4</v>
          </cell>
          <cell r="AL640" t="str">
            <v>AA</v>
          </cell>
          <cell r="AM640" t="str">
            <v>Aa1</v>
          </cell>
          <cell r="AN640" t="str">
            <v>AA</v>
          </cell>
          <cell r="AO640" t="str">
            <v>Financial</v>
          </cell>
          <cell r="AP640" t="str">
            <v>Banks</v>
          </cell>
          <cell r="AQ640" t="str">
            <v>AUSTRALIA</v>
          </cell>
          <cell r="AR640" t="str">
            <v>#N/A Field Not Applicable</v>
          </cell>
        </row>
        <row r="641">
          <cell r="A641" t="str">
            <v>CP Inc</v>
          </cell>
          <cell r="B641" t="str">
            <v>Inveco</v>
          </cell>
          <cell r="C641" t="str">
            <v>13400002</v>
          </cell>
          <cell r="D641" t="str">
            <v>USD</v>
          </cell>
          <cell r="E641" t="str">
            <v>015</v>
          </cell>
          <cell r="F641" t="str">
            <v>080</v>
          </cell>
          <cell r="G641" t="str">
            <v>GENERAL ELEC CAP CRP</v>
          </cell>
          <cell r="H641" t="str">
            <v>FRN 09 DEC 2011</v>
          </cell>
          <cell r="I641" t="str">
            <v>B36967HAC1</v>
          </cell>
          <cell r="J641" t="str">
            <v>B</v>
          </cell>
          <cell r="K641" t="str">
            <v>FLR</v>
          </cell>
          <cell r="L641">
            <v>2986.82</v>
          </cell>
          <cell r="M641">
            <v>4040747.37</v>
          </cell>
          <cell r="N641">
            <v>4098864</v>
          </cell>
          <cell r="O641">
            <v>4043320</v>
          </cell>
          <cell r="P641">
            <v>4000000</v>
          </cell>
          <cell r="Q641">
            <v>4046306.82</v>
          </cell>
          <cell r="R641" t="str">
            <v>MJSD  9</v>
          </cell>
          <cell r="S641">
            <v>40886</v>
          </cell>
          <cell r="T641">
            <v>2011</v>
          </cell>
          <cell r="U641">
            <v>12</v>
          </cell>
          <cell r="V641">
            <v>435</v>
          </cell>
          <cell r="W641" t="str">
            <v>MS</v>
          </cell>
          <cell r="X641">
            <v>1.222</v>
          </cell>
          <cell r="Y641">
            <v>0.25</v>
          </cell>
          <cell r="Z641">
            <v>4.5350425091932696E-4</v>
          </cell>
          <cell r="AA641">
            <v>40451</v>
          </cell>
          <cell r="AB641">
            <v>2572.63</v>
          </cell>
          <cell r="AC641">
            <v>1.7100000000000001E-2</v>
          </cell>
          <cell r="AD641">
            <v>1</v>
          </cell>
          <cell r="AE641">
            <v>101.083</v>
          </cell>
          <cell r="AF641" t="str">
            <v>AAA</v>
          </cell>
          <cell r="AG641">
            <v>102.47199999999999</v>
          </cell>
          <cell r="AH641">
            <v>2.2000000000000002</v>
          </cell>
          <cell r="AI641">
            <v>0.3</v>
          </cell>
          <cell r="AJ641">
            <v>3.9908374080900779E-3</v>
          </cell>
          <cell r="AK641">
            <v>4.9439091838327578E-3</v>
          </cell>
          <cell r="AL641" t="str">
            <v>AAA</v>
          </cell>
          <cell r="AM641" t="str">
            <v>Aaa</v>
          </cell>
          <cell r="AN641" t="str">
            <v>AAA</v>
          </cell>
          <cell r="AO641" t="str">
            <v>Financial</v>
          </cell>
          <cell r="AP641" t="str">
            <v>Diversified Finan Serv</v>
          </cell>
          <cell r="AQ641" t="str">
            <v>UNITED STATES</v>
          </cell>
          <cell r="AR641" t="str">
            <v>#N/A Field Not Applicable</v>
          </cell>
        </row>
        <row r="642">
          <cell r="A642" t="str">
            <v>CP Inc</v>
          </cell>
          <cell r="B642" t="str">
            <v>Inveco</v>
          </cell>
          <cell r="C642" t="str">
            <v>13400002</v>
          </cell>
          <cell r="D642" t="str">
            <v>USD</v>
          </cell>
          <cell r="E642" t="str">
            <v>015</v>
          </cell>
          <cell r="F642" t="str">
            <v>080</v>
          </cell>
          <cell r="G642" t="str">
            <v>HEWLETT-PACKARD CO</v>
          </cell>
          <cell r="H642" t="str">
            <v>FRN 27 MAY 2011</v>
          </cell>
          <cell r="I642" t="str">
            <v>B428236AZ6</v>
          </cell>
          <cell r="J642" t="str">
            <v>B</v>
          </cell>
          <cell r="K642" t="str">
            <v>FLR</v>
          </cell>
          <cell r="L642">
            <v>658.07</v>
          </cell>
          <cell r="M642">
            <v>503378.5</v>
          </cell>
          <cell r="N642">
            <v>507410</v>
          </cell>
          <cell r="O642">
            <v>503500</v>
          </cell>
          <cell r="P642">
            <v>500000</v>
          </cell>
          <cell r="Q642">
            <v>504158.07</v>
          </cell>
          <cell r="R642" t="str">
            <v>FMAN 27</v>
          </cell>
          <cell r="S642">
            <v>40690</v>
          </cell>
          <cell r="T642">
            <v>2011</v>
          </cell>
          <cell r="U642">
            <v>5</v>
          </cell>
          <cell r="V642">
            <v>239</v>
          </cell>
          <cell r="W642" t="str">
            <v>MS</v>
          </cell>
          <cell r="X642">
            <v>1.3540000000000001</v>
          </cell>
          <cell r="Y642">
            <v>0.17</v>
          </cell>
          <cell r="Z642">
            <v>3.8416981487399505E-5</v>
          </cell>
          <cell r="AA642">
            <v>40451</v>
          </cell>
          <cell r="AB642">
            <v>121.5</v>
          </cell>
          <cell r="AC642">
            <v>6.0999999999999995E-3</v>
          </cell>
          <cell r="AD642">
            <v>1</v>
          </cell>
          <cell r="AE642">
            <v>100.7</v>
          </cell>
          <cell r="AF642" t="str">
            <v>A</v>
          </cell>
          <cell r="AG642">
            <v>101.48200000000001</v>
          </cell>
          <cell r="AH642">
            <v>-0.1</v>
          </cell>
          <cell r="AI642">
            <v>0.3</v>
          </cell>
          <cell r="AJ642">
            <v>-2.259822440435265E-5</v>
          </cell>
          <cell r="AK642">
            <v>-2.7995019026460646E-5</v>
          </cell>
          <cell r="AL642" t="str">
            <v xml:space="preserve">A </v>
          </cell>
          <cell r="AM642" t="str">
            <v>A2</v>
          </cell>
          <cell r="AN642" t="str">
            <v xml:space="preserve">A </v>
          </cell>
          <cell r="AO642" t="str">
            <v>Technology</v>
          </cell>
          <cell r="AP642" t="str">
            <v>Computers</v>
          </cell>
          <cell r="AQ642" t="str">
            <v>UNITED STATES</v>
          </cell>
          <cell r="AR642" t="str">
            <v>#N/A Field Not Applicable</v>
          </cell>
        </row>
        <row r="643">
          <cell r="A643" t="str">
            <v>CP Inc</v>
          </cell>
          <cell r="B643" t="str">
            <v>Inveco</v>
          </cell>
          <cell r="C643" t="str">
            <v>13400002</v>
          </cell>
          <cell r="D643" t="str">
            <v>USD</v>
          </cell>
          <cell r="E643" t="str">
            <v>015</v>
          </cell>
          <cell r="F643" t="str">
            <v>080</v>
          </cell>
          <cell r="G643" t="str">
            <v>IBM CORP</v>
          </cell>
          <cell r="H643" t="str">
            <v>FRN 04 NOV 2011</v>
          </cell>
          <cell r="I643" t="str">
            <v>B459200GQ8</v>
          </cell>
          <cell r="J643" t="str">
            <v>B</v>
          </cell>
          <cell r="K643" t="str">
            <v>FLR</v>
          </cell>
          <cell r="L643">
            <v>780.89</v>
          </cell>
          <cell r="M643">
            <v>1000368.37</v>
          </cell>
          <cell r="N643">
            <v>1000469</v>
          </cell>
          <cell r="O643">
            <v>1001280</v>
          </cell>
          <cell r="P643">
            <v>1000000</v>
          </cell>
          <cell r="Q643">
            <v>1002060.89</v>
          </cell>
          <cell r="R643" t="str">
            <v>FMAN  4</v>
          </cell>
          <cell r="S643">
            <v>40851</v>
          </cell>
          <cell r="T643">
            <v>2011</v>
          </cell>
          <cell r="U643">
            <v>11</v>
          </cell>
          <cell r="V643">
            <v>400</v>
          </cell>
          <cell r="W643" t="str">
            <v>MS</v>
          </cell>
          <cell r="X643">
            <v>0.48499999999999999</v>
          </cell>
          <cell r="Y643">
            <v>0.17</v>
          </cell>
          <cell r="Z643">
            <v>7.634639371937819E-5</v>
          </cell>
          <cell r="AA643">
            <v>40451</v>
          </cell>
          <cell r="AB643">
            <v>911.63</v>
          </cell>
          <cell r="AC643">
            <v>1.47E-2</v>
          </cell>
          <cell r="AD643">
            <v>1</v>
          </cell>
          <cell r="AE643">
            <v>100.12799999999999</v>
          </cell>
          <cell r="AF643" t="str">
            <v>A+</v>
          </cell>
          <cell r="AG643">
            <v>100.04699999999998</v>
          </cell>
          <cell r="AH643">
            <v>0.4</v>
          </cell>
          <cell r="AI643">
            <v>0.4</v>
          </cell>
          <cell r="AJ643">
            <v>1.7963857345736043E-4</v>
          </cell>
          <cell r="AK643">
            <v>2.2253895668265068E-4</v>
          </cell>
          <cell r="AL643" t="str">
            <v xml:space="preserve">A+ </v>
          </cell>
          <cell r="AM643" t="str">
            <v>A1</v>
          </cell>
          <cell r="AN643" t="str">
            <v xml:space="preserve">A+ </v>
          </cell>
          <cell r="AO643" t="str">
            <v>Technology</v>
          </cell>
          <cell r="AP643" t="str">
            <v>Computers</v>
          </cell>
          <cell r="AQ643" t="str">
            <v>UNITED STATES</v>
          </cell>
          <cell r="AR643" t="str">
            <v>#N/A Field Not Applicable</v>
          </cell>
        </row>
        <row r="644">
          <cell r="A644" t="str">
            <v>CP Ltd</v>
          </cell>
          <cell r="B644" t="str">
            <v>HSBC CP Ltd</v>
          </cell>
          <cell r="C644" t="str">
            <v>13400012</v>
          </cell>
          <cell r="D644" t="str">
            <v>USD</v>
          </cell>
          <cell r="E644" t="str">
            <v>015</v>
          </cell>
          <cell r="F644" t="str">
            <v>080</v>
          </cell>
          <cell r="G644" t="str">
            <v>HUNTINGTON NATL BK F</v>
          </cell>
          <cell r="H644" t="str">
            <v>FLTG JUN 01 12</v>
          </cell>
          <cell r="I644" t="str">
            <v>446436AB3</v>
          </cell>
          <cell r="J644" t="str">
            <v>B</v>
          </cell>
          <cell r="K644" t="str">
            <v>FLR</v>
          </cell>
          <cell r="L644">
            <v>1742.2</v>
          </cell>
          <cell r="M644">
            <v>3020556.09</v>
          </cell>
          <cell r="N644">
            <v>3032910</v>
          </cell>
          <cell r="O644">
            <v>3027656.25</v>
          </cell>
          <cell r="P644">
            <v>3000000</v>
          </cell>
          <cell r="Q644">
            <v>3029398.45</v>
          </cell>
          <cell r="R644" t="str">
            <v>MJSD  1</v>
          </cell>
          <cell r="S644">
            <v>41061</v>
          </cell>
          <cell r="T644">
            <v>2012</v>
          </cell>
          <cell r="U644">
            <v>6</v>
          </cell>
          <cell r="V644">
            <v>610</v>
          </cell>
          <cell r="W644" t="str">
            <v>MS</v>
          </cell>
          <cell r="X644">
            <v>0.69699999999999984</v>
          </cell>
          <cell r="Y644">
            <v>0.25</v>
          </cell>
          <cell r="Z644">
            <v>3.3900536250432828E-4</v>
          </cell>
          <cell r="AA644">
            <v>40451</v>
          </cell>
          <cell r="AB644">
            <v>7100.16</v>
          </cell>
          <cell r="AC644">
            <v>3.1800000000000002E-2</v>
          </cell>
          <cell r="AD644">
            <v>1</v>
          </cell>
          <cell r="AE644">
            <v>100.92200000000001</v>
          </cell>
          <cell r="AF644" t="str">
            <v>N/R</v>
          </cell>
          <cell r="AG644">
            <v>101.09699999999999</v>
          </cell>
          <cell r="AH644">
            <v>0.3</v>
          </cell>
          <cell r="AI644">
            <v>0.1</v>
          </cell>
          <cell r="AJ644">
            <v>4.0680643500519393E-4</v>
          </cell>
          <cell r="AK644">
            <v>5.0395790767806864E-4</v>
          </cell>
          <cell r="AL644" t="str">
            <v>NR</v>
          </cell>
          <cell r="AM644" t="str">
            <v>Aaa</v>
          </cell>
          <cell r="AN644" t="str">
            <v>NR</v>
          </cell>
          <cell r="AO644" t="str">
            <v>Financial</v>
          </cell>
          <cell r="AP644" t="str">
            <v>Banks</v>
          </cell>
          <cell r="AQ644" t="str">
            <v>UNITED STATES</v>
          </cell>
          <cell r="AR644" t="str">
            <v>#N/A Field Not Applicable</v>
          </cell>
        </row>
        <row r="645">
          <cell r="A645" t="str">
            <v>CP Ltd</v>
          </cell>
          <cell r="B645" t="str">
            <v>HSBC CP Ltd</v>
          </cell>
          <cell r="C645" t="str">
            <v>13400012</v>
          </cell>
          <cell r="D645" t="str">
            <v>USD</v>
          </cell>
          <cell r="E645" t="str">
            <v>270</v>
          </cell>
          <cell r="F645" t="str">
            <v>080</v>
          </cell>
          <cell r="G645" t="str">
            <v>NATIONWIDE BLDG SOC</v>
          </cell>
          <cell r="H645" t="str">
            <v>FLTG MAY 17 12 144</v>
          </cell>
          <cell r="I645" t="str">
            <v>638602BN1</v>
          </cell>
          <cell r="J645" t="str">
            <v>B</v>
          </cell>
          <cell r="K645" t="str">
            <v>FLR</v>
          </cell>
          <cell r="L645">
            <v>1208.6400000000001</v>
          </cell>
          <cell r="M645">
            <v>1800000</v>
          </cell>
          <cell r="N645">
            <v>1800000</v>
          </cell>
          <cell r="O645">
            <v>1796906.25</v>
          </cell>
          <cell r="P645">
            <v>1800000</v>
          </cell>
          <cell r="Q645">
            <v>1798114.89</v>
          </cell>
          <cell r="R645" t="str">
            <v>FMAN 17</v>
          </cell>
          <cell r="S645">
            <v>41046</v>
          </cell>
          <cell r="T645">
            <v>2012</v>
          </cell>
          <cell r="U645">
            <v>5</v>
          </cell>
          <cell r="V645">
            <v>595</v>
          </cell>
          <cell r="W645" t="str">
            <v>MS</v>
          </cell>
          <cell r="X645">
            <v>0.54900000000000004</v>
          </cell>
          <cell r="Y645">
            <v>0.17</v>
          </cell>
          <cell r="Z645">
            <v>1.3737290463799925E-4</v>
          </cell>
          <cell r="AA645">
            <v>40451</v>
          </cell>
          <cell r="AB645">
            <v>-3093.75</v>
          </cell>
          <cell r="AC645">
            <v>3.04E-2</v>
          </cell>
          <cell r="AD645">
            <v>1</v>
          </cell>
          <cell r="AE645">
            <v>99.827999999999989</v>
          </cell>
          <cell r="AF645" t="str">
            <v>AAA</v>
          </cell>
          <cell r="AG645">
            <v>100</v>
          </cell>
          <cell r="AH645">
            <v>0.5</v>
          </cell>
          <cell r="AI645">
            <v>0.7</v>
          </cell>
          <cell r="AJ645">
            <v>4.0403795481764481E-4</v>
          </cell>
          <cell r="AK645">
            <v>5.0052827293606262E-4</v>
          </cell>
          <cell r="AL645" t="str">
            <v>AAA</v>
          </cell>
          <cell r="AM645" t="str">
            <v>Aaa</v>
          </cell>
          <cell r="AN645" t="str">
            <v>AAA</v>
          </cell>
          <cell r="AO645" t="str">
            <v>Financial</v>
          </cell>
          <cell r="AP645" t="str">
            <v>Savings&amp;Loans</v>
          </cell>
          <cell r="AQ645" t="str">
            <v>BRITAIN</v>
          </cell>
          <cell r="AR645" t="str">
            <v>#N/A Field Not Applicable</v>
          </cell>
        </row>
        <row r="646">
          <cell r="A646" t="str">
            <v>CP Ltd</v>
          </cell>
          <cell r="B646" t="str">
            <v>HSBC CP Ltd</v>
          </cell>
          <cell r="C646" t="str">
            <v>13400012</v>
          </cell>
          <cell r="D646" t="str">
            <v>USD</v>
          </cell>
          <cell r="E646" t="str">
            <v>015</v>
          </cell>
          <cell r="F646" t="str">
            <v>080</v>
          </cell>
          <cell r="G646" t="str">
            <v>BERKSHIRE HATHAWAY</v>
          </cell>
          <cell r="H646" t="str">
            <v>FRN 10 FEB 2012</v>
          </cell>
          <cell r="I646" t="str">
            <v>B084670AX6</v>
          </cell>
          <cell r="J646" t="str">
            <v>B</v>
          </cell>
          <cell r="K646" t="str">
            <v>FLR</v>
          </cell>
          <cell r="L646">
            <v>1281.04</v>
          </cell>
          <cell r="M646">
            <v>1500000</v>
          </cell>
          <cell r="N646">
            <v>1500000</v>
          </cell>
          <cell r="O646">
            <v>1502565</v>
          </cell>
          <cell r="P646">
            <v>1500000</v>
          </cell>
          <cell r="Q646">
            <v>1503846.04</v>
          </cell>
          <cell r="R646" t="str">
            <v>FMAN 10</v>
          </cell>
          <cell r="S646">
            <v>40949</v>
          </cell>
          <cell r="T646">
            <v>2012</v>
          </cell>
          <cell r="U646">
            <v>2</v>
          </cell>
          <cell r="V646">
            <v>498</v>
          </cell>
          <cell r="W646" t="str">
            <v>MS</v>
          </cell>
          <cell r="X646">
            <v>0.59099999999999997</v>
          </cell>
          <cell r="Y646">
            <v>0.17</v>
          </cell>
          <cell r="Z646">
            <v>1.1447742053166604E-4</v>
          </cell>
          <cell r="AA646">
            <v>40451</v>
          </cell>
          <cell r="AB646">
            <v>2565</v>
          </cell>
          <cell r="AC646">
            <v>2.18E-2</v>
          </cell>
          <cell r="AD646">
            <v>1</v>
          </cell>
          <cell r="AE646">
            <v>100.17100000000001</v>
          </cell>
          <cell r="AF646" t="str">
            <v>AA+</v>
          </cell>
          <cell r="AG646">
            <v>100</v>
          </cell>
          <cell r="AH646">
            <v>0.6</v>
          </cell>
          <cell r="AI646">
            <v>0.5</v>
          </cell>
          <cell r="AJ646">
            <v>4.0403795481764481E-4</v>
          </cell>
          <cell r="AK646">
            <v>5.0052827293606262E-4</v>
          </cell>
          <cell r="AL646" t="str">
            <v>AA+</v>
          </cell>
          <cell r="AM646" t="str">
            <v>Aa2</v>
          </cell>
          <cell r="AN646" t="str">
            <v>AA+</v>
          </cell>
          <cell r="AO646" t="str">
            <v>Financial</v>
          </cell>
          <cell r="AP646" t="str">
            <v>Insurance</v>
          </cell>
          <cell r="AQ646" t="str">
            <v>UNITED STATES</v>
          </cell>
          <cell r="AR646" t="str">
            <v>#N/A Field Not Applicable</v>
          </cell>
        </row>
        <row r="647">
          <cell r="A647" t="str">
            <v>CP Ltd</v>
          </cell>
          <cell r="B647" t="str">
            <v>HSBC CP Ltd</v>
          </cell>
          <cell r="C647" t="str">
            <v>13400012</v>
          </cell>
          <cell r="D647" t="str">
            <v>USD</v>
          </cell>
          <cell r="E647" t="str">
            <v>015</v>
          </cell>
          <cell r="F647" t="str">
            <v>080</v>
          </cell>
          <cell r="G647" t="str">
            <v>DEXIA CREDIT LOCAL</v>
          </cell>
          <cell r="H647" t="str">
            <v>FRN 05 MAR 2013</v>
          </cell>
          <cell r="I647" t="str">
            <v>B25214GAB9</v>
          </cell>
          <cell r="J647" t="str">
            <v>B</v>
          </cell>
          <cell r="K647" t="str">
            <v>FLR</v>
          </cell>
          <cell r="L647">
            <v>923.75</v>
          </cell>
          <cell r="M647">
            <v>2000000</v>
          </cell>
          <cell r="N647">
            <v>2000000</v>
          </cell>
          <cell r="O647">
            <v>1992640</v>
          </cell>
          <cell r="P647">
            <v>2000000</v>
          </cell>
          <cell r="Q647">
            <v>1993563.75</v>
          </cell>
          <cell r="R647" t="str">
            <v>MJSD  7</v>
          </cell>
          <cell r="S647">
            <v>41338</v>
          </cell>
          <cell r="T647">
            <v>2013</v>
          </cell>
          <cell r="U647">
            <v>3</v>
          </cell>
          <cell r="V647">
            <v>887</v>
          </cell>
          <cell r="W647" t="str">
            <v>MS</v>
          </cell>
          <cell r="X647">
            <v>0.69299999999999995</v>
          </cell>
          <cell r="Y647">
            <v>0.25</v>
          </cell>
          <cell r="Z647">
            <v>2.2446553045424712E-4</v>
          </cell>
          <cell r="AA647">
            <v>40451</v>
          </cell>
          <cell r="AB647">
            <v>-7360</v>
          </cell>
          <cell r="AC647">
            <v>6.4299999999999996E-2</v>
          </cell>
          <cell r="AD647">
            <v>1</v>
          </cell>
          <cell r="AE647">
            <v>99.632000000000005</v>
          </cell>
          <cell r="AF647" t="str">
            <v>N/R</v>
          </cell>
          <cell r="AG647">
            <v>100</v>
          </cell>
          <cell r="AH647">
            <v>0.7</v>
          </cell>
          <cell r="AI647">
            <v>0.8</v>
          </cell>
          <cell r="AJ647">
            <v>6.2850348527189188E-4</v>
          </cell>
          <cell r="AK647">
            <v>7.7859953567831956E-4</v>
          </cell>
          <cell r="AL647" t="str">
            <v>AA+</v>
          </cell>
          <cell r="AM647" t="str">
            <v>Aa1</v>
          </cell>
          <cell r="AN647" t="str">
            <v>AA+</v>
          </cell>
          <cell r="AO647" t="str">
            <v>Financial</v>
          </cell>
          <cell r="AP647" t="str">
            <v>Banks</v>
          </cell>
          <cell r="AQ647" t="str">
            <v>FRANCE</v>
          </cell>
          <cell r="AR647" t="str">
            <v>#N/A Field Not Applicable</v>
          </cell>
        </row>
        <row r="648">
          <cell r="A648" t="str">
            <v>CP Ltd</v>
          </cell>
          <cell r="B648" t="str">
            <v>HSBC CP Ltd</v>
          </cell>
          <cell r="C648" t="str">
            <v>13400012</v>
          </cell>
          <cell r="D648" t="str">
            <v>USD</v>
          </cell>
          <cell r="E648" t="str">
            <v>015</v>
          </cell>
          <cell r="F648" t="str">
            <v>080</v>
          </cell>
          <cell r="G648" t="str">
            <v>GEORGIA POWER CO</v>
          </cell>
          <cell r="H648" t="str">
            <v>FRN 15 MAR 2013</v>
          </cell>
          <cell r="I648" t="str">
            <v>B373334JQ5</v>
          </cell>
          <cell r="J648" t="str">
            <v>B</v>
          </cell>
          <cell r="K648" t="str">
            <v>FLR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 t="str">
            <v>MJSD 15</v>
          </cell>
          <cell r="S648">
            <v>41348</v>
          </cell>
          <cell r="T648">
            <v>2013</v>
          </cell>
          <cell r="U648">
            <v>3</v>
          </cell>
          <cell r="V648">
            <v>897</v>
          </cell>
          <cell r="W648" t="str">
            <v>MS</v>
          </cell>
          <cell r="X648">
            <v>0.61199999999999999</v>
          </cell>
          <cell r="Y648">
            <v>0.08</v>
          </cell>
          <cell r="Z648">
            <v>0</v>
          </cell>
          <cell r="AA648">
            <v>40451</v>
          </cell>
          <cell r="AB648">
            <v>0</v>
          </cell>
          <cell r="AC648">
            <v>6.59E-2</v>
          </cell>
          <cell r="AD648">
            <v>1</v>
          </cell>
          <cell r="AE648">
            <v>100.023</v>
          </cell>
          <cell r="AF648" t="str">
            <v>A</v>
          </cell>
          <cell r="AG648">
            <v>100.13600000000001</v>
          </cell>
          <cell r="AH648">
            <v>0.5</v>
          </cell>
          <cell r="AI648">
            <v>0.6</v>
          </cell>
          <cell r="AJ648">
            <v>0</v>
          </cell>
          <cell r="AK648">
            <v>0</v>
          </cell>
          <cell r="AL648" t="str">
            <v xml:space="preserve">A </v>
          </cell>
          <cell r="AM648" t="str">
            <v>A3</v>
          </cell>
          <cell r="AN648" t="str">
            <v xml:space="preserve">A </v>
          </cell>
          <cell r="AO648" t="str">
            <v>Utilities</v>
          </cell>
          <cell r="AP648" t="str">
            <v>Electric</v>
          </cell>
          <cell r="AQ648" t="str">
            <v>UNITED STATES</v>
          </cell>
          <cell r="AR648" t="str">
            <v>3/15/2012</v>
          </cell>
        </row>
        <row r="649">
          <cell r="A649" t="str">
            <v>CP Ltd</v>
          </cell>
          <cell r="B649" t="str">
            <v>HSBC CP Ltd</v>
          </cell>
          <cell r="C649" t="str">
            <v>13400012</v>
          </cell>
          <cell r="D649" t="str">
            <v>USD</v>
          </cell>
          <cell r="E649" t="str">
            <v>015</v>
          </cell>
          <cell r="F649" t="str">
            <v>080</v>
          </cell>
          <cell r="G649" t="str">
            <v>HEWLETT-PACKARD CO</v>
          </cell>
          <cell r="H649" t="str">
            <v>FRN 27 MAY 2011</v>
          </cell>
          <cell r="I649" t="str">
            <v>B428236AZ6</v>
          </cell>
          <cell r="J649" t="str">
            <v>B</v>
          </cell>
          <cell r="K649" t="str">
            <v>FLR</v>
          </cell>
          <cell r="L649">
            <v>1316.15</v>
          </cell>
          <cell r="M649">
            <v>1005766.36</v>
          </cell>
          <cell r="N649">
            <v>1015700</v>
          </cell>
          <cell r="O649">
            <v>1007000</v>
          </cell>
          <cell r="P649">
            <v>1000000</v>
          </cell>
          <cell r="Q649">
            <v>1008316.15</v>
          </cell>
          <cell r="R649" t="str">
            <v>FMAN 27</v>
          </cell>
          <cell r="S649">
            <v>40690</v>
          </cell>
          <cell r="T649">
            <v>2011</v>
          </cell>
          <cell r="U649">
            <v>5</v>
          </cell>
          <cell r="V649">
            <v>239</v>
          </cell>
          <cell r="W649" t="str">
            <v>MS</v>
          </cell>
          <cell r="X649">
            <v>1.3540000000000001</v>
          </cell>
          <cell r="Y649">
            <v>0.17</v>
          </cell>
          <cell r="Z649">
            <v>7.6758359033548672E-5</v>
          </cell>
          <cell r="AA649">
            <v>40451</v>
          </cell>
          <cell r="AB649">
            <v>1233.6400000000001</v>
          </cell>
          <cell r="AC649">
            <v>6.0999999999999995E-3</v>
          </cell>
          <cell r="AD649">
            <v>1</v>
          </cell>
          <cell r="AE649">
            <v>100.7</v>
          </cell>
          <cell r="AF649" t="str">
            <v>A</v>
          </cell>
          <cell r="AG649">
            <v>101.57</v>
          </cell>
          <cell r="AH649">
            <v>0.8</v>
          </cell>
          <cell r="AI649">
            <v>0.3</v>
          </cell>
          <cell r="AJ649">
            <v>3.6121580721669964E-4</v>
          </cell>
          <cell r="AK649">
            <v>4.4747955479821348E-4</v>
          </cell>
          <cell r="AL649" t="str">
            <v xml:space="preserve">A </v>
          </cell>
          <cell r="AM649" t="str">
            <v>A2</v>
          </cell>
          <cell r="AN649" t="str">
            <v xml:space="preserve">A </v>
          </cell>
          <cell r="AO649" t="str">
            <v>Technology</v>
          </cell>
          <cell r="AP649" t="str">
            <v>Computers</v>
          </cell>
          <cell r="AQ649" t="str">
            <v>UNITED STATES</v>
          </cell>
          <cell r="AR649" t="str">
            <v>#N/A Field Not Applicable</v>
          </cell>
        </row>
        <row r="650">
          <cell r="A650" t="str">
            <v>CP Ltd</v>
          </cell>
          <cell r="B650" t="str">
            <v>HSBC CP Ltd</v>
          </cell>
          <cell r="C650" t="str">
            <v>13400012</v>
          </cell>
          <cell r="D650" t="str">
            <v>USD</v>
          </cell>
          <cell r="E650" t="str">
            <v>015</v>
          </cell>
          <cell r="F650" t="str">
            <v>080</v>
          </cell>
          <cell r="G650" t="str">
            <v>PACCAR FINANCIAL COR</v>
          </cell>
          <cell r="H650" t="str">
            <v>FRN 05 APR 2013</v>
          </cell>
          <cell r="I650" t="str">
            <v>B69371RJ80</v>
          </cell>
          <cell r="J650" t="str">
            <v>B</v>
          </cell>
          <cell r="K650" t="str">
            <v>FLR</v>
          </cell>
          <cell r="L650">
            <v>1840.31</v>
          </cell>
          <cell r="M650">
            <v>3897838.54</v>
          </cell>
          <cell r="N650">
            <v>3897538.6</v>
          </cell>
          <cell r="O650">
            <v>3904836</v>
          </cell>
          <cell r="P650">
            <v>3900000</v>
          </cell>
          <cell r="Q650">
            <v>3906676.31</v>
          </cell>
          <cell r="R650" t="str">
            <v>M JAN  7</v>
          </cell>
          <cell r="S650">
            <v>41369</v>
          </cell>
          <cell r="T650">
            <v>2013</v>
          </cell>
          <cell r="U650">
            <v>4</v>
          </cell>
          <cell r="V650">
            <v>918</v>
          </cell>
          <cell r="W650" t="str">
            <v>MS</v>
          </cell>
          <cell r="X650">
            <v>0.70799999999999996</v>
          </cell>
          <cell r="Y650">
            <v>0.08</v>
          </cell>
          <cell r="Z650">
            <v>1.3998886328097729E-4</v>
          </cell>
          <cell r="AA650">
            <v>40451</v>
          </cell>
          <cell r="AB650">
            <v>6997.46</v>
          </cell>
          <cell r="AC650">
            <v>6.4399999999999999E-2</v>
          </cell>
          <cell r="AD650">
            <v>1</v>
          </cell>
          <cell r="AE650">
            <v>100.124</v>
          </cell>
          <cell r="AF650" t="str">
            <v>A+</v>
          </cell>
          <cell r="AG650">
            <v>99.936999999999983</v>
          </cell>
          <cell r="AH650">
            <v>0.8</v>
          </cell>
          <cell r="AI650">
            <v>0.7</v>
          </cell>
          <cell r="AJ650">
            <v>1.3998886328097731E-3</v>
          </cell>
          <cell r="AK650">
            <v>1.7342030156531768E-3</v>
          </cell>
          <cell r="AL650" t="str">
            <v xml:space="preserve">A+ </v>
          </cell>
          <cell r="AM650" t="str">
            <v>A1</v>
          </cell>
          <cell r="AN650" t="str">
            <v xml:space="preserve">A+ </v>
          </cell>
          <cell r="AO650" t="str">
            <v>Financial</v>
          </cell>
          <cell r="AP650" t="str">
            <v>Diversified Finan Serv</v>
          </cell>
          <cell r="AQ650" t="str">
            <v>UNITED STATES</v>
          </cell>
          <cell r="AR650" t="str">
            <v>#N/A Field Not Applicable</v>
          </cell>
        </row>
        <row r="651">
          <cell r="A651" t="str">
            <v>CP Ltd</v>
          </cell>
          <cell r="B651" t="str">
            <v>HSBC CP Ltd</v>
          </cell>
          <cell r="C651" t="str">
            <v>13400012</v>
          </cell>
          <cell r="D651" t="str">
            <v>USD</v>
          </cell>
          <cell r="E651" t="str">
            <v>205</v>
          </cell>
          <cell r="F651" t="str">
            <v>080</v>
          </cell>
          <cell r="G651" t="str">
            <v>RABOBANK NEDERLAND</v>
          </cell>
          <cell r="H651" t="str">
            <v>FRN 05 AUG 2011</v>
          </cell>
          <cell r="I651" t="str">
            <v>B74977RBT0</v>
          </cell>
          <cell r="J651" t="str">
            <v>B</v>
          </cell>
          <cell r="K651" t="str">
            <v>FLR</v>
          </cell>
          <cell r="L651">
            <v>2009.85</v>
          </cell>
          <cell r="M651">
            <v>2002106.93</v>
          </cell>
          <cell r="N651">
            <v>2004036</v>
          </cell>
          <cell r="O651">
            <v>2004160</v>
          </cell>
          <cell r="P651">
            <v>2000000</v>
          </cell>
          <cell r="Q651">
            <v>2006169.85</v>
          </cell>
          <cell r="R651" t="str">
            <v>FMAN  5</v>
          </cell>
          <cell r="S651">
            <v>40760</v>
          </cell>
          <cell r="T651">
            <v>2011</v>
          </cell>
          <cell r="U651">
            <v>8</v>
          </cell>
          <cell r="V651">
            <v>309</v>
          </cell>
          <cell r="W651" t="str">
            <v>MS</v>
          </cell>
          <cell r="X651">
            <v>0.63500000000000001</v>
          </cell>
          <cell r="Y651">
            <v>0.17</v>
          </cell>
          <cell r="Z651">
            <v>1.5279735798331523E-4</v>
          </cell>
          <cell r="AA651">
            <v>40451</v>
          </cell>
          <cell r="AB651">
            <v>2053.0700000000002</v>
          </cell>
          <cell r="AC651">
            <v>9.300000000000001E-3</v>
          </cell>
          <cell r="AD651">
            <v>1</v>
          </cell>
          <cell r="AE651">
            <v>100.208</v>
          </cell>
          <cell r="AF651" t="str">
            <v>AAA</v>
          </cell>
          <cell r="AG651">
            <v>100.20200000000001</v>
          </cell>
          <cell r="AH651">
            <v>0.4</v>
          </cell>
          <cell r="AI651">
            <v>0.4</v>
          </cell>
          <cell r="AJ651">
            <v>3.5952319525485937E-4</v>
          </cell>
          <cell r="AK651">
            <v>4.4538272173609881E-4</v>
          </cell>
          <cell r="AL651" t="str">
            <v>AAA</v>
          </cell>
          <cell r="AM651" t="str">
            <v>Aaa</v>
          </cell>
          <cell r="AN651" t="str">
            <v>AAA</v>
          </cell>
          <cell r="AO651" t="str">
            <v>Financial</v>
          </cell>
          <cell r="AP651" t="str">
            <v>Banks</v>
          </cell>
          <cell r="AQ651" t="str">
            <v>NETHERLANDS</v>
          </cell>
          <cell r="AR651" t="str">
            <v>#N/A Field Not Applicable</v>
          </cell>
        </row>
        <row r="652">
          <cell r="A652" t="str">
            <v>CP Ltd</v>
          </cell>
          <cell r="B652" t="str">
            <v>HSBC CP Ltd</v>
          </cell>
          <cell r="C652" t="str">
            <v>13400012</v>
          </cell>
          <cell r="D652" t="str">
            <v>USD</v>
          </cell>
          <cell r="E652" t="str">
            <v>015</v>
          </cell>
          <cell r="F652" t="str">
            <v>080</v>
          </cell>
          <cell r="G652" t="str">
            <v>STATE STREET CORP</v>
          </cell>
          <cell r="H652" t="str">
            <v>FRN 30 APR 2012</v>
          </cell>
          <cell r="I652" t="str">
            <v>B857477AC7</v>
          </cell>
          <cell r="J652" t="str">
            <v>B</v>
          </cell>
          <cell r="K652" t="str">
            <v>FLR</v>
          </cell>
          <cell r="L652">
            <v>766.17</v>
          </cell>
          <cell r="M652">
            <v>998726.98</v>
          </cell>
          <cell r="N652">
            <v>998310</v>
          </cell>
          <cell r="O652">
            <v>999510</v>
          </cell>
          <cell r="P652">
            <v>1000000</v>
          </cell>
          <cell r="Q652">
            <v>1000276.17</v>
          </cell>
          <cell r="R652" t="str">
            <v>JAJO 30</v>
          </cell>
          <cell r="S652">
            <v>41029</v>
          </cell>
          <cell r="T652">
            <v>2012</v>
          </cell>
          <cell r="U652">
            <v>4</v>
          </cell>
          <cell r="V652">
            <v>578</v>
          </cell>
          <cell r="W652" t="str">
            <v>MS</v>
          </cell>
          <cell r="X652">
            <v>0.43799999999999994</v>
          </cell>
          <cell r="Y652">
            <v>0.08</v>
          </cell>
          <cell r="Z652">
            <v>3.5868765015146916E-5</v>
          </cell>
          <cell r="AA652">
            <v>40451</v>
          </cell>
          <cell r="AB652">
            <v>783.02</v>
          </cell>
          <cell r="AC652">
            <v>2.8999999999999998E-2</v>
          </cell>
          <cell r="AD652">
            <v>1</v>
          </cell>
          <cell r="AE652">
            <v>99.951000000000008</v>
          </cell>
          <cell r="AF652" t="str">
            <v>A+</v>
          </cell>
          <cell r="AG652">
            <v>99.831000000000003</v>
          </cell>
          <cell r="AH652">
            <v>0.4</v>
          </cell>
          <cell r="AI652">
            <v>0.5</v>
          </cell>
          <cell r="AJ652">
            <v>1.7934382507573462E-4</v>
          </cell>
          <cell r="AK652">
            <v>2.2217381797068868E-4</v>
          </cell>
          <cell r="AL652" t="str">
            <v xml:space="preserve">A+ </v>
          </cell>
          <cell r="AM652" t="str">
            <v>A1</v>
          </cell>
          <cell r="AN652" t="str">
            <v xml:space="preserve">A+ </v>
          </cell>
          <cell r="AO652" t="str">
            <v>Financial</v>
          </cell>
          <cell r="AP652" t="str">
            <v>Banks</v>
          </cell>
          <cell r="AQ652" t="str">
            <v>UNITED STATES</v>
          </cell>
          <cell r="AR652" t="str">
            <v>#N/A Field Not Applicable</v>
          </cell>
        </row>
        <row r="653">
          <cell r="A653" t="str">
            <v>CP Ltd</v>
          </cell>
          <cell r="B653" t="str">
            <v>HSBC CP Ltd</v>
          </cell>
          <cell r="C653" t="str">
            <v>13400012</v>
          </cell>
          <cell r="D653" t="str">
            <v>USD</v>
          </cell>
          <cell r="E653" t="str">
            <v>285</v>
          </cell>
          <cell r="F653" t="str">
            <v>080</v>
          </cell>
          <cell r="G653" t="str">
            <v>WESTPAC BANKING CORP</v>
          </cell>
          <cell r="H653" t="str">
            <v>FRN 19 APR 2011</v>
          </cell>
          <cell r="I653" t="str">
            <v>B9612E0AV9</v>
          </cell>
          <cell r="J653" t="str">
            <v>B</v>
          </cell>
          <cell r="K653" t="str">
            <v>FLR</v>
          </cell>
          <cell r="L653">
            <v>2732.61</v>
          </cell>
          <cell r="M653">
            <v>2001110.5</v>
          </cell>
          <cell r="N653">
            <v>2002010</v>
          </cell>
          <cell r="O653">
            <v>2002260</v>
          </cell>
          <cell r="P653">
            <v>2000000</v>
          </cell>
          <cell r="Q653">
            <v>2004992.61</v>
          </cell>
          <cell r="R653" t="str">
            <v>JAJO 19</v>
          </cell>
          <cell r="S653">
            <v>40652</v>
          </cell>
          <cell r="T653">
            <v>2011</v>
          </cell>
          <cell r="U653">
            <v>4</v>
          </cell>
          <cell r="V653">
            <v>201</v>
          </cell>
          <cell r="W653" t="str">
            <v>MS</v>
          </cell>
          <cell r="X653">
            <v>0.66500000000000004</v>
          </cell>
          <cell r="Y653">
            <v>0.08</v>
          </cell>
          <cell r="Z653">
            <v>7.1868852780810185E-5</v>
          </cell>
          <cell r="AA653">
            <v>40451</v>
          </cell>
          <cell r="AB653">
            <v>1149.5</v>
          </cell>
          <cell r="AC653">
            <v>4.4000000000000003E-3</v>
          </cell>
          <cell r="AD653">
            <v>1</v>
          </cell>
          <cell r="AE653">
            <v>100.113</v>
          </cell>
          <cell r="AF653" t="str">
            <v>AA</v>
          </cell>
          <cell r="AG653">
            <v>100.1</v>
          </cell>
          <cell r="AH653">
            <v>0.3</v>
          </cell>
          <cell r="AI653">
            <v>0.5</v>
          </cell>
          <cell r="AJ653">
            <v>2.6950819792803823E-4</v>
          </cell>
          <cell r="AK653">
            <v>3.3387079417307355E-4</v>
          </cell>
          <cell r="AL653" t="str">
            <v>AA</v>
          </cell>
          <cell r="AM653" t="str">
            <v>Aa1</v>
          </cell>
          <cell r="AN653" t="str">
            <v>AA</v>
          </cell>
          <cell r="AO653" t="str">
            <v>Financial</v>
          </cell>
          <cell r="AP653" t="str">
            <v>Banks</v>
          </cell>
          <cell r="AQ653" t="str">
            <v>AUSTRALIA</v>
          </cell>
          <cell r="AR653" t="str">
            <v>#N/A Field Not Applicable</v>
          </cell>
        </row>
        <row r="654">
          <cell r="A654" t="str">
            <v>CP Ltd</v>
          </cell>
          <cell r="B654" t="str">
            <v>HSBC IPO</v>
          </cell>
          <cell r="C654" t="str">
            <v>13400032</v>
          </cell>
          <cell r="D654" t="str">
            <v>USD</v>
          </cell>
          <cell r="E654" t="str">
            <v>015</v>
          </cell>
          <cell r="F654" t="str">
            <v>080</v>
          </cell>
          <cell r="G654" t="str">
            <v>GOLDMAN SACHS GROUP</v>
          </cell>
          <cell r="H654" t="str">
            <v>FRN 29 SEP 2014</v>
          </cell>
          <cell r="I654" t="str">
            <v>B38143UAV3</v>
          </cell>
          <cell r="J654" t="str">
            <v>B</v>
          </cell>
          <cell r="K654" t="str">
            <v>FLR</v>
          </cell>
          <cell r="L654">
            <v>42</v>
          </cell>
          <cell r="M654">
            <v>821081.1</v>
          </cell>
          <cell r="N654">
            <v>813450</v>
          </cell>
          <cell r="O654">
            <v>827075.5</v>
          </cell>
          <cell r="P654">
            <v>850000</v>
          </cell>
          <cell r="Q654">
            <v>827117.5</v>
          </cell>
          <cell r="R654" t="str">
            <v>MJSD 29</v>
          </cell>
          <cell r="S654">
            <v>41911</v>
          </cell>
          <cell r="T654">
            <v>2014</v>
          </cell>
          <cell r="U654">
            <v>9</v>
          </cell>
          <cell r="V654">
            <v>1460</v>
          </cell>
          <cell r="W654" t="str">
            <v>MS</v>
          </cell>
          <cell r="X654">
            <v>0.88900000000000001</v>
          </cell>
          <cell r="Y654">
            <v>0.25</v>
          </cell>
          <cell r="Z654">
            <v>9.2152202328728351E-5</v>
          </cell>
          <cell r="AA654">
            <v>40451</v>
          </cell>
          <cell r="AB654">
            <v>5994.4</v>
          </cell>
          <cell r="AC654">
            <v>0.16489999999999999</v>
          </cell>
          <cell r="AD654">
            <v>1</v>
          </cell>
          <cell r="AE654">
            <v>97.302999999999997</v>
          </cell>
          <cell r="AF654" t="str">
            <v>A</v>
          </cell>
          <cell r="AG654">
            <v>95.7</v>
          </cell>
          <cell r="AH654">
            <v>1.8</v>
          </cell>
          <cell r="AI654">
            <v>1.6</v>
          </cell>
          <cell r="AJ654">
            <v>6.6349585676684416E-4</v>
          </cell>
          <cell r="AK654">
            <v>8.2194860984688499E-4</v>
          </cell>
          <cell r="AL654" t="str">
            <v xml:space="preserve">A </v>
          </cell>
          <cell r="AM654" t="str">
            <v>A1</v>
          </cell>
          <cell r="AN654" t="str">
            <v xml:space="preserve">A </v>
          </cell>
          <cell r="AO654" t="str">
            <v>Financial</v>
          </cell>
          <cell r="AP654" t="str">
            <v>Banks</v>
          </cell>
          <cell r="AQ654" t="str">
            <v>UNITED STATES</v>
          </cell>
          <cell r="AR654" t="str">
            <v>#N/A Field Not Applicable</v>
          </cell>
        </row>
        <row r="655">
          <cell r="A655" t="str">
            <v>CP Ltd</v>
          </cell>
          <cell r="B655" t="str">
            <v>HSBC IPO</v>
          </cell>
          <cell r="C655" t="str">
            <v>13400032</v>
          </cell>
          <cell r="D655" t="str">
            <v>USD</v>
          </cell>
          <cell r="E655" t="str">
            <v>015</v>
          </cell>
          <cell r="F655" t="str">
            <v>080</v>
          </cell>
          <cell r="G655" t="str">
            <v>WACHOVIA CORP</v>
          </cell>
          <cell r="H655" t="str">
            <v>FRN 01 AUG 2013</v>
          </cell>
          <cell r="I655" t="str">
            <v>B92976WBB1</v>
          </cell>
          <cell r="J655" t="str">
            <v>B</v>
          </cell>
          <cell r="K655" t="str">
            <v>FLR</v>
          </cell>
          <cell r="L655">
            <v>928.81</v>
          </cell>
          <cell r="M655">
            <v>824289</v>
          </cell>
          <cell r="N655">
            <v>814725</v>
          </cell>
          <cell r="O655">
            <v>838066</v>
          </cell>
          <cell r="P655">
            <v>850000</v>
          </cell>
          <cell r="Q655">
            <v>838994.81</v>
          </cell>
          <cell r="R655" t="str">
            <v>FMAN  2</v>
          </cell>
          <cell r="S655">
            <v>41487</v>
          </cell>
          <cell r="T655">
            <v>2013</v>
          </cell>
          <cell r="U655">
            <v>8</v>
          </cell>
          <cell r="V655">
            <v>1036</v>
          </cell>
          <cell r="W655" t="str">
            <v>MS</v>
          </cell>
          <cell r="X655">
            <v>0.65600000000000014</v>
          </cell>
          <cell r="Y655">
            <v>0.17</v>
          </cell>
          <cell r="Z655">
            <v>6.2908318995084309E-5</v>
          </cell>
          <cell r="AA655">
            <v>40451</v>
          </cell>
          <cell r="AB655">
            <v>13777</v>
          </cell>
          <cell r="AC655">
            <v>8.6099999999999996E-2</v>
          </cell>
          <cell r="AD655">
            <v>1</v>
          </cell>
          <cell r="AE655">
            <v>98.596000000000004</v>
          </cell>
          <cell r="AF655" t="str">
            <v>AA-</v>
          </cell>
          <cell r="AG655">
            <v>95.85</v>
          </cell>
          <cell r="AH655">
            <v>1.8</v>
          </cell>
          <cell r="AI655">
            <v>1.2</v>
          </cell>
          <cell r="AJ655">
            <v>6.6608808347736327E-4</v>
          </cell>
          <cell r="AK655">
            <v>8.2515989914038813E-4</v>
          </cell>
          <cell r="AL655" t="str">
            <v>AA-</v>
          </cell>
          <cell r="AM655" t="str">
            <v>A1</v>
          </cell>
          <cell r="AN655" t="str">
            <v>AA-</v>
          </cell>
          <cell r="AO655" t="str">
            <v>Financial</v>
          </cell>
          <cell r="AP655" t="str">
            <v>Banks</v>
          </cell>
          <cell r="AQ655" t="str">
            <v>UNITED STATES</v>
          </cell>
          <cell r="AR655" t="str">
            <v>#N/A Field Not Applicable</v>
          </cell>
        </row>
        <row r="656">
          <cell r="A656" t="str">
            <v>CP Inc</v>
          </cell>
          <cell r="B656" t="str">
            <v>Deutsche Bank</v>
          </cell>
          <cell r="C656" t="str">
            <v>13401302</v>
          </cell>
          <cell r="D656" t="str">
            <v>USD</v>
          </cell>
          <cell r="E656" t="str">
            <v>015</v>
          </cell>
          <cell r="F656" t="str">
            <v>080</v>
          </cell>
          <cell r="G656" t="str">
            <v>FEDERAL FARM CRED BK</v>
          </cell>
          <cell r="H656" t="str">
            <v>FRN 12 APR 2012</v>
          </cell>
          <cell r="I656" t="str">
            <v>B31331JKP7</v>
          </cell>
          <cell r="J656" t="str">
            <v>B</v>
          </cell>
          <cell r="K656" t="str">
            <v>FLR</v>
          </cell>
          <cell r="L656">
            <v>273.02</v>
          </cell>
          <cell r="M656">
            <v>1729721.8</v>
          </cell>
          <cell r="N656">
            <v>1729636.7</v>
          </cell>
          <cell r="O656">
            <v>1730449.8</v>
          </cell>
          <cell r="P656">
            <v>1730000</v>
          </cell>
          <cell r="Q656">
            <v>1730722.82</v>
          </cell>
          <cell r="R656" t="str">
            <v>M JAN 13</v>
          </cell>
          <cell r="S656">
            <v>41011</v>
          </cell>
          <cell r="T656">
            <v>2012</v>
          </cell>
          <cell r="U656">
            <v>4</v>
          </cell>
          <cell r="V656">
            <v>560</v>
          </cell>
          <cell r="W656" t="str">
            <v>MS</v>
          </cell>
          <cell r="X656">
            <v>0.316</v>
          </cell>
          <cell r="Y656">
            <v>0.08</v>
          </cell>
          <cell r="Z656">
            <v>6.2122067420044021E-5</v>
          </cell>
          <cell r="AA656">
            <v>40451</v>
          </cell>
          <cell r="AB656">
            <v>728</v>
          </cell>
          <cell r="AC656">
            <v>2.4700000000000003E-2</v>
          </cell>
          <cell r="AD656">
            <v>1</v>
          </cell>
          <cell r="AE656">
            <v>100.02600000000001</v>
          </cell>
          <cell r="AF656" t="str">
            <v>AAA</v>
          </cell>
          <cell r="AG656">
            <v>99.978999999999999</v>
          </cell>
          <cell r="AH656">
            <v>0.3</v>
          </cell>
          <cell r="AI656">
            <v>0.3</v>
          </cell>
          <cell r="AJ656">
            <v>2.3295775282516508E-4</v>
          </cell>
          <cell r="AK656">
            <v>2.885915550712858E-4</v>
          </cell>
          <cell r="AL656" t="str">
            <v>AAA</v>
          </cell>
          <cell r="AM656" t="str">
            <v>Aaa</v>
          </cell>
          <cell r="AN656" t="str">
            <v>AAA</v>
          </cell>
          <cell r="AO656" t="str">
            <v>Government</v>
          </cell>
          <cell r="AP656" t="str">
            <v>Sovereign</v>
          </cell>
          <cell r="AQ656" t="str">
            <v>UNITED STATES</v>
          </cell>
          <cell r="AR656" t="str">
            <v>#N/A Field Not Applicable</v>
          </cell>
        </row>
        <row r="657">
          <cell r="A657" t="str">
            <v>CP Inc</v>
          </cell>
          <cell r="B657" t="str">
            <v>Deutsche Bank</v>
          </cell>
          <cell r="C657" t="str">
            <v>13401302</v>
          </cell>
          <cell r="D657" t="str">
            <v>USD</v>
          </cell>
          <cell r="E657" t="str">
            <v>015</v>
          </cell>
          <cell r="F657" t="str">
            <v>080</v>
          </cell>
          <cell r="G657" t="str">
            <v>GENERAL ELEC CAP CRP</v>
          </cell>
          <cell r="H657" t="str">
            <v>FRN 09 DEC 2011</v>
          </cell>
          <cell r="I657" t="str">
            <v>B36967HAC1</v>
          </cell>
          <cell r="J657" t="str">
            <v>B</v>
          </cell>
          <cell r="K657" t="str">
            <v>FLR</v>
          </cell>
          <cell r="L657">
            <v>1120.06</v>
          </cell>
          <cell r="M657">
            <v>1515104.73</v>
          </cell>
          <cell r="N657">
            <v>1535430</v>
          </cell>
          <cell r="O657">
            <v>1516245</v>
          </cell>
          <cell r="P657">
            <v>1500000</v>
          </cell>
          <cell r="Q657">
            <v>1517365.06</v>
          </cell>
          <cell r="R657" t="str">
            <v>MJSD  9</v>
          </cell>
          <cell r="S657">
            <v>40886</v>
          </cell>
          <cell r="T657">
            <v>2011</v>
          </cell>
          <cell r="U657">
            <v>12</v>
          </cell>
          <cell r="V657">
            <v>435</v>
          </cell>
          <cell r="W657" t="str">
            <v>MS</v>
          </cell>
          <cell r="X657">
            <v>1.222</v>
          </cell>
          <cell r="Y657">
            <v>0.25</v>
          </cell>
          <cell r="Z657">
            <v>1.7004439345659443E-4</v>
          </cell>
          <cell r="AA657">
            <v>40451</v>
          </cell>
          <cell r="AB657">
            <v>1140.27</v>
          </cell>
          <cell r="AC657">
            <v>1.7100000000000001E-2</v>
          </cell>
          <cell r="AD657">
            <v>1</v>
          </cell>
          <cell r="AE657">
            <v>101.083</v>
          </cell>
          <cell r="AF657" t="str">
            <v>AAA</v>
          </cell>
          <cell r="AG657">
            <v>102.36199999999999</v>
          </cell>
          <cell r="AH657">
            <v>-0.3</v>
          </cell>
          <cell r="AI657">
            <v>0.3</v>
          </cell>
          <cell r="AJ657">
            <v>-2.040532721479133E-4</v>
          </cell>
          <cell r="AK657">
            <v>-2.5278425127471982E-4</v>
          </cell>
          <cell r="AL657" t="str">
            <v>AAA</v>
          </cell>
          <cell r="AM657" t="str">
            <v>Aaa</v>
          </cell>
          <cell r="AN657" t="str">
            <v>AAA</v>
          </cell>
          <cell r="AO657" t="str">
            <v>Financial</v>
          </cell>
          <cell r="AP657" t="str">
            <v>Diversified Finan Serv</v>
          </cell>
          <cell r="AQ657" t="str">
            <v>UNITED STATES</v>
          </cell>
          <cell r="AR657" t="str">
            <v>#N/A Field Not Applicable</v>
          </cell>
        </row>
        <row r="658">
          <cell r="A658" t="str">
            <v>CP Inc</v>
          </cell>
          <cell r="B658" t="str">
            <v>Deutsche Bank</v>
          </cell>
          <cell r="C658" t="str">
            <v>13401302</v>
          </cell>
          <cell r="D658" t="str">
            <v>USD</v>
          </cell>
          <cell r="E658" t="str">
            <v>015</v>
          </cell>
          <cell r="F658" t="str">
            <v>080</v>
          </cell>
          <cell r="G658" t="str">
            <v>GOLDMAN SACHS GROUP</v>
          </cell>
          <cell r="H658" t="str">
            <v>FRN 05 AUG 2011</v>
          </cell>
          <cell r="I658" t="str">
            <v>B38141EKS7</v>
          </cell>
          <cell r="J658" t="str">
            <v>B</v>
          </cell>
          <cell r="K658" t="str">
            <v>FLR</v>
          </cell>
          <cell r="L658">
            <v>5092.03</v>
          </cell>
          <cell r="M658">
            <v>4955769.7699999996</v>
          </cell>
          <cell r="N658">
            <v>4938250</v>
          </cell>
          <cell r="O658">
            <v>4997450</v>
          </cell>
          <cell r="P658">
            <v>5000000</v>
          </cell>
          <cell r="Q658">
            <v>5002542.03</v>
          </cell>
          <cell r="R658" t="str">
            <v>FMAN  6</v>
          </cell>
          <cell r="S658">
            <v>40760</v>
          </cell>
          <cell r="T658">
            <v>2011</v>
          </cell>
          <cell r="U658">
            <v>8</v>
          </cell>
          <cell r="V658">
            <v>309</v>
          </cell>
          <cell r="W658" t="str">
            <v>MS</v>
          </cell>
          <cell r="X658">
            <v>0.65500000000000003</v>
          </cell>
          <cell r="Y658">
            <v>0.17</v>
          </cell>
          <cell r="Z658">
            <v>3.7821582667893857E-4</v>
          </cell>
          <cell r="AA658">
            <v>40451</v>
          </cell>
          <cell r="AB658">
            <v>41680.230000000003</v>
          </cell>
          <cell r="AC658">
            <v>9.4999999999999998E-3</v>
          </cell>
          <cell r="AD658">
            <v>1</v>
          </cell>
          <cell r="AE658">
            <v>99.948999999999998</v>
          </cell>
          <cell r="AF658" t="str">
            <v>A</v>
          </cell>
          <cell r="AG658">
            <v>98.765000000000001</v>
          </cell>
          <cell r="AH658">
            <v>1.6</v>
          </cell>
          <cell r="AI658">
            <v>0.7</v>
          </cell>
          <cell r="AJ658">
            <v>3.5596783687429508E-3</v>
          </cell>
          <cell r="AK658">
            <v>4.4097829049721737E-3</v>
          </cell>
          <cell r="AL658" t="str">
            <v xml:space="preserve">A </v>
          </cell>
          <cell r="AM658" t="str">
            <v>A1</v>
          </cell>
          <cell r="AN658" t="str">
            <v xml:space="preserve">A </v>
          </cell>
          <cell r="AO658" t="str">
            <v>Financial</v>
          </cell>
          <cell r="AP658" t="str">
            <v>Banks</v>
          </cell>
          <cell r="AQ658" t="str">
            <v>UNITED STATES</v>
          </cell>
          <cell r="AR658" t="str">
            <v>#N/A Field Not Applicable</v>
          </cell>
        </row>
        <row r="659">
          <cell r="A659" t="str">
            <v>CP Inc</v>
          </cell>
          <cell r="B659" t="str">
            <v>Deutsche Bank</v>
          </cell>
          <cell r="C659" t="str">
            <v>13401302</v>
          </cell>
          <cell r="D659" t="str">
            <v>USD</v>
          </cell>
          <cell r="E659" t="str">
            <v>150</v>
          </cell>
          <cell r="F659" t="str">
            <v>080</v>
          </cell>
          <cell r="G659" t="str">
            <v>LANDWIRSTSCH RENTENB</v>
          </cell>
          <cell r="H659" t="str">
            <v>FRN 12 FEB 2013</v>
          </cell>
          <cell r="I659" t="str">
            <v>B51511CAB4</v>
          </cell>
          <cell r="J659" t="str">
            <v>B</v>
          </cell>
          <cell r="K659" t="str">
            <v>FLR</v>
          </cell>
          <cell r="L659">
            <v>696.35</v>
          </cell>
          <cell r="M659">
            <v>1200000</v>
          </cell>
          <cell r="N659">
            <v>1200000</v>
          </cell>
          <cell r="O659">
            <v>1198488</v>
          </cell>
          <cell r="P659">
            <v>1200000</v>
          </cell>
          <cell r="Q659">
            <v>1199184.3500000001</v>
          </cell>
          <cell r="R659" t="str">
            <v>FMAN 12</v>
          </cell>
          <cell r="S659">
            <v>41317</v>
          </cell>
          <cell r="T659">
            <v>2013</v>
          </cell>
          <cell r="U659">
            <v>2</v>
          </cell>
          <cell r="V659">
            <v>866</v>
          </cell>
          <cell r="W659" t="str">
            <v>MS</v>
          </cell>
          <cell r="X659">
            <v>0.41799999999999998</v>
          </cell>
          <cell r="Y659">
            <v>0.17</v>
          </cell>
          <cell r="Z659">
            <v>9.1581936425332841E-5</v>
          </cell>
          <cell r="AA659">
            <v>40451</v>
          </cell>
          <cell r="AB659">
            <v>-1512</v>
          </cell>
          <cell r="AC659">
            <v>6.1500000000000006E-2</v>
          </cell>
          <cell r="AD659">
            <v>1</v>
          </cell>
          <cell r="AE659">
            <v>99.873999999999995</v>
          </cell>
          <cell r="AF659" t="str">
            <v>AAA</v>
          </cell>
          <cell r="AG659">
            <v>100</v>
          </cell>
          <cell r="AH659">
            <v>0.3</v>
          </cell>
          <cell r="AI659">
            <v>0.5</v>
          </cell>
          <cell r="AJ659">
            <v>1.6161518192705794E-4</v>
          </cell>
          <cell r="AK659">
            <v>2.0021130917442502E-4</v>
          </cell>
          <cell r="AL659" t="str">
            <v>AAA</v>
          </cell>
          <cell r="AM659" t="str">
            <v>Aaa</v>
          </cell>
          <cell r="AN659" t="str">
            <v>AAA</v>
          </cell>
          <cell r="AO659" t="str">
            <v>Financial</v>
          </cell>
          <cell r="AP659" t="str">
            <v>Banks</v>
          </cell>
          <cell r="AQ659" t="str">
            <v>GERMANY</v>
          </cell>
          <cell r="AR659" t="str">
            <v>#N/A Field Not Applicable</v>
          </cell>
        </row>
        <row r="660">
          <cell r="A660" t="str">
            <v>CP Inc</v>
          </cell>
          <cell r="B660" t="str">
            <v>Deutsche Bank</v>
          </cell>
          <cell r="C660" t="str">
            <v>13401302</v>
          </cell>
          <cell r="D660" t="str">
            <v>USD</v>
          </cell>
          <cell r="E660" t="str">
            <v>285</v>
          </cell>
          <cell r="F660" t="str">
            <v>080</v>
          </cell>
          <cell r="G660" t="str">
            <v>WESTPPAC BANKING COR</v>
          </cell>
          <cell r="H660" t="str">
            <v>FRN 16 JUL 2014</v>
          </cell>
          <cell r="I660" t="str">
            <v>B9612EMAF6</v>
          </cell>
          <cell r="J660" t="str">
            <v>B</v>
          </cell>
          <cell r="K660" t="str">
            <v>FLR</v>
          </cell>
          <cell r="L660">
            <v>2581.12</v>
          </cell>
          <cell r="M660">
            <v>1215604.1599999999</v>
          </cell>
          <cell r="N660">
            <v>1219324.8</v>
          </cell>
          <cell r="O660">
            <v>1205904</v>
          </cell>
          <cell r="P660">
            <v>1200000</v>
          </cell>
          <cell r="Q660">
            <v>1208485.1200000001</v>
          </cell>
          <cell r="R660" t="str">
            <v>JAJO 16</v>
          </cell>
          <cell r="S660">
            <v>41836</v>
          </cell>
          <cell r="T660">
            <v>2014</v>
          </cell>
          <cell r="U660">
            <v>7</v>
          </cell>
          <cell r="V660">
            <v>1385</v>
          </cell>
          <cell r="W660" t="str">
            <v>MS</v>
          </cell>
          <cell r="X660">
            <v>1.006</v>
          </cell>
          <cell r="Y660">
            <v>0.08</v>
          </cell>
          <cell r="Z660">
            <v>4.3657797215486319E-5</v>
          </cell>
          <cell r="AA660">
            <v>40451</v>
          </cell>
          <cell r="AB660">
            <v>-9700.16</v>
          </cell>
          <cell r="AC660">
            <v>0.1489</v>
          </cell>
          <cell r="AD660">
            <v>1</v>
          </cell>
          <cell r="AE660">
            <v>100.492</v>
          </cell>
          <cell r="AF660" t="str">
            <v>AAA</v>
          </cell>
          <cell r="AG660">
            <v>101.61</v>
          </cell>
          <cell r="AH660">
            <v>0.4</v>
          </cell>
          <cell r="AI660">
            <v>0.9</v>
          </cell>
          <cell r="AJ660">
            <v>2.1828898607743159E-4</v>
          </cell>
          <cell r="AK660">
            <v>2.7041966701275247E-4</v>
          </cell>
          <cell r="AL660" t="str">
            <v>AAA</v>
          </cell>
          <cell r="AM660" t="str">
            <v>Aaa</v>
          </cell>
          <cell r="AN660" t="str">
            <v>AAA</v>
          </cell>
          <cell r="AO660" t="str">
            <v>Financial</v>
          </cell>
          <cell r="AP660" t="str">
            <v>Banks</v>
          </cell>
          <cell r="AQ660" t="str">
            <v>AUSTRALIA</v>
          </cell>
          <cell r="AR660" t="str">
            <v>#N/A Field Not Applicable</v>
          </cell>
        </row>
        <row r="661">
          <cell r="A661" t="str">
            <v>CP Inc</v>
          </cell>
          <cell r="B661" t="str">
            <v>Deutsche Bank</v>
          </cell>
          <cell r="C661" t="str">
            <v>13401302</v>
          </cell>
          <cell r="D661" t="str">
            <v>USD</v>
          </cell>
          <cell r="E661" t="str">
            <v>285</v>
          </cell>
          <cell r="F661" t="str">
            <v>080</v>
          </cell>
          <cell r="G661" t="str">
            <v>SUNCORP METWAY CP Ltd</v>
          </cell>
          <cell r="H661" t="str">
            <v>FRN 17 DEC 2010</v>
          </cell>
          <cell r="I661" t="str">
            <v>BB5NRQP9</v>
          </cell>
          <cell r="J661" t="str">
            <v>B</v>
          </cell>
          <cell r="K661" t="str">
            <v>FLR</v>
          </cell>
          <cell r="L661">
            <v>363.16</v>
          </cell>
          <cell r="M661">
            <v>1401118.15</v>
          </cell>
          <cell r="N661">
            <v>1405285.83</v>
          </cell>
          <cell r="O661">
            <v>1400630</v>
          </cell>
          <cell r="P661">
            <v>1400000</v>
          </cell>
          <cell r="Q661">
            <v>1400993.16</v>
          </cell>
          <cell r="R661" t="str">
            <v>MJSD 17</v>
          </cell>
          <cell r="S661">
            <v>40529</v>
          </cell>
          <cell r="T661">
            <v>2010</v>
          </cell>
          <cell r="U661">
            <v>12</v>
          </cell>
          <cell r="V661">
            <v>78</v>
          </cell>
          <cell r="W661" t="str">
            <v>MS</v>
          </cell>
          <cell r="X661">
            <v>0.66700000000000004</v>
          </cell>
          <cell r="Y661">
            <v>0.25</v>
          </cell>
          <cell r="Z661">
            <v>1.5725136438441168E-4</v>
          </cell>
          <cell r="AA661">
            <v>40451</v>
          </cell>
          <cell r="AB661">
            <v>-488.15</v>
          </cell>
          <cell r="AC661">
            <v>1E-3</v>
          </cell>
          <cell r="AD661">
            <v>1</v>
          </cell>
          <cell r="AE661">
            <v>100.045</v>
          </cell>
          <cell r="AF661" t="str">
            <v>AAA</v>
          </cell>
          <cell r="AG661">
            <v>100.37799999999999</v>
          </cell>
          <cell r="AH661">
            <v>0</v>
          </cell>
          <cell r="AI661">
            <v>0.5</v>
          </cell>
          <cell r="AJ661">
            <v>0</v>
          </cell>
          <cell r="AK661">
            <v>0</v>
          </cell>
          <cell r="AL661" t="str">
            <v>AAA</v>
          </cell>
          <cell r="AM661" t="str">
            <v>Aaa</v>
          </cell>
          <cell r="AN661" t="str">
            <v>AAA</v>
          </cell>
          <cell r="AO661" t="str">
            <v>Financial</v>
          </cell>
          <cell r="AP661" t="str">
            <v>Banks</v>
          </cell>
          <cell r="AQ661" t="str">
            <v>AUSTRALIA</v>
          </cell>
          <cell r="AR661" t="str">
            <v>#N/A Field Not Applicable</v>
          </cell>
        </row>
        <row r="662">
          <cell r="A662" t="str">
            <v>CP Ltd</v>
          </cell>
          <cell r="B662" t="str">
            <v>BlackRock</v>
          </cell>
          <cell r="C662" t="str">
            <v>13407172</v>
          </cell>
          <cell r="D662" t="str">
            <v>USD</v>
          </cell>
          <cell r="E662" t="str">
            <v>015</v>
          </cell>
          <cell r="F662" t="str">
            <v>080</v>
          </cell>
          <cell r="G662" t="str">
            <v>MELLON FDG CORP</v>
          </cell>
          <cell r="H662" t="str">
            <v>FLTG MAY 15 14</v>
          </cell>
          <cell r="I662" t="str">
            <v>585515AH2</v>
          </cell>
          <cell r="J662" t="str">
            <v>B</v>
          </cell>
          <cell r="K662" t="str">
            <v>FLR</v>
          </cell>
          <cell r="L662">
            <v>808.9</v>
          </cell>
          <cell r="M662">
            <v>1173774.08</v>
          </cell>
          <cell r="N662">
            <v>1167168</v>
          </cell>
          <cell r="O662">
            <v>1181812.5</v>
          </cell>
          <cell r="P662">
            <v>1200000</v>
          </cell>
          <cell r="Q662">
            <v>1182621.3999999999</v>
          </cell>
          <cell r="R662" t="str">
            <v>FMAN 15</v>
          </cell>
          <cell r="S662">
            <v>41774</v>
          </cell>
          <cell r="T662">
            <v>2014</v>
          </cell>
          <cell r="U662">
            <v>5</v>
          </cell>
          <cell r="V662">
            <v>1323</v>
          </cell>
          <cell r="W662" t="str">
            <v>MS</v>
          </cell>
          <cell r="X662">
            <v>0.52600000000000002</v>
          </cell>
          <cell r="Y662">
            <v>0.17</v>
          </cell>
          <cell r="Z662">
            <v>8.9580419310219622E-5</v>
          </cell>
          <cell r="AA662">
            <v>40451</v>
          </cell>
          <cell r="AB662">
            <v>8038.42</v>
          </cell>
          <cell r="AC662">
            <v>0.1381</v>
          </cell>
          <cell r="AD662">
            <v>1</v>
          </cell>
          <cell r="AE662">
            <v>98.483999999999995</v>
          </cell>
          <cell r="AF662" t="str">
            <v>AA-</v>
          </cell>
          <cell r="AG662">
            <v>97.263999999999996</v>
          </cell>
          <cell r="AH662">
            <v>1.2</v>
          </cell>
          <cell r="AI662">
            <v>1</v>
          </cell>
          <cell r="AJ662">
            <v>6.3233237160155008E-4</v>
          </cell>
          <cell r="AK662">
            <v>7.8334281743935429E-4</v>
          </cell>
          <cell r="AL662" t="str">
            <v>AA-</v>
          </cell>
          <cell r="AM662" t="str">
            <v>Aa2</v>
          </cell>
          <cell r="AN662" t="str">
            <v>AA-</v>
          </cell>
          <cell r="AO662" t="str">
            <v>Financial</v>
          </cell>
          <cell r="AP662" t="str">
            <v>Banks</v>
          </cell>
          <cell r="AQ662" t="str">
            <v>UNITED STATES</v>
          </cell>
          <cell r="AR662" t="str">
            <v>#N/A Field Not Applicable</v>
          </cell>
        </row>
        <row r="663">
          <cell r="A663" t="str">
            <v>CP Ltd</v>
          </cell>
          <cell r="B663" t="str">
            <v>BlackRock</v>
          </cell>
          <cell r="C663" t="str">
            <v>13407172</v>
          </cell>
          <cell r="D663" t="str">
            <v>USD</v>
          </cell>
          <cell r="E663" t="str">
            <v>145</v>
          </cell>
          <cell r="F663" t="str">
            <v>080</v>
          </cell>
          <cell r="G663" t="str">
            <v>BNP PARIBAS</v>
          </cell>
          <cell r="H663" t="str">
            <v>FRN 11 JUN 2012</v>
          </cell>
          <cell r="I663" t="str">
            <v>B05567LZC4</v>
          </cell>
          <cell r="J663" t="str">
            <v>B</v>
          </cell>
          <cell r="K663" t="str">
            <v>FLR</v>
          </cell>
          <cell r="L663">
            <v>1040.46</v>
          </cell>
          <cell r="M663">
            <v>1627898.15</v>
          </cell>
          <cell r="N663">
            <v>1638480.9</v>
          </cell>
          <cell r="O663">
            <v>1626180.5</v>
          </cell>
          <cell r="P663">
            <v>1610000</v>
          </cell>
          <cell r="Q663">
            <v>1627220.96</v>
          </cell>
          <cell r="R663" t="str">
            <v>MJSD 13</v>
          </cell>
          <cell r="S663">
            <v>41071</v>
          </cell>
          <cell r="T663">
            <v>2012</v>
          </cell>
          <cell r="U663">
            <v>6</v>
          </cell>
          <cell r="V663">
            <v>620</v>
          </cell>
          <cell r="W663" t="str">
            <v>MS</v>
          </cell>
          <cell r="X663">
            <v>1.2920000000000003</v>
          </cell>
          <cell r="Y663">
            <v>0.25</v>
          </cell>
          <cell r="Z663">
            <v>1.8270351088261875E-4</v>
          </cell>
          <cell r="AA663">
            <v>40451</v>
          </cell>
          <cell r="AB663">
            <v>-1717.65</v>
          </cell>
          <cell r="AC663">
            <v>3.2799999999999996E-2</v>
          </cell>
          <cell r="AD663">
            <v>1</v>
          </cell>
          <cell r="AE663">
            <v>101.005</v>
          </cell>
          <cell r="AF663" t="str">
            <v>AA</v>
          </cell>
          <cell r="AG663">
            <v>101.76900000000002</v>
          </cell>
          <cell r="AH663">
            <v>0.6</v>
          </cell>
          <cell r="AI663">
            <v>0.7</v>
          </cell>
          <cell r="AJ663">
            <v>4.3848842611828498E-4</v>
          </cell>
          <cell r="AK663">
            <v>5.4320603302354079E-4</v>
          </cell>
          <cell r="AL663" t="str">
            <v>AA</v>
          </cell>
          <cell r="AM663" t="str">
            <v>Aa2</v>
          </cell>
          <cell r="AN663" t="str">
            <v>AA</v>
          </cell>
          <cell r="AO663" t="str">
            <v>Financial</v>
          </cell>
          <cell r="AP663" t="str">
            <v>Banks</v>
          </cell>
          <cell r="AQ663" t="str">
            <v>FRANCE</v>
          </cell>
          <cell r="AR663" t="str">
            <v>#N/A Field Not Applicable</v>
          </cell>
        </row>
        <row r="664">
          <cell r="A664" t="str">
            <v>CP Ltd</v>
          </cell>
          <cell r="B664" t="str">
            <v>BlackRock</v>
          </cell>
          <cell r="C664" t="str">
            <v>13407172</v>
          </cell>
          <cell r="D664" t="str">
            <v>USD</v>
          </cell>
          <cell r="E664" t="str">
            <v>015</v>
          </cell>
          <cell r="F664" t="str">
            <v>080</v>
          </cell>
          <cell r="G664" t="str">
            <v>BANK OF AMERICA CORP</v>
          </cell>
          <cell r="H664" t="str">
            <v>FRN 02 DEC 2010</v>
          </cell>
          <cell r="I664" t="str">
            <v>B06050BAB7</v>
          </cell>
          <cell r="J664" t="str">
            <v>B</v>
          </cell>
          <cell r="K664" t="str">
            <v>FLR</v>
          </cell>
          <cell r="L664">
            <v>1281.8499999999999</v>
          </cell>
          <cell r="M664">
            <v>2002752.45</v>
          </cell>
          <cell r="N664">
            <v>2010921</v>
          </cell>
          <cell r="O664">
            <v>2002080</v>
          </cell>
          <cell r="P664">
            <v>2000000</v>
          </cell>
          <cell r="Q664">
            <v>2003361.85</v>
          </cell>
          <cell r="R664" t="str">
            <v>MJSD  2</v>
          </cell>
          <cell r="S664">
            <v>40514</v>
          </cell>
          <cell r="T664">
            <v>2010</v>
          </cell>
          <cell r="U664">
            <v>12</v>
          </cell>
          <cell r="V664">
            <v>63</v>
          </cell>
          <cell r="W664" t="str">
            <v>MS</v>
          </cell>
          <cell r="X664">
            <v>0.79600000000000004</v>
          </cell>
          <cell r="Y664">
            <v>0.25</v>
          </cell>
          <cell r="Z664">
            <v>2.247744455288965E-4</v>
          </cell>
          <cell r="AA664">
            <v>40451</v>
          </cell>
          <cell r="AB664">
            <v>-672.45</v>
          </cell>
          <cell r="AC664">
            <v>7.000000000000001E-4</v>
          </cell>
          <cell r="AD664">
            <v>1</v>
          </cell>
          <cell r="AE664">
            <v>100.104</v>
          </cell>
          <cell r="AF664" t="str">
            <v>AAA</v>
          </cell>
          <cell r="AG664">
            <v>100.54600000000001</v>
          </cell>
          <cell r="AH664">
            <v>-0.1</v>
          </cell>
          <cell r="AI664">
            <v>0.2</v>
          </cell>
          <cell r="AJ664">
            <v>-8.9909778211558599E-5</v>
          </cell>
          <cell r="AK664">
            <v>-1.1138158054632978E-4</v>
          </cell>
          <cell r="AL664" t="str">
            <v>AAA</v>
          </cell>
          <cell r="AM664" t="str">
            <v>Aaa</v>
          </cell>
          <cell r="AN664" t="str">
            <v>AAA</v>
          </cell>
          <cell r="AO664" t="str">
            <v>Financial</v>
          </cell>
          <cell r="AP664" t="str">
            <v>Banks</v>
          </cell>
          <cell r="AQ664" t="str">
            <v>UNITED STATES</v>
          </cell>
          <cell r="AR664" t="str">
            <v>#N/A Field Not Applicable</v>
          </cell>
        </row>
        <row r="665">
          <cell r="A665" t="str">
            <v>CP Ltd</v>
          </cell>
          <cell r="B665" t="str">
            <v>BlackRock</v>
          </cell>
          <cell r="C665" t="str">
            <v>13407172</v>
          </cell>
          <cell r="D665" t="str">
            <v>USD</v>
          </cell>
          <cell r="E665" t="str">
            <v>285</v>
          </cell>
          <cell r="F665" t="str">
            <v>080</v>
          </cell>
          <cell r="G665" t="str">
            <v>COMMONWEALTH BANK AU</v>
          </cell>
          <cell r="H665" t="str">
            <v>FRN 19 MAR 2013</v>
          </cell>
          <cell r="I665" t="str">
            <v>B2027A0EN5</v>
          </cell>
          <cell r="J665" t="str">
            <v>B</v>
          </cell>
          <cell r="K665" t="str">
            <v>FLR</v>
          </cell>
          <cell r="L665">
            <v>724.13</v>
          </cell>
          <cell r="M665">
            <v>2512488.5299999998</v>
          </cell>
          <cell r="N665">
            <v>2511812.5</v>
          </cell>
          <cell r="O665">
            <v>2514380.4</v>
          </cell>
          <cell r="P665">
            <v>2520000</v>
          </cell>
          <cell r="Q665">
            <v>2515104.5299999998</v>
          </cell>
          <cell r="R665" t="str">
            <v>MJSD 19</v>
          </cell>
          <cell r="S665">
            <v>41352</v>
          </cell>
          <cell r="T665">
            <v>2013</v>
          </cell>
          <cell r="U665">
            <v>3</v>
          </cell>
          <cell r="V665">
            <v>901</v>
          </cell>
          <cell r="W665" t="str">
            <v>MS</v>
          </cell>
          <cell r="X665">
            <v>0.84099999999999997</v>
          </cell>
          <cell r="Y665">
            <v>0.25</v>
          </cell>
          <cell r="Z665">
            <v>2.8198353532333078E-4</v>
          </cell>
          <cell r="AA665">
            <v>40451</v>
          </cell>
          <cell r="AB665">
            <v>1891.87</v>
          </cell>
          <cell r="AC665">
            <v>6.6100000000000006E-2</v>
          </cell>
          <cell r="AD665">
            <v>1</v>
          </cell>
          <cell r="AE665">
            <v>99.777000000000001</v>
          </cell>
          <cell r="AF665" t="str">
            <v>AA</v>
          </cell>
          <cell r="AG665">
            <v>99.674999999999997</v>
          </cell>
          <cell r="AH665">
            <v>0.9</v>
          </cell>
          <cell r="AI665">
            <v>0.9</v>
          </cell>
          <cell r="AJ665">
            <v>1.0151407271639906E-3</v>
          </cell>
          <cell r="AK665">
            <v>1.2575715446925665E-3</v>
          </cell>
          <cell r="AL665" t="str">
            <v>AA</v>
          </cell>
          <cell r="AM665" t="str">
            <v>Aa1</v>
          </cell>
          <cell r="AN665" t="str">
            <v>AA</v>
          </cell>
          <cell r="AO665" t="str">
            <v>Financial</v>
          </cell>
          <cell r="AP665" t="str">
            <v>Banks</v>
          </cell>
          <cell r="AQ665" t="str">
            <v>AUSTRALIA</v>
          </cell>
          <cell r="AR665" t="str">
            <v>#N/A Field Not Applicable</v>
          </cell>
        </row>
        <row r="666">
          <cell r="A666" t="str">
            <v>CP Ltd</v>
          </cell>
          <cell r="B666" t="str">
            <v>BlackRock</v>
          </cell>
          <cell r="C666" t="str">
            <v>13407172</v>
          </cell>
          <cell r="D666" t="str">
            <v>USD</v>
          </cell>
          <cell r="E666" t="str">
            <v>015</v>
          </cell>
          <cell r="F666" t="str">
            <v>080</v>
          </cell>
          <cell r="G666" t="str">
            <v>FED HOME LOAN MTG</v>
          </cell>
          <cell r="H666" t="str">
            <v>FRN 30 DEC 2010</v>
          </cell>
          <cell r="I666" t="str">
            <v>B3128X8TP7</v>
          </cell>
          <cell r="J666" t="str">
            <v>B</v>
          </cell>
          <cell r="K666" t="str">
            <v>FLR</v>
          </cell>
          <cell r="L666">
            <v>49.92</v>
          </cell>
          <cell r="M666">
            <v>3500546.08</v>
          </cell>
          <cell r="N666">
            <v>3501662.5</v>
          </cell>
          <cell r="O666">
            <v>3500420</v>
          </cell>
          <cell r="P666">
            <v>3500000</v>
          </cell>
          <cell r="Q666">
            <v>3500469.92</v>
          </cell>
          <cell r="R666" t="str">
            <v>MJSD 30</v>
          </cell>
          <cell r="S666">
            <v>40542</v>
          </cell>
          <cell r="T666">
            <v>2010</v>
          </cell>
          <cell r="U666">
            <v>12</v>
          </cell>
          <cell r="V666">
            <v>91</v>
          </cell>
          <cell r="W666" t="str">
            <v>MS</v>
          </cell>
          <cell r="X666">
            <v>0.51300000000000001</v>
          </cell>
          <cell r="Y666">
            <v>0.25</v>
          </cell>
          <cell r="Z666">
            <v>3.9287596636336769E-4</v>
          </cell>
          <cell r="AA666">
            <v>40451</v>
          </cell>
          <cell r="AB666">
            <v>-126.08</v>
          </cell>
          <cell r="AC666">
            <v>1.2999999999999999E-3</v>
          </cell>
          <cell r="AD666">
            <v>1</v>
          </cell>
          <cell r="AE666">
            <v>100.012</v>
          </cell>
          <cell r="AF666" t="str">
            <v>AAA</v>
          </cell>
          <cell r="AG666">
            <v>100.04699999999998</v>
          </cell>
          <cell r="AH666">
            <v>0.2</v>
          </cell>
          <cell r="AI666">
            <v>0.5</v>
          </cell>
          <cell r="AJ666">
            <v>3.1430077309069416E-4</v>
          </cell>
          <cell r="AK666">
            <v>3.8936050750122312E-4</v>
          </cell>
          <cell r="AL666" t="str">
            <v>AAA</v>
          </cell>
          <cell r="AM666" t="str">
            <v>Aaa</v>
          </cell>
          <cell r="AN666" t="str">
            <v>AAA</v>
          </cell>
          <cell r="AO666" t="str">
            <v>Government</v>
          </cell>
          <cell r="AP666" t="str">
            <v>Sovereign</v>
          </cell>
          <cell r="AQ666" t="str">
            <v>UNITED STATES</v>
          </cell>
          <cell r="AR666" t="str">
            <v>#N/A Field Not Applicable</v>
          </cell>
        </row>
        <row r="667">
          <cell r="A667" t="str">
            <v>CP Ltd</v>
          </cell>
          <cell r="B667" t="str">
            <v>BlackRock</v>
          </cell>
          <cell r="C667" t="str">
            <v>13407172</v>
          </cell>
          <cell r="D667" t="str">
            <v>USD</v>
          </cell>
          <cell r="E667" t="str">
            <v>015</v>
          </cell>
          <cell r="F667" t="str">
            <v>080</v>
          </cell>
          <cell r="G667" t="str">
            <v>FEDERAL FARM CREDIT</v>
          </cell>
          <cell r="H667" t="str">
            <v>FRN 25 JAN 2013</v>
          </cell>
          <cell r="I667" t="str">
            <v>B31331JCW1</v>
          </cell>
          <cell r="J667" t="str">
            <v>B</v>
          </cell>
          <cell r="K667" t="str">
            <v>FLR</v>
          </cell>
          <cell r="L667">
            <v>6230.34</v>
          </cell>
          <cell r="M667">
            <v>7559893.6299999999</v>
          </cell>
          <cell r="N667">
            <v>7559594.4299999997</v>
          </cell>
          <cell r="O667">
            <v>7553196</v>
          </cell>
          <cell r="P667">
            <v>7560000</v>
          </cell>
          <cell r="Q667">
            <v>7559426.3399999999</v>
          </cell>
          <cell r="R667" t="str">
            <v>JAJO 26</v>
          </cell>
          <cell r="S667">
            <v>41299</v>
          </cell>
          <cell r="T667">
            <v>2013</v>
          </cell>
          <cell r="U667">
            <v>1</v>
          </cell>
          <cell r="V667">
            <v>848</v>
          </cell>
          <cell r="W667" t="str">
            <v>MS</v>
          </cell>
          <cell r="X667">
            <v>0.44299999999999995</v>
          </cell>
          <cell r="Y667">
            <v>0.08</v>
          </cell>
          <cell r="Z667">
            <v>2.715096854137014E-4</v>
          </cell>
          <cell r="AA667">
            <v>40451</v>
          </cell>
          <cell r="AB667">
            <v>-6697.63</v>
          </cell>
          <cell r="AC667">
            <v>5.9000000000000004E-2</v>
          </cell>
          <cell r="AD667">
            <v>1</v>
          </cell>
          <cell r="AE667">
            <v>99.91</v>
          </cell>
          <cell r="AF667" t="str">
            <v>AAA</v>
          </cell>
          <cell r="AG667">
            <v>99.995000000000005</v>
          </cell>
          <cell r="AH667">
            <v>0.3</v>
          </cell>
          <cell r="AI667">
            <v>0.5</v>
          </cell>
          <cell r="AJ667">
            <v>1.0181613203013801E-3</v>
          </cell>
          <cell r="AK667">
            <v>1.2613135007347469E-3</v>
          </cell>
          <cell r="AL667" t="str">
            <v>AAA</v>
          </cell>
          <cell r="AM667" t="str">
            <v>Aaa</v>
          </cell>
          <cell r="AN667" t="str">
            <v>AAA</v>
          </cell>
          <cell r="AO667" t="str">
            <v>Government</v>
          </cell>
          <cell r="AP667" t="str">
            <v>Sovereign</v>
          </cell>
          <cell r="AQ667" t="str">
            <v>UNITED STATES</v>
          </cell>
          <cell r="AR667" t="str">
            <v>#N/A Field Not Applicable</v>
          </cell>
        </row>
        <row r="668">
          <cell r="A668" t="str">
            <v>CP Ltd</v>
          </cell>
          <cell r="B668" t="str">
            <v>BlackRock</v>
          </cell>
          <cell r="C668" t="str">
            <v>13407172</v>
          </cell>
          <cell r="D668" t="str">
            <v>USD</v>
          </cell>
          <cell r="E668" t="str">
            <v>015</v>
          </cell>
          <cell r="F668" t="str">
            <v>080</v>
          </cell>
          <cell r="G668" t="str">
            <v>FEDERAL FARM CRED BK</v>
          </cell>
          <cell r="H668" t="str">
            <v>FRN 12 APR 2012</v>
          </cell>
          <cell r="I668" t="str">
            <v>B31331JKP7</v>
          </cell>
          <cell r="J668" t="str">
            <v>B</v>
          </cell>
          <cell r="K668" t="str">
            <v>FLR</v>
          </cell>
          <cell r="L668">
            <v>416.63</v>
          </cell>
          <cell r="M668">
            <v>2639575.4700000002</v>
          </cell>
          <cell r="N668">
            <v>2639445.6</v>
          </cell>
          <cell r="O668">
            <v>2640686.4</v>
          </cell>
          <cell r="P668">
            <v>2640000</v>
          </cell>
          <cell r="Q668">
            <v>2641103.0299999998</v>
          </cell>
          <cell r="R668" t="str">
            <v>M JAN 13</v>
          </cell>
          <cell r="S668">
            <v>41011</v>
          </cell>
          <cell r="T668">
            <v>2012</v>
          </cell>
          <cell r="U668">
            <v>4</v>
          </cell>
          <cell r="V668">
            <v>560</v>
          </cell>
          <cell r="W668" t="str">
            <v>MS</v>
          </cell>
          <cell r="X668">
            <v>0.316</v>
          </cell>
          <cell r="Y668">
            <v>0.08</v>
          </cell>
          <cell r="Z668">
            <v>9.4798993287610985E-5</v>
          </cell>
          <cell r="AA668">
            <v>40451</v>
          </cell>
          <cell r="AB668">
            <v>1110.93</v>
          </cell>
          <cell r="AC668">
            <v>2.4700000000000003E-2</v>
          </cell>
          <cell r="AD668">
            <v>1</v>
          </cell>
          <cell r="AE668">
            <v>100.02600000000001</v>
          </cell>
          <cell r="AF668" t="str">
            <v>AAA</v>
          </cell>
          <cell r="AG668">
            <v>99.978999999999999</v>
          </cell>
          <cell r="AH668">
            <v>0.3</v>
          </cell>
          <cell r="AI668">
            <v>0.3</v>
          </cell>
          <cell r="AJ668">
            <v>3.5549622482854121E-4</v>
          </cell>
          <cell r="AK668">
            <v>4.4039405042783193E-4</v>
          </cell>
          <cell r="AL668" t="str">
            <v>AAA</v>
          </cell>
          <cell r="AM668" t="str">
            <v>Aaa</v>
          </cell>
          <cell r="AN668" t="str">
            <v>AAA</v>
          </cell>
          <cell r="AO668" t="str">
            <v>Government</v>
          </cell>
          <cell r="AP668" t="str">
            <v>Sovereign</v>
          </cell>
          <cell r="AQ668" t="str">
            <v>UNITED STATES</v>
          </cell>
          <cell r="AR668" t="str">
            <v>#N/A Field Not Applicable</v>
          </cell>
        </row>
        <row r="669">
          <cell r="A669" t="str">
            <v>CP Ltd</v>
          </cell>
          <cell r="B669" t="str">
            <v>BlackRock</v>
          </cell>
          <cell r="C669" t="str">
            <v>13407172</v>
          </cell>
          <cell r="D669" t="str">
            <v>USD</v>
          </cell>
          <cell r="E669" t="str">
            <v>130</v>
          </cell>
          <cell r="F669" t="str">
            <v>080</v>
          </cell>
          <cell r="G669" t="str">
            <v>FINANCE FOR DANISH I</v>
          </cell>
          <cell r="H669" t="str">
            <v>FRN 06 DEC 2012</v>
          </cell>
          <cell r="I669" t="str">
            <v>B31737UAE8</v>
          </cell>
          <cell r="J669" t="str">
            <v>B</v>
          </cell>
          <cell r="K669" t="str">
            <v>FLR</v>
          </cell>
          <cell r="L669">
            <v>628.78</v>
          </cell>
          <cell r="M669">
            <v>1700000</v>
          </cell>
          <cell r="N669">
            <v>1700000</v>
          </cell>
          <cell r="O669">
            <v>1699541</v>
          </cell>
          <cell r="P669">
            <v>1700000</v>
          </cell>
          <cell r="Q669">
            <v>1700169.78</v>
          </cell>
          <cell r="R669" t="str">
            <v>MJSD  6</v>
          </cell>
          <cell r="S669">
            <v>41249</v>
          </cell>
          <cell r="T669">
            <v>2012</v>
          </cell>
          <cell r="U669">
            <v>12</v>
          </cell>
          <cell r="V669">
            <v>798</v>
          </cell>
          <cell r="W669" t="str">
            <v>MS</v>
          </cell>
          <cell r="X669">
            <v>0.52300000000000002</v>
          </cell>
          <cell r="Y669">
            <v>0.25</v>
          </cell>
          <cell r="Z669">
            <v>1.9079570088611006E-4</v>
          </cell>
          <cell r="AA669">
            <v>40451</v>
          </cell>
          <cell r="AB669">
            <v>-459</v>
          </cell>
          <cell r="AC669">
            <v>5.2699999999999997E-2</v>
          </cell>
          <cell r="AD669">
            <v>1</v>
          </cell>
          <cell r="AE669">
            <v>99.972999999999999</v>
          </cell>
          <cell r="AF669" t="str">
            <v>N/R</v>
          </cell>
          <cell r="AG669">
            <v>100</v>
          </cell>
          <cell r="AH669">
            <v>0.5</v>
          </cell>
          <cell r="AI669">
            <v>0.5</v>
          </cell>
          <cell r="AJ669">
            <v>3.8159140177222012E-4</v>
          </cell>
          <cell r="AK669">
            <v>4.7272114666183687E-4</v>
          </cell>
          <cell r="AL669" t="str">
            <v>NR</v>
          </cell>
          <cell r="AM669" t="str">
            <v>Aaa</v>
          </cell>
          <cell r="AN669" t="str">
            <v>NR</v>
          </cell>
          <cell r="AO669" t="str">
            <v>Financial</v>
          </cell>
          <cell r="AP669" t="str">
            <v>Investment Companies</v>
          </cell>
          <cell r="AQ669" t="str">
            <v>DENMARK</v>
          </cell>
          <cell r="AR669" t="str">
            <v>#N/A Field Not Applicable</v>
          </cell>
        </row>
        <row r="670">
          <cell r="A670" t="str">
            <v>CP Ltd</v>
          </cell>
          <cell r="B670" t="str">
            <v>BlackRock</v>
          </cell>
          <cell r="C670" t="str">
            <v>13407172</v>
          </cell>
          <cell r="D670" t="str">
            <v>USD</v>
          </cell>
          <cell r="E670" t="str">
            <v>015</v>
          </cell>
          <cell r="F670" t="str">
            <v>080</v>
          </cell>
          <cell r="G670" t="str">
            <v>GEORGIA POWER CO</v>
          </cell>
          <cell r="H670" t="str">
            <v>FRN 15 MAR 2013</v>
          </cell>
          <cell r="I670" t="str">
            <v>B373334JQ5</v>
          </cell>
          <cell r="J670" t="str">
            <v>B</v>
          </cell>
          <cell r="K670" t="str">
            <v>FLR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 t="str">
            <v>MJSD 15</v>
          </cell>
          <cell r="S670">
            <v>41348</v>
          </cell>
          <cell r="T670">
            <v>2013</v>
          </cell>
          <cell r="U670">
            <v>3</v>
          </cell>
          <cell r="V670">
            <v>897</v>
          </cell>
          <cell r="W670" t="str">
            <v>MS</v>
          </cell>
          <cell r="X670">
            <v>0.61199999999999999</v>
          </cell>
          <cell r="Y670">
            <v>0.08</v>
          </cell>
          <cell r="Z670">
            <v>0</v>
          </cell>
          <cell r="AA670">
            <v>40451</v>
          </cell>
          <cell r="AB670">
            <v>0</v>
          </cell>
          <cell r="AC670">
            <v>6.59E-2</v>
          </cell>
          <cell r="AD670">
            <v>1</v>
          </cell>
          <cell r="AE670">
            <v>100.023</v>
          </cell>
          <cell r="AF670" t="str">
            <v>A</v>
          </cell>
          <cell r="AG670">
            <v>100</v>
          </cell>
          <cell r="AH670">
            <v>0.6</v>
          </cell>
          <cell r="AI670">
            <v>0.6</v>
          </cell>
          <cell r="AJ670">
            <v>0</v>
          </cell>
          <cell r="AK670">
            <v>0</v>
          </cell>
          <cell r="AL670" t="str">
            <v xml:space="preserve">A </v>
          </cell>
          <cell r="AM670" t="str">
            <v>A3</v>
          </cell>
          <cell r="AN670" t="str">
            <v xml:space="preserve">A </v>
          </cell>
          <cell r="AO670" t="str">
            <v>Utilities</v>
          </cell>
          <cell r="AP670" t="str">
            <v>Electric</v>
          </cell>
          <cell r="AQ670" t="str">
            <v>UNITED STATES</v>
          </cell>
          <cell r="AR670" t="str">
            <v>3/15/2012</v>
          </cell>
        </row>
        <row r="671">
          <cell r="A671" t="str">
            <v>CP Ltd</v>
          </cell>
          <cell r="B671" t="str">
            <v>BlackRock</v>
          </cell>
          <cell r="C671" t="str">
            <v>13407172</v>
          </cell>
          <cell r="D671" t="str">
            <v>USD</v>
          </cell>
          <cell r="E671" t="str">
            <v>015</v>
          </cell>
          <cell r="F671" t="str">
            <v>080</v>
          </cell>
          <cell r="G671" t="str">
            <v>HEWLETT-PACKARD CO</v>
          </cell>
          <cell r="H671" t="str">
            <v>FRN 27 MAY 2011</v>
          </cell>
          <cell r="I671" t="str">
            <v>B428236AZ6</v>
          </cell>
          <cell r="J671" t="str">
            <v>B</v>
          </cell>
          <cell r="K671" t="str">
            <v>FLR</v>
          </cell>
          <cell r="L671">
            <v>2961.33</v>
          </cell>
          <cell r="M671">
            <v>2265203.2799999998</v>
          </cell>
          <cell r="N671">
            <v>2283345</v>
          </cell>
          <cell r="O671">
            <v>2265750</v>
          </cell>
          <cell r="P671">
            <v>2250000</v>
          </cell>
          <cell r="Q671">
            <v>2268711.33</v>
          </cell>
          <cell r="R671" t="str">
            <v>FMAN 27</v>
          </cell>
          <cell r="S671">
            <v>40690</v>
          </cell>
          <cell r="T671">
            <v>2011</v>
          </cell>
          <cell r="U671">
            <v>5</v>
          </cell>
          <cell r="V671">
            <v>239</v>
          </cell>
          <cell r="W671" t="str">
            <v>MS</v>
          </cell>
          <cell r="X671">
            <v>1.3540000000000001</v>
          </cell>
          <cell r="Y671">
            <v>0.17</v>
          </cell>
          <cell r="Z671">
            <v>1.7287641898284614E-4</v>
          </cell>
          <cell r="AA671">
            <v>40451</v>
          </cell>
          <cell r="AB671">
            <v>546.72</v>
          </cell>
          <cell r="AC671">
            <v>6.0999999999999995E-3</v>
          </cell>
          <cell r="AD671">
            <v>1</v>
          </cell>
          <cell r="AE671">
            <v>100.7</v>
          </cell>
          <cell r="AF671" t="str">
            <v>A</v>
          </cell>
          <cell r="AG671">
            <v>101.48200000000001</v>
          </cell>
          <cell r="AH671">
            <v>0.3</v>
          </cell>
          <cell r="AI671">
            <v>0.3</v>
          </cell>
          <cell r="AJ671">
            <v>3.0507603349914025E-4</v>
          </cell>
          <cell r="AK671">
            <v>3.7793276186250135E-4</v>
          </cell>
          <cell r="AL671" t="str">
            <v xml:space="preserve">A </v>
          </cell>
          <cell r="AM671" t="str">
            <v>A2</v>
          </cell>
          <cell r="AN671" t="str">
            <v xml:space="preserve">A </v>
          </cell>
          <cell r="AO671" t="str">
            <v>Technology</v>
          </cell>
          <cell r="AP671" t="str">
            <v>Computers</v>
          </cell>
          <cell r="AQ671" t="str">
            <v>UNITED STATES</v>
          </cell>
          <cell r="AR671" t="str">
            <v>#N/A Field Not Applicable</v>
          </cell>
        </row>
        <row r="672">
          <cell r="A672" t="str">
            <v>CP Ltd</v>
          </cell>
          <cell r="B672" t="str">
            <v>BlackRock</v>
          </cell>
          <cell r="C672" t="str">
            <v>13407172</v>
          </cell>
          <cell r="D672" t="str">
            <v>USD</v>
          </cell>
          <cell r="E672" t="str">
            <v>150</v>
          </cell>
          <cell r="F672" t="str">
            <v>080</v>
          </cell>
          <cell r="G672" t="str">
            <v>LANDWIRSTSCH RENTENB</v>
          </cell>
          <cell r="H672" t="str">
            <v>FRN 12 FEB 2013</v>
          </cell>
          <cell r="I672" t="str">
            <v>B51511CAB4</v>
          </cell>
          <cell r="J672" t="str">
            <v>B</v>
          </cell>
          <cell r="K672" t="str">
            <v>FLR</v>
          </cell>
          <cell r="L672">
            <v>1067.74</v>
          </cell>
          <cell r="M672">
            <v>1840000</v>
          </cell>
          <cell r="N672">
            <v>1840000</v>
          </cell>
          <cell r="O672">
            <v>1837681.6</v>
          </cell>
          <cell r="P672">
            <v>1840000</v>
          </cell>
          <cell r="Q672">
            <v>1838749.34</v>
          </cell>
          <cell r="R672" t="str">
            <v>FMAN 12</v>
          </cell>
          <cell r="S672">
            <v>41317</v>
          </cell>
          <cell r="T672">
            <v>2013</v>
          </cell>
          <cell r="U672">
            <v>2</v>
          </cell>
          <cell r="V672">
            <v>866</v>
          </cell>
          <cell r="W672" t="str">
            <v>MS</v>
          </cell>
          <cell r="X672">
            <v>0.41799999999999998</v>
          </cell>
          <cell r="Y672">
            <v>0.17</v>
          </cell>
          <cell r="Z672">
            <v>1.4042563585217699E-4</v>
          </cell>
          <cell r="AA672">
            <v>40451</v>
          </cell>
          <cell r="AB672">
            <v>-2318.4</v>
          </cell>
          <cell r="AC672">
            <v>6.1500000000000006E-2</v>
          </cell>
          <cell r="AD672">
            <v>1</v>
          </cell>
          <cell r="AE672">
            <v>99.873999999999995</v>
          </cell>
          <cell r="AF672" t="str">
            <v>AAA</v>
          </cell>
          <cell r="AG672">
            <v>100</v>
          </cell>
          <cell r="AH672">
            <v>0.4</v>
          </cell>
          <cell r="AI672">
            <v>0.5</v>
          </cell>
          <cell r="AJ672">
            <v>3.3041326082865175E-4</v>
          </cell>
          <cell r="AK672">
            <v>4.0932089875660231E-4</v>
          </cell>
          <cell r="AL672" t="str">
            <v>AAA</v>
          </cell>
          <cell r="AM672" t="str">
            <v>Aaa</v>
          </cell>
          <cell r="AN672" t="str">
            <v>AAA</v>
          </cell>
          <cell r="AO672" t="str">
            <v>Financial</v>
          </cell>
          <cell r="AP672" t="str">
            <v>Banks</v>
          </cell>
          <cell r="AQ672" t="str">
            <v>GERMANY</v>
          </cell>
          <cell r="AR672" t="str">
            <v>#N/A Field Not Applicable</v>
          </cell>
        </row>
        <row r="673">
          <cell r="A673" t="str">
            <v>CP Ltd</v>
          </cell>
          <cell r="B673" t="str">
            <v>BlackRock</v>
          </cell>
          <cell r="C673" t="str">
            <v>13407172</v>
          </cell>
          <cell r="D673" t="str">
            <v>USD</v>
          </cell>
          <cell r="E673" t="str">
            <v>015</v>
          </cell>
          <cell r="F673" t="str">
            <v>080</v>
          </cell>
          <cell r="G673" t="str">
            <v>MASSMUTUAL GLOBAL FU</v>
          </cell>
          <cell r="H673" t="str">
            <v>FRN 06 DEC 2013</v>
          </cell>
          <cell r="I673" t="str">
            <v>B57629WAX8</v>
          </cell>
          <cell r="J673" t="str">
            <v>B</v>
          </cell>
          <cell r="K673" t="str">
            <v>FLR</v>
          </cell>
          <cell r="L673">
            <v>1162.21</v>
          </cell>
          <cell r="M673">
            <v>3781384.87</v>
          </cell>
          <cell r="N673">
            <v>3767640</v>
          </cell>
          <cell r="O673">
            <v>3803261</v>
          </cell>
          <cell r="P673">
            <v>3850000</v>
          </cell>
          <cell r="Q673">
            <v>3804423.21</v>
          </cell>
          <cell r="R673" t="str">
            <v>MJSD  7</v>
          </cell>
          <cell r="S673">
            <v>41614</v>
          </cell>
          <cell r="T673">
            <v>2013</v>
          </cell>
          <cell r="U673">
            <v>12</v>
          </cell>
          <cell r="V673">
            <v>1163</v>
          </cell>
          <cell r="W673" t="str">
            <v>MS</v>
          </cell>
          <cell r="X673">
            <v>0.45300000000000007</v>
          </cell>
          <cell r="Y673">
            <v>0.25</v>
          </cell>
          <cell r="Z673">
            <v>4.2439528034810713E-4</v>
          </cell>
          <cell r="AA673">
            <v>40451</v>
          </cell>
          <cell r="AB673">
            <v>21876.13</v>
          </cell>
          <cell r="AC673">
            <v>0.10800000000000001</v>
          </cell>
          <cell r="AD673">
            <v>1</v>
          </cell>
          <cell r="AE673">
            <v>98.786000000000001</v>
          </cell>
          <cell r="AF673" t="str">
            <v>AA+</v>
          </cell>
          <cell r="AG673">
            <v>97.861000000000004</v>
          </cell>
          <cell r="AH673">
            <v>1</v>
          </cell>
          <cell r="AI673">
            <v>0.8</v>
          </cell>
          <cell r="AJ673">
            <v>1.6975811213924285E-3</v>
          </cell>
          <cell r="AK673">
            <v>2.1029889314307308E-3</v>
          </cell>
          <cell r="AL673" t="str">
            <v>AA+</v>
          </cell>
          <cell r="AM673" t="str">
            <v>Aa2</v>
          </cell>
          <cell r="AN673" t="str">
            <v>AA+</v>
          </cell>
          <cell r="AO673" t="str">
            <v>Financial</v>
          </cell>
          <cell r="AP673" t="str">
            <v>Diversified Finan Serv</v>
          </cell>
          <cell r="AQ673" t="str">
            <v>UNITED STATES</v>
          </cell>
          <cell r="AR673" t="str">
            <v>#N/A Field Not Applicable</v>
          </cell>
        </row>
        <row r="674">
          <cell r="A674" t="str">
            <v>CP Ltd</v>
          </cell>
          <cell r="B674" t="str">
            <v>BlackRock</v>
          </cell>
          <cell r="C674" t="str">
            <v>13407172</v>
          </cell>
          <cell r="D674" t="str">
            <v>USD</v>
          </cell>
          <cell r="E674" t="str">
            <v>015</v>
          </cell>
          <cell r="F674" t="str">
            <v>080</v>
          </cell>
          <cell r="G674" t="str">
            <v>MET LIFE GLOB FDG</v>
          </cell>
          <cell r="H674" t="str">
            <v>FRN 10 JUNE 2011</v>
          </cell>
          <cell r="I674" t="str">
            <v>B59217EBV5</v>
          </cell>
          <cell r="J674" t="str">
            <v>B</v>
          </cell>
          <cell r="K674" t="str">
            <v>FLR</v>
          </cell>
          <cell r="L674">
            <v>2717.79</v>
          </cell>
          <cell r="M674">
            <v>2146429.9900000002</v>
          </cell>
          <cell r="N674">
            <v>2170581.25</v>
          </cell>
          <cell r="O674">
            <v>2149841.25</v>
          </cell>
          <cell r="P674">
            <v>2125000</v>
          </cell>
          <cell r="Q674">
            <v>2152559.04</v>
          </cell>
          <cell r="R674" t="str">
            <v>MJSD 10</v>
          </cell>
          <cell r="S674">
            <v>40704</v>
          </cell>
          <cell r="T674">
            <v>2011</v>
          </cell>
          <cell r="U674">
            <v>6</v>
          </cell>
          <cell r="V674">
            <v>253</v>
          </cell>
          <cell r="W674" t="str">
            <v>MS</v>
          </cell>
          <cell r="X674">
            <v>2.1920000000000002</v>
          </cell>
          <cell r="Y674">
            <v>0.25</v>
          </cell>
          <cell r="Z674">
            <v>2.4089977314412718E-4</v>
          </cell>
          <cell r="AA674">
            <v>40451</v>
          </cell>
          <cell r="AB674">
            <v>3411.26</v>
          </cell>
          <cell r="AC674">
            <v>6.5000000000000006E-3</v>
          </cell>
          <cell r="AD674">
            <v>1</v>
          </cell>
          <cell r="AE674">
            <v>101.169</v>
          </cell>
          <cell r="AF674" t="str">
            <v>AA-</v>
          </cell>
          <cell r="AG674">
            <v>102.145</v>
          </cell>
          <cell r="AH674">
            <v>0.7</v>
          </cell>
          <cell r="AI674">
            <v>0.5</v>
          </cell>
          <cell r="AJ674">
            <v>6.7451936480355612E-4</v>
          </cell>
          <cell r="AK674">
            <v>8.3560469679001001E-4</v>
          </cell>
          <cell r="AL674" t="str">
            <v>AA-</v>
          </cell>
          <cell r="AM674" t="str">
            <v>Aa3</v>
          </cell>
          <cell r="AN674" t="str">
            <v>AA-</v>
          </cell>
          <cell r="AO674" t="str">
            <v>Financial</v>
          </cell>
          <cell r="AP674" t="str">
            <v>Insurance</v>
          </cell>
          <cell r="AQ674" t="str">
            <v>UNITED STATES</v>
          </cell>
          <cell r="AR674" t="str">
            <v>#N/A Field Not Applicable</v>
          </cell>
        </row>
        <row r="675">
          <cell r="A675" t="str">
            <v>CP Ltd</v>
          </cell>
          <cell r="B675" t="str">
            <v>BlackRock</v>
          </cell>
          <cell r="C675" t="str">
            <v>13407172</v>
          </cell>
          <cell r="D675" t="str">
            <v>USD</v>
          </cell>
          <cell r="E675" t="str">
            <v>015</v>
          </cell>
          <cell r="F675" t="str">
            <v>080</v>
          </cell>
          <cell r="G675" t="str">
            <v>MET LIFE GLOB FUNDIN</v>
          </cell>
          <cell r="H675" t="str">
            <v>FRN 10 APR 2012</v>
          </cell>
          <cell r="I675" t="str">
            <v>B59217GAB5</v>
          </cell>
          <cell r="J675" t="str">
            <v>B</v>
          </cell>
          <cell r="K675" t="str">
            <v>FLR</v>
          </cell>
          <cell r="L675">
            <v>4623.75</v>
          </cell>
          <cell r="M675">
            <v>2001478.61</v>
          </cell>
          <cell r="N675">
            <v>2001760</v>
          </cell>
          <cell r="O675">
            <v>1999100</v>
          </cell>
          <cell r="P675">
            <v>2000000</v>
          </cell>
          <cell r="Q675">
            <v>2003723.75</v>
          </cell>
          <cell r="R675" t="str">
            <v>JAJO 12</v>
          </cell>
          <cell r="S675">
            <v>41009</v>
          </cell>
          <cell r="T675">
            <v>2012</v>
          </cell>
          <cell r="U675">
            <v>4</v>
          </cell>
          <cell r="V675">
            <v>558</v>
          </cell>
          <cell r="W675" t="str">
            <v>MS</v>
          </cell>
          <cell r="X675">
            <v>1.028</v>
          </cell>
          <cell r="Y675">
            <v>0.08</v>
          </cell>
          <cell r="Z675">
            <v>7.1882073261836675E-5</v>
          </cell>
          <cell r="AA675">
            <v>40451</v>
          </cell>
          <cell r="AB675">
            <v>-2378.61</v>
          </cell>
          <cell r="AC675">
            <v>2.6800000000000001E-2</v>
          </cell>
          <cell r="AD675">
            <v>1</v>
          </cell>
          <cell r="AE675">
            <v>99.954999999999998</v>
          </cell>
          <cell r="AF675" t="str">
            <v>AA-</v>
          </cell>
          <cell r="AG675">
            <v>100.08799999999999</v>
          </cell>
          <cell r="AH675">
            <v>0.7</v>
          </cell>
          <cell r="AI675">
            <v>1.1000000000000001</v>
          </cell>
          <cell r="AJ675">
            <v>6.289681410410709E-4</v>
          </cell>
          <cell r="AK675">
            <v>7.7917515820804422E-4</v>
          </cell>
          <cell r="AL675" t="str">
            <v>AA-</v>
          </cell>
          <cell r="AM675" t="str">
            <v>Aa3</v>
          </cell>
          <cell r="AN675" t="str">
            <v>AA-</v>
          </cell>
          <cell r="AO675" t="str">
            <v>Financial</v>
          </cell>
          <cell r="AP675" t="str">
            <v>Insurance</v>
          </cell>
          <cell r="AQ675" t="str">
            <v>UNITED STATES</v>
          </cell>
          <cell r="AR675" t="str">
            <v>#N/A Field Not Applicable</v>
          </cell>
        </row>
        <row r="676">
          <cell r="A676" t="str">
            <v>CP Ltd</v>
          </cell>
          <cell r="B676" t="str">
            <v>BlackRock</v>
          </cell>
          <cell r="C676" t="str">
            <v>13407172</v>
          </cell>
          <cell r="D676" t="str">
            <v>USD</v>
          </cell>
          <cell r="E676" t="str">
            <v>015</v>
          </cell>
          <cell r="F676" t="str">
            <v>080</v>
          </cell>
          <cell r="G676" t="str">
            <v>MORGAN STANLEY</v>
          </cell>
          <cell r="H676" t="str">
            <v>FRN 13 MAR 2012</v>
          </cell>
          <cell r="I676" t="str">
            <v>B61757UAN0</v>
          </cell>
          <cell r="J676" t="str">
            <v>B</v>
          </cell>
          <cell r="K676" t="str">
            <v>FLR</v>
          </cell>
          <cell r="L676">
            <v>738.75</v>
          </cell>
          <cell r="M676">
            <v>3010677.96</v>
          </cell>
          <cell r="N676">
            <v>3016350</v>
          </cell>
          <cell r="O676">
            <v>3008670</v>
          </cell>
          <cell r="P676">
            <v>3000000</v>
          </cell>
          <cell r="Q676">
            <v>3009408.75</v>
          </cell>
          <cell r="R676" t="str">
            <v>MJSD 13</v>
          </cell>
          <cell r="S676">
            <v>40981</v>
          </cell>
          <cell r="T676">
            <v>2012</v>
          </cell>
          <cell r="U676">
            <v>3</v>
          </cell>
          <cell r="V676">
            <v>530</v>
          </cell>
          <cell r="W676" t="str">
            <v>MS</v>
          </cell>
          <cell r="X676">
            <v>0.49200000000000005</v>
          </cell>
          <cell r="Y676">
            <v>0.25</v>
          </cell>
          <cell r="Z676">
            <v>3.3789671265915529E-4</v>
          </cell>
          <cell r="AA676">
            <v>40451</v>
          </cell>
          <cell r="AB676">
            <v>-2007.96</v>
          </cell>
          <cell r="AC676">
            <v>2.4700000000000003E-2</v>
          </cell>
          <cell r="AD676">
            <v>1</v>
          </cell>
          <cell r="AE676">
            <v>100.289</v>
          </cell>
          <cell r="AF676" t="str">
            <v>AAA</v>
          </cell>
          <cell r="AG676">
            <v>100.545</v>
          </cell>
          <cell r="AH676">
            <v>0.2</v>
          </cell>
          <cell r="AI676">
            <v>0.3</v>
          </cell>
          <cell r="AJ676">
            <v>2.7031737012732425E-4</v>
          </cell>
          <cell r="AK676">
            <v>3.3487320881899293E-4</v>
          </cell>
          <cell r="AL676" t="str">
            <v>AAA</v>
          </cell>
          <cell r="AM676" t="str">
            <v>Aaa</v>
          </cell>
          <cell r="AN676" t="str">
            <v>AAA</v>
          </cell>
          <cell r="AO676" t="str">
            <v>Financial</v>
          </cell>
          <cell r="AP676" t="str">
            <v>Banks</v>
          </cell>
          <cell r="AQ676" t="str">
            <v>UNITED STATES</v>
          </cell>
          <cell r="AR676" t="str">
            <v>#N/A Field Not Applicable</v>
          </cell>
        </row>
        <row r="677">
          <cell r="A677" t="str">
            <v>CP Ltd</v>
          </cell>
          <cell r="B677" t="str">
            <v>BlackRock</v>
          </cell>
          <cell r="C677" t="str">
            <v>13407172</v>
          </cell>
          <cell r="D677" t="str">
            <v>USD</v>
          </cell>
          <cell r="E677" t="str">
            <v>205</v>
          </cell>
          <cell r="F677" t="str">
            <v>080</v>
          </cell>
          <cell r="G677" t="str">
            <v>RABOBANK NEDERLAND</v>
          </cell>
          <cell r="H677" t="str">
            <v>FRN 04 FEB 2013</v>
          </cell>
          <cell r="I677" t="str">
            <v>B74977RCD4</v>
          </cell>
          <cell r="J677" t="str">
            <v>B</v>
          </cell>
          <cell r="K677" t="str">
            <v>FLR</v>
          </cell>
          <cell r="L677">
            <v>2155.75</v>
          </cell>
          <cell r="M677">
            <v>2248935.09</v>
          </cell>
          <cell r="N677">
            <v>2248740</v>
          </cell>
          <cell r="O677">
            <v>2249932.5</v>
          </cell>
          <cell r="P677">
            <v>2250000</v>
          </cell>
          <cell r="Q677">
            <v>2252088.25</v>
          </cell>
          <cell r="R677" t="str">
            <v>FMAN  4</v>
          </cell>
          <cell r="S677">
            <v>41309</v>
          </cell>
          <cell r="T677">
            <v>2013</v>
          </cell>
          <cell r="U677">
            <v>2</v>
          </cell>
          <cell r="V677">
            <v>858</v>
          </cell>
          <cell r="W677" t="str">
            <v>MS</v>
          </cell>
          <cell r="X677">
            <v>0.59499999999999997</v>
          </cell>
          <cell r="Y677">
            <v>0.17</v>
          </cell>
          <cell r="Z677">
            <v>1.7163485869756679E-4</v>
          </cell>
          <cell r="AA677">
            <v>40451</v>
          </cell>
          <cell r="AB677">
            <v>997.41</v>
          </cell>
          <cell r="AC677">
            <v>6.0199999999999997E-2</v>
          </cell>
          <cell r="AD677">
            <v>1</v>
          </cell>
          <cell r="AE677">
            <v>99.997000000000014</v>
          </cell>
          <cell r="AF677" t="str">
            <v>AAA</v>
          </cell>
          <cell r="AG677">
            <v>99.944000000000003</v>
          </cell>
          <cell r="AH677">
            <v>0.4</v>
          </cell>
          <cell r="AI677">
            <v>0.6</v>
          </cell>
          <cell r="AJ677">
            <v>4.0384672634721596E-4</v>
          </cell>
          <cell r="AK677">
            <v>5.0029137624133706E-4</v>
          </cell>
          <cell r="AL677" t="str">
            <v>AAA</v>
          </cell>
          <cell r="AM677" t="str">
            <v>Aaa</v>
          </cell>
          <cell r="AN677" t="str">
            <v>AAA</v>
          </cell>
          <cell r="AO677" t="str">
            <v>Financial</v>
          </cell>
          <cell r="AP677" t="str">
            <v>Banks</v>
          </cell>
          <cell r="AQ677" t="str">
            <v>NETHERLANDS</v>
          </cell>
          <cell r="AR677" t="str">
            <v>#N/A Field Not Applicable</v>
          </cell>
        </row>
        <row r="678">
          <cell r="A678" t="str">
            <v>CP Ltd</v>
          </cell>
          <cell r="B678" t="str">
            <v>BlackRock</v>
          </cell>
          <cell r="C678" t="str">
            <v>13407172</v>
          </cell>
          <cell r="D678" t="str">
            <v>USD</v>
          </cell>
          <cell r="E678" t="str">
            <v>270</v>
          </cell>
          <cell r="F678" t="str">
            <v>080</v>
          </cell>
          <cell r="G678" t="str">
            <v>ROYAL BK SCOTLAND</v>
          </cell>
          <cell r="H678" t="str">
            <v>FRN 11 MAY 2012</v>
          </cell>
          <cell r="I678" t="str">
            <v>B78011CAB2</v>
          </cell>
          <cell r="J678" t="str">
            <v>B</v>
          </cell>
          <cell r="K678" t="str">
            <v>FLR</v>
          </cell>
          <cell r="L678">
            <v>3893.23</v>
          </cell>
          <cell r="M678">
            <v>2522902.5699999998</v>
          </cell>
          <cell r="N678">
            <v>2533847.5</v>
          </cell>
          <cell r="O678">
            <v>2514350</v>
          </cell>
          <cell r="P678">
            <v>2500000</v>
          </cell>
          <cell r="Q678">
            <v>2518243.23</v>
          </cell>
          <cell r="R678" t="str">
            <v>FMAN 12</v>
          </cell>
          <cell r="S678">
            <v>41040</v>
          </cell>
          <cell r="T678">
            <v>2012</v>
          </cell>
          <cell r="U678">
            <v>5</v>
          </cell>
          <cell r="V678">
            <v>589</v>
          </cell>
          <cell r="W678" t="str">
            <v>MS</v>
          </cell>
          <cell r="X678">
            <v>1.121</v>
          </cell>
          <cell r="Y678">
            <v>0.17</v>
          </cell>
          <cell r="Z678">
            <v>1.9254358564420733E-4</v>
          </cell>
          <cell r="AA678">
            <v>40451</v>
          </cell>
          <cell r="AB678">
            <v>-8552.57</v>
          </cell>
          <cell r="AC678">
            <v>2.9600000000000001E-2</v>
          </cell>
          <cell r="AD678">
            <v>1</v>
          </cell>
          <cell r="AE678">
            <v>100.574</v>
          </cell>
          <cell r="AF678" t="str">
            <v>AAA</v>
          </cell>
          <cell r="AG678">
            <v>101.354</v>
          </cell>
          <cell r="AH678">
            <v>0.4</v>
          </cell>
          <cell r="AI678">
            <v>0.8</v>
          </cell>
          <cell r="AJ678">
            <v>4.530437309275466E-4</v>
          </cell>
          <cell r="AK678">
            <v>5.6123736273246832E-4</v>
          </cell>
          <cell r="AL678" t="str">
            <v>AAA</v>
          </cell>
          <cell r="AM678" t="str">
            <v>Aaa</v>
          </cell>
          <cell r="AN678" t="str">
            <v>AAA</v>
          </cell>
          <cell r="AO678" t="str">
            <v>Financial</v>
          </cell>
          <cell r="AP678" t="str">
            <v>Banks</v>
          </cell>
          <cell r="AQ678" t="str">
            <v>BRITAIN</v>
          </cell>
          <cell r="AR678" t="str">
            <v>#N/A Field Not Applicable</v>
          </cell>
        </row>
        <row r="679">
          <cell r="A679" t="str">
            <v>CP Ltd</v>
          </cell>
          <cell r="B679" t="str">
            <v>BlackRock</v>
          </cell>
          <cell r="C679" t="str">
            <v>13407172</v>
          </cell>
          <cell r="D679" t="str">
            <v>USD</v>
          </cell>
          <cell r="E679" t="str">
            <v>285</v>
          </cell>
          <cell r="F679" t="str">
            <v>080</v>
          </cell>
          <cell r="G679" t="str">
            <v>WESTPPAC BANKING COR</v>
          </cell>
          <cell r="H679" t="str">
            <v>FRN 16 JUL 2014</v>
          </cell>
          <cell r="I679" t="str">
            <v>B9612EMAF6</v>
          </cell>
          <cell r="J679" t="str">
            <v>B</v>
          </cell>
          <cell r="K679" t="str">
            <v>FLR</v>
          </cell>
          <cell r="L679">
            <v>4301.8599999999997</v>
          </cell>
          <cell r="M679">
            <v>2026006.93</v>
          </cell>
          <cell r="N679">
            <v>2032208</v>
          </cell>
          <cell r="O679">
            <v>2009840</v>
          </cell>
          <cell r="P679">
            <v>2000000</v>
          </cell>
          <cell r="Q679">
            <v>2014141.86</v>
          </cell>
          <cell r="R679" t="str">
            <v>JAJO 16</v>
          </cell>
          <cell r="S679">
            <v>41836</v>
          </cell>
          <cell r="T679">
            <v>2014</v>
          </cell>
          <cell r="U679">
            <v>7</v>
          </cell>
          <cell r="V679">
            <v>1385</v>
          </cell>
          <cell r="W679" t="str">
            <v>MS</v>
          </cell>
          <cell r="X679">
            <v>1.006</v>
          </cell>
          <cell r="Y679">
            <v>0.08</v>
          </cell>
          <cell r="Z679">
            <v>7.2762995239428907E-5</v>
          </cell>
          <cell r="AA679">
            <v>40451</v>
          </cell>
          <cell r="AB679">
            <v>-16166.93</v>
          </cell>
          <cell r="AC679">
            <v>0.1489</v>
          </cell>
          <cell r="AD679">
            <v>1</v>
          </cell>
          <cell r="AE679">
            <v>100.492</v>
          </cell>
          <cell r="AF679" t="str">
            <v>AAA</v>
          </cell>
          <cell r="AG679">
            <v>101.61</v>
          </cell>
          <cell r="AH679">
            <v>0.4</v>
          </cell>
          <cell r="AI679">
            <v>0.9</v>
          </cell>
          <cell r="AJ679">
            <v>3.6381497619714456E-4</v>
          </cell>
          <cell r="AK679">
            <v>4.5069944427973078E-4</v>
          </cell>
          <cell r="AL679" t="str">
            <v>AAA</v>
          </cell>
          <cell r="AM679" t="str">
            <v>Aaa</v>
          </cell>
          <cell r="AN679" t="str">
            <v>AAA</v>
          </cell>
          <cell r="AO679" t="str">
            <v>Financial</v>
          </cell>
          <cell r="AP679" t="str">
            <v>Banks</v>
          </cell>
          <cell r="AQ679" t="str">
            <v>AUSTRALIA</v>
          </cell>
          <cell r="AR679" t="str">
            <v>#N/A Field Not Applicable</v>
          </cell>
        </row>
        <row r="680">
          <cell r="A680" t="str">
            <v>CP Ltd</v>
          </cell>
          <cell r="B680" t="str">
            <v>BlackRock</v>
          </cell>
          <cell r="C680" t="str">
            <v>13407172</v>
          </cell>
          <cell r="D680" t="str">
            <v>USD</v>
          </cell>
          <cell r="E680" t="str">
            <v>245</v>
          </cell>
          <cell r="F680" t="str">
            <v>080</v>
          </cell>
          <cell r="G680" t="str">
            <v>BBVA US SENIOR SA</v>
          </cell>
          <cell r="H680" t="str">
            <v>FRN 24 MAY 2011</v>
          </cell>
          <cell r="I680" t="str">
            <v>BB3WQWH7</v>
          </cell>
          <cell r="J680" t="str">
            <v>B</v>
          </cell>
          <cell r="K680" t="str">
            <v>FLR</v>
          </cell>
          <cell r="L680">
            <v>1121.52</v>
          </cell>
          <cell r="M680">
            <v>1600000</v>
          </cell>
          <cell r="N680">
            <v>1600000</v>
          </cell>
          <cell r="O680">
            <v>1591632</v>
          </cell>
          <cell r="P680">
            <v>1600000</v>
          </cell>
          <cell r="Q680">
            <v>1592753.52</v>
          </cell>
          <cell r="R680" t="str">
            <v>FMAN 24</v>
          </cell>
          <cell r="S680">
            <v>40687</v>
          </cell>
          <cell r="T680">
            <v>2011</v>
          </cell>
          <cell r="U680">
            <v>5</v>
          </cell>
          <cell r="V680">
            <v>236</v>
          </cell>
          <cell r="W680" t="str">
            <v>MS</v>
          </cell>
          <cell r="X680">
            <v>0.66400000000000003</v>
          </cell>
          <cell r="Y680">
            <v>0.17</v>
          </cell>
          <cell r="Z680">
            <v>1.2210924856711044E-4</v>
          </cell>
          <cell r="AA680">
            <v>40451</v>
          </cell>
          <cell r="AB680">
            <v>-8368</v>
          </cell>
          <cell r="AC680">
            <v>5.7999999999999996E-3</v>
          </cell>
          <cell r="AD680">
            <v>1</v>
          </cell>
          <cell r="AE680">
            <v>99.477000000000004</v>
          </cell>
          <cell r="AF680" t="str">
            <v>AA</v>
          </cell>
          <cell r="AG680">
            <v>100</v>
          </cell>
          <cell r="AH680">
            <v>0.4</v>
          </cell>
          <cell r="AI680">
            <v>1.5</v>
          </cell>
          <cell r="AJ680">
            <v>2.8731587898143631E-4</v>
          </cell>
          <cell r="AK680">
            <v>3.5593121631008896E-4</v>
          </cell>
          <cell r="AL680" t="str">
            <v>AA</v>
          </cell>
          <cell r="AM680" t="str">
            <v>Aa2</v>
          </cell>
          <cell r="AN680" t="str">
            <v>AA</v>
          </cell>
          <cell r="AO680" t="str">
            <v>Financial</v>
          </cell>
          <cell r="AP680" t="str">
            <v>Banks</v>
          </cell>
          <cell r="AQ680" t="str">
            <v>SPAIN</v>
          </cell>
          <cell r="AR680" t="str">
            <v>#N/A Field Not Applicable</v>
          </cell>
        </row>
        <row r="681">
          <cell r="A681" t="str">
            <v>CP Ltd</v>
          </cell>
          <cell r="B681" t="str">
            <v>BlackRock</v>
          </cell>
          <cell r="C681" t="str">
            <v>13407172</v>
          </cell>
          <cell r="D681" t="str">
            <v>USD</v>
          </cell>
          <cell r="E681" t="str">
            <v>285</v>
          </cell>
          <cell r="F681" t="str">
            <v>080</v>
          </cell>
          <cell r="G681" t="str">
            <v>SUNCORP METWAY CP Ltd</v>
          </cell>
          <cell r="H681" t="str">
            <v>FRN 17 DEC 2010</v>
          </cell>
          <cell r="I681" t="str">
            <v>BB5NRQP9</v>
          </cell>
          <cell r="J681" t="str">
            <v>B</v>
          </cell>
          <cell r="K681" t="str">
            <v>FLR</v>
          </cell>
          <cell r="L681">
            <v>544.74</v>
          </cell>
          <cell r="M681">
            <v>2101677.23</v>
          </cell>
          <cell r="N681">
            <v>2107928.7400000002</v>
          </cell>
          <cell r="O681">
            <v>2100945</v>
          </cell>
          <cell r="P681">
            <v>2100000</v>
          </cell>
          <cell r="Q681">
            <v>2101489.7400000002</v>
          </cell>
          <cell r="R681" t="str">
            <v>MJSD 17</v>
          </cell>
          <cell r="S681">
            <v>40529</v>
          </cell>
          <cell r="T681">
            <v>2010</v>
          </cell>
          <cell r="U681">
            <v>12</v>
          </cell>
          <cell r="V681">
            <v>78</v>
          </cell>
          <cell r="W681" t="str">
            <v>MS</v>
          </cell>
          <cell r="X681">
            <v>0.66700000000000004</v>
          </cell>
          <cell r="Y681">
            <v>0.25</v>
          </cell>
          <cell r="Z681">
            <v>2.3587704713778137E-4</v>
          </cell>
          <cell r="AA681">
            <v>40451</v>
          </cell>
          <cell r="AB681">
            <v>-732.23</v>
          </cell>
          <cell r="AC681">
            <v>1E-3</v>
          </cell>
          <cell r="AD681">
            <v>1</v>
          </cell>
          <cell r="AE681">
            <v>100.045</v>
          </cell>
          <cell r="AF681" t="str">
            <v>AAA</v>
          </cell>
          <cell r="AG681">
            <v>100.37799999999999</v>
          </cell>
          <cell r="AH681">
            <v>0.3</v>
          </cell>
          <cell r="AI681">
            <v>0.5</v>
          </cell>
          <cell r="AJ681">
            <v>2.8305245656533762E-4</v>
          </cell>
          <cell r="AK681">
            <v>3.5064962473364933E-4</v>
          </cell>
          <cell r="AL681" t="str">
            <v>AAA</v>
          </cell>
          <cell r="AM681" t="str">
            <v>Aaa</v>
          </cell>
          <cell r="AN681" t="str">
            <v>AAA</v>
          </cell>
          <cell r="AO681" t="str">
            <v>Financial</v>
          </cell>
          <cell r="AP681" t="str">
            <v>Banks</v>
          </cell>
          <cell r="AQ681" t="str">
            <v>AUSTRALIA</v>
          </cell>
          <cell r="AR681" t="str">
            <v>#N/A Field Not Applicable</v>
          </cell>
        </row>
        <row r="682">
          <cell r="A682" t="str">
            <v>CP Inc</v>
          </cell>
          <cell r="B682" t="str">
            <v>UBS</v>
          </cell>
          <cell r="C682" t="str">
            <v>13409102</v>
          </cell>
          <cell r="D682" t="str">
            <v>USD</v>
          </cell>
          <cell r="E682" t="str">
            <v>015</v>
          </cell>
          <cell r="F682" t="str">
            <v>080</v>
          </cell>
          <cell r="G682" t="str">
            <v>GOLDMAN SACHS GP INC</v>
          </cell>
          <cell r="H682" t="str">
            <v>FLTG NOV 09 11</v>
          </cell>
          <cell r="I682" t="str">
            <v>38146FAG6</v>
          </cell>
          <cell r="J682" t="str">
            <v>B</v>
          </cell>
          <cell r="K682" t="str">
            <v>FLR</v>
          </cell>
          <cell r="L682">
            <v>1670</v>
          </cell>
          <cell r="M682">
            <v>1800168.6</v>
          </cell>
          <cell r="N682">
            <v>1800414</v>
          </cell>
          <cell r="O682">
            <v>1806187.5</v>
          </cell>
          <cell r="P682">
            <v>1800000</v>
          </cell>
          <cell r="Q682">
            <v>1807857.5</v>
          </cell>
          <cell r="R682" t="str">
            <v>FMAN 11</v>
          </cell>
          <cell r="S682">
            <v>40856</v>
          </cell>
          <cell r="T682">
            <v>2011</v>
          </cell>
          <cell r="U682">
            <v>11</v>
          </cell>
          <cell r="V682">
            <v>405</v>
          </cell>
          <cell r="W682" t="str">
            <v>MS</v>
          </cell>
          <cell r="X682">
            <v>0.66799999999999993</v>
          </cell>
          <cell r="Y682">
            <v>0.17</v>
          </cell>
          <cell r="Z682">
            <v>1.3738577190006702E-4</v>
          </cell>
          <cell r="AA682">
            <v>40451</v>
          </cell>
          <cell r="AB682">
            <v>6018.9</v>
          </cell>
          <cell r="AC682">
            <v>1.4999999999999999E-2</v>
          </cell>
          <cell r="AD682">
            <v>1</v>
          </cell>
          <cell r="AE682">
            <v>100.34399999999999</v>
          </cell>
          <cell r="AF682" t="str">
            <v>AAA</v>
          </cell>
          <cell r="AG682">
            <v>100.023</v>
          </cell>
          <cell r="AH682">
            <v>0.7</v>
          </cell>
          <cell r="AI682">
            <v>0.4</v>
          </cell>
          <cell r="AJ682">
            <v>5.6570611958851121E-4</v>
          </cell>
          <cell r="AK682">
            <v>7.008052180513453E-4</v>
          </cell>
          <cell r="AL682" t="str">
            <v>AAA</v>
          </cell>
          <cell r="AM682" t="str">
            <v>Aaa</v>
          </cell>
          <cell r="AN682" t="str">
            <v>AAA</v>
          </cell>
          <cell r="AO682" t="str">
            <v>Financial</v>
          </cell>
          <cell r="AP682" t="str">
            <v>Banks</v>
          </cell>
          <cell r="AQ682" t="str">
            <v>UNITED STATES</v>
          </cell>
          <cell r="AR682" t="str">
            <v>#N/A Field Not Applicable</v>
          </cell>
        </row>
        <row r="683">
          <cell r="A683" t="str">
            <v>CP Inc</v>
          </cell>
          <cell r="B683" t="str">
            <v>UBS</v>
          </cell>
          <cell r="C683" t="str">
            <v>13409102</v>
          </cell>
          <cell r="D683" t="str">
            <v>USD</v>
          </cell>
          <cell r="E683" t="str">
            <v>015</v>
          </cell>
          <cell r="F683" t="str">
            <v>080</v>
          </cell>
          <cell r="G683" t="str">
            <v>BANK OF AMERICA CORP</v>
          </cell>
          <cell r="H683" t="str">
            <v>FRN 30 APR 2012</v>
          </cell>
          <cell r="I683" t="str">
            <v>B06050BAH4</v>
          </cell>
          <cell r="J683" t="str">
            <v>B</v>
          </cell>
          <cell r="K683" t="str">
            <v>FLR</v>
          </cell>
          <cell r="L683">
            <v>10850</v>
          </cell>
          <cell r="M683">
            <v>8022634.5199999996</v>
          </cell>
          <cell r="N683">
            <v>8046164</v>
          </cell>
          <cell r="O683">
            <v>8039920</v>
          </cell>
          <cell r="P683">
            <v>8000000</v>
          </cell>
          <cell r="Q683">
            <v>8050770</v>
          </cell>
          <cell r="R683" t="str">
            <v>JAJO 30</v>
          </cell>
          <cell r="S683">
            <v>41029</v>
          </cell>
          <cell r="T683">
            <v>2012</v>
          </cell>
          <cell r="U683">
            <v>4</v>
          </cell>
          <cell r="V683">
            <v>578</v>
          </cell>
          <cell r="W683" t="str">
            <v>MS</v>
          </cell>
          <cell r="X683">
            <v>0.77500000000000002</v>
          </cell>
          <cell r="Y683">
            <v>0.08</v>
          </cell>
          <cell r="Z683">
            <v>2.8812878610757667E-4</v>
          </cell>
          <cell r="AA683">
            <v>40451</v>
          </cell>
          <cell r="AB683">
            <v>17285.48</v>
          </cell>
          <cell r="AC683">
            <v>2.8900000000000002E-2</v>
          </cell>
          <cell r="AD683">
            <v>1</v>
          </cell>
          <cell r="AE683">
            <v>100.499</v>
          </cell>
          <cell r="AF683" t="str">
            <v>AAA</v>
          </cell>
          <cell r="AG683">
            <v>100.57700000000001</v>
          </cell>
          <cell r="AH683">
            <v>0.6</v>
          </cell>
          <cell r="AI683">
            <v>0.5</v>
          </cell>
          <cell r="AJ683">
            <v>2.1609658958068249E-3</v>
          </cell>
          <cell r="AK683">
            <v>2.6770369337952246E-3</v>
          </cell>
          <cell r="AL683" t="str">
            <v>AAA</v>
          </cell>
          <cell r="AM683" t="str">
            <v>Aaa</v>
          </cell>
          <cell r="AN683" t="str">
            <v>AAA</v>
          </cell>
          <cell r="AO683" t="str">
            <v>Financial</v>
          </cell>
          <cell r="AP683" t="str">
            <v>Banks</v>
          </cell>
          <cell r="AQ683" t="str">
            <v>UNITED STATES</v>
          </cell>
          <cell r="AR683" t="str">
            <v>#N/A Field Not Applicable</v>
          </cell>
        </row>
        <row r="684">
          <cell r="A684" t="str">
            <v>CP Inc</v>
          </cell>
          <cell r="B684" t="str">
            <v>UBS</v>
          </cell>
          <cell r="C684" t="str">
            <v>13409102</v>
          </cell>
          <cell r="D684" t="str">
            <v>USD</v>
          </cell>
          <cell r="E684" t="str">
            <v>015</v>
          </cell>
          <cell r="F684" t="str">
            <v>080</v>
          </cell>
          <cell r="G684" t="str">
            <v>BEAR STEARNS CO INC</v>
          </cell>
          <cell r="H684" t="str">
            <v>FRN 15 AUG 2011</v>
          </cell>
          <cell r="I684" t="str">
            <v>B073902MM7</v>
          </cell>
          <cell r="J684" t="str">
            <v>B</v>
          </cell>
          <cell r="K684" t="str">
            <v>FLR</v>
          </cell>
          <cell r="L684">
            <v>749.1</v>
          </cell>
          <cell r="M684">
            <v>990629.18</v>
          </cell>
          <cell r="N684">
            <v>967320</v>
          </cell>
          <cell r="O684">
            <v>1000250</v>
          </cell>
          <cell r="P684">
            <v>1000000</v>
          </cell>
          <cell r="Q684">
            <v>1000999.1</v>
          </cell>
          <cell r="R684" t="str">
            <v>FMAN 16</v>
          </cell>
          <cell r="S684">
            <v>40770</v>
          </cell>
          <cell r="T684">
            <v>2011</v>
          </cell>
          <cell r="U684">
            <v>8</v>
          </cell>
          <cell r="V684">
            <v>319</v>
          </cell>
          <cell r="W684" t="str">
            <v>MS</v>
          </cell>
          <cell r="X684">
            <v>0.58599999999999997</v>
          </cell>
          <cell r="Y684">
            <v>0.17</v>
          </cell>
          <cell r="Z684">
            <v>7.5603115486533003E-5</v>
          </cell>
          <cell r="AA684">
            <v>40451</v>
          </cell>
          <cell r="AB684">
            <v>9620.82</v>
          </cell>
          <cell r="AC684">
            <v>9.7999999999999997E-3</v>
          </cell>
          <cell r="AD684">
            <v>1</v>
          </cell>
          <cell r="AE684">
            <v>100.02500000000001</v>
          </cell>
          <cell r="AF684" t="str">
            <v>A+</v>
          </cell>
          <cell r="AG684">
            <v>96.732000000000014</v>
          </cell>
          <cell r="AH684">
            <v>2.5</v>
          </cell>
          <cell r="AI684">
            <v>0.6</v>
          </cell>
          <cell r="AJ684">
            <v>1.1118105218607794E-3</v>
          </cell>
          <cell r="AK684">
            <v>1.377327534959633E-3</v>
          </cell>
          <cell r="AL684" t="str">
            <v xml:space="preserve">A+ </v>
          </cell>
          <cell r="AM684" t="str">
            <v>Aa3</v>
          </cell>
          <cell r="AN684" t="str">
            <v xml:space="preserve">A+ </v>
          </cell>
          <cell r="AO684" t="str">
            <v>Financial</v>
          </cell>
          <cell r="AP684" t="str">
            <v>Diversified Finan Serv</v>
          </cell>
          <cell r="AQ684" t="str">
            <v>UNITED STATES</v>
          </cell>
          <cell r="AR684" t="str">
            <v>#N/A Field Not Applicable</v>
          </cell>
        </row>
        <row r="685">
          <cell r="A685" t="str">
            <v>CP Inc</v>
          </cell>
          <cell r="B685" t="str">
            <v>UBS</v>
          </cell>
          <cell r="C685" t="str">
            <v>13409102</v>
          </cell>
          <cell r="D685" t="str">
            <v>USD</v>
          </cell>
          <cell r="E685" t="str">
            <v>015</v>
          </cell>
          <cell r="F685" t="str">
            <v>080</v>
          </cell>
          <cell r="G685" t="str">
            <v>BERKSHIRE HATHAWAY</v>
          </cell>
          <cell r="H685" t="str">
            <v>FRN 11 FEB 2013</v>
          </cell>
          <cell r="I685" t="str">
            <v>B084670AY4</v>
          </cell>
          <cell r="J685" t="str">
            <v>B</v>
          </cell>
          <cell r="K685" t="str">
            <v>FLR</v>
          </cell>
          <cell r="L685">
            <v>1773.06</v>
          </cell>
          <cell r="M685">
            <v>1500000</v>
          </cell>
          <cell r="N685">
            <v>1500000</v>
          </cell>
          <cell r="O685">
            <v>1507290</v>
          </cell>
          <cell r="P685">
            <v>1500000</v>
          </cell>
          <cell r="Q685">
            <v>1509063.06</v>
          </cell>
          <cell r="R685" t="str">
            <v>FMAN 11</v>
          </cell>
          <cell r="S685">
            <v>41316</v>
          </cell>
          <cell r="T685">
            <v>2013</v>
          </cell>
          <cell r="U685">
            <v>2</v>
          </cell>
          <cell r="V685">
            <v>865</v>
          </cell>
          <cell r="W685" t="str">
            <v>MS</v>
          </cell>
          <cell r="X685">
            <v>0.83399999999999996</v>
          </cell>
          <cell r="Y685">
            <v>0.17</v>
          </cell>
          <cell r="Z685">
            <v>1.1447742053166604E-4</v>
          </cell>
          <cell r="AA685">
            <v>40451</v>
          </cell>
          <cell r="AB685">
            <v>7290</v>
          </cell>
          <cell r="AC685">
            <v>6.1100000000000002E-2</v>
          </cell>
          <cell r="AD685">
            <v>1</v>
          </cell>
          <cell r="AE685">
            <v>100.486</v>
          </cell>
          <cell r="AF685" t="str">
            <v>AA+</v>
          </cell>
          <cell r="AG685">
            <v>100</v>
          </cell>
          <cell r="AH685">
            <v>0.7</v>
          </cell>
          <cell r="AI685">
            <v>0.6</v>
          </cell>
          <cell r="AJ685">
            <v>4.7137761395391894E-4</v>
          </cell>
          <cell r="AK685">
            <v>5.839496517587397E-4</v>
          </cell>
          <cell r="AL685" t="str">
            <v>AA+</v>
          </cell>
          <cell r="AM685" t="str">
            <v>Aa2</v>
          </cell>
          <cell r="AN685" t="str">
            <v>AA+</v>
          </cell>
          <cell r="AO685" t="str">
            <v>Financial</v>
          </cell>
          <cell r="AP685" t="str">
            <v>Insurance</v>
          </cell>
          <cell r="AQ685" t="str">
            <v>UNITED STATES</v>
          </cell>
          <cell r="AR685" t="str">
            <v>#N/A Field Not Applicable</v>
          </cell>
        </row>
        <row r="686">
          <cell r="A686" t="str">
            <v>CP Inc</v>
          </cell>
          <cell r="B686" t="str">
            <v>UBS</v>
          </cell>
          <cell r="C686" t="str">
            <v>13409102</v>
          </cell>
          <cell r="D686" t="str">
            <v>USD</v>
          </cell>
          <cell r="E686" t="str">
            <v>015</v>
          </cell>
          <cell r="F686" t="str">
            <v>080</v>
          </cell>
          <cell r="G686" t="str">
            <v>CITIGROUP FUNDING IN</v>
          </cell>
          <cell r="H686" t="str">
            <v>FRN 30 APR 2012</v>
          </cell>
          <cell r="I686" t="str">
            <v>B17314AAB8</v>
          </cell>
          <cell r="J686" t="str">
            <v>B</v>
          </cell>
          <cell r="K686" t="str">
            <v>FLR</v>
          </cell>
          <cell r="L686">
            <v>5635</v>
          </cell>
          <cell r="M686">
            <v>4004943.65</v>
          </cell>
          <cell r="N686">
            <v>4010127.2</v>
          </cell>
          <cell r="O686">
            <v>4023080</v>
          </cell>
          <cell r="P686">
            <v>4000000</v>
          </cell>
          <cell r="Q686">
            <v>4028715</v>
          </cell>
          <cell r="R686" t="str">
            <v>JAJO 30</v>
          </cell>
          <cell r="S686">
            <v>41029</v>
          </cell>
          <cell r="T686">
            <v>2012</v>
          </cell>
          <cell r="U686">
            <v>4</v>
          </cell>
          <cell r="V686">
            <v>578</v>
          </cell>
          <cell r="W686" t="str">
            <v>MS</v>
          </cell>
          <cell r="X686">
            <v>0.80500000000000005</v>
          </cell>
          <cell r="Y686">
            <v>0.08</v>
          </cell>
          <cell r="Z686">
            <v>1.4383548813385897E-4</v>
          </cell>
          <cell r="AA686">
            <v>40451</v>
          </cell>
          <cell r="AB686">
            <v>18136.349999999999</v>
          </cell>
          <cell r="AC686">
            <v>2.8900000000000002E-2</v>
          </cell>
          <cell r="AD686">
            <v>1</v>
          </cell>
          <cell r="AE686">
            <v>100.57700000000001</v>
          </cell>
          <cell r="AF686" t="str">
            <v>AAA</v>
          </cell>
          <cell r="AG686">
            <v>100.25299999999999</v>
          </cell>
          <cell r="AH686">
            <v>0.7</v>
          </cell>
          <cell r="AI686">
            <v>0.4</v>
          </cell>
          <cell r="AJ686">
            <v>1.2585605211712658E-3</v>
          </cell>
          <cell r="AK686">
            <v>1.559123633153917E-3</v>
          </cell>
          <cell r="AL686" t="str">
            <v>AAA</v>
          </cell>
          <cell r="AM686" t="str">
            <v>Aaa</v>
          </cell>
          <cell r="AN686" t="str">
            <v>AAA</v>
          </cell>
          <cell r="AO686" t="str">
            <v>Financial</v>
          </cell>
          <cell r="AP686" t="str">
            <v>Diversified Finan Serv</v>
          </cell>
          <cell r="AQ686" t="str">
            <v>UNITED STATES</v>
          </cell>
          <cell r="AR686" t="str">
            <v>#N/A Field Not Applicable</v>
          </cell>
        </row>
        <row r="687">
          <cell r="A687" t="str">
            <v>CP Inc</v>
          </cell>
          <cell r="B687" t="str">
            <v>UBS</v>
          </cell>
          <cell r="C687" t="str">
            <v>13409102</v>
          </cell>
          <cell r="D687" t="str">
            <v>USD</v>
          </cell>
          <cell r="E687" t="str">
            <v>015</v>
          </cell>
          <cell r="F687" t="str">
            <v>080</v>
          </cell>
          <cell r="G687" t="str">
            <v>GENERAL ELEC CAP</v>
          </cell>
          <cell r="H687" t="str">
            <v>FRN 26 JAN 2011</v>
          </cell>
          <cell r="I687" t="str">
            <v>B36962G2E3</v>
          </cell>
          <cell r="J687" t="str">
            <v>B</v>
          </cell>
          <cell r="K687" t="str">
            <v>FLR</v>
          </cell>
          <cell r="L687">
            <v>1019.54</v>
          </cell>
          <cell r="M687">
            <v>998270.1</v>
          </cell>
          <cell r="N687">
            <v>986560</v>
          </cell>
          <cell r="O687">
            <v>1000280</v>
          </cell>
          <cell r="P687">
            <v>1000000</v>
          </cell>
          <cell r="Q687">
            <v>1001299.54</v>
          </cell>
          <cell r="R687" t="str">
            <v>JAJO 26</v>
          </cell>
          <cell r="S687">
            <v>40569</v>
          </cell>
          <cell r="T687">
            <v>2011</v>
          </cell>
          <cell r="U687">
            <v>1</v>
          </cell>
          <cell r="V687">
            <v>118</v>
          </cell>
          <cell r="W687" t="str">
            <v>MS</v>
          </cell>
          <cell r="X687">
            <v>0.54800000000000004</v>
          </cell>
          <cell r="Y687">
            <v>0.08</v>
          </cell>
          <cell r="Z687">
            <v>3.5852356405298288E-5</v>
          </cell>
          <cell r="AA687">
            <v>40451</v>
          </cell>
          <cell r="AB687">
            <v>2009.9</v>
          </cell>
          <cell r="AC687">
            <v>1.8E-3</v>
          </cell>
          <cell r="AD687">
            <v>1</v>
          </cell>
          <cell r="AE687">
            <v>100.02799999999999</v>
          </cell>
          <cell r="AF687" t="str">
            <v>AA+</v>
          </cell>
          <cell r="AG687">
            <v>98.656000000000006</v>
          </cell>
          <cell r="AH687">
            <v>1.6</v>
          </cell>
          <cell r="AI687">
            <v>0.5</v>
          </cell>
          <cell r="AJ687">
            <v>7.1704712810596589E-4</v>
          </cell>
          <cell r="AK687">
            <v>8.8828872724748542E-4</v>
          </cell>
          <cell r="AL687" t="str">
            <v>AA+</v>
          </cell>
          <cell r="AM687" t="str">
            <v>Aa2</v>
          </cell>
          <cell r="AN687" t="str">
            <v>AA+</v>
          </cell>
          <cell r="AO687" t="str">
            <v>Financial</v>
          </cell>
          <cell r="AP687" t="str">
            <v>Diversified Finan Serv</v>
          </cell>
          <cell r="AQ687" t="str">
            <v>UNITED STATES</v>
          </cell>
          <cell r="AR687" t="str">
            <v>#N/A Field Not Applicable</v>
          </cell>
        </row>
        <row r="688">
          <cell r="A688" t="str">
            <v>CP Inc</v>
          </cell>
          <cell r="B688" t="str">
            <v>UBS</v>
          </cell>
          <cell r="C688" t="str">
            <v>13409102</v>
          </cell>
          <cell r="D688" t="str">
            <v>USD</v>
          </cell>
          <cell r="E688" t="str">
            <v>015</v>
          </cell>
          <cell r="F688" t="str">
            <v>080</v>
          </cell>
          <cell r="G688" t="str">
            <v>GENERAL ELEC CAP</v>
          </cell>
          <cell r="H688" t="str">
            <v>FRN 28 SEP 2011</v>
          </cell>
          <cell r="I688" t="str">
            <v>B36962G3J1</v>
          </cell>
          <cell r="J688" t="str">
            <v>B</v>
          </cell>
          <cell r="K688" t="str">
            <v>FLR</v>
          </cell>
          <cell r="L688">
            <v>53.28</v>
          </cell>
          <cell r="M688">
            <v>997145.41</v>
          </cell>
          <cell r="N688">
            <v>990900</v>
          </cell>
          <cell r="O688">
            <v>1003125</v>
          </cell>
          <cell r="P688">
            <v>1000000</v>
          </cell>
          <cell r="Q688">
            <v>1003178.28</v>
          </cell>
          <cell r="R688" t="str">
            <v>MJSD 28</v>
          </cell>
          <cell r="S688">
            <v>40814</v>
          </cell>
          <cell r="T688">
            <v>2011</v>
          </cell>
          <cell r="U688">
            <v>9</v>
          </cell>
          <cell r="V688">
            <v>363</v>
          </cell>
          <cell r="W688" t="str">
            <v>MS</v>
          </cell>
          <cell r="X688">
            <v>0.63900000000000001</v>
          </cell>
          <cell r="Y688">
            <v>0.25</v>
          </cell>
          <cell r="Z688">
            <v>1.1191238669783386E-4</v>
          </cell>
          <cell r="AA688">
            <v>40451</v>
          </cell>
          <cell r="AB688">
            <v>5979.59</v>
          </cell>
          <cell r="AC688">
            <v>1.24E-2</v>
          </cell>
          <cell r="AD688">
            <v>1</v>
          </cell>
          <cell r="AE688">
            <v>100.31299999999999</v>
          </cell>
          <cell r="AF688" t="str">
            <v>AA+</v>
          </cell>
          <cell r="AG688">
            <v>99.09</v>
          </cell>
          <cell r="AH688">
            <v>1.4</v>
          </cell>
          <cell r="AI688">
            <v>0.3</v>
          </cell>
          <cell r="AJ688">
            <v>6.2670936550786966E-4</v>
          </cell>
          <cell r="AK688">
            <v>7.7637695322976764E-4</v>
          </cell>
          <cell r="AL688" t="str">
            <v>AA+</v>
          </cell>
          <cell r="AM688" t="str">
            <v>Aa2</v>
          </cell>
          <cell r="AN688" t="str">
            <v>AA+</v>
          </cell>
          <cell r="AO688" t="str">
            <v>Financial</v>
          </cell>
          <cell r="AP688" t="str">
            <v>Diversified Finan Serv</v>
          </cell>
          <cell r="AQ688" t="str">
            <v>UNITED STATES</v>
          </cell>
          <cell r="AR688" t="str">
            <v>#N/A Field Not Applicable</v>
          </cell>
        </row>
        <row r="689">
          <cell r="A689" t="str">
            <v>CP Inc</v>
          </cell>
          <cell r="B689" t="str">
            <v>UBS</v>
          </cell>
          <cell r="C689" t="str">
            <v>13409102</v>
          </cell>
          <cell r="D689" t="str">
            <v>USD</v>
          </cell>
          <cell r="E689" t="str">
            <v>015</v>
          </cell>
          <cell r="F689" t="str">
            <v>080</v>
          </cell>
          <cell r="G689" t="str">
            <v>GENERAL ELEC CAP CRP</v>
          </cell>
          <cell r="H689" t="str">
            <v>FRN 08 JUN 2012</v>
          </cell>
          <cell r="I689" t="str">
            <v>B36967HAJ6</v>
          </cell>
          <cell r="J689" t="str">
            <v>B</v>
          </cell>
          <cell r="K689" t="str">
            <v>FLR</v>
          </cell>
          <cell r="L689">
            <v>1891.72</v>
          </cell>
          <cell r="M689">
            <v>5011690.8099999996</v>
          </cell>
          <cell r="N689">
            <v>5023040</v>
          </cell>
          <cell r="O689">
            <v>5027550</v>
          </cell>
          <cell r="P689">
            <v>5000000</v>
          </cell>
          <cell r="Q689">
            <v>5029441.72</v>
          </cell>
          <cell r="R689" t="str">
            <v>MJSD  8</v>
          </cell>
          <cell r="S689">
            <v>41068</v>
          </cell>
          <cell r="T689">
            <v>2012</v>
          </cell>
          <cell r="U689">
            <v>6</v>
          </cell>
          <cell r="V689">
            <v>617</v>
          </cell>
          <cell r="W689" t="str">
            <v>MS</v>
          </cell>
          <cell r="X689">
            <v>0.59199999999999997</v>
          </cell>
          <cell r="Y689">
            <v>0.25</v>
          </cell>
          <cell r="Z689">
            <v>5.6247591806966261E-4</v>
          </cell>
          <cell r="AA689">
            <v>40451</v>
          </cell>
          <cell r="AB689">
            <v>15859.19</v>
          </cell>
          <cell r="AC689">
            <v>3.2599999999999997E-2</v>
          </cell>
          <cell r="AD689">
            <v>1</v>
          </cell>
          <cell r="AE689">
            <v>100.551</v>
          </cell>
          <cell r="AF689" t="str">
            <v>AAA</v>
          </cell>
          <cell r="AG689">
            <v>100.461</v>
          </cell>
          <cell r="AH689">
            <v>0.4</v>
          </cell>
          <cell r="AI689">
            <v>0.3</v>
          </cell>
          <cell r="AJ689">
            <v>8.9996146891146035E-4</v>
          </cell>
          <cell r="AK689">
            <v>1.1148857536083718E-3</v>
          </cell>
          <cell r="AL689" t="str">
            <v>AAA</v>
          </cell>
          <cell r="AM689" t="str">
            <v>Aaa</v>
          </cell>
          <cell r="AN689" t="str">
            <v>AAA</v>
          </cell>
          <cell r="AO689" t="str">
            <v>Financial</v>
          </cell>
          <cell r="AP689" t="str">
            <v>Diversified Finan Serv</v>
          </cell>
          <cell r="AQ689" t="str">
            <v>UNITED STATES</v>
          </cell>
          <cell r="AR689" t="str">
            <v>#N/A Field Not Applicable</v>
          </cell>
        </row>
        <row r="690">
          <cell r="A690" t="str">
            <v>CP Inc</v>
          </cell>
          <cell r="B690" t="str">
            <v>UBS</v>
          </cell>
          <cell r="C690" t="str">
            <v>13409102</v>
          </cell>
          <cell r="D690" t="str">
            <v>USD</v>
          </cell>
          <cell r="E690" t="str">
            <v>015</v>
          </cell>
          <cell r="F690" t="str">
            <v>080</v>
          </cell>
          <cell r="G690" t="str">
            <v>MASSMUTUAL GLOBAL FU</v>
          </cell>
          <cell r="H690" t="str">
            <v>FRN 06 DEC 2013</v>
          </cell>
          <cell r="I690" t="str">
            <v>B57629WAX8</v>
          </cell>
          <cell r="J690" t="str">
            <v>B</v>
          </cell>
          <cell r="K690" t="str">
            <v>FLR</v>
          </cell>
          <cell r="L690">
            <v>222.78</v>
          </cell>
          <cell r="M690">
            <v>726525.84</v>
          </cell>
          <cell r="N690">
            <v>724620.06</v>
          </cell>
          <cell r="O690">
            <v>729040.68</v>
          </cell>
          <cell r="P690">
            <v>738000</v>
          </cell>
          <cell r="Q690">
            <v>729263.46</v>
          </cell>
          <cell r="R690" t="str">
            <v>MJSD  7</v>
          </cell>
          <cell r="S690">
            <v>41614</v>
          </cell>
          <cell r="T690">
            <v>2013</v>
          </cell>
          <cell r="U690">
            <v>12</v>
          </cell>
          <cell r="V690">
            <v>1163</v>
          </cell>
          <cell r="W690" t="str">
            <v>MS</v>
          </cell>
          <cell r="X690">
            <v>0.45300000000000007</v>
          </cell>
          <cell r="Y690">
            <v>0.25</v>
          </cell>
          <cell r="Z690">
            <v>8.154000403215873E-5</v>
          </cell>
          <cell r="AA690">
            <v>40451</v>
          </cell>
          <cell r="AB690">
            <v>2514.84</v>
          </cell>
          <cell r="AC690">
            <v>0.10800000000000001</v>
          </cell>
          <cell r="AD690">
            <v>1</v>
          </cell>
          <cell r="AE690">
            <v>98.786000000000001</v>
          </cell>
          <cell r="AF690" t="str">
            <v>AA+</v>
          </cell>
          <cell r="AG690">
            <v>98.186999999999983</v>
          </cell>
          <cell r="AH690">
            <v>0.9</v>
          </cell>
          <cell r="AI690">
            <v>0.8</v>
          </cell>
          <cell r="AJ690">
            <v>2.9354401451577142E-4</v>
          </cell>
          <cell r="AK690">
            <v>3.6364672393862207E-4</v>
          </cell>
          <cell r="AL690" t="str">
            <v>AA+</v>
          </cell>
          <cell r="AM690" t="str">
            <v>Aa2</v>
          </cell>
          <cell r="AN690" t="str">
            <v>AA+</v>
          </cell>
          <cell r="AO690" t="str">
            <v>Financial</v>
          </cell>
          <cell r="AP690" t="str">
            <v>Diversified Finan Serv</v>
          </cell>
          <cell r="AQ690" t="str">
            <v>UNITED STATES</v>
          </cell>
          <cell r="AR690" t="str">
            <v>#N/A Field Not Applicable</v>
          </cell>
        </row>
        <row r="691">
          <cell r="A691" t="str">
            <v>CP Inc</v>
          </cell>
          <cell r="B691" t="str">
            <v>UBS</v>
          </cell>
          <cell r="C691" t="str">
            <v>13409102</v>
          </cell>
          <cell r="D691" t="str">
            <v>USD</v>
          </cell>
          <cell r="E691" t="str">
            <v>015</v>
          </cell>
          <cell r="F691" t="str">
            <v>080</v>
          </cell>
          <cell r="G691" t="str">
            <v>MET LIFE GLOB FDG</v>
          </cell>
          <cell r="H691" t="str">
            <v>FRN 10 JUNE 2011</v>
          </cell>
          <cell r="I691" t="str">
            <v>B59217EBV5</v>
          </cell>
          <cell r="J691" t="str">
            <v>B</v>
          </cell>
          <cell r="K691" t="str">
            <v>FLR</v>
          </cell>
          <cell r="L691">
            <v>1534.75</v>
          </cell>
          <cell r="M691">
            <v>1200000</v>
          </cell>
          <cell r="N691">
            <v>1200000</v>
          </cell>
          <cell r="O691">
            <v>1214028</v>
          </cell>
          <cell r="P691">
            <v>1200000</v>
          </cell>
          <cell r="Q691">
            <v>1215562.75</v>
          </cell>
          <cell r="R691" t="str">
            <v>MJSD 10</v>
          </cell>
          <cell r="S691">
            <v>40704</v>
          </cell>
          <cell r="T691">
            <v>2011</v>
          </cell>
          <cell r="U691">
            <v>6</v>
          </cell>
          <cell r="V691">
            <v>253</v>
          </cell>
          <cell r="W691" t="str">
            <v>MS</v>
          </cell>
          <cell r="X691">
            <v>2.1920000000000002</v>
          </cell>
          <cell r="Y691">
            <v>0.25</v>
          </cell>
          <cell r="Z691">
            <v>1.3467931827254828E-4</v>
          </cell>
          <cell r="AA691">
            <v>40451</v>
          </cell>
          <cell r="AB691">
            <v>14028</v>
          </cell>
          <cell r="AC691">
            <v>6.5000000000000006E-3</v>
          </cell>
          <cell r="AD691">
            <v>1</v>
          </cell>
          <cell r="AE691">
            <v>101.169</v>
          </cell>
          <cell r="AF691" t="str">
            <v>AA-</v>
          </cell>
          <cell r="AG691">
            <v>100</v>
          </cell>
          <cell r="AH691">
            <v>2.2000000000000002</v>
          </cell>
          <cell r="AI691">
            <v>0.5</v>
          </cell>
          <cell r="AJ691">
            <v>1.1851780007984248E-3</v>
          </cell>
          <cell r="AK691">
            <v>1.4682162672791169E-3</v>
          </cell>
          <cell r="AL691" t="str">
            <v>AA-</v>
          </cell>
          <cell r="AM691" t="str">
            <v>Aa3</v>
          </cell>
          <cell r="AN691" t="str">
            <v>AA-</v>
          </cell>
          <cell r="AO691" t="str">
            <v>Financial</v>
          </cell>
          <cell r="AP691" t="str">
            <v>Insurance</v>
          </cell>
          <cell r="AQ691" t="str">
            <v>UNITED STATES</v>
          </cell>
          <cell r="AR691" t="str">
            <v>#N/A Field Not Applicable</v>
          </cell>
        </row>
        <row r="692">
          <cell r="A692" t="str">
            <v>CP Inc</v>
          </cell>
          <cell r="B692" t="str">
            <v>UBS</v>
          </cell>
          <cell r="C692" t="str">
            <v>13409102</v>
          </cell>
          <cell r="D692" t="str">
            <v>USD</v>
          </cell>
          <cell r="E692" t="str">
            <v>015</v>
          </cell>
          <cell r="F692" t="str">
            <v>080</v>
          </cell>
          <cell r="G692" t="str">
            <v>MORGAN STANLEY</v>
          </cell>
          <cell r="H692" t="str">
            <v>FRN 20 JUNE 2012</v>
          </cell>
          <cell r="I692" t="str">
            <v>B61757UAJ9</v>
          </cell>
          <cell r="J692" t="str">
            <v>B</v>
          </cell>
          <cell r="K692" t="str">
            <v>FLR</v>
          </cell>
          <cell r="L692">
            <v>783.95</v>
          </cell>
          <cell r="M692">
            <v>4012498.93</v>
          </cell>
          <cell r="N692">
            <v>4024560</v>
          </cell>
          <cell r="O692">
            <v>4031040</v>
          </cell>
          <cell r="P692">
            <v>4000000</v>
          </cell>
          <cell r="Q692">
            <v>4031823.95</v>
          </cell>
          <cell r="R692" t="str">
            <v>MJSD 20</v>
          </cell>
          <cell r="S692">
            <v>41080</v>
          </cell>
          <cell r="T692">
            <v>2012</v>
          </cell>
          <cell r="U692">
            <v>6</v>
          </cell>
          <cell r="V692">
            <v>629</v>
          </cell>
          <cell r="W692" t="str">
            <v>MS</v>
          </cell>
          <cell r="X692">
            <v>0.6409999999999999</v>
          </cell>
          <cell r="Y692">
            <v>0.25</v>
          </cell>
          <cell r="Z692">
            <v>4.5033385038477451E-4</v>
          </cell>
          <cell r="AA692">
            <v>40451</v>
          </cell>
          <cell r="AB692">
            <v>18541.07</v>
          </cell>
          <cell r="AC692">
            <v>3.3799999999999997E-2</v>
          </cell>
          <cell r="AD692">
            <v>1</v>
          </cell>
          <cell r="AE692">
            <v>100.77600000000001</v>
          </cell>
          <cell r="AF692" t="str">
            <v>AAA</v>
          </cell>
          <cell r="AG692">
            <v>100.61399999999999</v>
          </cell>
          <cell r="AH692">
            <v>0.4</v>
          </cell>
          <cell r="AI692">
            <v>0.2</v>
          </cell>
          <cell r="AJ692">
            <v>7.2053416061563927E-4</v>
          </cell>
          <cell r="AK692">
            <v>8.9260851537364407E-4</v>
          </cell>
          <cell r="AL692" t="str">
            <v>AAA</v>
          </cell>
          <cell r="AM692" t="str">
            <v>Aaa</v>
          </cell>
          <cell r="AN692" t="str">
            <v>AAA</v>
          </cell>
          <cell r="AO692" t="str">
            <v>Financial</v>
          </cell>
          <cell r="AP692" t="str">
            <v>Banks</v>
          </cell>
          <cell r="AQ692" t="str">
            <v>UNITED STATES</v>
          </cell>
          <cell r="AR692" t="str">
            <v>#N/A Field Not Applicable</v>
          </cell>
        </row>
        <row r="693">
          <cell r="A693" t="str">
            <v>CP Inc</v>
          </cell>
          <cell r="B693" t="str">
            <v>UBS</v>
          </cell>
          <cell r="C693" t="str">
            <v>13409102</v>
          </cell>
          <cell r="D693" t="str">
            <v>USD</v>
          </cell>
          <cell r="E693" t="str">
            <v>270</v>
          </cell>
          <cell r="F693" t="str">
            <v>080</v>
          </cell>
          <cell r="G693" t="str">
            <v>ROYAL BK SCOTLAND</v>
          </cell>
          <cell r="H693" t="str">
            <v>FRN 11 MAY 2012</v>
          </cell>
          <cell r="I693" t="str">
            <v>B78011CAB2</v>
          </cell>
          <cell r="J693" t="str">
            <v>B</v>
          </cell>
          <cell r="K693" t="str">
            <v>FLR</v>
          </cell>
          <cell r="L693">
            <v>2803.13</v>
          </cell>
          <cell r="M693">
            <v>1800000</v>
          </cell>
          <cell r="N693">
            <v>1800000</v>
          </cell>
          <cell r="O693">
            <v>1810332</v>
          </cell>
          <cell r="P693">
            <v>1800000</v>
          </cell>
          <cell r="Q693">
            <v>1813135.13</v>
          </cell>
          <cell r="R693" t="str">
            <v>FMAN 12</v>
          </cell>
          <cell r="S693">
            <v>41040</v>
          </cell>
          <cell r="T693">
            <v>2012</v>
          </cell>
          <cell r="U693">
            <v>5</v>
          </cell>
          <cell r="V693">
            <v>589</v>
          </cell>
          <cell r="W693" t="str">
            <v>MS</v>
          </cell>
          <cell r="X693">
            <v>1.121</v>
          </cell>
          <cell r="Y693">
            <v>0.17</v>
          </cell>
          <cell r="Z693">
            <v>1.3737290463799925E-4</v>
          </cell>
          <cell r="AA693">
            <v>40451</v>
          </cell>
          <cell r="AB693">
            <v>10332</v>
          </cell>
          <cell r="AC693">
            <v>2.9600000000000001E-2</v>
          </cell>
          <cell r="AD693">
            <v>1</v>
          </cell>
          <cell r="AE693">
            <v>100.574</v>
          </cell>
          <cell r="AF693" t="str">
            <v>AAA</v>
          </cell>
          <cell r="AG693">
            <v>100</v>
          </cell>
          <cell r="AH693">
            <v>1.2</v>
          </cell>
          <cell r="AI693">
            <v>0.8</v>
          </cell>
          <cell r="AJ693">
            <v>9.696910915623475E-4</v>
          </cell>
          <cell r="AK693">
            <v>1.2012678550465503E-3</v>
          </cell>
          <cell r="AL693" t="str">
            <v>AAA</v>
          </cell>
          <cell r="AM693" t="str">
            <v>Aaa</v>
          </cell>
          <cell r="AN693" t="str">
            <v>AAA</v>
          </cell>
          <cell r="AO693" t="str">
            <v>Financial</v>
          </cell>
          <cell r="AP693" t="str">
            <v>Banks</v>
          </cell>
          <cell r="AQ693" t="str">
            <v>BRITAIN</v>
          </cell>
          <cell r="AR693" t="str">
            <v>#N/A Field Not Applicable</v>
          </cell>
        </row>
        <row r="694">
          <cell r="A694" t="str">
            <v>CP Inc</v>
          </cell>
          <cell r="B694" t="str">
            <v>UBS</v>
          </cell>
          <cell r="C694" t="str">
            <v>13409102</v>
          </cell>
          <cell r="D694" t="str">
            <v>USD</v>
          </cell>
          <cell r="E694" t="str">
            <v>015</v>
          </cell>
          <cell r="F694" t="str">
            <v>080</v>
          </cell>
          <cell r="G694" t="str">
            <v>UNION BANK</v>
          </cell>
          <cell r="H694" t="str">
            <v>FRN 16 MAR 2012</v>
          </cell>
          <cell r="I694" t="str">
            <v>B905266AA0</v>
          </cell>
          <cell r="J694" t="str">
            <v>B</v>
          </cell>
          <cell r="K694" t="str">
            <v>FLR</v>
          </cell>
          <cell r="L694">
            <v>204.95</v>
          </cell>
          <cell r="M694">
            <v>1000000</v>
          </cell>
          <cell r="N694">
            <v>1000000</v>
          </cell>
          <cell r="O694">
            <v>1004340</v>
          </cell>
          <cell r="P694">
            <v>1000000</v>
          </cell>
          <cell r="Q694">
            <v>1004544.95</v>
          </cell>
          <cell r="R694" t="str">
            <v>MJSD 16</v>
          </cell>
          <cell r="S694">
            <v>40984</v>
          </cell>
          <cell r="T694">
            <v>2012</v>
          </cell>
          <cell r="U694">
            <v>3</v>
          </cell>
          <cell r="V694">
            <v>533</v>
          </cell>
          <cell r="W694" t="str">
            <v>MS</v>
          </cell>
          <cell r="X694">
            <v>0.49200000000000005</v>
          </cell>
          <cell r="Y694">
            <v>0.25</v>
          </cell>
          <cell r="Z694">
            <v>1.1223276522712356E-4</v>
          </cell>
          <cell r="AA694">
            <v>40451</v>
          </cell>
          <cell r="AB694">
            <v>4340</v>
          </cell>
          <cell r="AC694">
            <v>2.5000000000000001E-2</v>
          </cell>
          <cell r="AD694">
            <v>1</v>
          </cell>
          <cell r="AE694">
            <v>100.434</v>
          </cell>
          <cell r="AF694" t="str">
            <v>AAA</v>
          </cell>
          <cell r="AG694">
            <v>100</v>
          </cell>
          <cell r="AH694">
            <v>0.5</v>
          </cell>
          <cell r="AI694">
            <v>0.2</v>
          </cell>
          <cell r="AJ694">
            <v>2.2446553045424712E-4</v>
          </cell>
          <cell r="AK694">
            <v>2.78071262742257E-4</v>
          </cell>
          <cell r="AL694" t="str">
            <v>AAA</v>
          </cell>
          <cell r="AM694" t="str">
            <v>Aaa</v>
          </cell>
          <cell r="AN694" t="str">
            <v>AAA</v>
          </cell>
          <cell r="AO694" t="str">
            <v>Financial</v>
          </cell>
          <cell r="AP694" t="str">
            <v>Banks</v>
          </cell>
          <cell r="AQ694" t="str">
            <v>UNITED STATES</v>
          </cell>
          <cell r="AR694" t="str">
            <v>#N/A Field Not Applicable</v>
          </cell>
        </row>
        <row r="695">
          <cell r="A695" t="str">
            <v>CP Inc</v>
          </cell>
          <cell r="B695" t="str">
            <v>UBS</v>
          </cell>
          <cell r="C695" t="str">
            <v>13409102</v>
          </cell>
          <cell r="D695" t="str">
            <v>USD</v>
          </cell>
          <cell r="E695" t="str">
            <v>015</v>
          </cell>
          <cell r="F695" t="str">
            <v>080</v>
          </cell>
          <cell r="G695" t="str">
            <v>WELLS FARGO COMPANY</v>
          </cell>
          <cell r="H695" t="str">
            <v>FRN 12 JAN 2011</v>
          </cell>
          <cell r="I695" t="str">
            <v>B949746NC1</v>
          </cell>
          <cell r="J695" t="str">
            <v>B</v>
          </cell>
          <cell r="K695" t="str">
            <v>FLR</v>
          </cell>
          <cell r="L695">
            <v>1411.87</v>
          </cell>
          <cell r="M695">
            <v>998507.99</v>
          </cell>
          <cell r="N695">
            <v>987049.9</v>
          </cell>
          <cell r="O695">
            <v>1000450</v>
          </cell>
          <cell r="P695">
            <v>1000000</v>
          </cell>
          <cell r="Q695">
            <v>1001861.87</v>
          </cell>
          <cell r="R695" t="str">
            <v>JAJO 12</v>
          </cell>
          <cell r="S695">
            <v>40555</v>
          </cell>
          <cell r="T695">
            <v>2011</v>
          </cell>
          <cell r="U695">
            <v>1</v>
          </cell>
          <cell r="V695">
            <v>104</v>
          </cell>
          <cell r="W695" t="str">
            <v>MS</v>
          </cell>
          <cell r="X695">
            <v>0.627</v>
          </cell>
          <cell r="Y695">
            <v>0.08</v>
          </cell>
          <cell r="Z695">
            <v>3.5860900102104652E-5</v>
          </cell>
          <cell r="AA695">
            <v>40451</v>
          </cell>
          <cell r="AB695">
            <v>1942.01</v>
          </cell>
          <cell r="AC695">
            <v>1.5E-3</v>
          </cell>
          <cell r="AD695">
            <v>1</v>
          </cell>
          <cell r="AE695">
            <v>100.045</v>
          </cell>
          <cell r="AF695" t="str">
            <v>AA-</v>
          </cell>
          <cell r="AG695">
            <v>98.704999999999998</v>
          </cell>
          <cell r="AH695">
            <v>1.4</v>
          </cell>
          <cell r="AI695">
            <v>0.5</v>
          </cell>
          <cell r="AJ695">
            <v>6.2756575178683142E-4</v>
          </cell>
          <cell r="AK695">
            <v>7.7743785738509214E-4</v>
          </cell>
          <cell r="AL695" t="str">
            <v>AA-</v>
          </cell>
          <cell r="AM695" t="str">
            <v>A1</v>
          </cell>
          <cell r="AN695" t="str">
            <v>AA-</v>
          </cell>
          <cell r="AO695" t="str">
            <v>Financial</v>
          </cell>
          <cell r="AP695" t="str">
            <v>Banks</v>
          </cell>
          <cell r="AQ695" t="str">
            <v>UNITED STATES</v>
          </cell>
          <cell r="AR695" t="str">
            <v>#N/A Field Not Applicable</v>
          </cell>
        </row>
        <row r="696">
          <cell r="A696" t="str">
            <v>CP Inc</v>
          </cell>
          <cell r="B696" t="str">
            <v>Inveco</v>
          </cell>
          <cell r="C696" t="str">
            <v>13400002</v>
          </cell>
          <cell r="D696" t="str">
            <v>USD</v>
          </cell>
          <cell r="E696" t="str">
            <v>015</v>
          </cell>
          <cell r="F696" t="str">
            <v>085</v>
          </cell>
          <cell r="G696" t="str">
            <v>PEPSICO INC</v>
          </cell>
          <cell r="H696" t="str">
            <v>FRN 15 JUL 2011</v>
          </cell>
          <cell r="I696" t="str">
            <v>B713448BL1</v>
          </cell>
          <cell r="J696" t="str">
            <v>B</v>
          </cell>
          <cell r="K696" t="str">
            <v>FLR</v>
          </cell>
          <cell r="L696">
            <v>1806.81</v>
          </cell>
          <cell r="M696">
            <v>1500000</v>
          </cell>
          <cell r="N696">
            <v>1500000</v>
          </cell>
          <cell r="O696">
            <v>1501155</v>
          </cell>
          <cell r="P696">
            <v>1500000</v>
          </cell>
          <cell r="Q696">
            <v>1502961.81</v>
          </cell>
          <cell r="R696" t="str">
            <v>JAJO 15</v>
          </cell>
          <cell r="S696">
            <v>40739</v>
          </cell>
          <cell r="T696">
            <v>2011</v>
          </cell>
          <cell r="U696">
            <v>7</v>
          </cell>
          <cell r="V696">
            <v>288</v>
          </cell>
          <cell r="W696" t="str">
            <v>MS</v>
          </cell>
          <cell r="X696">
            <v>0.55600000000000005</v>
          </cell>
          <cell r="Y696">
            <v>0.08</v>
          </cell>
          <cell r="Z696">
            <v>5.3871727309019312E-5</v>
          </cell>
          <cell r="AA696">
            <v>40451</v>
          </cell>
          <cell r="AB696">
            <v>1155</v>
          </cell>
          <cell r="AC696">
            <v>8.199999999999999E-3</v>
          </cell>
          <cell r="AD696">
            <v>1</v>
          </cell>
          <cell r="AE696">
            <v>100.07700000000001</v>
          </cell>
          <cell r="AF696" t="str">
            <v>A-</v>
          </cell>
          <cell r="AG696">
            <v>100</v>
          </cell>
          <cell r="AH696">
            <v>0.3</v>
          </cell>
          <cell r="AI696">
            <v>0.5</v>
          </cell>
          <cell r="AJ696">
            <v>2.0201897740882241E-4</v>
          </cell>
          <cell r="AK696">
            <v>2.5026413646803131E-4</v>
          </cell>
          <cell r="AL696" t="str">
            <v>A-</v>
          </cell>
          <cell r="AM696" t="str">
            <v>Aa3</v>
          </cell>
          <cell r="AN696" t="str">
            <v>A-</v>
          </cell>
          <cell r="AO696" t="str">
            <v>Consumer, Non-cyclical</v>
          </cell>
          <cell r="AP696" t="str">
            <v>Beverages</v>
          </cell>
          <cell r="AQ696" t="str">
            <v>UNITED STATES</v>
          </cell>
          <cell r="AR696" t="str">
            <v>#N/A Field Not Applicable</v>
          </cell>
        </row>
        <row r="697">
          <cell r="A697" t="str">
            <v>CP Inc</v>
          </cell>
          <cell r="B697" t="str">
            <v>Inveco</v>
          </cell>
          <cell r="C697" t="str">
            <v>13400002</v>
          </cell>
          <cell r="D697" t="str">
            <v>USD</v>
          </cell>
          <cell r="E697" t="str">
            <v>250</v>
          </cell>
          <cell r="F697" t="str">
            <v>085</v>
          </cell>
          <cell r="G697" t="str">
            <v>SWEDBANK AB</v>
          </cell>
          <cell r="H697" t="str">
            <v>FRN 14 JAN 2013</v>
          </cell>
          <cell r="I697" t="str">
            <v>B87019EAK1</v>
          </cell>
          <cell r="J697" t="str">
            <v>B</v>
          </cell>
          <cell r="K697" t="str">
            <v>FLR</v>
          </cell>
          <cell r="L697">
            <v>2140.81</v>
          </cell>
          <cell r="M697">
            <v>1005786.55</v>
          </cell>
          <cell r="N697">
            <v>1007780</v>
          </cell>
          <cell r="O697">
            <v>997730</v>
          </cell>
          <cell r="P697">
            <v>1000000</v>
          </cell>
          <cell r="Q697">
            <v>999870.81</v>
          </cell>
          <cell r="R697" t="str">
            <v>JAJO 14</v>
          </cell>
          <cell r="S697">
            <v>41288</v>
          </cell>
          <cell r="T697">
            <v>2013</v>
          </cell>
          <cell r="U697">
            <v>1</v>
          </cell>
          <cell r="V697">
            <v>837</v>
          </cell>
          <cell r="W697" t="str">
            <v>MS</v>
          </cell>
          <cell r="X697">
            <v>0.97599999999999998</v>
          </cell>
          <cell r="Y697">
            <v>0.08</v>
          </cell>
          <cell r="Z697">
            <v>3.6122305835119542E-5</v>
          </cell>
          <cell r="AA697">
            <v>40451</v>
          </cell>
          <cell r="AB697">
            <v>-8056.55</v>
          </cell>
          <cell r="AC697">
            <v>5.6900000000000006E-2</v>
          </cell>
          <cell r="AD697">
            <v>1</v>
          </cell>
          <cell r="AE697">
            <v>99.772999999999996</v>
          </cell>
          <cell r="AF697" t="str">
            <v>AAA</v>
          </cell>
          <cell r="AG697">
            <v>100.77800000000001</v>
          </cell>
          <cell r="AH697">
            <v>0.5</v>
          </cell>
          <cell r="AI697">
            <v>1.1000000000000001</v>
          </cell>
          <cell r="AJ697">
            <v>2.2576441146949714E-4</v>
          </cell>
          <cell r="AK697">
            <v>2.796803360076782E-4</v>
          </cell>
          <cell r="AL697" t="str">
            <v>AAA</v>
          </cell>
          <cell r="AM697" t="str">
            <v>Aaa</v>
          </cell>
          <cell r="AN697" t="str">
            <v>AAA</v>
          </cell>
          <cell r="AO697" t="str">
            <v>Financial</v>
          </cell>
          <cell r="AP697" t="str">
            <v>Banks</v>
          </cell>
          <cell r="AQ697" t="str">
            <v>SWEDEN</v>
          </cell>
          <cell r="AR697" t="str">
            <v>#N/A Field Not Applicable</v>
          </cell>
        </row>
        <row r="698">
          <cell r="A698" t="str">
            <v>CP Ltd</v>
          </cell>
          <cell r="B698" t="str">
            <v>HSBC CP Ltd</v>
          </cell>
          <cell r="C698" t="str">
            <v>13400012</v>
          </cell>
          <cell r="D698" t="str">
            <v>USD</v>
          </cell>
          <cell r="E698" t="str">
            <v>005</v>
          </cell>
          <cell r="F698" t="str">
            <v>085</v>
          </cell>
          <cell r="G698" t="str">
            <v>BANK OF NOVA SCOTIA</v>
          </cell>
          <cell r="H698" t="str">
            <v>FRN 06 JAN 2012</v>
          </cell>
          <cell r="I698" t="str">
            <v>B06416PT58</v>
          </cell>
          <cell r="J698" t="str">
            <v>B</v>
          </cell>
          <cell r="K698" t="str">
            <v>FLR</v>
          </cell>
          <cell r="L698">
            <v>5178.84</v>
          </cell>
          <cell r="M698">
            <v>3000000</v>
          </cell>
          <cell r="N698">
            <v>3000000</v>
          </cell>
          <cell r="O698">
            <v>3000000</v>
          </cell>
          <cell r="P698">
            <v>3000000</v>
          </cell>
          <cell r="Q698">
            <v>3005178.84</v>
          </cell>
          <cell r="R698" t="str">
            <v>JAJO  8</v>
          </cell>
          <cell r="S698">
            <v>40914</v>
          </cell>
          <cell r="T698">
            <v>2012</v>
          </cell>
          <cell r="U698">
            <v>1</v>
          </cell>
          <cell r="V698">
            <v>463</v>
          </cell>
          <cell r="W698" t="str">
            <v>MS</v>
          </cell>
          <cell r="X698">
            <v>0.73099999999999998</v>
          </cell>
          <cell r="Y698">
            <v>0.08</v>
          </cell>
          <cell r="Z698">
            <v>1.0774345461803862E-4</v>
          </cell>
          <cell r="AA698">
            <v>40451</v>
          </cell>
          <cell r="AB698">
            <v>0</v>
          </cell>
          <cell r="AC698">
            <v>1.89E-2</v>
          </cell>
          <cell r="AD698">
            <v>1</v>
          </cell>
          <cell r="AE698">
            <v>100</v>
          </cell>
          <cell r="AF698" t="str">
            <v>N/R</v>
          </cell>
          <cell r="AG698">
            <v>100</v>
          </cell>
          <cell r="AH698">
            <v>0.7</v>
          </cell>
          <cell r="AI698">
            <v>0.7</v>
          </cell>
          <cell r="AJ698">
            <v>9.4275522790783787E-4</v>
          </cell>
          <cell r="AK698">
            <v>1.1678993035174794E-3</v>
          </cell>
          <cell r="AL698" t="str">
            <v>NR</v>
          </cell>
          <cell r="AM698" t="str">
            <v>Aa1</v>
          </cell>
          <cell r="AN698" t="str">
            <v>NR</v>
          </cell>
          <cell r="AO698" t="str">
            <v>Financial</v>
          </cell>
          <cell r="AP698" t="str">
            <v>Banks</v>
          </cell>
          <cell r="AQ698" t="str">
            <v>CANADA</v>
          </cell>
          <cell r="AR698" t="str">
            <v>#N/A Field Not Applicable</v>
          </cell>
        </row>
        <row r="699">
          <cell r="A699" t="str">
            <v>CP Ltd</v>
          </cell>
          <cell r="B699" t="str">
            <v>HSBC CP Ltd</v>
          </cell>
          <cell r="C699" t="str">
            <v>13400012</v>
          </cell>
          <cell r="D699" t="str">
            <v>USD</v>
          </cell>
          <cell r="E699" t="str">
            <v>015</v>
          </cell>
          <cell r="F699" t="str">
            <v>085</v>
          </cell>
          <cell r="G699" t="str">
            <v>JOHN DEERE CAP CORP</v>
          </cell>
          <cell r="H699" t="str">
            <v>FRN 10 JUN 2011</v>
          </cell>
          <cell r="I699" t="str">
            <v>B24422EQS1</v>
          </cell>
          <cell r="J699" t="str">
            <v>B</v>
          </cell>
          <cell r="K699" t="str">
            <v>FLR</v>
          </cell>
          <cell r="L699">
            <v>3438.95</v>
          </cell>
          <cell r="M699">
            <v>5678162.4299999997</v>
          </cell>
          <cell r="N699">
            <v>5695909.75</v>
          </cell>
          <cell r="O699">
            <v>5685084.5999999996</v>
          </cell>
          <cell r="P699">
            <v>5655000</v>
          </cell>
          <cell r="Q699">
            <v>5688523.5499999998</v>
          </cell>
          <cell r="R699" t="str">
            <v>MJSD 10</v>
          </cell>
          <cell r="S699">
            <v>40704</v>
          </cell>
          <cell r="T699">
            <v>2011</v>
          </cell>
          <cell r="U699">
            <v>6</v>
          </cell>
          <cell r="V699">
            <v>253</v>
          </cell>
          <cell r="W699" t="str">
            <v>MS</v>
          </cell>
          <cell r="X699">
            <v>1.042</v>
          </cell>
          <cell r="Y699">
            <v>0.25</v>
          </cell>
          <cell r="Z699">
            <v>6.372758709276634E-4</v>
          </cell>
          <cell r="AA699">
            <v>40451</v>
          </cell>
          <cell r="AB699">
            <v>6922.17</v>
          </cell>
          <cell r="AC699">
            <v>6.6E-3</v>
          </cell>
          <cell r="AD699">
            <v>1</v>
          </cell>
          <cell r="AE699">
            <v>100.53200000000001</v>
          </cell>
          <cell r="AF699" t="str">
            <v>A</v>
          </cell>
          <cell r="AG699">
            <v>100.723</v>
          </cell>
          <cell r="AH699">
            <v>0.4</v>
          </cell>
          <cell r="AI699">
            <v>0.3</v>
          </cell>
          <cell r="AJ699">
            <v>1.0196413934842614E-3</v>
          </cell>
          <cell r="AK699">
            <v>1.263147037572594E-3</v>
          </cell>
          <cell r="AL699" t="str">
            <v xml:space="preserve">A </v>
          </cell>
          <cell r="AM699" t="str">
            <v>A2</v>
          </cell>
          <cell r="AN699" t="str">
            <v xml:space="preserve">A </v>
          </cell>
          <cell r="AO699" t="str">
            <v>Financial</v>
          </cell>
          <cell r="AP699" t="str">
            <v>Diversified Finan Serv</v>
          </cell>
          <cell r="AQ699" t="str">
            <v>UNITED STATES</v>
          </cell>
          <cell r="AR699" t="str">
            <v>#N/A Field Not Applicable</v>
          </cell>
        </row>
        <row r="700">
          <cell r="A700" t="str">
            <v>CP Ltd</v>
          </cell>
          <cell r="B700" t="str">
            <v>HSBC CP Ltd</v>
          </cell>
          <cell r="C700" t="str">
            <v>13400012</v>
          </cell>
          <cell r="D700" t="str">
            <v>USD</v>
          </cell>
          <cell r="E700" t="str">
            <v>015</v>
          </cell>
          <cell r="F700" t="str">
            <v>085</v>
          </cell>
          <cell r="G700" t="str">
            <v>GOLDMAN SACHS GRP</v>
          </cell>
          <cell r="H700" t="str">
            <v>FRN 15 MAR 2011</v>
          </cell>
          <cell r="I700" t="str">
            <v>B38146FAJ0</v>
          </cell>
          <cell r="J700" t="str">
            <v>B</v>
          </cell>
          <cell r="K700" t="str">
            <v>FLR</v>
          </cell>
          <cell r="L700">
            <v>496.25</v>
          </cell>
          <cell r="M700">
            <v>3001721.99</v>
          </cell>
          <cell r="N700">
            <v>3005406</v>
          </cell>
          <cell r="O700">
            <v>3001350</v>
          </cell>
          <cell r="P700">
            <v>3000000</v>
          </cell>
          <cell r="Q700">
            <v>3001846.25</v>
          </cell>
          <cell r="R700" t="str">
            <v>MJSD 15</v>
          </cell>
          <cell r="S700">
            <v>40617</v>
          </cell>
          <cell r="T700">
            <v>2011</v>
          </cell>
          <cell r="U700">
            <v>3</v>
          </cell>
          <cell r="V700">
            <v>166</v>
          </cell>
          <cell r="W700" t="str">
            <v>MS</v>
          </cell>
          <cell r="X700">
            <v>0.37200000000000005</v>
          </cell>
          <cell r="Y700">
            <v>0.25</v>
          </cell>
          <cell r="Z700">
            <v>3.3689155938076417E-4</v>
          </cell>
          <cell r="AA700">
            <v>40451</v>
          </cell>
          <cell r="AB700">
            <v>-371.99</v>
          </cell>
          <cell r="AC700">
            <v>3.3E-3</v>
          </cell>
          <cell r="AD700">
            <v>1</v>
          </cell>
          <cell r="AE700">
            <v>100.045</v>
          </cell>
          <cell r="AF700" t="str">
            <v>AAA</v>
          </cell>
          <cell r="AG700">
            <v>100.18</v>
          </cell>
          <cell r="AH700">
            <v>0.3</v>
          </cell>
          <cell r="AI700">
            <v>0.3</v>
          </cell>
          <cell r="AJ700">
            <v>4.04269871256917E-4</v>
          </cell>
          <cell r="AK700">
            <v>5.008155744963003E-4</v>
          </cell>
          <cell r="AL700" t="str">
            <v>AAA</v>
          </cell>
          <cell r="AM700" t="str">
            <v>Aaa</v>
          </cell>
          <cell r="AN700" t="str">
            <v>AAA</v>
          </cell>
          <cell r="AO700" t="str">
            <v>Financial</v>
          </cell>
          <cell r="AP700" t="str">
            <v>Banks</v>
          </cell>
          <cell r="AQ700" t="str">
            <v>UNITED STATES</v>
          </cell>
          <cell r="AR700" t="str">
            <v>#N/A Field Not Applicable</v>
          </cell>
        </row>
        <row r="701">
          <cell r="A701" t="str">
            <v>CP Ltd</v>
          </cell>
          <cell r="B701" t="str">
            <v>HSBC CP Ltd</v>
          </cell>
          <cell r="C701" t="str">
            <v>13400012</v>
          </cell>
          <cell r="D701" t="str">
            <v>USD</v>
          </cell>
          <cell r="E701" t="str">
            <v>150</v>
          </cell>
          <cell r="F701" t="str">
            <v>085</v>
          </cell>
          <cell r="G701" t="str">
            <v>KFW</v>
          </cell>
          <cell r="H701" t="str">
            <v>FRN 02 MAR 2011</v>
          </cell>
          <cell r="I701" t="str">
            <v>B48245ABT7</v>
          </cell>
          <cell r="J701" t="str">
            <v>B</v>
          </cell>
          <cell r="K701" t="str">
            <v>FLR</v>
          </cell>
          <cell r="L701">
            <v>919.35</v>
          </cell>
          <cell r="M701">
            <v>2002605.22</v>
          </cell>
          <cell r="N701">
            <v>2008964</v>
          </cell>
          <cell r="O701">
            <v>2001160</v>
          </cell>
          <cell r="P701">
            <v>2000000</v>
          </cell>
          <cell r="Q701">
            <v>2002079.35</v>
          </cell>
          <cell r="R701" t="str">
            <v>MJSD  2</v>
          </cell>
          <cell r="S701">
            <v>40604</v>
          </cell>
          <cell r="T701">
            <v>2011</v>
          </cell>
          <cell r="U701">
            <v>3</v>
          </cell>
          <cell r="V701">
            <v>153</v>
          </cell>
          <cell r="W701" t="str">
            <v>MS</v>
          </cell>
          <cell r="X701">
            <v>0.57099999999999995</v>
          </cell>
          <cell r="Y701">
            <v>0.25</v>
          </cell>
          <cell r="Z701">
            <v>2.2475792149887213E-4</v>
          </cell>
          <cell r="AA701">
            <v>40451</v>
          </cell>
          <cell r="AB701">
            <v>-1445.22</v>
          </cell>
          <cell r="AC701">
            <v>2.8999999999999998E-3</v>
          </cell>
          <cell r="AD701">
            <v>1</v>
          </cell>
          <cell r="AE701">
            <v>100.05799999999999</v>
          </cell>
          <cell r="AF701" t="str">
            <v>AAA</v>
          </cell>
          <cell r="AG701">
            <v>100.44799999999999</v>
          </cell>
          <cell r="AH701">
            <v>0.3</v>
          </cell>
          <cell r="AI701">
            <v>0.4</v>
          </cell>
          <cell r="AJ701">
            <v>2.6970950579864654E-4</v>
          </cell>
          <cell r="AK701">
            <v>3.341201773797812E-4</v>
          </cell>
          <cell r="AL701" t="str">
            <v>AAA</v>
          </cell>
          <cell r="AM701" t="str">
            <v>Aaa</v>
          </cell>
          <cell r="AN701" t="str">
            <v>AAA</v>
          </cell>
          <cell r="AO701" t="str">
            <v>Financial</v>
          </cell>
          <cell r="AP701" t="str">
            <v>Banks</v>
          </cell>
          <cell r="AQ701" t="str">
            <v>GERMANY</v>
          </cell>
          <cell r="AR701" t="str">
            <v>#N/A Field Not Applicable</v>
          </cell>
        </row>
        <row r="702">
          <cell r="A702" t="str">
            <v>CP Ltd</v>
          </cell>
          <cell r="B702" t="str">
            <v>HSBC CP Ltd</v>
          </cell>
          <cell r="C702" t="str">
            <v>13400012</v>
          </cell>
          <cell r="D702" t="str">
            <v>USD</v>
          </cell>
          <cell r="E702" t="str">
            <v>250</v>
          </cell>
          <cell r="F702" t="str">
            <v>085</v>
          </cell>
          <cell r="G702" t="str">
            <v>SVENSKA HANDELSBANKE</v>
          </cell>
          <cell r="H702" t="str">
            <v>FRN 14 SEP 2012</v>
          </cell>
          <cell r="I702" t="str">
            <v>B86959LAC7</v>
          </cell>
          <cell r="J702" t="str">
            <v>B</v>
          </cell>
          <cell r="K702" t="str">
            <v>FLR</v>
          </cell>
          <cell r="L702">
            <v>610.20000000000005</v>
          </cell>
          <cell r="M702">
            <v>1000000</v>
          </cell>
          <cell r="N702">
            <v>1000000</v>
          </cell>
          <cell r="O702">
            <v>1003850</v>
          </cell>
          <cell r="P702">
            <v>1000000</v>
          </cell>
          <cell r="Q702">
            <v>1004460.2</v>
          </cell>
          <cell r="R702" t="str">
            <v>MJSD 14</v>
          </cell>
          <cell r="S702">
            <v>41166</v>
          </cell>
          <cell r="T702">
            <v>2012</v>
          </cell>
          <cell r="U702">
            <v>9</v>
          </cell>
          <cell r="V702">
            <v>715</v>
          </cell>
          <cell r="W702" t="str">
            <v>MS</v>
          </cell>
          <cell r="X702">
            <v>1.2920000000000003</v>
          </cell>
          <cell r="Y702">
            <v>0.25</v>
          </cell>
          <cell r="Z702">
            <v>1.1223276522712356E-4</v>
          </cell>
          <cell r="AA702">
            <v>40451</v>
          </cell>
          <cell r="AB702">
            <v>3850</v>
          </cell>
          <cell r="AC702">
            <v>4.24E-2</v>
          </cell>
          <cell r="AD702">
            <v>1</v>
          </cell>
          <cell r="AE702">
            <v>100.38500000000001</v>
          </cell>
          <cell r="AF702" t="str">
            <v>AA-</v>
          </cell>
          <cell r="AG702">
            <v>100</v>
          </cell>
          <cell r="AH702">
            <v>1.3</v>
          </cell>
          <cell r="AI702">
            <v>1.1000000000000001</v>
          </cell>
          <cell r="AJ702">
            <v>5.836103791810425E-4</v>
          </cell>
          <cell r="AK702">
            <v>7.2298528312986817E-4</v>
          </cell>
          <cell r="AL702" t="str">
            <v>AA-</v>
          </cell>
          <cell r="AM702" t="str">
            <v>Aa2</v>
          </cell>
          <cell r="AN702" t="str">
            <v>AA-</v>
          </cell>
          <cell r="AO702" t="str">
            <v>Financial</v>
          </cell>
          <cell r="AP702" t="str">
            <v>Banks</v>
          </cell>
          <cell r="AQ702" t="str">
            <v>SWEDEN</v>
          </cell>
          <cell r="AR702" t="str">
            <v>#N/A Field Not Applicable</v>
          </cell>
        </row>
        <row r="703">
          <cell r="A703" t="str">
            <v>CP Inc</v>
          </cell>
          <cell r="B703" t="str">
            <v>Treasury - Partners</v>
          </cell>
          <cell r="C703" t="str">
            <v>13401822</v>
          </cell>
          <cell r="D703" t="str">
            <v>USD</v>
          </cell>
          <cell r="E703" t="str">
            <v>015</v>
          </cell>
          <cell r="F703" t="str">
            <v>085</v>
          </cell>
          <cell r="G703" t="str">
            <v>BERKSHIRE HATHAWAY F</v>
          </cell>
          <cell r="H703" t="str">
            <v>FLTG JAN 13 12</v>
          </cell>
          <cell r="I703" t="str">
            <v>084664BM2</v>
          </cell>
          <cell r="J703" t="str">
            <v>B</v>
          </cell>
          <cell r="K703" t="str">
            <v>FLR</v>
          </cell>
          <cell r="L703">
            <v>2172.6999999999998</v>
          </cell>
          <cell r="M703">
            <v>1502024.64</v>
          </cell>
          <cell r="N703">
            <v>1502370</v>
          </cell>
          <cell r="O703">
            <v>1500703.13</v>
          </cell>
          <cell r="P703">
            <v>1500000</v>
          </cell>
          <cell r="Q703">
            <v>1502875.83</v>
          </cell>
          <cell r="R703" t="str">
            <v>JAJO 13</v>
          </cell>
          <cell r="S703">
            <v>40921</v>
          </cell>
          <cell r="T703">
            <v>2012</v>
          </cell>
          <cell r="U703">
            <v>1</v>
          </cell>
          <cell r="V703">
            <v>470</v>
          </cell>
          <cell r="W703" t="str">
            <v>MS</v>
          </cell>
          <cell r="X703">
            <v>0.65200000000000002</v>
          </cell>
          <cell r="Y703">
            <v>0.08</v>
          </cell>
          <cell r="Z703">
            <v>5.3944441211671924E-5</v>
          </cell>
          <cell r="AA703">
            <v>40451</v>
          </cell>
          <cell r="AB703">
            <v>-1321.52</v>
          </cell>
          <cell r="AC703">
            <v>1.9599999999999999E-2</v>
          </cell>
          <cell r="AD703">
            <v>1</v>
          </cell>
          <cell r="AE703">
            <v>100.04700000000001</v>
          </cell>
          <cell r="AF703" t="str">
            <v>AA+</v>
          </cell>
          <cell r="AG703">
            <v>100.15799999999999</v>
          </cell>
          <cell r="AH703">
            <v>0.3</v>
          </cell>
          <cell r="AI703">
            <v>0.6</v>
          </cell>
          <cell r="AJ703">
            <v>2.0229165454376969E-4</v>
          </cell>
          <cell r="AK703">
            <v>2.5060193298887033E-4</v>
          </cell>
          <cell r="AL703" t="str">
            <v>AA+</v>
          </cell>
          <cell r="AM703" t="str">
            <v>Aa2</v>
          </cell>
          <cell r="AN703" t="str">
            <v>AA+</v>
          </cell>
          <cell r="AO703" t="str">
            <v>Financial</v>
          </cell>
          <cell r="AP703" t="str">
            <v>Insurance</v>
          </cell>
          <cell r="AQ703" t="str">
            <v>UNITED STATES</v>
          </cell>
          <cell r="AR703" t="str">
            <v>#N/A Field Not Applicable</v>
          </cell>
        </row>
        <row r="704">
          <cell r="A704" t="str">
            <v>CP Inc</v>
          </cell>
          <cell r="B704" t="str">
            <v>ARS</v>
          </cell>
          <cell r="C704" t="str">
            <v>13404352</v>
          </cell>
          <cell r="D704" t="str">
            <v>USD</v>
          </cell>
          <cell r="E704" t="str">
            <v>015</v>
          </cell>
          <cell r="F704" t="str">
            <v>085</v>
          </cell>
          <cell r="G704" t="str">
            <v>ATHILON CAPITAL CORP</v>
          </cell>
          <cell r="H704" t="str">
            <v>FRN 9 AUG 2035</v>
          </cell>
          <cell r="I704" t="str">
            <v>B047468AC7</v>
          </cell>
          <cell r="J704" t="str">
            <v>B</v>
          </cell>
          <cell r="K704" t="str">
            <v>FLR</v>
          </cell>
          <cell r="L704">
            <v>5369.65</v>
          </cell>
          <cell r="M704">
            <v>5000000</v>
          </cell>
          <cell r="N704">
            <v>5000000</v>
          </cell>
          <cell r="O704">
            <v>3833050</v>
          </cell>
          <cell r="P704">
            <v>5000000</v>
          </cell>
          <cell r="Q704">
            <v>3838419.65</v>
          </cell>
          <cell r="R704" t="str">
            <v>M JAN  9</v>
          </cell>
          <cell r="S704">
            <v>49530</v>
          </cell>
          <cell r="T704">
            <v>2035</v>
          </cell>
          <cell r="U704">
            <v>8</v>
          </cell>
          <cell r="V704">
            <v>9079</v>
          </cell>
          <cell r="W704" t="str">
            <v>MS</v>
          </cell>
          <cell r="X704">
            <v>1.7569999999999999</v>
          </cell>
          <cell r="Y704">
            <v>0.08</v>
          </cell>
          <cell r="Z704">
            <v>1.7957242436339769E-4</v>
          </cell>
          <cell r="AA704">
            <v>40451</v>
          </cell>
          <cell r="AB704">
            <v>-1166950</v>
          </cell>
          <cell r="AC704">
            <v>0</v>
          </cell>
          <cell r="AD704">
            <v>1</v>
          </cell>
          <cell r="AE704">
            <v>76.661000000000001</v>
          </cell>
          <cell r="AF704" t="str">
            <v>CCC+</v>
          </cell>
          <cell r="AG704">
            <v>100</v>
          </cell>
          <cell r="AH704">
            <v>1.8</v>
          </cell>
          <cell r="AI704">
            <v>-278.3</v>
          </cell>
          <cell r="AJ704">
            <v>4.040379548176448E-3</v>
          </cell>
          <cell r="AK704">
            <v>5.0052827293606255E-3</v>
          </cell>
          <cell r="AL704" t="str">
            <v>CCC+</v>
          </cell>
          <cell r="AM704" t="str">
            <v>B3</v>
          </cell>
          <cell r="AN704" t="str">
            <v>CCC+</v>
          </cell>
          <cell r="AO704" t="str">
            <v>Financial</v>
          </cell>
          <cell r="AP704" t="str">
            <v>Diversified Finan Serv</v>
          </cell>
          <cell r="AQ704" t="str">
            <v>UNITED STATES</v>
          </cell>
          <cell r="AR704" t="str">
            <v>#N/A Field Not Applicable</v>
          </cell>
        </row>
        <row r="705">
          <cell r="A705" t="str">
            <v>CP Inc</v>
          </cell>
          <cell r="B705" t="str">
            <v>ARS</v>
          </cell>
          <cell r="C705" t="str">
            <v>13404352</v>
          </cell>
          <cell r="D705" t="str">
            <v>USD</v>
          </cell>
          <cell r="E705" t="str">
            <v>015</v>
          </cell>
          <cell r="F705" t="str">
            <v>085</v>
          </cell>
          <cell r="G705" t="str">
            <v>BALLANTYNE RE PLC</v>
          </cell>
          <cell r="H705" t="str">
            <v>FRN 02 MAY 2036</v>
          </cell>
          <cell r="I705" t="str">
            <v>B058521AG0</v>
          </cell>
          <cell r="J705" t="str">
            <v>B</v>
          </cell>
          <cell r="K705" t="str">
            <v>FLR</v>
          </cell>
          <cell r="L705">
            <v>4766.83</v>
          </cell>
          <cell r="M705">
            <v>4000000</v>
          </cell>
          <cell r="N705">
            <v>4000000</v>
          </cell>
          <cell r="O705">
            <v>3948080</v>
          </cell>
          <cell r="P705">
            <v>4000000</v>
          </cell>
          <cell r="Q705">
            <v>3952846.83</v>
          </cell>
          <cell r="R705" t="str">
            <v>M JAN 12</v>
          </cell>
          <cell r="S705">
            <v>49797</v>
          </cell>
          <cell r="T705">
            <v>2036</v>
          </cell>
          <cell r="U705">
            <v>5</v>
          </cell>
          <cell r="V705">
            <v>9346</v>
          </cell>
          <cell r="W705" t="str">
            <v>MS</v>
          </cell>
          <cell r="X705">
            <v>2.2570000000000001</v>
          </cell>
          <cell r="Y705">
            <v>0.08</v>
          </cell>
          <cell r="Z705">
            <v>1.4365793949071816E-4</v>
          </cell>
          <cell r="AA705">
            <v>40451</v>
          </cell>
          <cell r="AB705">
            <v>-51920</v>
          </cell>
          <cell r="AC705">
            <v>0</v>
          </cell>
          <cell r="AD705">
            <v>1</v>
          </cell>
          <cell r="AE705">
            <v>98.702000000000012</v>
          </cell>
          <cell r="AF705" t="str">
            <v>CC</v>
          </cell>
          <cell r="AG705">
            <v>100</v>
          </cell>
          <cell r="AH705">
            <v>2.2999999999999998</v>
          </cell>
          <cell r="AI705">
            <v>-13.3</v>
          </cell>
          <cell r="AJ705">
            <v>4.130165760358147E-3</v>
          </cell>
          <cell r="AK705">
            <v>5.1165112344575287E-3</v>
          </cell>
          <cell r="AL705" t="str">
            <v>CCu</v>
          </cell>
          <cell r="AM705" t="str">
            <v>WR</v>
          </cell>
          <cell r="AN705" t="str">
            <v>CCu</v>
          </cell>
          <cell r="AO705" t="str">
            <v>Financial</v>
          </cell>
          <cell r="AP705" t="str">
            <v>Diversified Finan Serv</v>
          </cell>
          <cell r="AQ705" t="str">
            <v>UNITED STATES</v>
          </cell>
          <cell r="AR705" t="str">
            <v>#N/A Field Not Applicable</v>
          </cell>
        </row>
        <row r="706">
          <cell r="A706" t="str">
            <v>CP Inc</v>
          </cell>
          <cell r="B706" t="str">
            <v>ARS</v>
          </cell>
          <cell r="C706" t="str">
            <v>13404352</v>
          </cell>
          <cell r="D706" t="str">
            <v>USD</v>
          </cell>
          <cell r="E706" t="str">
            <v>015</v>
          </cell>
          <cell r="F706" t="str">
            <v>085</v>
          </cell>
          <cell r="G706" t="str">
            <v>DOUBLE OAK CAP TRUST</v>
          </cell>
          <cell r="H706" t="str">
            <v>FRN 16 JUL 2052 144A</v>
          </cell>
          <cell r="I706" t="str">
            <v>B25857BAA4</v>
          </cell>
          <cell r="J706" t="str">
            <v>B</v>
          </cell>
          <cell r="K706" t="str">
            <v>FLR</v>
          </cell>
          <cell r="L706">
            <v>5956.87</v>
          </cell>
          <cell r="M706">
            <v>5000000</v>
          </cell>
          <cell r="N706">
            <v>5000000</v>
          </cell>
          <cell r="O706">
            <v>4611600</v>
          </cell>
          <cell r="P706">
            <v>5000000</v>
          </cell>
          <cell r="Q706">
            <v>4617556.87</v>
          </cell>
          <cell r="R706" t="str">
            <v>M JAN 12</v>
          </cell>
          <cell r="S706">
            <v>55716</v>
          </cell>
          <cell r="T706">
            <v>2052</v>
          </cell>
          <cell r="U706">
            <v>7</v>
          </cell>
          <cell r="V706">
            <v>15265</v>
          </cell>
          <cell r="W706" t="str">
            <v>MS</v>
          </cell>
          <cell r="X706">
            <v>2.2570000000000001</v>
          </cell>
          <cell r="Y706">
            <v>0.08</v>
          </cell>
          <cell r="Z706">
            <v>1.7957242436339769E-4</v>
          </cell>
          <cell r="AA706">
            <v>40451</v>
          </cell>
          <cell r="AB706">
            <v>-388400</v>
          </cell>
          <cell r="AC706">
            <v>0</v>
          </cell>
          <cell r="AD706">
            <v>1</v>
          </cell>
          <cell r="AE706">
            <v>92.232000000000014</v>
          </cell>
          <cell r="AF706" t="str">
            <v>A-</v>
          </cell>
          <cell r="AG706">
            <v>100</v>
          </cell>
          <cell r="AH706">
            <v>2.2999999999999998</v>
          </cell>
          <cell r="AI706">
            <v>-91</v>
          </cell>
          <cell r="AJ706">
            <v>5.1627072004476835E-3</v>
          </cell>
          <cell r="AK706">
            <v>6.3956390430719105E-3</v>
          </cell>
          <cell r="AL706" t="str">
            <v>A-</v>
          </cell>
          <cell r="AM706" t="str">
            <v>WR</v>
          </cell>
          <cell r="AN706" t="str">
            <v>A-</v>
          </cell>
          <cell r="AO706" t="str">
            <v>Financial</v>
          </cell>
          <cell r="AP706" t="str">
            <v>Diversified Finan Serv</v>
          </cell>
          <cell r="AQ706" t="str">
            <v>UNITED STATES</v>
          </cell>
          <cell r="AR706" t="str">
            <v>#N/A Field Not Applicable</v>
          </cell>
        </row>
        <row r="707">
          <cell r="A707" t="str">
            <v>CP Inc</v>
          </cell>
          <cell r="B707" t="str">
            <v>ARS</v>
          </cell>
          <cell r="C707" t="str">
            <v>13404352</v>
          </cell>
          <cell r="D707" t="str">
            <v>USD</v>
          </cell>
          <cell r="E707" t="str">
            <v>015</v>
          </cell>
          <cell r="F707" t="str">
            <v>085</v>
          </cell>
          <cell r="G707" t="str">
            <v>INC MONEY MARKETS SE</v>
          </cell>
          <cell r="H707" t="str">
            <v>FRN 28 FEB 2036</v>
          </cell>
          <cell r="I707" t="str">
            <v>B45805CAA3</v>
          </cell>
          <cell r="J707" t="str">
            <v>B</v>
          </cell>
          <cell r="K707" t="str">
            <v>FLR</v>
          </cell>
          <cell r="L707">
            <v>5793.84</v>
          </cell>
          <cell r="M707">
            <v>4200000</v>
          </cell>
          <cell r="N707">
            <v>4200000</v>
          </cell>
          <cell r="O707">
            <v>3838338</v>
          </cell>
          <cell r="P707">
            <v>4200000</v>
          </cell>
          <cell r="Q707">
            <v>3844131.84</v>
          </cell>
          <cell r="R707" t="str">
            <v>M JAN  9</v>
          </cell>
          <cell r="S707">
            <v>49733</v>
          </cell>
          <cell r="T707">
            <v>2036</v>
          </cell>
          <cell r="U707">
            <v>2</v>
          </cell>
          <cell r="V707">
            <v>9282</v>
          </cell>
          <cell r="W707" t="str">
            <v>MS</v>
          </cell>
          <cell r="X707">
            <v>2.2570000000000001</v>
          </cell>
          <cell r="Y707">
            <v>0.08</v>
          </cell>
          <cell r="Z707">
            <v>1.5084083646525406E-4</v>
          </cell>
          <cell r="AA707">
            <v>40451</v>
          </cell>
          <cell r="AB707">
            <v>-361662</v>
          </cell>
          <cell r="AC707">
            <v>0</v>
          </cell>
          <cell r="AD707">
            <v>1</v>
          </cell>
          <cell r="AE707">
            <v>91.388999999999996</v>
          </cell>
          <cell r="AF707" t="str">
            <v>A</v>
          </cell>
          <cell r="AG707">
            <v>100</v>
          </cell>
          <cell r="AH707">
            <v>2.2000000000000002</v>
          </cell>
          <cell r="AI707">
            <v>-101.1</v>
          </cell>
          <cell r="AJ707">
            <v>4.148123002794487E-3</v>
          </cell>
          <cell r="AK707">
            <v>5.138756935476909E-3</v>
          </cell>
          <cell r="AL707" t="str">
            <v xml:space="preserve">A </v>
          </cell>
          <cell r="AM707" t="str">
            <v>WR</v>
          </cell>
          <cell r="AN707" t="str">
            <v xml:space="preserve">A </v>
          </cell>
          <cell r="AO707" t="str">
            <v>Financial</v>
          </cell>
          <cell r="AP707" t="str">
            <v>Diversified Finan Serv</v>
          </cell>
          <cell r="AQ707" t="str">
            <v>UNITED STATES</v>
          </cell>
          <cell r="AR707" t="str">
            <v>#N/A Field Not Applicable</v>
          </cell>
        </row>
        <row r="708">
          <cell r="A708" t="str">
            <v>CP Ltd</v>
          </cell>
          <cell r="B708" t="str">
            <v>BlackRock</v>
          </cell>
          <cell r="C708" t="str">
            <v>13407172</v>
          </cell>
          <cell r="D708" t="str">
            <v>USD</v>
          </cell>
          <cell r="E708" t="str">
            <v>015</v>
          </cell>
          <cell r="F708" t="str">
            <v>085</v>
          </cell>
          <cell r="G708" t="str">
            <v>BERKSHIRE HATHAWAY F</v>
          </cell>
          <cell r="H708" t="str">
            <v>FLTG JAN 13 12</v>
          </cell>
          <cell r="I708" t="str">
            <v>084664BM2</v>
          </cell>
          <cell r="J708" t="str">
            <v>B</v>
          </cell>
          <cell r="K708" t="str">
            <v>FLR</v>
          </cell>
          <cell r="L708">
            <v>2433.42</v>
          </cell>
          <cell r="M708">
            <v>1680000</v>
          </cell>
          <cell r="N708">
            <v>1680000</v>
          </cell>
          <cell r="O708">
            <v>1680787.5</v>
          </cell>
          <cell r="P708">
            <v>1680000</v>
          </cell>
          <cell r="Q708">
            <v>1683220.92</v>
          </cell>
          <cell r="R708" t="str">
            <v>JAJO 13</v>
          </cell>
          <cell r="S708">
            <v>40921</v>
          </cell>
          <cell r="T708">
            <v>2012</v>
          </cell>
          <cell r="U708">
            <v>1</v>
          </cell>
          <cell r="V708">
            <v>470</v>
          </cell>
          <cell r="W708" t="str">
            <v>MS</v>
          </cell>
          <cell r="X708">
            <v>0.65200000000000002</v>
          </cell>
          <cell r="Y708">
            <v>0.08</v>
          </cell>
          <cell r="Z708">
            <v>6.0336334586101622E-5</v>
          </cell>
          <cell r="AA708">
            <v>40451</v>
          </cell>
          <cell r="AB708">
            <v>787.5</v>
          </cell>
          <cell r="AC708">
            <v>1.9599999999999999E-2</v>
          </cell>
          <cell r="AD708">
            <v>1</v>
          </cell>
          <cell r="AE708">
            <v>100.04700000000001</v>
          </cell>
          <cell r="AF708" t="str">
            <v>AA+</v>
          </cell>
          <cell r="AG708">
            <v>100</v>
          </cell>
          <cell r="AH708">
            <v>0.7</v>
          </cell>
          <cell r="AI708">
            <v>0.6</v>
          </cell>
          <cell r="AJ708">
            <v>5.2794292762838924E-4</v>
          </cell>
          <cell r="AK708">
            <v>6.5402360996978843E-4</v>
          </cell>
          <cell r="AL708" t="str">
            <v>AA+</v>
          </cell>
          <cell r="AM708" t="str">
            <v>Aa2</v>
          </cell>
          <cell r="AN708" t="str">
            <v>AA+</v>
          </cell>
          <cell r="AO708" t="str">
            <v>Financial</v>
          </cell>
          <cell r="AP708" t="str">
            <v>Insurance</v>
          </cell>
          <cell r="AQ708" t="str">
            <v>UNITED STATES</v>
          </cell>
          <cell r="AR708" t="str">
            <v>#N/A Field Not Applicable</v>
          </cell>
        </row>
        <row r="709">
          <cell r="A709" t="str">
            <v>CP Ltd</v>
          </cell>
          <cell r="B709" t="str">
            <v>BlackRock</v>
          </cell>
          <cell r="C709" t="str">
            <v>13407172</v>
          </cell>
          <cell r="D709" t="str">
            <v>USD</v>
          </cell>
          <cell r="E709" t="str">
            <v>600</v>
          </cell>
          <cell r="F709" t="str">
            <v>085</v>
          </cell>
          <cell r="G709" t="str">
            <v>AFRICAN DEV BANK</v>
          </cell>
          <cell r="H709" t="str">
            <v>FRN 23 MAR 2011</v>
          </cell>
          <cell r="I709" t="str">
            <v>B008281AW7</v>
          </cell>
          <cell r="J709" t="str">
            <v>B</v>
          </cell>
          <cell r="K709" t="str">
            <v>FLR</v>
          </cell>
          <cell r="L709">
            <v>299.83</v>
          </cell>
          <cell r="M709">
            <v>2503000.4700000002</v>
          </cell>
          <cell r="N709">
            <v>2507770</v>
          </cell>
          <cell r="O709">
            <v>2498225</v>
          </cell>
          <cell r="P709">
            <v>2500000</v>
          </cell>
          <cell r="Q709">
            <v>2498524.83</v>
          </cell>
          <cell r="R709" t="str">
            <v>MJSD 23</v>
          </cell>
          <cell r="S709">
            <v>40625</v>
          </cell>
          <cell r="T709">
            <v>2011</v>
          </cell>
          <cell r="U709">
            <v>3</v>
          </cell>
          <cell r="V709">
            <v>174</v>
          </cell>
          <cell r="W709" t="str">
            <v>MS</v>
          </cell>
          <cell r="X709">
            <v>0.54</v>
          </cell>
          <cell r="Y709">
            <v>0.25</v>
          </cell>
          <cell r="Z709">
            <v>2.8091866411288996E-4</v>
          </cell>
          <cell r="AA709">
            <v>40451</v>
          </cell>
          <cell r="AB709">
            <v>-4775.47</v>
          </cell>
          <cell r="AC709">
            <v>3.4999999999999996E-3</v>
          </cell>
          <cell r="AD709">
            <v>1</v>
          </cell>
          <cell r="AE709">
            <v>99.929000000000002</v>
          </cell>
          <cell r="AF709" t="str">
            <v>AAA</v>
          </cell>
          <cell r="AG709">
            <v>100.31100000000001</v>
          </cell>
          <cell r="AH709">
            <v>0.2</v>
          </cell>
          <cell r="AI709">
            <v>0.7</v>
          </cell>
          <cell r="AJ709">
            <v>2.2473493129031196E-4</v>
          </cell>
          <cell r="AK709">
            <v>2.784050005349451E-4</v>
          </cell>
          <cell r="AL709" t="str">
            <v>AAA</v>
          </cell>
          <cell r="AM709" t="str">
            <v>Aaa</v>
          </cell>
          <cell r="AN709" t="str">
            <v>AAA</v>
          </cell>
          <cell r="AO709" t="str">
            <v>Government</v>
          </cell>
          <cell r="AP709" t="str">
            <v>Multi-National</v>
          </cell>
          <cell r="AQ709" t="str">
            <v>SNAT</v>
          </cell>
          <cell r="AR709" t="str">
            <v>#N/A Field Not Applicable</v>
          </cell>
        </row>
        <row r="710">
          <cell r="A710" t="str">
            <v>CP Ltd</v>
          </cell>
          <cell r="B710" t="str">
            <v>BlackRock</v>
          </cell>
          <cell r="C710" t="str">
            <v>13407172</v>
          </cell>
          <cell r="D710" t="str">
            <v>USD</v>
          </cell>
          <cell r="E710" t="str">
            <v>005</v>
          </cell>
          <cell r="F710" t="str">
            <v>085</v>
          </cell>
          <cell r="G710" t="str">
            <v>BANK OF NOVA SCOTIA</v>
          </cell>
          <cell r="H710" t="str">
            <v>FRN 06 JUL 2011</v>
          </cell>
          <cell r="I710" t="str">
            <v>B06416PS75</v>
          </cell>
          <cell r="J710" t="str">
            <v>B</v>
          </cell>
          <cell r="K710" t="str">
            <v>FLR</v>
          </cell>
          <cell r="L710">
            <v>2943.47</v>
          </cell>
          <cell r="M710">
            <v>2198804.23</v>
          </cell>
          <cell r="N710">
            <v>2198081.6</v>
          </cell>
          <cell r="O710">
            <v>2199997.7999999998</v>
          </cell>
          <cell r="P710">
            <v>2200000</v>
          </cell>
          <cell r="Q710">
            <v>2202941.27</v>
          </cell>
          <cell r="R710" t="str">
            <v>JAJO  6</v>
          </cell>
          <cell r="S710">
            <v>40730</v>
          </cell>
          <cell r="T710">
            <v>2011</v>
          </cell>
          <cell r="U710">
            <v>7</v>
          </cell>
          <cell r="V710">
            <v>279</v>
          </cell>
          <cell r="W710" t="str">
            <v>MS</v>
          </cell>
          <cell r="X710">
            <v>0.55400000000000005</v>
          </cell>
          <cell r="Y710">
            <v>0.08</v>
          </cell>
          <cell r="Z710">
            <v>7.8968921256318769E-5</v>
          </cell>
          <cell r="AA710">
            <v>40451</v>
          </cell>
          <cell r="AB710">
            <v>1193.57</v>
          </cell>
          <cell r="AC710">
            <v>7.7000000000000002E-3</v>
          </cell>
          <cell r="AD710">
            <v>1</v>
          </cell>
          <cell r="AE710">
            <v>100</v>
          </cell>
          <cell r="AF710" t="str">
            <v>AA-</v>
          </cell>
          <cell r="AG710">
            <v>99.912999999999997</v>
          </cell>
          <cell r="AH710">
            <v>0.4</v>
          </cell>
          <cell r="AI710">
            <v>0.6</v>
          </cell>
          <cell r="AJ710">
            <v>3.9484460628159393E-4</v>
          </cell>
          <cell r="AK710">
            <v>4.8913941500729283E-4</v>
          </cell>
          <cell r="AL710" t="str">
            <v>AA-</v>
          </cell>
          <cell r="AM710" t="str">
            <v>Aa1</v>
          </cell>
          <cell r="AN710" t="str">
            <v>AA-</v>
          </cell>
          <cell r="AO710" t="str">
            <v>Financial</v>
          </cell>
          <cell r="AP710" t="str">
            <v>Banks</v>
          </cell>
          <cell r="AQ710" t="str">
            <v>CANADA</v>
          </cell>
          <cell r="AR710" t="str">
            <v>#N/A Field Not Applicable</v>
          </cell>
        </row>
        <row r="711">
          <cell r="A711" t="str">
            <v>CP Ltd</v>
          </cell>
          <cell r="B711" t="str">
            <v>BlackRock</v>
          </cell>
          <cell r="C711" t="str">
            <v>13407172</v>
          </cell>
          <cell r="D711" t="str">
            <v>USD</v>
          </cell>
          <cell r="E711" t="str">
            <v>015</v>
          </cell>
          <cell r="F711" t="str">
            <v>085</v>
          </cell>
          <cell r="G711" t="str">
            <v>FREDDIE MAC</v>
          </cell>
          <cell r="H711" t="str">
            <v>FRN 01 FEB 2011</v>
          </cell>
          <cell r="I711" t="str">
            <v>B3128X8D41</v>
          </cell>
          <cell r="J711" t="str">
            <v>B</v>
          </cell>
          <cell r="K711" t="str">
            <v>FLR</v>
          </cell>
          <cell r="L711">
            <v>2713.58</v>
          </cell>
          <cell r="M711">
            <v>4998911.57</v>
          </cell>
          <cell r="N711">
            <v>4996425</v>
          </cell>
          <cell r="O711">
            <v>4999500</v>
          </cell>
          <cell r="P711">
            <v>5000000</v>
          </cell>
          <cell r="Q711">
            <v>5002213.58</v>
          </cell>
          <cell r="R711" t="str">
            <v>FMAN  2</v>
          </cell>
          <cell r="S711">
            <v>40575</v>
          </cell>
          <cell r="T711">
            <v>2011</v>
          </cell>
          <cell r="U711">
            <v>2</v>
          </cell>
          <cell r="V711">
            <v>124</v>
          </cell>
          <cell r="W711" t="str">
            <v>MS</v>
          </cell>
          <cell r="X711">
            <v>0.32600000000000001</v>
          </cell>
          <cell r="Y711">
            <v>0.17</v>
          </cell>
          <cell r="Z711">
            <v>3.81508334666334E-4</v>
          </cell>
          <cell r="AA711">
            <v>40451</v>
          </cell>
          <cell r="AB711">
            <v>588.42999999999995</v>
          </cell>
          <cell r="AC711">
            <v>2E-3</v>
          </cell>
          <cell r="AD711">
            <v>1</v>
          </cell>
          <cell r="AE711">
            <v>99.99</v>
          </cell>
          <cell r="AF711" t="str">
            <v>AAA</v>
          </cell>
          <cell r="AG711">
            <v>99.927999999999997</v>
          </cell>
          <cell r="AH711">
            <v>0.2</v>
          </cell>
          <cell r="AI711">
            <v>0.4</v>
          </cell>
          <cell r="AJ711">
            <v>4.4883333490156936E-4</v>
          </cell>
          <cell r="AK711">
            <v>5.5602146104271146E-4</v>
          </cell>
          <cell r="AL711" t="str">
            <v>AAA</v>
          </cell>
          <cell r="AM711" t="str">
            <v>Aaa</v>
          </cell>
          <cell r="AN711" t="str">
            <v>AAA</v>
          </cell>
          <cell r="AO711" t="str">
            <v>Government</v>
          </cell>
          <cell r="AP711" t="str">
            <v>Sovereign</v>
          </cell>
          <cell r="AQ711" t="str">
            <v>UNITED STATES</v>
          </cell>
          <cell r="AR711" t="str">
            <v>#N/A Field Not Applicable</v>
          </cell>
        </row>
        <row r="712">
          <cell r="A712" t="str">
            <v>CP Ltd</v>
          </cell>
          <cell r="B712" t="str">
            <v>BlackRock</v>
          </cell>
          <cell r="C712" t="str">
            <v>13407172</v>
          </cell>
          <cell r="D712" t="str">
            <v>USD</v>
          </cell>
          <cell r="E712" t="str">
            <v>015</v>
          </cell>
          <cell r="F712" t="str">
            <v>085</v>
          </cell>
          <cell r="G712" t="str">
            <v>JPMORGAN CHASE &amp; CO</v>
          </cell>
          <cell r="H712" t="str">
            <v>FRN 26 DEC 2012</v>
          </cell>
          <cell r="I712" t="str">
            <v>B481247AN4</v>
          </cell>
          <cell r="J712" t="str">
            <v>B</v>
          </cell>
          <cell r="K712" t="str">
            <v>FLR</v>
          </cell>
          <cell r="L712">
            <v>408.99</v>
          </cell>
          <cell r="M712">
            <v>5034853.59</v>
          </cell>
          <cell r="N712">
            <v>5042213.2300000004</v>
          </cell>
          <cell r="O712">
            <v>5032031.25</v>
          </cell>
          <cell r="P712">
            <v>5000000</v>
          </cell>
          <cell r="Q712">
            <v>5032440.24</v>
          </cell>
          <cell r="R712" t="str">
            <v>MJSD 26</v>
          </cell>
          <cell r="S712">
            <v>41269</v>
          </cell>
          <cell r="T712">
            <v>2012</v>
          </cell>
          <cell r="U712">
            <v>12</v>
          </cell>
          <cell r="V712">
            <v>818</v>
          </cell>
          <cell r="W712" t="str">
            <v>MS</v>
          </cell>
          <cell r="X712">
            <v>0.53900000000000003</v>
          </cell>
          <cell r="Y712">
            <v>0.25</v>
          </cell>
          <cell r="Z712">
            <v>5.6507554091941024E-4</v>
          </cell>
          <cell r="AA712">
            <v>40451</v>
          </cell>
          <cell r="AB712">
            <v>-2822.34</v>
          </cell>
          <cell r="AC712">
            <v>5.5399999999999998E-2</v>
          </cell>
          <cell r="AD712">
            <v>1</v>
          </cell>
          <cell r="AE712">
            <v>100.64100000000001</v>
          </cell>
          <cell r="AF712" t="str">
            <v>AAA</v>
          </cell>
          <cell r="AG712">
            <v>100.84399999999999</v>
          </cell>
          <cell r="AH712">
            <v>0.2</v>
          </cell>
          <cell r="AI712">
            <v>0.3</v>
          </cell>
          <cell r="AJ712">
            <v>4.5206043273552819E-4</v>
          </cell>
          <cell r="AK712">
            <v>5.6001923819747436E-4</v>
          </cell>
          <cell r="AL712" t="str">
            <v>AAA</v>
          </cell>
          <cell r="AM712" t="str">
            <v>Aaa</v>
          </cell>
          <cell r="AN712" t="str">
            <v>AAA</v>
          </cell>
          <cell r="AO712" t="str">
            <v>Financial</v>
          </cell>
          <cell r="AP712" t="str">
            <v>Banks</v>
          </cell>
          <cell r="AQ712" t="str">
            <v>UNITED STATES</v>
          </cell>
          <cell r="AR712" t="str">
            <v>#N/A Field Not Applicable</v>
          </cell>
        </row>
        <row r="713">
          <cell r="A713" t="str">
            <v>CP Ltd</v>
          </cell>
          <cell r="B713" t="str">
            <v>BlackRock</v>
          </cell>
          <cell r="C713" t="str">
            <v>13407172</v>
          </cell>
          <cell r="D713" t="str">
            <v>USD</v>
          </cell>
          <cell r="E713" t="str">
            <v>140</v>
          </cell>
          <cell r="F713" t="str">
            <v>085</v>
          </cell>
          <cell r="G713" t="str">
            <v>NORDEA BANK FINLAND</v>
          </cell>
          <cell r="H713" t="str">
            <v>FRN 14 OCT 2011</v>
          </cell>
          <cell r="I713" t="str">
            <v>B65556QST1</v>
          </cell>
          <cell r="J713" t="str">
            <v>B</v>
          </cell>
          <cell r="K713" t="str">
            <v>FLR</v>
          </cell>
          <cell r="L713">
            <v>2898.63</v>
          </cell>
          <cell r="M713">
            <v>1600000</v>
          </cell>
          <cell r="N713">
            <v>1600000</v>
          </cell>
          <cell r="O713">
            <v>1599752</v>
          </cell>
          <cell r="P713">
            <v>1600000</v>
          </cell>
          <cell r="Q713">
            <v>1602650.63</v>
          </cell>
          <cell r="R713" t="str">
            <v>JAJO 14</v>
          </cell>
          <cell r="S713">
            <v>40830</v>
          </cell>
          <cell r="T713">
            <v>2011</v>
          </cell>
          <cell r="U713">
            <v>10</v>
          </cell>
          <cell r="V713">
            <v>379</v>
          </cell>
          <cell r="W713" t="str">
            <v>MS</v>
          </cell>
          <cell r="X713">
            <v>0.82599999999999996</v>
          </cell>
          <cell r="Y713">
            <v>0.08</v>
          </cell>
          <cell r="Z713">
            <v>5.7463175796287258E-5</v>
          </cell>
          <cell r="AA713">
            <v>40451</v>
          </cell>
          <cell r="AB713">
            <v>-248</v>
          </cell>
          <cell r="AC713">
            <v>1.3300000000000001E-2</v>
          </cell>
          <cell r="AD713">
            <v>1</v>
          </cell>
          <cell r="AE713">
            <v>99.983999999999995</v>
          </cell>
          <cell r="AF713" t="str">
            <v>N/R</v>
          </cell>
          <cell r="AG713">
            <v>100</v>
          </cell>
          <cell r="AH713">
            <v>0.8</v>
          </cell>
          <cell r="AI713">
            <v>0.8</v>
          </cell>
          <cell r="AJ713">
            <v>5.7463175796287262E-4</v>
          </cell>
          <cell r="AK713">
            <v>7.1186243262017792E-4</v>
          </cell>
          <cell r="AL713" t="str">
            <v>NR</v>
          </cell>
          <cell r="AM713" t="str">
            <v>Aa2</v>
          </cell>
          <cell r="AN713" t="str">
            <v>NR</v>
          </cell>
          <cell r="AO713" t="str">
            <v>Financial</v>
          </cell>
          <cell r="AP713" t="str">
            <v>Banks</v>
          </cell>
          <cell r="AQ713" t="str">
            <v>FINLAND</v>
          </cell>
          <cell r="AR713" t="str">
            <v>#N/A Field Not Applicable</v>
          </cell>
        </row>
        <row r="714">
          <cell r="A714" t="str">
            <v>CP Ltd</v>
          </cell>
          <cell r="B714" t="str">
            <v>BlackRock</v>
          </cell>
          <cell r="C714" t="str">
            <v>13407172</v>
          </cell>
          <cell r="D714" t="str">
            <v>USD</v>
          </cell>
          <cell r="E714" t="str">
            <v>015</v>
          </cell>
          <cell r="F714" t="str">
            <v>085</v>
          </cell>
          <cell r="G714" t="str">
            <v>PEPSICO INC</v>
          </cell>
          <cell r="H714" t="str">
            <v>FRN 15 JUL 2011</v>
          </cell>
          <cell r="I714" t="str">
            <v>B713448BL1</v>
          </cell>
          <cell r="J714" t="str">
            <v>B</v>
          </cell>
          <cell r="K714" t="str">
            <v>FLR</v>
          </cell>
          <cell r="L714">
            <v>2409.0700000000002</v>
          </cell>
          <cell r="M714">
            <v>2000000</v>
          </cell>
          <cell r="N714">
            <v>2000000</v>
          </cell>
          <cell r="O714">
            <v>2001540</v>
          </cell>
          <cell r="P714">
            <v>2000000</v>
          </cell>
          <cell r="Q714">
            <v>2003949.07</v>
          </cell>
          <cell r="R714" t="str">
            <v>JAJO 15</v>
          </cell>
          <cell r="S714">
            <v>40739</v>
          </cell>
          <cell r="T714">
            <v>2011</v>
          </cell>
          <cell r="U714">
            <v>7</v>
          </cell>
          <cell r="V714">
            <v>288</v>
          </cell>
          <cell r="W714" t="str">
            <v>MS</v>
          </cell>
          <cell r="X714">
            <v>0.55600000000000005</v>
          </cell>
          <cell r="Y714">
            <v>0.08</v>
          </cell>
          <cell r="Z714">
            <v>7.1828969745359078E-5</v>
          </cell>
          <cell r="AA714">
            <v>40451</v>
          </cell>
          <cell r="AB714">
            <v>1540</v>
          </cell>
          <cell r="AC714">
            <v>8.199999999999999E-3</v>
          </cell>
          <cell r="AD714">
            <v>1</v>
          </cell>
          <cell r="AE714">
            <v>100.07700000000001</v>
          </cell>
          <cell r="AF714" t="str">
            <v>A-</v>
          </cell>
          <cell r="AG714">
            <v>100</v>
          </cell>
          <cell r="AH714">
            <v>0.6</v>
          </cell>
          <cell r="AI714">
            <v>0.5</v>
          </cell>
          <cell r="AJ714">
            <v>5.3871727309019312E-4</v>
          </cell>
          <cell r="AK714">
            <v>6.6737103058141678E-4</v>
          </cell>
          <cell r="AL714" t="str">
            <v>A-</v>
          </cell>
          <cell r="AM714" t="str">
            <v>Aa3</v>
          </cell>
          <cell r="AN714" t="str">
            <v>A-</v>
          </cell>
          <cell r="AO714" t="str">
            <v>Consumer, Non-cyclical</v>
          </cell>
          <cell r="AP714" t="str">
            <v>Beverages</v>
          </cell>
          <cell r="AQ714" t="str">
            <v>UNITED STATES</v>
          </cell>
          <cell r="AR714" t="str">
            <v>#N/A Field Not Applicable</v>
          </cell>
        </row>
        <row r="715">
          <cell r="A715" t="str">
            <v>CP Ltd</v>
          </cell>
          <cell r="B715" t="str">
            <v>BlackRock</v>
          </cell>
          <cell r="C715" t="str">
            <v>13407172</v>
          </cell>
          <cell r="D715" t="str">
            <v>USD</v>
          </cell>
          <cell r="E715" t="str">
            <v>250</v>
          </cell>
          <cell r="F715" t="str">
            <v>085</v>
          </cell>
          <cell r="G715" t="str">
            <v>SWEDBANK AB</v>
          </cell>
          <cell r="H715" t="str">
            <v>FRN 14 JAN 2013</v>
          </cell>
          <cell r="I715" t="str">
            <v>B87019EAK1</v>
          </cell>
          <cell r="J715" t="str">
            <v>B</v>
          </cell>
          <cell r="K715" t="str">
            <v>FLR</v>
          </cell>
          <cell r="L715">
            <v>4281.62</v>
          </cell>
          <cell r="M715">
            <v>2011573.1</v>
          </cell>
          <cell r="N715">
            <v>2015560</v>
          </cell>
          <cell r="O715">
            <v>1995460</v>
          </cell>
          <cell r="P715">
            <v>2000000</v>
          </cell>
          <cell r="Q715">
            <v>1999741.62</v>
          </cell>
          <cell r="R715" t="str">
            <v>JAJO 14</v>
          </cell>
          <cell r="S715">
            <v>41288</v>
          </cell>
          <cell r="T715">
            <v>2013</v>
          </cell>
          <cell r="U715">
            <v>1</v>
          </cell>
          <cell r="V715">
            <v>837</v>
          </cell>
          <cell r="W715" t="str">
            <v>MS</v>
          </cell>
          <cell r="X715">
            <v>0.97599999999999998</v>
          </cell>
          <cell r="Y715">
            <v>0.08</v>
          </cell>
          <cell r="Z715">
            <v>7.2244611670239085E-5</v>
          </cell>
          <cell r="AA715">
            <v>40451</v>
          </cell>
          <cell r="AB715">
            <v>-16113.1</v>
          </cell>
          <cell r="AC715">
            <v>5.6900000000000006E-2</v>
          </cell>
          <cell r="AD715">
            <v>1</v>
          </cell>
          <cell r="AE715">
            <v>99.772999999999996</v>
          </cell>
          <cell r="AF715" t="str">
            <v>AAA</v>
          </cell>
          <cell r="AG715">
            <v>100.77800000000001</v>
          </cell>
          <cell r="AH715">
            <v>0.5</v>
          </cell>
          <cell r="AI715">
            <v>1.1000000000000001</v>
          </cell>
          <cell r="AJ715">
            <v>4.5152882293899427E-4</v>
          </cell>
          <cell r="AK715">
            <v>5.5936067201535641E-4</v>
          </cell>
          <cell r="AL715" t="str">
            <v>AAA</v>
          </cell>
          <cell r="AM715" t="str">
            <v>Aaa</v>
          </cell>
          <cell r="AN715" t="str">
            <v>AAA</v>
          </cell>
          <cell r="AO715" t="str">
            <v>Financial</v>
          </cell>
          <cell r="AP715" t="str">
            <v>Banks</v>
          </cell>
          <cell r="AQ715" t="str">
            <v>SWEDEN</v>
          </cell>
          <cell r="AR715" t="str">
            <v>#N/A Field Not Applicable</v>
          </cell>
        </row>
        <row r="716">
          <cell r="A716" t="str">
            <v>CP Inc</v>
          </cell>
          <cell r="B716" t="str">
            <v>UBS</v>
          </cell>
          <cell r="C716" t="str">
            <v>13409102</v>
          </cell>
          <cell r="D716" t="str">
            <v>USD</v>
          </cell>
          <cell r="E716" t="str">
            <v>005</v>
          </cell>
          <cell r="F716" t="str">
            <v>085</v>
          </cell>
          <cell r="G716" t="str">
            <v>BANK OF NOVA SCOTIA</v>
          </cell>
          <cell r="H716" t="str">
            <v>FRN 06 JUL 2011</v>
          </cell>
          <cell r="I716" t="str">
            <v>B06416PS75</v>
          </cell>
          <cell r="J716" t="str">
            <v>B</v>
          </cell>
          <cell r="K716" t="str">
            <v>FLR</v>
          </cell>
          <cell r="L716">
            <v>1873.11</v>
          </cell>
          <cell r="M716">
            <v>1399239.05</v>
          </cell>
          <cell r="N716">
            <v>1398779.2</v>
          </cell>
          <cell r="O716">
            <v>1399998.6</v>
          </cell>
          <cell r="P716">
            <v>1400000</v>
          </cell>
          <cell r="Q716">
            <v>1401871.71</v>
          </cell>
          <cell r="R716" t="str">
            <v>JAJO  6</v>
          </cell>
          <cell r="S716">
            <v>40730</v>
          </cell>
          <cell r="T716">
            <v>2011</v>
          </cell>
          <cell r="U716">
            <v>7</v>
          </cell>
          <cell r="V716">
            <v>279</v>
          </cell>
          <cell r="W716" t="str">
            <v>MS</v>
          </cell>
          <cell r="X716">
            <v>0.55400000000000005</v>
          </cell>
          <cell r="Y716">
            <v>0.08</v>
          </cell>
          <cell r="Z716">
            <v>5.0252949694487493E-5</v>
          </cell>
          <cell r="AA716">
            <v>40451</v>
          </cell>
          <cell r="AB716">
            <v>759.55</v>
          </cell>
          <cell r="AC716">
            <v>7.7000000000000002E-3</v>
          </cell>
          <cell r="AD716">
            <v>1</v>
          </cell>
          <cell r="AE716">
            <v>100</v>
          </cell>
          <cell r="AF716" t="str">
            <v>AA-</v>
          </cell>
          <cell r="AG716">
            <v>99.912999999999997</v>
          </cell>
          <cell r="AH716">
            <v>0.4</v>
          </cell>
          <cell r="AI716">
            <v>0.6</v>
          </cell>
          <cell r="AJ716">
            <v>2.5126474847243742E-4</v>
          </cell>
          <cell r="AK716">
            <v>3.1127053560942085E-4</v>
          </cell>
          <cell r="AL716" t="str">
            <v>AA-</v>
          </cell>
          <cell r="AM716" t="str">
            <v>Aa1</v>
          </cell>
          <cell r="AN716" t="str">
            <v>AA-</v>
          </cell>
          <cell r="AO716" t="str">
            <v>Financial</v>
          </cell>
          <cell r="AP716" t="str">
            <v>Banks</v>
          </cell>
          <cell r="AQ716" t="str">
            <v>CANADA</v>
          </cell>
          <cell r="AR716" t="str">
            <v>#N/A Field Not Applicable</v>
          </cell>
        </row>
        <row r="717">
          <cell r="A717" t="str">
            <v>CP Inc</v>
          </cell>
          <cell r="B717" t="str">
            <v>UBS</v>
          </cell>
          <cell r="C717" t="str">
            <v>13409102</v>
          </cell>
          <cell r="D717" t="str">
            <v>USD</v>
          </cell>
          <cell r="E717" t="str">
            <v>015</v>
          </cell>
          <cell r="F717" t="str">
            <v>085</v>
          </cell>
          <cell r="G717" t="str">
            <v>CITIGROUP FUNDING</v>
          </cell>
          <cell r="H717" t="str">
            <v>FRN 30 MAR 2012</v>
          </cell>
          <cell r="I717" t="str">
            <v>B17314AAE2</v>
          </cell>
          <cell r="J717" t="str">
            <v>B</v>
          </cell>
          <cell r="K717" t="str">
            <v>ZZZ</v>
          </cell>
          <cell r="L717">
            <v>46.3</v>
          </cell>
          <cell r="M717">
            <v>2000000</v>
          </cell>
          <cell r="N717">
            <v>2000000</v>
          </cell>
          <cell r="O717">
            <v>2013940</v>
          </cell>
          <cell r="P717">
            <v>2000000</v>
          </cell>
          <cell r="Q717">
            <v>2013986.3</v>
          </cell>
          <cell r="R717" t="str">
            <v>MJSD 30</v>
          </cell>
          <cell r="S717">
            <v>40998</v>
          </cell>
          <cell r="T717">
            <v>2012</v>
          </cell>
          <cell r="U717">
            <v>3</v>
          </cell>
          <cell r="V717">
            <v>547</v>
          </cell>
          <cell r="W717" t="str">
            <v>MS</v>
          </cell>
          <cell r="X717">
            <v>0.83299999999999996</v>
          </cell>
          <cell r="Y717">
            <v>0.25</v>
          </cell>
          <cell r="Z717">
            <v>2.2446553045424712E-4</v>
          </cell>
          <cell r="AA717">
            <v>40451</v>
          </cell>
          <cell r="AB717">
            <v>13940</v>
          </cell>
          <cell r="AC717">
            <v>2.6099999999999998E-2</v>
          </cell>
          <cell r="AD717">
            <v>1</v>
          </cell>
          <cell r="AE717">
            <v>100.697</v>
          </cell>
          <cell r="AF717" t="str">
            <v>N/R</v>
          </cell>
          <cell r="AG717">
            <v>100</v>
          </cell>
          <cell r="AH717">
            <v>0.6</v>
          </cell>
          <cell r="AI717">
            <v>0.4</v>
          </cell>
          <cell r="AJ717">
            <v>5.3871727309019312E-4</v>
          </cell>
          <cell r="AK717">
            <v>6.6737103058141678E-4</v>
          </cell>
          <cell r="AL717" t="str">
            <v>NR</v>
          </cell>
          <cell r="AM717" t="str">
            <v>Aaa</v>
          </cell>
          <cell r="AN717" t="str">
            <v>NR</v>
          </cell>
          <cell r="AO717" t="str">
            <v>Financial</v>
          </cell>
          <cell r="AP717" t="str">
            <v>Diversified Finan Serv</v>
          </cell>
          <cell r="AQ717" t="str">
            <v>UNITED STATES</v>
          </cell>
          <cell r="AR717" t="str">
            <v>#N/A Field Not Applicable</v>
          </cell>
        </row>
        <row r="718">
          <cell r="A718" t="str">
            <v>CP Inc</v>
          </cell>
          <cell r="B718" t="str">
            <v>UBS</v>
          </cell>
          <cell r="C718" t="str">
            <v>13409102</v>
          </cell>
          <cell r="D718" t="str">
            <v>USD</v>
          </cell>
          <cell r="E718" t="str">
            <v>015</v>
          </cell>
          <cell r="F718" t="str">
            <v>085</v>
          </cell>
          <cell r="G718" t="str">
            <v>JPMORGAN CHASE &amp; CO</v>
          </cell>
          <cell r="H718" t="str">
            <v>FRN 15 JUN 2012</v>
          </cell>
          <cell r="I718" t="str">
            <v>B481247AJ3</v>
          </cell>
          <cell r="J718" t="str">
            <v>B</v>
          </cell>
          <cell r="K718" t="str">
            <v>FLR</v>
          </cell>
          <cell r="L718">
            <v>1624.59</v>
          </cell>
          <cell r="M718">
            <v>7023078.0700000003</v>
          </cell>
          <cell r="N718">
            <v>7044180</v>
          </cell>
          <cell r="O718">
            <v>7036820</v>
          </cell>
          <cell r="P718">
            <v>7000000</v>
          </cell>
          <cell r="Q718">
            <v>7038444.5899999999</v>
          </cell>
          <cell r="R718" t="str">
            <v>MJSD 15</v>
          </cell>
          <cell r="S718">
            <v>41075</v>
          </cell>
          <cell r="T718">
            <v>2012</v>
          </cell>
          <cell r="U718">
            <v>6</v>
          </cell>
          <cell r="V718">
            <v>624</v>
          </cell>
          <cell r="W718" t="str">
            <v>MS</v>
          </cell>
          <cell r="X718">
            <v>0.52200000000000002</v>
          </cell>
          <cell r="Y718">
            <v>0.25</v>
          </cell>
          <cell r="Z718">
            <v>7.8821947220207003E-4</v>
          </cell>
          <cell r="AA718">
            <v>40451</v>
          </cell>
          <cell r="AB718">
            <v>13741.93</v>
          </cell>
          <cell r="AC718">
            <v>3.3300000000000003E-2</v>
          </cell>
          <cell r="AD718">
            <v>1</v>
          </cell>
          <cell r="AE718">
            <v>100.52600000000001</v>
          </cell>
          <cell r="AF718" t="str">
            <v>AAA</v>
          </cell>
          <cell r="AG718">
            <v>100.631</v>
          </cell>
          <cell r="AH718">
            <v>0.3</v>
          </cell>
          <cell r="AI718">
            <v>0.2</v>
          </cell>
          <cell r="AJ718">
            <v>9.4586336664248408E-4</v>
          </cell>
          <cell r="AK718">
            <v>1.1717497123574119E-3</v>
          </cell>
          <cell r="AL718" t="str">
            <v>AAA</v>
          </cell>
          <cell r="AM718" t="str">
            <v>Aaa</v>
          </cell>
          <cell r="AN718" t="str">
            <v>AAA</v>
          </cell>
          <cell r="AO718" t="str">
            <v>Financial</v>
          </cell>
          <cell r="AP718" t="str">
            <v>Banks</v>
          </cell>
          <cell r="AQ718" t="str">
            <v>UNITED STATES</v>
          </cell>
          <cell r="AR718" t="str">
            <v>#N/A Field Not Applicable</v>
          </cell>
        </row>
        <row r="719">
          <cell r="A719" t="str">
            <v>CP Inc</v>
          </cell>
          <cell r="B719" t="str">
            <v>Treasury - Partners</v>
          </cell>
          <cell r="C719" t="str">
            <v>13401822</v>
          </cell>
          <cell r="D719" t="str">
            <v>USD</v>
          </cell>
          <cell r="E719" t="str">
            <v>015</v>
          </cell>
          <cell r="F719" t="str">
            <v>040</v>
          </cell>
          <cell r="G719" t="str">
            <v>FEDERAL NTL MTG ASSN</v>
          </cell>
          <cell r="H719" t="str">
            <v>1.750 JUN 28 13</v>
          </cell>
          <cell r="I719" t="str">
            <v>31398AU42</v>
          </cell>
          <cell r="J719" t="str">
            <v>B</v>
          </cell>
          <cell r="K719" t="str">
            <v>CAL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 t="str">
            <v>JD   28</v>
          </cell>
          <cell r="S719">
            <v>40449</v>
          </cell>
          <cell r="T719" t="str">
            <v>Cash</v>
          </cell>
          <cell r="U719">
            <v>0</v>
          </cell>
          <cell r="V719">
            <v>0</v>
          </cell>
          <cell r="W719" t="str">
            <v>MS</v>
          </cell>
          <cell r="X719">
            <v>1.75</v>
          </cell>
          <cell r="Y719">
            <v>0.49</v>
          </cell>
          <cell r="Z719">
            <v>0</v>
          </cell>
          <cell r="AA719">
            <v>40451</v>
          </cell>
          <cell r="AB719">
            <v>0</v>
          </cell>
          <cell r="AC719">
            <v>4.7999999999999996E-3</v>
          </cell>
          <cell r="AD719">
            <v>1</v>
          </cell>
          <cell r="AE719">
            <v>100</v>
          </cell>
          <cell r="AF719" t="str">
            <v>AAA</v>
          </cell>
          <cell r="AG719">
            <v>100.178</v>
          </cell>
          <cell r="AH719">
            <v>1</v>
          </cell>
          <cell r="AI719">
            <v>1.8</v>
          </cell>
          <cell r="AJ719">
            <v>0</v>
          </cell>
          <cell r="AK719">
            <v>0</v>
          </cell>
          <cell r="AL719" t="str">
            <v>AAA</v>
          </cell>
          <cell r="AM719" t="str">
            <v>WR</v>
          </cell>
          <cell r="AN719" t="str">
            <v>AAA</v>
          </cell>
          <cell r="AO719" t="str">
            <v>Government</v>
          </cell>
          <cell r="AP719" t="str">
            <v>Sovereign</v>
          </cell>
          <cell r="AQ719" t="str">
            <v>UNITED STATES</v>
          </cell>
          <cell r="AR719" t="str">
            <v>#N/A Field Not Applicable</v>
          </cell>
        </row>
        <row r="720">
          <cell r="A720" t="str">
            <v>CP Ltd</v>
          </cell>
          <cell r="B720" t="str">
            <v>BlackRock</v>
          </cell>
          <cell r="C720" t="str">
            <v>13407172</v>
          </cell>
          <cell r="D720" t="str">
            <v>USD</v>
          </cell>
          <cell r="E720" t="str">
            <v>015</v>
          </cell>
          <cell r="F720" t="str">
            <v>030</v>
          </cell>
          <cell r="G720" t="str">
            <v>FED HOM LOA MTG  D/N</v>
          </cell>
          <cell r="H720" t="str">
            <v>DISCNT SEP 15 1</v>
          </cell>
          <cell r="I720" t="str">
            <v>NFHM00915</v>
          </cell>
          <cell r="J720" t="str">
            <v>N</v>
          </cell>
          <cell r="K720" t="str">
            <v>D/N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S720">
            <v>40436</v>
          </cell>
          <cell r="T720" t="str">
            <v>Cash</v>
          </cell>
          <cell r="U720">
            <v>0</v>
          </cell>
          <cell r="V720">
            <v>0</v>
          </cell>
          <cell r="W720" t="str">
            <v>MS</v>
          </cell>
          <cell r="X720">
            <v>0.15</v>
          </cell>
          <cell r="Y720">
            <v>0</v>
          </cell>
          <cell r="Z720">
            <v>0</v>
          </cell>
          <cell r="AA720">
            <v>40451</v>
          </cell>
          <cell r="AB720">
            <v>0</v>
          </cell>
          <cell r="AC720">
            <v>0</v>
          </cell>
          <cell r="AD720">
            <v>1</v>
          </cell>
          <cell r="AE720">
            <v>100</v>
          </cell>
          <cell r="AF720" t="str">
            <v>A-1+</v>
          </cell>
          <cell r="AG720">
            <v>99.991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 t="str">
            <v>AAA</v>
          </cell>
          <cell r="AM720" t="str">
            <v>P-1</v>
          </cell>
          <cell r="AN720" t="str">
            <v>AAA</v>
          </cell>
          <cell r="AO720" t="str">
            <v>Government</v>
          </cell>
          <cell r="AP720" t="str">
            <v>Sovereign</v>
          </cell>
          <cell r="AQ720" t="str">
            <v>UNITED STATES</v>
          </cell>
          <cell r="AR720" t="str">
            <v>#N/A Invalid Security</v>
          </cell>
        </row>
        <row r="721">
          <cell r="A721" t="str">
            <v>CP Ltd</v>
          </cell>
          <cell r="B721" t="str">
            <v>BlackRock</v>
          </cell>
          <cell r="C721" t="str">
            <v>13407172</v>
          </cell>
          <cell r="D721" t="str">
            <v>USD</v>
          </cell>
          <cell r="E721" t="str">
            <v>015</v>
          </cell>
          <cell r="F721" t="str">
            <v>030</v>
          </cell>
          <cell r="G721" t="str">
            <v>US TREASURY      D/N</v>
          </cell>
          <cell r="H721" t="str">
            <v>DISCNT SEP 16 10</v>
          </cell>
          <cell r="I721" t="str">
            <v>NUST00916</v>
          </cell>
          <cell r="J721" t="str">
            <v>N</v>
          </cell>
          <cell r="K721" t="str">
            <v>D/N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S721">
            <v>40437</v>
          </cell>
          <cell r="T721" t="str">
            <v>Cash</v>
          </cell>
          <cell r="U721">
            <v>0</v>
          </cell>
          <cell r="V721">
            <v>0</v>
          </cell>
          <cell r="W721" t="str">
            <v>MS</v>
          </cell>
          <cell r="X721">
            <v>0.218</v>
          </cell>
          <cell r="Y721">
            <v>0</v>
          </cell>
          <cell r="Z721">
            <v>0</v>
          </cell>
          <cell r="AA721">
            <v>40451</v>
          </cell>
          <cell r="AB721">
            <v>0</v>
          </cell>
          <cell r="AC721">
            <v>0</v>
          </cell>
          <cell r="AD721">
            <v>1</v>
          </cell>
          <cell r="AE721">
            <v>100</v>
          </cell>
          <cell r="AF721" t="str">
            <v>A-1+</v>
          </cell>
          <cell r="AG721">
            <v>99.98899999999999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 t="str">
            <v>AAA</v>
          </cell>
          <cell r="AM721" t="str">
            <v>P-1</v>
          </cell>
          <cell r="AN721" t="str">
            <v>AAA</v>
          </cell>
          <cell r="AO721" t="str">
            <v>Government</v>
          </cell>
          <cell r="AP721" t="str">
            <v>Sovereign</v>
          </cell>
          <cell r="AQ721" t="str">
            <v>UNITED STATES</v>
          </cell>
          <cell r="AR721" t="str">
            <v>#N/A Invalid Security</v>
          </cell>
        </row>
        <row r="722">
          <cell r="A722" t="str">
            <v>CP Ltd</v>
          </cell>
          <cell r="B722" t="str">
            <v>BlackRock</v>
          </cell>
          <cell r="C722" t="str">
            <v>13407172</v>
          </cell>
          <cell r="D722" t="str">
            <v>USD</v>
          </cell>
          <cell r="E722" t="str">
            <v>015</v>
          </cell>
          <cell r="F722" t="str">
            <v>030</v>
          </cell>
          <cell r="G722" t="str">
            <v>US TREASURY      D/N</v>
          </cell>
          <cell r="H722" t="str">
            <v>DISCNT SEP 23 1</v>
          </cell>
          <cell r="I722" t="str">
            <v>NUST00923K</v>
          </cell>
          <cell r="J722" t="str">
            <v>N</v>
          </cell>
          <cell r="K722" t="str">
            <v>D/N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S722">
            <v>40444</v>
          </cell>
          <cell r="T722" t="str">
            <v>Cash</v>
          </cell>
          <cell r="U722">
            <v>0</v>
          </cell>
          <cell r="V722">
            <v>0</v>
          </cell>
          <cell r="W722" t="str">
            <v>MS</v>
          </cell>
          <cell r="X722">
            <v>0.152</v>
          </cell>
          <cell r="Y722">
            <v>0</v>
          </cell>
          <cell r="Z722">
            <v>0</v>
          </cell>
          <cell r="AA722">
            <v>40451</v>
          </cell>
          <cell r="AB722">
            <v>0</v>
          </cell>
          <cell r="AC722">
            <v>0</v>
          </cell>
          <cell r="AD722">
            <v>1</v>
          </cell>
          <cell r="AE722">
            <v>100</v>
          </cell>
          <cell r="AF722" t="str">
            <v>A-1+</v>
          </cell>
          <cell r="AG722">
            <v>99.986999999999995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 t="str">
            <v>AAA</v>
          </cell>
          <cell r="AM722" t="str">
            <v>P-1</v>
          </cell>
          <cell r="AN722" t="str">
            <v>AAA</v>
          </cell>
          <cell r="AO722" t="str">
            <v>Government</v>
          </cell>
          <cell r="AP722" t="str">
            <v>Sovereign</v>
          </cell>
          <cell r="AQ722" t="str">
            <v>UNITED STATES</v>
          </cell>
          <cell r="AR722" t="str">
            <v>#N/A Invalid Security</v>
          </cell>
        </row>
        <row r="723">
          <cell r="A723" t="str">
            <v>CP Inc</v>
          </cell>
          <cell r="B723" t="str">
            <v>Treasury - Partners</v>
          </cell>
          <cell r="C723" t="str">
            <v>13401822</v>
          </cell>
          <cell r="D723" t="str">
            <v>USD</v>
          </cell>
          <cell r="E723" t="str">
            <v>015</v>
          </cell>
          <cell r="F723" t="str">
            <v>010</v>
          </cell>
          <cell r="G723" t="str">
            <v>CASH - US</v>
          </cell>
          <cell r="H723" t="str">
            <v>US Dollars</v>
          </cell>
          <cell r="I723" t="str">
            <v>CASH</v>
          </cell>
          <cell r="J723" t="str">
            <v>9</v>
          </cell>
          <cell r="K723" t="str">
            <v>999</v>
          </cell>
          <cell r="L723">
            <v>0</v>
          </cell>
          <cell r="M723">
            <v>-1991258.67</v>
          </cell>
          <cell r="N723">
            <v>-1991258.67</v>
          </cell>
          <cell r="O723">
            <v>-1991258.67</v>
          </cell>
          <cell r="P723">
            <v>-1991258.67</v>
          </cell>
          <cell r="Q723">
            <v>-1991258.67</v>
          </cell>
          <cell r="S723" t="str">
            <v>Cash</v>
          </cell>
          <cell r="T723" t="str">
            <v>Cash</v>
          </cell>
          <cell r="U723">
            <v>0</v>
          </cell>
          <cell r="V723">
            <v>0</v>
          </cell>
          <cell r="W723" t="str">
            <v>Cash</v>
          </cell>
          <cell r="X723">
            <v>0</v>
          </cell>
          <cell r="Y723">
            <v>0</v>
          </cell>
          <cell r="Z723">
            <v>0</v>
          </cell>
          <cell r="AA723">
            <v>40451</v>
          </cell>
          <cell r="AB723">
            <v>0</v>
          </cell>
          <cell r="AC723">
            <v>0</v>
          </cell>
          <cell r="AD723">
            <v>1</v>
          </cell>
          <cell r="AE723">
            <v>1</v>
          </cell>
          <cell r="AG723">
            <v>1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 t="str">
            <v>Cash</v>
          </cell>
          <cell r="AM723" t="str">
            <v>Cash</v>
          </cell>
          <cell r="AN723" t="str">
            <v>Cash</v>
          </cell>
          <cell r="AO723" t="str">
            <v>Cash</v>
          </cell>
          <cell r="AP723" t="str">
            <v>Cash</v>
          </cell>
          <cell r="AQ723" t="str">
            <v>Cash</v>
          </cell>
          <cell r="AR723" t="str">
            <v>Cash</v>
          </cell>
        </row>
        <row r="724">
          <cell r="A724" t="str">
            <v>CP Inc</v>
          </cell>
          <cell r="B724" t="str">
            <v>Inveco</v>
          </cell>
          <cell r="C724" t="str">
            <v>13400002</v>
          </cell>
          <cell r="D724" t="str">
            <v>USD</v>
          </cell>
          <cell r="E724" t="str">
            <v>015</v>
          </cell>
          <cell r="F724" t="str">
            <v>010</v>
          </cell>
          <cell r="G724" t="str">
            <v>CASH - US</v>
          </cell>
          <cell r="H724" t="str">
            <v>US Dollars</v>
          </cell>
          <cell r="I724" t="str">
            <v>CASH</v>
          </cell>
          <cell r="J724" t="str">
            <v>9</v>
          </cell>
          <cell r="K724" t="str">
            <v>999</v>
          </cell>
          <cell r="L724">
            <v>0</v>
          </cell>
          <cell r="M724">
            <v>-86365.36</v>
          </cell>
          <cell r="N724">
            <v>-86365.36</v>
          </cell>
          <cell r="O724">
            <v>-86365.36</v>
          </cell>
          <cell r="P724">
            <v>-86365.36</v>
          </cell>
          <cell r="Q724">
            <v>-86365.36</v>
          </cell>
          <cell r="S724" t="str">
            <v>Cash</v>
          </cell>
          <cell r="T724" t="str">
            <v>Cash</v>
          </cell>
          <cell r="U724">
            <v>0</v>
          </cell>
          <cell r="V724">
            <v>0</v>
          </cell>
          <cell r="W724" t="str">
            <v>Cash</v>
          </cell>
          <cell r="X724">
            <v>0</v>
          </cell>
          <cell r="Y724">
            <v>0</v>
          </cell>
          <cell r="Z724">
            <v>0</v>
          </cell>
          <cell r="AA724">
            <v>40451</v>
          </cell>
          <cell r="AB724">
            <v>0</v>
          </cell>
          <cell r="AC724">
            <v>0</v>
          </cell>
          <cell r="AD724">
            <v>1</v>
          </cell>
          <cell r="AE724">
            <v>1</v>
          </cell>
          <cell r="AG724">
            <v>1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 t="str">
            <v>Cash</v>
          </cell>
          <cell r="AM724" t="str">
            <v>Cash</v>
          </cell>
          <cell r="AN724" t="str">
            <v>Cash</v>
          </cell>
          <cell r="AO724" t="str">
            <v>Cash</v>
          </cell>
          <cell r="AP724" t="str">
            <v>Cash</v>
          </cell>
          <cell r="AQ724" t="str">
            <v>Cash</v>
          </cell>
          <cell r="AR724" t="str">
            <v>Cash</v>
          </cell>
        </row>
        <row r="725">
          <cell r="A725" t="str">
            <v>CP Ltd</v>
          </cell>
          <cell r="B725" t="str">
            <v>HSBC CP Ltd</v>
          </cell>
          <cell r="C725" t="str">
            <v>13400012</v>
          </cell>
          <cell r="D725" t="str">
            <v>USD</v>
          </cell>
          <cell r="E725" t="str">
            <v>015</v>
          </cell>
          <cell r="F725" t="str">
            <v>010</v>
          </cell>
          <cell r="G725" t="str">
            <v>CASH - US</v>
          </cell>
          <cell r="H725" t="str">
            <v>US Dollars</v>
          </cell>
          <cell r="I725" t="str">
            <v>CASH</v>
          </cell>
          <cell r="J725" t="str">
            <v>9</v>
          </cell>
          <cell r="K725" t="str">
            <v>999</v>
          </cell>
          <cell r="L725">
            <v>0</v>
          </cell>
          <cell r="M725">
            <v>1178349.81</v>
          </cell>
          <cell r="N725">
            <v>1178349.81</v>
          </cell>
          <cell r="O725">
            <v>1178349.81</v>
          </cell>
          <cell r="P725">
            <v>1178349.81</v>
          </cell>
          <cell r="Q725">
            <v>1178349.81</v>
          </cell>
          <cell r="S725" t="str">
            <v>Cash</v>
          </cell>
          <cell r="T725" t="str">
            <v>Cash</v>
          </cell>
          <cell r="U725">
            <v>0</v>
          </cell>
          <cell r="V725">
            <v>0</v>
          </cell>
          <cell r="W725" t="str">
            <v>Cash</v>
          </cell>
          <cell r="X725">
            <v>0</v>
          </cell>
          <cell r="Y725">
            <v>0</v>
          </cell>
          <cell r="Z725">
            <v>0</v>
          </cell>
          <cell r="AA725">
            <v>40451</v>
          </cell>
          <cell r="AB725">
            <v>0</v>
          </cell>
          <cell r="AC725">
            <v>0</v>
          </cell>
          <cell r="AD725">
            <v>1</v>
          </cell>
          <cell r="AE725">
            <v>1</v>
          </cell>
          <cell r="AG725">
            <v>1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 t="str">
            <v>Cash</v>
          </cell>
          <cell r="AM725" t="str">
            <v>Cash</v>
          </cell>
          <cell r="AN725" t="str">
            <v>Cash</v>
          </cell>
          <cell r="AO725" t="str">
            <v>Cash</v>
          </cell>
          <cell r="AP725" t="str">
            <v>Cash</v>
          </cell>
          <cell r="AQ725" t="str">
            <v>Cash</v>
          </cell>
          <cell r="AR725" t="str">
            <v>Cash</v>
          </cell>
        </row>
        <row r="726">
          <cell r="A726" t="str">
            <v>CP Inc</v>
          </cell>
          <cell r="B726" t="str">
            <v>Deutsche Bank</v>
          </cell>
          <cell r="C726" t="str">
            <v>13401302</v>
          </cell>
          <cell r="D726" t="str">
            <v>USD</v>
          </cell>
          <cell r="E726" t="str">
            <v>015</v>
          </cell>
          <cell r="F726" t="str">
            <v>010</v>
          </cell>
          <cell r="G726" t="str">
            <v>CASH - US</v>
          </cell>
          <cell r="H726" t="str">
            <v>US Dollars</v>
          </cell>
          <cell r="I726" t="str">
            <v>CASH</v>
          </cell>
          <cell r="J726" t="str">
            <v>9</v>
          </cell>
          <cell r="K726" t="str">
            <v>999</v>
          </cell>
          <cell r="L726">
            <v>0</v>
          </cell>
          <cell r="M726">
            <v>0.17</v>
          </cell>
          <cell r="N726">
            <v>0.17</v>
          </cell>
          <cell r="O726">
            <v>0.17</v>
          </cell>
          <cell r="P726">
            <v>0.17</v>
          </cell>
          <cell r="Q726">
            <v>0.17</v>
          </cell>
          <cell r="S726" t="str">
            <v>Cash</v>
          </cell>
          <cell r="T726" t="str">
            <v>Cash</v>
          </cell>
          <cell r="U726">
            <v>0</v>
          </cell>
          <cell r="V726">
            <v>0</v>
          </cell>
          <cell r="W726" t="str">
            <v>Cash</v>
          </cell>
          <cell r="X726">
            <v>0</v>
          </cell>
          <cell r="Y726">
            <v>0</v>
          </cell>
          <cell r="Z726">
            <v>0</v>
          </cell>
          <cell r="AA726">
            <v>40451</v>
          </cell>
          <cell r="AB726">
            <v>0</v>
          </cell>
          <cell r="AC726">
            <v>0</v>
          </cell>
          <cell r="AD726">
            <v>1</v>
          </cell>
          <cell r="AE726">
            <v>1</v>
          </cell>
          <cell r="AG726">
            <v>1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 t="str">
            <v>Cash</v>
          </cell>
          <cell r="AM726" t="str">
            <v>Cash</v>
          </cell>
          <cell r="AN726" t="str">
            <v>Cash</v>
          </cell>
          <cell r="AO726" t="str">
            <v>Cash</v>
          </cell>
          <cell r="AP726" t="str">
            <v>Cash</v>
          </cell>
          <cell r="AQ726" t="str">
            <v>Cash</v>
          </cell>
          <cell r="AR726" t="str">
            <v>Cash</v>
          </cell>
        </row>
        <row r="727">
          <cell r="A727" t="str">
            <v>CP Ltd</v>
          </cell>
          <cell r="B727" t="str">
            <v>BlackRock</v>
          </cell>
          <cell r="C727" t="str">
            <v>13407172</v>
          </cell>
          <cell r="D727" t="str">
            <v>USD</v>
          </cell>
          <cell r="E727" t="str">
            <v>015</v>
          </cell>
          <cell r="F727" t="str">
            <v>010</v>
          </cell>
          <cell r="G727" t="str">
            <v>CASH - US</v>
          </cell>
          <cell r="H727" t="str">
            <v>US Dollars</v>
          </cell>
          <cell r="I727" t="str">
            <v>CASH</v>
          </cell>
          <cell r="J727" t="str">
            <v>9</v>
          </cell>
          <cell r="K727" t="str">
            <v>999</v>
          </cell>
          <cell r="L727">
            <v>0</v>
          </cell>
          <cell r="M727">
            <v>0.01</v>
          </cell>
          <cell r="N727">
            <v>0.01</v>
          </cell>
          <cell r="O727">
            <v>0.01</v>
          </cell>
          <cell r="P727">
            <v>0.01</v>
          </cell>
          <cell r="Q727">
            <v>0.01</v>
          </cell>
          <cell r="S727" t="str">
            <v>Cash</v>
          </cell>
          <cell r="T727" t="str">
            <v>Cash</v>
          </cell>
          <cell r="U727">
            <v>0</v>
          </cell>
          <cell r="V727">
            <v>0</v>
          </cell>
          <cell r="W727" t="str">
            <v>Cash</v>
          </cell>
          <cell r="X727">
            <v>0</v>
          </cell>
          <cell r="Y727">
            <v>0</v>
          </cell>
          <cell r="Z727">
            <v>0</v>
          </cell>
          <cell r="AA727">
            <v>40451</v>
          </cell>
          <cell r="AB727">
            <v>0</v>
          </cell>
          <cell r="AC727">
            <v>0</v>
          </cell>
          <cell r="AD727">
            <v>1</v>
          </cell>
          <cell r="AE727">
            <v>1</v>
          </cell>
          <cell r="AG727">
            <v>1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 t="str">
            <v>Cash</v>
          </cell>
          <cell r="AM727" t="str">
            <v>Cash</v>
          </cell>
          <cell r="AN727" t="str">
            <v>Cash</v>
          </cell>
          <cell r="AO727" t="str">
            <v>Cash</v>
          </cell>
          <cell r="AP727" t="str">
            <v>Cash</v>
          </cell>
          <cell r="AQ727" t="str">
            <v>Cash</v>
          </cell>
          <cell r="AR727" t="str">
            <v>Cash</v>
          </cell>
        </row>
        <row r="728">
          <cell r="A728" t="str">
            <v>CP Inc</v>
          </cell>
          <cell r="B728" t="str">
            <v>UBS</v>
          </cell>
          <cell r="C728" t="str">
            <v>13409102</v>
          </cell>
          <cell r="D728" t="str">
            <v>USD</v>
          </cell>
          <cell r="E728" t="str">
            <v>015</v>
          </cell>
          <cell r="F728" t="str">
            <v>010</v>
          </cell>
          <cell r="G728" t="str">
            <v>CASH - US</v>
          </cell>
          <cell r="H728" t="str">
            <v>US Dollars</v>
          </cell>
          <cell r="I728" t="str">
            <v>CASH</v>
          </cell>
          <cell r="J728" t="str">
            <v>9</v>
          </cell>
          <cell r="K728" t="str">
            <v>999</v>
          </cell>
          <cell r="L728">
            <v>0</v>
          </cell>
          <cell r="M728">
            <v>0.53</v>
          </cell>
          <cell r="N728">
            <v>0.53</v>
          </cell>
          <cell r="O728">
            <v>0.53</v>
          </cell>
          <cell r="P728">
            <v>0.53</v>
          </cell>
          <cell r="Q728">
            <v>0.53</v>
          </cell>
          <cell r="S728" t="str">
            <v>Cash</v>
          </cell>
          <cell r="T728" t="str">
            <v>Cash</v>
          </cell>
          <cell r="U728">
            <v>0</v>
          </cell>
          <cell r="V728">
            <v>0</v>
          </cell>
          <cell r="W728" t="str">
            <v>Cash</v>
          </cell>
          <cell r="X728">
            <v>0</v>
          </cell>
          <cell r="Y728">
            <v>0</v>
          </cell>
          <cell r="Z728">
            <v>0</v>
          </cell>
          <cell r="AA728">
            <v>40451</v>
          </cell>
          <cell r="AB728">
            <v>0</v>
          </cell>
          <cell r="AC728">
            <v>0</v>
          </cell>
          <cell r="AD728">
            <v>1</v>
          </cell>
          <cell r="AE728">
            <v>1</v>
          </cell>
          <cell r="AG728">
            <v>1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 t="str">
            <v>Cash</v>
          </cell>
          <cell r="AM728" t="str">
            <v>Cash</v>
          </cell>
          <cell r="AN728" t="str">
            <v>Cash</v>
          </cell>
          <cell r="AO728" t="str">
            <v>Cash</v>
          </cell>
          <cell r="AP728" t="str">
            <v>Cash</v>
          </cell>
          <cell r="AQ728" t="str">
            <v>Cash</v>
          </cell>
          <cell r="AR728" t="str">
            <v>Cash</v>
          </cell>
        </row>
        <row r="729">
          <cell r="A729" t="str">
            <v>CP Inc</v>
          </cell>
          <cell r="B729" t="str">
            <v>Inveco</v>
          </cell>
          <cell r="C729" t="str">
            <v>13400002</v>
          </cell>
          <cell r="D729" t="str">
            <v>USD</v>
          </cell>
          <cell r="E729" t="str">
            <v>015</v>
          </cell>
          <cell r="F729" t="str">
            <v>030</v>
          </cell>
          <cell r="G729" t="str">
            <v>JP MORGAN</v>
          </cell>
          <cell r="H729" t="str">
            <v>US GOVT 3915</v>
          </cell>
          <cell r="I729" t="str">
            <v>BX9USDJPMR9</v>
          </cell>
          <cell r="J729" t="str">
            <v>P</v>
          </cell>
          <cell r="K729" t="str">
            <v>ZZZ</v>
          </cell>
          <cell r="L729">
            <v>0</v>
          </cell>
          <cell r="M729">
            <v>12456518.529999999</v>
          </cell>
          <cell r="N729">
            <v>12456518.529999999</v>
          </cell>
          <cell r="O729">
            <v>12456518.529999999</v>
          </cell>
          <cell r="P729">
            <v>12456518.529999999</v>
          </cell>
          <cell r="Q729">
            <v>12456518.529999999</v>
          </cell>
          <cell r="S729" t="str">
            <v>MMF</v>
          </cell>
          <cell r="T729" t="str">
            <v>MMF</v>
          </cell>
          <cell r="U729">
            <v>0</v>
          </cell>
          <cell r="V729">
            <v>0</v>
          </cell>
          <cell r="W729" t="str">
            <v>MMF</v>
          </cell>
          <cell r="X729">
            <v>0</v>
          </cell>
          <cell r="Y729">
            <v>0</v>
          </cell>
          <cell r="Z729">
            <v>0</v>
          </cell>
          <cell r="AA729">
            <v>40451</v>
          </cell>
          <cell r="AB729">
            <v>0</v>
          </cell>
          <cell r="AC729">
            <v>0</v>
          </cell>
          <cell r="AD729">
            <v>1</v>
          </cell>
          <cell r="AE729">
            <v>1</v>
          </cell>
          <cell r="AG729">
            <v>1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 t="str">
            <v>MMF</v>
          </cell>
          <cell r="AM729" t="str">
            <v>MMF</v>
          </cell>
          <cell r="AN729" t="str">
            <v>MMF</v>
          </cell>
          <cell r="AO729" t="str">
            <v>MMF</v>
          </cell>
          <cell r="AP729" t="str">
            <v>MMF</v>
          </cell>
          <cell r="AQ729" t="str">
            <v>MMF</v>
          </cell>
          <cell r="AR729" t="str">
            <v>MMF</v>
          </cell>
        </row>
        <row r="730">
          <cell r="A730" t="str">
            <v>CP Inc</v>
          </cell>
          <cell r="B730" t="str">
            <v>Inveco</v>
          </cell>
          <cell r="C730" t="str">
            <v>13400002</v>
          </cell>
          <cell r="D730" t="str">
            <v>USD</v>
          </cell>
          <cell r="E730" t="str">
            <v>015</v>
          </cell>
          <cell r="F730" t="str">
            <v>030</v>
          </cell>
          <cell r="G730" t="str">
            <v>FNMA             D/N</v>
          </cell>
          <cell r="H730" t="str">
            <v>DISCNT SEP 22 10</v>
          </cell>
          <cell r="I730" t="str">
            <v>NFNM00922B</v>
          </cell>
          <cell r="J730" t="str">
            <v>N</v>
          </cell>
          <cell r="K730" t="str">
            <v>D/N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S730">
            <v>40443</v>
          </cell>
          <cell r="T730" t="str">
            <v>Cash</v>
          </cell>
          <cell r="U730">
            <v>0</v>
          </cell>
          <cell r="V730">
            <v>0</v>
          </cell>
          <cell r="W730" t="str">
            <v>MS</v>
          </cell>
          <cell r="X730">
            <v>0.14000000000000001</v>
          </cell>
          <cell r="Y730">
            <v>0</v>
          </cell>
          <cell r="Z730">
            <v>0</v>
          </cell>
          <cell r="AA730">
            <v>40451</v>
          </cell>
          <cell r="AB730">
            <v>0</v>
          </cell>
          <cell r="AC730">
            <v>0</v>
          </cell>
          <cell r="AD730">
            <v>1</v>
          </cell>
          <cell r="AE730">
            <v>100</v>
          </cell>
          <cell r="AF730" t="str">
            <v>A-1+</v>
          </cell>
          <cell r="AG730">
            <v>99.967000000000013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 t="str">
            <v>AAA</v>
          </cell>
          <cell r="AM730" t="str">
            <v>P-1</v>
          </cell>
          <cell r="AN730" t="str">
            <v>AAA</v>
          </cell>
          <cell r="AO730" t="str">
            <v>Government</v>
          </cell>
          <cell r="AP730" t="str">
            <v>Sovereign</v>
          </cell>
          <cell r="AQ730" t="str">
            <v>UNITED STATES</v>
          </cell>
          <cell r="AR730" t="str">
            <v>#N/A Invalid Security</v>
          </cell>
        </row>
        <row r="731">
          <cell r="A731" t="str">
            <v>CP Ltd</v>
          </cell>
          <cell r="B731" t="str">
            <v>HSBC CP Ltd</v>
          </cell>
          <cell r="C731" t="str">
            <v>13400012</v>
          </cell>
          <cell r="D731" t="str">
            <v>USD</v>
          </cell>
          <cell r="E731" t="str">
            <v>015</v>
          </cell>
          <cell r="F731" t="str">
            <v>030</v>
          </cell>
          <cell r="G731" t="str">
            <v>DREYFUS US TREASURY</v>
          </cell>
          <cell r="H731" t="str">
            <v>CLASS C</v>
          </cell>
          <cell r="I731" t="str">
            <v>BX9USD00237</v>
          </cell>
          <cell r="J731" t="str">
            <v>P</v>
          </cell>
          <cell r="K731" t="str">
            <v>ZZZ</v>
          </cell>
          <cell r="L731">
            <v>0</v>
          </cell>
          <cell r="M731">
            <v>9033936.6300000008</v>
          </cell>
          <cell r="N731">
            <v>9033936.6300000008</v>
          </cell>
          <cell r="O731">
            <v>9033936.6300000008</v>
          </cell>
          <cell r="P731">
            <v>9033936.6300000008</v>
          </cell>
          <cell r="Q731">
            <v>9033936.6300000008</v>
          </cell>
          <cell r="S731" t="str">
            <v>MMF</v>
          </cell>
          <cell r="T731" t="str">
            <v>MMF</v>
          </cell>
          <cell r="U731">
            <v>0</v>
          </cell>
          <cell r="V731">
            <v>0</v>
          </cell>
          <cell r="W731" t="str">
            <v>MMF</v>
          </cell>
          <cell r="X731">
            <v>0</v>
          </cell>
          <cell r="Y731">
            <v>0</v>
          </cell>
          <cell r="Z731">
            <v>0</v>
          </cell>
          <cell r="AA731">
            <v>40451</v>
          </cell>
          <cell r="AB731">
            <v>0</v>
          </cell>
          <cell r="AC731">
            <v>0</v>
          </cell>
          <cell r="AD731">
            <v>1</v>
          </cell>
          <cell r="AE731">
            <v>1</v>
          </cell>
          <cell r="AG731">
            <v>1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 t="str">
            <v>MMF</v>
          </cell>
          <cell r="AM731" t="str">
            <v>MMF</v>
          </cell>
          <cell r="AN731" t="str">
            <v>MMF</v>
          </cell>
          <cell r="AO731" t="str">
            <v>MMF</v>
          </cell>
          <cell r="AP731" t="str">
            <v>MMF</v>
          </cell>
          <cell r="AQ731" t="str">
            <v>MMF</v>
          </cell>
          <cell r="AR731" t="str">
            <v>MMF</v>
          </cell>
        </row>
        <row r="732">
          <cell r="A732" t="str">
            <v>CP Ltd</v>
          </cell>
          <cell r="B732" t="str">
            <v>HSBC CP Ltd</v>
          </cell>
          <cell r="C732" t="str">
            <v>13400012</v>
          </cell>
          <cell r="D732" t="str">
            <v>USD</v>
          </cell>
          <cell r="E732" t="str">
            <v>015</v>
          </cell>
          <cell r="F732" t="str">
            <v>030</v>
          </cell>
          <cell r="G732" t="str">
            <v>FED HOM LOA MTG  D/N</v>
          </cell>
          <cell r="H732" t="str">
            <v>DISCNT SEP 10 10</v>
          </cell>
          <cell r="I732" t="str">
            <v>NFHM00910</v>
          </cell>
          <cell r="J732" t="str">
            <v>N</v>
          </cell>
          <cell r="K732" t="str">
            <v>D/N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S732">
            <v>40431</v>
          </cell>
          <cell r="T732" t="str">
            <v>Cash</v>
          </cell>
          <cell r="U732">
            <v>0</v>
          </cell>
          <cell r="V732">
            <v>0</v>
          </cell>
          <cell r="W732" t="str">
            <v>MS</v>
          </cell>
          <cell r="X732">
            <v>0.182</v>
          </cell>
          <cell r="Y732">
            <v>0</v>
          </cell>
          <cell r="Z732">
            <v>0</v>
          </cell>
          <cell r="AA732">
            <v>40451</v>
          </cell>
          <cell r="AB732">
            <v>0</v>
          </cell>
          <cell r="AC732">
            <v>0</v>
          </cell>
          <cell r="AD732">
            <v>1</v>
          </cell>
          <cell r="AE732">
            <v>100</v>
          </cell>
          <cell r="AF732" t="str">
            <v>A-1+</v>
          </cell>
          <cell r="AG732">
            <v>99.944000000000003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 t="str">
            <v>AAA</v>
          </cell>
          <cell r="AM732" t="str">
            <v>P-1</v>
          </cell>
          <cell r="AN732" t="str">
            <v>AAA</v>
          </cell>
          <cell r="AO732" t="str">
            <v>Government</v>
          </cell>
          <cell r="AP732" t="str">
            <v>Sovereign</v>
          </cell>
          <cell r="AQ732" t="str">
            <v>UNITED STATES</v>
          </cell>
          <cell r="AR732" t="str">
            <v>#N/A Invalid Security</v>
          </cell>
        </row>
        <row r="733">
          <cell r="A733" t="str">
            <v>CP Inc</v>
          </cell>
          <cell r="B733" t="str">
            <v>HSBC US Branch</v>
          </cell>
          <cell r="C733" t="str">
            <v>13400022</v>
          </cell>
          <cell r="D733" t="str">
            <v>USD</v>
          </cell>
          <cell r="E733" t="str">
            <v>015</v>
          </cell>
          <cell r="F733" t="str">
            <v>030</v>
          </cell>
          <cell r="G733" t="str">
            <v>JP MORGAN</v>
          </cell>
          <cell r="H733" t="str">
            <v>US GOVT 3915</v>
          </cell>
          <cell r="I733" t="str">
            <v>BX9USDJPMR9</v>
          </cell>
          <cell r="J733" t="str">
            <v>P</v>
          </cell>
          <cell r="K733" t="str">
            <v>ZZZ</v>
          </cell>
          <cell r="L733">
            <v>0</v>
          </cell>
          <cell r="M733">
            <v>18686343.280000001</v>
          </cell>
          <cell r="N733">
            <v>18686343.280000001</v>
          </cell>
          <cell r="O733">
            <v>18686343.280000001</v>
          </cell>
          <cell r="P733">
            <v>18686343.280000001</v>
          </cell>
          <cell r="Q733">
            <v>18686343.280000001</v>
          </cell>
          <cell r="S733" t="str">
            <v>MMF</v>
          </cell>
          <cell r="T733" t="str">
            <v>MMF</v>
          </cell>
          <cell r="U733">
            <v>0</v>
          </cell>
          <cell r="V733">
            <v>0</v>
          </cell>
          <cell r="W733" t="str">
            <v>MMF</v>
          </cell>
          <cell r="X733">
            <v>0</v>
          </cell>
          <cell r="Y733">
            <v>0</v>
          </cell>
          <cell r="Z733">
            <v>0</v>
          </cell>
          <cell r="AA733">
            <v>40451</v>
          </cell>
          <cell r="AB733">
            <v>0</v>
          </cell>
          <cell r="AC733">
            <v>0</v>
          </cell>
          <cell r="AD733">
            <v>1</v>
          </cell>
          <cell r="AE733">
            <v>1</v>
          </cell>
          <cell r="AG733">
            <v>1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 t="str">
            <v>MMF</v>
          </cell>
          <cell r="AM733" t="str">
            <v>MMF</v>
          </cell>
          <cell r="AN733" t="str">
            <v>MMF</v>
          </cell>
          <cell r="AO733" t="str">
            <v>MMF</v>
          </cell>
          <cell r="AP733" t="str">
            <v>MMF</v>
          </cell>
          <cell r="AQ733" t="str">
            <v>MMF</v>
          </cell>
          <cell r="AR733" t="str">
            <v>MMF</v>
          </cell>
        </row>
        <row r="734">
          <cell r="A734" t="str">
            <v>CP Ltd</v>
          </cell>
          <cell r="B734" t="str">
            <v>HSBC IPO</v>
          </cell>
          <cell r="C734" t="str">
            <v>13400032</v>
          </cell>
          <cell r="D734" t="str">
            <v>USD</v>
          </cell>
          <cell r="E734" t="str">
            <v>015</v>
          </cell>
          <cell r="F734" t="str">
            <v>030</v>
          </cell>
          <cell r="G734" t="str">
            <v>JP MORGAN</v>
          </cell>
          <cell r="H734" t="str">
            <v>US GOVT 3915</v>
          </cell>
          <cell r="I734" t="str">
            <v>BX9USDJPMR9</v>
          </cell>
          <cell r="J734" t="str">
            <v>P</v>
          </cell>
          <cell r="K734" t="str">
            <v>ZZZ</v>
          </cell>
          <cell r="L734">
            <v>0</v>
          </cell>
          <cell r="M734">
            <v>15986426.84</v>
          </cell>
          <cell r="N734">
            <v>15986426.84</v>
          </cell>
          <cell r="O734">
            <v>15986426.84</v>
          </cell>
          <cell r="P734">
            <v>15986426.84</v>
          </cell>
          <cell r="Q734">
            <v>15986426.84</v>
          </cell>
          <cell r="S734" t="str">
            <v>MMF</v>
          </cell>
          <cell r="T734" t="str">
            <v>MMF</v>
          </cell>
          <cell r="U734">
            <v>0</v>
          </cell>
          <cell r="V734">
            <v>0</v>
          </cell>
          <cell r="W734" t="str">
            <v>MMF</v>
          </cell>
          <cell r="X734">
            <v>0</v>
          </cell>
          <cell r="Y734">
            <v>0</v>
          </cell>
          <cell r="Z734">
            <v>0</v>
          </cell>
          <cell r="AA734">
            <v>40451</v>
          </cell>
          <cell r="AB734">
            <v>0</v>
          </cell>
          <cell r="AC734">
            <v>0</v>
          </cell>
          <cell r="AD734">
            <v>1</v>
          </cell>
          <cell r="AE734">
            <v>1</v>
          </cell>
          <cell r="AG734">
            <v>1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 t="str">
            <v>MMF</v>
          </cell>
          <cell r="AM734" t="str">
            <v>MMF</v>
          </cell>
          <cell r="AN734" t="str">
            <v>MMF</v>
          </cell>
          <cell r="AO734" t="str">
            <v>MMF</v>
          </cell>
          <cell r="AP734" t="str">
            <v>MMF</v>
          </cell>
          <cell r="AQ734" t="str">
            <v>MMF</v>
          </cell>
          <cell r="AR734" t="str">
            <v>MMF</v>
          </cell>
        </row>
        <row r="735">
          <cell r="A735" t="str">
            <v>CP Inc</v>
          </cell>
          <cell r="B735" t="str">
            <v>Deutsche Bank</v>
          </cell>
          <cell r="C735" t="str">
            <v>13401302</v>
          </cell>
          <cell r="D735" t="str">
            <v>USD</v>
          </cell>
          <cell r="E735" t="str">
            <v>015</v>
          </cell>
          <cell r="F735" t="str">
            <v>030</v>
          </cell>
          <cell r="G735" t="str">
            <v>JP MORGAN</v>
          </cell>
          <cell r="H735" t="str">
            <v>US GOVT 3915</v>
          </cell>
          <cell r="I735" t="str">
            <v>BX9USDJPMR9</v>
          </cell>
          <cell r="J735" t="str">
            <v>P</v>
          </cell>
          <cell r="K735" t="str">
            <v>ZZZ</v>
          </cell>
          <cell r="L735">
            <v>0</v>
          </cell>
          <cell r="M735">
            <v>26406796.960000001</v>
          </cell>
          <cell r="N735">
            <v>26406796.960000001</v>
          </cell>
          <cell r="O735">
            <v>26406796.960000001</v>
          </cell>
          <cell r="P735">
            <v>26406796.960000001</v>
          </cell>
          <cell r="Q735">
            <v>26406796.960000001</v>
          </cell>
          <cell r="S735" t="str">
            <v>MMF</v>
          </cell>
          <cell r="T735" t="str">
            <v>MMF</v>
          </cell>
          <cell r="U735">
            <v>0</v>
          </cell>
          <cell r="V735">
            <v>0</v>
          </cell>
          <cell r="W735" t="str">
            <v>MMF</v>
          </cell>
          <cell r="X735">
            <v>0</v>
          </cell>
          <cell r="Y735">
            <v>0</v>
          </cell>
          <cell r="Z735">
            <v>0</v>
          </cell>
          <cell r="AA735">
            <v>40451</v>
          </cell>
          <cell r="AB735">
            <v>0</v>
          </cell>
          <cell r="AC735">
            <v>0</v>
          </cell>
          <cell r="AD735">
            <v>1</v>
          </cell>
          <cell r="AE735">
            <v>1</v>
          </cell>
          <cell r="AG735">
            <v>1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 t="str">
            <v>MMF</v>
          </cell>
          <cell r="AM735" t="str">
            <v>MMF</v>
          </cell>
          <cell r="AN735" t="str">
            <v>MMF</v>
          </cell>
          <cell r="AO735" t="str">
            <v>MMF</v>
          </cell>
          <cell r="AP735" t="str">
            <v>MMF</v>
          </cell>
          <cell r="AQ735" t="str">
            <v>MMF</v>
          </cell>
          <cell r="AR735" t="str">
            <v>MMF</v>
          </cell>
        </row>
        <row r="736">
          <cell r="A736" t="str">
            <v>CP Inc</v>
          </cell>
          <cell r="B736" t="str">
            <v>Treasury - Partners</v>
          </cell>
          <cell r="C736" t="str">
            <v>13401822</v>
          </cell>
          <cell r="D736" t="str">
            <v>USD</v>
          </cell>
          <cell r="E736" t="str">
            <v>015</v>
          </cell>
          <cell r="F736" t="str">
            <v>030</v>
          </cell>
          <cell r="G736" t="str">
            <v>JP MORGAN USD</v>
          </cell>
          <cell r="H736" t="str">
            <v>PRIME MMF PREMI</v>
          </cell>
          <cell r="I736" t="str">
            <v>BX9USD03660</v>
          </cell>
          <cell r="J736" t="str">
            <v>P</v>
          </cell>
          <cell r="K736" t="str">
            <v>ZZZ</v>
          </cell>
          <cell r="L736">
            <v>0</v>
          </cell>
          <cell r="M736">
            <v>23378665.82</v>
          </cell>
          <cell r="N736">
            <v>23378665.82</v>
          </cell>
          <cell r="O736">
            <v>23378665.82</v>
          </cell>
          <cell r="P736">
            <v>23378665.82</v>
          </cell>
          <cell r="Q736">
            <v>23378665.82</v>
          </cell>
          <cell r="S736" t="str">
            <v>MMF</v>
          </cell>
          <cell r="T736" t="str">
            <v>MMF</v>
          </cell>
          <cell r="U736">
            <v>0</v>
          </cell>
          <cell r="V736">
            <v>0</v>
          </cell>
          <cell r="W736" t="str">
            <v>MMF</v>
          </cell>
          <cell r="X736">
            <v>0</v>
          </cell>
          <cell r="Y736">
            <v>0</v>
          </cell>
          <cell r="Z736">
            <v>0</v>
          </cell>
          <cell r="AA736">
            <v>40451</v>
          </cell>
          <cell r="AB736">
            <v>0</v>
          </cell>
          <cell r="AC736">
            <v>0</v>
          </cell>
          <cell r="AD736">
            <v>1</v>
          </cell>
          <cell r="AE736">
            <v>1</v>
          </cell>
          <cell r="AG736">
            <v>1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 t="str">
            <v>MMF</v>
          </cell>
          <cell r="AM736" t="str">
            <v>MMF</v>
          </cell>
          <cell r="AN736" t="str">
            <v>MMF</v>
          </cell>
          <cell r="AO736" t="str">
            <v>MMF</v>
          </cell>
          <cell r="AP736" t="str">
            <v>MMF</v>
          </cell>
          <cell r="AQ736" t="str">
            <v>MMF</v>
          </cell>
          <cell r="AR736" t="str">
            <v>MMF</v>
          </cell>
        </row>
        <row r="737">
          <cell r="A737" t="str">
            <v>CP Inc</v>
          </cell>
          <cell r="B737" t="str">
            <v>ARS</v>
          </cell>
          <cell r="C737" t="str">
            <v>13404352</v>
          </cell>
          <cell r="D737" t="str">
            <v>USD</v>
          </cell>
          <cell r="E737" t="str">
            <v>015</v>
          </cell>
          <cell r="F737" t="str">
            <v>030</v>
          </cell>
          <cell r="G737" t="str">
            <v>JP MORGAN</v>
          </cell>
          <cell r="H737" t="str">
            <v>US GOVT 3915</v>
          </cell>
          <cell r="I737" t="str">
            <v>BX9USDJPMR9</v>
          </cell>
          <cell r="J737" t="str">
            <v>P</v>
          </cell>
          <cell r="K737" t="str">
            <v>ZZZ</v>
          </cell>
          <cell r="L737">
            <v>0</v>
          </cell>
          <cell r="M737">
            <v>219302.13</v>
          </cell>
          <cell r="N737">
            <v>219302.13</v>
          </cell>
          <cell r="O737">
            <v>219302.13</v>
          </cell>
          <cell r="P737">
            <v>219302.13</v>
          </cell>
          <cell r="Q737">
            <v>219302.13</v>
          </cell>
          <cell r="S737" t="str">
            <v>MMF</v>
          </cell>
          <cell r="T737" t="str">
            <v>MMF</v>
          </cell>
          <cell r="U737">
            <v>0</v>
          </cell>
          <cell r="V737">
            <v>0</v>
          </cell>
          <cell r="W737" t="str">
            <v>MMF</v>
          </cell>
          <cell r="X737">
            <v>0</v>
          </cell>
          <cell r="Y737">
            <v>0</v>
          </cell>
          <cell r="Z737">
            <v>0</v>
          </cell>
          <cell r="AA737">
            <v>40451</v>
          </cell>
          <cell r="AB737">
            <v>0</v>
          </cell>
          <cell r="AC737">
            <v>0</v>
          </cell>
          <cell r="AD737">
            <v>1</v>
          </cell>
          <cell r="AE737">
            <v>1</v>
          </cell>
          <cell r="AG737">
            <v>1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 t="str">
            <v>MMF</v>
          </cell>
          <cell r="AM737" t="str">
            <v>MMF</v>
          </cell>
          <cell r="AN737" t="str">
            <v>MMF</v>
          </cell>
          <cell r="AO737" t="str">
            <v>MMF</v>
          </cell>
          <cell r="AP737" t="str">
            <v>MMF</v>
          </cell>
          <cell r="AQ737" t="str">
            <v>MMF</v>
          </cell>
          <cell r="AR737" t="str">
            <v>MMF</v>
          </cell>
        </row>
        <row r="738">
          <cell r="A738" t="str">
            <v>CP Ltd</v>
          </cell>
          <cell r="B738" t="str">
            <v>BlackRock</v>
          </cell>
          <cell r="C738" t="str">
            <v>13407172</v>
          </cell>
          <cell r="D738" t="str">
            <v>USD</v>
          </cell>
          <cell r="E738" t="str">
            <v>015</v>
          </cell>
          <cell r="F738" t="str">
            <v>030</v>
          </cell>
          <cell r="G738" t="str">
            <v>JP MORGAN</v>
          </cell>
          <cell r="H738" t="str">
            <v>US GOVT 3915</v>
          </cell>
          <cell r="I738" t="str">
            <v>BX9USDJPMR9</v>
          </cell>
          <cell r="J738" t="str">
            <v>P</v>
          </cell>
          <cell r="K738" t="str">
            <v>ZZZ</v>
          </cell>
          <cell r="L738">
            <v>0</v>
          </cell>
          <cell r="M738">
            <v>30273142.170000002</v>
          </cell>
          <cell r="N738">
            <v>30273142.170000002</v>
          </cell>
          <cell r="O738">
            <v>30273142.170000002</v>
          </cell>
          <cell r="P738">
            <v>30273142.170000002</v>
          </cell>
          <cell r="Q738">
            <v>30273142.170000002</v>
          </cell>
          <cell r="S738" t="str">
            <v>MMF</v>
          </cell>
          <cell r="T738" t="str">
            <v>MMF</v>
          </cell>
          <cell r="U738">
            <v>0</v>
          </cell>
          <cell r="V738">
            <v>0</v>
          </cell>
          <cell r="W738" t="str">
            <v>MMF</v>
          </cell>
          <cell r="X738">
            <v>0</v>
          </cell>
          <cell r="Y738">
            <v>0</v>
          </cell>
          <cell r="Z738">
            <v>0</v>
          </cell>
          <cell r="AA738">
            <v>40451</v>
          </cell>
          <cell r="AB738">
            <v>0</v>
          </cell>
          <cell r="AC738">
            <v>0</v>
          </cell>
          <cell r="AD738">
            <v>1</v>
          </cell>
          <cell r="AE738">
            <v>1</v>
          </cell>
          <cell r="AG738">
            <v>1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 t="str">
            <v>MMF</v>
          </cell>
          <cell r="AM738" t="str">
            <v>MMF</v>
          </cell>
          <cell r="AN738" t="str">
            <v>MMF</v>
          </cell>
          <cell r="AO738" t="str">
            <v>MMF</v>
          </cell>
          <cell r="AP738" t="str">
            <v>MMF</v>
          </cell>
          <cell r="AQ738" t="str">
            <v>MMF</v>
          </cell>
          <cell r="AR738" t="str">
            <v>MMF</v>
          </cell>
        </row>
        <row r="739">
          <cell r="A739" t="str">
            <v>CP Inc</v>
          </cell>
          <cell r="B739" t="str">
            <v>UBS</v>
          </cell>
          <cell r="C739" t="str">
            <v>13409102</v>
          </cell>
          <cell r="D739" t="str">
            <v>USD</v>
          </cell>
          <cell r="E739" t="str">
            <v>015</v>
          </cell>
          <cell r="F739" t="str">
            <v>030</v>
          </cell>
          <cell r="G739" t="str">
            <v>JP MORGAN</v>
          </cell>
          <cell r="H739" t="str">
            <v>US GOVT 3915</v>
          </cell>
          <cell r="I739" t="str">
            <v>BX9USDJPMR9</v>
          </cell>
          <cell r="J739" t="str">
            <v>P</v>
          </cell>
          <cell r="K739" t="str">
            <v>ZZZ</v>
          </cell>
          <cell r="L739">
            <v>0</v>
          </cell>
          <cell r="M739">
            <v>22442077.469999999</v>
          </cell>
          <cell r="N739">
            <v>22442077.469999999</v>
          </cell>
          <cell r="O739">
            <v>22442077.469999999</v>
          </cell>
          <cell r="P739">
            <v>22442077.469999999</v>
          </cell>
          <cell r="Q739">
            <v>22442077.469999999</v>
          </cell>
          <cell r="S739" t="str">
            <v>MMF</v>
          </cell>
          <cell r="T739" t="str">
            <v>MMF</v>
          </cell>
          <cell r="U739">
            <v>0</v>
          </cell>
          <cell r="V739">
            <v>0</v>
          </cell>
          <cell r="W739" t="str">
            <v>MMF</v>
          </cell>
          <cell r="X739">
            <v>0</v>
          </cell>
          <cell r="Y739">
            <v>0</v>
          </cell>
          <cell r="Z739">
            <v>0</v>
          </cell>
          <cell r="AA739">
            <v>40451</v>
          </cell>
          <cell r="AB739">
            <v>0</v>
          </cell>
          <cell r="AC739">
            <v>0</v>
          </cell>
          <cell r="AD739">
            <v>1</v>
          </cell>
          <cell r="AE739">
            <v>1</v>
          </cell>
          <cell r="AG739">
            <v>1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 t="str">
            <v>MMF</v>
          </cell>
          <cell r="AM739" t="str">
            <v>MMF</v>
          </cell>
          <cell r="AN739" t="str">
            <v>MMF</v>
          </cell>
          <cell r="AO739" t="str">
            <v>MMF</v>
          </cell>
          <cell r="AP739" t="str">
            <v>MMF</v>
          </cell>
          <cell r="AQ739" t="str">
            <v>MMF</v>
          </cell>
          <cell r="AR739" t="str">
            <v>MMF</v>
          </cell>
        </row>
        <row r="740">
          <cell r="A740" t="str">
            <v>CP Inc</v>
          </cell>
          <cell r="B740" t="str">
            <v>Treasury - Partners</v>
          </cell>
          <cell r="C740" t="str">
            <v>13401822</v>
          </cell>
          <cell r="D740" t="str">
            <v>USD</v>
          </cell>
          <cell r="E740" t="str">
            <v>015</v>
          </cell>
          <cell r="F740" t="str">
            <v>040</v>
          </cell>
          <cell r="G740" t="str">
            <v>FEDERAL HOME LOAN BA</v>
          </cell>
          <cell r="H740" t="str">
            <v>1.125 MAR 23 12</v>
          </cell>
          <cell r="I740" t="str">
            <v>3133XXEK9</v>
          </cell>
          <cell r="J740" t="str">
            <v>B</v>
          </cell>
          <cell r="K740" t="str">
            <v>CAL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 t="str">
            <v>MS   23</v>
          </cell>
          <cell r="S740">
            <v>40444</v>
          </cell>
          <cell r="T740" t="str">
            <v>Cash</v>
          </cell>
          <cell r="U740">
            <v>0</v>
          </cell>
          <cell r="V740">
            <v>0</v>
          </cell>
          <cell r="W740" t="str">
            <v>MS</v>
          </cell>
          <cell r="X740">
            <v>1.125</v>
          </cell>
          <cell r="Y740">
            <v>1.46</v>
          </cell>
          <cell r="Z740">
            <v>0</v>
          </cell>
          <cell r="AA740">
            <v>40451</v>
          </cell>
          <cell r="AB740">
            <v>0</v>
          </cell>
          <cell r="AC740">
            <v>2.8799999999999999E-2</v>
          </cell>
          <cell r="AD740">
            <v>1</v>
          </cell>
          <cell r="AE740">
            <v>100</v>
          </cell>
          <cell r="AF740" t="str">
            <v>AAA</v>
          </cell>
          <cell r="AG740">
            <v>99.98</v>
          </cell>
          <cell r="AH740">
            <v>1.1000000000000001</v>
          </cell>
          <cell r="AI740">
            <v>1.1000000000000001</v>
          </cell>
          <cell r="AJ740">
            <v>0</v>
          </cell>
          <cell r="AK740">
            <v>0</v>
          </cell>
          <cell r="AL740" t="str">
            <v>AAA</v>
          </cell>
          <cell r="AM740" t="str">
            <v>WR</v>
          </cell>
          <cell r="AN740" t="str">
            <v>AAA</v>
          </cell>
          <cell r="AO740" t="str">
            <v>Government</v>
          </cell>
          <cell r="AP740" t="str">
            <v>Sovereign</v>
          </cell>
          <cell r="AQ740" t="str">
            <v>UNITED STATES</v>
          </cell>
          <cell r="AR740" t="str">
            <v>#N/A Field Not Applicable</v>
          </cell>
        </row>
        <row r="741">
          <cell r="A741" t="str">
            <v>CP Inc</v>
          </cell>
          <cell r="B741" t="str">
            <v>Deutsche Bank</v>
          </cell>
          <cell r="C741" t="str">
            <v>13401302</v>
          </cell>
          <cell r="D741" t="str">
            <v>USD</v>
          </cell>
          <cell r="E741" t="str">
            <v>015</v>
          </cell>
          <cell r="F741" t="str">
            <v>045</v>
          </cell>
          <cell r="G741" t="str">
            <v>FEDERAL FARM CR BKS</v>
          </cell>
          <cell r="H741" t="str">
            <v>1.950 SEP 17 12</v>
          </cell>
          <cell r="I741" t="str">
            <v>31331GP78</v>
          </cell>
          <cell r="J741" t="str">
            <v>B</v>
          </cell>
          <cell r="K741" t="str">
            <v>CAL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 t="str">
            <v>MS   17</v>
          </cell>
          <cell r="S741">
            <v>40438</v>
          </cell>
          <cell r="T741" t="str">
            <v>Cash</v>
          </cell>
          <cell r="U741">
            <v>0</v>
          </cell>
          <cell r="V741">
            <v>0</v>
          </cell>
          <cell r="W741" t="str">
            <v>MS</v>
          </cell>
          <cell r="X741">
            <v>1.95</v>
          </cell>
          <cell r="Y741">
            <v>1.92</v>
          </cell>
          <cell r="Z741">
            <v>0</v>
          </cell>
          <cell r="AA741">
            <v>40451</v>
          </cell>
          <cell r="AB741">
            <v>0</v>
          </cell>
          <cell r="AC741">
            <v>4.6500000000000007E-2</v>
          </cell>
          <cell r="AD741">
            <v>1</v>
          </cell>
          <cell r="AE741">
            <v>100</v>
          </cell>
          <cell r="AF741" t="str">
            <v>AAA</v>
          </cell>
          <cell r="AG741">
            <v>99.766000000000005</v>
          </cell>
          <cell r="AH741">
            <v>2.1</v>
          </cell>
          <cell r="AI741">
            <v>1.9</v>
          </cell>
          <cell r="AJ741">
            <v>0</v>
          </cell>
          <cell r="AK741">
            <v>0</v>
          </cell>
          <cell r="AL741" t="str">
            <v>AAA</v>
          </cell>
          <cell r="AM741" t="str">
            <v>WR</v>
          </cell>
          <cell r="AN741" t="str">
            <v>AAA</v>
          </cell>
          <cell r="AO741" t="str">
            <v>Government</v>
          </cell>
          <cell r="AP741" t="str">
            <v>Sovereign</v>
          </cell>
          <cell r="AQ741" t="str">
            <v>UNITED STATES</v>
          </cell>
          <cell r="AR741" t="str">
            <v>#N/A Field Not Applicable</v>
          </cell>
        </row>
        <row r="742">
          <cell r="A742" t="str">
            <v>CP Inc</v>
          </cell>
          <cell r="B742" t="str">
            <v>Treasury - Partners</v>
          </cell>
          <cell r="C742" t="str">
            <v>13401822</v>
          </cell>
          <cell r="D742" t="str">
            <v>USD</v>
          </cell>
          <cell r="E742" t="str">
            <v>015</v>
          </cell>
          <cell r="F742" t="str">
            <v>045</v>
          </cell>
          <cell r="G742" t="str">
            <v>FEDERAL HOME LN MTG</v>
          </cell>
          <cell r="H742" t="str">
            <v>2.000 SEP 28 12</v>
          </cell>
          <cell r="I742" t="str">
            <v>3128X9GK0</v>
          </cell>
          <cell r="J742" t="str">
            <v>B</v>
          </cell>
          <cell r="K742" t="str">
            <v>CAL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 t="str">
            <v>MS   28</v>
          </cell>
          <cell r="S742">
            <v>40449</v>
          </cell>
          <cell r="T742" t="str">
            <v>Cash</v>
          </cell>
          <cell r="U742">
            <v>0</v>
          </cell>
          <cell r="V742">
            <v>0</v>
          </cell>
          <cell r="W742" t="str">
            <v>MS</v>
          </cell>
          <cell r="X742">
            <v>2</v>
          </cell>
          <cell r="Y742">
            <v>1.97</v>
          </cell>
          <cell r="Z742">
            <v>0</v>
          </cell>
          <cell r="AA742">
            <v>40451</v>
          </cell>
          <cell r="AB742">
            <v>0</v>
          </cell>
          <cell r="AC742">
            <v>4.8799999999999996E-2</v>
          </cell>
          <cell r="AD742">
            <v>1</v>
          </cell>
          <cell r="AE742">
            <v>0</v>
          </cell>
          <cell r="AF742" t="str">
            <v>AAA</v>
          </cell>
          <cell r="AG742">
            <v>100.236</v>
          </cell>
          <cell r="AH742">
            <v>1.7</v>
          </cell>
          <cell r="AI742">
            <v>0</v>
          </cell>
          <cell r="AJ742">
            <v>0</v>
          </cell>
          <cell r="AK742">
            <v>0</v>
          </cell>
          <cell r="AL742" t="str">
            <v>AAA</v>
          </cell>
          <cell r="AM742" t="str">
            <v>WR</v>
          </cell>
          <cell r="AN742" t="str">
            <v>AAA</v>
          </cell>
          <cell r="AO742" t="str">
            <v>Government</v>
          </cell>
          <cell r="AP742" t="str">
            <v>Sovereign</v>
          </cell>
          <cell r="AQ742" t="str">
            <v>UNITED STATES</v>
          </cell>
          <cell r="AR742" t="str">
            <v>#N/A Field Not Applicable</v>
          </cell>
        </row>
        <row r="743">
          <cell r="A743" t="str">
            <v>CP Inc</v>
          </cell>
          <cell r="B743" t="str">
            <v>UBS</v>
          </cell>
          <cell r="C743" t="str">
            <v>13409102</v>
          </cell>
          <cell r="D743" t="str">
            <v>USD</v>
          </cell>
          <cell r="E743" t="str">
            <v>015</v>
          </cell>
          <cell r="F743" t="str">
            <v>045</v>
          </cell>
          <cell r="G743" t="str">
            <v>FEDERAL NTL MTG ASSN</v>
          </cell>
          <cell r="H743" t="str">
            <v>2.000 SEP 28 12</v>
          </cell>
          <cell r="I743" t="str">
            <v>31398AZF2</v>
          </cell>
          <cell r="J743" t="str">
            <v>B</v>
          </cell>
          <cell r="K743" t="str">
            <v>CAL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 t="str">
            <v>MS   28</v>
          </cell>
          <cell r="S743">
            <v>40449</v>
          </cell>
          <cell r="T743" t="str">
            <v>Cash</v>
          </cell>
          <cell r="U743">
            <v>0</v>
          </cell>
          <cell r="V743">
            <v>0</v>
          </cell>
          <cell r="W743" t="str">
            <v>MS</v>
          </cell>
          <cell r="X743">
            <v>2</v>
          </cell>
          <cell r="Y743">
            <v>1.95</v>
          </cell>
          <cell r="Z743">
            <v>0</v>
          </cell>
          <cell r="AA743">
            <v>40451</v>
          </cell>
          <cell r="AB743">
            <v>0</v>
          </cell>
          <cell r="AC743">
            <v>4.7800000000000002E-2</v>
          </cell>
          <cell r="AD743">
            <v>1</v>
          </cell>
          <cell r="AE743">
            <v>100</v>
          </cell>
          <cell r="AF743" t="str">
            <v>AAA</v>
          </cell>
          <cell r="AG743">
            <v>100.125</v>
          </cell>
          <cell r="AH743">
            <v>1.9</v>
          </cell>
          <cell r="AI743">
            <v>2</v>
          </cell>
          <cell r="AJ743">
            <v>0</v>
          </cell>
          <cell r="AK743">
            <v>0</v>
          </cell>
          <cell r="AL743" t="str">
            <v>AAA</v>
          </cell>
          <cell r="AM743" t="str">
            <v>WR</v>
          </cell>
          <cell r="AN743" t="str">
            <v>AAA</v>
          </cell>
          <cell r="AO743" t="str">
            <v>Government</v>
          </cell>
          <cell r="AP743" t="str">
            <v>Sovereign</v>
          </cell>
          <cell r="AQ743" t="str">
            <v>UNITED STATES</v>
          </cell>
          <cell r="AR743" t="str">
            <v>#N/A Field Not Applicable</v>
          </cell>
        </row>
        <row r="744">
          <cell r="A744" t="str">
            <v>CP Inc</v>
          </cell>
          <cell r="B744" t="str">
            <v>Inveco</v>
          </cell>
          <cell r="C744" t="str">
            <v>13400002</v>
          </cell>
          <cell r="D744" t="str">
            <v>USD</v>
          </cell>
          <cell r="E744" t="str">
            <v>015</v>
          </cell>
          <cell r="F744" t="str">
            <v>070</v>
          </cell>
          <cell r="G744" t="str">
            <v>BOEING CAP CORP</v>
          </cell>
          <cell r="H744" t="str">
            <v>7.375 SEP 27 10</v>
          </cell>
          <cell r="I744" t="str">
            <v>097014AC8</v>
          </cell>
          <cell r="J744" t="str">
            <v>B</v>
          </cell>
          <cell r="K744" t="str">
            <v>CAL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S744">
            <v>40448</v>
          </cell>
          <cell r="T744" t="str">
            <v>Cash</v>
          </cell>
          <cell r="U744">
            <v>0</v>
          </cell>
          <cell r="V744">
            <v>0</v>
          </cell>
          <cell r="W744" t="str">
            <v>MS</v>
          </cell>
          <cell r="X744">
            <v>7.375</v>
          </cell>
          <cell r="Y744">
            <v>0</v>
          </cell>
          <cell r="Z744">
            <v>0</v>
          </cell>
          <cell r="AA744">
            <v>40451</v>
          </cell>
          <cell r="AB744">
            <v>0</v>
          </cell>
          <cell r="AC744">
            <v>0</v>
          </cell>
          <cell r="AD744">
            <v>1</v>
          </cell>
          <cell r="AE744">
            <v>100</v>
          </cell>
          <cell r="AF744" t="str">
            <v>A</v>
          </cell>
          <cell r="AG744">
            <v>109.29600000000001</v>
          </cell>
          <cell r="AH744">
            <v>-13.9</v>
          </cell>
          <cell r="AI744">
            <v>0</v>
          </cell>
          <cell r="AJ744">
            <v>0</v>
          </cell>
          <cell r="AK744">
            <v>0</v>
          </cell>
          <cell r="AL744" t="str">
            <v>NR</v>
          </cell>
          <cell r="AM744" t="str">
            <v>WR</v>
          </cell>
          <cell r="AN744" t="str">
            <v>NR</v>
          </cell>
          <cell r="AO744" t="str">
            <v>Financial</v>
          </cell>
          <cell r="AP744" t="str">
            <v>Diversified Finan Serv</v>
          </cell>
          <cell r="AQ744" t="str">
            <v>UNITED STATES</v>
          </cell>
          <cell r="AR744" t="str">
            <v>#N/A Field Not Applicable</v>
          </cell>
        </row>
        <row r="745">
          <cell r="A745" t="str">
            <v>CP Inc</v>
          </cell>
          <cell r="B745" t="str">
            <v>Inveco</v>
          </cell>
          <cell r="C745" t="str">
            <v>13400002</v>
          </cell>
          <cell r="D745" t="str">
            <v>USD</v>
          </cell>
          <cell r="E745" t="str">
            <v>015</v>
          </cell>
          <cell r="F745" t="str">
            <v>070</v>
          </cell>
          <cell r="G745" t="str">
            <v>MEDTRONIC INC</v>
          </cell>
          <cell r="H745" t="str">
            <v>4.375 SEP 15 10</v>
          </cell>
          <cell r="I745" t="str">
            <v>585055AG1</v>
          </cell>
          <cell r="J745" t="str">
            <v>B</v>
          </cell>
          <cell r="K745" t="str">
            <v>CAL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S745">
            <v>40436</v>
          </cell>
          <cell r="T745" t="str">
            <v>Cash</v>
          </cell>
          <cell r="U745">
            <v>0</v>
          </cell>
          <cell r="V745">
            <v>0</v>
          </cell>
          <cell r="W745" t="str">
            <v>MS</v>
          </cell>
          <cell r="X745">
            <v>4.375</v>
          </cell>
          <cell r="Y745">
            <v>0</v>
          </cell>
          <cell r="Z745">
            <v>0</v>
          </cell>
          <cell r="AA745">
            <v>40451</v>
          </cell>
          <cell r="AB745">
            <v>0</v>
          </cell>
          <cell r="AC745">
            <v>0</v>
          </cell>
          <cell r="AD745">
            <v>1</v>
          </cell>
          <cell r="AE745">
            <v>100</v>
          </cell>
          <cell r="AF745" t="str">
            <v>AA-</v>
          </cell>
          <cell r="AG745">
            <v>100.992</v>
          </cell>
          <cell r="AH745">
            <v>3.9</v>
          </cell>
          <cell r="AI745">
            <v>0</v>
          </cell>
          <cell r="AJ745">
            <v>0</v>
          </cell>
          <cell r="AK745">
            <v>0</v>
          </cell>
          <cell r="AL745" t="str">
            <v>NR</v>
          </cell>
          <cell r="AM745" t="str">
            <v>WR</v>
          </cell>
          <cell r="AN745" t="str">
            <v>NR</v>
          </cell>
          <cell r="AO745" t="str">
            <v>Consumer, Non-cyclical</v>
          </cell>
          <cell r="AP745" t="str">
            <v>Healthcare-Products</v>
          </cell>
          <cell r="AQ745" t="str">
            <v>UNITED STATES</v>
          </cell>
          <cell r="AR745" t="str">
            <v>#N/A Field Not Applicable</v>
          </cell>
        </row>
        <row r="746">
          <cell r="A746" t="str">
            <v>CP Ltd</v>
          </cell>
          <cell r="B746" t="str">
            <v>HSBC CP Ltd</v>
          </cell>
          <cell r="C746" t="str">
            <v>13400012</v>
          </cell>
          <cell r="D746" t="str">
            <v>USD</v>
          </cell>
          <cell r="E746" t="str">
            <v>600</v>
          </cell>
          <cell r="F746" t="str">
            <v>070</v>
          </cell>
          <cell r="G746" t="str">
            <v>EUROPEAN INVT BANK</v>
          </cell>
          <cell r="H746" t="str">
            <v>4.625 15 SEP 2010</v>
          </cell>
          <cell r="I746" t="str">
            <v>B298785EH5</v>
          </cell>
          <cell r="J746" t="str">
            <v>B</v>
          </cell>
          <cell r="K746" t="str">
            <v>ZZZ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S746">
            <v>40436</v>
          </cell>
          <cell r="T746" t="str">
            <v>Cash</v>
          </cell>
          <cell r="U746">
            <v>0</v>
          </cell>
          <cell r="V746">
            <v>0</v>
          </cell>
          <cell r="W746" t="str">
            <v>MS</v>
          </cell>
          <cell r="X746">
            <v>4.625</v>
          </cell>
          <cell r="Y746">
            <v>0.04</v>
          </cell>
          <cell r="Z746">
            <v>0</v>
          </cell>
          <cell r="AA746">
            <v>40451</v>
          </cell>
          <cell r="AB746">
            <v>0</v>
          </cell>
          <cell r="AC746">
            <v>0</v>
          </cell>
          <cell r="AD746">
            <v>1</v>
          </cell>
          <cell r="AE746">
            <v>100</v>
          </cell>
          <cell r="AF746" t="str">
            <v>AAA</v>
          </cell>
          <cell r="AG746">
            <v>103.57</v>
          </cell>
          <cell r="AH746">
            <v>0.5</v>
          </cell>
          <cell r="AI746">
            <v>0</v>
          </cell>
          <cell r="AJ746">
            <v>0</v>
          </cell>
          <cell r="AK746">
            <v>0</v>
          </cell>
          <cell r="AL746" t="str">
            <v>NR</v>
          </cell>
          <cell r="AM746" t="str">
            <v>WR</v>
          </cell>
          <cell r="AN746" t="str">
            <v>NR</v>
          </cell>
          <cell r="AO746" t="str">
            <v>Government</v>
          </cell>
          <cell r="AP746" t="str">
            <v>Multi-National</v>
          </cell>
          <cell r="AQ746" t="str">
            <v>SNAT</v>
          </cell>
          <cell r="AR746" t="str">
            <v>#N/A Field Not Applicable</v>
          </cell>
        </row>
        <row r="747">
          <cell r="A747" t="str">
            <v>CP Ltd</v>
          </cell>
          <cell r="B747" t="str">
            <v>HSBC IPO</v>
          </cell>
          <cell r="C747" t="str">
            <v>13400032</v>
          </cell>
          <cell r="D747" t="str">
            <v>USD</v>
          </cell>
          <cell r="E747" t="str">
            <v>015</v>
          </cell>
          <cell r="F747" t="str">
            <v>070</v>
          </cell>
          <cell r="G747" t="str">
            <v>BOEING CAP CORP</v>
          </cell>
          <cell r="H747" t="str">
            <v>7.375 SEP 27 10</v>
          </cell>
          <cell r="I747" t="str">
            <v>097014AC8</v>
          </cell>
          <cell r="J747" t="str">
            <v>B</v>
          </cell>
          <cell r="K747" t="str">
            <v>CAL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S747">
            <v>40448</v>
          </cell>
          <cell r="T747" t="str">
            <v>Cash</v>
          </cell>
          <cell r="U747">
            <v>0</v>
          </cell>
          <cell r="V747">
            <v>0</v>
          </cell>
          <cell r="W747" t="str">
            <v>MS</v>
          </cell>
          <cell r="X747">
            <v>7.375</v>
          </cell>
          <cell r="Y747">
            <v>0</v>
          </cell>
          <cell r="Z747">
            <v>0</v>
          </cell>
          <cell r="AA747">
            <v>40451</v>
          </cell>
          <cell r="AB747">
            <v>0</v>
          </cell>
          <cell r="AC747">
            <v>0</v>
          </cell>
          <cell r="AD747">
            <v>1</v>
          </cell>
          <cell r="AE747">
            <v>100</v>
          </cell>
          <cell r="AF747" t="str">
            <v>A</v>
          </cell>
          <cell r="AG747">
            <v>110.127</v>
          </cell>
          <cell r="AH747">
            <v>3.3</v>
          </cell>
          <cell r="AI747">
            <v>0</v>
          </cell>
          <cell r="AJ747">
            <v>0</v>
          </cell>
          <cell r="AK747">
            <v>0</v>
          </cell>
          <cell r="AL747" t="str">
            <v>NR</v>
          </cell>
          <cell r="AM747" t="str">
            <v>WR</v>
          </cell>
          <cell r="AN747" t="str">
            <v>NR</v>
          </cell>
          <cell r="AO747" t="str">
            <v>Financial</v>
          </cell>
          <cell r="AP747" t="str">
            <v>Diversified Finan Serv</v>
          </cell>
          <cell r="AQ747" t="str">
            <v>UNITED STATES</v>
          </cell>
          <cell r="AR747" t="str">
            <v>#N/A Field Not Applicable</v>
          </cell>
        </row>
        <row r="748">
          <cell r="A748" t="str">
            <v>CP Ltd</v>
          </cell>
          <cell r="B748" t="str">
            <v>HSBC IPO</v>
          </cell>
          <cell r="C748" t="str">
            <v>13400032</v>
          </cell>
          <cell r="D748" t="str">
            <v>USD</v>
          </cell>
          <cell r="E748" t="str">
            <v>015</v>
          </cell>
          <cell r="F748" t="str">
            <v>070</v>
          </cell>
          <cell r="G748" t="str">
            <v>MEDTRONIC INC</v>
          </cell>
          <cell r="H748" t="str">
            <v>4.375 SEP 15 10</v>
          </cell>
          <cell r="I748" t="str">
            <v>585055AG1</v>
          </cell>
          <cell r="J748" t="str">
            <v>B</v>
          </cell>
          <cell r="K748" t="str">
            <v>CAL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S748">
            <v>40436</v>
          </cell>
          <cell r="T748" t="str">
            <v>Cash</v>
          </cell>
          <cell r="U748">
            <v>0</v>
          </cell>
          <cell r="V748">
            <v>0</v>
          </cell>
          <cell r="W748" t="str">
            <v>MS</v>
          </cell>
          <cell r="X748">
            <v>4.375</v>
          </cell>
          <cell r="Y748">
            <v>0</v>
          </cell>
          <cell r="Z748">
            <v>0</v>
          </cell>
          <cell r="AA748">
            <v>40451</v>
          </cell>
          <cell r="AB748">
            <v>0</v>
          </cell>
          <cell r="AC748">
            <v>0</v>
          </cell>
          <cell r="AD748">
            <v>1</v>
          </cell>
          <cell r="AE748">
            <v>100</v>
          </cell>
          <cell r="AF748" t="str">
            <v>AA-</v>
          </cell>
          <cell r="AG748">
            <v>102.05</v>
          </cell>
          <cell r="AH748">
            <v>3.4</v>
          </cell>
          <cell r="AI748">
            <v>0</v>
          </cell>
          <cell r="AJ748">
            <v>0</v>
          </cell>
          <cell r="AK748">
            <v>0</v>
          </cell>
          <cell r="AL748" t="str">
            <v>NR</v>
          </cell>
          <cell r="AM748" t="str">
            <v>WR</v>
          </cell>
          <cell r="AN748" t="str">
            <v>NR</v>
          </cell>
          <cell r="AO748" t="str">
            <v>Consumer, Non-cyclical</v>
          </cell>
          <cell r="AP748" t="str">
            <v>Healthcare-Products</v>
          </cell>
          <cell r="AQ748" t="str">
            <v>UNITED STATES</v>
          </cell>
          <cell r="AR748" t="str">
            <v>#N/A Field Not Applicable</v>
          </cell>
        </row>
        <row r="749">
          <cell r="A749" t="str">
            <v>CP Inc</v>
          </cell>
          <cell r="B749" t="str">
            <v>Deutsche Bank</v>
          </cell>
          <cell r="C749" t="str">
            <v>13401302</v>
          </cell>
          <cell r="D749" t="str">
            <v>USD</v>
          </cell>
          <cell r="E749" t="str">
            <v>015</v>
          </cell>
          <cell r="F749" t="str">
            <v>070</v>
          </cell>
          <cell r="G749" t="str">
            <v>BOEING CAP CORP</v>
          </cell>
          <cell r="H749" t="str">
            <v>7.375 SEP 27 10</v>
          </cell>
          <cell r="I749" t="str">
            <v>097014AC8</v>
          </cell>
          <cell r="J749" t="str">
            <v>B</v>
          </cell>
          <cell r="K749" t="str">
            <v>CAL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S749">
            <v>40448</v>
          </cell>
          <cell r="T749" t="str">
            <v>Cash</v>
          </cell>
          <cell r="U749">
            <v>0</v>
          </cell>
          <cell r="V749">
            <v>0</v>
          </cell>
          <cell r="W749" t="str">
            <v>MS</v>
          </cell>
          <cell r="X749">
            <v>7.375</v>
          </cell>
          <cell r="Y749">
            <v>0</v>
          </cell>
          <cell r="Z749">
            <v>0</v>
          </cell>
          <cell r="AA749">
            <v>40451</v>
          </cell>
          <cell r="AB749">
            <v>0</v>
          </cell>
          <cell r="AC749">
            <v>0</v>
          </cell>
          <cell r="AD749">
            <v>1</v>
          </cell>
          <cell r="AE749">
            <v>100</v>
          </cell>
          <cell r="AF749" t="str">
            <v>A</v>
          </cell>
          <cell r="AG749">
            <v>110.11</v>
          </cell>
          <cell r="AH749">
            <v>3.3</v>
          </cell>
          <cell r="AI749">
            <v>0</v>
          </cell>
          <cell r="AJ749">
            <v>0</v>
          </cell>
          <cell r="AK749">
            <v>0</v>
          </cell>
          <cell r="AL749" t="str">
            <v>NR</v>
          </cell>
          <cell r="AM749" t="str">
            <v>WR</v>
          </cell>
          <cell r="AN749" t="str">
            <v>NR</v>
          </cell>
          <cell r="AO749" t="str">
            <v>Financial</v>
          </cell>
          <cell r="AP749" t="str">
            <v>Diversified Finan Serv</v>
          </cell>
          <cell r="AQ749" t="str">
            <v>UNITED STATES</v>
          </cell>
          <cell r="AR749" t="str">
            <v>#N/A Field Not Applicable</v>
          </cell>
        </row>
        <row r="750">
          <cell r="A750" t="str">
            <v>CP Inc</v>
          </cell>
          <cell r="B750" t="str">
            <v>Deutsche Bank</v>
          </cell>
          <cell r="C750" t="str">
            <v>13401302</v>
          </cell>
          <cell r="D750" t="str">
            <v>USD</v>
          </cell>
          <cell r="E750" t="str">
            <v>015</v>
          </cell>
          <cell r="F750" t="str">
            <v>070</v>
          </cell>
          <cell r="G750" t="str">
            <v>CONS EDISON CO N Y</v>
          </cell>
          <cell r="H750" t="str">
            <v>7.500 SEP 01 10</v>
          </cell>
          <cell r="I750" t="str">
            <v>209111DJ9</v>
          </cell>
          <cell r="J750" t="str">
            <v>B</v>
          </cell>
          <cell r="K750" t="str">
            <v>ZZZ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S750">
            <v>40422</v>
          </cell>
          <cell r="T750" t="str">
            <v>Cash</v>
          </cell>
          <cell r="U750">
            <v>0</v>
          </cell>
          <cell r="V750">
            <v>0</v>
          </cell>
          <cell r="W750" t="str">
            <v>MS</v>
          </cell>
          <cell r="X750">
            <v>7.5</v>
          </cell>
          <cell r="Y750">
            <v>0</v>
          </cell>
          <cell r="Z750">
            <v>0</v>
          </cell>
          <cell r="AA750">
            <v>40451</v>
          </cell>
          <cell r="AB750">
            <v>0</v>
          </cell>
          <cell r="AC750">
            <v>0</v>
          </cell>
          <cell r="AD750">
            <v>1</v>
          </cell>
          <cell r="AE750">
            <v>100</v>
          </cell>
          <cell r="AF750" t="str">
            <v>A-</v>
          </cell>
          <cell r="AG750">
            <v>110.20699999999999</v>
          </cell>
          <cell r="AH750">
            <v>3.2</v>
          </cell>
          <cell r="AI750">
            <v>0</v>
          </cell>
          <cell r="AJ750">
            <v>0</v>
          </cell>
          <cell r="AK750">
            <v>0</v>
          </cell>
          <cell r="AL750" t="str">
            <v>NR</v>
          </cell>
          <cell r="AM750" t="str">
            <v>WR</v>
          </cell>
          <cell r="AN750" t="str">
            <v>NR</v>
          </cell>
          <cell r="AO750" t="str">
            <v>Utilities</v>
          </cell>
          <cell r="AP750" t="str">
            <v>Electric</v>
          </cell>
          <cell r="AQ750" t="str">
            <v>UNITED STATES</v>
          </cell>
          <cell r="AR750" t="str">
            <v>#N/A Field Not Applicable</v>
          </cell>
        </row>
        <row r="751">
          <cell r="A751" t="str">
            <v>CP Inc</v>
          </cell>
          <cell r="B751" t="str">
            <v>Treasury - Partners</v>
          </cell>
          <cell r="C751" t="str">
            <v>13401822</v>
          </cell>
          <cell r="D751" t="str">
            <v>USD</v>
          </cell>
          <cell r="E751" t="str">
            <v>015</v>
          </cell>
          <cell r="F751" t="str">
            <v>070</v>
          </cell>
          <cell r="G751" t="str">
            <v>BOEING CAP CORP</v>
          </cell>
          <cell r="H751" t="str">
            <v>7.375 SEP 27 10</v>
          </cell>
          <cell r="I751" t="str">
            <v>097014AC8</v>
          </cell>
          <cell r="J751" t="str">
            <v>B</v>
          </cell>
          <cell r="K751" t="str">
            <v>CAL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S751">
            <v>40448</v>
          </cell>
          <cell r="T751" t="str">
            <v>Cash</v>
          </cell>
          <cell r="U751">
            <v>0</v>
          </cell>
          <cell r="V751">
            <v>0</v>
          </cell>
          <cell r="W751" t="str">
            <v>MS</v>
          </cell>
          <cell r="X751">
            <v>7.375</v>
          </cell>
          <cell r="Y751">
            <v>0</v>
          </cell>
          <cell r="Z751">
            <v>0</v>
          </cell>
          <cell r="AA751">
            <v>40451</v>
          </cell>
          <cell r="AB751">
            <v>0</v>
          </cell>
          <cell r="AC751">
            <v>0</v>
          </cell>
          <cell r="AD751">
            <v>1</v>
          </cell>
          <cell r="AE751">
            <v>100</v>
          </cell>
          <cell r="AF751" t="str">
            <v>A</v>
          </cell>
          <cell r="AG751">
            <v>110.11</v>
          </cell>
          <cell r="AH751">
            <v>3.3</v>
          </cell>
          <cell r="AI751">
            <v>0</v>
          </cell>
          <cell r="AJ751">
            <v>0</v>
          </cell>
          <cell r="AK751">
            <v>0</v>
          </cell>
          <cell r="AL751" t="str">
            <v>NR</v>
          </cell>
          <cell r="AM751" t="str">
            <v>WR</v>
          </cell>
          <cell r="AN751" t="str">
            <v>NR</v>
          </cell>
          <cell r="AO751" t="str">
            <v>Financial</v>
          </cell>
          <cell r="AP751" t="str">
            <v>Diversified Finan Serv</v>
          </cell>
          <cell r="AQ751" t="str">
            <v>UNITED STATES</v>
          </cell>
          <cell r="AR751" t="str">
            <v>#N/A Field Not Applicable</v>
          </cell>
        </row>
        <row r="752">
          <cell r="A752" t="str">
            <v>CP Inc</v>
          </cell>
          <cell r="B752" t="str">
            <v>UBS</v>
          </cell>
          <cell r="C752" t="str">
            <v>13409102</v>
          </cell>
          <cell r="D752" t="str">
            <v>USD</v>
          </cell>
          <cell r="E752" t="str">
            <v>015</v>
          </cell>
          <cell r="F752" t="str">
            <v>070</v>
          </cell>
          <cell r="G752" t="str">
            <v>MEDTRONIC INC</v>
          </cell>
          <cell r="H752" t="str">
            <v>4.375 SEP 15 10</v>
          </cell>
          <cell r="I752" t="str">
            <v>585055AG1</v>
          </cell>
          <cell r="J752" t="str">
            <v>B</v>
          </cell>
          <cell r="K752" t="str">
            <v>CAL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S752">
            <v>40436</v>
          </cell>
          <cell r="T752" t="str">
            <v>Cash</v>
          </cell>
          <cell r="U752">
            <v>0</v>
          </cell>
          <cell r="V752">
            <v>0</v>
          </cell>
          <cell r="W752" t="str">
            <v>MS</v>
          </cell>
          <cell r="X752">
            <v>4.375</v>
          </cell>
          <cell r="Y752">
            <v>0</v>
          </cell>
          <cell r="Z752">
            <v>0</v>
          </cell>
          <cell r="AA752">
            <v>40451</v>
          </cell>
          <cell r="AB752">
            <v>0</v>
          </cell>
          <cell r="AC752">
            <v>0</v>
          </cell>
          <cell r="AD752">
            <v>1</v>
          </cell>
          <cell r="AE752">
            <v>100</v>
          </cell>
          <cell r="AF752" t="str">
            <v>AA-</v>
          </cell>
          <cell r="AG752">
            <v>97.016999999999996</v>
          </cell>
          <cell r="AH752">
            <v>12.7</v>
          </cell>
          <cell r="AI752">
            <v>0</v>
          </cell>
          <cell r="AJ752">
            <v>0</v>
          </cell>
          <cell r="AK752">
            <v>0</v>
          </cell>
          <cell r="AL752" t="str">
            <v>NR</v>
          </cell>
          <cell r="AM752" t="str">
            <v>WR</v>
          </cell>
          <cell r="AN752" t="str">
            <v>NR</v>
          </cell>
          <cell r="AO752" t="str">
            <v>Consumer, Non-cyclical</v>
          </cell>
          <cell r="AP752" t="str">
            <v>Healthcare-Products</v>
          </cell>
          <cell r="AQ752" t="str">
            <v>UNITED STATES</v>
          </cell>
          <cell r="AR752" t="str">
            <v>#N/A Field Not Applicable</v>
          </cell>
        </row>
        <row r="753">
          <cell r="A753" t="str">
            <v>CP Inc</v>
          </cell>
          <cell r="B753" t="str">
            <v>ARS</v>
          </cell>
          <cell r="C753" t="str">
            <v>13404352</v>
          </cell>
          <cell r="D753" t="str">
            <v>USD</v>
          </cell>
          <cell r="E753" t="str">
            <v>015</v>
          </cell>
          <cell r="F753" t="str">
            <v>085</v>
          </cell>
          <cell r="G753" t="str">
            <v>ARS Adjustment (OTTI)</v>
          </cell>
          <cell r="H753" t="str">
            <v>All</v>
          </cell>
          <cell r="I753" t="str">
            <v>All</v>
          </cell>
          <cell r="J753" t="str">
            <v>B</v>
          </cell>
          <cell r="K753" t="str">
            <v>FLR</v>
          </cell>
          <cell r="L753">
            <v>5369.65</v>
          </cell>
          <cell r="M753">
            <v>-7455508</v>
          </cell>
          <cell r="N753">
            <v>-7455508</v>
          </cell>
          <cell r="O753">
            <v>-7455508</v>
          </cell>
          <cell r="P753">
            <v>-7455508</v>
          </cell>
          <cell r="Q753">
            <v>-7455508</v>
          </cell>
          <cell r="R753" t="str">
            <v>M JAN  9</v>
          </cell>
          <cell r="S753">
            <v>49530</v>
          </cell>
          <cell r="T753">
            <v>2035</v>
          </cell>
          <cell r="U753">
            <v>8</v>
          </cell>
          <cell r="V753">
            <v>9079</v>
          </cell>
          <cell r="W753" t="str">
            <v>MS</v>
          </cell>
          <cell r="X753">
            <v>1.7569999999999999</v>
          </cell>
          <cell r="Y753">
            <v>0.08</v>
          </cell>
          <cell r="Z753">
            <v>-2.6776072928414129E-4</v>
          </cell>
          <cell r="AA753">
            <v>40451</v>
          </cell>
          <cell r="AB753">
            <v>-1166950</v>
          </cell>
          <cell r="AC753">
            <v>0</v>
          </cell>
          <cell r="AD753">
            <v>1</v>
          </cell>
          <cell r="AE753">
            <v>76.661000000000001</v>
          </cell>
          <cell r="AF753" t="str">
            <v>CCC+</v>
          </cell>
          <cell r="AG753">
            <v>100</v>
          </cell>
          <cell r="AH753">
            <v>1.8</v>
          </cell>
          <cell r="AI753">
            <v>-278.3</v>
          </cell>
          <cell r="AJ753">
            <v>-6.0246164088931789E-3</v>
          </cell>
          <cell r="AK753">
            <v>-7.4633850862019964E-3</v>
          </cell>
          <cell r="AL753" t="e">
            <v>#N/A</v>
          </cell>
          <cell r="AM753" t="e">
            <v>#N/A</v>
          </cell>
          <cell r="AN753" t="str">
            <v>CCC+</v>
          </cell>
          <cell r="AO753" t="str">
            <v>Financial</v>
          </cell>
          <cell r="AP753" t="str">
            <v>Diversified Finan Serv</v>
          </cell>
          <cell r="AQ753" t="str">
            <v>UNITED STATES</v>
          </cell>
          <cell r="AR753" t="e">
            <v>#N/A</v>
          </cell>
        </row>
        <row r="754">
          <cell r="A754" t="str">
            <v>CP Ltd</v>
          </cell>
          <cell r="B754" t="str">
            <v>CP Ltd</v>
          </cell>
          <cell r="C754" t="str">
            <v>CP Ltd</v>
          </cell>
          <cell r="D754" t="str">
            <v>NDAQ</v>
          </cell>
          <cell r="M754">
            <v>1457250</v>
          </cell>
          <cell r="N754">
            <v>1457250</v>
          </cell>
          <cell r="O754">
            <v>1457250</v>
          </cell>
          <cell r="S754" t="str">
            <v>MS</v>
          </cell>
          <cell r="T754" t="str">
            <v>Cash</v>
          </cell>
          <cell r="U754">
            <v>0</v>
          </cell>
          <cell r="V754">
            <v>0</v>
          </cell>
          <cell r="W754" t="str">
            <v>MS</v>
          </cell>
          <cell r="Y754" t="str">
            <v>MS</v>
          </cell>
          <cell r="Z754">
            <v>0</v>
          </cell>
          <cell r="AA754" t="str">
            <v>MS</v>
          </cell>
          <cell r="AB754" t="str">
            <v>MS</v>
          </cell>
          <cell r="AG754">
            <v>1457250</v>
          </cell>
          <cell r="AI754">
            <v>1457250</v>
          </cell>
          <cell r="AJ754">
            <v>0</v>
          </cell>
          <cell r="AK754">
            <v>0</v>
          </cell>
          <cell r="AL754" t="str">
            <v>MS</v>
          </cell>
          <cell r="AM754" t="e">
            <v>#N/A</v>
          </cell>
          <cell r="AN754" t="str">
            <v>AAA</v>
          </cell>
          <cell r="AO754" t="str">
            <v>Financial</v>
          </cell>
          <cell r="AP754" t="str">
            <v>Diversified Finan Serv</v>
          </cell>
          <cell r="AQ754" t="str">
            <v>UNITED STATES</v>
          </cell>
          <cell r="AR754" t="str">
            <v>MS</v>
          </cell>
        </row>
        <row r="755">
          <cell r="A755" t="str">
            <v>WW</v>
          </cell>
          <cell r="B755" t="str">
            <v>WW Cash</v>
          </cell>
          <cell r="C755" t="str">
            <v>WW Cash</v>
          </cell>
          <cell r="D755" t="str">
            <v>WW Cash</v>
          </cell>
          <cell r="M755">
            <v>27178679.400000036</v>
          </cell>
          <cell r="N755">
            <v>27178679.400000036</v>
          </cell>
          <cell r="O755">
            <v>27178679.400000036</v>
          </cell>
          <cell r="S755" t="str">
            <v>Cash</v>
          </cell>
          <cell r="T755" t="str">
            <v>Cash</v>
          </cell>
          <cell r="U755">
            <v>0</v>
          </cell>
          <cell r="V755">
            <v>0</v>
          </cell>
          <cell r="W755" t="str">
            <v>Cash</v>
          </cell>
          <cell r="Y755" t="str">
            <v>Cash</v>
          </cell>
          <cell r="Z755">
            <v>0</v>
          </cell>
          <cell r="AA755" t="str">
            <v>Cash</v>
          </cell>
          <cell r="AB755" t="str">
            <v>Cash</v>
          </cell>
          <cell r="AG755">
            <v>27178679.400000036</v>
          </cell>
          <cell r="AI755">
            <v>27178679.400000036</v>
          </cell>
          <cell r="AJ755">
            <v>0</v>
          </cell>
          <cell r="AK755">
            <v>0</v>
          </cell>
          <cell r="AL755" t="str">
            <v>Cash</v>
          </cell>
          <cell r="AM755" t="e">
            <v>#N/A</v>
          </cell>
          <cell r="AN755" t="str">
            <v>Cash</v>
          </cell>
          <cell r="AO755" t="str">
            <v>Cash</v>
          </cell>
          <cell r="AP755" t="str">
            <v>Cash</v>
          </cell>
          <cell r="AQ755" t="str">
            <v>Cash</v>
          </cell>
          <cell r="AR755" t="str">
            <v>Cash</v>
          </cell>
        </row>
        <row r="756">
          <cell r="A756" t="str">
            <v>CP Ltd</v>
          </cell>
          <cell r="B756" t="str">
            <v>CP Ltd</v>
          </cell>
          <cell r="C756" t="str">
            <v>CP Ltd</v>
          </cell>
          <cell r="D756" t="str">
            <v>CP Ltd MMF Citibank</v>
          </cell>
          <cell r="M756">
            <v>91089318.719999999</v>
          </cell>
          <cell r="N756">
            <v>91089318.719999999</v>
          </cell>
          <cell r="O756">
            <v>91089318.719999999</v>
          </cell>
          <cell r="S756" t="str">
            <v>MMF</v>
          </cell>
          <cell r="T756" t="str">
            <v>MMF</v>
          </cell>
          <cell r="U756">
            <v>0</v>
          </cell>
          <cell r="V756">
            <v>0</v>
          </cell>
          <cell r="W756" t="str">
            <v>MMF</v>
          </cell>
          <cell r="Y756" t="str">
            <v>MMF</v>
          </cell>
          <cell r="Z756">
            <v>0</v>
          </cell>
          <cell r="AA756" t="str">
            <v>MMF</v>
          </cell>
          <cell r="AB756" t="str">
            <v>MMF</v>
          </cell>
          <cell r="AG756">
            <v>91089318.719999999</v>
          </cell>
          <cell r="AI756">
            <v>91089318.719999999</v>
          </cell>
          <cell r="AJ756">
            <v>0</v>
          </cell>
          <cell r="AK756">
            <v>0</v>
          </cell>
          <cell r="AL756" t="str">
            <v>MMF</v>
          </cell>
          <cell r="AM756" t="e">
            <v>#N/A</v>
          </cell>
          <cell r="AN756" t="str">
            <v>MMF</v>
          </cell>
          <cell r="AO756" t="str">
            <v>MMF</v>
          </cell>
          <cell r="AP756" t="str">
            <v>MMF</v>
          </cell>
          <cell r="AQ756" t="str">
            <v>MMF</v>
          </cell>
          <cell r="AR756" t="str">
            <v>MMF</v>
          </cell>
        </row>
        <row r="757">
          <cell r="A757" t="str">
            <v>CP Inc</v>
          </cell>
          <cell r="B757" t="str">
            <v>CP Inc</v>
          </cell>
          <cell r="C757" t="str">
            <v>CP Inc</v>
          </cell>
          <cell r="D757" t="str">
            <v>CP Inc Cash in Wells Fargo</v>
          </cell>
          <cell r="M757">
            <v>85133045.469999999</v>
          </cell>
          <cell r="N757">
            <v>85133045.469999999</v>
          </cell>
          <cell r="O757">
            <v>85133045.469999999</v>
          </cell>
          <cell r="S757" t="str">
            <v>Cash</v>
          </cell>
          <cell r="T757" t="str">
            <v>Cash</v>
          </cell>
          <cell r="U757">
            <v>0</v>
          </cell>
          <cell r="V757">
            <v>0</v>
          </cell>
          <cell r="W757" t="str">
            <v>Cash</v>
          </cell>
          <cell r="Y757" t="str">
            <v>Cash</v>
          </cell>
          <cell r="Z757">
            <v>0</v>
          </cell>
          <cell r="AA757" t="str">
            <v>Cash</v>
          </cell>
          <cell r="AB757" t="str">
            <v>Cash</v>
          </cell>
          <cell r="AG757">
            <v>85133045.469999999</v>
          </cell>
          <cell r="AI757">
            <v>85133045.469999999</v>
          </cell>
          <cell r="AJ757">
            <v>0</v>
          </cell>
          <cell r="AK757">
            <v>0</v>
          </cell>
          <cell r="AL757" t="str">
            <v>Cash</v>
          </cell>
          <cell r="AM757" t="e">
            <v>#N/A</v>
          </cell>
          <cell r="AN757" t="str">
            <v>Cash</v>
          </cell>
          <cell r="AO757" t="str">
            <v>Cash</v>
          </cell>
          <cell r="AP757" t="str">
            <v>Cash</v>
          </cell>
          <cell r="AQ757" t="str">
            <v>Cash</v>
          </cell>
          <cell r="AR757" t="str">
            <v>Cash</v>
          </cell>
        </row>
        <row r="758">
          <cell r="A758" t="str">
            <v>CP Inc</v>
          </cell>
          <cell r="B758" t="str">
            <v>CP Inc</v>
          </cell>
          <cell r="C758" t="str">
            <v>CP Inc</v>
          </cell>
          <cell r="D758" t="str">
            <v>CP Inc MMF in Wells Fargo</v>
          </cell>
          <cell r="M758">
            <v>27349942.02</v>
          </cell>
          <cell r="N758">
            <v>27349942.02</v>
          </cell>
          <cell r="O758">
            <v>27349942.02</v>
          </cell>
          <cell r="S758" t="str">
            <v>MMF</v>
          </cell>
          <cell r="T758" t="str">
            <v>MMF</v>
          </cell>
          <cell r="U758">
            <v>0</v>
          </cell>
          <cell r="V758">
            <v>0</v>
          </cell>
          <cell r="W758" t="str">
            <v>MMF</v>
          </cell>
          <cell r="Y758" t="str">
            <v>MMF</v>
          </cell>
          <cell r="Z758">
            <v>0</v>
          </cell>
          <cell r="AA758" t="str">
            <v>MMF</v>
          </cell>
          <cell r="AB758" t="str">
            <v>MMF</v>
          </cell>
          <cell r="AG758">
            <v>27349942.02</v>
          </cell>
          <cell r="AI758">
            <v>27349942.02</v>
          </cell>
          <cell r="AJ758">
            <v>0</v>
          </cell>
          <cell r="AK758">
            <v>0</v>
          </cell>
          <cell r="AL758" t="str">
            <v>MMF</v>
          </cell>
          <cell r="AM758" t="e">
            <v>#N/A</v>
          </cell>
          <cell r="AN758" t="str">
            <v>MMF</v>
          </cell>
          <cell r="AO758" t="str">
            <v>MMF</v>
          </cell>
          <cell r="AP758" t="str">
            <v>MMF</v>
          </cell>
          <cell r="AQ758" t="str">
            <v>MMF</v>
          </cell>
          <cell r="AR758" t="str">
            <v>MMF</v>
          </cell>
        </row>
      </sheetData>
      <sheetData sheetId="3"/>
      <sheetData sheetId="4" refreshError="1"/>
      <sheetData sheetId="5"/>
      <sheetData sheetId="6"/>
      <sheetData sheetId="7" refreshError="1"/>
    </sheetDataSet>
  </externalBook>
</externalLink>
</file>

<file path=xl/externalLinks/externalLink16.xml><?xml version="1.0" encoding="utf-8"?>
<externalLink xmlns:r="http://schemas.openxmlformats.org/officeDocument/2006/relationships" xmlns="http://schemas.openxmlformats.org/spreadsheetml/2006/main">
  <externalBook r:id="rId1">
    <sheetNames>
      <sheetName val="Summary"/>
      <sheetName val="Bonus IL"/>
      <sheetName val="Pivot IL"/>
      <sheetName val="Bonus Belarus"/>
      <sheetName val="Bonus Sweden"/>
      <sheetName val="Bonus UK"/>
      <sheetName val="US Target"/>
      <sheetName val="US Target Pivot"/>
      <sheetName val="Ottawa Contracrors Target"/>
      <sheetName val="Int'l TARGET"/>
      <sheetName val="commission actual 2010"/>
      <sheetName val="SimulatorIL"/>
      <sheetName val="PlanDetails"/>
      <sheetName val="Simulator Sweden&amp;UK"/>
      <sheetName val="SimulatorBelarus"/>
      <sheetName val="Exchange rate"/>
      <sheetName val="IL Target bonus program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O7">
            <v>5000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8">
          <cell r="C8" t="str">
            <v>D25</v>
          </cell>
        </row>
        <row r="23">
          <cell r="D23">
            <v>3</v>
          </cell>
        </row>
      </sheetData>
      <sheetData sheetId="12">
        <row r="8">
          <cell r="C8" t="str">
            <v>D25</v>
          </cell>
        </row>
      </sheetData>
      <sheetData sheetId="13">
        <row r="14">
          <cell r="C14">
            <v>0</v>
          </cell>
        </row>
      </sheetData>
      <sheetData sheetId="14" refreshError="1"/>
      <sheetData sheetId="15">
        <row r="76">
          <cell r="D76">
            <v>6.593</v>
          </cell>
        </row>
      </sheetData>
      <sheetData sheetId="16" refreshError="1"/>
      <sheetData sheetId="17" refreshError="1"/>
    </sheetDataSet>
  </externalBook>
</externalLink>
</file>

<file path=xl/externalLinks/externalLink17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Logistics Summary"/>
      <sheetName val="Sofaware forecasts"/>
      <sheetName val="Media kits"/>
      <sheetName val="SMP"/>
      <sheetName val="Docs"/>
      <sheetName val="Collateral"/>
      <sheetName val="Giveaways"/>
      <sheetName val="y1-1"/>
      <sheetName val="COGs 30"/>
      <sheetName val="COGs - UP 30"/>
      <sheetName val="GR w26"/>
      <sheetName val="y1 w26"/>
      <sheetName val="cogs- UPs w26"/>
      <sheetName val="Cogs- products w26"/>
      <sheetName val="Inventory  value"/>
      <sheetName val="Software metrics"/>
      <sheetName val="Logistics_Summary"/>
      <sheetName val="Sofaware_forecasts"/>
      <sheetName val="Media_kits"/>
      <sheetName val="COGs_30"/>
      <sheetName val="COGs_-_UP_30"/>
      <sheetName val="GR_w26"/>
      <sheetName val="y1_w26"/>
      <sheetName val="cogs-_UPs_w26"/>
      <sheetName val="Cogs-_products_w26"/>
      <sheetName val="Inventory__value"/>
      <sheetName val="Software_metrics"/>
      <sheetName val="HC - 28.09.1999"/>
    </sheetNames>
    <sheetDataSet>
      <sheetData sheetId="0"/>
      <sheetData sheetId="1" refreshError="1">
        <row r="25">
          <cell r="A25" t="str">
            <v>Doc sets</v>
          </cell>
        </row>
      </sheetData>
      <sheetData sheetId="2"/>
      <sheetData sheetId="3" refreshError="1">
        <row r="25">
          <cell r="Z25">
            <v>5000</v>
          </cell>
        </row>
        <row r="34">
          <cell r="A34" t="str">
            <v>NG Japanese</v>
          </cell>
        </row>
        <row r="157">
          <cell r="Z157">
            <v>1500</v>
          </cell>
        </row>
        <row r="223">
          <cell r="AG223">
            <v>30</v>
          </cell>
        </row>
      </sheetData>
      <sheetData sheetId="4"/>
      <sheetData sheetId="5" refreshError="1">
        <row r="10">
          <cell r="A10" t="str">
            <v>NG English VPN-1/FireWall-1</v>
          </cell>
        </row>
        <row r="52">
          <cell r="A52" t="str">
            <v>NG Japanese VPN-1/FireWall-1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>
        <row r="25">
          <cell r="A25" t="str">
            <v>Doc sets</v>
          </cell>
        </row>
      </sheetData>
      <sheetData sheetId="18"/>
      <sheetData sheetId="19">
        <row r="25">
          <cell r="Z25">
            <v>5000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18.xml><?xml version="1.0" encoding="utf-8"?>
<externalLink xmlns:r="http://schemas.openxmlformats.org/officeDocument/2006/relationships" xmlns="http://schemas.openxmlformats.org/spreadsheetml/2006/main">
  <externalBook r:id="rId1">
    <sheetNames>
      <sheetName val="Summ Qtr"/>
      <sheetName val="Summ Headcount"/>
      <sheetName val="Summ Mth P&amp;L"/>
      <sheetName val="Adjustments Assumptions"/>
      <sheetName val="Benefits Comparison"/>
      <sheetName val="Exhibits"/>
      <sheetName val="Transactions"/>
      <sheetName val="Summary"/>
      <sheetName val="Revenue"/>
      <sheetName val="P&amp;L"/>
      <sheetName val="BalSht"/>
      <sheetName val="CF Stmt"/>
      <sheetName val="Ratios"/>
      <sheetName val="DCF"/>
      <sheetName val="Amortization Benefit Calc"/>
      <sheetName val="Sum of Vals"/>
      <sheetName val="Trademarks"/>
      <sheetName val="Recipes"/>
      <sheetName val="Tang. Assets"/>
      <sheetName val="WFIP"/>
      <sheetName val="IPR&amp;D"/>
      <sheetName val="IPRD (Cost)"/>
      <sheetName val="Broker Relationship"/>
      <sheetName val="SW Customers"/>
      <sheetName val="Customer Turnover Rate"/>
      <sheetName val="Consumer"/>
      <sheetName val="List Owner Relationship"/>
      <sheetName val="Purchase Orders"/>
      <sheetName val="Enterprise"/>
      <sheetName val="IPRD"/>
      <sheetName val="IPRD (Cost)2"/>
      <sheetName val="Non-Compete1"/>
      <sheetName val="Non-Compete2"/>
      <sheetName val="Non-Compete3"/>
      <sheetName val="Non-Compete4"/>
      <sheetName val="Maintenance Contracts"/>
      <sheetName val="Trademark"/>
      <sheetName val="Non-Compete5"/>
      <sheetName val="Trademark License"/>
      <sheetName val="Tradename, Trademark"/>
      <sheetName val="IPRD1"/>
      <sheetName val="IPRD2"/>
      <sheetName val="Input Page"/>
      <sheetName val="Charges"/>
      <sheetName val="Reconciliation"/>
      <sheetName val="Reconciliation (2)"/>
      <sheetName val="Comps"/>
      <sheetName val="WACC"/>
      <sheetName val="MVIC"/>
      <sheetName val="Discount Rate Reconcilation"/>
      <sheetName val="MIS"/>
      <sheetName val="Assumptions"/>
      <sheetName val="Contracts"/>
      <sheetName val="Tradename"/>
      <sheetName val="26 to 50 Movements Details"/>
      <sheetName val="26 to 50 Routing"/>
      <sheetName val="26 to 50 TT"/>
      <sheetName val="Summ_Qtr"/>
      <sheetName val="Summ_Headcount"/>
      <sheetName val="Summ_Mth_P&amp;L"/>
      <sheetName val="Adjustments_Assumptions"/>
      <sheetName val="Benefits_Comparison"/>
      <sheetName val="CF_Stmt"/>
      <sheetName val="Amortization_Benefit_Calc"/>
      <sheetName val="Sum_of_Vals"/>
      <sheetName val="Tang__Assets"/>
      <sheetName val="IPRD_(Cost)"/>
      <sheetName val="Broker_Relationship"/>
      <sheetName val="SW_Customers"/>
      <sheetName val="Customer_Turnover_Rate"/>
      <sheetName val="List_Owner_Relationship"/>
      <sheetName val="Purchase_Orders"/>
      <sheetName val="IPRD_(Cost)2"/>
      <sheetName val="Maintenance_Contracts"/>
      <sheetName val="Trademark_License"/>
      <sheetName val="Tradename,_Trademark"/>
      <sheetName val="Input_Page"/>
      <sheetName val="Reconciliation_(2)"/>
      <sheetName val="Discount_Rate_Reconcilation"/>
      <sheetName val="CS3 report part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19.xml><?xml version="1.0" encoding="utf-8"?>
<externalLink xmlns:r="http://schemas.openxmlformats.org/officeDocument/2006/relationships" xmlns="http://schemas.openxmlformats.org/spreadsheetml/2006/main">
  <externalBook r:id="rId1">
    <sheetNames>
      <sheetName val="Instructions"/>
      <sheetName val="TOP 100"/>
      <sheetName val="Raw Data"/>
      <sheetName val="Reference"/>
      <sheetName val="SalesForceReportData"/>
      <sheetName val="Reconciliation"/>
      <sheetName val="TOP_100"/>
      <sheetName val="Raw_Data"/>
      <sheetName val="26 to 50 Movements Details"/>
      <sheetName val="26 to 50 Routing"/>
      <sheetName val="26 to 50 TT"/>
      <sheetName val="PlanDetails"/>
    </sheetNames>
    <sheetDataSet>
      <sheetData sheetId="0"/>
      <sheetData sheetId="1"/>
      <sheetData sheetId="2"/>
      <sheetData sheetId="3" refreshError="1">
        <row r="4">
          <cell r="F4" t="str">
            <v>Americas Canada</v>
          </cell>
          <cell r="G4" t="str">
            <v>EMEA</v>
          </cell>
        </row>
        <row r="5">
          <cell r="F5" t="str">
            <v>Americas East</v>
          </cell>
          <cell r="G5" t="str">
            <v>Americas</v>
          </cell>
        </row>
        <row r="6">
          <cell r="F6" t="str">
            <v>Americas Great Lakes/Central</v>
          </cell>
          <cell r="G6" t="str">
            <v>North Asia</v>
          </cell>
        </row>
        <row r="7">
          <cell r="F7" t="str">
            <v>Americas Latin America</v>
          </cell>
          <cell r="G7" t="str">
            <v>South Asia</v>
          </cell>
        </row>
        <row r="8">
          <cell r="F8" t="str">
            <v>Americas Mid Atlantic</v>
          </cell>
          <cell r="G8" t="str">
            <v>Japan</v>
          </cell>
        </row>
        <row r="9">
          <cell r="F9" t="str">
            <v>Americas MSP</v>
          </cell>
        </row>
        <row r="10">
          <cell r="F10" t="str">
            <v>Americas Southern</v>
          </cell>
        </row>
        <row r="11">
          <cell r="F11" t="str">
            <v>Americas West</v>
          </cell>
        </row>
        <row r="12">
          <cell r="F12" t="str">
            <v>EMEA Central Europe</v>
          </cell>
        </row>
        <row r="13">
          <cell r="F13" t="str">
            <v>EMEA Eastern Europe</v>
          </cell>
        </row>
        <row r="14">
          <cell r="F14" t="str">
            <v>EMEA Middle East</v>
          </cell>
        </row>
        <row r="15">
          <cell r="F15" t="str">
            <v>EMEA Nordics</v>
          </cell>
        </row>
        <row r="16">
          <cell r="F16" t="str">
            <v>EMEA Northern Europe</v>
          </cell>
        </row>
        <row r="17">
          <cell r="F17" t="str">
            <v>EMEA Southern Europe</v>
          </cell>
        </row>
        <row r="18">
          <cell r="F18" t="str">
            <v>North Asia China</v>
          </cell>
        </row>
        <row r="19">
          <cell r="F19" t="str">
            <v>North Asia Hong Kong</v>
          </cell>
        </row>
        <row r="20">
          <cell r="F20" t="str">
            <v>North Asia - South Korea</v>
          </cell>
        </row>
        <row r="21">
          <cell r="F21" t="str">
            <v>South Asia ANZ</v>
          </cell>
        </row>
        <row r="22">
          <cell r="F22" t="str">
            <v>South Asia India</v>
          </cell>
        </row>
        <row r="23">
          <cell r="F23" t="str">
            <v>Singapore</v>
          </cell>
        </row>
        <row r="24">
          <cell r="F24" t="str">
            <v>APAC Japan</v>
          </cell>
        </row>
      </sheetData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:r="http://schemas.openxmlformats.org/officeDocument/2006/relationships" xmlns="http://schemas.openxmlformats.org/spreadsheetml/2006/main">
  <externalBook r:id="rId1">
    <sheetNames>
      <sheetName val="Cover"/>
      <sheetName val="Bookings &amp; Units data"/>
      <sheetName val="Methodology"/>
      <sheetName val="Units"/>
      <sheetName val="Blade_Bundle renewal rate"/>
      <sheetName val="2009-10 units split by model"/>
      <sheetName val="Model Graphs"/>
      <sheetName val="Model Accessories Graphs"/>
      <sheetName val="Packaging &amp; Pricing"/>
      <sheetName val="Certification"/>
      <sheetName val="Discount Analysis"/>
      <sheetName val="Accessories Bookings analysis"/>
      <sheetName val="Spec &amp; COGS"/>
      <sheetName val="Power-111000_Calculations"/>
      <sheetName val="Accessories  "/>
      <sheetName val="Spec"/>
      <sheetName val="Accessories Classification #2"/>
      <sheetName val="Sheet1"/>
      <sheetName val="Weighted Bookings (2009-10)"/>
      <sheetName val="2009-2010 Accessories Data "/>
      <sheetName val="2009-2010 Accessories Pivot"/>
      <sheetName val="IP Appliances"/>
      <sheetName val="CHKP Appliances"/>
      <sheetName val="Fiber Aduption"/>
      <sheetName val="RMA Plan"/>
      <sheetName val="Summary"/>
      <sheetName val="Bookings Data VSX"/>
      <sheetName val="Sensitivity table"/>
      <sheetName val="Pivot_Transition"/>
      <sheetName val="Pivot-Full "/>
      <sheetName val="Certification "/>
      <sheetName val="Data"/>
      <sheetName val="Assumptions"/>
      <sheetName val="Logistics Tab"/>
      <sheetName val="Pivot  (2)"/>
      <sheetName val="NPI Business Model (2009-13)"/>
      <sheetName val="availability-page"/>
      <sheetName val="Bookings_&amp;_Units_data"/>
      <sheetName val="Blade_Bundle_renewal_rate"/>
      <sheetName val="2009-10_units_split_by_model"/>
      <sheetName val="Model_Graphs"/>
      <sheetName val="Model_Accessories_Graphs"/>
      <sheetName val="Packaging_&amp;_Pricing"/>
      <sheetName val="Discount_Analysis"/>
      <sheetName val="Accessories_Bookings_analysis"/>
      <sheetName val="Spec_&amp;_COGS"/>
      <sheetName val="Accessories__"/>
      <sheetName val="Accessories_Classification_#2"/>
      <sheetName val="Weighted_Bookings_(2009-10)"/>
      <sheetName val="2009-2010_Accessories_Data_"/>
      <sheetName val="2009-2010_Accessories_Pivot"/>
      <sheetName val="IP_Appliances"/>
      <sheetName val="CHKP_Appliances"/>
      <sheetName val="Fiber_Aduption"/>
      <sheetName val="RMA_Plan"/>
      <sheetName val="Bookings_Data_VSX"/>
      <sheetName val="Sensitivity_table"/>
      <sheetName val="Pivot-Full_"/>
      <sheetName val="Certification_"/>
      <sheetName val="Logistics_Tab"/>
      <sheetName val="Pivot__(2)"/>
      <sheetName val="NPI_Business_Model_(2009-1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Parts</v>
          </cell>
          <cell r="B1" t="str">
            <v>Pricelist</v>
          </cell>
          <cell r="C1" t="str">
            <v>description</v>
          </cell>
          <cell r="D1" t="str">
            <v>machine model</v>
          </cell>
          <cell r="E1" t="str">
            <v>card type</v>
          </cell>
          <cell r="F1" t="str">
            <v>card type2</v>
          </cell>
          <cell r="G1" t="str">
            <v>NIC type</v>
          </cell>
        </row>
        <row r="2">
          <cell r="A2" t="str">
            <v>CPPWR-ACC-2-10SRF</v>
          </cell>
          <cell r="B2">
            <v>7900</v>
          </cell>
          <cell r="C2" t="str">
            <v>2*10GbE SR Power-1</v>
          </cell>
          <cell r="D2" t="str">
            <v>power-1</v>
          </cell>
          <cell r="E2" t="str">
            <v>NIC</v>
          </cell>
          <cell r="F2" t="str">
            <v>NIC</v>
          </cell>
          <cell r="G2" t="str">
            <v>SFP+</v>
          </cell>
        </row>
        <row r="3">
          <cell r="A3" t="str">
            <v>CPPWR-ACC-2-10LRF</v>
          </cell>
          <cell r="B3">
            <v>8400</v>
          </cell>
          <cell r="C3" t="str">
            <v>2*10GbE LR Power-1</v>
          </cell>
          <cell r="D3" t="str">
            <v>power-1</v>
          </cell>
          <cell r="E3" t="str">
            <v>NIC</v>
          </cell>
          <cell r="F3" t="str">
            <v>NIC</v>
          </cell>
          <cell r="G3" t="str">
            <v>SFP+</v>
          </cell>
        </row>
        <row r="4">
          <cell r="A4" t="str">
            <v>CPPWR-ACC-4-1LXF</v>
          </cell>
          <cell r="B4">
            <v>3900</v>
          </cell>
          <cell r="C4" t="str">
            <v>4*1GbE LR Power-1</v>
          </cell>
          <cell r="D4" t="str">
            <v>power-1</v>
          </cell>
          <cell r="E4" t="str">
            <v>NIC</v>
          </cell>
          <cell r="F4" t="str">
            <v>NIC</v>
          </cell>
          <cell r="G4" t="str">
            <v>SFP</v>
          </cell>
        </row>
        <row r="5">
          <cell r="A5" t="str">
            <v>CPPWR-ACC-4-1SXF</v>
          </cell>
          <cell r="B5">
            <v>3400</v>
          </cell>
          <cell r="C5" t="str">
            <v>4*1GbE SR Power-1</v>
          </cell>
          <cell r="D5" t="str">
            <v>power-1</v>
          </cell>
          <cell r="E5" t="str">
            <v>NIC</v>
          </cell>
          <cell r="F5" t="str">
            <v>NIC</v>
          </cell>
          <cell r="G5" t="str">
            <v>SFP</v>
          </cell>
        </row>
        <row r="6">
          <cell r="A6" t="str">
            <v>CPPWR-ACC-4-1C</v>
          </cell>
          <cell r="B6">
            <v>2400</v>
          </cell>
          <cell r="C6" t="str">
            <v>4*1GbE copper Power-1</v>
          </cell>
          <cell r="D6" t="str">
            <v>power-1</v>
          </cell>
          <cell r="E6" t="str">
            <v>NIC</v>
          </cell>
          <cell r="F6" t="str">
            <v>NIC</v>
          </cell>
          <cell r="G6" t="str">
            <v>Copper</v>
          </cell>
        </row>
        <row r="7">
          <cell r="A7" t="str">
            <v>CPPWR-ACC-4-1C-BP</v>
          </cell>
          <cell r="B7">
            <v>4995</v>
          </cell>
          <cell r="C7" t="str">
            <v>4*1GbE copper bypass Power-1</v>
          </cell>
          <cell r="D7" t="str">
            <v>power-1</v>
          </cell>
          <cell r="E7" t="str">
            <v>NIC</v>
          </cell>
          <cell r="F7" t="str">
            <v>NIC</v>
          </cell>
          <cell r="G7" t="str">
            <v>Copper</v>
          </cell>
        </row>
        <row r="8">
          <cell r="A8" t="str">
            <v>CPPWR-ACC-SPARES</v>
          </cell>
          <cell r="B8">
            <v>3900</v>
          </cell>
          <cell r="C8" t="str">
            <v>Replacement Parts Kit Power-1</v>
          </cell>
          <cell r="D8" t="str">
            <v>power-1</v>
          </cell>
          <cell r="E8" t="str">
            <v>Spare Parts</v>
          </cell>
          <cell r="F8" t="str">
            <v>Other</v>
          </cell>
          <cell r="G8">
            <v>0</v>
          </cell>
        </row>
        <row r="9">
          <cell r="A9" t="str">
            <v>CPPWR-ACC-SPARES-9571</v>
          </cell>
          <cell r="B9">
            <v>3900</v>
          </cell>
          <cell r="C9" t="str">
            <v>Replacement Parts Kit Power-1</v>
          </cell>
          <cell r="D9" t="str">
            <v>power-1</v>
          </cell>
          <cell r="E9" t="str">
            <v>Spare Parts</v>
          </cell>
          <cell r="F9" t="str">
            <v>Other</v>
          </cell>
          <cell r="G9">
            <v>0</v>
          </cell>
        </row>
        <row r="10">
          <cell r="A10" t="str">
            <v>CPPWR-ACC-LOM</v>
          </cell>
          <cell r="B10">
            <v>2500</v>
          </cell>
          <cell r="C10" t="str">
            <v>LOM card Power-1</v>
          </cell>
          <cell r="D10" t="str">
            <v>power-1</v>
          </cell>
          <cell r="E10" t="str">
            <v>LOM</v>
          </cell>
          <cell r="F10" t="str">
            <v>LOM</v>
          </cell>
          <cell r="G10">
            <v>0</v>
          </cell>
        </row>
        <row r="11">
          <cell r="A11" t="str">
            <v>CPIP-A-2-10-XMC</v>
          </cell>
          <cell r="B11">
            <v>13495</v>
          </cell>
          <cell r="C11" t="str">
            <v>2*10GbE SFP+ IP 2450/1280</v>
          </cell>
          <cell r="D11" t="str">
            <v>IP</v>
          </cell>
          <cell r="E11" t="str">
            <v>NIC</v>
          </cell>
          <cell r="F11" t="str">
            <v>NIC</v>
          </cell>
          <cell r="G11" t="str">
            <v>SFP+</v>
          </cell>
        </row>
        <row r="12">
          <cell r="A12" t="str">
            <v>CPIP-A-2-10</v>
          </cell>
          <cell r="B12">
            <v>11495</v>
          </cell>
          <cell r="C12" t="str">
            <v>2*10GbE SFP+ IP 695</v>
          </cell>
          <cell r="D12" t="str">
            <v>IP</v>
          </cell>
          <cell r="E12" t="str">
            <v>NIC</v>
          </cell>
          <cell r="F12" t="str">
            <v>NIC</v>
          </cell>
          <cell r="G12" t="str">
            <v>SFP+</v>
          </cell>
        </row>
        <row r="13">
          <cell r="A13" t="str">
            <v>CPIP-A-2-1LX</v>
          </cell>
          <cell r="B13">
            <v>7000</v>
          </cell>
          <cell r="C13" t="str">
            <v>2*1GbE LX IP &gt;=295</v>
          </cell>
          <cell r="D13" t="str">
            <v>IP</v>
          </cell>
          <cell r="E13" t="str">
            <v>NIC</v>
          </cell>
          <cell r="F13" t="str">
            <v>NIC</v>
          </cell>
          <cell r="G13" t="str">
            <v>SFP</v>
          </cell>
        </row>
        <row r="14">
          <cell r="A14" t="str">
            <v>CPIP-A-4-1C</v>
          </cell>
          <cell r="B14">
            <v>6000</v>
          </cell>
          <cell r="C14" t="str">
            <v>4*1GbE copper IP&gt;=565</v>
          </cell>
          <cell r="D14" t="str">
            <v>IP</v>
          </cell>
          <cell r="E14" t="str">
            <v>NIC</v>
          </cell>
          <cell r="F14" t="str">
            <v>NIC</v>
          </cell>
          <cell r="G14" t="str">
            <v>Copper</v>
          </cell>
        </row>
        <row r="15">
          <cell r="A15" t="str">
            <v>CPIP-A-4-1-XMC</v>
          </cell>
          <cell r="B15">
            <v>6000</v>
          </cell>
          <cell r="C15" t="str">
            <v>4*1GbE SFP IP 2450/1280</v>
          </cell>
          <cell r="D15" t="str">
            <v>IP</v>
          </cell>
          <cell r="E15" t="str">
            <v>NIC</v>
          </cell>
          <cell r="F15" t="str">
            <v>NIC</v>
          </cell>
          <cell r="G15" t="str">
            <v>SFP</v>
          </cell>
        </row>
        <row r="16">
          <cell r="A16" t="str">
            <v>CPIP-A-4-1C-XMC</v>
          </cell>
          <cell r="B16">
            <v>6000</v>
          </cell>
          <cell r="C16" t="str">
            <v>4*1GbE copper XMC IP 2450/1280</v>
          </cell>
          <cell r="D16" t="str">
            <v>IP</v>
          </cell>
          <cell r="E16" t="str">
            <v>NIC</v>
          </cell>
          <cell r="F16" t="str">
            <v>NIC</v>
          </cell>
          <cell r="G16" t="str">
            <v>Copper</v>
          </cell>
        </row>
        <row r="17">
          <cell r="A17" t="str">
            <v>CPIP-A-2-1SX</v>
          </cell>
          <cell r="B17">
            <v>4500</v>
          </cell>
          <cell r="C17" t="str">
            <v>2*1GbE SX IP &gt;=295</v>
          </cell>
          <cell r="D17" t="str">
            <v>IP</v>
          </cell>
          <cell r="E17" t="str">
            <v>NIC</v>
          </cell>
          <cell r="F17" t="str">
            <v>NIC</v>
          </cell>
          <cell r="G17" t="str">
            <v>SFP</v>
          </cell>
        </row>
        <row r="18">
          <cell r="A18" t="str">
            <v>CPIP-A-2-1C</v>
          </cell>
          <cell r="B18">
            <v>4500</v>
          </cell>
          <cell r="C18" t="str">
            <v>2*1GbE copper IP &gt;=295</v>
          </cell>
          <cell r="D18" t="str">
            <v>IP</v>
          </cell>
          <cell r="E18" t="str">
            <v>NIC</v>
          </cell>
          <cell r="F18" t="str">
            <v>NIC</v>
          </cell>
          <cell r="G18" t="str">
            <v>Copper</v>
          </cell>
        </row>
        <row r="19">
          <cell r="A19" t="str">
            <v>CPIP-A-4-T1</v>
          </cell>
          <cell r="B19">
            <v>2950</v>
          </cell>
          <cell r="C19">
            <v>0</v>
          </cell>
          <cell r="D19" t="str">
            <v>IP</v>
          </cell>
          <cell r="E19" t="str">
            <v>T1 card</v>
          </cell>
          <cell r="F19" t="str">
            <v>Other</v>
          </cell>
          <cell r="G19">
            <v>0</v>
          </cell>
        </row>
        <row r="20">
          <cell r="A20" t="str">
            <v>CPIP-A-4-100C</v>
          </cell>
          <cell r="B20">
            <v>1500</v>
          </cell>
          <cell r="C20" t="str">
            <v>4*10/100MbE copper IP &gt;=395</v>
          </cell>
          <cell r="D20" t="str">
            <v>IP</v>
          </cell>
          <cell r="E20" t="str">
            <v>NIC</v>
          </cell>
          <cell r="F20" t="str">
            <v>NIC</v>
          </cell>
          <cell r="G20" t="str">
            <v>Copper</v>
          </cell>
        </row>
        <row r="21">
          <cell r="A21" t="str">
            <v>CPIP-A-TR-1LX</v>
          </cell>
          <cell r="B21">
            <v>799</v>
          </cell>
          <cell r="C21">
            <v>0</v>
          </cell>
          <cell r="D21" t="str">
            <v>IP</v>
          </cell>
          <cell r="E21" t="str">
            <v>Transceiver</v>
          </cell>
          <cell r="F21" t="str">
            <v>Transceiver</v>
          </cell>
          <cell r="G21" t="str">
            <v>SFP</v>
          </cell>
        </row>
        <row r="22">
          <cell r="A22" t="str">
            <v>CPIP-A-TR-1SX</v>
          </cell>
          <cell r="B22">
            <v>699</v>
          </cell>
          <cell r="C22">
            <v>0</v>
          </cell>
          <cell r="D22" t="str">
            <v>IP</v>
          </cell>
          <cell r="E22" t="str">
            <v>Transceiver</v>
          </cell>
          <cell r="F22" t="str">
            <v>Transceiver</v>
          </cell>
          <cell r="G22" t="str">
            <v>SFP</v>
          </cell>
        </row>
        <row r="23">
          <cell r="A23" t="str">
            <v>CPIP-A-TR-C</v>
          </cell>
          <cell r="B23">
            <v>699</v>
          </cell>
          <cell r="C23">
            <v>0</v>
          </cell>
          <cell r="D23" t="str">
            <v>IP</v>
          </cell>
          <cell r="E23" t="str">
            <v>Transceiver</v>
          </cell>
          <cell r="F23" t="str">
            <v>Transceiver</v>
          </cell>
          <cell r="G23" t="str">
            <v>SFP</v>
          </cell>
        </row>
        <row r="24">
          <cell r="A24" t="str">
            <v>CPIP-A-TR-10SR-S+</v>
          </cell>
          <cell r="B24">
            <v>499</v>
          </cell>
          <cell r="C24">
            <v>0</v>
          </cell>
          <cell r="D24" t="str">
            <v>IP</v>
          </cell>
          <cell r="E24" t="str">
            <v>Transceiver</v>
          </cell>
          <cell r="F24" t="str">
            <v>Transceiver</v>
          </cell>
          <cell r="G24" t="str">
            <v>SFP+</v>
          </cell>
        </row>
        <row r="25">
          <cell r="A25" t="str">
            <v>CPIP-A-DR8G-12-24</v>
          </cell>
          <cell r="B25">
            <v>7995</v>
          </cell>
          <cell r="C25" t="str">
            <v>8GB  (4x2) &gt;ip1280</v>
          </cell>
          <cell r="D25" t="str">
            <v>IP</v>
          </cell>
          <cell r="E25" t="str">
            <v>RAM</v>
          </cell>
          <cell r="F25" t="str">
            <v>RAM</v>
          </cell>
          <cell r="G25">
            <v>0</v>
          </cell>
        </row>
        <row r="26">
          <cell r="A26" t="str">
            <v>CPIP-A-DR4G-6</v>
          </cell>
          <cell r="B26">
            <v>4400</v>
          </cell>
          <cell r="C26" t="str">
            <v>4GB (2X2) ip695</v>
          </cell>
          <cell r="D26" t="str">
            <v>IP</v>
          </cell>
          <cell r="E26" t="str">
            <v>RAM</v>
          </cell>
          <cell r="F26" t="str">
            <v>RAM</v>
          </cell>
          <cell r="G26">
            <v>0</v>
          </cell>
        </row>
        <row r="27">
          <cell r="A27" t="str">
            <v>CPIP-A-DR1G-3</v>
          </cell>
          <cell r="B27">
            <v>2000</v>
          </cell>
          <cell r="C27" t="str">
            <v>1GB ip395</v>
          </cell>
          <cell r="D27" t="str">
            <v>IP</v>
          </cell>
          <cell r="E27" t="str">
            <v>RAM</v>
          </cell>
          <cell r="F27" t="str">
            <v>RAM</v>
          </cell>
          <cell r="G27">
            <v>0</v>
          </cell>
        </row>
        <row r="28">
          <cell r="A28" t="str">
            <v>CPIP-A-DR4G-12-24</v>
          </cell>
          <cell r="B28">
            <v>4400</v>
          </cell>
          <cell r="C28" t="str">
            <v>4GB (4X1) &gt;IP1280</v>
          </cell>
          <cell r="D28" t="str">
            <v>IP</v>
          </cell>
          <cell r="E28" t="str">
            <v>RAM</v>
          </cell>
          <cell r="F28" t="str">
            <v>RAM</v>
          </cell>
          <cell r="G28">
            <v>0</v>
          </cell>
        </row>
        <row r="29">
          <cell r="A29" t="str">
            <v>CPIP-A-CF1GFD</v>
          </cell>
          <cell r="B29">
            <v>3000</v>
          </cell>
          <cell r="C29" t="str">
            <v>Replacement 1GB Compact Flash &gt;IP1280</v>
          </cell>
          <cell r="D29" t="str">
            <v>IP</v>
          </cell>
          <cell r="E29" t="str">
            <v>HDD</v>
          </cell>
          <cell r="F29" t="str">
            <v>Other</v>
          </cell>
          <cell r="G29">
            <v>0</v>
          </cell>
        </row>
        <row r="30">
          <cell r="A30" t="str">
            <v>CPIP-A-CF4G</v>
          </cell>
          <cell r="B30">
            <v>2995</v>
          </cell>
          <cell r="C30" t="str">
            <v>Replacement 4GB Compact Flash &gt;IP695</v>
          </cell>
          <cell r="D30" t="str">
            <v>IP</v>
          </cell>
          <cell r="E30" t="str">
            <v>HDD</v>
          </cell>
          <cell r="F30" t="str">
            <v>Other</v>
          </cell>
          <cell r="G30">
            <v>0</v>
          </cell>
        </row>
        <row r="31">
          <cell r="A31" t="str">
            <v>CPIP-A-PC1GFD</v>
          </cell>
          <cell r="B31">
            <v>2000</v>
          </cell>
          <cell r="C31" t="str">
            <v>1GB PC Card &gt;IP395</v>
          </cell>
          <cell r="D31" t="str">
            <v>IP</v>
          </cell>
          <cell r="E31" t="str">
            <v>HDD</v>
          </cell>
          <cell r="F31" t="str">
            <v>Other</v>
          </cell>
          <cell r="G31">
            <v>0</v>
          </cell>
        </row>
        <row r="32">
          <cell r="A32" t="str">
            <v>CPIP-A-CF2G</v>
          </cell>
          <cell r="B32">
            <v>1499</v>
          </cell>
          <cell r="C32" t="str">
            <v>Replacement 2GB Compact Flash IP295</v>
          </cell>
          <cell r="D32" t="str">
            <v>IP</v>
          </cell>
          <cell r="E32" t="str">
            <v>HDD</v>
          </cell>
          <cell r="F32" t="str">
            <v>Other</v>
          </cell>
          <cell r="G32">
            <v>0</v>
          </cell>
        </row>
        <row r="33">
          <cell r="A33" t="str">
            <v>CPIP-A-CF1GF</v>
          </cell>
          <cell r="B33">
            <v>999</v>
          </cell>
          <cell r="C33" t="str">
            <v>1GB Compact Flash IP295 IP565 Flash</v>
          </cell>
          <cell r="D33" t="str">
            <v>IP</v>
          </cell>
          <cell r="E33" t="str">
            <v>HDD</v>
          </cell>
          <cell r="F33" t="str">
            <v>Other</v>
          </cell>
          <cell r="G33">
            <v>0</v>
          </cell>
        </row>
        <row r="34">
          <cell r="A34" t="str">
            <v>CPIP-A-CF1GD</v>
          </cell>
          <cell r="B34">
            <v>999</v>
          </cell>
          <cell r="C34" t="str">
            <v>Replacement 1GB Compact Flash IP295 IP565 Disk</v>
          </cell>
          <cell r="D34" t="str">
            <v>IP</v>
          </cell>
          <cell r="E34" t="str">
            <v>HDD</v>
          </cell>
          <cell r="F34" t="str">
            <v>Other</v>
          </cell>
          <cell r="G34">
            <v>0</v>
          </cell>
        </row>
        <row r="35">
          <cell r="A35" t="str">
            <v>CPIP-A-DR1G-2</v>
          </cell>
          <cell r="B35">
            <v>1000</v>
          </cell>
          <cell r="C35" t="str">
            <v>1GB (1x1) ip295</v>
          </cell>
          <cell r="D35" t="str">
            <v>IP</v>
          </cell>
          <cell r="E35" t="str">
            <v>RAM</v>
          </cell>
          <cell r="F35" t="str">
            <v>RAM</v>
          </cell>
          <cell r="G35">
            <v>0</v>
          </cell>
        </row>
        <row r="36">
          <cell r="A36" t="str">
            <v>CPIP-A-CF128MD</v>
          </cell>
          <cell r="B36">
            <v>150</v>
          </cell>
          <cell r="C36" t="str">
            <v>Replacement 128MB Compact Flash All disk base</v>
          </cell>
          <cell r="D36" t="str">
            <v>IP</v>
          </cell>
          <cell r="E36" t="str">
            <v>HDD</v>
          </cell>
          <cell r="F36" t="str">
            <v>Other</v>
          </cell>
          <cell r="G36">
            <v>0</v>
          </cell>
        </row>
        <row r="37">
          <cell r="A37" t="str">
            <v>CPIP-A-D80G-CA</v>
          </cell>
          <cell r="B37">
            <v>2700</v>
          </cell>
          <cell r="C37" t="str">
            <v>80G Hard Disk Drive w/Carrier &gt;IP1280</v>
          </cell>
          <cell r="D37" t="str">
            <v>IP</v>
          </cell>
          <cell r="E37" t="str">
            <v>HDD</v>
          </cell>
          <cell r="F37" t="str">
            <v>HDD</v>
          </cell>
          <cell r="G37">
            <v>0</v>
          </cell>
        </row>
        <row r="38">
          <cell r="A38" t="str">
            <v>CPIP-A-D80G</v>
          </cell>
          <cell r="B38">
            <v>1000</v>
          </cell>
          <cell r="C38" t="str">
            <v>80G Hard Disk Drive All</v>
          </cell>
          <cell r="D38" t="str">
            <v>IP</v>
          </cell>
          <cell r="E38" t="str">
            <v>HDD</v>
          </cell>
          <cell r="F38" t="str">
            <v>HDD</v>
          </cell>
          <cell r="G38">
            <v>0</v>
          </cell>
        </row>
        <row r="39">
          <cell r="A39" t="str">
            <v>CPIP-A-PS-DC-2412</v>
          </cell>
          <cell r="B39">
            <v>3000</v>
          </cell>
          <cell r="C39" t="str">
            <v>DC Power Supply &gt;IP1280</v>
          </cell>
          <cell r="D39" t="str">
            <v>IP</v>
          </cell>
          <cell r="E39" t="str">
            <v>Power Supply</v>
          </cell>
          <cell r="F39" t="str">
            <v>Power Supply</v>
          </cell>
          <cell r="G39">
            <v>0</v>
          </cell>
        </row>
        <row r="40">
          <cell r="A40" t="str">
            <v>CPIP-A-PS-AC-2412</v>
          </cell>
          <cell r="B40">
            <v>1900</v>
          </cell>
          <cell r="C40" t="str">
            <v xml:space="preserve">AC Power Supply &gt;IP695 </v>
          </cell>
          <cell r="D40" t="str">
            <v>IP</v>
          </cell>
          <cell r="E40" t="str">
            <v>Power Supply</v>
          </cell>
          <cell r="F40" t="str">
            <v>Power Supply</v>
          </cell>
          <cell r="G40">
            <v>0</v>
          </cell>
        </row>
        <row r="41">
          <cell r="A41" t="str">
            <v>CPIP-A-PS-AC-5</v>
          </cell>
          <cell r="B41">
            <v>1900</v>
          </cell>
          <cell r="C41" t="str">
            <v>Replacement Power Supply IP565</v>
          </cell>
          <cell r="D41" t="str">
            <v>IP</v>
          </cell>
          <cell r="E41" t="str">
            <v>Power Supply</v>
          </cell>
          <cell r="F41" t="str">
            <v>Power Supply</v>
          </cell>
          <cell r="G41">
            <v>0</v>
          </cell>
        </row>
        <row r="42">
          <cell r="A42" t="str">
            <v>CPIP-A-PS-AC-6</v>
          </cell>
          <cell r="B42">
            <v>1900</v>
          </cell>
          <cell r="C42" t="str">
            <v>Replacement Power Supply IP695</v>
          </cell>
          <cell r="D42" t="str">
            <v>IP</v>
          </cell>
          <cell r="E42" t="str">
            <v>Power Supply</v>
          </cell>
          <cell r="F42" t="str">
            <v>Power Supply</v>
          </cell>
          <cell r="G42">
            <v>0</v>
          </cell>
        </row>
        <row r="43">
          <cell r="A43" t="str">
            <v>CPIP-A-CA-12-24</v>
          </cell>
          <cell r="B43">
            <v>1500</v>
          </cell>
          <cell r="C43" t="str">
            <v>6U Carrier card &gt;IP1280</v>
          </cell>
          <cell r="D43" t="str">
            <v>IP</v>
          </cell>
          <cell r="E43" t="str">
            <v>NIC</v>
          </cell>
          <cell r="F43" t="str">
            <v>NIC</v>
          </cell>
          <cell r="G43">
            <v>0</v>
          </cell>
        </row>
        <row r="44">
          <cell r="A44" t="str">
            <v>CPIP-A-PCMCIA-CA</v>
          </cell>
          <cell r="B44">
            <v>1000</v>
          </cell>
          <cell r="C44" t="str">
            <v>PCMCIA Single Slot Carrier Card &gt;IP565</v>
          </cell>
          <cell r="D44" t="str">
            <v>IP</v>
          </cell>
          <cell r="E44" t="str">
            <v>BAY</v>
          </cell>
          <cell r="F44" t="str">
            <v>Other</v>
          </cell>
          <cell r="G44">
            <v>0</v>
          </cell>
        </row>
        <row r="45">
          <cell r="A45" t="str">
            <v>CPIP-A-FAN-5-6</v>
          </cell>
          <cell r="B45">
            <v>500</v>
          </cell>
          <cell r="C45" t="str">
            <v>Replacement Fan Tray IP565 IP695</v>
          </cell>
          <cell r="D45" t="str">
            <v>IP</v>
          </cell>
          <cell r="E45" t="str">
            <v>FAN</v>
          </cell>
          <cell r="F45" t="str">
            <v>Other</v>
          </cell>
          <cell r="G45">
            <v>0</v>
          </cell>
        </row>
        <row r="46">
          <cell r="A46" t="str">
            <v>CPIP-A-FAN-24-12</v>
          </cell>
          <cell r="B46">
            <v>540</v>
          </cell>
          <cell r="C46" t="str">
            <v>Replacement Fan Tray &gt;IP1280</v>
          </cell>
          <cell r="D46" t="str">
            <v>IP</v>
          </cell>
          <cell r="E46" t="str">
            <v>FAN</v>
          </cell>
          <cell r="F46" t="str">
            <v>Other</v>
          </cell>
          <cell r="G46">
            <v>0</v>
          </cell>
        </row>
        <row r="47">
          <cell r="A47" t="str">
            <v>CPIP-A-BAT</v>
          </cell>
          <cell r="B47">
            <v>15</v>
          </cell>
          <cell r="C47" t="str">
            <v>Battery Replacement &gt;IP565</v>
          </cell>
          <cell r="D47" t="str">
            <v>IP</v>
          </cell>
          <cell r="E47" t="str">
            <v>battery</v>
          </cell>
          <cell r="F47" t="str">
            <v>Other</v>
          </cell>
          <cell r="G47">
            <v>0</v>
          </cell>
        </row>
        <row r="48">
          <cell r="A48" t="str">
            <v>CPIP-A-BAT-1</v>
          </cell>
          <cell r="B48">
            <v>15</v>
          </cell>
          <cell r="C48" t="str">
            <v>Battery Replacement &lt;IP565</v>
          </cell>
          <cell r="D48" t="str">
            <v>IP</v>
          </cell>
          <cell r="E48" t="str">
            <v>battery</v>
          </cell>
          <cell r="F48" t="str">
            <v>Other</v>
          </cell>
          <cell r="G48">
            <v>0</v>
          </cell>
        </row>
        <row r="49">
          <cell r="A49" t="str">
            <v>CPIP-A-DR1G-5</v>
          </cell>
          <cell r="B49">
            <v>2000</v>
          </cell>
          <cell r="C49" t="str">
            <v xml:space="preserve">1GB (2x512)  IP565 </v>
          </cell>
          <cell r="D49" t="str">
            <v>IP</v>
          </cell>
          <cell r="E49" t="str">
            <v>RAM</v>
          </cell>
          <cell r="F49" t="str">
            <v>RAM</v>
          </cell>
          <cell r="G49">
            <v>0</v>
          </cell>
        </row>
        <row r="50">
          <cell r="A50" t="str">
            <v>CPIP-A-2-10-XMC</v>
          </cell>
          <cell r="B50">
            <v>13495</v>
          </cell>
          <cell r="C50" t="str">
            <v>2*10GbE SFP+ IP 2450/1280</v>
          </cell>
          <cell r="D50" t="str">
            <v>IP</v>
          </cell>
          <cell r="E50" t="str">
            <v>NIC</v>
          </cell>
          <cell r="F50" t="str">
            <v>NIC</v>
          </cell>
          <cell r="G50" t="str">
            <v>SFP+</v>
          </cell>
        </row>
        <row r="51">
          <cell r="A51" t="str">
            <v>CPPWR-ACC-2-10LRF</v>
          </cell>
          <cell r="B51">
            <v>8400</v>
          </cell>
          <cell r="C51" t="str">
            <v>2*10GbE LR Power-1</v>
          </cell>
          <cell r="D51" t="str">
            <v>power-1</v>
          </cell>
          <cell r="E51" t="str">
            <v>NIC</v>
          </cell>
          <cell r="F51" t="str">
            <v>NIC</v>
          </cell>
          <cell r="G51" t="str">
            <v>SFP+</v>
          </cell>
        </row>
        <row r="52">
          <cell r="A52" t="str">
            <v>CPPWR-ACC-2-10SRF</v>
          </cell>
          <cell r="B52">
            <v>7900</v>
          </cell>
          <cell r="C52" t="str">
            <v>2*10GbE SR Power-1</v>
          </cell>
          <cell r="D52" t="str">
            <v>power-1</v>
          </cell>
          <cell r="E52" t="str">
            <v>NIC</v>
          </cell>
          <cell r="F52" t="str">
            <v>NIC</v>
          </cell>
          <cell r="G52" t="str">
            <v>SFP+</v>
          </cell>
        </row>
        <row r="53">
          <cell r="A53" t="str">
            <v>CPPWR-ACC-4-1C</v>
          </cell>
          <cell r="B53">
            <v>2400</v>
          </cell>
          <cell r="C53" t="str">
            <v>4*1GbE copper Power-1</v>
          </cell>
          <cell r="D53" t="str">
            <v>power-1</v>
          </cell>
          <cell r="E53" t="str">
            <v>NIC</v>
          </cell>
          <cell r="F53" t="str">
            <v>NIC</v>
          </cell>
          <cell r="G53" t="str">
            <v>Copper</v>
          </cell>
        </row>
        <row r="54">
          <cell r="A54" t="str">
            <v>CPPWR-ACC-4-1LXF</v>
          </cell>
          <cell r="B54">
            <v>3900</v>
          </cell>
          <cell r="C54" t="str">
            <v>4*1GbE LR Power-1</v>
          </cell>
          <cell r="D54" t="str">
            <v>power-1</v>
          </cell>
          <cell r="E54" t="str">
            <v>NIC</v>
          </cell>
          <cell r="F54" t="str">
            <v>NIC</v>
          </cell>
          <cell r="G54" t="str">
            <v>SFP</v>
          </cell>
        </row>
        <row r="55">
          <cell r="A55" t="str">
            <v>CPPWR-ACC-4-1SXF</v>
          </cell>
          <cell r="B55">
            <v>3400</v>
          </cell>
          <cell r="C55" t="str">
            <v>4*1GbE SR Power-1</v>
          </cell>
          <cell r="D55" t="str">
            <v>power-1</v>
          </cell>
          <cell r="E55" t="str">
            <v>NIC</v>
          </cell>
          <cell r="F55" t="str">
            <v>NIC</v>
          </cell>
          <cell r="G55" t="str">
            <v>SFP</v>
          </cell>
        </row>
        <row r="56">
          <cell r="A56" t="str">
            <v>CPPWR-ACC-2-10SRF_</v>
          </cell>
          <cell r="B56">
            <v>7900</v>
          </cell>
          <cell r="C56" t="str">
            <v>2*10GbE SR Power-1</v>
          </cell>
          <cell r="D56" t="str">
            <v>power-1</v>
          </cell>
          <cell r="E56" t="str">
            <v>NIC</v>
          </cell>
          <cell r="F56" t="str">
            <v>NIC</v>
          </cell>
          <cell r="G56" t="str">
            <v>SFP+</v>
          </cell>
        </row>
        <row r="57">
          <cell r="A57" t="str">
            <v>CPPWR-ACC-2-10LRF_</v>
          </cell>
          <cell r="B57">
            <v>8400</v>
          </cell>
          <cell r="C57" t="str">
            <v>2*10GbE LR Power-1</v>
          </cell>
          <cell r="D57" t="str">
            <v>power-1</v>
          </cell>
          <cell r="E57" t="str">
            <v>NIC</v>
          </cell>
          <cell r="F57" t="str">
            <v>NIC</v>
          </cell>
          <cell r="G57" t="str">
            <v>SFP+</v>
          </cell>
        </row>
        <row r="58">
          <cell r="A58" t="str">
            <v>CPPWR-ACC-4-1LXF_</v>
          </cell>
          <cell r="B58">
            <v>3900</v>
          </cell>
          <cell r="C58" t="str">
            <v>4*1GbE LR Power-1</v>
          </cell>
          <cell r="D58" t="str">
            <v>power-1</v>
          </cell>
          <cell r="E58" t="str">
            <v>NIC</v>
          </cell>
          <cell r="F58" t="str">
            <v>NIC</v>
          </cell>
          <cell r="G58" t="str">
            <v>SFP</v>
          </cell>
        </row>
        <row r="59">
          <cell r="A59" t="str">
            <v>CPPWR-ACC-4-1SXF_</v>
          </cell>
          <cell r="B59">
            <v>3400</v>
          </cell>
          <cell r="C59" t="str">
            <v>4*1GbE SR Power-1</v>
          </cell>
          <cell r="D59" t="str">
            <v>power-1</v>
          </cell>
          <cell r="E59" t="str">
            <v>NIC</v>
          </cell>
          <cell r="F59" t="str">
            <v>NIC</v>
          </cell>
          <cell r="G59" t="str">
            <v>SFP</v>
          </cell>
        </row>
        <row r="60">
          <cell r="A60" t="str">
            <v>CPPWR-ACC-4-1C_</v>
          </cell>
          <cell r="B60">
            <v>2400</v>
          </cell>
          <cell r="C60" t="str">
            <v>4*1GbE copper Power-1</v>
          </cell>
          <cell r="D60" t="str">
            <v>power-1</v>
          </cell>
          <cell r="E60" t="str">
            <v>NIC</v>
          </cell>
          <cell r="F60" t="str">
            <v>NIC</v>
          </cell>
          <cell r="G60" t="str">
            <v>Copper</v>
          </cell>
        </row>
        <row r="61">
          <cell r="A61" t="str">
            <v>CPPWR-ACC-4-1C-BP_</v>
          </cell>
          <cell r="B61">
            <v>4995</v>
          </cell>
          <cell r="C61" t="str">
            <v>4*1GbE copper bypass Power-1</v>
          </cell>
          <cell r="D61" t="str">
            <v>power-1</v>
          </cell>
          <cell r="E61" t="str">
            <v>NIC</v>
          </cell>
          <cell r="F61" t="str">
            <v>NIC</v>
          </cell>
          <cell r="G61" t="str">
            <v>Copper</v>
          </cell>
        </row>
        <row r="62">
          <cell r="A62" t="str">
            <v>CPPWR-ACC-SPARES_</v>
          </cell>
          <cell r="B62">
            <v>3900</v>
          </cell>
          <cell r="C62" t="str">
            <v>Replacement Parts Kit Power-1</v>
          </cell>
          <cell r="D62" t="str">
            <v>power-1</v>
          </cell>
          <cell r="E62" t="str">
            <v>Spare Parts</v>
          </cell>
          <cell r="F62" t="str">
            <v>Other</v>
          </cell>
          <cell r="G62">
            <v>0</v>
          </cell>
        </row>
        <row r="63">
          <cell r="A63" t="str">
            <v>CPPWR-ACC-SPARES-9571_</v>
          </cell>
          <cell r="B63">
            <v>3900</v>
          </cell>
          <cell r="C63" t="str">
            <v>Replacement Parts Kit Power-1</v>
          </cell>
          <cell r="D63" t="str">
            <v>power-1</v>
          </cell>
          <cell r="E63" t="str">
            <v>Spare Parts</v>
          </cell>
          <cell r="F63" t="str">
            <v>Other</v>
          </cell>
          <cell r="G63">
            <v>0</v>
          </cell>
        </row>
        <row r="64">
          <cell r="A64" t="str">
            <v>CPPWR-ACC-LOM_</v>
          </cell>
          <cell r="B64">
            <v>2500</v>
          </cell>
          <cell r="C64" t="str">
            <v>LOM card Power-1</v>
          </cell>
          <cell r="D64" t="str">
            <v>power-1</v>
          </cell>
          <cell r="E64" t="str">
            <v>LOM</v>
          </cell>
          <cell r="F64" t="str">
            <v>LOM</v>
          </cell>
          <cell r="G64">
            <v>0</v>
          </cell>
        </row>
        <row r="65">
          <cell r="A65" t="str">
            <v>CPIP-A-2-10-XMC_</v>
          </cell>
          <cell r="B65">
            <v>13495</v>
          </cell>
          <cell r="C65" t="str">
            <v>2*10GbE SFP+ IP 2450/1280</v>
          </cell>
          <cell r="D65" t="str">
            <v>IP</v>
          </cell>
          <cell r="E65" t="str">
            <v>NIC</v>
          </cell>
          <cell r="F65" t="str">
            <v>NIC</v>
          </cell>
          <cell r="G65" t="str">
            <v>SFP+</v>
          </cell>
        </row>
        <row r="66">
          <cell r="A66" t="str">
            <v>CPIP-A-2-10_</v>
          </cell>
          <cell r="B66">
            <v>11495</v>
          </cell>
          <cell r="C66" t="str">
            <v>2*10GbE SFP+ IP 695</v>
          </cell>
          <cell r="D66" t="str">
            <v>IP</v>
          </cell>
          <cell r="E66" t="str">
            <v>NIC</v>
          </cell>
          <cell r="F66" t="str">
            <v>NIC</v>
          </cell>
          <cell r="G66" t="str">
            <v>SFP+</v>
          </cell>
        </row>
        <row r="67">
          <cell r="A67" t="str">
            <v>CPIP-A-2-1LX_</v>
          </cell>
          <cell r="B67">
            <v>7000</v>
          </cell>
          <cell r="C67" t="str">
            <v>2*1GbE LX IP &gt;=295</v>
          </cell>
          <cell r="D67" t="str">
            <v>IP</v>
          </cell>
          <cell r="E67" t="str">
            <v>NIC</v>
          </cell>
          <cell r="F67" t="str">
            <v>NIC</v>
          </cell>
          <cell r="G67" t="str">
            <v>SFP</v>
          </cell>
        </row>
        <row r="68">
          <cell r="A68" t="str">
            <v>CPIP-A-4-1C_</v>
          </cell>
          <cell r="B68">
            <v>6000</v>
          </cell>
          <cell r="C68" t="str">
            <v>4*1GbE copper IP&gt;=565</v>
          </cell>
          <cell r="D68" t="str">
            <v>IP</v>
          </cell>
          <cell r="E68" t="str">
            <v>NIC</v>
          </cell>
          <cell r="F68" t="str">
            <v>NIC</v>
          </cell>
          <cell r="G68" t="str">
            <v>Copper</v>
          </cell>
        </row>
        <row r="69">
          <cell r="A69" t="str">
            <v>CPIP-A-4-1-XMC_</v>
          </cell>
          <cell r="B69">
            <v>6000</v>
          </cell>
          <cell r="C69" t="str">
            <v>4*1GbE SFP IP 2450/1280</v>
          </cell>
          <cell r="D69" t="str">
            <v>IP</v>
          </cell>
          <cell r="E69" t="str">
            <v>NIC</v>
          </cell>
          <cell r="F69" t="str">
            <v>NIC</v>
          </cell>
          <cell r="G69" t="str">
            <v>SFP</v>
          </cell>
        </row>
        <row r="70">
          <cell r="A70" t="str">
            <v>CPIP-A-4-1C-XMC_</v>
          </cell>
          <cell r="B70">
            <v>6000</v>
          </cell>
          <cell r="C70" t="str">
            <v>4*1GbE copper XMC IP 2450/1280</v>
          </cell>
          <cell r="D70" t="str">
            <v>IP</v>
          </cell>
          <cell r="E70" t="str">
            <v>NIC</v>
          </cell>
          <cell r="F70" t="str">
            <v>NIC</v>
          </cell>
          <cell r="G70" t="str">
            <v>Copper</v>
          </cell>
        </row>
        <row r="71">
          <cell r="A71" t="str">
            <v>CPIP-A-2-1SX_</v>
          </cell>
          <cell r="B71">
            <v>4500</v>
          </cell>
          <cell r="C71" t="str">
            <v>2*1GbE SX IP &gt;=295</v>
          </cell>
          <cell r="D71" t="str">
            <v>IP</v>
          </cell>
          <cell r="E71" t="str">
            <v>NIC</v>
          </cell>
          <cell r="F71" t="str">
            <v>NIC</v>
          </cell>
          <cell r="G71" t="str">
            <v>SFP</v>
          </cell>
        </row>
        <row r="72">
          <cell r="A72" t="str">
            <v>CPIP-A-2-1C_</v>
          </cell>
          <cell r="B72">
            <v>4500</v>
          </cell>
          <cell r="C72" t="str">
            <v>2*1GbE copper IP &gt;=295</v>
          </cell>
          <cell r="D72" t="str">
            <v>IP</v>
          </cell>
          <cell r="E72" t="str">
            <v>NIC</v>
          </cell>
          <cell r="F72" t="str">
            <v>NIC</v>
          </cell>
          <cell r="G72" t="str">
            <v>Copper</v>
          </cell>
        </row>
        <row r="73">
          <cell r="A73" t="str">
            <v>CPIP-A-4-T1_</v>
          </cell>
          <cell r="B73">
            <v>2950</v>
          </cell>
          <cell r="C73">
            <v>0</v>
          </cell>
          <cell r="D73" t="str">
            <v>IP</v>
          </cell>
          <cell r="E73" t="str">
            <v>T1 card</v>
          </cell>
          <cell r="F73" t="str">
            <v>Other</v>
          </cell>
          <cell r="G73">
            <v>0</v>
          </cell>
        </row>
        <row r="74">
          <cell r="A74" t="str">
            <v>CPIP-A-4-100C_</v>
          </cell>
          <cell r="B74">
            <v>1500</v>
          </cell>
          <cell r="C74" t="str">
            <v>4*10/100MbE copper IP &gt;=395</v>
          </cell>
          <cell r="D74" t="str">
            <v>IP</v>
          </cell>
          <cell r="E74" t="str">
            <v>NIC</v>
          </cell>
          <cell r="F74" t="str">
            <v>NIC</v>
          </cell>
          <cell r="G74" t="str">
            <v>Copper</v>
          </cell>
        </row>
        <row r="75">
          <cell r="A75" t="str">
            <v>CPIP-A-TR-1LX_</v>
          </cell>
          <cell r="B75">
            <v>799</v>
          </cell>
          <cell r="C75">
            <v>0</v>
          </cell>
          <cell r="D75" t="str">
            <v>IP</v>
          </cell>
          <cell r="E75" t="str">
            <v>Transceiver</v>
          </cell>
          <cell r="F75" t="str">
            <v>Transceiver</v>
          </cell>
          <cell r="G75" t="str">
            <v>SFP</v>
          </cell>
        </row>
        <row r="76">
          <cell r="A76" t="str">
            <v>CPIP-A-TR-1SX_</v>
          </cell>
          <cell r="B76">
            <v>699</v>
          </cell>
          <cell r="C76">
            <v>0</v>
          </cell>
          <cell r="D76" t="str">
            <v>IP</v>
          </cell>
          <cell r="E76" t="str">
            <v>Transceiver</v>
          </cell>
          <cell r="F76" t="str">
            <v>Transceiver</v>
          </cell>
          <cell r="G76" t="str">
            <v>SFP</v>
          </cell>
        </row>
        <row r="77">
          <cell r="A77" t="str">
            <v>CPIP-A-TR-C_</v>
          </cell>
          <cell r="B77">
            <v>699</v>
          </cell>
          <cell r="C77">
            <v>0</v>
          </cell>
          <cell r="D77" t="str">
            <v>IP</v>
          </cell>
          <cell r="E77" t="str">
            <v>Transceiver</v>
          </cell>
          <cell r="F77" t="str">
            <v>Transceiver</v>
          </cell>
          <cell r="G77" t="str">
            <v>SFP</v>
          </cell>
        </row>
        <row r="78">
          <cell r="A78" t="str">
            <v>CPIP-A-TR-10SR-S+_</v>
          </cell>
          <cell r="B78">
            <v>499</v>
          </cell>
          <cell r="C78">
            <v>0</v>
          </cell>
          <cell r="D78" t="str">
            <v>IP</v>
          </cell>
          <cell r="E78" t="str">
            <v>Transceiver</v>
          </cell>
          <cell r="F78" t="str">
            <v>Transceiver</v>
          </cell>
          <cell r="G78" t="str">
            <v>SFP+</v>
          </cell>
        </row>
        <row r="79">
          <cell r="A79" t="str">
            <v>CPIP-A-DR8G-12-24_</v>
          </cell>
          <cell r="B79">
            <v>7995</v>
          </cell>
          <cell r="C79" t="str">
            <v>8GB  (4x2) &gt;ip1280</v>
          </cell>
          <cell r="D79" t="str">
            <v>IP</v>
          </cell>
          <cell r="E79" t="str">
            <v>RAM</v>
          </cell>
          <cell r="F79" t="str">
            <v>RAM</v>
          </cell>
          <cell r="G79">
            <v>0</v>
          </cell>
        </row>
        <row r="80">
          <cell r="A80" t="str">
            <v>CPIP-A-DR4G-6_</v>
          </cell>
          <cell r="B80">
            <v>4400</v>
          </cell>
          <cell r="C80" t="str">
            <v>4GB (2X2) ip695</v>
          </cell>
          <cell r="D80" t="str">
            <v>IP</v>
          </cell>
          <cell r="E80" t="str">
            <v>RAM</v>
          </cell>
          <cell r="F80" t="str">
            <v>RAM</v>
          </cell>
          <cell r="G80">
            <v>0</v>
          </cell>
        </row>
        <row r="81">
          <cell r="A81" t="str">
            <v>CPIP-A-DR1G-3_</v>
          </cell>
          <cell r="B81">
            <v>2000</v>
          </cell>
          <cell r="C81" t="str">
            <v>1GB ip395</v>
          </cell>
          <cell r="D81" t="str">
            <v>IP</v>
          </cell>
          <cell r="E81" t="str">
            <v>RAM</v>
          </cell>
          <cell r="F81" t="str">
            <v>RAM</v>
          </cell>
          <cell r="G81">
            <v>0</v>
          </cell>
        </row>
        <row r="82">
          <cell r="A82" t="str">
            <v>CPIP-A-DR4G-12-24_</v>
          </cell>
          <cell r="B82">
            <v>4400</v>
          </cell>
          <cell r="C82" t="str">
            <v>4GB (4X1) &gt;IP1280</v>
          </cell>
          <cell r="D82" t="str">
            <v>IP</v>
          </cell>
          <cell r="E82" t="str">
            <v>RAM</v>
          </cell>
          <cell r="F82" t="str">
            <v>RAM</v>
          </cell>
          <cell r="G82">
            <v>0</v>
          </cell>
        </row>
        <row r="83">
          <cell r="A83" t="str">
            <v>CPIP-A-CF1GFD_</v>
          </cell>
          <cell r="B83">
            <v>3000</v>
          </cell>
          <cell r="C83" t="str">
            <v>Replacement 1GB Compact Flash &gt;IP1280</v>
          </cell>
          <cell r="D83" t="str">
            <v>IP</v>
          </cell>
          <cell r="E83" t="str">
            <v>HDD</v>
          </cell>
          <cell r="F83" t="str">
            <v>Other</v>
          </cell>
          <cell r="G83">
            <v>0</v>
          </cell>
        </row>
        <row r="84">
          <cell r="A84" t="str">
            <v>CPIP-A-CF4G_</v>
          </cell>
          <cell r="B84">
            <v>2995</v>
          </cell>
          <cell r="C84" t="str">
            <v>Replacement 4GB Compact Flash &gt;IP695</v>
          </cell>
          <cell r="D84" t="str">
            <v>IP</v>
          </cell>
          <cell r="E84" t="str">
            <v>HDD</v>
          </cell>
          <cell r="F84" t="str">
            <v>Other</v>
          </cell>
          <cell r="G84">
            <v>0</v>
          </cell>
        </row>
        <row r="85">
          <cell r="A85" t="str">
            <v>CPIP-A-PC1GFD_</v>
          </cell>
          <cell r="B85">
            <v>2000</v>
          </cell>
          <cell r="C85" t="str">
            <v>1GB PC Card &gt;IP395</v>
          </cell>
          <cell r="D85" t="str">
            <v>IP</v>
          </cell>
          <cell r="E85" t="str">
            <v>HDD</v>
          </cell>
          <cell r="F85" t="str">
            <v>Other</v>
          </cell>
          <cell r="G85">
            <v>0</v>
          </cell>
        </row>
        <row r="86">
          <cell r="A86" t="str">
            <v>CPIP-A-CF2G_</v>
          </cell>
          <cell r="B86">
            <v>1499</v>
          </cell>
          <cell r="C86" t="str">
            <v>Replacement 2GB Compact Flash IP295</v>
          </cell>
          <cell r="D86" t="str">
            <v>IP</v>
          </cell>
          <cell r="E86" t="str">
            <v>HDD</v>
          </cell>
          <cell r="F86" t="str">
            <v>Other</v>
          </cell>
          <cell r="G86">
            <v>0</v>
          </cell>
        </row>
        <row r="87">
          <cell r="A87" t="str">
            <v>CPIP-A-CF1GF_</v>
          </cell>
          <cell r="B87">
            <v>999</v>
          </cell>
          <cell r="C87" t="str">
            <v>1GB Compact Flash IP295 IP565 Flash</v>
          </cell>
          <cell r="D87" t="str">
            <v>IP</v>
          </cell>
          <cell r="E87" t="str">
            <v>HDD</v>
          </cell>
          <cell r="F87" t="str">
            <v>Other</v>
          </cell>
          <cell r="G87">
            <v>0</v>
          </cell>
        </row>
        <row r="88">
          <cell r="A88" t="str">
            <v>CPIP-A-CF1GD_</v>
          </cell>
          <cell r="B88">
            <v>999</v>
          </cell>
          <cell r="C88" t="str">
            <v>Replacement 1GB Compact Flash IP295 IP565 Disk</v>
          </cell>
          <cell r="D88" t="str">
            <v>IP</v>
          </cell>
          <cell r="E88" t="str">
            <v>HDD</v>
          </cell>
          <cell r="F88" t="str">
            <v>Other</v>
          </cell>
          <cell r="G88">
            <v>0</v>
          </cell>
        </row>
        <row r="89">
          <cell r="A89" t="str">
            <v>CPIP-A-DR1G-2_</v>
          </cell>
          <cell r="B89">
            <v>1000</v>
          </cell>
          <cell r="C89" t="str">
            <v>1GB (1x1) ip295</v>
          </cell>
          <cell r="D89" t="str">
            <v>IP</v>
          </cell>
          <cell r="E89" t="str">
            <v>RAM</v>
          </cell>
          <cell r="F89" t="str">
            <v>RAM</v>
          </cell>
          <cell r="G89">
            <v>0</v>
          </cell>
        </row>
        <row r="90">
          <cell r="A90" t="str">
            <v>CPIP-A-CF128MD_</v>
          </cell>
          <cell r="B90">
            <v>150</v>
          </cell>
          <cell r="C90" t="str">
            <v>Replacement 128MB Compact Flash All disk base</v>
          </cell>
          <cell r="D90" t="str">
            <v>IP</v>
          </cell>
          <cell r="E90" t="str">
            <v>HDD</v>
          </cell>
          <cell r="F90" t="str">
            <v>Other</v>
          </cell>
          <cell r="G90">
            <v>0</v>
          </cell>
        </row>
        <row r="91">
          <cell r="A91" t="str">
            <v>CPIP-A-D80G-CA_</v>
          </cell>
          <cell r="B91">
            <v>2700</v>
          </cell>
          <cell r="C91" t="str">
            <v>80G Hard Disk Drive w/Carrier &gt;IP1280</v>
          </cell>
          <cell r="D91" t="str">
            <v>IP</v>
          </cell>
          <cell r="E91" t="str">
            <v>HDD</v>
          </cell>
          <cell r="F91" t="str">
            <v>HDD</v>
          </cell>
          <cell r="G91">
            <v>0</v>
          </cell>
        </row>
        <row r="92">
          <cell r="A92" t="str">
            <v>CPIP-A-D80G_</v>
          </cell>
          <cell r="B92">
            <v>1000</v>
          </cell>
          <cell r="C92" t="str">
            <v>80G Hard Disk Drive All</v>
          </cell>
          <cell r="D92" t="str">
            <v>IP</v>
          </cell>
          <cell r="E92" t="str">
            <v>HDD</v>
          </cell>
          <cell r="F92" t="str">
            <v>HDD</v>
          </cell>
          <cell r="G92">
            <v>0</v>
          </cell>
        </row>
        <row r="93">
          <cell r="A93" t="str">
            <v>CPIP-A-PS-DC-2412_</v>
          </cell>
          <cell r="B93">
            <v>3000</v>
          </cell>
          <cell r="C93" t="str">
            <v>DC Power Supply &gt;IP1280</v>
          </cell>
          <cell r="D93" t="str">
            <v>IP</v>
          </cell>
          <cell r="E93" t="str">
            <v>Power Supply</v>
          </cell>
          <cell r="F93" t="str">
            <v>Power Supply</v>
          </cell>
          <cell r="G93">
            <v>0</v>
          </cell>
        </row>
        <row r="94">
          <cell r="A94" t="str">
            <v>CPIP-A-PS-AC-2412_</v>
          </cell>
          <cell r="B94">
            <v>1900</v>
          </cell>
          <cell r="C94" t="str">
            <v xml:space="preserve">AC Power Supply &gt;IP695 </v>
          </cell>
          <cell r="D94" t="str">
            <v>IP</v>
          </cell>
          <cell r="E94" t="str">
            <v>Power Supply</v>
          </cell>
          <cell r="F94" t="str">
            <v>Power Supply</v>
          </cell>
          <cell r="G94">
            <v>0</v>
          </cell>
        </row>
        <row r="95">
          <cell r="A95" t="str">
            <v>CPIP-A-PS-AC-5_</v>
          </cell>
          <cell r="B95">
            <v>1900</v>
          </cell>
          <cell r="C95" t="str">
            <v>Replacement Power Supply IP565</v>
          </cell>
          <cell r="D95" t="str">
            <v>IP</v>
          </cell>
          <cell r="E95" t="str">
            <v>Power Supply</v>
          </cell>
          <cell r="F95" t="str">
            <v>Power Supply</v>
          </cell>
          <cell r="G95">
            <v>0</v>
          </cell>
        </row>
        <row r="96">
          <cell r="A96" t="str">
            <v>CPIP-A-PS-AC-6_</v>
          </cell>
          <cell r="B96">
            <v>1900</v>
          </cell>
          <cell r="C96" t="str">
            <v>Replacement Power Supply IP695</v>
          </cell>
          <cell r="D96" t="str">
            <v>IP</v>
          </cell>
          <cell r="E96" t="str">
            <v>Power Supply</v>
          </cell>
          <cell r="F96" t="str">
            <v>Power Supply</v>
          </cell>
          <cell r="G96">
            <v>0</v>
          </cell>
        </row>
        <row r="97">
          <cell r="A97" t="str">
            <v>CPIP-A-CA-12-24_</v>
          </cell>
          <cell r="B97">
            <v>1500</v>
          </cell>
          <cell r="C97" t="str">
            <v>6U Carrier card &gt;IP1280</v>
          </cell>
          <cell r="D97" t="str">
            <v>IP</v>
          </cell>
          <cell r="E97" t="str">
            <v>NIC</v>
          </cell>
          <cell r="F97" t="str">
            <v>NIC</v>
          </cell>
          <cell r="G97">
            <v>0</v>
          </cell>
        </row>
        <row r="98">
          <cell r="A98" t="str">
            <v>CPIP-A-PCMCIA-CA_</v>
          </cell>
          <cell r="B98">
            <v>1000</v>
          </cell>
          <cell r="C98" t="str">
            <v>PCMCIA Single Slot Carrier Card &gt;IP565</v>
          </cell>
          <cell r="D98" t="str">
            <v>IP</v>
          </cell>
          <cell r="E98" t="str">
            <v>BAY</v>
          </cell>
          <cell r="F98" t="str">
            <v>Other</v>
          </cell>
          <cell r="G98">
            <v>0</v>
          </cell>
        </row>
        <row r="99">
          <cell r="A99" t="str">
            <v>CPIP-A-FAN-5-6_</v>
          </cell>
          <cell r="B99">
            <v>500</v>
          </cell>
          <cell r="C99" t="str">
            <v>Replacement Fan Tray IP565 IP695</v>
          </cell>
          <cell r="D99" t="str">
            <v>IP</v>
          </cell>
          <cell r="E99" t="str">
            <v>FAN</v>
          </cell>
          <cell r="F99" t="str">
            <v>Other</v>
          </cell>
          <cell r="G99">
            <v>0</v>
          </cell>
        </row>
        <row r="100">
          <cell r="A100" t="str">
            <v>CPIP-A-FAN-24-12_</v>
          </cell>
          <cell r="B100">
            <v>540</v>
          </cell>
          <cell r="C100" t="str">
            <v>Replacement Fan Tray &gt;IP1280</v>
          </cell>
          <cell r="D100" t="str">
            <v>IP</v>
          </cell>
          <cell r="E100" t="str">
            <v>FAN</v>
          </cell>
          <cell r="F100" t="str">
            <v>Other</v>
          </cell>
          <cell r="G100">
            <v>0</v>
          </cell>
        </row>
        <row r="101">
          <cell r="A101" t="str">
            <v>CPIP-A-BAT_</v>
          </cell>
          <cell r="B101">
            <v>15</v>
          </cell>
          <cell r="C101" t="str">
            <v>Battery Replacement &gt;IP565</v>
          </cell>
          <cell r="D101" t="str">
            <v>IP</v>
          </cell>
          <cell r="E101" t="str">
            <v>battery</v>
          </cell>
          <cell r="F101" t="str">
            <v>Other</v>
          </cell>
          <cell r="G101">
            <v>0</v>
          </cell>
        </row>
        <row r="102">
          <cell r="A102" t="str">
            <v>CPIP-A-BAT-1_</v>
          </cell>
          <cell r="B102">
            <v>15</v>
          </cell>
          <cell r="C102" t="str">
            <v>Battery Replacement &lt;IP565</v>
          </cell>
          <cell r="D102" t="str">
            <v>IP</v>
          </cell>
          <cell r="E102" t="str">
            <v>battery</v>
          </cell>
          <cell r="F102" t="str">
            <v>Other</v>
          </cell>
          <cell r="G102">
            <v>0</v>
          </cell>
        </row>
        <row r="103">
          <cell r="A103" t="str">
            <v>CPIP-A-DR1G-5_</v>
          </cell>
          <cell r="B103">
            <v>2000</v>
          </cell>
          <cell r="C103" t="str">
            <v xml:space="preserve">1GB (2x512)  IP565 </v>
          </cell>
          <cell r="D103" t="str">
            <v>IP</v>
          </cell>
          <cell r="E103" t="str">
            <v>RAM</v>
          </cell>
          <cell r="F103" t="str">
            <v>RAM</v>
          </cell>
          <cell r="G103">
            <v>0</v>
          </cell>
        </row>
        <row r="104">
          <cell r="A104" t="str">
            <v>CPIP-A-2-10-XMC_</v>
          </cell>
          <cell r="B104">
            <v>13495</v>
          </cell>
          <cell r="C104" t="str">
            <v>2*10GbE SFP+ IP 2450/1280</v>
          </cell>
          <cell r="D104" t="str">
            <v>IP</v>
          </cell>
          <cell r="E104" t="str">
            <v>NIC</v>
          </cell>
          <cell r="F104" t="str">
            <v>NIC</v>
          </cell>
          <cell r="G104" t="str">
            <v>SFP+</v>
          </cell>
        </row>
        <row r="105">
          <cell r="A105" t="str">
            <v>CPPWR-ACC-2-10LRF_</v>
          </cell>
          <cell r="B105">
            <v>8400</v>
          </cell>
          <cell r="C105" t="str">
            <v>2*10GbE LR Power-1</v>
          </cell>
          <cell r="D105" t="str">
            <v>power-1</v>
          </cell>
          <cell r="E105" t="str">
            <v>NIC</v>
          </cell>
          <cell r="F105" t="str">
            <v>NIC</v>
          </cell>
          <cell r="G105" t="str">
            <v>SFP+</v>
          </cell>
        </row>
        <row r="106">
          <cell r="A106" t="str">
            <v>CPPWR-ACC-2-10SRF_</v>
          </cell>
          <cell r="B106">
            <v>7900</v>
          </cell>
          <cell r="C106" t="str">
            <v>2*10GbE SR Power-1</v>
          </cell>
          <cell r="D106" t="str">
            <v>power-1</v>
          </cell>
          <cell r="E106" t="str">
            <v>NIC</v>
          </cell>
          <cell r="F106" t="str">
            <v>NIC</v>
          </cell>
          <cell r="G106" t="str">
            <v>SFP+</v>
          </cell>
        </row>
        <row r="107">
          <cell r="A107" t="str">
            <v>CPPWR-ACC-4-1C_</v>
          </cell>
          <cell r="B107">
            <v>2400</v>
          </cell>
          <cell r="C107" t="str">
            <v>4*1GbE copper Power-1</v>
          </cell>
          <cell r="D107" t="str">
            <v>power-1</v>
          </cell>
          <cell r="E107" t="str">
            <v>NIC</v>
          </cell>
          <cell r="F107" t="str">
            <v>NIC</v>
          </cell>
          <cell r="G107" t="str">
            <v>Copper</v>
          </cell>
        </row>
        <row r="108">
          <cell r="A108" t="str">
            <v>CPPWR-ACC-4-1LXF_</v>
          </cell>
          <cell r="B108">
            <v>3900</v>
          </cell>
          <cell r="C108" t="str">
            <v>4*1GbE LR Power-1</v>
          </cell>
          <cell r="D108" t="str">
            <v>power-1</v>
          </cell>
          <cell r="E108" t="str">
            <v>NIC</v>
          </cell>
          <cell r="F108" t="str">
            <v>NIC</v>
          </cell>
          <cell r="G108" t="str">
            <v>SFP</v>
          </cell>
        </row>
        <row r="109">
          <cell r="A109" t="str">
            <v>CPPWR-ACC-4-1SXF_</v>
          </cell>
          <cell r="B109">
            <v>3400</v>
          </cell>
          <cell r="C109" t="str">
            <v>4*1GbE SR Power-1</v>
          </cell>
          <cell r="D109" t="str">
            <v>power-1</v>
          </cell>
          <cell r="E109" t="str">
            <v>NIC</v>
          </cell>
          <cell r="F109" t="str">
            <v>NIC</v>
          </cell>
          <cell r="G109" t="str">
            <v>SFP</v>
          </cell>
        </row>
        <row r="110">
          <cell r="A110" t="str">
            <v>CPIP-A-3ADP-10</v>
          </cell>
          <cell r="B110">
            <v>34995</v>
          </cell>
          <cell r="C110" t="str">
            <v>3x10GBase-F XFP ADP -IP1285 &amp; IP2455</v>
          </cell>
          <cell r="D110" t="str">
            <v>IP</v>
          </cell>
          <cell r="E110" t="str">
            <v>ADP</v>
          </cell>
          <cell r="F110" t="str">
            <v>ADP</v>
          </cell>
          <cell r="G110">
            <v>0</v>
          </cell>
        </row>
        <row r="111">
          <cell r="A111" t="str">
            <v>CPIP-A-12ADP-1C</v>
          </cell>
          <cell r="B111">
            <v>29995</v>
          </cell>
          <cell r="C111" t="str">
            <v>12x 1GbE copper ADP- IP1285 &amp; IP2455</v>
          </cell>
          <cell r="D111" t="str">
            <v>IP</v>
          </cell>
          <cell r="E111" t="str">
            <v>ADP</v>
          </cell>
          <cell r="F111" t="str">
            <v>ADP</v>
          </cell>
          <cell r="G111">
            <v>0</v>
          </cell>
        </row>
        <row r="112">
          <cell r="A112" t="str">
            <v>CPIP-A-12ADP-1</v>
          </cell>
          <cell r="B112">
            <v>29995</v>
          </cell>
          <cell r="C112" t="str">
            <v>12x1GbE fiber ADP- IP1285 &amp; IP2455</v>
          </cell>
          <cell r="D112" t="str">
            <v>IP</v>
          </cell>
          <cell r="E112" t="str">
            <v>ADP</v>
          </cell>
          <cell r="F112" t="str">
            <v>ADP</v>
          </cell>
          <cell r="G112">
            <v>0</v>
          </cell>
        </row>
        <row r="113">
          <cell r="A113" t="str">
            <v>CPIP-A-8ADP-1C</v>
          </cell>
          <cell r="B113">
            <v>19995</v>
          </cell>
          <cell r="C113" t="str">
            <v>8x1GbE ADP copper- IP695</v>
          </cell>
          <cell r="D113" t="str">
            <v>IP</v>
          </cell>
          <cell r="E113" t="str">
            <v>ADP</v>
          </cell>
          <cell r="F113" t="str">
            <v>ADP</v>
          </cell>
          <cell r="G113">
            <v>0</v>
          </cell>
        </row>
        <row r="114">
          <cell r="A114" t="str">
            <v>CPIP-A-8ADP-1</v>
          </cell>
          <cell r="B114">
            <v>14995</v>
          </cell>
          <cell r="C114" t="str">
            <v>8x1GbE ADP fiber- IP565 &amp; IP695</v>
          </cell>
          <cell r="D114" t="str">
            <v>IP</v>
          </cell>
          <cell r="E114" t="str">
            <v>ADP</v>
          </cell>
          <cell r="F114" t="str">
            <v>ADP</v>
          </cell>
          <cell r="G114">
            <v>0</v>
          </cell>
        </row>
        <row r="115">
          <cell r="A115" t="str">
            <v>CPIP-A-3ADP-10_</v>
          </cell>
          <cell r="B115">
            <v>34995</v>
          </cell>
          <cell r="C115" t="str">
            <v>3x10GBase-F XFP ADP -IP1285 &amp; IP2455</v>
          </cell>
          <cell r="D115" t="str">
            <v>IP</v>
          </cell>
          <cell r="E115" t="str">
            <v>ADP</v>
          </cell>
          <cell r="F115" t="str">
            <v>ADP</v>
          </cell>
          <cell r="G115">
            <v>0</v>
          </cell>
        </row>
        <row r="116">
          <cell r="A116" t="str">
            <v>CPIP-A-12ADP-1C_</v>
          </cell>
          <cell r="B116">
            <v>29995</v>
          </cell>
          <cell r="C116" t="str">
            <v>12x 1GbE copper ADP- IP1285 &amp; IP2455</v>
          </cell>
          <cell r="D116" t="str">
            <v>IP</v>
          </cell>
          <cell r="E116" t="str">
            <v>ADP</v>
          </cell>
          <cell r="F116" t="str">
            <v>ADP</v>
          </cell>
          <cell r="G116">
            <v>0</v>
          </cell>
        </row>
        <row r="117">
          <cell r="A117" t="str">
            <v>CPIP-A-12ADP-1_</v>
          </cell>
          <cell r="B117">
            <v>29995</v>
          </cell>
          <cell r="C117" t="str">
            <v>12x1GbE fiber ADP- IP1285 &amp; IP2455</v>
          </cell>
          <cell r="D117" t="str">
            <v>IP</v>
          </cell>
          <cell r="E117" t="str">
            <v>ADP</v>
          </cell>
          <cell r="F117" t="str">
            <v>ADP</v>
          </cell>
          <cell r="G117">
            <v>0</v>
          </cell>
        </row>
        <row r="118">
          <cell r="A118" t="str">
            <v>CPIP-A-8ADP-1C_</v>
          </cell>
          <cell r="B118">
            <v>19995</v>
          </cell>
          <cell r="C118" t="str">
            <v>8x1GbE ADP copper- IP695</v>
          </cell>
          <cell r="D118" t="str">
            <v>IP</v>
          </cell>
          <cell r="E118" t="str">
            <v>ADP</v>
          </cell>
          <cell r="F118" t="str">
            <v>ADP</v>
          </cell>
          <cell r="G118">
            <v>0</v>
          </cell>
        </row>
        <row r="119">
          <cell r="A119" t="str">
            <v>CPIP-A-8ADP-1_</v>
          </cell>
          <cell r="B119">
            <v>14995</v>
          </cell>
          <cell r="C119" t="str">
            <v>8x1GbE ADP fiber- IP565 &amp; IP695</v>
          </cell>
          <cell r="D119" t="str">
            <v>IP</v>
          </cell>
          <cell r="E119" t="str">
            <v>ADP</v>
          </cell>
          <cell r="F119" t="str">
            <v>ADP</v>
          </cell>
          <cell r="G119">
            <v>0</v>
          </cell>
        </row>
        <row r="120">
          <cell r="A120" t="str">
            <v>CPIP-A-TR-10LR-X</v>
          </cell>
          <cell r="B120">
            <v>3999</v>
          </cell>
          <cell r="C120" t="str">
            <v>transcivers CPIP-A-3ADP-10 LR</v>
          </cell>
          <cell r="D120" t="str">
            <v>IP</v>
          </cell>
          <cell r="E120" t="str">
            <v>ADP</v>
          </cell>
          <cell r="F120" t="str">
            <v>Transceiver</v>
          </cell>
          <cell r="G120" t="str">
            <v>SFP+</v>
          </cell>
        </row>
        <row r="121">
          <cell r="A121" t="str">
            <v>CPIP-A-TR-10SR-X</v>
          </cell>
          <cell r="B121">
            <v>2999</v>
          </cell>
          <cell r="C121" t="str">
            <v>transcivers CPIP-A-3ADP-10 SR</v>
          </cell>
          <cell r="D121" t="str">
            <v>IP</v>
          </cell>
          <cell r="E121" t="str">
            <v>ADP</v>
          </cell>
          <cell r="F121" t="str">
            <v>Transceiver</v>
          </cell>
          <cell r="G121" t="str">
            <v>SFP+</v>
          </cell>
        </row>
        <row r="122">
          <cell r="A122" t="str">
            <v>CPIP-A-TR-10LR-X_</v>
          </cell>
          <cell r="B122">
            <v>3999</v>
          </cell>
          <cell r="C122" t="str">
            <v>transcivers CPIP-A-3ADP-10 LR</v>
          </cell>
          <cell r="D122" t="str">
            <v>IP</v>
          </cell>
          <cell r="E122" t="str">
            <v>ADP</v>
          </cell>
          <cell r="F122" t="str">
            <v>Transceiver</v>
          </cell>
          <cell r="G122" t="str">
            <v>SFP+</v>
          </cell>
        </row>
        <row r="123">
          <cell r="A123" t="str">
            <v>CPIP-A-TR-10SR-X_</v>
          </cell>
          <cell r="B123">
            <v>2999</v>
          </cell>
          <cell r="C123" t="str">
            <v>transcivers CPIP-A-3ADP-10 SR</v>
          </cell>
          <cell r="D123" t="str">
            <v>IP</v>
          </cell>
          <cell r="E123" t="str">
            <v>ADP</v>
          </cell>
          <cell r="F123" t="str">
            <v>Transceiver</v>
          </cell>
          <cell r="G123" t="str">
            <v>SFP+</v>
          </cell>
        </row>
        <row r="124">
          <cell r="A124" t="str">
            <v>CPIP-A-8ADP6U-1C</v>
          </cell>
          <cell r="B124">
            <v>14995</v>
          </cell>
          <cell r="C124" t="str">
            <v>Eight Port ADP 1000Base-X SFP (w/o Transceivers) on 6U Carrier FRU</v>
          </cell>
          <cell r="D124" t="str">
            <v>IP</v>
          </cell>
          <cell r="E124" t="str">
            <v>ADP</v>
          </cell>
          <cell r="F124" t="str">
            <v>ADP</v>
          </cell>
          <cell r="G124">
            <v>0</v>
          </cell>
        </row>
        <row r="125">
          <cell r="A125" t="str">
            <v>CPIP-A-DR2G</v>
          </cell>
          <cell r="B125">
            <v>2000</v>
          </cell>
          <cell r="C125" t="str">
            <v>2GB SR Memory Upgrade DIMM (2x1) - IP695</v>
          </cell>
          <cell r="D125" t="str">
            <v>IP</v>
          </cell>
          <cell r="E125" t="str">
            <v>RAM</v>
          </cell>
          <cell r="F125" t="str">
            <v>RAM</v>
          </cell>
          <cell r="G125">
            <v>0</v>
          </cell>
        </row>
        <row r="126">
          <cell r="A126" t="str">
            <v>CPIP-A-VPN-5-6</v>
          </cell>
          <cell r="C126" t="str">
            <v>VPN CARD</v>
          </cell>
          <cell r="D126" t="str">
            <v>IP</v>
          </cell>
          <cell r="E126" t="str">
            <v>VPN</v>
          </cell>
          <cell r="F126" t="str">
            <v>Other</v>
          </cell>
          <cell r="G126">
            <v>0</v>
          </cell>
        </row>
        <row r="127">
          <cell r="A127" t="str">
            <v>NIF6425FRU</v>
          </cell>
          <cell r="D127" t="str">
            <v>IP</v>
          </cell>
          <cell r="E127" t="str">
            <v>NIC</v>
          </cell>
          <cell r="F127" t="str">
            <v>NIC</v>
          </cell>
        </row>
        <row r="128">
          <cell r="A128" t="str">
            <v>NIF4537FRU</v>
          </cell>
          <cell r="C128" t="str">
            <v>2*10GbE SFP+ IP 695</v>
          </cell>
          <cell r="D128" t="str">
            <v>IP</v>
          </cell>
          <cell r="E128" t="str">
            <v>NIC</v>
          </cell>
          <cell r="F128" t="str">
            <v>NIC</v>
          </cell>
          <cell r="G128" t="str">
            <v>SFP+</v>
          </cell>
        </row>
        <row r="129">
          <cell r="A129" t="str">
            <v>NIF4452FRU</v>
          </cell>
          <cell r="B129">
            <v>29995</v>
          </cell>
          <cell r="C129" t="str">
            <v>12x 1GbE copper ADP- IP1285 &amp; IP2455</v>
          </cell>
          <cell r="D129" t="str">
            <v>IP</v>
          </cell>
          <cell r="E129" t="str">
            <v>ADP</v>
          </cell>
          <cell r="F129" t="str">
            <v>ADP</v>
          </cell>
          <cell r="G129">
            <v>0</v>
          </cell>
        </row>
        <row r="130">
          <cell r="A130" t="str">
            <v>NIF4453FRU</v>
          </cell>
          <cell r="B130">
            <v>3999</v>
          </cell>
          <cell r="C130" t="str">
            <v>transcivers CPIP-A-3ADP-10 LR</v>
          </cell>
          <cell r="D130" t="str">
            <v>IP</v>
          </cell>
          <cell r="E130" t="str">
            <v>ADP</v>
          </cell>
          <cell r="F130" t="str">
            <v>Transceiver</v>
          </cell>
          <cell r="G130" t="str">
            <v>SFP+</v>
          </cell>
        </row>
        <row r="131">
          <cell r="A131" t="str">
            <v>NIF4426FRU</v>
          </cell>
          <cell r="B131">
            <v>6000</v>
          </cell>
          <cell r="C131" t="str">
            <v>4*1GbE copper IP&gt;=565</v>
          </cell>
          <cell r="D131" t="str">
            <v>IP</v>
          </cell>
          <cell r="E131" t="str">
            <v>NIC</v>
          </cell>
          <cell r="F131" t="str">
            <v>NIC</v>
          </cell>
          <cell r="G131" t="str">
            <v>Copper</v>
          </cell>
        </row>
        <row r="132">
          <cell r="A132" t="str">
            <v>NIF4538FRU</v>
          </cell>
          <cell r="B132">
            <v>6000</v>
          </cell>
          <cell r="C132" t="str">
            <v>4*1GbE copper IP&gt;=565</v>
          </cell>
          <cell r="D132" t="str">
            <v>IP</v>
          </cell>
          <cell r="E132" t="str">
            <v>NIC</v>
          </cell>
          <cell r="F132" t="str">
            <v>NIC</v>
          </cell>
          <cell r="G132" t="str">
            <v>Copper</v>
          </cell>
        </row>
        <row r="133">
          <cell r="A133" t="str">
            <v>CPIP-A-DR2G</v>
          </cell>
          <cell r="C133" t="str">
            <v>2Gb Single Rank Replacement/Upgrade DIMM</v>
          </cell>
          <cell r="D133" t="str">
            <v>IP</v>
          </cell>
          <cell r="E133" t="str">
            <v>RAM</v>
          </cell>
          <cell r="F133" t="str">
            <v>RAM</v>
          </cell>
          <cell r="G133">
            <v>0</v>
          </cell>
        </row>
        <row r="134">
          <cell r="A134" t="str">
            <v>NIF4422KIT</v>
          </cell>
          <cell r="B134">
            <v>4500</v>
          </cell>
          <cell r="C134" t="str">
            <v>2*1GbE SX IP &gt;=295</v>
          </cell>
          <cell r="D134" t="str">
            <v>IP</v>
          </cell>
          <cell r="E134" t="str">
            <v>NIC</v>
          </cell>
          <cell r="F134" t="str">
            <v>NIC</v>
          </cell>
          <cell r="G134" t="str">
            <v>SFP</v>
          </cell>
        </row>
        <row r="135">
          <cell r="A135" t="str">
            <v>CPAP-A-PC-EU</v>
          </cell>
          <cell r="C135" t="str">
            <v>NA</v>
          </cell>
          <cell r="D135" t="str">
            <v>IP</v>
          </cell>
          <cell r="F135" t="str">
            <v>Other</v>
          </cell>
        </row>
        <row r="136">
          <cell r="A136" t="str">
            <v>NIY5695FRU</v>
          </cell>
          <cell r="B136">
            <v>2700</v>
          </cell>
          <cell r="C136" t="str">
            <v>80G Hard Disk Drive w/Carrier &gt;IP1280</v>
          </cell>
          <cell r="D136" t="str">
            <v>IP</v>
          </cell>
          <cell r="E136" t="str">
            <v>HDD</v>
          </cell>
          <cell r="F136" t="str">
            <v>HDD</v>
          </cell>
          <cell r="G136">
            <v>0</v>
          </cell>
        </row>
        <row r="137">
          <cell r="A137" t="str">
            <v>NIF4450FRU</v>
          </cell>
          <cell r="B137">
            <v>1500</v>
          </cell>
          <cell r="C137" t="str">
            <v>6U Carrier card &gt;IP1280</v>
          </cell>
          <cell r="D137" t="str">
            <v>IP</v>
          </cell>
          <cell r="E137" t="str">
            <v>NIC</v>
          </cell>
          <cell r="F137" t="str">
            <v>NIC</v>
          </cell>
          <cell r="G137">
            <v>0</v>
          </cell>
        </row>
        <row r="138">
          <cell r="A138" t="str">
            <v>NIF4424000</v>
          </cell>
          <cell r="B138">
            <v>1500</v>
          </cell>
          <cell r="C138" t="str">
            <v>4*10/100MbE copper IP &gt;=395</v>
          </cell>
          <cell r="D138" t="str">
            <v>IP</v>
          </cell>
          <cell r="E138" t="str">
            <v>NIC</v>
          </cell>
          <cell r="F138" t="str">
            <v>NIC</v>
          </cell>
          <cell r="G138" t="str">
            <v>Copper</v>
          </cell>
        </row>
        <row r="139">
          <cell r="A139" t="str">
            <v>NIF4424FRU</v>
          </cell>
          <cell r="B139">
            <v>1500</v>
          </cell>
          <cell r="C139" t="str">
            <v>4*10/100MbE copper IP &gt;=395</v>
          </cell>
          <cell r="D139" t="str">
            <v>IP</v>
          </cell>
          <cell r="E139" t="str">
            <v>NIC</v>
          </cell>
          <cell r="F139" t="str">
            <v>NIC</v>
          </cell>
          <cell r="G139" t="str">
            <v>Copper</v>
          </cell>
        </row>
        <row r="140">
          <cell r="A140" t="str">
            <v>CPIP-A-D40G</v>
          </cell>
          <cell r="C140" t="str">
            <v>40G Hard Disk Drive w/Carrier &gt;IP1280</v>
          </cell>
          <cell r="D140" t="str">
            <v>IP</v>
          </cell>
          <cell r="E140" t="str">
            <v>HDD</v>
          </cell>
          <cell r="F140" t="str">
            <v>HDD</v>
          </cell>
          <cell r="G140">
            <v>0</v>
          </cell>
        </row>
        <row r="141">
          <cell r="A141" t="str">
            <v>NIF4536FRU</v>
          </cell>
          <cell r="B141">
            <v>13495</v>
          </cell>
          <cell r="C141" t="str">
            <v>2*10GbE SFP+ IP 2450/1280</v>
          </cell>
          <cell r="D141" t="str">
            <v>IP</v>
          </cell>
          <cell r="E141" t="str">
            <v>NIC</v>
          </cell>
          <cell r="F141" t="str">
            <v>NIC</v>
          </cell>
          <cell r="G141" t="str">
            <v>SFP+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Parts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21.xml><?xml version="1.0" encoding="utf-8"?>
<externalLink xmlns:r="http://schemas.openxmlformats.org/officeDocument/2006/relationships" xmlns="http://schemas.openxmlformats.org/spreadsheetml/2006/main">
  <externalBook r:id="rId1">
    <sheetNames>
      <sheetName val="Nortel March 2000"/>
      <sheetName val="Product Base"/>
      <sheetName val="Region Base"/>
      <sheetName val="Category Base"/>
      <sheetName val="PR"/>
      <sheetName val="Nortel_March_2000"/>
      <sheetName val="Product_Base"/>
      <sheetName val="Region_Base"/>
      <sheetName val="Category_Base"/>
      <sheetName val="Nortel 2000-March"/>
    </sheetNames>
    <sheetDataSet>
      <sheetData sheetId="0" refreshError="1"/>
      <sheetData sheetId="1" refreshError="1">
        <row r="3">
          <cell r="B3" t="str">
            <v>FIREWALL-1 AGENT LIC - ARN</v>
          </cell>
          <cell r="C3" t="str">
            <v>BARN-IM-U</v>
          </cell>
          <cell r="D3">
            <v>1200</v>
          </cell>
          <cell r="E3">
            <v>300</v>
          </cell>
          <cell r="F3">
            <v>0.75</v>
          </cell>
        </row>
        <row r="4">
          <cell r="B4" t="str">
            <v>FIREWALL-1 AGENT LIC - ASN</v>
          </cell>
          <cell r="C4" t="str">
            <v>BASN-IM-U</v>
          </cell>
          <cell r="D4">
            <v>3495</v>
          </cell>
          <cell r="E4">
            <v>873.75</v>
          </cell>
          <cell r="F4">
            <v>0.75</v>
          </cell>
        </row>
        <row r="5">
          <cell r="B5" t="str">
            <v>FIREWALL-1 AGENT LIC - BLN/BCN</v>
          </cell>
          <cell r="C5" t="str">
            <v>BABN-IM-U</v>
          </cell>
          <cell r="D5">
            <v>4995</v>
          </cell>
          <cell r="E5">
            <v>1248.75</v>
          </cell>
          <cell r="F5">
            <v>0.75</v>
          </cell>
        </row>
        <row r="6">
          <cell r="B6" t="str">
            <v>FIREWALL-1 AGENT LIC - DSCVY</v>
          </cell>
          <cell r="C6" t="str">
            <v>BASN-IM-U</v>
          </cell>
          <cell r="D6">
            <v>3495</v>
          </cell>
          <cell r="E6">
            <v>873.75</v>
          </cell>
          <cell r="F6">
            <v>0.75</v>
          </cell>
        </row>
        <row r="7">
          <cell r="B7" t="str">
            <v>FIREWALL-1 LIC UPGD LT-ENTERPRS</v>
          </cell>
          <cell r="C7" t="str">
            <v>BAXX-UP-SSC-ESC</v>
          </cell>
          <cell r="D7">
            <v>11200</v>
          </cell>
          <cell r="E7">
            <v>5039.9999999999991</v>
          </cell>
          <cell r="F7">
            <v>0.55000000000000004</v>
          </cell>
        </row>
        <row r="8">
          <cell r="B8" t="str">
            <v>FIREWALL-1 LIC UPGD MED-ENTPRS</v>
          </cell>
          <cell r="C8" t="str">
            <v>BAXX-UP-SSC-250</v>
          </cell>
          <cell r="D8">
            <v>8200</v>
          </cell>
          <cell r="E8">
            <v>3689.9999999999995</v>
          </cell>
          <cell r="F8">
            <v>0.55000000000000004</v>
          </cell>
        </row>
        <row r="9">
          <cell r="B9" t="str">
            <v>FIREWALL-1 MGMT SW LIC LIGHT</v>
          </cell>
          <cell r="C9" t="str">
            <v>BAXX-SSC-U</v>
          </cell>
          <cell r="D9">
            <v>2000</v>
          </cell>
          <cell r="E9">
            <v>899.99999999999989</v>
          </cell>
          <cell r="F9">
            <v>0.55000000000000004</v>
          </cell>
        </row>
        <row r="10">
          <cell r="B10" t="str">
            <v>FIREWALL-1 MGMT SW LIC LIGHT</v>
          </cell>
          <cell r="C10" t="str">
            <v>BAXX-SSC-U</v>
          </cell>
          <cell r="D10">
            <v>2000</v>
          </cell>
          <cell r="E10">
            <v>899.99999999999989</v>
          </cell>
          <cell r="F10">
            <v>0.55000000000000004</v>
          </cell>
        </row>
        <row r="11">
          <cell r="B11" t="str">
            <v>FIREWALL-1 MGMT SW LIC MEDIUM</v>
          </cell>
          <cell r="C11" t="str">
            <v>BAXX-SSC-250</v>
          </cell>
          <cell r="D11">
            <v>5000</v>
          </cell>
          <cell r="E11">
            <v>2250</v>
          </cell>
          <cell r="F11">
            <v>0.55000000000000004</v>
          </cell>
        </row>
        <row r="12">
          <cell r="B12" t="str">
            <v>FIREWALL-1 MGMT SW LIC MEDIUM</v>
          </cell>
          <cell r="C12" t="str">
            <v>BAXX-SSC-250</v>
          </cell>
          <cell r="D12">
            <v>5000</v>
          </cell>
          <cell r="E12">
            <v>2250</v>
          </cell>
          <cell r="F12">
            <v>0.55000000000000004</v>
          </cell>
        </row>
        <row r="13">
          <cell r="B13" t="str">
            <v>FIREWALL-1 MGT SW LIC ENTRPRIS</v>
          </cell>
          <cell r="C13" t="str">
            <v>CPFW-ESC-U</v>
          </cell>
          <cell r="D13">
            <v>12000</v>
          </cell>
          <cell r="E13">
            <v>5399.9999999999991</v>
          </cell>
          <cell r="F13">
            <v>0.55000000000000004</v>
          </cell>
        </row>
        <row r="14">
          <cell r="B14" t="str">
            <v>FIREWALL-1 MGT SW LIC ENTRPRIS</v>
          </cell>
          <cell r="C14" t="str">
            <v>CPFW-ESC-U</v>
          </cell>
          <cell r="D14">
            <v>12000</v>
          </cell>
          <cell r="E14">
            <v>5399.9999999999991</v>
          </cell>
          <cell r="F14">
            <v>0.55000000000000004</v>
          </cell>
        </row>
        <row r="15">
          <cell r="B15" t="str">
            <v>FIREWALL-1 SOFTWARE-ENTERPRISE</v>
          </cell>
          <cell r="C15" t="str">
            <v>CPFW-ESC-U</v>
          </cell>
          <cell r="D15">
            <v>12000</v>
          </cell>
          <cell r="E15">
            <v>5399.9999999999991</v>
          </cell>
          <cell r="F15">
            <v>0.55000000000000004</v>
          </cell>
        </row>
        <row r="16">
          <cell r="B16" t="str">
            <v>FIREWALL-1 SOFTWARE-LIGHT</v>
          </cell>
          <cell r="C16" t="str">
            <v>BAXX-SSC-U</v>
          </cell>
          <cell r="D16">
            <v>2000</v>
          </cell>
          <cell r="E16">
            <v>899.99999999999989</v>
          </cell>
          <cell r="F16">
            <v>0.55000000000000004</v>
          </cell>
        </row>
        <row r="17">
          <cell r="B17" t="str">
            <v>FIREWALL-1 SOFTWARE-MEDIUM</v>
          </cell>
          <cell r="C17" t="str">
            <v>BAXX-SSC-250</v>
          </cell>
          <cell r="D17">
            <v>5000</v>
          </cell>
          <cell r="E17">
            <v>2250</v>
          </cell>
          <cell r="F17">
            <v>0.55000000000000004</v>
          </cell>
        </row>
        <row r="18">
          <cell r="B18" t="str">
            <v>FIREWALL-1 SOFTWARE-ENTERPRISE 3.0A</v>
          </cell>
          <cell r="C18" t="str">
            <v>CPFW-ESC-U</v>
          </cell>
          <cell r="D18">
            <v>12000</v>
          </cell>
          <cell r="E18">
            <v>5399.9999999999991</v>
          </cell>
          <cell r="F18">
            <v>0.55000000000000004</v>
          </cell>
        </row>
        <row r="19">
          <cell r="B19" t="str">
            <v>FIREWALL-1 SOFTWARE-MEDIUM 3.0A</v>
          </cell>
          <cell r="C19" t="str">
            <v>BAXX-SSC-250</v>
          </cell>
          <cell r="D19">
            <v>5000</v>
          </cell>
          <cell r="E19">
            <v>2250</v>
          </cell>
          <cell r="F19">
            <v>0.55000000000000004</v>
          </cell>
        </row>
        <row r="20">
          <cell r="B20" t="str">
            <v>FIREWALL-1 MGT SW LIC ENTRPRIS 3.0B</v>
          </cell>
          <cell r="C20" t="str">
            <v>CPFW-ESC-U</v>
          </cell>
          <cell r="D20">
            <v>12000</v>
          </cell>
          <cell r="E20">
            <v>5399.9999999999991</v>
          </cell>
          <cell r="F20">
            <v>0.55000000000000004</v>
          </cell>
        </row>
        <row r="21">
          <cell r="B21" t="str">
            <v>FIREWALL-1 MGMT SW LIC MEDIUM 3.0B</v>
          </cell>
          <cell r="C21" t="str">
            <v>BAXX-SSC-250</v>
          </cell>
          <cell r="D21">
            <v>5000</v>
          </cell>
          <cell r="E21">
            <v>2250</v>
          </cell>
          <cell r="F21">
            <v>0.55000000000000004</v>
          </cell>
        </row>
        <row r="22">
          <cell r="B22" t="str">
            <v>FIREWALL-1 MGMT SW LIC LIGHT 3.0B</v>
          </cell>
          <cell r="C22" t="str">
            <v>BAXX-SSC-U</v>
          </cell>
          <cell r="D22">
            <v>2000</v>
          </cell>
          <cell r="E22">
            <v>899.99999999999989</v>
          </cell>
          <cell r="F22">
            <v>0.55000000000000004</v>
          </cell>
        </row>
        <row r="23">
          <cell r="B23" t="str">
            <v>FIREWALL-1 SOFTWARE-LIGHT 3.0A</v>
          </cell>
          <cell r="C23" t="str">
            <v>BAXX-SSC-U</v>
          </cell>
          <cell r="D23">
            <v>2000</v>
          </cell>
          <cell r="E23">
            <v>899.99999999999989</v>
          </cell>
          <cell r="F23">
            <v>0.55000000000000004</v>
          </cell>
        </row>
        <row r="24">
          <cell r="B24" t="str">
            <v>CONTIVITY 1500 CHECK POINT INSPECT MOD</v>
          </cell>
          <cell r="C24" t="str">
            <v>BAXX-UP-CES1500-IIG-25-U-V40</v>
          </cell>
          <cell r="D24">
            <v>4200</v>
          </cell>
          <cell r="E24">
            <v>1050</v>
          </cell>
          <cell r="F24">
            <v>0.75</v>
          </cell>
        </row>
        <row r="25">
          <cell r="B25" t="str">
            <v>CONTIVITY 2X00 CHECK POINT INSPECT MOD</v>
          </cell>
          <cell r="C25" t="str">
            <v>BAXX-CES2x00-IM-U-V40</v>
          </cell>
          <cell r="D25">
            <v>4995</v>
          </cell>
          <cell r="E25">
            <v>1900</v>
          </cell>
          <cell r="F25">
            <v>0.62</v>
          </cell>
        </row>
        <row r="26">
          <cell r="B26" t="str">
            <v>CONTIVITY 4X00 CHECK POINT INSPECT MOD</v>
          </cell>
          <cell r="C26" t="str">
            <v>BAXX-CES4x00-IM-U-V40</v>
          </cell>
          <cell r="D26">
            <v>4995</v>
          </cell>
          <cell r="E26">
            <v>1900</v>
          </cell>
          <cell r="F26">
            <v>0.62</v>
          </cell>
        </row>
        <row r="27">
          <cell r="B27" t="str">
            <v>CONTIVITY CHECK POINT MGT SW LIC ENTER</v>
          </cell>
          <cell r="C27" t="str">
            <v>BAXX-ESC-U-V40</v>
          </cell>
          <cell r="D27">
            <v>11995</v>
          </cell>
          <cell r="E27">
            <v>5400</v>
          </cell>
          <cell r="F27">
            <v>0.55000000000000004</v>
          </cell>
        </row>
        <row r="28">
          <cell r="B28" t="str">
            <v>CONTIVITY CHECK POINT MGT SW LIC MEDIUM</v>
          </cell>
          <cell r="C28" t="str">
            <v>BAXX-SSC-250-V40</v>
          </cell>
          <cell r="D28">
            <v>5000</v>
          </cell>
          <cell r="E28">
            <v>2250</v>
          </cell>
          <cell r="F28">
            <v>0.55000000000000004</v>
          </cell>
        </row>
        <row r="29">
          <cell r="B29" t="str">
            <v>CONTIVITY CHECK POINT MGT SW LIC LIGHT</v>
          </cell>
          <cell r="C29" t="str">
            <v>BAXX-SSC-U-V40</v>
          </cell>
          <cell r="D29">
            <v>2000</v>
          </cell>
          <cell r="E29">
            <v>900</v>
          </cell>
          <cell r="F29">
            <v>0.55000000000000004</v>
          </cell>
        </row>
        <row r="30">
          <cell r="B30" t="str">
            <v>CONTIVITY C.POINT MGT UPGR LITE TO ENTER</v>
          </cell>
          <cell r="C30" t="str">
            <v>BAXX-UP-SSC-U-ESC-U-V40</v>
          </cell>
          <cell r="D30">
            <v>11200</v>
          </cell>
          <cell r="E30">
            <v>5040</v>
          </cell>
          <cell r="F30">
            <v>0.55000000000000004</v>
          </cell>
        </row>
        <row r="31">
          <cell r="B31" t="str">
            <v>CONTIVITY C.POINT MGT UPGR MED TO ENTER</v>
          </cell>
          <cell r="C31" t="str">
            <v>BAXX-UP-SSC-250-ESC-U-V40</v>
          </cell>
          <cell r="D31">
            <v>8200</v>
          </cell>
          <cell r="E31">
            <v>3690</v>
          </cell>
          <cell r="F31">
            <v>0.55000000000000004</v>
          </cell>
        </row>
        <row r="32">
          <cell r="B32" t="str">
            <v>CES1500, 100 TUNNELS, 128 BIT</v>
          </cell>
          <cell r="C32" t="str">
            <v>BAXX-CES1500-IIG-25-V40</v>
          </cell>
          <cell r="D32">
            <v>1200</v>
          </cell>
          <cell r="E32">
            <v>180</v>
          </cell>
          <cell r="F32">
            <v>0.85</v>
          </cell>
        </row>
        <row r="33">
          <cell r="B33" t="str">
            <v>CES1500, 100 TUNNELS,56 BIT</v>
          </cell>
          <cell r="C33" t="str">
            <v>BAXX-CES1500-IIG-25-V40</v>
          </cell>
          <cell r="D33">
            <v>1200</v>
          </cell>
          <cell r="E33">
            <v>180</v>
          </cell>
          <cell r="F33">
            <v>0.85</v>
          </cell>
        </row>
        <row r="34">
          <cell r="B34" t="str">
            <v>CES1500, 100 TUNNELS,128BIT(NETSCAPE)</v>
          </cell>
          <cell r="C34" t="str">
            <v>BAXX-CES1500-IIG-25-V40</v>
          </cell>
          <cell r="D34">
            <v>1200</v>
          </cell>
          <cell r="E34">
            <v>180</v>
          </cell>
          <cell r="F34">
            <v>0.85</v>
          </cell>
        </row>
        <row r="35">
          <cell r="B35" t="str">
            <v>CES1500, 100 TUNNELS, 128 BIT</v>
          </cell>
          <cell r="C35" t="str">
            <v>BAXX-CES1500-IIG-25-V40</v>
          </cell>
          <cell r="D35">
            <v>1200</v>
          </cell>
          <cell r="E35">
            <v>180</v>
          </cell>
          <cell r="F35">
            <v>0.85</v>
          </cell>
        </row>
        <row r="36">
          <cell r="B36" t="str">
            <v>CES1500, 100 TUNNELS,128 BIT</v>
          </cell>
          <cell r="C36" t="str">
            <v>BAXX-CES1500-IIG-25-V40</v>
          </cell>
          <cell r="D36">
            <v>1200</v>
          </cell>
          <cell r="E36">
            <v>180</v>
          </cell>
          <cell r="F36">
            <v>0.85</v>
          </cell>
        </row>
        <row r="37">
          <cell r="B37" t="str">
            <v>CES1500, 100 TUNNELS,56BIT (NETSCAPE)</v>
          </cell>
          <cell r="C37" t="str">
            <v>BAXX-CES1500-IIG-25-V40</v>
          </cell>
          <cell r="D37">
            <v>1200</v>
          </cell>
          <cell r="E37">
            <v>180</v>
          </cell>
          <cell r="F37">
            <v>0.85</v>
          </cell>
        </row>
      </sheetData>
      <sheetData sheetId="2" refreshError="1"/>
      <sheetData sheetId="3" refreshError="1"/>
      <sheetData sheetId="4" refreshError="1"/>
      <sheetData sheetId="5"/>
      <sheetData sheetId="6">
        <row r="3">
          <cell r="B3" t="str">
            <v>FIREWALL-1 AGENT LIC - ARN</v>
          </cell>
        </row>
      </sheetData>
      <sheetData sheetId="7"/>
      <sheetData sheetId="8"/>
      <sheetData sheetId="9" refreshError="1"/>
    </sheetDataSet>
  </externalBook>
</externalLink>
</file>

<file path=xl/externalLinks/externalLink22.xml><?xml version="1.0" encoding="utf-8"?>
<externalLink xmlns:r="http://schemas.openxmlformats.org/officeDocument/2006/relationships" xmlns="http://schemas.openxmlformats.org/spreadsheetml/2006/main">
  <externalBook r:id="rId1">
    <sheetNames>
      <sheetName val="Licensing 96-Q100"/>
      <sheetName val="Data 4 Piv"/>
      <sheetName val="Lookups"/>
      <sheetName val="Pivot Table"/>
      <sheetName val="Oper. Systems"/>
      <sheetName val="HW Platforms"/>
      <sheetName val="Industry"/>
      <sheetName val="Basic Assumptions "/>
      <sheetName val="x"/>
      <sheetName val="Recent changes"/>
      <sheetName val="Licensing_96-Q100"/>
      <sheetName val="Data_4_Piv"/>
      <sheetName val="Pivot_Table"/>
      <sheetName val="Oper__Systems"/>
      <sheetName val="HW_Platforms"/>
      <sheetName val="Basic_Assumptions_"/>
      <sheetName val="Recent_changes"/>
      <sheetName val="Product Base"/>
      <sheetName val="User Input"/>
    </sheetNames>
    <sheetDataSet>
      <sheetData sheetId="0" refreshError="1"/>
      <sheetData sheetId="1" refreshError="1"/>
      <sheetData sheetId="2" refreshError="1">
        <row r="3">
          <cell r="A3" t="str">
            <v>&lt;UNKNOWN&gt;</v>
          </cell>
          <cell r="B3" t="str">
            <v>NA</v>
          </cell>
        </row>
        <row r="4">
          <cell r="A4" t="str">
            <v>(blank)</v>
          </cell>
          <cell r="B4" t="str">
            <v>NA</v>
          </cell>
        </row>
        <row r="5">
          <cell r="A5" t="str">
            <v>AIX 4.1.5</v>
          </cell>
          <cell r="B5" t="str">
            <v>AIX</v>
          </cell>
        </row>
        <row r="6">
          <cell r="A6" t="str">
            <v>AIX 4.1.5 or 4.2.1</v>
          </cell>
          <cell r="B6" t="str">
            <v>AIX</v>
          </cell>
        </row>
        <row r="7">
          <cell r="A7" t="str">
            <v>AIX 4.2.1</v>
          </cell>
          <cell r="B7" t="str">
            <v>AIX</v>
          </cell>
        </row>
        <row r="8">
          <cell r="A8" t="str">
            <v>HP-UX 9</v>
          </cell>
          <cell r="B8" t="str">
            <v>HP-UX</v>
          </cell>
        </row>
        <row r="9">
          <cell r="A9" t="str">
            <v>HP-UX 10</v>
          </cell>
          <cell r="B9" t="str">
            <v>HP-UX</v>
          </cell>
        </row>
        <row r="10">
          <cell r="A10" t="str">
            <v>HP-UX 9 or 10</v>
          </cell>
          <cell r="B10" t="str">
            <v>HP-UX</v>
          </cell>
        </row>
        <row r="11">
          <cell r="A11" t="str">
            <v>Nokia IPSO</v>
          </cell>
          <cell r="B11" t="str">
            <v>NOKIA</v>
          </cell>
        </row>
        <row r="12">
          <cell r="A12" t="str">
            <v>Red Hat Linux 6.1</v>
          </cell>
          <cell r="B12" t="str">
            <v>Linux</v>
          </cell>
        </row>
        <row r="13">
          <cell r="A13" t="str">
            <v>Red Hat Linux 6.2</v>
          </cell>
          <cell r="B13" t="str">
            <v>Linux</v>
          </cell>
        </row>
        <row r="14">
          <cell r="A14" t="str">
            <v>Red Hat Linux 6.3</v>
          </cell>
          <cell r="B14" t="str">
            <v>Linux</v>
          </cell>
        </row>
        <row r="15">
          <cell r="A15" t="str">
            <v>Solaris 2.3</v>
          </cell>
          <cell r="B15" t="str">
            <v>Solaris</v>
          </cell>
        </row>
        <row r="16">
          <cell r="A16" t="str">
            <v>Solaris 2.3, 2.4, 2.</v>
          </cell>
          <cell r="B16" t="str">
            <v>Solaris</v>
          </cell>
        </row>
        <row r="17">
          <cell r="A17" t="str">
            <v>Solaris 2.4</v>
          </cell>
          <cell r="B17" t="str">
            <v>Solaris</v>
          </cell>
        </row>
        <row r="18">
          <cell r="A18" t="str">
            <v>Solaris 2.5</v>
          </cell>
          <cell r="B18" t="str">
            <v>Solaris</v>
          </cell>
        </row>
        <row r="19">
          <cell r="A19" t="str">
            <v>Solaris 2.6</v>
          </cell>
          <cell r="B19" t="str">
            <v>Solaris</v>
          </cell>
        </row>
        <row r="20">
          <cell r="A20" t="str">
            <v>Solaris 2.7</v>
          </cell>
          <cell r="B20" t="str">
            <v>Solaris</v>
          </cell>
        </row>
        <row r="21">
          <cell r="A21" t="str">
            <v>SunOS 4.1.3</v>
          </cell>
          <cell r="B21" t="str">
            <v>SunOS</v>
          </cell>
        </row>
        <row r="22">
          <cell r="A22" t="str">
            <v>SunOS 4.1.3 or 4.1.4</v>
          </cell>
          <cell r="B22" t="str">
            <v>SunOS</v>
          </cell>
        </row>
        <row r="23">
          <cell r="A23" t="str">
            <v>SunOS 4.1.4</v>
          </cell>
          <cell r="B23" t="str">
            <v>SunOS</v>
          </cell>
        </row>
        <row r="24">
          <cell r="A24" t="str">
            <v>Windows NT 3.51</v>
          </cell>
          <cell r="B24" t="str">
            <v>Windows NT</v>
          </cell>
        </row>
        <row r="25">
          <cell r="A25" t="str">
            <v>Windows NT 3.51 or 4</v>
          </cell>
          <cell r="B25" t="str">
            <v>Windows NT</v>
          </cell>
        </row>
        <row r="26">
          <cell r="A26" t="str">
            <v>Windows NT 4.0</v>
          </cell>
          <cell r="B26" t="str">
            <v>Windows NT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</sheetDataSet>
  </externalBook>
</externalLink>
</file>

<file path=xl/externalLinks/externalLink23.xml><?xml version="1.0" encoding="utf-8"?>
<externalLink xmlns:r="http://schemas.openxmlformats.org/officeDocument/2006/relationships" xmlns="http://schemas.openxmlformats.org/spreadsheetml/2006/main">
  <externalBook r:id="rId1">
    <sheetNames>
      <sheetName val="Area Detail"/>
      <sheetName val="Rep Summary"/>
      <sheetName val="Partner Summary"/>
      <sheetName val="NA Summary"/>
      <sheetName val="Partner INFO"/>
      <sheetName val="April"/>
      <sheetName val="Area_Detail"/>
      <sheetName val="Rep_Summary"/>
      <sheetName val="Partner_Summary"/>
      <sheetName val="NA_Summary"/>
      <sheetName val="Partner_INFO"/>
    </sheetNames>
    <sheetDataSet>
      <sheetData sheetId="0" refreshError="1"/>
      <sheetData sheetId="1" refreshError="1"/>
      <sheetData sheetId="2" refreshError="1">
        <row r="7">
          <cell r="A7" t="str">
            <v>OTHER</v>
          </cell>
        </row>
        <row r="8">
          <cell r="A8" t="str">
            <v>Gotham Technology Group</v>
          </cell>
        </row>
        <row r="9">
          <cell r="A9" t="str">
            <v>VANDIS</v>
          </cell>
        </row>
        <row r="10">
          <cell r="A10" t="str">
            <v>Akibia Network &amp; Security Solutions</v>
          </cell>
        </row>
        <row r="11">
          <cell r="A11" t="str">
            <v>Integralis</v>
          </cell>
        </row>
        <row r="12">
          <cell r="A12" t="str">
            <v>Access IT Group, Inc.</v>
          </cell>
        </row>
        <row r="13">
          <cell r="A13" t="str">
            <v>National Business Group</v>
          </cell>
        </row>
        <row r="14">
          <cell r="A14" t="str">
            <v>CipherTechs, Inc</v>
          </cell>
        </row>
        <row r="15">
          <cell r="A15" t="str">
            <v>Lead Data Technologies, Inc.</v>
          </cell>
        </row>
        <row r="16">
          <cell r="A16" t="str">
            <v>True North Solutions, Inc.</v>
          </cell>
        </row>
        <row r="17">
          <cell r="A17" t="str">
            <v>ET Sec, Inc.</v>
          </cell>
        </row>
        <row r="18">
          <cell r="A18" t="str">
            <v>WinMill Software</v>
          </cell>
        </row>
        <row r="19">
          <cell r="A19" t="str">
            <v>IBM</v>
          </cell>
        </row>
        <row r="20">
          <cell r="A20" t="str">
            <v xml:space="preserve">AT&amp; T  </v>
          </cell>
        </row>
        <row r="21">
          <cell r="A21" t="str">
            <v>Computer Network Solutions</v>
          </cell>
        </row>
        <row r="22">
          <cell r="A22" t="str">
            <v>Square One</v>
          </cell>
        </row>
        <row r="23">
          <cell r="A23" t="str">
            <v>Manchester Technologies, Inc.</v>
          </cell>
        </row>
        <row r="24">
          <cell r="A24" t="str">
            <v>Continental Resources</v>
          </cell>
        </row>
        <row r="25">
          <cell r="A25" t="str">
            <v>Syntegra</v>
          </cell>
        </row>
        <row r="26">
          <cell r="A26" t="str">
            <v>Accunet Solutions, Inc.</v>
          </cell>
        </row>
        <row r="27">
          <cell r="A27" t="str">
            <v>Insight</v>
          </cell>
        </row>
        <row r="28">
          <cell r="A28" t="str">
            <v>AMC Corporation</v>
          </cell>
        </row>
        <row r="29">
          <cell r="A29" t="str">
            <v>Hewlett Packard</v>
          </cell>
        </row>
        <row r="30">
          <cell r="A30" t="str">
            <v>Adaptive Communications</v>
          </cell>
        </row>
        <row r="31">
          <cell r="A31" t="str">
            <v>Aegis Associates, Inc</v>
          </cell>
        </row>
        <row r="32">
          <cell r="A32" t="str">
            <v>AlphaNet Solutions, Inc.</v>
          </cell>
        </row>
        <row r="33">
          <cell r="A33" t="str">
            <v>Alphanumeric Systems Inc.</v>
          </cell>
        </row>
        <row r="34">
          <cell r="A34" t="str">
            <v>Alpine Computer Systems</v>
          </cell>
        </row>
        <row r="35">
          <cell r="A35" t="str">
            <v>Americ Computer Systems</v>
          </cell>
        </row>
        <row r="36">
          <cell r="A36" t="str">
            <v>Annesse &amp; Accociates</v>
          </cell>
        </row>
        <row r="37">
          <cell r="A37" t="str">
            <v>Atlas MicroSystems, Inc.</v>
          </cell>
        </row>
        <row r="38">
          <cell r="A38" t="str">
            <v>Atrion</v>
          </cell>
        </row>
        <row r="39">
          <cell r="A39" t="str">
            <v>AVCOM Technologies, Inc.</v>
          </cell>
        </row>
        <row r="40">
          <cell r="A40" t="str">
            <v>Banyan Systems Inc.</v>
          </cell>
        </row>
        <row r="41">
          <cell r="A41" t="str">
            <v>Bay State Computer Group</v>
          </cell>
        </row>
        <row r="42">
          <cell r="A42" t="str">
            <v>BearHill Security</v>
          </cell>
        </row>
        <row r="43">
          <cell r="A43" t="str">
            <v>Bell Atlantic Federal</v>
          </cell>
        </row>
        <row r="44">
          <cell r="A44" t="str">
            <v>Bisys Corporation</v>
          </cell>
        </row>
        <row r="45">
          <cell r="A45" t="str">
            <v>Blackstone, Inc.</v>
          </cell>
        </row>
        <row r="46">
          <cell r="A46" t="str">
            <v>Breaker Technologies</v>
          </cell>
        </row>
        <row r="47">
          <cell r="A47" t="str">
            <v>Bredy Network Management Corporation</v>
          </cell>
        </row>
        <row r="48">
          <cell r="A48" t="str">
            <v>Cadre Computer Resources, Inc.</v>
          </cell>
        </row>
        <row r="49">
          <cell r="A49" t="str">
            <v>CDW Computer Centers, Inc.</v>
          </cell>
        </row>
        <row r="50">
          <cell r="A50" t="str">
            <v>CGAtlantic Incorporated</v>
          </cell>
        </row>
        <row r="51">
          <cell r="A51" t="str">
            <v>CIBER, Inc.</v>
          </cell>
        </row>
        <row r="52">
          <cell r="A52" t="str">
            <v>Cole Systems Associates, Inc.</v>
          </cell>
        </row>
        <row r="53">
          <cell r="A53" t="str">
            <v>CompuCom Systems, Inc.</v>
          </cell>
        </row>
        <row r="54">
          <cell r="A54" t="str">
            <v>Compudata, Inc.</v>
          </cell>
        </row>
        <row r="55">
          <cell r="A55" t="str">
            <v>Computer Consultants Network, Inc.</v>
          </cell>
        </row>
        <row r="56">
          <cell r="A56" t="str">
            <v>Computer Design &amp; Integration, LLC</v>
          </cell>
        </row>
        <row r="57">
          <cell r="A57" t="str">
            <v>Computer Education Services Corp</v>
          </cell>
        </row>
        <row r="58">
          <cell r="A58" t="str">
            <v>Computer Professionals Inc (CPI)</v>
          </cell>
        </row>
        <row r="59">
          <cell r="A59" t="str">
            <v>Computer Service Center</v>
          </cell>
        </row>
        <row r="60">
          <cell r="A60" t="str">
            <v>Computer Specialties, Inc.</v>
          </cell>
        </row>
        <row r="61">
          <cell r="A61" t="str">
            <v>Conqwest, Inc.</v>
          </cell>
        </row>
        <row r="62">
          <cell r="A62" t="str">
            <v>Core Services</v>
          </cell>
        </row>
        <row r="63">
          <cell r="A63" t="str">
            <v>Cornerstone Solutions, Inc.</v>
          </cell>
        </row>
        <row r="64">
          <cell r="A64" t="str">
            <v>Corporate Technologies</v>
          </cell>
        </row>
        <row r="65">
          <cell r="A65" t="str">
            <v>CVSI</v>
          </cell>
        </row>
        <row r="66">
          <cell r="A66" t="str">
            <v>Cymbel</v>
          </cell>
        </row>
        <row r="67">
          <cell r="A67" t="str">
            <v>D&amp;D Consulting</v>
          </cell>
        </row>
        <row r="68">
          <cell r="A68" t="str">
            <v>Data Comm Systems</v>
          </cell>
        </row>
        <row r="69">
          <cell r="A69" t="str">
            <v>Data Processing Sciences Corp</v>
          </cell>
        </row>
        <row r="70">
          <cell r="A70" t="str">
            <v>Database Solutions</v>
          </cell>
        </row>
        <row r="71">
          <cell r="A71" t="str">
            <v>Databranch, Inc.</v>
          </cell>
        </row>
        <row r="72">
          <cell r="A72" t="str">
            <v>DataLan Corporation</v>
          </cell>
        </row>
        <row r="73">
          <cell r="A73" t="str">
            <v>DataLink Associates, Corp.</v>
          </cell>
        </row>
        <row r="74">
          <cell r="A74" t="str">
            <v>DecisionOne</v>
          </cell>
        </row>
        <row r="75">
          <cell r="A75" t="str">
            <v>Dell Computer</v>
          </cell>
        </row>
        <row r="76">
          <cell r="A76" t="str">
            <v>Digital Support Corporation</v>
          </cell>
        </row>
        <row r="77">
          <cell r="A77" t="str">
            <v>Dimension Data</v>
          </cell>
        </row>
        <row r="78">
          <cell r="A78" t="str">
            <v>DocuTech</v>
          </cell>
        </row>
        <row r="79">
          <cell r="A79" t="str">
            <v>Dox Electronics, Inc.</v>
          </cell>
        </row>
        <row r="80">
          <cell r="A80" t="str">
            <v>Dyntek</v>
          </cell>
        </row>
        <row r="81">
          <cell r="A81" t="str">
            <v>Eastern DataComm, Inc</v>
          </cell>
        </row>
        <row r="82">
          <cell r="A82" t="str">
            <v>EIA, Inc.</v>
          </cell>
        </row>
        <row r="83">
          <cell r="A83" t="str">
            <v>Elcom Services Group</v>
          </cell>
        </row>
        <row r="84">
          <cell r="A84" t="str">
            <v>Electronic Data Systems  (EDS)</v>
          </cell>
        </row>
        <row r="85">
          <cell r="A85" t="str">
            <v>Emtec, Inc.</v>
          </cell>
        </row>
        <row r="86">
          <cell r="A86" t="str">
            <v>Entium Technology Partners, LL</v>
          </cell>
        </row>
        <row r="87">
          <cell r="A87" t="str">
            <v>Epix Internet Services</v>
          </cell>
        </row>
        <row r="88">
          <cell r="A88" t="str">
            <v>ePlus</v>
          </cell>
        </row>
        <row r="89">
          <cell r="A89" t="str">
            <v>Excalibur Systems, Inc.</v>
          </cell>
        </row>
        <row r="90">
          <cell r="A90" t="str">
            <v>EXENET Technologies, Inc.</v>
          </cell>
        </row>
        <row r="91">
          <cell r="A91" t="str">
            <v>Expert Network Group</v>
          </cell>
        </row>
        <row r="92">
          <cell r="A92" t="str">
            <v>Extreme Solutions LLC (formerly BOTECH LLC)</v>
          </cell>
        </row>
        <row r="93">
          <cell r="A93" t="str">
            <v>FASTNET</v>
          </cell>
        </row>
        <row r="94">
          <cell r="A94" t="str">
            <v>FireTower</v>
          </cell>
        </row>
        <row r="95">
          <cell r="A95" t="str">
            <v>Flat Earth Networking, Inc.</v>
          </cell>
        </row>
        <row r="96">
          <cell r="A96" t="str">
            <v>Forsythe Solutions</v>
          </cell>
        </row>
        <row r="97">
          <cell r="A97" t="str">
            <v>Fujitsu Consulting</v>
          </cell>
        </row>
        <row r="98">
          <cell r="A98" t="str">
            <v>Genuity</v>
          </cell>
        </row>
        <row r="99">
          <cell r="A99" t="str">
            <v>Glencom Systems, Inc.</v>
          </cell>
        </row>
        <row r="100">
          <cell r="A100" t="str">
            <v>Glesec Inc.</v>
          </cell>
        </row>
        <row r="101">
          <cell r="A101" t="str">
            <v>Globix Corporation</v>
          </cell>
        </row>
        <row r="102">
          <cell r="A102" t="str">
            <v>GreenPages</v>
          </cell>
        </row>
        <row r="103">
          <cell r="A103" t="str">
            <v>GTE Internetworking</v>
          </cell>
        </row>
        <row r="104">
          <cell r="A104" t="str">
            <v>Guardent</v>
          </cell>
        </row>
        <row r="105">
          <cell r="A105" t="str">
            <v>Halifax Corporation</v>
          </cell>
        </row>
        <row r="106">
          <cell r="A106" t="str">
            <v>HighTechnique Inc</v>
          </cell>
        </row>
        <row r="107">
          <cell r="A107" t="str">
            <v>HostRemote LLC.</v>
          </cell>
        </row>
        <row r="108">
          <cell r="A108" t="str">
            <v>ICICI Infotech</v>
          </cell>
        </row>
        <row r="109">
          <cell r="A109" t="str">
            <v>Icons, Inc.</v>
          </cell>
        </row>
        <row r="110">
          <cell r="A110" t="str">
            <v>IMG, LLC.</v>
          </cell>
        </row>
        <row r="111">
          <cell r="A111" t="str">
            <v>Incat</v>
          </cell>
        </row>
        <row r="112">
          <cell r="A112" t="str">
            <v>INFO SYSTEMS, INC.</v>
          </cell>
        </row>
        <row r="113">
          <cell r="A113" t="str">
            <v>inFocus Technology, Inc.</v>
          </cell>
        </row>
        <row r="114">
          <cell r="A114" t="str">
            <v>Infonet Services Corporation</v>
          </cell>
        </row>
        <row r="115">
          <cell r="A115" t="str">
            <v>Innovative Computing &amp; Networking, Inc.</v>
          </cell>
        </row>
        <row r="116">
          <cell r="A116" t="str">
            <v>Innovative Technology</v>
          </cell>
        </row>
        <row r="117">
          <cell r="A117" t="str">
            <v>Intelispan</v>
          </cell>
        </row>
        <row r="118">
          <cell r="A118" t="str">
            <v>IntelliMark-Pennsylvania (formerly KnowledgeSoft, Inc.)</v>
          </cell>
        </row>
        <row r="119">
          <cell r="A119" t="str">
            <v>Interliant</v>
          </cell>
        </row>
        <row r="120">
          <cell r="A120" t="str">
            <v>Interliant, Inc.</v>
          </cell>
        </row>
        <row r="121">
          <cell r="A121" t="str">
            <v>Internet Security Systems</v>
          </cell>
        </row>
        <row r="122">
          <cell r="A122" t="str">
            <v>Internet Security Systems X-Force Security Classes</v>
          </cell>
        </row>
        <row r="123">
          <cell r="A123" t="str">
            <v>Internet Systems Defense</v>
          </cell>
        </row>
        <row r="124">
          <cell r="A124" t="str">
            <v>Internetwork Engineering</v>
          </cell>
        </row>
        <row r="125">
          <cell r="A125" t="str">
            <v>IntraSystems</v>
          </cell>
        </row>
        <row r="126">
          <cell r="A126" t="str">
            <v>IP Logic</v>
          </cell>
        </row>
        <row r="127">
          <cell r="A127" t="str">
            <v>IPM</v>
          </cell>
        </row>
        <row r="128">
          <cell r="A128" t="str">
            <v>JADE SYSTEMS CORPORATION</v>
          </cell>
        </row>
        <row r="129">
          <cell r="A129" t="str">
            <v>Jim Krantz Associates Inc.</v>
          </cell>
        </row>
        <row r="130">
          <cell r="A130" t="str">
            <v>KVA Communications</v>
          </cell>
        </row>
        <row r="131">
          <cell r="A131" t="str">
            <v>Lincoln Managed Security</v>
          </cell>
        </row>
        <row r="132">
          <cell r="A132" t="str">
            <v>LURHQ Corporation</v>
          </cell>
        </row>
        <row r="133">
          <cell r="A133" t="str">
            <v>Mahon Communications Corp.</v>
          </cell>
        </row>
        <row r="134">
          <cell r="A134" t="str">
            <v>Megasys, Ltd.</v>
          </cell>
        </row>
        <row r="135">
          <cell r="A135" t="str">
            <v>Melillo Consulting</v>
          </cell>
        </row>
        <row r="136">
          <cell r="A136" t="str">
            <v>Miller Information Technologies</v>
          </cell>
        </row>
        <row r="137">
          <cell r="A137" t="str">
            <v>MSI Communications Inc</v>
          </cell>
        </row>
        <row r="138">
          <cell r="A138" t="str">
            <v>Mycroft</v>
          </cell>
        </row>
        <row r="139">
          <cell r="A139" t="str">
            <v>NetCom Information Technology</v>
          </cell>
        </row>
        <row r="140">
          <cell r="A140" t="str">
            <v>Netegrity</v>
          </cell>
        </row>
        <row r="141">
          <cell r="A141" t="str">
            <v>Netivity Solutions, Inc.</v>
          </cell>
        </row>
        <row r="142">
          <cell r="A142" t="str">
            <v>Network Communications</v>
          </cell>
        </row>
        <row r="143">
          <cell r="A143" t="str">
            <v>Network Performance</v>
          </cell>
        </row>
        <row r="144">
          <cell r="A144" t="str">
            <v>Network Security Corp.</v>
          </cell>
        </row>
        <row r="145">
          <cell r="A145" t="str">
            <v>Networking Technologies</v>
          </cell>
        </row>
        <row r="146">
          <cell r="A146" t="str">
            <v>Networks Unlimited, Inc.</v>
          </cell>
        </row>
        <row r="147">
          <cell r="A147" t="str">
            <v>New England Systems</v>
          </cell>
        </row>
        <row r="148">
          <cell r="A148" t="str">
            <v>NH&amp;A</v>
          </cell>
        </row>
        <row r="149">
          <cell r="A149" t="str">
            <v>Nova Electronics Data, Inc.</v>
          </cell>
        </row>
        <row r="150">
          <cell r="A150" t="str">
            <v>NRI Data &amp; Business Products</v>
          </cell>
        </row>
        <row r="151">
          <cell r="A151" t="str">
            <v>Object Data, Inc</v>
          </cell>
        </row>
        <row r="152">
          <cell r="A152" t="str">
            <v>Omicron</v>
          </cell>
        </row>
        <row r="153">
          <cell r="A153" t="str">
            <v>Omni Communications Tech.</v>
          </cell>
        </row>
        <row r="154">
          <cell r="A154" t="str">
            <v>Panurgy</v>
          </cell>
        </row>
        <row r="155">
          <cell r="A155" t="str">
            <v>PC Marketgroup dba CYBERCity</v>
          </cell>
        </row>
        <row r="156">
          <cell r="A156" t="str">
            <v>Perfect Order Manufacturing</v>
          </cell>
        </row>
        <row r="157">
          <cell r="A157" t="str">
            <v>Perimeterwatch</v>
          </cell>
        </row>
        <row r="158">
          <cell r="A158" t="str">
            <v>Perot Systems</v>
          </cell>
        </row>
        <row r="159">
          <cell r="A159" t="str">
            <v>Plan B Technologies, Inc</v>
          </cell>
        </row>
        <row r="160">
          <cell r="A160" t="str">
            <v>Positronicnet (formerly Mercury &amp; Mien, LLC)</v>
          </cell>
        </row>
        <row r="161">
          <cell r="A161" t="str">
            <v>Practical Network Security Solutions, Inc.</v>
          </cell>
        </row>
        <row r="162">
          <cell r="A162" t="str">
            <v>Precision Computer Services</v>
          </cell>
        </row>
        <row r="163">
          <cell r="A163" t="str">
            <v>Predictive Systems, Inc.</v>
          </cell>
        </row>
        <row r="164">
          <cell r="A164" t="str">
            <v>PremCom Corporation</v>
          </cell>
        </row>
        <row r="165">
          <cell r="A165" t="str">
            <v>Prevare LLC</v>
          </cell>
        </row>
        <row r="166">
          <cell r="A166" t="str">
            <v>Quality Technology Solutions</v>
          </cell>
        </row>
        <row r="167">
          <cell r="A167" t="str">
            <v>Ramco Systems Corporation</v>
          </cell>
        </row>
        <row r="168">
          <cell r="A168" t="str">
            <v>Retro-Fit</v>
          </cell>
        </row>
        <row r="169">
          <cell r="A169" t="str">
            <v>Rutter Networking Technologies</v>
          </cell>
        </row>
        <row r="170">
          <cell r="A170" t="str">
            <v>Sales Strategies Inc.</v>
          </cell>
        </row>
        <row r="171">
          <cell r="A171" t="str">
            <v>Sales Strategies Inc.</v>
          </cell>
        </row>
        <row r="172">
          <cell r="A172" t="str">
            <v>Sayers</v>
          </cell>
        </row>
        <row r="173">
          <cell r="A173" t="str">
            <v>SBC\Ameritech</v>
          </cell>
        </row>
        <row r="174">
          <cell r="A174" t="str">
            <v>Schlumberger Network Solutions</v>
          </cell>
        </row>
        <row r="175">
          <cell r="A175" t="str">
            <v>Secure Networks Corporation</v>
          </cell>
        </row>
        <row r="176">
          <cell r="A176" t="str">
            <v>Security Management Partners (formerly Athena Security)</v>
          </cell>
        </row>
        <row r="177">
          <cell r="A177" t="str">
            <v>Select, Inc.</v>
          </cell>
        </row>
        <row r="178">
          <cell r="A178" t="str">
            <v>Sherpa Technologies, Inc.</v>
          </cell>
        </row>
        <row r="179">
          <cell r="A179" t="str">
            <v>SiegeWorks</v>
          </cell>
        </row>
        <row r="180">
          <cell r="A180" t="str">
            <v>Sintaks Unlimited</v>
          </cell>
        </row>
        <row r="181">
          <cell r="A181" t="str">
            <v>Software House International</v>
          </cell>
        </row>
        <row r="182">
          <cell r="A182" t="str">
            <v>Spherion Infrastructure Solutions, Network Services</v>
          </cell>
        </row>
        <row r="183">
          <cell r="A183" t="str">
            <v>Stenstrom Scientific, Inc</v>
          </cell>
        </row>
        <row r="184">
          <cell r="A184" t="str">
            <v>Sterling Consulting &amp; Technical Services, LLC</v>
          </cell>
        </row>
        <row r="185">
          <cell r="A185" t="str">
            <v>Stornet, Inc.</v>
          </cell>
        </row>
        <row r="186">
          <cell r="A186" t="str">
            <v>System Arts, Inc</v>
          </cell>
        </row>
        <row r="187">
          <cell r="A187" t="str">
            <v>Systems Design Group</v>
          </cell>
        </row>
        <row r="188">
          <cell r="A188" t="str">
            <v>Technical Support Int'l</v>
          </cell>
        </row>
        <row r="189">
          <cell r="A189" t="str">
            <v>TEKknowledge\TekConnect Inc.</v>
          </cell>
        </row>
        <row r="190">
          <cell r="A190" t="str">
            <v>Thaumaturgix, Inc.</v>
          </cell>
        </row>
        <row r="191">
          <cell r="A191" t="str">
            <v>The Admins</v>
          </cell>
        </row>
        <row r="192">
          <cell r="A192" t="str">
            <v>The Data Store</v>
          </cell>
        </row>
        <row r="193">
          <cell r="A193" t="str">
            <v>The Ergonomic Group</v>
          </cell>
        </row>
        <row r="194">
          <cell r="A194" t="str">
            <v>The Prominence Group, Inc.</v>
          </cell>
        </row>
        <row r="195">
          <cell r="A195" t="str">
            <v>The Telluride Group</v>
          </cell>
        </row>
        <row r="196">
          <cell r="A196" t="str">
            <v>TigerNet Systems, Inc.</v>
          </cell>
        </row>
        <row r="197">
          <cell r="A197" t="str">
            <v>Titan Microsystems, Inc.</v>
          </cell>
        </row>
        <row r="198">
          <cell r="A198" t="str">
            <v>Toast Technologies Inc.</v>
          </cell>
        </row>
        <row r="199">
          <cell r="A199" t="str">
            <v>Tribeca Technologies, LLC</v>
          </cell>
        </row>
        <row r="200">
          <cell r="A200" t="str">
            <v>Ubizen</v>
          </cell>
        </row>
        <row r="201">
          <cell r="A201" t="str">
            <v>UCA COMPUTER SYSTEMS INC</v>
          </cell>
        </row>
        <row r="202">
          <cell r="A202" t="str">
            <v>UNICOM</v>
          </cell>
        </row>
        <row r="203">
          <cell r="A203" t="str">
            <v>UNIFIED Technologies, Inc.</v>
          </cell>
        </row>
        <row r="204">
          <cell r="A204" t="str">
            <v>Union Square Technology Group LLC</v>
          </cell>
        </row>
        <row r="205">
          <cell r="A205" t="str">
            <v>Unisys Corporation</v>
          </cell>
        </row>
        <row r="206">
          <cell r="A206" t="str">
            <v>Veritect</v>
          </cell>
        </row>
        <row r="207">
          <cell r="A207" t="str">
            <v>Vigilar, Inc</v>
          </cell>
        </row>
        <row r="208">
          <cell r="A208" t="str">
            <v>Vigilinx</v>
          </cell>
        </row>
        <row r="209">
          <cell r="A209" t="str">
            <v>Waytek, Inc.</v>
          </cell>
        </row>
        <row r="210">
          <cell r="A210" t="str">
            <v>Westcon Inc</v>
          </cell>
        </row>
        <row r="211">
          <cell r="A211" t="str">
            <v>WNYCS</v>
          </cell>
        </row>
        <row r="212">
          <cell r="A212" t="str">
            <v>Woods Network Services, Inc.</v>
          </cell>
        </row>
        <row r="213">
          <cell r="A213" t="str">
            <v>World Consulting</v>
          </cell>
        </row>
        <row r="214">
          <cell r="A214" t="str">
            <v>WorldNet Technology Consultants, Inc.</v>
          </cell>
        </row>
        <row r="215">
          <cell r="A215" t="str">
            <v>XDefenders, Inc.</v>
          </cell>
        </row>
        <row r="216">
          <cell r="A216" t="str">
            <v>XEROX Connect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>
        <row r="7">
          <cell r="A7" t="str">
            <v>OTHER</v>
          </cell>
        </row>
      </sheetData>
      <sheetData sheetId="9"/>
      <sheetData sheetId="10"/>
    </sheetDataSet>
  </externalBook>
</externalLink>
</file>

<file path=xl/externalLinks/externalLink24.xml><?xml version="1.0" encoding="utf-8"?>
<externalLink xmlns:r="http://schemas.openxmlformats.org/officeDocument/2006/relationships" xmlns="http://schemas.openxmlformats.org/spreadsheetml/2006/main">
  <externalBook r:id="rId1">
    <sheetNames>
      <sheetName val="Production Plan Summary"/>
      <sheetName val="Logistics Summary"/>
      <sheetName val="InterSpect"/>
      <sheetName val="Sum"/>
      <sheetName val="IS order 17.4 14pm"/>
      <sheetName val="IS COGs"/>
      <sheetName val="Sofaware"/>
      <sheetName val="Media kits"/>
      <sheetName val="Docs"/>
      <sheetName val="Courseware"/>
      <sheetName val="Collateral"/>
      <sheetName val="Giveaways"/>
      <sheetName val="InterSpect costs"/>
      <sheetName val="w 15"/>
      <sheetName val="w 15 office"/>
      <sheetName val="Costs"/>
      <sheetName val="instructions"/>
      <sheetName val="Partner Summary"/>
      <sheetName val="Production_Plan_Summary"/>
      <sheetName val="Logistics_Summary"/>
      <sheetName val="IS_order_17_4_14pm"/>
      <sheetName val="IS_COGs"/>
      <sheetName val="Media_kits"/>
      <sheetName val="InterSpect_costs"/>
      <sheetName val="w_15"/>
      <sheetName val="w_15_office"/>
      <sheetName val="Partner_Summary"/>
      <sheetName val="Simulator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0">
          <cell r="A50" t="str">
            <v>Provider-1/SiteManager-1 AppInt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>
        <row r="50">
          <cell r="A50" t="str">
            <v>Provider-1/SiteManager-1 AppInt</v>
          </cell>
        </row>
      </sheetData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25.xml><?xml version="1.0" encoding="utf-8"?>
<externalLink xmlns:r="http://schemas.openxmlformats.org/officeDocument/2006/relationships" xmlns="http://schemas.openxmlformats.org/spreadsheetml/2006/main">
  <externalBook r:id="rId1">
    <sheetNames>
      <sheetName val="Technical WH"/>
      <sheetName val="Cover Page"/>
      <sheetName val="Pivot"/>
      <sheetName val="Data 2011"/>
      <sheetName val="Data 2012"/>
      <sheetName val="Data 2010"/>
      <sheetName val="List"/>
      <sheetName val="Data"/>
      <sheetName val="Data 2009"/>
      <sheetName val="PriceList"/>
      <sheetName val="Technical_WH"/>
      <sheetName val="Cover_Page"/>
      <sheetName val="Data_2011"/>
      <sheetName val="Data_2012"/>
      <sheetName val="Data_2010"/>
      <sheetName val="Data_2009"/>
      <sheetName val="Exch Rates"/>
      <sheetName val="Overview_Simulated profitabilit"/>
    </sheetNames>
    <sheetDataSet>
      <sheetData sheetId="0"/>
      <sheetData sheetId="1"/>
      <sheetData sheetId="2"/>
      <sheetData sheetId="3"/>
      <sheetData sheetId="4"/>
      <sheetData sheetId="5"/>
      <sheetData sheetId="6">
        <row r="35">
          <cell r="A35" t="str">
            <v>Plan</v>
          </cell>
        </row>
        <row r="36">
          <cell r="A36" t="str">
            <v>Plan-Approved</v>
          </cell>
        </row>
        <row r="37">
          <cell r="A37" t="str">
            <v>On-going</v>
          </cell>
        </row>
        <row r="38">
          <cell r="A38" t="str">
            <v>Done</v>
          </cell>
        </row>
        <row r="39">
          <cell r="A39" t="str">
            <v>Cancelled</v>
          </cell>
        </row>
        <row r="40">
          <cell r="A40" t="str">
            <v>Framework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26.xml><?xml version="1.0" encoding="utf-8"?>
<externalLink xmlns:r="http://schemas.openxmlformats.org/officeDocument/2006/relationships" xmlns="http://schemas.openxmlformats.org/spreadsheetml/2006/main">
  <externalBook r:id="rId1">
    <sheetNames>
      <sheetName val="Title"/>
      <sheetName val="A-sales"/>
      <sheetName val="B-sales"/>
      <sheetName val="C-sales"/>
      <sheetName val="D-sales"/>
      <sheetName val="E-sales"/>
      <sheetName val="A-mkt"/>
      <sheetName val="B-Mkt"/>
      <sheetName val="C-Mkt"/>
      <sheetName val="D-Mkt"/>
      <sheetName val="E-Mkt"/>
      <sheetName val="A-TS"/>
      <sheetName val="B-TS"/>
      <sheetName val="C-TS"/>
      <sheetName val="D-TS"/>
      <sheetName val="E-TS"/>
      <sheetName val="A-s&amp;m"/>
      <sheetName val="B-s&amp;m"/>
      <sheetName val="C-s&amp;m"/>
      <sheetName val="D-s&amp;m"/>
      <sheetName val="E-s&amp;m"/>
      <sheetName val="BK1"/>
      <sheetName val="BK2"/>
      <sheetName val="BK3"/>
      <sheetName val="BK3-XXXX"/>
      <sheetName val="HR Alloc"/>
      <sheetName val="MIS  Alloc."/>
      <sheetName val="Facil.  Alloc."/>
      <sheetName val="Employees"/>
      <sheetName val="Sheet1"/>
      <sheetName val="I1-XXXX"/>
      <sheetName val="I2-XXXX"/>
      <sheetName val="CC"/>
      <sheetName val="Pivot"/>
      <sheetName val="Exch Rates"/>
      <sheetName val="HR_Alloc"/>
      <sheetName val="MIS__Alloc_"/>
      <sheetName val="Facil___Alloc_"/>
      <sheetName val="Exch_Rates"/>
      <sheetName val="Tables"/>
      <sheetName val="Overview_Simulated profitabilit"/>
      <sheetName val="Accessories Classification #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</sheetDataSet>
  </externalBook>
</externalLink>
</file>

<file path=xl/tables/table1.xml><?xml version="1.0" encoding="utf-8"?>
<table xmlns="http://schemas.openxmlformats.org/spreadsheetml/2006/main" id="1" name="CPC_USDConversion_xlTbl" displayName="CPC_USDConversion_xlTbl" ref="B6:D173" headerRowCount="1" totalsRowShown="0" headerRowBorderDxfId="51" tableBorderDxfId="50" totalsRowBorderDxfId="49">
  <autoFilter ref="B6:D173"/>
  <tableColumns count="3">
    <tableColumn id="1" name="Currency" dataDxfId="48"/>
    <tableColumn id="2" name="Currency2" dataDxfId="47"/>
    <tableColumn id="3" name="Units/1 USD" dataDxfId="4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CPC_CP_USD_xlTbl" displayName="CPC_CP_USD_xlTbl" ref="B4:L74" headerRowCount="1" totalsRowShown="0" headerRowDxfId="15" dataDxfId="13" headerRowBorderDxfId="14" tableBorderDxfId="12" totalsRowBorderDxfId="11">
  <tableColumns count="11">
    <tableColumn id="1" name="Country Desc." dataDxfId="10"/>
    <tableColumn id="2" name="2020" dataDxfId="9"/>
    <tableColumn id="12" name="2019" dataDxfId="8" dataCellStyle="Normal 2"/>
    <tableColumn id="3" name="2018" dataDxfId="7"/>
    <tableColumn id="4" name="2017" dataDxfId="6"/>
    <tableColumn id="5" name="2016" dataDxfId="5"/>
    <tableColumn id="6" name="2015" dataDxfId="4"/>
    <tableColumn id="7" name="2014" dataDxfId="3"/>
    <tableColumn id="8" name="2013" dataDxfId="2"/>
    <tableColumn id="9" name="2012" dataDxfId="1"/>
    <tableColumn id="10" name="201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hyperlink" Target="https://www.xe.com/currency/usd-us-dollar" TargetMode="External" Id="rId1" /><Relationship Type="http://schemas.openxmlformats.org/officeDocument/2006/relationships/hyperlink" Target="https://www.xe.com/currency/eur-euro" TargetMode="External" Id="rId2" /><Relationship Type="http://schemas.openxmlformats.org/officeDocument/2006/relationships/hyperlink" Target="https://www.xe.com/currency/gbp-british-pound" TargetMode="External" Id="rId3" /><Relationship Type="http://schemas.openxmlformats.org/officeDocument/2006/relationships/hyperlink" Target="https://www.xe.com/currency/inr-indian-rupee" TargetMode="External" Id="rId4" /><Relationship Type="http://schemas.openxmlformats.org/officeDocument/2006/relationships/hyperlink" Target="https://www.xe.com/currency/aud-australian-dollar" TargetMode="External" Id="rId5" /><Relationship Type="http://schemas.openxmlformats.org/officeDocument/2006/relationships/hyperlink" Target="https://www.xe.com/currency/cad-canadian-dollar" TargetMode="External" Id="rId6" /><Relationship Type="http://schemas.openxmlformats.org/officeDocument/2006/relationships/hyperlink" Target="https://www.xe.com/currency/sgd-singapore-dollar" TargetMode="External" Id="rId7" /><Relationship Type="http://schemas.openxmlformats.org/officeDocument/2006/relationships/hyperlink" Target="https://www.xe.com/currency/chf-swiss-franc" TargetMode="External" Id="rId8" /><Relationship Type="http://schemas.openxmlformats.org/officeDocument/2006/relationships/hyperlink" Target="https://www.xe.com/currency/myr-malaysian-ringgit" TargetMode="External" Id="rId9" /><Relationship Type="http://schemas.openxmlformats.org/officeDocument/2006/relationships/hyperlink" Target="https://www.xe.com/currency/jpy-japanese-yen" TargetMode="External" Id="rId10" /><Relationship Type="http://schemas.openxmlformats.org/officeDocument/2006/relationships/hyperlink" Target="https://www.xe.com/currency/cny-chinese-yuan-renminbi" TargetMode="External" Id="rId11" /><Relationship Type="http://schemas.openxmlformats.org/officeDocument/2006/relationships/hyperlink" Target="https://www.xe.com/currency/nzd-new-zealand-dollar" TargetMode="External" Id="rId12" /><Relationship Type="http://schemas.openxmlformats.org/officeDocument/2006/relationships/hyperlink" Target="https://www.xe.com/currency/thb-thai-baht" TargetMode="External" Id="rId13" /><Relationship Type="http://schemas.openxmlformats.org/officeDocument/2006/relationships/hyperlink" Target="https://www.xe.com/currency/huf-hungarian-forint" TargetMode="External" Id="rId14" /><Relationship Type="http://schemas.openxmlformats.org/officeDocument/2006/relationships/hyperlink" Target="https://www.xe.com/currency/aed-emirati-dirham" TargetMode="External" Id="rId15" /><Relationship Type="http://schemas.openxmlformats.org/officeDocument/2006/relationships/hyperlink" Target="https://www.xe.com/currency/hkd-hong-kong-dollar" TargetMode="External" Id="rId16" /><Relationship Type="http://schemas.openxmlformats.org/officeDocument/2006/relationships/hyperlink" Target="https://www.xe.com/currency/mxn-mexican-peso" TargetMode="External" Id="rId17" /><Relationship Type="http://schemas.openxmlformats.org/officeDocument/2006/relationships/hyperlink" Target="https://www.xe.com/currency/zar-south-african-rand" TargetMode="External" Id="rId18" /><Relationship Type="http://schemas.openxmlformats.org/officeDocument/2006/relationships/hyperlink" Target="https://www.xe.com/currency/php-philippine-peso" TargetMode="External" Id="rId19" /><Relationship Type="http://schemas.openxmlformats.org/officeDocument/2006/relationships/hyperlink" Target="https://www.xe.com/currency/sek-swedish-krona" TargetMode="External" Id="rId20" /><Relationship Type="http://schemas.openxmlformats.org/officeDocument/2006/relationships/hyperlink" Target="https://www.xe.com/currency/idr-indonesian-rupiah" TargetMode="External" Id="rId21" /><Relationship Type="http://schemas.openxmlformats.org/officeDocument/2006/relationships/hyperlink" Target="https://www.xe.com/currency/sar-saudi-arabian-riyal" TargetMode="External" Id="rId22" /><Relationship Type="http://schemas.openxmlformats.org/officeDocument/2006/relationships/hyperlink" Target="https://www.xe.com/currency/brl-brazilian-real" TargetMode="External" Id="rId23" /><Relationship Type="http://schemas.openxmlformats.org/officeDocument/2006/relationships/hyperlink" Target="https://www.xe.com/currency/try-turkish-lira" TargetMode="External" Id="rId24" /><Relationship Type="http://schemas.openxmlformats.org/officeDocument/2006/relationships/hyperlink" Target="https://www.xe.com/currency/kes-kenyan-shilling" TargetMode="External" Id="rId25" /><Relationship Type="http://schemas.openxmlformats.org/officeDocument/2006/relationships/hyperlink" Target="https://www.xe.com/currency/krw-south-korean-won" TargetMode="External" Id="rId26" /><Relationship Type="http://schemas.openxmlformats.org/officeDocument/2006/relationships/hyperlink" Target="https://www.xe.com/currency/egp-egyptian-pound" TargetMode="External" Id="rId27" /><Relationship Type="http://schemas.openxmlformats.org/officeDocument/2006/relationships/hyperlink" Target="https://www.xe.com/currency/iqd-iraqi-dinar" TargetMode="External" Id="rId28" /><Relationship Type="http://schemas.openxmlformats.org/officeDocument/2006/relationships/hyperlink" Target="https://www.xe.com/currency/nok-norwegian-krone" TargetMode="External" Id="rId29" /><Relationship Type="http://schemas.openxmlformats.org/officeDocument/2006/relationships/hyperlink" Target="https://www.xe.com/currency/kwd-kuwaiti-dinar" TargetMode="External" Id="rId30" /><Relationship Type="http://schemas.openxmlformats.org/officeDocument/2006/relationships/hyperlink" Target="https://www.xe.com/currency/rub-russian-ruble" TargetMode="External" Id="rId31" /><Relationship Type="http://schemas.openxmlformats.org/officeDocument/2006/relationships/hyperlink" Target="https://www.xe.com/currency/dkk-danish-krone" TargetMode="External" Id="rId32" /><Relationship Type="http://schemas.openxmlformats.org/officeDocument/2006/relationships/hyperlink" Target="https://www.xe.com/currency/pkr-pakistani-rupee" TargetMode="External" Id="rId33" /><Relationship Type="http://schemas.openxmlformats.org/officeDocument/2006/relationships/hyperlink" Target="https://www.xe.com/currency/ils-israeli-shekel" TargetMode="External" Id="rId34" /><Relationship Type="http://schemas.openxmlformats.org/officeDocument/2006/relationships/hyperlink" Target="https://www.xe.com/currency/pln-polish-zloty" TargetMode="External" Id="rId35" /><Relationship Type="http://schemas.openxmlformats.org/officeDocument/2006/relationships/hyperlink" Target="https://www.xe.com/currency/qar-qatari-riyal" TargetMode="External" Id="rId36" /><Relationship Type="http://schemas.openxmlformats.org/officeDocument/2006/relationships/hyperlink" Target="https://www.xe.com/currency/xau-gold-ounce" TargetMode="External" Id="rId37" /><Relationship Type="http://schemas.openxmlformats.org/officeDocument/2006/relationships/hyperlink" Target="https://www.xe.com/currency/omr-omani-rial" TargetMode="External" Id="rId38" /><Relationship Type="http://schemas.openxmlformats.org/officeDocument/2006/relationships/hyperlink" Target="https://www.xe.com/currency/cop-colombian-peso" TargetMode="External" Id="rId39" /><Relationship Type="http://schemas.openxmlformats.org/officeDocument/2006/relationships/hyperlink" Target="https://www.xe.com/currency/clp-chilean-peso" TargetMode="External" Id="rId40" /><Relationship Type="http://schemas.openxmlformats.org/officeDocument/2006/relationships/hyperlink" Target="https://www.xe.com/currency/twd-taiwan-new-dollar" TargetMode="External" Id="rId41" /><Relationship Type="http://schemas.openxmlformats.org/officeDocument/2006/relationships/hyperlink" Target="https://www.xe.com/currency/ars-argentine-peso" TargetMode="External" Id="rId42" /><Relationship Type="http://schemas.openxmlformats.org/officeDocument/2006/relationships/hyperlink" Target="https://www.xe.com/currency/czk-czech-koruna" TargetMode="External" Id="rId43" /><Relationship Type="http://schemas.openxmlformats.org/officeDocument/2006/relationships/hyperlink" Target="https://www.xe.com/currency/vnd-vietnamese-dong" TargetMode="External" Id="rId44" /><Relationship Type="http://schemas.openxmlformats.org/officeDocument/2006/relationships/hyperlink" Target="https://www.xe.com/currency/mad-moroccan-dirham" TargetMode="External" Id="rId45" /><Relationship Type="http://schemas.openxmlformats.org/officeDocument/2006/relationships/hyperlink" Target="https://www.xe.com/currency/jod-jordanian-dinar" TargetMode="External" Id="rId46" /><Relationship Type="http://schemas.openxmlformats.org/officeDocument/2006/relationships/hyperlink" Target="https://www.xe.com/currency/bhd-bahraini-dinar" TargetMode="External" Id="rId47" /><Relationship Type="http://schemas.openxmlformats.org/officeDocument/2006/relationships/hyperlink" Target="https://www.xe.com/currency/xof-cfa-franc" TargetMode="External" Id="rId48" /><Relationship Type="http://schemas.openxmlformats.org/officeDocument/2006/relationships/hyperlink" Target="https://www.xe.com/currency/lkr-sri-lankan-rupee" TargetMode="External" Id="rId49" /><Relationship Type="http://schemas.openxmlformats.org/officeDocument/2006/relationships/hyperlink" Target="https://www.xe.com/currency/uah-ukrainian-hryvnia" TargetMode="External" Id="rId50" /><Relationship Type="http://schemas.openxmlformats.org/officeDocument/2006/relationships/hyperlink" Target="https://www.xe.com/currency/ngn-nigerian-naira" TargetMode="External" Id="rId51" /><Relationship Type="http://schemas.openxmlformats.org/officeDocument/2006/relationships/hyperlink" Target="https://www.xe.com/currency/tnd-tunisian-dinar" TargetMode="External" Id="rId52" /><Relationship Type="http://schemas.openxmlformats.org/officeDocument/2006/relationships/hyperlink" Target="https://www.xe.com/currency/ugx-ugandan-shilling" TargetMode="External" Id="rId53" /><Relationship Type="http://schemas.openxmlformats.org/officeDocument/2006/relationships/hyperlink" Target="https://www.xe.com/currency/ron-romanian-leu" TargetMode="External" Id="rId54" /><Relationship Type="http://schemas.openxmlformats.org/officeDocument/2006/relationships/hyperlink" Target="https://www.xe.com/currency/bdt-bangladeshi-taka" TargetMode="External" Id="rId55" /><Relationship Type="http://schemas.openxmlformats.org/officeDocument/2006/relationships/hyperlink" Target="https://www.xe.com/currency/pen-peruvian-sol" TargetMode="External" Id="rId56" /><Relationship Type="http://schemas.openxmlformats.org/officeDocument/2006/relationships/hyperlink" Target="https://www.xe.com/currency/gel-georgian-lari" TargetMode="External" Id="rId57" /><Relationship Type="http://schemas.openxmlformats.org/officeDocument/2006/relationships/hyperlink" Target="https://www.xe.com/currency/xaf-central-african-cfa-franc-beac" TargetMode="External" Id="rId58" /><Relationship Type="http://schemas.openxmlformats.org/officeDocument/2006/relationships/hyperlink" Target="https://www.xe.com/currency/fjd-fijian-dollar" TargetMode="External" Id="rId59" /><Relationship Type="http://schemas.openxmlformats.org/officeDocument/2006/relationships/hyperlink" Target="https://www.xe.com/currency/vef-venezuelan-bol&#237;var" TargetMode="External" Id="rId60" /><Relationship Type="http://schemas.openxmlformats.org/officeDocument/2006/relationships/hyperlink" Target="https://www.xe.com/currency/ves-venezuelan-bol&#237;var" TargetMode="External" Id="rId61" /><Relationship Type="http://schemas.openxmlformats.org/officeDocument/2006/relationships/hyperlink" Target="https://www.xe.com/currency/byn-belarusian-ruble" TargetMode="External" Id="rId62" /><Relationship Type="http://schemas.openxmlformats.org/officeDocument/2006/relationships/hyperlink" Target="https://www.xe.com/currency/hrk-croatian-kuna" TargetMode="External" Id="rId63" /><Relationship Type="http://schemas.openxmlformats.org/officeDocument/2006/relationships/hyperlink" Target="https://www.xe.com/currency/uzs-uzbekistani-som" TargetMode="External" Id="rId64" /><Relationship Type="http://schemas.openxmlformats.org/officeDocument/2006/relationships/hyperlink" Target="https://www.xe.com/currency/bgn-bulgarian-lev" TargetMode="External" Id="rId65" /><Relationship Type="http://schemas.openxmlformats.org/officeDocument/2006/relationships/hyperlink" Target="https://www.xe.com/currency/dzd-algerian-dinar" TargetMode="External" Id="rId66" /><Relationship Type="http://schemas.openxmlformats.org/officeDocument/2006/relationships/hyperlink" Target="https://www.xe.com/currency/irr-iranian-rial" TargetMode="External" Id="rId67" /><Relationship Type="http://schemas.openxmlformats.org/officeDocument/2006/relationships/hyperlink" Target="https://www.xe.com/currency/dop-dominican-peso" TargetMode="External" Id="rId68" /><Relationship Type="http://schemas.openxmlformats.org/officeDocument/2006/relationships/hyperlink" Target="https://www.xe.com/currency/isk-icelandic-krona" TargetMode="External" Id="rId69" /><Relationship Type="http://schemas.openxmlformats.org/officeDocument/2006/relationships/hyperlink" Target="https://www.xe.com/currency/xag-silver-ounce" TargetMode="External" Id="rId70" /><Relationship Type="http://schemas.openxmlformats.org/officeDocument/2006/relationships/hyperlink" Target="https://www.xe.com/currency/crc-costa-rican-colon" TargetMode="External" Id="rId71" /><Relationship Type="http://schemas.openxmlformats.org/officeDocument/2006/relationships/hyperlink" Target="https://www.xe.com/currency/syp-syrian-pound" TargetMode="External" Id="rId72" /><Relationship Type="http://schemas.openxmlformats.org/officeDocument/2006/relationships/hyperlink" Target="https://www.xe.com/currency/lyd-libyan-dinar" TargetMode="External" Id="rId73" /><Relationship Type="http://schemas.openxmlformats.org/officeDocument/2006/relationships/hyperlink" Target="https://www.xe.com/currency/jmd-jamaican-dollar" TargetMode="External" Id="rId74" /><Relationship Type="http://schemas.openxmlformats.org/officeDocument/2006/relationships/hyperlink" Target="https://www.xe.com/currency/mur-mauritian-rupee" TargetMode="External" Id="rId75" /><Relationship Type="http://schemas.openxmlformats.org/officeDocument/2006/relationships/hyperlink" Target="https://www.xe.com/currency/ghs-ghanaian-cedi" TargetMode="External" Id="rId76" /><Relationship Type="http://schemas.openxmlformats.org/officeDocument/2006/relationships/hyperlink" Target="https://www.xe.com/currency/aoa-angolan-kwanza" TargetMode="External" Id="rId77" /><Relationship Type="http://schemas.openxmlformats.org/officeDocument/2006/relationships/hyperlink" Target="https://www.xe.com/currency/uyu-uruguayan-peso" TargetMode="External" Id="rId78" /><Relationship Type="http://schemas.openxmlformats.org/officeDocument/2006/relationships/hyperlink" Target="https://www.xe.com/currency/afn-afghan-afghani" TargetMode="External" Id="rId79" /><Relationship Type="http://schemas.openxmlformats.org/officeDocument/2006/relationships/hyperlink" Target="https://www.xe.com/currency/lbp-lebanese-pound" TargetMode="External" Id="rId80" /><Relationship Type="http://schemas.openxmlformats.org/officeDocument/2006/relationships/hyperlink" Target="https://www.xe.com/currency/xpf-cfp-franc" TargetMode="External" Id="rId81" /><Relationship Type="http://schemas.openxmlformats.org/officeDocument/2006/relationships/hyperlink" Target="https://www.xe.com/currency/ttd-trinidadian-dollar" TargetMode="External" Id="rId82" /><Relationship Type="http://schemas.openxmlformats.org/officeDocument/2006/relationships/hyperlink" Target="https://www.xe.com/currency/tzs-tanzanian-shilling" TargetMode="External" Id="rId83" /><Relationship Type="http://schemas.openxmlformats.org/officeDocument/2006/relationships/hyperlink" Target="https://www.xe.com/currency/all-albanian-lek" TargetMode="External" Id="rId84" /><Relationship Type="http://schemas.openxmlformats.org/officeDocument/2006/relationships/hyperlink" Target="https://www.xe.com/currency/xcd-east-caribbean-dollar" TargetMode="External" Id="rId85" /><Relationship Type="http://schemas.openxmlformats.org/officeDocument/2006/relationships/hyperlink" Target="https://www.xe.com/currency/gtq-guatemalan-quetzal" TargetMode="External" Id="rId86" /><Relationship Type="http://schemas.openxmlformats.org/officeDocument/2006/relationships/hyperlink" Target="https://www.xe.com/currency/npr-nepalese-rupee" TargetMode="External" Id="rId87" /><Relationship Type="http://schemas.openxmlformats.org/officeDocument/2006/relationships/hyperlink" Target="https://www.xe.com/currency/bob-bolivian-bol&#237;viano" TargetMode="External" Id="rId88" /><Relationship Type="http://schemas.openxmlformats.org/officeDocument/2006/relationships/hyperlink" Target="https://www.xe.com/currency/zwd-zimbabwean-dollar" TargetMode="External" Id="rId89" /><Relationship Type="http://schemas.openxmlformats.org/officeDocument/2006/relationships/hyperlink" Target="https://www.xe.com/currency/bbd-barbadian-or-bajan-dollar" TargetMode="External" Id="rId90" /><Relationship Type="http://schemas.openxmlformats.org/officeDocument/2006/relationships/hyperlink" Target="https://www.xe.com/currency/cuc-cuban-convertible-peso" TargetMode="External" Id="rId91" /><Relationship Type="http://schemas.openxmlformats.org/officeDocument/2006/relationships/hyperlink" Target="https://www.xe.com/currency/lak-lao-kip" TargetMode="External" Id="rId92" /><Relationship Type="http://schemas.openxmlformats.org/officeDocument/2006/relationships/hyperlink" Target="https://www.xe.com/currency/bnd-bruneian-dollar" TargetMode="External" Id="rId93" /><Relationship Type="http://schemas.openxmlformats.org/officeDocument/2006/relationships/hyperlink" Target="https://www.xe.com/currency/bwp-botswana-pula" TargetMode="External" Id="rId94" /><Relationship Type="http://schemas.openxmlformats.org/officeDocument/2006/relationships/hyperlink" Target="https://www.xe.com/currency/hnl-honduran-lempira" TargetMode="External" Id="rId95" /><Relationship Type="http://schemas.openxmlformats.org/officeDocument/2006/relationships/hyperlink" Target="https://www.xe.com/currency/pyg-paraguayan-guarani" TargetMode="External" Id="rId96" /><Relationship Type="http://schemas.openxmlformats.org/officeDocument/2006/relationships/hyperlink" Target="https://www.xe.com/currency/etb-ethiopian-birr" TargetMode="External" Id="rId97" /><Relationship Type="http://schemas.openxmlformats.org/officeDocument/2006/relationships/hyperlink" Target="https://www.xe.com/currency/nad-namibian-dollar" TargetMode="External" Id="rId98" /><Relationship Type="http://schemas.openxmlformats.org/officeDocument/2006/relationships/hyperlink" Target="https://www.xe.com/currency/pgk-papua-new-guinean-kina" TargetMode="External" Id="rId99" /><Relationship Type="http://schemas.openxmlformats.org/officeDocument/2006/relationships/hyperlink" Target="https://www.xe.com/currency/sdg-sudanese-pound" TargetMode="External" Id="rId100" /><Relationship Type="http://schemas.openxmlformats.org/officeDocument/2006/relationships/hyperlink" Target="https://www.xe.com/currency/mop-macau-pataca" TargetMode="External" Id="rId101" /><Relationship Type="http://schemas.openxmlformats.org/officeDocument/2006/relationships/hyperlink" Target="https://www.xe.com/currency/nio-nicaraguan-cordoba" TargetMode="External" Id="rId102" /><Relationship Type="http://schemas.openxmlformats.org/officeDocument/2006/relationships/hyperlink" Target="https://www.xe.com/currency/bmd-bermudian-dollar" TargetMode="External" Id="rId103" /><Relationship Type="http://schemas.openxmlformats.org/officeDocument/2006/relationships/hyperlink" Target="https://www.xe.com/currency/kzt-kazakhstani-tenge" TargetMode="External" Id="rId104" /><Relationship Type="http://schemas.openxmlformats.org/officeDocument/2006/relationships/hyperlink" Target="https://www.xe.com/currency/pab-panamanian-balboa" TargetMode="External" Id="rId105" /><Relationship Type="http://schemas.openxmlformats.org/officeDocument/2006/relationships/hyperlink" Target="https://www.xe.com/currency/bam-bosnian-convertible-mark" TargetMode="External" Id="rId106" /><Relationship Type="http://schemas.openxmlformats.org/officeDocument/2006/relationships/hyperlink" Target="https://www.xe.com/currency/gyd-guyanese-dollar" TargetMode="External" Id="rId107" /><Relationship Type="http://schemas.openxmlformats.org/officeDocument/2006/relationships/hyperlink" Target="https://www.xe.com/currency/yer-yemeni-rial" TargetMode="External" Id="rId108" /><Relationship Type="http://schemas.openxmlformats.org/officeDocument/2006/relationships/hyperlink" Target="https://www.xe.com/currency/mga-malagasy-ariary" TargetMode="External" Id="rId109" /><Relationship Type="http://schemas.openxmlformats.org/officeDocument/2006/relationships/hyperlink" Target="https://www.xe.com/currency/kyd-caymanian-dollar" TargetMode="External" Id="rId110" /><Relationship Type="http://schemas.openxmlformats.org/officeDocument/2006/relationships/hyperlink" Target="https://www.xe.com/currency/mzn-mozambican-metical" TargetMode="External" Id="rId111" /><Relationship Type="http://schemas.openxmlformats.org/officeDocument/2006/relationships/hyperlink" Target="https://www.xe.com/currency/rsd-serbian-dinar" TargetMode="External" Id="rId112" /><Relationship Type="http://schemas.openxmlformats.org/officeDocument/2006/relationships/hyperlink" Target="https://www.xe.com/currency/scr-seychellois-rupee" TargetMode="External" Id="rId113" /><Relationship Type="http://schemas.openxmlformats.org/officeDocument/2006/relationships/hyperlink" Target="https://www.xe.com/currency/amd-armenian-dram" TargetMode="External" Id="rId114" /><Relationship Type="http://schemas.openxmlformats.org/officeDocument/2006/relationships/hyperlink" Target="https://www.xe.com/currency/sbd-solomon-islander-dollar" TargetMode="External" Id="rId115" /><Relationship Type="http://schemas.openxmlformats.org/officeDocument/2006/relationships/hyperlink" Target="https://www.xe.com/currency/azn-azerbaijan-manat" TargetMode="External" Id="rId116" /><Relationship Type="http://schemas.openxmlformats.org/officeDocument/2006/relationships/hyperlink" Target="https://www.xe.com/currency/sll-sierra-leonean-leone" TargetMode="External" Id="rId117" /><Relationship Type="http://schemas.openxmlformats.org/officeDocument/2006/relationships/hyperlink" Target="https://www.xe.com/currency/top-tongan-pa'anga" TargetMode="External" Id="rId118" /><Relationship Type="http://schemas.openxmlformats.org/officeDocument/2006/relationships/hyperlink" Target="https://www.xe.com/currency/bzd-belizean-dollar" TargetMode="External" Id="rId119" /><Relationship Type="http://schemas.openxmlformats.org/officeDocument/2006/relationships/hyperlink" Target="https://www.xe.com/currency/mwk-malawian-kwacha" TargetMode="External" Id="rId120" /><Relationship Type="http://schemas.openxmlformats.org/officeDocument/2006/relationships/hyperlink" Target="https://www.xe.com/currency/gmd-gambian-dalasi" TargetMode="External" Id="rId121" /><Relationship Type="http://schemas.openxmlformats.org/officeDocument/2006/relationships/hyperlink" Target="https://www.xe.com/currency/bif-burundian-franc" TargetMode="External" Id="rId122" /><Relationship Type="http://schemas.openxmlformats.org/officeDocument/2006/relationships/hyperlink" Target="https://www.xe.com/currency/sos-somali-shilling" TargetMode="External" Id="rId123" /><Relationship Type="http://schemas.openxmlformats.org/officeDocument/2006/relationships/hyperlink" Target="https://www.xe.com/currency/htg-haitian-gourde" TargetMode="External" Id="rId124" /><Relationship Type="http://schemas.openxmlformats.org/officeDocument/2006/relationships/hyperlink" Target="https://www.xe.com/currency/gnf-guinean-franc" TargetMode="External" Id="rId125" /><Relationship Type="http://schemas.openxmlformats.org/officeDocument/2006/relationships/hyperlink" Target="https://www.xe.com/currency/mvr-maldivian-rufiyaa" TargetMode="External" Id="rId126" /><Relationship Type="http://schemas.openxmlformats.org/officeDocument/2006/relationships/hyperlink" Target="https://www.xe.com/currency/mnt-mongolian-tughrik" TargetMode="External" Id="rId127" /><Relationship Type="http://schemas.openxmlformats.org/officeDocument/2006/relationships/hyperlink" Target="https://www.xe.com/currency/cdf-congolese-franc" TargetMode="External" Id="rId128" /><Relationship Type="http://schemas.openxmlformats.org/officeDocument/2006/relationships/hyperlink" Target="https://www.xe.com/currency/stn-sao-tomean-dobra" TargetMode="External" Id="rId129" /><Relationship Type="http://schemas.openxmlformats.org/officeDocument/2006/relationships/hyperlink" Target="https://www.xe.com/currency/tjs-tajikistani-somoni" TargetMode="External" Id="rId130" /><Relationship Type="http://schemas.openxmlformats.org/officeDocument/2006/relationships/hyperlink" Target="https://www.xe.com/currency/kpw-north-korean-won" TargetMode="External" Id="rId131" /><Relationship Type="http://schemas.openxmlformats.org/officeDocument/2006/relationships/hyperlink" Target="https://www.xe.com/currency/mmk-burmese-kyat" TargetMode="External" Id="rId132" /><Relationship Type="http://schemas.openxmlformats.org/officeDocument/2006/relationships/hyperlink" Target="https://www.xe.com/currency/lsl-basotho-loti" TargetMode="External" Id="rId133" /><Relationship Type="http://schemas.openxmlformats.org/officeDocument/2006/relationships/hyperlink" Target="https://www.xe.com/currency/lrd-liberian-dollar" TargetMode="External" Id="rId134" /><Relationship Type="http://schemas.openxmlformats.org/officeDocument/2006/relationships/hyperlink" Target="https://www.xe.com/currency/kgs-kyrgyzstani-som" TargetMode="External" Id="rId135" /><Relationship Type="http://schemas.openxmlformats.org/officeDocument/2006/relationships/hyperlink" Target="https://www.xe.com/currency/gip-gibraltar-pound" TargetMode="External" Id="rId136" /><Relationship Type="http://schemas.openxmlformats.org/officeDocument/2006/relationships/hyperlink" Target="https://www.xe.com/currency/xpt-platinum-ounce" TargetMode="External" Id="rId137" /><Relationship Type="http://schemas.openxmlformats.org/officeDocument/2006/relationships/hyperlink" Target="https://www.xe.com/currency/mdl-moldovan-leu" TargetMode="External" Id="rId138" /><Relationship Type="http://schemas.openxmlformats.org/officeDocument/2006/relationships/hyperlink" Target="https://www.xe.com/currency/cup-cuban-peso" TargetMode="External" Id="rId139" /><Relationship Type="http://schemas.openxmlformats.org/officeDocument/2006/relationships/hyperlink" Target="https://www.xe.com/currency/khr-cambodian-riel" TargetMode="External" Id="rId140" /><Relationship Type="http://schemas.openxmlformats.org/officeDocument/2006/relationships/hyperlink" Target="https://www.xe.com/currency/mkd-macedonian-denar" TargetMode="External" Id="rId141" /><Relationship Type="http://schemas.openxmlformats.org/officeDocument/2006/relationships/hyperlink" Target="https://www.xe.com/currency/vuv-ni-vanuatu-vatu" TargetMode="External" Id="rId142" /><Relationship Type="http://schemas.openxmlformats.org/officeDocument/2006/relationships/hyperlink" Target="https://www.xe.com/currency/mru-mauritanian-ouguiya" TargetMode="External" Id="rId143" /><Relationship Type="http://schemas.openxmlformats.org/officeDocument/2006/relationships/hyperlink" Target="https://www.xe.com/currency/ang-dutch-guilder" TargetMode="External" Id="rId144" /><Relationship Type="http://schemas.openxmlformats.org/officeDocument/2006/relationships/hyperlink" Target="https://www.xe.com/currency/szl-swazi-lilangeni" TargetMode="External" Id="rId145" /><Relationship Type="http://schemas.openxmlformats.org/officeDocument/2006/relationships/hyperlink" Target="https://www.xe.com/currency/cve-cape-verdean-escudo" TargetMode="External" Id="rId146" /><Relationship Type="http://schemas.openxmlformats.org/officeDocument/2006/relationships/hyperlink" Target="https://www.xe.com/currency/srd-surinamese-dollar" TargetMode="External" Id="rId147" /><Relationship Type="http://schemas.openxmlformats.org/officeDocument/2006/relationships/hyperlink" Target="https://www.xe.com/currency/xpd-palladium-ounce" TargetMode="External" Id="rId148" /><Relationship Type="http://schemas.openxmlformats.org/officeDocument/2006/relationships/hyperlink" Target="https://www.xe.com/currency/svc-salvadoran-colon" TargetMode="External" Id="rId149" /><Relationship Type="http://schemas.openxmlformats.org/officeDocument/2006/relationships/hyperlink" Target="https://www.xe.com/currency/bsd-bahamian-dollar" TargetMode="External" Id="rId150" /><Relationship Type="http://schemas.openxmlformats.org/officeDocument/2006/relationships/hyperlink" Target="https://www.xe.com/currency/xdr-imf-special-drawing-rights" TargetMode="External" Id="rId151" /><Relationship Type="http://schemas.openxmlformats.org/officeDocument/2006/relationships/hyperlink" Target="https://www.xe.com/currency/rwf-rwandan-franc" TargetMode="External" Id="rId152" /><Relationship Type="http://schemas.openxmlformats.org/officeDocument/2006/relationships/hyperlink" Target="https://www.xe.com/currency/awg-aruban-or-dutch-guilder" TargetMode="External" Id="rId153" /><Relationship Type="http://schemas.openxmlformats.org/officeDocument/2006/relationships/hyperlink" Target="https://www.xe.com/currency/djf-djiboutian-franc" TargetMode="External" Id="rId154" /><Relationship Type="http://schemas.openxmlformats.org/officeDocument/2006/relationships/hyperlink" Target="https://www.xe.com/currency/btn-bhutanese-ngultrum" TargetMode="External" Id="rId155" /><Relationship Type="http://schemas.openxmlformats.org/officeDocument/2006/relationships/hyperlink" Target="https://www.xe.com/currency/kmf-comorian-franc" TargetMode="External" Id="rId156" /><Relationship Type="http://schemas.openxmlformats.org/officeDocument/2006/relationships/hyperlink" Target="https://www.xe.com/currency/wst-samoan-tala" TargetMode="External" Id="rId157" /><Relationship Type="http://schemas.openxmlformats.org/officeDocument/2006/relationships/hyperlink" Target="https://www.xe.com/currency/spl-seborgan-luigino" TargetMode="External" Id="rId158" /><Relationship Type="http://schemas.openxmlformats.org/officeDocument/2006/relationships/hyperlink" Target="https://www.xe.com/currency/ern-eritrean-nakfa" TargetMode="External" Id="rId159" /><Relationship Type="http://schemas.openxmlformats.org/officeDocument/2006/relationships/hyperlink" Target="https://www.xe.com/currency/fkp-falkland-island-pound" TargetMode="External" Id="rId160" /><Relationship Type="http://schemas.openxmlformats.org/officeDocument/2006/relationships/hyperlink" Target="https://www.xe.com/currency/shp-saint-helenian-pound" TargetMode="External" Id="rId161" /><Relationship Type="http://schemas.openxmlformats.org/officeDocument/2006/relationships/hyperlink" Target="https://www.xe.com/currency/jep-jersey-pound" TargetMode="External" Id="rId162" /><Relationship Type="http://schemas.openxmlformats.org/officeDocument/2006/relationships/hyperlink" Target="https://www.xe.com/currency/tmt-turkmenistani-manat" TargetMode="External" Id="rId163" /><Relationship Type="http://schemas.openxmlformats.org/officeDocument/2006/relationships/hyperlink" Target="https://www.xe.com/currency/tvd-tuvaluan-dollar" TargetMode="External" Id="rId164" /><Relationship Type="http://schemas.openxmlformats.org/officeDocument/2006/relationships/hyperlink" Target="https://www.xe.com/currency/imp-isle-of-man-pound" TargetMode="External" Id="rId165" /><Relationship Type="http://schemas.openxmlformats.org/officeDocument/2006/relationships/hyperlink" Target="https://www.xe.com/currency/ggp-guernsey-pound" TargetMode="External" Id="rId166" /><Relationship Type="http://schemas.openxmlformats.org/officeDocument/2006/relationships/hyperlink" Target="https://www.xe.com/currency/zmw-zambian-kwacha" TargetMode="External" Id="rId167" /><Relationship Type="http://schemas.openxmlformats.org/officeDocument/2006/relationships/table" Target="/xl/tables/table1.xml" Id="rId168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tabColor rgb="FFFFFF00"/>
    <outlinePr summaryBelow="1" summaryRight="1"/>
    <pageSetUpPr/>
  </sheetPr>
  <dimension ref="B2:S19"/>
  <sheetViews>
    <sheetView showGridLines="0" workbookViewId="0">
      <selection activeCell="D31" sqref="D31"/>
    </sheetView>
  </sheetViews>
  <sheetFormatPr baseColWidth="8" defaultColWidth="9.1796875" defaultRowHeight="14.5"/>
  <cols>
    <col width="9.1796875" customWidth="1" style="159" min="1" max="1"/>
    <col width="32" customWidth="1" style="169" min="2" max="2"/>
    <col width="13.54296875" customWidth="1" style="159" min="3" max="3"/>
    <col width="15" customWidth="1" style="159" min="4" max="4"/>
    <col width="7.54296875" bestFit="1" customWidth="1" style="159" min="5" max="5"/>
    <col width="14" bestFit="1" customWidth="1" style="159" min="6" max="6"/>
    <col width="9.1796875" customWidth="1" style="159" min="7" max="16384"/>
  </cols>
  <sheetData>
    <row r="2" ht="18.5" customHeight="1" s="159">
      <c r="B2" s="158" t="inlineStr">
        <is>
          <t>2021 Global Compensation Review Guidelines</t>
        </is>
      </c>
    </row>
    <row r="3">
      <c r="B3" s="160" t="inlineStr">
        <is>
          <t>The annual compensation review process follows the annual performance review process. This is your opportunity to reward your employees for their performance and contribution to the company.</t>
        </is>
      </c>
    </row>
    <row r="4">
      <c r="B4" s="160" t="inlineStr">
        <is>
          <t xml:space="preserve">Our compensation approach takes into consideration three components: Salary, bonus and RSUs grants. These guidelines will help you review and allocate each of the three components. </t>
        </is>
      </c>
    </row>
    <row r="5">
      <c r="B5" s="160" t="n"/>
    </row>
    <row r="6" ht="15.5" customHeight="1" s="159">
      <c r="B6" s="161" t="inlineStr">
        <is>
          <t xml:space="preserve">Salary Updates </t>
        </is>
      </c>
    </row>
    <row r="7">
      <c r="B7" s="162" t="inlineStr">
        <is>
          <t>The compensation spreadsheet you received includes a system recommendation for a salary raise for each employee. The system recommendation is based on a combination of:</t>
        </is>
      </c>
    </row>
    <row r="8">
      <c r="B8" s="162" t="inlineStr">
        <is>
          <t>* Your employees’ overall performance and position within their salary range</t>
        </is>
      </c>
    </row>
    <row r="9">
      <c r="B9" s="162" t="inlineStr">
        <is>
          <t>o Higher recommendation is given to high performers that are low within their salary range</t>
        </is>
      </c>
    </row>
    <row r="10">
      <c r="B10" s="163" t="inlineStr">
        <is>
          <t>* Country projected % salary increase, based on local salary surveys</t>
        </is>
      </c>
    </row>
    <row r="11">
      <c r="B11" s="163" t="inlineStr">
        <is>
          <t>* For employees in Israel, recommendations are for base monthly salary. For employees in U.S. &amp; International, recommendations are for total annual target compensation.</t>
        </is>
      </c>
    </row>
    <row r="12">
      <c r="B12" s="164" t="inlineStr">
        <is>
          <t>·         Eligibility</t>
        </is>
      </c>
    </row>
    <row r="13">
      <c r="B13" s="163" t="inlineStr">
        <is>
          <t>Employee eligibility to take part in the annual compensation process is based on: a) start date - prior to Oct 1st, 2020; b) performance review - rated 3 and above. c) didn’t receive a raise after Oct 1st, 2020</t>
        </is>
      </c>
    </row>
    <row r="14">
      <c r="B14" s="163" t="n"/>
    </row>
    <row r="15" ht="15.5" customHeight="1" s="159">
      <c r="B15" s="165" t="inlineStr">
        <is>
          <t>2021 RSUs Merit Process</t>
        </is>
      </c>
      <c r="C15" s="174" t="n"/>
      <c r="D15" s="174" t="n"/>
      <c r="F15" s="174" t="n"/>
      <c r="H15" s="174" t="n"/>
      <c r="J15" s="174" t="n"/>
      <c r="L15" s="174" t="n"/>
      <c r="N15" s="175" t="n"/>
    </row>
    <row r="16">
      <c r="B16" s="170" t="inlineStr">
        <is>
          <t xml:space="preserve">Stock based compensation is an important tool in motivating employees to contribute to long term company growth and success. It links between the company’s success and compensation. </t>
        </is>
      </c>
    </row>
    <row r="17" customFormat="1" s="52">
      <c r="B17" s="171" t="inlineStr">
        <is>
          <t>We would like to grant RSUs for our top performers sales employees rated 4 and 5, and also employees who are rated 3 with attainment of over 100%</t>
        </is>
      </c>
      <c r="P17" s="172" t="n"/>
    </row>
    <row r="18">
      <c r="B18" s="173" t="inlineStr">
        <is>
          <t>ü  For special cases, managers can recommend granting RSUs for employees that are rated 3. There is no system recommendations for them (in case their attainment is less than 100% as mentioned above)</t>
        </is>
      </c>
      <c r="S18" s="175" t="n"/>
    </row>
    <row r="19">
      <c r="B19" s="173" t="n"/>
      <c r="C19" s="173" t="n"/>
      <c r="D19" s="173" t="n"/>
      <c r="E19" s="173" t="n"/>
      <c r="F19" s="173" t="n"/>
      <c r="G19" s="173" t="n"/>
      <c r="H19" s="173" t="n"/>
      <c r="I19" s="173" t="n"/>
      <c r="J19" s="173" t="n"/>
      <c r="K19" s="173" t="n"/>
      <c r="L19" s="173" t="n"/>
      <c r="M19" s="173" t="n"/>
      <c r="N19" s="173" t="n"/>
      <c r="O19" s="173" t="n"/>
      <c r="P19" s="173" t="n"/>
      <c r="Q19" s="173" t="n"/>
      <c r="R19" s="175" t="n"/>
      <c r="S19" s="175" t="n"/>
    </row>
  </sheetData>
  <mergeCells count="10">
    <mergeCell ref="B16:S16"/>
    <mergeCell ref="B17:O17"/>
    <mergeCell ref="P17:S17"/>
    <mergeCell ref="B18:R18"/>
    <mergeCell ref="D15:E15"/>
    <mergeCell ref="F15:G15"/>
    <mergeCell ref="H15:I15"/>
    <mergeCell ref="J15:K15"/>
    <mergeCell ref="L15:M15"/>
    <mergeCell ref="N15:S15"/>
  </mergeCells>
  <pageMargins left="0.7" right="0.7" top="0.75" bottom="0.75" header="0.3" footer="0.3"/>
  <pageSetup orientation="portrait" verticalDpi="598"/>
</worksheet>
</file>

<file path=xl/worksheets/sheet2.xml><?xml version="1.0" encoding="utf-8"?>
<worksheet xmlns:r="http://schemas.openxmlformats.org/officeDocument/2006/relationships" xmlns="http://schemas.openxmlformats.org/spreadsheetml/2006/main">
  <sheetPr codeName="Sheet58">
    <tabColor indexed="52"/>
    <outlinePr summaryBelow="1" summaryRight="1"/>
    <pageSetUpPr/>
  </sheetPr>
  <dimension ref="B2:J173"/>
  <sheetViews>
    <sheetView showGridLines="0" workbookViewId="0">
      <selection activeCell="CL12" sqref="CL12"/>
    </sheetView>
  </sheetViews>
  <sheetFormatPr baseColWidth="8" defaultColWidth="9.1796875" defaultRowHeight="14.5"/>
  <cols>
    <col width="2.54296875" customWidth="1" style="159" min="1" max="1"/>
    <col width="19.54296875" bestFit="1" customWidth="1" style="2" min="2" max="2"/>
    <col width="10.7265625" customWidth="1" style="2" min="3" max="3"/>
    <col width="12.7265625" bestFit="1" customWidth="1" style="2" min="4" max="4"/>
    <col width="9.1796875" customWidth="1" style="4" min="5" max="7"/>
    <col width="9.1796875" customWidth="1" style="159" min="8" max="11"/>
    <col width="10.54296875" bestFit="1" customWidth="1" style="159" min="12" max="13"/>
    <col width="9.1796875" customWidth="1" style="159" min="14" max="16384"/>
  </cols>
  <sheetData>
    <row r="2" ht="18.5" customHeight="1" s="159">
      <c r="B2" s="1" t="inlineStr">
        <is>
          <t>USD Convertor based on AOP 2020 as provided by Business Analysis Group</t>
        </is>
      </c>
      <c r="E2" s="3" t="n"/>
      <c r="F2" s="3" t="n"/>
    </row>
    <row r="4" ht="15.5" customHeight="1" s="159">
      <c r="B4" s="6" t="n"/>
      <c r="C4" s="6" t="n"/>
      <c r="D4" s="6" t="n"/>
      <c r="J4" s="192" t="n"/>
    </row>
    <row r="5">
      <c r="B5" s="190" t="n"/>
    </row>
    <row r="6">
      <c r="B6" s="8" t="inlineStr">
        <is>
          <t>Currency</t>
        </is>
      </c>
      <c r="C6" s="9" t="inlineStr">
        <is>
          <t>Currency2</t>
        </is>
      </c>
      <c r="D6" s="10" t="inlineStr">
        <is>
          <t>Units/1 USD</t>
        </is>
      </c>
    </row>
    <row r="7">
      <c r="B7" s="11" t="inlineStr">
        <is>
          <t xml:space="preserve">US Dollar </t>
        </is>
      </c>
      <c r="C7" s="12" t="inlineStr">
        <is>
          <t>USD</t>
        </is>
      </c>
      <c r="D7" s="13" t="n">
        <v>1</v>
      </c>
    </row>
    <row r="8">
      <c r="B8" s="11" t="inlineStr">
        <is>
          <t xml:space="preserve">Euro </t>
        </is>
      </c>
      <c r="C8" s="12" t="inlineStr">
        <is>
          <t>EUR</t>
        </is>
      </c>
      <c r="D8" s="13" t="n">
        <v>0.8225405123</v>
      </c>
    </row>
    <row r="9">
      <c r="B9" s="11" t="inlineStr">
        <is>
          <t xml:space="preserve">British Pound </t>
        </is>
      </c>
      <c r="C9" s="12" t="inlineStr">
        <is>
          <t>GBP</t>
        </is>
      </c>
      <c r="D9" s="13" t="n">
        <v>0.7271340091</v>
      </c>
    </row>
    <row r="10">
      <c r="B10" s="11" t="inlineStr">
        <is>
          <t xml:space="preserve">Indian Rupee </t>
        </is>
      </c>
      <c r="C10" s="12" t="inlineStr">
        <is>
          <t>INR</t>
        </is>
      </c>
      <c r="D10" s="13" t="n">
        <v>72.81356122619999</v>
      </c>
    </row>
    <row r="11">
      <c r="B11" s="11" t="inlineStr">
        <is>
          <t xml:space="preserve">Australian Dollar </t>
        </is>
      </c>
      <c r="C11" s="12" t="inlineStr">
        <is>
          <t>AUD</t>
        </is>
      </c>
      <c r="D11" s="13" t="n">
        <v>1.2922734183</v>
      </c>
    </row>
    <row r="12">
      <c r="B12" s="11" t="inlineStr">
        <is>
          <t xml:space="preserve">Canadian Dollar </t>
        </is>
      </c>
      <c r="C12" s="12" t="inlineStr">
        <is>
          <t>CAD</t>
        </is>
      </c>
      <c r="D12" s="13" t="n">
        <v>1.2720142379</v>
      </c>
    </row>
    <row r="13">
      <c r="B13" s="11" t="inlineStr">
        <is>
          <t xml:space="preserve">Singapore Dollar </t>
        </is>
      </c>
      <c r="C13" s="12" t="inlineStr">
        <is>
          <t>SGD</t>
        </is>
      </c>
      <c r="D13" s="13" t="n">
        <v>1.3251178598</v>
      </c>
    </row>
    <row r="14">
      <c r="B14" s="11" t="inlineStr">
        <is>
          <t xml:space="preserve">Swiss Franc </t>
        </is>
      </c>
      <c r="C14" s="12" t="inlineStr">
        <is>
          <t>CHF</t>
        </is>
      </c>
      <c r="D14" s="13" t="n">
        <v>0.8864231757</v>
      </c>
    </row>
    <row r="15">
      <c r="B15" s="11" t="inlineStr">
        <is>
          <t xml:space="preserve">Malaysian Ringgit </t>
        </is>
      </c>
      <c r="C15" s="12" t="inlineStr">
        <is>
          <t>MYR</t>
        </is>
      </c>
      <c r="D15" s="13" t="n">
        <v>4.0442765525</v>
      </c>
    </row>
    <row r="16">
      <c r="B16" s="11" t="inlineStr">
        <is>
          <t xml:space="preserve">Japanese Yen </t>
        </is>
      </c>
      <c r="C16" s="12" t="inlineStr">
        <is>
          <t>JPY</t>
        </is>
      </c>
      <c r="D16" s="13" t="n">
        <v>103.6703654561</v>
      </c>
    </row>
    <row r="17">
      <c r="B17" s="11" t="inlineStr">
        <is>
          <t xml:space="preserve">Chinese Yuan Renminbi </t>
        </is>
      </c>
      <c r="C17" s="12" t="inlineStr">
        <is>
          <t>CNY</t>
        </is>
      </c>
      <c r="D17" s="13" t="n">
        <v>6.4641812414</v>
      </c>
    </row>
    <row r="18">
      <c r="B18" s="11" t="inlineStr">
        <is>
          <t xml:space="preserve">New Zealand Dollar </t>
        </is>
      </c>
      <c r="C18" s="12" t="inlineStr">
        <is>
          <t>NZD</t>
        </is>
      </c>
      <c r="D18" s="13" t="n">
        <v>1.3838980087</v>
      </c>
    </row>
    <row r="19">
      <c r="B19" s="11" t="inlineStr">
        <is>
          <t xml:space="preserve">Thai Baht </t>
        </is>
      </c>
      <c r="C19" s="12" t="inlineStr">
        <is>
          <t>THB</t>
        </is>
      </c>
      <c r="D19" s="13" t="n">
        <v>29.9772477006</v>
      </c>
    </row>
    <row r="20">
      <c r="B20" s="11" t="inlineStr">
        <is>
          <t xml:space="preserve">Hungarian Forint </t>
        </is>
      </c>
      <c r="C20" s="12" t="inlineStr">
        <is>
          <t>HUF</t>
        </is>
      </c>
      <c r="D20" s="13" t="n">
        <v>295.985643138</v>
      </c>
    </row>
    <row r="21">
      <c r="B21" s="11" t="inlineStr">
        <is>
          <t xml:space="preserve">Emirati Dirham </t>
        </is>
      </c>
      <c r="C21" s="12" t="inlineStr">
        <is>
          <t>AED</t>
        </is>
      </c>
      <c r="D21" s="13" t="n">
        <v>3.6725</v>
      </c>
    </row>
    <row r="22">
      <c r="B22" s="11" t="inlineStr">
        <is>
          <t xml:space="preserve">Hong Kong Dollar </t>
        </is>
      </c>
      <c r="C22" s="12" t="inlineStr">
        <is>
          <t>HKD</t>
        </is>
      </c>
      <c r="D22" s="13" t="n">
        <v>7.7513017062</v>
      </c>
    </row>
    <row r="23">
      <c r="B23" s="11" t="inlineStr">
        <is>
          <t xml:space="preserve">Mexican Peso </t>
        </is>
      </c>
      <c r="C23" s="12" t="inlineStr">
        <is>
          <t>MXN</t>
        </is>
      </c>
      <c r="D23" s="13" t="n">
        <v>20.0500115673</v>
      </c>
    </row>
    <row r="24">
      <c r="B24" s="11" t="inlineStr">
        <is>
          <t xml:space="preserve">South African Rand </t>
        </is>
      </c>
      <c r="C24" s="12" t="inlineStr">
        <is>
          <t>ZAR</t>
        </is>
      </c>
      <c r="D24" s="13" t="n">
        <v>15.0832222711</v>
      </c>
    </row>
    <row r="25">
      <c r="B25" s="11" t="inlineStr">
        <is>
          <t xml:space="preserve">Philippine Peso </t>
        </is>
      </c>
      <c r="C25" s="12" t="inlineStr">
        <is>
          <t>PHP</t>
        </is>
      </c>
      <c r="D25" s="13" t="n">
        <v>48.0922186073</v>
      </c>
    </row>
    <row r="26">
      <c r="B26" s="11" t="inlineStr">
        <is>
          <t xml:space="preserve">Swedish Krona </t>
        </is>
      </c>
      <c r="C26" s="12" t="inlineStr">
        <is>
          <t>SEK</t>
        </is>
      </c>
      <c r="D26" s="13" t="n">
        <v>8.310231661</v>
      </c>
    </row>
    <row r="27">
      <c r="B27" s="11" t="inlineStr">
        <is>
          <t xml:space="preserve">Indonesian Rupiah </t>
        </is>
      </c>
      <c r="C27" s="12" t="inlineStr">
        <is>
          <t>IDR</t>
        </is>
      </c>
      <c r="D27" s="13" t="n">
        <v>14065.9207610349</v>
      </c>
    </row>
    <row r="28">
      <c r="B28" s="11" t="inlineStr">
        <is>
          <t xml:space="preserve">Saudi Arabian Riyal </t>
        </is>
      </c>
      <c r="C28" s="12" t="inlineStr">
        <is>
          <t>SAR</t>
        </is>
      </c>
      <c r="D28" s="13" t="n">
        <v>3.75</v>
      </c>
    </row>
    <row r="29">
      <c r="B29" s="11" t="inlineStr">
        <is>
          <t xml:space="preserve">Brazilian Real </t>
        </is>
      </c>
      <c r="C29" s="12" t="inlineStr">
        <is>
          <t>BRL</t>
        </is>
      </c>
      <c r="D29" s="13" t="n">
        <v>5.3564761272</v>
      </c>
    </row>
    <row r="30">
      <c r="B30" s="11" t="inlineStr">
        <is>
          <t xml:space="preserve">Turkish Lira </t>
        </is>
      </c>
      <c r="C30" s="12" t="inlineStr">
        <is>
          <t>TRY</t>
        </is>
      </c>
      <c r="D30" s="13" t="n">
        <v>7.3602713438</v>
      </c>
    </row>
    <row r="31">
      <c r="B31" s="11" t="inlineStr">
        <is>
          <t xml:space="preserve">Kenyan Shilling </t>
        </is>
      </c>
      <c r="C31" s="12" t="inlineStr">
        <is>
          <t>KES</t>
        </is>
      </c>
      <c r="D31" s="13" t="n">
        <v>110.0877345458</v>
      </c>
    </row>
    <row r="32">
      <c r="B32" s="11" t="inlineStr">
        <is>
          <t xml:space="preserve">South Korean Won </t>
        </is>
      </c>
      <c r="C32" s="12" t="inlineStr">
        <is>
          <t>KRW</t>
        </is>
      </c>
      <c r="D32" s="13" t="n">
        <v>1105.0420443654</v>
      </c>
    </row>
    <row r="33">
      <c r="B33" s="11" t="inlineStr">
        <is>
          <t xml:space="preserve">Egyptian Pound </t>
        </is>
      </c>
      <c r="C33" s="12" t="inlineStr">
        <is>
          <t>EGP</t>
        </is>
      </c>
      <c r="D33" s="13" t="n">
        <v>15.755150043</v>
      </c>
    </row>
    <row r="34">
      <c r="B34" s="11" t="inlineStr">
        <is>
          <t xml:space="preserve">Iraqi Dinar </t>
        </is>
      </c>
      <c r="C34" s="12" t="inlineStr">
        <is>
          <t>IQD</t>
        </is>
      </c>
      <c r="D34" s="13" t="n">
        <v>1457.4842862627</v>
      </c>
    </row>
    <row r="35">
      <c r="B35" s="11" t="inlineStr">
        <is>
          <t xml:space="preserve">Norwegian Krone </t>
        </is>
      </c>
      <c r="C35" s="12" t="inlineStr">
        <is>
          <t>NOK</t>
        </is>
      </c>
      <c r="D35" s="13" t="n">
        <v>8.5553858895</v>
      </c>
    </row>
    <row r="36">
      <c r="B36" s="11" t="inlineStr">
        <is>
          <t xml:space="preserve">Kuwaiti Dinar </t>
        </is>
      </c>
      <c r="C36" s="12" t="inlineStr">
        <is>
          <t>KWD</t>
        </is>
      </c>
      <c r="D36" s="13" t="n">
        <v>0.3026865365</v>
      </c>
    </row>
    <row r="37">
      <c r="B37" s="11" t="inlineStr">
        <is>
          <t xml:space="preserve">Russian Ruble </t>
        </is>
      </c>
      <c r="C37" s="12" t="inlineStr">
        <is>
          <t>RUB</t>
        </is>
      </c>
      <c r="D37" s="13" t="n">
        <v>75.0395875518</v>
      </c>
    </row>
    <row r="38">
      <c r="B38" s="11" t="inlineStr">
        <is>
          <t xml:space="preserve">Danish Krone </t>
        </is>
      </c>
      <c r="C38" s="12" t="inlineStr">
        <is>
          <t>DKK</t>
        </is>
      </c>
      <c r="D38" s="13" t="n">
        <v>6.1188183056</v>
      </c>
    </row>
    <row r="39">
      <c r="B39" s="11" t="inlineStr">
        <is>
          <t xml:space="preserve">Pakistani Rupee </t>
        </is>
      </c>
      <c r="C39" s="12" t="inlineStr">
        <is>
          <t>PKR</t>
        </is>
      </c>
      <c r="D39" s="13" t="n">
        <v>160.7514734612</v>
      </c>
    </row>
    <row r="40">
      <c r="B40" s="11" t="inlineStr">
        <is>
          <t xml:space="preserve">Israeli Shekel </t>
        </is>
      </c>
      <c r="C40" s="12" t="inlineStr">
        <is>
          <t>ILS</t>
        </is>
      </c>
      <c r="D40" s="13" t="n">
        <v>3.255</v>
      </c>
    </row>
    <row r="41">
      <c r="B41" s="11" t="inlineStr">
        <is>
          <t xml:space="preserve">Polish Zloty </t>
        </is>
      </c>
      <c r="C41" s="12" t="inlineStr">
        <is>
          <t>PLN</t>
        </is>
      </c>
      <c r="D41" s="13" t="n">
        <v>3.7404179249</v>
      </c>
    </row>
    <row r="42">
      <c r="B42" s="11" t="inlineStr">
        <is>
          <t xml:space="preserve">Qatari Riyal </t>
        </is>
      </c>
      <c r="C42" s="12" t="inlineStr">
        <is>
          <t>QAR</t>
        </is>
      </c>
      <c r="D42" s="13" t="n">
        <v>3.64</v>
      </c>
    </row>
    <row r="43">
      <c r="B43" s="11" t="inlineStr">
        <is>
          <t xml:space="preserve">Gold Ounce </t>
        </is>
      </c>
      <c r="C43" s="12" t="inlineStr">
        <is>
          <t>XAU</t>
        </is>
      </c>
      <c r="D43" s="13" t="n">
        <v>0.0005416588</v>
      </c>
    </row>
    <row r="44">
      <c r="B44" s="11" t="inlineStr">
        <is>
          <t xml:space="preserve">Omani Rial </t>
        </is>
      </c>
      <c r="C44" s="12" t="inlineStr">
        <is>
          <t>OMR</t>
        </is>
      </c>
      <c r="D44" s="13" t="n">
        <v>0.3845</v>
      </c>
    </row>
    <row r="45">
      <c r="B45" s="11" t="inlineStr">
        <is>
          <t xml:space="preserve">Colombian Peso </t>
        </is>
      </c>
      <c r="C45" s="12" t="inlineStr">
        <is>
          <t>COP</t>
        </is>
      </c>
      <c r="D45" s="13" t="n">
        <v>3614.1814884281</v>
      </c>
    </row>
    <row r="46">
      <c r="B46" s="11" t="inlineStr">
        <is>
          <t xml:space="preserve">Chilean Peso </t>
        </is>
      </c>
      <c r="C46" s="12" t="inlineStr">
        <is>
          <t>CLP</t>
        </is>
      </c>
      <c r="D46" s="13" t="n">
        <v>733.1592145003</v>
      </c>
    </row>
    <row r="47">
      <c r="B47" s="11" t="inlineStr">
        <is>
          <t xml:space="preserve">Taiwan New Dollar </t>
        </is>
      </c>
      <c r="C47" s="12" t="inlineStr">
        <is>
          <t>TWD</t>
        </is>
      </c>
      <c r="D47" s="13" t="n">
        <v>28.0116043045</v>
      </c>
    </row>
    <row r="48">
      <c r="B48" s="11" t="inlineStr">
        <is>
          <t xml:space="preserve">Argentine Peso </t>
        </is>
      </c>
      <c r="C48" s="12" t="inlineStr">
        <is>
          <t>ARS</t>
        </is>
      </c>
      <c r="D48" s="13" t="n">
        <v>86.9382725782</v>
      </c>
    </row>
    <row r="49">
      <c r="B49" s="11" t="inlineStr">
        <is>
          <t xml:space="preserve">Czech Koruna </t>
        </is>
      </c>
      <c r="C49" s="12" t="inlineStr">
        <is>
          <t>CZK</t>
        </is>
      </c>
      <c r="D49" s="13" t="n">
        <v>21.416047346</v>
      </c>
    </row>
    <row r="50">
      <c r="B50" s="11" t="inlineStr">
        <is>
          <t xml:space="preserve">Vietnamese Dong </t>
        </is>
      </c>
      <c r="C50" s="12" t="inlineStr">
        <is>
          <t>VND</t>
        </is>
      </c>
      <c r="D50" s="13" t="n">
        <v>23107.8375064591</v>
      </c>
    </row>
    <row r="51">
      <c r="B51" s="11" t="inlineStr">
        <is>
          <t xml:space="preserve">Moroccan Dirham </t>
        </is>
      </c>
      <c r="C51" s="12" t="inlineStr">
        <is>
          <t>MAD</t>
        </is>
      </c>
      <c r="D51" s="13" t="n">
        <v>8.959834147500001</v>
      </c>
    </row>
    <row r="52">
      <c r="B52" s="11" t="inlineStr">
        <is>
          <t xml:space="preserve">Jordanian Dinar </t>
        </is>
      </c>
      <c r="C52" s="12" t="inlineStr">
        <is>
          <t>JOD</t>
        </is>
      </c>
      <c r="D52" s="13" t="n">
        <v>0.709</v>
      </c>
    </row>
    <row r="53">
      <c r="B53" s="11" t="inlineStr">
        <is>
          <t xml:space="preserve">Bahraini Dinar </t>
        </is>
      </c>
      <c r="C53" s="12" t="inlineStr">
        <is>
          <t>BHD</t>
        </is>
      </c>
      <c r="D53" s="13" t="n">
        <v>0.376</v>
      </c>
    </row>
    <row r="54">
      <c r="B54" s="11" t="inlineStr">
        <is>
          <t xml:space="preserve">CFA Franc </t>
        </is>
      </c>
      <c r="C54" s="12" t="inlineStr">
        <is>
          <t>XOF</t>
        </is>
      </c>
      <c r="D54" s="13" t="n">
        <v>539.5512068043</v>
      </c>
    </row>
    <row r="55">
      <c r="B55" s="11" t="inlineStr">
        <is>
          <t xml:space="preserve">Sri Lankan Rupee </t>
        </is>
      </c>
      <c r="C55" s="12" t="inlineStr">
        <is>
          <t>LKR</t>
        </is>
      </c>
      <c r="D55" s="13" t="n">
        <v>193.5929917921</v>
      </c>
    </row>
    <row r="56">
      <c r="B56" s="11" t="inlineStr">
        <is>
          <t xml:space="preserve">Ukrainian Hryvnia </t>
        </is>
      </c>
      <c r="C56" s="12" t="inlineStr">
        <is>
          <t>UAH</t>
        </is>
      </c>
      <c r="D56" s="13" t="n">
        <v>28.1883499461</v>
      </c>
    </row>
    <row r="57">
      <c r="B57" s="11" t="inlineStr">
        <is>
          <t xml:space="preserve">Nigerian Naira </t>
        </is>
      </c>
      <c r="C57" s="12" t="inlineStr">
        <is>
          <t>NGN</t>
        </is>
      </c>
      <c r="D57" s="13" t="n">
        <v>381.7718042521</v>
      </c>
    </row>
    <row r="58">
      <c r="B58" s="11" t="inlineStr">
        <is>
          <t xml:space="preserve">Tunisian Dinar </t>
        </is>
      </c>
      <c r="C58" s="12" t="inlineStr">
        <is>
          <t>TND</t>
        </is>
      </c>
      <c r="D58" s="13" t="n">
        <v>2.6787916221</v>
      </c>
    </row>
    <row r="59">
      <c r="B59" s="11" t="inlineStr">
        <is>
          <t xml:space="preserve">Ugandan Shilling </t>
        </is>
      </c>
      <c r="C59" s="12" t="inlineStr">
        <is>
          <t>UGX</t>
        </is>
      </c>
      <c r="D59" s="13" t="n">
        <v>3681.1252894791</v>
      </c>
    </row>
    <row r="60">
      <c r="B60" s="11" t="inlineStr">
        <is>
          <t xml:space="preserve">Romanian Leu </t>
        </is>
      </c>
      <c r="C60" s="12" t="inlineStr">
        <is>
          <t>RON</t>
        </is>
      </c>
      <c r="D60" s="13" t="n">
        <v>4.0098981308</v>
      </c>
    </row>
    <row r="61">
      <c r="B61" s="11" t="inlineStr">
        <is>
          <t xml:space="preserve">Bangladeshi Taka </t>
        </is>
      </c>
      <c r="C61" s="12" t="inlineStr">
        <is>
          <t>BDT</t>
        </is>
      </c>
      <c r="D61" s="13" t="n">
        <v>84.606260451</v>
      </c>
    </row>
    <row r="62">
      <c r="B62" s="11" t="inlineStr">
        <is>
          <t xml:space="preserve">Peruvian Sol </t>
        </is>
      </c>
      <c r="C62" s="12" t="inlineStr">
        <is>
          <t>PEN</t>
        </is>
      </c>
      <c r="D62" s="13" t="n">
        <v>3.6443531288</v>
      </c>
    </row>
    <row r="63">
      <c r="B63" s="11" t="inlineStr">
        <is>
          <t xml:space="preserve">Georgian Lari </t>
        </is>
      </c>
      <c r="C63" s="12" t="inlineStr">
        <is>
          <t>GEL</t>
        </is>
      </c>
      <c r="D63" s="13" t="n">
        <v>3.2999459428</v>
      </c>
    </row>
    <row r="64" ht="26" customHeight="1" s="159">
      <c r="B64" s="11" t="inlineStr">
        <is>
          <t xml:space="preserve">Central African CFA Franc BEAC </t>
        </is>
      </c>
      <c r="C64" s="12" t="inlineStr">
        <is>
          <t>XAF</t>
        </is>
      </c>
      <c r="D64" s="13" t="n">
        <v>539.5512068043</v>
      </c>
    </row>
    <row r="65">
      <c r="B65" s="11" t="inlineStr">
        <is>
          <t xml:space="preserve">Fijian Dollar </t>
        </is>
      </c>
      <c r="C65" s="12" t="inlineStr">
        <is>
          <t>FJD</t>
        </is>
      </c>
      <c r="D65" s="13" t="n">
        <v>2.0275574814</v>
      </c>
    </row>
    <row r="66">
      <c r="B66" s="11" t="inlineStr">
        <is>
          <t xml:space="preserve">Venezuelan Bolívar </t>
        </is>
      </c>
      <c r="C66" s="12" t="inlineStr">
        <is>
          <t>VEF</t>
        </is>
      </c>
      <c r="D66" s="13" t="n">
        <v>9.987500000000001</v>
      </c>
    </row>
    <row r="67">
      <c r="B67" s="11" t="inlineStr">
        <is>
          <t xml:space="preserve">Venezuelan Bolívar </t>
        </is>
      </c>
      <c r="C67" s="12" t="inlineStr">
        <is>
          <t>VES</t>
        </is>
      </c>
      <c r="D67" s="13" t="n">
        <v>1783365.25423962</v>
      </c>
    </row>
    <row r="68">
      <c r="B68" s="11" t="inlineStr">
        <is>
          <t xml:space="preserve">Belarusian Ruble </t>
        </is>
      </c>
      <c r="C68" s="12" t="inlineStr">
        <is>
          <t>BYN</t>
        </is>
      </c>
      <c r="D68" s="13" t="n">
        <v>2.569745871</v>
      </c>
    </row>
    <row r="69">
      <c r="B69" s="11" t="inlineStr">
        <is>
          <t xml:space="preserve">Croatian Kuna </t>
        </is>
      </c>
      <c r="C69" s="12" t="inlineStr">
        <is>
          <t>HRK</t>
        </is>
      </c>
      <c r="D69" s="13" t="n">
        <v>6.2136166498</v>
      </c>
    </row>
    <row r="70">
      <c r="B70" s="11" t="inlineStr">
        <is>
          <t xml:space="preserve">Uzbekistani Som </t>
        </is>
      </c>
      <c r="C70" s="12" t="inlineStr">
        <is>
          <t>UZS</t>
        </is>
      </c>
      <c r="D70" s="13" t="n">
        <v>10537.4125506918</v>
      </c>
    </row>
    <row r="71">
      <c r="B71" s="11" t="inlineStr">
        <is>
          <t xml:space="preserve">Bulgarian Lev </t>
        </is>
      </c>
      <c r="C71" s="12" t="inlineStr">
        <is>
          <t>BGN</t>
        </is>
      </c>
      <c r="D71" s="13" t="n">
        <v>1.6087494101</v>
      </c>
    </row>
    <row r="72">
      <c r="B72" s="11" t="inlineStr">
        <is>
          <t xml:space="preserve">Algerian Dinar </t>
        </is>
      </c>
      <c r="C72" s="12" t="inlineStr">
        <is>
          <t>DZD</t>
        </is>
      </c>
      <c r="D72" s="13" t="n">
        <v>132.9006677847</v>
      </c>
    </row>
    <row r="73">
      <c r="B73" s="11" t="inlineStr">
        <is>
          <t xml:space="preserve">Iranian Rial </t>
        </is>
      </c>
      <c r="C73" s="12" t="inlineStr">
        <is>
          <t>IRR</t>
        </is>
      </c>
      <c r="D73" s="13" t="n">
        <v>41633.0599624409</v>
      </c>
    </row>
    <row r="74">
      <c r="B74" s="11" t="inlineStr">
        <is>
          <t xml:space="preserve">Dominican Peso </t>
        </is>
      </c>
      <c r="C74" s="12" t="inlineStr">
        <is>
          <t>DOP</t>
        </is>
      </c>
      <c r="D74" s="13" t="n">
        <v>57.9283993208</v>
      </c>
    </row>
    <row r="75">
      <c r="B75" s="11" t="inlineStr">
        <is>
          <t xml:space="preserve">Icelandic Krona </t>
        </is>
      </c>
      <c r="C75" s="12" t="inlineStr">
        <is>
          <t>ISK</t>
        </is>
      </c>
      <c r="D75" s="13" t="n">
        <v>129.1388352528</v>
      </c>
    </row>
    <row r="76">
      <c r="B76" s="11" t="inlineStr">
        <is>
          <t xml:space="preserve">Silver Ounce </t>
        </is>
      </c>
      <c r="C76" s="12" t="inlineStr">
        <is>
          <t>XAG</t>
        </is>
      </c>
      <c r="D76" s="13" t="n">
        <v>0.0393332806</v>
      </c>
    </row>
    <row r="77">
      <c r="B77" s="11" t="inlineStr">
        <is>
          <t xml:space="preserve">Costa Rican Colon </t>
        </is>
      </c>
      <c r="C77" s="12" t="inlineStr">
        <is>
          <t>CRC</t>
        </is>
      </c>
      <c r="D77" s="13" t="n">
        <v>610.4351777547</v>
      </c>
    </row>
    <row r="78">
      <c r="B78" s="11" t="inlineStr">
        <is>
          <t xml:space="preserve">Syrian Pound </t>
        </is>
      </c>
      <c r="C78" s="12" t="inlineStr">
        <is>
          <t>SYP</t>
        </is>
      </c>
      <c r="D78" s="13" t="n">
        <v>512.8035415288</v>
      </c>
    </row>
    <row r="79">
      <c r="B79" s="11" t="inlineStr">
        <is>
          <t xml:space="preserve">Libyan Dinar </t>
        </is>
      </c>
      <c r="C79" s="12" t="inlineStr">
        <is>
          <t>LYD</t>
        </is>
      </c>
      <c r="D79" s="13" t="n">
        <v>4.4547257097</v>
      </c>
    </row>
    <row r="80">
      <c r="B80" s="11" t="inlineStr">
        <is>
          <t xml:space="preserve">Jamaican Dollar </t>
        </is>
      </c>
      <c r="C80" s="12" t="inlineStr">
        <is>
          <t>JMD</t>
        </is>
      </c>
      <c r="D80" s="13" t="n">
        <v>145.6736872449</v>
      </c>
    </row>
    <row r="81">
      <c r="B81" s="11" t="inlineStr">
        <is>
          <t xml:space="preserve">Mauritian Rupee </t>
        </is>
      </c>
      <c r="C81" s="12" t="inlineStr">
        <is>
          <t>MUR</t>
        </is>
      </c>
      <c r="D81" s="13" t="n">
        <v>39.5689602124</v>
      </c>
    </row>
    <row r="82">
      <c r="B82" s="11" t="inlineStr">
        <is>
          <t xml:space="preserve">Ghanaian Cedi </t>
        </is>
      </c>
      <c r="C82" s="12" t="inlineStr">
        <is>
          <t>GHS</t>
        </is>
      </c>
      <c r="D82" s="13" t="n">
        <v>5.8222141604</v>
      </c>
    </row>
    <row r="83">
      <c r="B83" s="11" t="inlineStr">
        <is>
          <t xml:space="preserve">Angolan Kwanza </t>
        </is>
      </c>
      <c r="C83" s="12" t="inlineStr">
        <is>
          <t>AOA</t>
        </is>
      </c>
      <c r="D83" s="13" t="n">
        <v>655.0115865219</v>
      </c>
    </row>
    <row r="84">
      <c r="B84" s="11" t="inlineStr">
        <is>
          <t xml:space="preserve">Uruguayan Peso </t>
        </is>
      </c>
      <c r="C84" s="12" t="inlineStr">
        <is>
          <t>UYU</t>
        </is>
      </c>
      <c r="D84" s="13" t="n">
        <v>42.0919273926</v>
      </c>
    </row>
    <row r="85">
      <c r="B85" s="11" t="inlineStr">
        <is>
          <t xml:space="preserve">Afghan Afghani </t>
        </is>
      </c>
      <c r="C85" s="12" t="inlineStr">
        <is>
          <t>AFN</t>
        </is>
      </c>
      <c r="D85" s="13" t="n">
        <v>78.0888227969</v>
      </c>
    </row>
    <row r="86">
      <c r="B86" s="11" t="inlineStr">
        <is>
          <t xml:space="preserve">Lebanese Pound </t>
        </is>
      </c>
      <c r="C86" s="12" t="inlineStr">
        <is>
          <t>LBP</t>
        </is>
      </c>
      <c r="D86" s="13" t="n">
        <v>1507.5</v>
      </c>
    </row>
    <row r="87">
      <c r="B87" s="11" t="inlineStr">
        <is>
          <t xml:space="preserve">CFP Franc </t>
        </is>
      </c>
      <c r="C87" s="12" t="inlineStr">
        <is>
          <t>XPF</t>
        </is>
      </c>
      <c r="D87" s="13" t="n">
        <v>98.1551923941</v>
      </c>
    </row>
    <row r="88">
      <c r="B88" s="11" t="inlineStr">
        <is>
          <t xml:space="preserve">Trinidadian Dollar </t>
        </is>
      </c>
      <c r="C88" s="12" t="inlineStr">
        <is>
          <t>TTD</t>
        </is>
      </c>
      <c r="D88" s="13" t="n">
        <v>6.7853990002</v>
      </c>
    </row>
    <row r="89">
      <c r="B89" s="11" t="inlineStr">
        <is>
          <t xml:space="preserve">Tanzanian Shilling </t>
        </is>
      </c>
      <c r="C89" s="12" t="inlineStr">
        <is>
          <t>TZS</t>
        </is>
      </c>
      <c r="D89" s="13" t="n">
        <v>2318.9459115585</v>
      </c>
    </row>
    <row r="90">
      <c r="B90" s="11" t="inlineStr">
        <is>
          <t xml:space="preserve">Albanian Lek </t>
        </is>
      </c>
      <c r="C90" s="12" t="inlineStr">
        <is>
          <t>ALL</t>
        </is>
      </c>
      <c r="D90" s="13" t="n">
        <v>101.7133833002</v>
      </c>
    </row>
    <row r="91">
      <c r="B91" s="11" t="inlineStr">
        <is>
          <t xml:space="preserve">East Caribbean Dollar </t>
        </is>
      </c>
      <c r="C91" s="12" t="inlineStr">
        <is>
          <t>XCD</t>
        </is>
      </c>
      <c r="D91" s="13" t="n">
        <v>2.7025124788</v>
      </c>
    </row>
    <row r="92">
      <c r="B92" s="11" t="inlineStr">
        <is>
          <t xml:space="preserve">Guatemalan Quetzal </t>
        </is>
      </c>
      <c r="C92" s="12" t="inlineStr">
        <is>
          <t>GTQ</t>
        </is>
      </c>
      <c r="D92" s="13" t="n">
        <v>7.7615071453</v>
      </c>
    </row>
    <row r="93">
      <c r="B93" s="11" t="inlineStr">
        <is>
          <t xml:space="preserve">Nepalese Rupee </t>
        </is>
      </c>
      <c r="C93" s="12" t="inlineStr">
        <is>
          <t>NPR</t>
        </is>
      </c>
      <c r="D93" s="13" t="n">
        <v>117.0477996712</v>
      </c>
    </row>
    <row r="94">
      <c r="B94" s="11" t="inlineStr">
        <is>
          <t xml:space="preserve">Bolivian Bolíviano </t>
        </is>
      </c>
      <c r="C94" s="12" t="inlineStr">
        <is>
          <t>BOB</t>
        </is>
      </c>
      <c r="D94" s="13" t="n">
        <v>6.8679601123</v>
      </c>
    </row>
    <row r="95">
      <c r="B95" s="11" t="inlineStr">
        <is>
          <t xml:space="preserve">Zimbabwean Dollar </t>
        </is>
      </c>
      <c r="C95" s="12" t="inlineStr">
        <is>
          <t>ZWD</t>
        </is>
      </c>
      <c r="D95" s="13" t="n">
        <v>361.9</v>
      </c>
    </row>
    <row r="96" ht="26" customHeight="1" s="159">
      <c r="B96" s="11" t="inlineStr">
        <is>
          <t xml:space="preserve">Barbadian or Bajan Dollar </t>
        </is>
      </c>
      <c r="C96" s="12" t="inlineStr">
        <is>
          <t>BBD</t>
        </is>
      </c>
      <c r="D96" s="13" t="n">
        <v>2</v>
      </c>
    </row>
    <row r="97">
      <c r="B97" s="11" t="inlineStr">
        <is>
          <t xml:space="preserve">Cuban Convertible Peso </t>
        </is>
      </c>
      <c r="C97" s="12" t="inlineStr">
        <is>
          <t>CUC</t>
        </is>
      </c>
      <c r="D97" s="13" t="n">
        <v>1</v>
      </c>
    </row>
    <row r="98">
      <c r="B98" s="11" t="inlineStr">
        <is>
          <t xml:space="preserve">Lao Kip </t>
        </is>
      </c>
      <c r="C98" s="12" t="inlineStr">
        <is>
          <t>LAK</t>
        </is>
      </c>
      <c r="D98" s="13" t="n">
        <v>9318.9516310246</v>
      </c>
    </row>
    <row r="99">
      <c r="B99" s="11" t="inlineStr">
        <is>
          <t xml:space="preserve">Bruneian Dollar </t>
        </is>
      </c>
      <c r="C99" s="12" t="inlineStr">
        <is>
          <t>BND</t>
        </is>
      </c>
      <c r="D99" s="13" t="n">
        <v>1.3251178598</v>
      </c>
    </row>
    <row r="100">
      <c r="B100" s="11" t="inlineStr">
        <is>
          <t xml:space="preserve">Botswana Pula </t>
        </is>
      </c>
      <c r="C100" s="12" t="inlineStr">
        <is>
          <t>BWP</t>
        </is>
      </c>
      <c r="D100" s="13" t="n">
        <v>10.9968343642</v>
      </c>
    </row>
    <row r="101">
      <c r="B101" s="11" t="inlineStr">
        <is>
          <t xml:space="preserve">Honduran Lempira </t>
        </is>
      </c>
      <c r="C101" s="12" t="inlineStr">
        <is>
          <t>HNL</t>
        </is>
      </c>
      <c r="D101" s="13" t="n">
        <v>24.0463241148</v>
      </c>
    </row>
    <row r="102">
      <c r="B102" s="11" t="inlineStr">
        <is>
          <t xml:space="preserve">Paraguayan Guarani </t>
        </is>
      </c>
      <c r="C102" s="12" t="inlineStr">
        <is>
          <t>PYG</t>
        </is>
      </c>
      <c r="D102" s="13" t="n">
        <v>6925.439516096</v>
      </c>
    </row>
    <row r="103">
      <c r="B103" s="11" t="inlineStr">
        <is>
          <t xml:space="preserve">Ethiopian Birr </t>
        </is>
      </c>
      <c r="C103" s="12" t="inlineStr">
        <is>
          <t>ETB</t>
        </is>
      </c>
      <c r="D103" s="13" t="n">
        <v>39.3890932809</v>
      </c>
    </row>
    <row r="104">
      <c r="B104" s="11" t="inlineStr">
        <is>
          <t xml:space="preserve">Namibian Dollar </t>
        </is>
      </c>
      <c r="C104" s="12" t="inlineStr">
        <is>
          <t>NAD</t>
        </is>
      </c>
      <c r="D104" s="13" t="n">
        <v>15.0832222711</v>
      </c>
    </row>
    <row r="105" ht="26" customHeight="1" s="159">
      <c r="B105" s="11" t="inlineStr">
        <is>
          <t xml:space="preserve">Papua New Guinean Kina </t>
        </is>
      </c>
      <c r="C105" s="12" t="inlineStr">
        <is>
          <t>PGK</t>
        </is>
      </c>
      <c r="D105" s="13" t="n">
        <v>3.5091311749</v>
      </c>
    </row>
    <row r="106">
      <c r="B106" s="11" t="inlineStr">
        <is>
          <t xml:space="preserve">Sudanese Pound </t>
        </is>
      </c>
      <c r="C106" s="12" t="inlineStr">
        <is>
          <t>SDG</t>
        </is>
      </c>
      <c r="D106" s="13" t="n">
        <v>55.2794876555</v>
      </c>
    </row>
    <row r="107">
      <c r="B107" s="11" t="inlineStr">
        <is>
          <t xml:space="preserve">Macau Pataca </t>
        </is>
      </c>
      <c r="C107" s="12" t="inlineStr">
        <is>
          <t>MOP</t>
        </is>
      </c>
      <c r="D107" s="13" t="n">
        <v>7.9838407574</v>
      </c>
    </row>
    <row r="108">
      <c r="B108" s="11" t="inlineStr">
        <is>
          <t xml:space="preserve">Nicaraguan Cordoba </t>
        </is>
      </c>
      <c r="C108" s="12" t="inlineStr">
        <is>
          <t>NIO</t>
        </is>
      </c>
      <c r="D108" s="13" t="n">
        <v>34.829748828</v>
      </c>
    </row>
    <row r="109">
      <c r="B109" s="11" t="inlineStr">
        <is>
          <t xml:space="preserve">Bermudian Dollar </t>
        </is>
      </c>
      <c r="C109" s="12" t="inlineStr">
        <is>
          <t>BMD</t>
        </is>
      </c>
      <c r="D109" s="13" t="n">
        <v>1</v>
      </c>
    </row>
    <row r="110">
      <c r="B110" s="11" t="inlineStr">
        <is>
          <t xml:space="preserve">Kazakhstani Tenge </t>
        </is>
      </c>
      <c r="C110" s="12" t="inlineStr">
        <is>
          <t>KZT</t>
        </is>
      </c>
      <c r="D110" s="13" t="n">
        <v>421.9443411084</v>
      </c>
    </row>
    <row r="111">
      <c r="B111" s="11" t="inlineStr">
        <is>
          <t xml:space="preserve">Panamanian Balboa </t>
        </is>
      </c>
      <c r="C111" s="12" t="inlineStr">
        <is>
          <t>PAB</t>
        </is>
      </c>
      <c r="D111" s="13" t="n">
        <v>1</v>
      </c>
    </row>
    <row r="112" ht="26" customHeight="1" s="159">
      <c r="B112" s="11" t="inlineStr">
        <is>
          <t xml:space="preserve">Bosnian Convertible Mark </t>
        </is>
      </c>
      <c r="C112" s="12" t="inlineStr">
        <is>
          <t>BAM</t>
        </is>
      </c>
      <c r="D112" s="13" t="n">
        <v>1.6087494101</v>
      </c>
    </row>
    <row r="113">
      <c r="B113" s="11" t="inlineStr">
        <is>
          <t xml:space="preserve">Guyanese Dollar </t>
        </is>
      </c>
      <c r="C113" s="12" t="inlineStr">
        <is>
          <t>GYD</t>
        </is>
      </c>
      <c r="D113" s="13" t="n">
        <v>208.1802186425</v>
      </c>
    </row>
    <row r="114">
      <c r="B114" s="11" t="inlineStr">
        <is>
          <t xml:space="preserve">Yemeni Rial </t>
        </is>
      </c>
      <c r="C114" s="12" t="inlineStr">
        <is>
          <t>YER</t>
        </is>
      </c>
      <c r="D114" s="13" t="n">
        <v>250.3796534192</v>
      </c>
    </row>
    <row r="115">
      <c r="B115" s="11" t="inlineStr">
        <is>
          <t xml:space="preserve">Malagasy Ariary </t>
        </is>
      </c>
      <c r="C115" s="12" t="inlineStr">
        <is>
          <t>MGA</t>
        </is>
      </c>
      <c r="D115" s="13" t="n">
        <v>3757.3636084529</v>
      </c>
    </row>
    <row r="116">
      <c r="B116" s="11" t="inlineStr">
        <is>
          <t xml:space="preserve">Caymanian Dollar </t>
        </is>
      </c>
      <c r="C116" s="12" t="inlineStr">
        <is>
          <t>KYD</t>
        </is>
      </c>
      <c r="D116" s="13" t="n">
        <v>0.8200000202</v>
      </c>
    </row>
    <row r="117">
      <c r="B117" s="11" t="inlineStr">
        <is>
          <t xml:space="preserve">Mozambican Metical </t>
        </is>
      </c>
      <c r="C117" s="12" t="inlineStr">
        <is>
          <t>MZN</t>
        </is>
      </c>
      <c r="D117" s="13" t="n">
        <v>75.2356301409</v>
      </c>
    </row>
    <row r="118">
      <c r="B118" s="11" t="inlineStr">
        <is>
          <t xml:space="preserve">Serbian Dinar </t>
        </is>
      </c>
      <c r="C118" s="12" t="inlineStr">
        <is>
          <t>RSD</t>
        </is>
      </c>
      <c r="D118" s="13" t="n">
        <v>96.7071052627</v>
      </c>
    </row>
    <row r="119">
      <c r="B119" s="11" t="inlineStr">
        <is>
          <t xml:space="preserve">Seychellois Rupee </t>
        </is>
      </c>
      <c r="C119" s="12" t="inlineStr">
        <is>
          <t>SCR</t>
        </is>
      </c>
      <c r="D119" s="13" t="n">
        <v>21.1772852901</v>
      </c>
    </row>
    <row r="120">
      <c r="B120" s="11" t="inlineStr">
        <is>
          <t xml:space="preserve">Armenian Dram </t>
        </is>
      </c>
      <c r="C120" s="12" t="inlineStr">
        <is>
          <t>AMD</t>
        </is>
      </c>
      <c r="D120" s="13" t="n">
        <v>525.4777527259</v>
      </c>
    </row>
    <row r="121">
      <c r="B121" s="11" t="inlineStr">
        <is>
          <t xml:space="preserve">Solomon Islander Dollar </t>
        </is>
      </c>
      <c r="C121" s="12" t="inlineStr">
        <is>
          <t>SBD</t>
        </is>
      </c>
      <c r="D121" s="13" t="n">
        <v>8.0283376766</v>
      </c>
    </row>
    <row r="122">
      <c r="B122" s="11" t="inlineStr">
        <is>
          <t xml:space="preserve">Azerbaijan Manat </t>
        </is>
      </c>
      <c r="C122" s="12" t="inlineStr">
        <is>
          <t>AZN</t>
        </is>
      </c>
      <c r="D122" s="13" t="n">
        <v>1.6989816711</v>
      </c>
    </row>
    <row r="123">
      <c r="B123" s="11" t="inlineStr">
        <is>
          <t xml:space="preserve">Sierra Leonean Leone </t>
        </is>
      </c>
      <c r="C123" s="12" t="inlineStr">
        <is>
          <t>SLL</t>
        </is>
      </c>
      <c r="D123" s="13" t="n">
        <v>10117.502730589</v>
      </c>
    </row>
    <row r="124">
      <c r="B124" s="11" t="inlineStr">
        <is>
          <t xml:space="preserve">Tongan Pa'anga </t>
        </is>
      </c>
      <c r="C124" s="12" t="inlineStr">
        <is>
          <t>TOP</t>
        </is>
      </c>
      <c r="D124" s="13" t="n">
        <v>2.2797878542</v>
      </c>
    </row>
    <row r="125">
      <c r="B125" s="11" t="inlineStr">
        <is>
          <t xml:space="preserve">Belizean Dollar </t>
        </is>
      </c>
      <c r="C125" s="12" t="inlineStr">
        <is>
          <t>BZD</t>
        </is>
      </c>
      <c r="D125" s="13" t="n">
        <v>2.0109761886</v>
      </c>
    </row>
    <row r="126">
      <c r="B126" s="11" t="inlineStr">
        <is>
          <t xml:space="preserve">Malawian Kwacha </t>
        </is>
      </c>
      <c r="C126" s="12" t="inlineStr">
        <is>
          <t>MWK</t>
        </is>
      </c>
      <c r="D126" s="13" t="n">
        <v>773.6771586256</v>
      </c>
    </row>
    <row r="127">
      <c r="B127" s="11" t="inlineStr">
        <is>
          <t xml:space="preserve">Gambian Dalasi </t>
        </is>
      </c>
      <c r="C127" s="12" t="inlineStr">
        <is>
          <t>GMD</t>
        </is>
      </c>
      <c r="D127" s="13" t="n">
        <v>51.5733678639</v>
      </c>
    </row>
    <row r="128">
      <c r="B128" s="11" t="inlineStr">
        <is>
          <t xml:space="preserve">Burundian Franc </t>
        </is>
      </c>
      <c r="C128" s="12" t="inlineStr">
        <is>
          <t>BIF</t>
        </is>
      </c>
      <c r="D128" s="13" t="n">
        <v>1937.9760555387</v>
      </c>
    </row>
    <row r="129">
      <c r="B129" s="11" t="inlineStr">
        <is>
          <t xml:space="preserve">Somali Shilling </t>
        </is>
      </c>
      <c r="C129" s="12" t="inlineStr">
        <is>
          <t>SOS</t>
        </is>
      </c>
      <c r="D129" s="13" t="n">
        <v>575.8270177907</v>
      </c>
    </row>
    <row r="130">
      <c r="B130" s="11" t="inlineStr">
        <is>
          <t xml:space="preserve">Haitian Gourde </t>
        </is>
      </c>
      <c r="C130" s="12" t="inlineStr">
        <is>
          <t>HTG</t>
        </is>
      </c>
      <c r="D130" s="13" t="n">
        <v>73.8758388933</v>
      </c>
    </row>
    <row r="131">
      <c r="B131" s="11" t="inlineStr">
        <is>
          <t xml:space="preserve">Guinean Franc </t>
        </is>
      </c>
      <c r="C131" s="12" t="inlineStr">
        <is>
          <t>GNF</t>
        </is>
      </c>
      <c r="D131" s="13" t="n">
        <v>10235.5541938089</v>
      </c>
    </row>
    <row r="132">
      <c r="B132" s="11" t="inlineStr">
        <is>
          <t xml:space="preserve">Maldivian Rufiyaa </t>
        </is>
      </c>
      <c r="C132" s="12" t="inlineStr">
        <is>
          <t>MVR</t>
        </is>
      </c>
      <c r="D132" s="13" t="n">
        <v>15.3909187134</v>
      </c>
    </row>
    <row r="133">
      <c r="B133" s="11" t="inlineStr">
        <is>
          <t xml:space="preserve">Mongolian Tughrik </t>
        </is>
      </c>
      <c r="C133" s="12" t="inlineStr">
        <is>
          <t>MNT</t>
        </is>
      </c>
      <c r="D133" s="13" t="n">
        <v>2853.5402774704</v>
      </c>
    </row>
    <row r="134">
      <c r="B134" s="11" t="inlineStr">
        <is>
          <t xml:space="preserve">Congolese Franc </t>
        </is>
      </c>
      <c r="C134" s="12" t="inlineStr">
        <is>
          <t>CDF</t>
        </is>
      </c>
      <c r="D134" s="13" t="n">
        <v>1969.6890556189</v>
      </c>
    </row>
    <row r="135">
      <c r="B135" s="11" t="inlineStr">
        <is>
          <t xml:space="preserve">Sao Tomean Dobra </t>
        </is>
      </c>
      <c r="C135" s="12" t="inlineStr">
        <is>
          <t>STN</t>
        </is>
      </c>
      <c r="D135" s="13" t="n">
        <v>20.4419176462</v>
      </c>
    </row>
    <row r="136">
      <c r="B136" s="11" t="inlineStr">
        <is>
          <t xml:space="preserve">Tajikistani Somoni </t>
        </is>
      </c>
      <c r="C136" s="12" t="inlineStr">
        <is>
          <t>TJS</t>
        </is>
      </c>
      <c r="D136" s="13" t="n">
        <v>11.3707888118</v>
      </c>
    </row>
    <row r="137">
      <c r="B137" s="11" t="inlineStr">
        <is>
          <t xml:space="preserve">North Korean Won </t>
        </is>
      </c>
      <c r="C137" s="12" t="inlineStr">
        <is>
          <t>KPW</t>
        </is>
      </c>
      <c r="D137" s="13" t="n">
        <v>900.0679182702</v>
      </c>
    </row>
    <row r="138">
      <c r="B138" s="11" t="inlineStr">
        <is>
          <t xml:space="preserve">Burmese Kyat </t>
        </is>
      </c>
      <c r="C138" s="12" t="inlineStr">
        <is>
          <t>MMK</t>
        </is>
      </c>
      <c r="D138" s="13" t="n">
        <v>1327.9273801634</v>
      </c>
    </row>
    <row r="139">
      <c r="B139" s="11" t="inlineStr">
        <is>
          <t xml:space="preserve">Basotho Loti </t>
        </is>
      </c>
      <c r="C139" s="12" t="inlineStr">
        <is>
          <t>LSL</t>
        </is>
      </c>
      <c r="D139" s="13" t="n">
        <v>15.0832222711</v>
      </c>
    </row>
    <row r="140">
      <c r="B140" s="11" t="inlineStr">
        <is>
          <t xml:space="preserve">Liberian Dollar </t>
        </is>
      </c>
      <c r="C140" s="12" t="inlineStr">
        <is>
          <t>LRD</t>
        </is>
      </c>
      <c r="D140" s="13" t="n">
        <v>170.3317508507</v>
      </c>
    </row>
    <row r="141">
      <c r="B141" s="11" t="inlineStr">
        <is>
          <t xml:space="preserve">Kyrgyzstani Som </t>
        </is>
      </c>
      <c r="C141" s="12" t="inlineStr">
        <is>
          <t>KGS</t>
        </is>
      </c>
      <c r="D141" s="13" t="n">
        <v>84.7899868335</v>
      </c>
    </row>
    <row r="142">
      <c r="B142" s="11" t="inlineStr">
        <is>
          <t xml:space="preserve">Gibraltar Pound </t>
        </is>
      </c>
      <c r="C142" s="12" t="inlineStr">
        <is>
          <t>GIP</t>
        </is>
      </c>
      <c r="D142" s="13" t="n">
        <v>0.7271340091</v>
      </c>
    </row>
    <row r="143">
      <c r="B143" s="11" t="inlineStr">
        <is>
          <t xml:space="preserve">Platinum Ounce </t>
        </is>
      </c>
      <c r="C143" s="12" t="inlineStr">
        <is>
          <t>XPT</t>
        </is>
      </c>
      <c r="D143" s="13" t="n">
        <v>0.0009129061</v>
      </c>
    </row>
    <row r="144">
      <c r="B144" s="11" t="inlineStr">
        <is>
          <t xml:space="preserve">Moldovan Leu </t>
        </is>
      </c>
      <c r="C144" s="12" t="inlineStr">
        <is>
          <t>MDL</t>
        </is>
      </c>
      <c r="D144" s="13" t="n">
        <v>17.3129536719</v>
      </c>
    </row>
    <row r="145">
      <c r="B145" s="11" t="inlineStr">
        <is>
          <t xml:space="preserve">Cuban Peso </t>
        </is>
      </c>
      <c r="C145" s="12" t="inlineStr">
        <is>
          <t>CUP</t>
        </is>
      </c>
      <c r="D145" s="13" t="n">
        <v>26.5</v>
      </c>
    </row>
    <row r="146">
      <c r="B146" s="11" t="inlineStr">
        <is>
          <t xml:space="preserve">Cambodian Riel </t>
        </is>
      </c>
      <c r="C146" s="12" t="inlineStr">
        <is>
          <t>KHR</t>
        </is>
      </c>
      <c r="D146" s="13" t="n">
        <v>4060.3492295478</v>
      </c>
    </row>
    <row r="147">
      <c r="B147" s="11" t="inlineStr">
        <is>
          <t xml:space="preserve">Macedonian Denar </t>
        </is>
      </c>
      <c r="C147" s="12" t="inlineStr">
        <is>
          <t>MKD</t>
        </is>
      </c>
      <c r="D147" s="13" t="n">
        <v>50.6799937517</v>
      </c>
    </row>
    <row r="148">
      <c r="B148" s="11" t="inlineStr">
        <is>
          <t xml:space="preserve">Ni-Vanuatu Vatu </t>
        </is>
      </c>
      <c r="C148" s="12" t="inlineStr">
        <is>
          <t>VUV</t>
        </is>
      </c>
      <c r="D148" s="13" t="n">
        <v>108.2581786856</v>
      </c>
    </row>
    <row r="149">
      <c r="B149" s="11" t="inlineStr">
        <is>
          <t xml:space="preserve">Mauritanian Ouguiya </t>
        </is>
      </c>
      <c r="C149" s="12" t="inlineStr">
        <is>
          <t>MRU</t>
        </is>
      </c>
      <c r="D149" s="13" t="n">
        <v>35.9513473621</v>
      </c>
    </row>
    <row r="150">
      <c r="B150" s="11" t="inlineStr">
        <is>
          <t xml:space="preserve">Dutch Guilder </t>
        </is>
      </c>
      <c r="C150" s="12" t="inlineStr">
        <is>
          <t>ANG</t>
        </is>
      </c>
      <c r="D150" s="13" t="n">
        <v>1.7899852052</v>
      </c>
    </row>
    <row r="151">
      <c r="B151" s="11" t="inlineStr">
        <is>
          <t xml:space="preserve">Swazi Lilangeni </t>
        </is>
      </c>
      <c r="C151" s="12" t="inlineStr">
        <is>
          <t>SZL</t>
        </is>
      </c>
      <c r="D151" s="13" t="n">
        <v>15.0832222711</v>
      </c>
    </row>
    <row r="152">
      <c r="B152" s="11" t="inlineStr">
        <is>
          <t xml:space="preserve">Cape Verdean Escudo </t>
        </is>
      </c>
      <c r="C152" s="12" t="inlineStr">
        <is>
          <t>CVE</t>
        </is>
      </c>
      <c r="D152" s="13" t="n">
        <v>90.7015422875</v>
      </c>
    </row>
    <row r="153">
      <c r="B153" s="11" t="inlineStr">
        <is>
          <t xml:space="preserve">Surinamese Dollar </t>
        </is>
      </c>
      <c r="C153" s="12" t="inlineStr">
        <is>
          <t>SRD</t>
        </is>
      </c>
      <c r="D153" s="13" t="n">
        <v>14.1524373618</v>
      </c>
    </row>
    <row r="154">
      <c r="B154" s="11" t="inlineStr">
        <is>
          <t xml:space="preserve">Palladium Ounce </t>
        </is>
      </c>
      <c r="C154" s="12" t="inlineStr">
        <is>
          <t>XPD</t>
        </is>
      </c>
      <c r="D154" s="13" t="n">
        <v>0.0004315275</v>
      </c>
    </row>
    <row r="155">
      <c r="B155" s="11" t="inlineStr">
        <is>
          <t xml:space="preserve">Salvadoran Colon </t>
        </is>
      </c>
      <c r="C155" s="12" t="inlineStr">
        <is>
          <t>SVC</t>
        </is>
      </c>
      <c r="D155" s="13" t="n">
        <v>8.75</v>
      </c>
    </row>
    <row r="156">
      <c r="B156" s="11" t="inlineStr">
        <is>
          <t xml:space="preserve">Bahamian Dollar </t>
        </is>
      </c>
      <c r="C156" s="12" t="inlineStr">
        <is>
          <t>BSD</t>
        </is>
      </c>
      <c r="D156" s="13" t="n">
        <v>1</v>
      </c>
    </row>
    <row r="157" ht="26" customHeight="1" s="159">
      <c r="B157" s="11" t="inlineStr">
        <is>
          <t xml:space="preserve">IMF Special Drawing Rights </t>
        </is>
      </c>
      <c r="C157" s="12" t="inlineStr">
        <is>
          <t>XDR</t>
        </is>
      </c>
      <c r="D157" s="13" t="n">
        <v>0.6930678729999999</v>
      </c>
    </row>
    <row r="158">
      <c r="B158" s="11" t="inlineStr">
        <is>
          <t xml:space="preserve">Rwandan Franc </t>
        </is>
      </c>
      <c r="C158" s="12" t="inlineStr">
        <is>
          <t>RWF</t>
        </is>
      </c>
      <c r="D158" s="13" t="n">
        <v>990.0103810997</v>
      </c>
    </row>
    <row r="159" ht="26" customHeight="1" s="159">
      <c r="B159" s="11" t="inlineStr">
        <is>
          <t xml:space="preserve">Aruban or Dutch Guilder </t>
        </is>
      </c>
      <c r="C159" s="12" t="inlineStr">
        <is>
          <t>AWG</t>
        </is>
      </c>
      <c r="D159" s="13" t="n">
        <v>1.79</v>
      </c>
    </row>
    <row r="160">
      <c r="B160" s="11" t="inlineStr">
        <is>
          <t xml:space="preserve">Djiboutian Franc </t>
        </is>
      </c>
      <c r="C160" s="12" t="inlineStr">
        <is>
          <t>DJF</t>
        </is>
      </c>
      <c r="D160" s="13" t="n">
        <v>177.7671801795</v>
      </c>
    </row>
    <row r="161">
      <c r="B161" s="11" t="inlineStr">
        <is>
          <t xml:space="preserve">Bhutanese Ngultrum </t>
        </is>
      </c>
      <c r="C161" s="12" t="inlineStr">
        <is>
          <t>BTN</t>
        </is>
      </c>
      <c r="D161" s="13" t="n">
        <v>72.81356122619999</v>
      </c>
    </row>
    <row r="162">
      <c r="B162" s="11" t="inlineStr">
        <is>
          <t xml:space="preserve">Comorian Franc </t>
        </is>
      </c>
      <c r="C162" s="12" t="inlineStr">
        <is>
          <t>KMF</t>
        </is>
      </c>
      <c r="D162" s="13" t="n">
        <v>404.6634051032</v>
      </c>
    </row>
    <row r="163">
      <c r="B163" s="11" t="inlineStr">
        <is>
          <t xml:space="preserve">Samoan Tala </t>
        </is>
      </c>
      <c r="C163" s="12" t="inlineStr">
        <is>
          <t>WST</t>
        </is>
      </c>
      <c r="D163" s="13" t="n">
        <v>2.5209070422</v>
      </c>
    </row>
    <row r="164">
      <c r="B164" s="11" t="inlineStr">
        <is>
          <t xml:space="preserve">Seborgan Luigino </t>
        </is>
      </c>
      <c r="C164" s="12" t="inlineStr">
        <is>
          <t>SPL</t>
        </is>
      </c>
      <c r="D164" s="13" t="n">
        <v>0.166666666</v>
      </c>
    </row>
    <row r="165">
      <c r="B165" s="11" t="inlineStr">
        <is>
          <t xml:space="preserve">Eritrean Nakfa </t>
        </is>
      </c>
      <c r="C165" s="12" t="inlineStr">
        <is>
          <t>ERN</t>
        </is>
      </c>
      <c r="D165" s="13" t="n">
        <v>15</v>
      </c>
    </row>
    <row r="166">
      <c r="B166" s="11" t="inlineStr">
        <is>
          <t xml:space="preserve">Falkland Island Pound </t>
        </is>
      </c>
      <c r="C166" s="12" t="inlineStr">
        <is>
          <t>FKP</t>
        </is>
      </c>
      <c r="D166" s="13" t="n">
        <v>0.7271340091</v>
      </c>
    </row>
    <row r="167">
      <c r="B167" s="11" t="inlineStr">
        <is>
          <t xml:space="preserve">Saint Helenian Pound </t>
        </is>
      </c>
      <c r="C167" s="12" t="inlineStr">
        <is>
          <t>SHP</t>
        </is>
      </c>
      <c r="D167" s="13" t="n">
        <v>0.7271340091</v>
      </c>
    </row>
    <row r="168">
      <c r="B168" s="11" t="inlineStr">
        <is>
          <t xml:space="preserve">Jersey Pound </t>
        </is>
      </c>
      <c r="C168" s="12" t="inlineStr">
        <is>
          <t>JEP</t>
        </is>
      </c>
      <c r="D168" s="13" t="n">
        <v>0.7271340091</v>
      </c>
    </row>
    <row r="169">
      <c r="B169" s="11" t="inlineStr">
        <is>
          <t xml:space="preserve">Turkmenistani Manat </t>
        </is>
      </c>
      <c r="C169" s="12" t="inlineStr">
        <is>
          <t>TMT</t>
        </is>
      </c>
      <c r="D169" s="13" t="n">
        <v>3.503626017</v>
      </c>
    </row>
    <row r="170">
      <c r="B170" s="11" t="inlineStr">
        <is>
          <t xml:space="preserve">Tuvaluan Dollar </t>
        </is>
      </c>
      <c r="C170" s="12" t="inlineStr">
        <is>
          <t>TVD</t>
        </is>
      </c>
      <c r="D170" s="13" t="n">
        <v>1.2922734183</v>
      </c>
    </row>
    <row r="171">
      <c r="B171" s="11" t="inlineStr">
        <is>
          <t xml:space="preserve">Isle of Man Pound </t>
        </is>
      </c>
      <c r="C171" s="12" t="inlineStr">
        <is>
          <t>IMP</t>
        </is>
      </c>
      <c r="D171" s="13" t="n">
        <v>0.7271340091</v>
      </c>
    </row>
    <row r="172">
      <c r="B172" s="11" t="inlineStr">
        <is>
          <t xml:space="preserve">Guernsey Pound </t>
        </is>
      </c>
      <c r="C172" s="12" t="inlineStr">
        <is>
          <t>GGP</t>
        </is>
      </c>
      <c r="D172" s="13" t="n">
        <v>0.7271340091</v>
      </c>
    </row>
    <row r="173">
      <c r="B173" s="14" t="inlineStr">
        <is>
          <t xml:space="preserve">Zambian Kwacha </t>
        </is>
      </c>
      <c r="C173" s="15" t="inlineStr">
        <is>
          <t>ZMW</t>
        </is>
      </c>
      <c r="D173" s="13" t="n">
        <v>21.40825641</v>
      </c>
    </row>
  </sheetData>
  <mergeCells count="1">
    <mergeCell ref="B5:D5"/>
  </mergeCells>
  <hyperlinks>
    <hyperlink ref="C7" r:id="rId1"/>
    <hyperlink ref="C8" r:id="rId2"/>
    <hyperlink ref="C9" r:id="rId3"/>
    <hyperlink ref="C10" r:id="rId4"/>
    <hyperlink ref="C11" r:id="rId5"/>
    <hyperlink ref="C12" r:id="rId6"/>
    <hyperlink ref="C13" r:id="rId7"/>
    <hyperlink ref="C14" r:id="rId8"/>
    <hyperlink ref="C15" r:id="rId9"/>
    <hyperlink ref="C16" r:id="rId10"/>
    <hyperlink ref="C17" r:id="rId11"/>
    <hyperlink ref="C18" r:id="rId12"/>
    <hyperlink ref="C19" r:id="rId13"/>
    <hyperlink ref="C20" r:id="rId14"/>
    <hyperlink ref="C21" r:id="rId15"/>
    <hyperlink ref="C22" r:id="rId16"/>
    <hyperlink ref="C23" r:id="rId17"/>
    <hyperlink ref="C24" r:id="rId18"/>
    <hyperlink ref="C25" r:id="rId19"/>
    <hyperlink ref="C26" r:id="rId20"/>
    <hyperlink ref="C27" r:id="rId21"/>
    <hyperlink ref="C28" r:id="rId22"/>
    <hyperlink ref="C29" r:id="rId23"/>
    <hyperlink ref="C30" r:id="rId24"/>
    <hyperlink ref="C31" r:id="rId25"/>
    <hyperlink ref="C32" r:id="rId26"/>
    <hyperlink ref="C33" r:id="rId27"/>
    <hyperlink ref="C34" r:id="rId28"/>
    <hyperlink ref="C35" r:id="rId29"/>
    <hyperlink ref="C36" r:id="rId30"/>
    <hyperlink ref="C37" r:id="rId31"/>
    <hyperlink ref="C38" r:id="rId32"/>
    <hyperlink ref="C39" r:id="rId33"/>
    <hyperlink ref="C40" r:id="rId34"/>
    <hyperlink ref="C41" r:id="rId35"/>
    <hyperlink ref="C42" r:id="rId36"/>
    <hyperlink ref="C43" r:id="rId37"/>
    <hyperlink ref="C44" r:id="rId38"/>
    <hyperlink ref="C45" r:id="rId39"/>
    <hyperlink ref="C46" r:id="rId40"/>
    <hyperlink ref="C47" r:id="rId41"/>
    <hyperlink ref="C48" r:id="rId42"/>
    <hyperlink ref="C49" r:id="rId43"/>
    <hyperlink ref="C50" r:id="rId44"/>
    <hyperlink ref="C51" r:id="rId45"/>
    <hyperlink ref="C52" r:id="rId46"/>
    <hyperlink ref="C53" r:id="rId47"/>
    <hyperlink ref="C54" r:id="rId48"/>
    <hyperlink ref="C55" r:id="rId49"/>
    <hyperlink ref="C56" r:id="rId50"/>
    <hyperlink ref="C57" r:id="rId51"/>
    <hyperlink ref="C58" r:id="rId52"/>
    <hyperlink ref="C59" r:id="rId53"/>
    <hyperlink ref="C60" r:id="rId54"/>
    <hyperlink ref="C61" r:id="rId55"/>
    <hyperlink ref="C62" r:id="rId56"/>
    <hyperlink ref="C63" r:id="rId57"/>
    <hyperlink ref="C64" r:id="rId58"/>
    <hyperlink ref="C65" r:id="rId59"/>
    <hyperlink ref="C66" r:id="rId60"/>
    <hyperlink ref="C67" r:id="rId61"/>
    <hyperlink ref="C68" r:id="rId62"/>
    <hyperlink ref="C69" r:id="rId63"/>
    <hyperlink ref="C70" r:id="rId64"/>
    <hyperlink ref="C71" r:id="rId65"/>
    <hyperlink ref="C72" r:id="rId66"/>
    <hyperlink ref="C73" r:id="rId67"/>
    <hyperlink ref="C74" r:id="rId68"/>
    <hyperlink ref="C75" r:id="rId69"/>
    <hyperlink ref="C76" r:id="rId70"/>
    <hyperlink ref="C77" r:id="rId71"/>
    <hyperlink ref="C78" r:id="rId72"/>
    <hyperlink ref="C79" r:id="rId73"/>
    <hyperlink ref="C80" r:id="rId74"/>
    <hyperlink ref="C81" r:id="rId75"/>
    <hyperlink ref="C82" r:id="rId76"/>
    <hyperlink ref="C83" r:id="rId77"/>
    <hyperlink ref="C84" r:id="rId78"/>
    <hyperlink ref="C85" r:id="rId79"/>
    <hyperlink ref="C86" r:id="rId80"/>
    <hyperlink ref="C87" r:id="rId81"/>
    <hyperlink ref="C88" r:id="rId82"/>
    <hyperlink ref="C89" r:id="rId83"/>
    <hyperlink ref="C90" r:id="rId84"/>
    <hyperlink ref="C91" r:id="rId85"/>
    <hyperlink ref="C92" r:id="rId86"/>
    <hyperlink ref="C93" r:id="rId87"/>
    <hyperlink ref="C94" r:id="rId88"/>
    <hyperlink ref="C95" r:id="rId89"/>
    <hyperlink ref="C96" r:id="rId90"/>
    <hyperlink ref="C97" r:id="rId91"/>
    <hyperlink ref="C98" r:id="rId92"/>
    <hyperlink ref="C99" r:id="rId93"/>
    <hyperlink ref="C100" r:id="rId94"/>
    <hyperlink ref="C101" r:id="rId95"/>
    <hyperlink ref="C102" r:id="rId96"/>
    <hyperlink ref="C103" r:id="rId97"/>
    <hyperlink ref="C104" r:id="rId98"/>
    <hyperlink ref="C105" r:id="rId99"/>
    <hyperlink ref="C106" r:id="rId100"/>
    <hyperlink ref="C107" r:id="rId101"/>
    <hyperlink ref="C108" r:id="rId102"/>
    <hyperlink ref="C109" r:id="rId103"/>
    <hyperlink ref="C110" r:id="rId104"/>
    <hyperlink ref="C111" r:id="rId105"/>
    <hyperlink ref="C112" r:id="rId106"/>
    <hyperlink ref="C113" r:id="rId107"/>
    <hyperlink ref="C114" r:id="rId108"/>
    <hyperlink ref="C115" r:id="rId109"/>
    <hyperlink ref="C116" r:id="rId110"/>
    <hyperlink ref="C117" r:id="rId111"/>
    <hyperlink ref="C118" r:id="rId112"/>
    <hyperlink ref="C119" r:id="rId113"/>
    <hyperlink ref="C120" r:id="rId114"/>
    <hyperlink ref="C121" r:id="rId115"/>
    <hyperlink ref="C122" r:id="rId116"/>
    <hyperlink ref="C123" r:id="rId117"/>
    <hyperlink ref="C124" r:id="rId118"/>
    <hyperlink ref="C125" r:id="rId119"/>
    <hyperlink ref="C126" r:id="rId120"/>
    <hyperlink ref="C127" r:id="rId121"/>
    <hyperlink ref="C128" r:id="rId122"/>
    <hyperlink ref="C129" r:id="rId123"/>
    <hyperlink ref="C130" r:id="rId124"/>
    <hyperlink ref="C131" r:id="rId125"/>
    <hyperlink ref="C132" r:id="rId126"/>
    <hyperlink ref="C133" r:id="rId127"/>
    <hyperlink ref="C134" r:id="rId128"/>
    <hyperlink ref="C135" r:id="rId129"/>
    <hyperlink ref="C136" r:id="rId130"/>
    <hyperlink ref="C137" r:id="rId131"/>
    <hyperlink ref="C138" r:id="rId132"/>
    <hyperlink ref="C139" r:id="rId133"/>
    <hyperlink ref="C140" r:id="rId134"/>
    <hyperlink ref="C141" r:id="rId135"/>
    <hyperlink ref="C142" r:id="rId136"/>
    <hyperlink ref="C143" r:id="rId137"/>
    <hyperlink ref="C144" r:id="rId138"/>
    <hyperlink ref="C145" r:id="rId139"/>
    <hyperlink ref="C146" r:id="rId140"/>
    <hyperlink ref="C147" r:id="rId141"/>
    <hyperlink ref="C148" r:id="rId142"/>
    <hyperlink ref="C149" r:id="rId143"/>
    <hyperlink ref="C150" r:id="rId144"/>
    <hyperlink ref="C151" r:id="rId145"/>
    <hyperlink ref="C152" r:id="rId146"/>
    <hyperlink ref="C153" r:id="rId147"/>
    <hyperlink ref="C154" r:id="rId148"/>
    <hyperlink ref="C155" r:id="rId149"/>
    <hyperlink ref="C156" r:id="rId150"/>
    <hyperlink ref="C157" r:id="rId151"/>
    <hyperlink ref="C158" r:id="rId152"/>
    <hyperlink ref="C159" r:id="rId153"/>
    <hyperlink ref="C160" r:id="rId154"/>
    <hyperlink ref="C161" r:id="rId155"/>
    <hyperlink ref="C162" r:id="rId156"/>
    <hyperlink ref="C163" r:id="rId157"/>
    <hyperlink ref="C164" r:id="rId158"/>
    <hyperlink ref="C165" r:id="rId159"/>
    <hyperlink ref="C166" r:id="rId160"/>
    <hyperlink ref="C167" r:id="rId161"/>
    <hyperlink ref="C168" r:id="rId162"/>
    <hyperlink ref="C169" r:id="rId163"/>
    <hyperlink ref="C170" r:id="rId164"/>
    <hyperlink ref="C171" r:id="rId165"/>
    <hyperlink ref="C172" r:id="rId166"/>
    <hyperlink ref="C173" r:id="rId167"/>
  </hyperlinks>
  <pageMargins left="0.7" right="0.7" top="0.75" bottom="0.75" header="0.3" footer="0.3"/>
  <pageSetup orientation="portrait" paperSize="9"/>
  <headerFooter>
    <oddHeader>&amp;L&amp;G</oddHeader>
    <oddFooter>&amp;C©2019 Check Point Software Technologies Ltd. All rights reserved.</oddFooter>
    <evenHeader/>
    <evenFooter/>
    <firstHeader/>
    <firstFooter/>
  </headerFooter>
  <tableParts count="1">
    <tablePart r:id="rId168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 codeName="Sheet59">
    <tabColor indexed="52"/>
    <outlinePr summaryBelow="1" summaryRight="1"/>
    <pageSetUpPr/>
  </sheetPr>
  <dimension ref="B2:L77"/>
  <sheetViews>
    <sheetView showGridLines="0" topLeftCell="A37" workbookViewId="0">
      <selection activeCell="CL12" sqref="CL12"/>
    </sheetView>
  </sheetViews>
  <sheetFormatPr baseColWidth="8" defaultRowHeight="12"/>
  <cols>
    <col width="2.54296875" customWidth="1" style="18" min="1" max="1"/>
    <col width="14.26953125" customWidth="1" style="18" min="2" max="2"/>
    <col width="9.26953125" customWidth="1" style="17" min="3" max="3"/>
    <col width="10.7265625" customWidth="1" style="17" min="4" max="5"/>
    <col width="8.7265625" customWidth="1" style="17" min="6" max="6"/>
    <col width="10.7265625" customWidth="1" style="18" min="7" max="7"/>
    <col width="8.1796875" customWidth="1" style="18" min="8" max="8"/>
    <col width="9.453125" bestFit="1" customWidth="1" style="18" min="9" max="10"/>
    <col width="8.26953125" bestFit="1" customWidth="1" style="18" min="11" max="11"/>
    <col width="9.453125" bestFit="1" customWidth="1" style="18" min="12" max="12"/>
    <col width="8.1796875" bestFit="1" customWidth="1" style="18" min="13" max="26"/>
    <col width="12.7265625" bestFit="1" customWidth="1" style="18" min="27" max="27"/>
    <col width="9.1796875" customWidth="1" style="18" min="28" max="241"/>
    <col width="12.7265625" customWidth="1" style="18" min="242" max="242"/>
    <col width="18.81640625" customWidth="1" style="18" min="243" max="243"/>
    <col width="9.26953125" customWidth="1" style="18" min="244" max="244"/>
    <col width="10.26953125" customWidth="1" style="18" min="245" max="245"/>
    <col width="6.26953125" customWidth="1" style="18" min="246" max="246"/>
    <col width="6.453125" customWidth="1" style="18" min="247" max="247"/>
    <col width="10.1796875" customWidth="1" style="18" min="248" max="248"/>
    <col width="8.26953125" bestFit="1" customWidth="1" style="18" min="249" max="251"/>
    <col width="9.26953125" customWidth="1" style="18" min="252" max="252"/>
    <col width="11.81640625" customWidth="1" style="18" min="253" max="253"/>
    <col width="10.26953125" bestFit="1" customWidth="1" style="18" min="254" max="255"/>
    <col width="8.1796875" bestFit="1" customWidth="1" style="18" min="256" max="259"/>
    <col width="9.26953125" customWidth="1" style="18" min="260" max="260"/>
    <col width="10.7265625" customWidth="1" style="18" min="261" max="262"/>
    <col width="8.1796875" customWidth="1" style="18" min="263" max="263"/>
    <col width="8.1796875" bestFit="1" customWidth="1" style="18" min="264" max="282"/>
    <col width="12.7265625" bestFit="1" customWidth="1" style="18" min="283" max="283"/>
    <col width="9.1796875" customWidth="1" style="18" min="284" max="497"/>
    <col width="12.7265625" customWidth="1" style="18" min="498" max="498"/>
    <col width="18.81640625" customWidth="1" style="18" min="499" max="499"/>
    <col width="9.26953125" customWidth="1" style="18" min="500" max="500"/>
    <col width="10.26953125" customWidth="1" style="18" min="501" max="501"/>
    <col width="6.26953125" customWidth="1" style="18" min="502" max="502"/>
    <col width="6.453125" customWidth="1" style="18" min="503" max="503"/>
    <col width="10.1796875" customWidth="1" style="18" min="504" max="504"/>
    <col width="8.26953125" bestFit="1" customWidth="1" style="18" min="505" max="507"/>
    <col width="9.26953125" customWidth="1" style="18" min="508" max="508"/>
    <col width="11.81640625" customWidth="1" style="18" min="509" max="509"/>
    <col width="10.26953125" bestFit="1" customWidth="1" style="18" min="510" max="511"/>
    <col width="8.1796875" bestFit="1" customWidth="1" style="18" min="512" max="515"/>
    <col width="9.26953125" customWidth="1" style="18" min="516" max="516"/>
    <col width="10.7265625" customWidth="1" style="18" min="517" max="518"/>
    <col width="8.1796875" customWidth="1" style="18" min="519" max="519"/>
    <col width="8.1796875" bestFit="1" customWidth="1" style="18" min="520" max="538"/>
    <col width="12.7265625" bestFit="1" customWidth="1" style="18" min="539" max="539"/>
    <col width="9.1796875" customWidth="1" style="18" min="540" max="753"/>
    <col width="12.7265625" customWidth="1" style="18" min="754" max="754"/>
    <col width="18.81640625" customWidth="1" style="18" min="755" max="755"/>
    <col width="9.26953125" customWidth="1" style="18" min="756" max="756"/>
    <col width="10.26953125" customWidth="1" style="18" min="757" max="757"/>
    <col width="6.26953125" customWidth="1" style="18" min="758" max="758"/>
    <col width="6.453125" customWidth="1" style="18" min="759" max="759"/>
    <col width="10.1796875" customWidth="1" style="18" min="760" max="760"/>
    <col width="8.26953125" bestFit="1" customWidth="1" style="18" min="761" max="763"/>
    <col width="9.26953125" customWidth="1" style="18" min="764" max="764"/>
    <col width="11.81640625" customWidth="1" style="18" min="765" max="765"/>
    <col width="10.26953125" bestFit="1" customWidth="1" style="18" min="766" max="767"/>
    <col width="8.1796875" bestFit="1" customWidth="1" style="18" min="768" max="771"/>
    <col width="9.26953125" customWidth="1" style="18" min="772" max="772"/>
    <col width="10.7265625" customWidth="1" style="18" min="773" max="774"/>
    <col width="8.1796875" customWidth="1" style="18" min="775" max="775"/>
    <col width="8.1796875" bestFit="1" customWidth="1" style="18" min="776" max="794"/>
    <col width="12.7265625" bestFit="1" customWidth="1" style="18" min="795" max="795"/>
    <col width="9.1796875" customWidth="1" style="18" min="796" max="1009"/>
    <col width="12.7265625" customWidth="1" style="18" min="1010" max="1010"/>
    <col width="18.81640625" customWidth="1" style="18" min="1011" max="1011"/>
    <col width="9.26953125" customWidth="1" style="18" min="1012" max="1012"/>
    <col width="10.26953125" customWidth="1" style="18" min="1013" max="1013"/>
    <col width="6.26953125" customWidth="1" style="18" min="1014" max="1014"/>
    <col width="6.453125" customWidth="1" style="18" min="1015" max="1015"/>
    <col width="10.1796875" customWidth="1" style="18" min="1016" max="1016"/>
    <col width="8.26953125" bestFit="1" customWidth="1" style="18" min="1017" max="1019"/>
    <col width="9.26953125" customWidth="1" style="18" min="1020" max="1020"/>
    <col width="11.81640625" customWidth="1" style="18" min="1021" max="1021"/>
    <col width="10.26953125" bestFit="1" customWidth="1" style="18" min="1022" max="1023"/>
    <col width="8.1796875" bestFit="1" customWidth="1" style="18" min="1024" max="1027"/>
    <col width="9.26953125" customWidth="1" style="18" min="1028" max="1028"/>
    <col width="10.7265625" customWidth="1" style="18" min="1029" max="1030"/>
    <col width="8.1796875" customWidth="1" style="18" min="1031" max="1031"/>
    <col width="8.1796875" bestFit="1" customWidth="1" style="18" min="1032" max="1050"/>
    <col width="12.7265625" bestFit="1" customWidth="1" style="18" min="1051" max="1051"/>
    <col width="9.1796875" customWidth="1" style="18" min="1052" max="1265"/>
    <col width="12.7265625" customWidth="1" style="18" min="1266" max="1266"/>
    <col width="18.81640625" customWidth="1" style="18" min="1267" max="1267"/>
    <col width="9.26953125" customWidth="1" style="18" min="1268" max="1268"/>
    <col width="10.26953125" customWidth="1" style="18" min="1269" max="1269"/>
    <col width="6.26953125" customWidth="1" style="18" min="1270" max="1270"/>
    <col width="6.453125" customWidth="1" style="18" min="1271" max="1271"/>
    <col width="10.1796875" customWidth="1" style="18" min="1272" max="1272"/>
    <col width="8.26953125" bestFit="1" customWidth="1" style="18" min="1273" max="1275"/>
    <col width="9.26953125" customWidth="1" style="18" min="1276" max="1276"/>
    <col width="11.81640625" customWidth="1" style="18" min="1277" max="1277"/>
    <col width="10.26953125" bestFit="1" customWidth="1" style="18" min="1278" max="1279"/>
    <col width="8.1796875" bestFit="1" customWidth="1" style="18" min="1280" max="1283"/>
    <col width="9.26953125" customWidth="1" style="18" min="1284" max="1284"/>
    <col width="10.7265625" customWidth="1" style="18" min="1285" max="1286"/>
    <col width="8.1796875" customWidth="1" style="18" min="1287" max="1287"/>
    <col width="8.1796875" bestFit="1" customWidth="1" style="18" min="1288" max="1306"/>
    <col width="12.7265625" bestFit="1" customWidth="1" style="18" min="1307" max="1307"/>
    <col width="9.1796875" customWidth="1" style="18" min="1308" max="1521"/>
    <col width="12.7265625" customWidth="1" style="18" min="1522" max="1522"/>
    <col width="18.81640625" customWidth="1" style="18" min="1523" max="1523"/>
    <col width="9.26953125" customWidth="1" style="18" min="1524" max="1524"/>
    <col width="10.26953125" customWidth="1" style="18" min="1525" max="1525"/>
    <col width="6.26953125" customWidth="1" style="18" min="1526" max="1526"/>
    <col width="6.453125" customWidth="1" style="18" min="1527" max="1527"/>
    <col width="10.1796875" customWidth="1" style="18" min="1528" max="1528"/>
    <col width="8.26953125" bestFit="1" customWidth="1" style="18" min="1529" max="1531"/>
    <col width="9.26953125" customWidth="1" style="18" min="1532" max="1532"/>
    <col width="11.81640625" customWidth="1" style="18" min="1533" max="1533"/>
    <col width="10.26953125" bestFit="1" customWidth="1" style="18" min="1534" max="1535"/>
    <col width="8.1796875" bestFit="1" customWidth="1" style="18" min="1536" max="1539"/>
    <col width="9.26953125" customWidth="1" style="18" min="1540" max="1540"/>
    <col width="10.7265625" customWidth="1" style="18" min="1541" max="1542"/>
    <col width="8.1796875" customWidth="1" style="18" min="1543" max="1543"/>
    <col width="8.1796875" bestFit="1" customWidth="1" style="18" min="1544" max="1562"/>
    <col width="12.7265625" bestFit="1" customWidth="1" style="18" min="1563" max="1563"/>
    <col width="9.1796875" customWidth="1" style="18" min="1564" max="1777"/>
    <col width="12.7265625" customWidth="1" style="18" min="1778" max="1778"/>
    <col width="18.81640625" customWidth="1" style="18" min="1779" max="1779"/>
    <col width="9.26953125" customWidth="1" style="18" min="1780" max="1780"/>
    <col width="10.26953125" customWidth="1" style="18" min="1781" max="1781"/>
    <col width="6.26953125" customWidth="1" style="18" min="1782" max="1782"/>
    <col width="6.453125" customWidth="1" style="18" min="1783" max="1783"/>
    <col width="10.1796875" customWidth="1" style="18" min="1784" max="1784"/>
    <col width="8.26953125" bestFit="1" customWidth="1" style="18" min="1785" max="1787"/>
    <col width="9.26953125" customWidth="1" style="18" min="1788" max="1788"/>
    <col width="11.81640625" customWidth="1" style="18" min="1789" max="1789"/>
    <col width="10.26953125" bestFit="1" customWidth="1" style="18" min="1790" max="1791"/>
    <col width="8.1796875" bestFit="1" customWidth="1" style="18" min="1792" max="1795"/>
    <col width="9.26953125" customWidth="1" style="18" min="1796" max="1796"/>
    <col width="10.7265625" customWidth="1" style="18" min="1797" max="1798"/>
    <col width="8.1796875" customWidth="1" style="18" min="1799" max="1799"/>
    <col width="8.1796875" bestFit="1" customWidth="1" style="18" min="1800" max="1818"/>
    <col width="12.7265625" bestFit="1" customWidth="1" style="18" min="1819" max="1819"/>
    <col width="9.1796875" customWidth="1" style="18" min="1820" max="2033"/>
    <col width="12.7265625" customWidth="1" style="18" min="2034" max="2034"/>
    <col width="18.81640625" customWidth="1" style="18" min="2035" max="2035"/>
    <col width="9.26953125" customWidth="1" style="18" min="2036" max="2036"/>
    <col width="10.26953125" customWidth="1" style="18" min="2037" max="2037"/>
    <col width="6.26953125" customWidth="1" style="18" min="2038" max="2038"/>
    <col width="6.453125" customWidth="1" style="18" min="2039" max="2039"/>
    <col width="10.1796875" customWidth="1" style="18" min="2040" max="2040"/>
    <col width="8.26953125" bestFit="1" customWidth="1" style="18" min="2041" max="2043"/>
    <col width="9.26953125" customWidth="1" style="18" min="2044" max="2044"/>
    <col width="11.81640625" customWidth="1" style="18" min="2045" max="2045"/>
    <col width="10.26953125" bestFit="1" customWidth="1" style="18" min="2046" max="2047"/>
    <col width="8.1796875" bestFit="1" customWidth="1" style="18" min="2048" max="2051"/>
    <col width="9.26953125" customWidth="1" style="18" min="2052" max="2052"/>
    <col width="10.7265625" customWidth="1" style="18" min="2053" max="2054"/>
    <col width="8.1796875" customWidth="1" style="18" min="2055" max="2055"/>
    <col width="8.1796875" bestFit="1" customWidth="1" style="18" min="2056" max="2074"/>
    <col width="12.7265625" bestFit="1" customWidth="1" style="18" min="2075" max="2075"/>
    <col width="9.1796875" customWidth="1" style="18" min="2076" max="2289"/>
    <col width="12.7265625" customWidth="1" style="18" min="2290" max="2290"/>
    <col width="18.81640625" customWidth="1" style="18" min="2291" max="2291"/>
    <col width="9.26953125" customWidth="1" style="18" min="2292" max="2292"/>
    <col width="10.26953125" customWidth="1" style="18" min="2293" max="2293"/>
    <col width="6.26953125" customWidth="1" style="18" min="2294" max="2294"/>
    <col width="6.453125" customWidth="1" style="18" min="2295" max="2295"/>
    <col width="10.1796875" customWidth="1" style="18" min="2296" max="2296"/>
    <col width="8.26953125" bestFit="1" customWidth="1" style="18" min="2297" max="2299"/>
    <col width="9.26953125" customWidth="1" style="18" min="2300" max="2300"/>
    <col width="11.81640625" customWidth="1" style="18" min="2301" max="2301"/>
    <col width="10.26953125" bestFit="1" customWidth="1" style="18" min="2302" max="2303"/>
    <col width="8.1796875" bestFit="1" customWidth="1" style="18" min="2304" max="2307"/>
    <col width="9.26953125" customWidth="1" style="18" min="2308" max="2308"/>
    <col width="10.7265625" customWidth="1" style="18" min="2309" max="2310"/>
    <col width="8.1796875" customWidth="1" style="18" min="2311" max="2311"/>
    <col width="8.1796875" bestFit="1" customWidth="1" style="18" min="2312" max="2330"/>
    <col width="12.7265625" bestFit="1" customWidth="1" style="18" min="2331" max="2331"/>
    <col width="9.1796875" customWidth="1" style="18" min="2332" max="2545"/>
    <col width="12.7265625" customWidth="1" style="18" min="2546" max="2546"/>
    <col width="18.81640625" customWidth="1" style="18" min="2547" max="2547"/>
    <col width="9.26953125" customWidth="1" style="18" min="2548" max="2548"/>
    <col width="10.26953125" customWidth="1" style="18" min="2549" max="2549"/>
    <col width="6.26953125" customWidth="1" style="18" min="2550" max="2550"/>
    <col width="6.453125" customWidth="1" style="18" min="2551" max="2551"/>
    <col width="10.1796875" customWidth="1" style="18" min="2552" max="2552"/>
    <col width="8.26953125" bestFit="1" customWidth="1" style="18" min="2553" max="2555"/>
    <col width="9.26953125" customWidth="1" style="18" min="2556" max="2556"/>
    <col width="11.81640625" customWidth="1" style="18" min="2557" max="2557"/>
    <col width="10.26953125" bestFit="1" customWidth="1" style="18" min="2558" max="2559"/>
    <col width="8.1796875" bestFit="1" customWidth="1" style="18" min="2560" max="2563"/>
    <col width="9.26953125" customWidth="1" style="18" min="2564" max="2564"/>
    <col width="10.7265625" customWidth="1" style="18" min="2565" max="2566"/>
    <col width="8.1796875" customWidth="1" style="18" min="2567" max="2567"/>
    <col width="8.1796875" bestFit="1" customWidth="1" style="18" min="2568" max="2586"/>
    <col width="12.7265625" bestFit="1" customWidth="1" style="18" min="2587" max="2587"/>
    <col width="9.1796875" customWidth="1" style="18" min="2588" max="2801"/>
    <col width="12.7265625" customWidth="1" style="18" min="2802" max="2802"/>
    <col width="18.81640625" customWidth="1" style="18" min="2803" max="2803"/>
    <col width="9.26953125" customWidth="1" style="18" min="2804" max="2804"/>
    <col width="10.26953125" customWidth="1" style="18" min="2805" max="2805"/>
    <col width="6.26953125" customWidth="1" style="18" min="2806" max="2806"/>
    <col width="6.453125" customWidth="1" style="18" min="2807" max="2807"/>
    <col width="10.1796875" customWidth="1" style="18" min="2808" max="2808"/>
    <col width="8.26953125" bestFit="1" customWidth="1" style="18" min="2809" max="2811"/>
    <col width="9.26953125" customWidth="1" style="18" min="2812" max="2812"/>
    <col width="11.81640625" customWidth="1" style="18" min="2813" max="2813"/>
    <col width="10.26953125" bestFit="1" customWidth="1" style="18" min="2814" max="2815"/>
    <col width="8.1796875" bestFit="1" customWidth="1" style="18" min="2816" max="2819"/>
    <col width="9.26953125" customWidth="1" style="18" min="2820" max="2820"/>
    <col width="10.7265625" customWidth="1" style="18" min="2821" max="2822"/>
    <col width="8.1796875" customWidth="1" style="18" min="2823" max="2823"/>
    <col width="8.1796875" bestFit="1" customWidth="1" style="18" min="2824" max="2842"/>
    <col width="12.7265625" bestFit="1" customWidth="1" style="18" min="2843" max="2843"/>
    <col width="9.1796875" customWidth="1" style="18" min="2844" max="3057"/>
    <col width="12.7265625" customWidth="1" style="18" min="3058" max="3058"/>
    <col width="18.81640625" customWidth="1" style="18" min="3059" max="3059"/>
    <col width="9.26953125" customWidth="1" style="18" min="3060" max="3060"/>
    <col width="10.26953125" customWidth="1" style="18" min="3061" max="3061"/>
    <col width="6.26953125" customWidth="1" style="18" min="3062" max="3062"/>
    <col width="6.453125" customWidth="1" style="18" min="3063" max="3063"/>
    <col width="10.1796875" customWidth="1" style="18" min="3064" max="3064"/>
    <col width="8.26953125" bestFit="1" customWidth="1" style="18" min="3065" max="3067"/>
    <col width="9.26953125" customWidth="1" style="18" min="3068" max="3068"/>
    <col width="11.81640625" customWidth="1" style="18" min="3069" max="3069"/>
    <col width="10.26953125" bestFit="1" customWidth="1" style="18" min="3070" max="3071"/>
    <col width="8.1796875" bestFit="1" customWidth="1" style="18" min="3072" max="3075"/>
    <col width="9.26953125" customWidth="1" style="18" min="3076" max="3076"/>
    <col width="10.7265625" customWidth="1" style="18" min="3077" max="3078"/>
    <col width="8.1796875" customWidth="1" style="18" min="3079" max="3079"/>
    <col width="8.1796875" bestFit="1" customWidth="1" style="18" min="3080" max="3098"/>
    <col width="12.7265625" bestFit="1" customWidth="1" style="18" min="3099" max="3099"/>
    <col width="9.1796875" customWidth="1" style="18" min="3100" max="3313"/>
    <col width="12.7265625" customWidth="1" style="18" min="3314" max="3314"/>
    <col width="18.81640625" customWidth="1" style="18" min="3315" max="3315"/>
    <col width="9.26953125" customWidth="1" style="18" min="3316" max="3316"/>
    <col width="10.26953125" customWidth="1" style="18" min="3317" max="3317"/>
    <col width="6.26953125" customWidth="1" style="18" min="3318" max="3318"/>
    <col width="6.453125" customWidth="1" style="18" min="3319" max="3319"/>
    <col width="10.1796875" customWidth="1" style="18" min="3320" max="3320"/>
    <col width="8.26953125" bestFit="1" customWidth="1" style="18" min="3321" max="3323"/>
    <col width="9.26953125" customWidth="1" style="18" min="3324" max="3324"/>
    <col width="11.81640625" customWidth="1" style="18" min="3325" max="3325"/>
    <col width="10.26953125" bestFit="1" customWidth="1" style="18" min="3326" max="3327"/>
    <col width="8.1796875" bestFit="1" customWidth="1" style="18" min="3328" max="3331"/>
    <col width="9.26953125" customWidth="1" style="18" min="3332" max="3332"/>
    <col width="10.7265625" customWidth="1" style="18" min="3333" max="3334"/>
    <col width="8.1796875" customWidth="1" style="18" min="3335" max="3335"/>
    <col width="8.1796875" bestFit="1" customWidth="1" style="18" min="3336" max="3354"/>
    <col width="12.7265625" bestFit="1" customWidth="1" style="18" min="3355" max="3355"/>
    <col width="9.1796875" customWidth="1" style="18" min="3356" max="3569"/>
    <col width="12.7265625" customWidth="1" style="18" min="3570" max="3570"/>
    <col width="18.81640625" customWidth="1" style="18" min="3571" max="3571"/>
    <col width="9.26953125" customWidth="1" style="18" min="3572" max="3572"/>
    <col width="10.26953125" customWidth="1" style="18" min="3573" max="3573"/>
    <col width="6.26953125" customWidth="1" style="18" min="3574" max="3574"/>
    <col width="6.453125" customWidth="1" style="18" min="3575" max="3575"/>
    <col width="10.1796875" customWidth="1" style="18" min="3576" max="3576"/>
    <col width="8.26953125" bestFit="1" customWidth="1" style="18" min="3577" max="3579"/>
    <col width="9.26953125" customWidth="1" style="18" min="3580" max="3580"/>
    <col width="11.81640625" customWidth="1" style="18" min="3581" max="3581"/>
    <col width="10.26953125" bestFit="1" customWidth="1" style="18" min="3582" max="3583"/>
    <col width="8.1796875" bestFit="1" customWidth="1" style="18" min="3584" max="3587"/>
    <col width="9.26953125" customWidth="1" style="18" min="3588" max="3588"/>
    <col width="10.7265625" customWidth="1" style="18" min="3589" max="3590"/>
    <col width="8.1796875" customWidth="1" style="18" min="3591" max="3591"/>
    <col width="8.1796875" bestFit="1" customWidth="1" style="18" min="3592" max="3610"/>
    <col width="12.7265625" bestFit="1" customWidth="1" style="18" min="3611" max="3611"/>
    <col width="9.1796875" customWidth="1" style="18" min="3612" max="3825"/>
    <col width="12.7265625" customWidth="1" style="18" min="3826" max="3826"/>
    <col width="18.81640625" customWidth="1" style="18" min="3827" max="3827"/>
    <col width="9.26953125" customWidth="1" style="18" min="3828" max="3828"/>
    <col width="10.26953125" customWidth="1" style="18" min="3829" max="3829"/>
    <col width="6.26953125" customWidth="1" style="18" min="3830" max="3830"/>
    <col width="6.453125" customWidth="1" style="18" min="3831" max="3831"/>
    <col width="10.1796875" customWidth="1" style="18" min="3832" max="3832"/>
    <col width="8.26953125" bestFit="1" customWidth="1" style="18" min="3833" max="3835"/>
    <col width="9.26953125" customWidth="1" style="18" min="3836" max="3836"/>
    <col width="11.81640625" customWidth="1" style="18" min="3837" max="3837"/>
    <col width="10.26953125" bestFit="1" customWidth="1" style="18" min="3838" max="3839"/>
    <col width="8.1796875" bestFit="1" customWidth="1" style="18" min="3840" max="3843"/>
    <col width="9.26953125" customWidth="1" style="18" min="3844" max="3844"/>
    <col width="10.7265625" customWidth="1" style="18" min="3845" max="3846"/>
    <col width="8.1796875" customWidth="1" style="18" min="3847" max="3847"/>
    <col width="8.1796875" bestFit="1" customWidth="1" style="18" min="3848" max="3866"/>
    <col width="12.7265625" bestFit="1" customWidth="1" style="18" min="3867" max="3867"/>
    <col width="9.1796875" customWidth="1" style="18" min="3868" max="4081"/>
    <col width="12.7265625" customWidth="1" style="18" min="4082" max="4082"/>
    <col width="18.81640625" customWidth="1" style="18" min="4083" max="4083"/>
    <col width="9.26953125" customWidth="1" style="18" min="4084" max="4084"/>
    <col width="10.26953125" customWidth="1" style="18" min="4085" max="4085"/>
    <col width="6.26953125" customWidth="1" style="18" min="4086" max="4086"/>
    <col width="6.453125" customWidth="1" style="18" min="4087" max="4087"/>
    <col width="10.1796875" customWidth="1" style="18" min="4088" max="4088"/>
    <col width="8.26953125" bestFit="1" customWidth="1" style="18" min="4089" max="4091"/>
    <col width="9.26953125" customWidth="1" style="18" min="4092" max="4092"/>
    <col width="11.81640625" customWidth="1" style="18" min="4093" max="4093"/>
    <col width="10.26953125" bestFit="1" customWidth="1" style="18" min="4094" max="4095"/>
    <col width="8.1796875" bestFit="1" customWidth="1" style="18" min="4096" max="4099"/>
    <col width="9.26953125" customWidth="1" style="18" min="4100" max="4100"/>
    <col width="10.7265625" customWidth="1" style="18" min="4101" max="4102"/>
    <col width="8.1796875" customWidth="1" style="18" min="4103" max="4103"/>
    <col width="8.1796875" bestFit="1" customWidth="1" style="18" min="4104" max="4122"/>
    <col width="12.7265625" bestFit="1" customWidth="1" style="18" min="4123" max="4123"/>
    <col width="9.1796875" customWidth="1" style="18" min="4124" max="4337"/>
    <col width="12.7265625" customWidth="1" style="18" min="4338" max="4338"/>
    <col width="18.81640625" customWidth="1" style="18" min="4339" max="4339"/>
    <col width="9.26953125" customWidth="1" style="18" min="4340" max="4340"/>
    <col width="10.26953125" customWidth="1" style="18" min="4341" max="4341"/>
    <col width="6.26953125" customWidth="1" style="18" min="4342" max="4342"/>
    <col width="6.453125" customWidth="1" style="18" min="4343" max="4343"/>
    <col width="10.1796875" customWidth="1" style="18" min="4344" max="4344"/>
    <col width="8.26953125" bestFit="1" customWidth="1" style="18" min="4345" max="4347"/>
    <col width="9.26953125" customWidth="1" style="18" min="4348" max="4348"/>
    <col width="11.81640625" customWidth="1" style="18" min="4349" max="4349"/>
    <col width="10.26953125" bestFit="1" customWidth="1" style="18" min="4350" max="4351"/>
    <col width="8.1796875" bestFit="1" customWidth="1" style="18" min="4352" max="4355"/>
    <col width="9.26953125" customWidth="1" style="18" min="4356" max="4356"/>
    <col width="10.7265625" customWidth="1" style="18" min="4357" max="4358"/>
    <col width="8.1796875" customWidth="1" style="18" min="4359" max="4359"/>
    <col width="8.1796875" bestFit="1" customWidth="1" style="18" min="4360" max="4378"/>
    <col width="12.7265625" bestFit="1" customWidth="1" style="18" min="4379" max="4379"/>
    <col width="9.1796875" customWidth="1" style="18" min="4380" max="4593"/>
    <col width="12.7265625" customWidth="1" style="18" min="4594" max="4594"/>
    <col width="18.81640625" customWidth="1" style="18" min="4595" max="4595"/>
    <col width="9.26953125" customWidth="1" style="18" min="4596" max="4596"/>
    <col width="10.26953125" customWidth="1" style="18" min="4597" max="4597"/>
    <col width="6.26953125" customWidth="1" style="18" min="4598" max="4598"/>
    <col width="6.453125" customWidth="1" style="18" min="4599" max="4599"/>
    <col width="10.1796875" customWidth="1" style="18" min="4600" max="4600"/>
    <col width="8.26953125" bestFit="1" customWidth="1" style="18" min="4601" max="4603"/>
    <col width="9.26953125" customWidth="1" style="18" min="4604" max="4604"/>
    <col width="11.81640625" customWidth="1" style="18" min="4605" max="4605"/>
    <col width="10.26953125" bestFit="1" customWidth="1" style="18" min="4606" max="4607"/>
    <col width="8.1796875" bestFit="1" customWidth="1" style="18" min="4608" max="4611"/>
    <col width="9.26953125" customWidth="1" style="18" min="4612" max="4612"/>
    <col width="10.7265625" customWidth="1" style="18" min="4613" max="4614"/>
    <col width="8.1796875" customWidth="1" style="18" min="4615" max="4615"/>
    <col width="8.1796875" bestFit="1" customWidth="1" style="18" min="4616" max="4634"/>
    <col width="12.7265625" bestFit="1" customWidth="1" style="18" min="4635" max="4635"/>
    <col width="9.1796875" customWidth="1" style="18" min="4636" max="4849"/>
    <col width="12.7265625" customWidth="1" style="18" min="4850" max="4850"/>
    <col width="18.81640625" customWidth="1" style="18" min="4851" max="4851"/>
    <col width="9.26953125" customWidth="1" style="18" min="4852" max="4852"/>
    <col width="10.26953125" customWidth="1" style="18" min="4853" max="4853"/>
    <col width="6.26953125" customWidth="1" style="18" min="4854" max="4854"/>
    <col width="6.453125" customWidth="1" style="18" min="4855" max="4855"/>
    <col width="10.1796875" customWidth="1" style="18" min="4856" max="4856"/>
    <col width="8.26953125" bestFit="1" customWidth="1" style="18" min="4857" max="4859"/>
    <col width="9.26953125" customWidth="1" style="18" min="4860" max="4860"/>
    <col width="11.81640625" customWidth="1" style="18" min="4861" max="4861"/>
    <col width="10.26953125" bestFit="1" customWidth="1" style="18" min="4862" max="4863"/>
    <col width="8.1796875" bestFit="1" customWidth="1" style="18" min="4864" max="4867"/>
    <col width="9.26953125" customWidth="1" style="18" min="4868" max="4868"/>
    <col width="10.7265625" customWidth="1" style="18" min="4869" max="4870"/>
    <col width="8.1796875" customWidth="1" style="18" min="4871" max="4871"/>
    <col width="8.1796875" bestFit="1" customWidth="1" style="18" min="4872" max="4890"/>
    <col width="12.7265625" bestFit="1" customWidth="1" style="18" min="4891" max="4891"/>
    <col width="9.1796875" customWidth="1" style="18" min="4892" max="5105"/>
    <col width="12.7265625" customWidth="1" style="18" min="5106" max="5106"/>
    <col width="18.81640625" customWidth="1" style="18" min="5107" max="5107"/>
    <col width="9.26953125" customWidth="1" style="18" min="5108" max="5108"/>
    <col width="10.26953125" customWidth="1" style="18" min="5109" max="5109"/>
    <col width="6.26953125" customWidth="1" style="18" min="5110" max="5110"/>
    <col width="6.453125" customWidth="1" style="18" min="5111" max="5111"/>
    <col width="10.1796875" customWidth="1" style="18" min="5112" max="5112"/>
    <col width="8.26953125" bestFit="1" customWidth="1" style="18" min="5113" max="5115"/>
    <col width="9.26953125" customWidth="1" style="18" min="5116" max="5116"/>
    <col width="11.81640625" customWidth="1" style="18" min="5117" max="5117"/>
    <col width="10.26953125" bestFit="1" customWidth="1" style="18" min="5118" max="5119"/>
    <col width="8.1796875" bestFit="1" customWidth="1" style="18" min="5120" max="5123"/>
    <col width="9.26953125" customWidth="1" style="18" min="5124" max="5124"/>
    <col width="10.7265625" customWidth="1" style="18" min="5125" max="5126"/>
    <col width="8.1796875" customWidth="1" style="18" min="5127" max="5127"/>
    <col width="8.1796875" bestFit="1" customWidth="1" style="18" min="5128" max="5146"/>
    <col width="12.7265625" bestFit="1" customWidth="1" style="18" min="5147" max="5147"/>
    <col width="9.1796875" customWidth="1" style="18" min="5148" max="5361"/>
    <col width="12.7265625" customWidth="1" style="18" min="5362" max="5362"/>
    <col width="18.81640625" customWidth="1" style="18" min="5363" max="5363"/>
    <col width="9.26953125" customWidth="1" style="18" min="5364" max="5364"/>
    <col width="10.26953125" customWidth="1" style="18" min="5365" max="5365"/>
    <col width="6.26953125" customWidth="1" style="18" min="5366" max="5366"/>
    <col width="6.453125" customWidth="1" style="18" min="5367" max="5367"/>
    <col width="10.1796875" customWidth="1" style="18" min="5368" max="5368"/>
    <col width="8.26953125" bestFit="1" customWidth="1" style="18" min="5369" max="5371"/>
    <col width="9.26953125" customWidth="1" style="18" min="5372" max="5372"/>
    <col width="11.81640625" customWidth="1" style="18" min="5373" max="5373"/>
    <col width="10.26953125" bestFit="1" customWidth="1" style="18" min="5374" max="5375"/>
    <col width="8.1796875" bestFit="1" customWidth="1" style="18" min="5376" max="5379"/>
    <col width="9.26953125" customWidth="1" style="18" min="5380" max="5380"/>
    <col width="10.7265625" customWidth="1" style="18" min="5381" max="5382"/>
    <col width="8.1796875" customWidth="1" style="18" min="5383" max="5383"/>
    <col width="8.1796875" bestFit="1" customWidth="1" style="18" min="5384" max="5402"/>
    <col width="12.7265625" bestFit="1" customWidth="1" style="18" min="5403" max="5403"/>
    <col width="9.1796875" customWidth="1" style="18" min="5404" max="5617"/>
    <col width="12.7265625" customWidth="1" style="18" min="5618" max="5618"/>
    <col width="18.81640625" customWidth="1" style="18" min="5619" max="5619"/>
    <col width="9.26953125" customWidth="1" style="18" min="5620" max="5620"/>
    <col width="10.26953125" customWidth="1" style="18" min="5621" max="5621"/>
    <col width="6.26953125" customWidth="1" style="18" min="5622" max="5622"/>
    <col width="6.453125" customWidth="1" style="18" min="5623" max="5623"/>
    <col width="10.1796875" customWidth="1" style="18" min="5624" max="5624"/>
    <col width="8.26953125" bestFit="1" customWidth="1" style="18" min="5625" max="5627"/>
    <col width="9.26953125" customWidth="1" style="18" min="5628" max="5628"/>
    <col width="11.81640625" customWidth="1" style="18" min="5629" max="5629"/>
    <col width="10.26953125" bestFit="1" customWidth="1" style="18" min="5630" max="5631"/>
    <col width="8.1796875" bestFit="1" customWidth="1" style="18" min="5632" max="5635"/>
    <col width="9.26953125" customWidth="1" style="18" min="5636" max="5636"/>
    <col width="10.7265625" customWidth="1" style="18" min="5637" max="5638"/>
    <col width="8.1796875" customWidth="1" style="18" min="5639" max="5639"/>
    <col width="8.1796875" bestFit="1" customWidth="1" style="18" min="5640" max="5658"/>
    <col width="12.7265625" bestFit="1" customWidth="1" style="18" min="5659" max="5659"/>
    <col width="9.1796875" customWidth="1" style="18" min="5660" max="5873"/>
    <col width="12.7265625" customWidth="1" style="18" min="5874" max="5874"/>
    <col width="18.81640625" customWidth="1" style="18" min="5875" max="5875"/>
    <col width="9.26953125" customWidth="1" style="18" min="5876" max="5876"/>
    <col width="10.26953125" customWidth="1" style="18" min="5877" max="5877"/>
    <col width="6.26953125" customWidth="1" style="18" min="5878" max="5878"/>
    <col width="6.453125" customWidth="1" style="18" min="5879" max="5879"/>
    <col width="10.1796875" customWidth="1" style="18" min="5880" max="5880"/>
    <col width="8.26953125" bestFit="1" customWidth="1" style="18" min="5881" max="5883"/>
    <col width="9.26953125" customWidth="1" style="18" min="5884" max="5884"/>
    <col width="11.81640625" customWidth="1" style="18" min="5885" max="5885"/>
    <col width="10.26953125" bestFit="1" customWidth="1" style="18" min="5886" max="5887"/>
    <col width="8.1796875" bestFit="1" customWidth="1" style="18" min="5888" max="5891"/>
    <col width="9.26953125" customWidth="1" style="18" min="5892" max="5892"/>
    <col width="10.7265625" customWidth="1" style="18" min="5893" max="5894"/>
    <col width="8.1796875" customWidth="1" style="18" min="5895" max="5895"/>
    <col width="8.1796875" bestFit="1" customWidth="1" style="18" min="5896" max="5914"/>
    <col width="12.7265625" bestFit="1" customWidth="1" style="18" min="5915" max="5915"/>
    <col width="9.1796875" customWidth="1" style="18" min="5916" max="6129"/>
    <col width="12.7265625" customWidth="1" style="18" min="6130" max="6130"/>
    <col width="18.81640625" customWidth="1" style="18" min="6131" max="6131"/>
    <col width="9.26953125" customWidth="1" style="18" min="6132" max="6132"/>
    <col width="10.26953125" customWidth="1" style="18" min="6133" max="6133"/>
    <col width="6.26953125" customWidth="1" style="18" min="6134" max="6134"/>
    <col width="6.453125" customWidth="1" style="18" min="6135" max="6135"/>
    <col width="10.1796875" customWidth="1" style="18" min="6136" max="6136"/>
    <col width="8.26953125" bestFit="1" customWidth="1" style="18" min="6137" max="6139"/>
    <col width="9.26953125" customWidth="1" style="18" min="6140" max="6140"/>
    <col width="11.81640625" customWidth="1" style="18" min="6141" max="6141"/>
    <col width="10.26953125" bestFit="1" customWidth="1" style="18" min="6142" max="6143"/>
    <col width="8.1796875" bestFit="1" customWidth="1" style="18" min="6144" max="6147"/>
    <col width="9.26953125" customWidth="1" style="18" min="6148" max="6148"/>
    <col width="10.7265625" customWidth="1" style="18" min="6149" max="6150"/>
    <col width="8.1796875" customWidth="1" style="18" min="6151" max="6151"/>
    <col width="8.1796875" bestFit="1" customWidth="1" style="18" min="6152" max="6170"/>
    <col width="12.7265625" bestFit="1" customWidth="1" style="18" min="6171" max="6171"/>
    <col width="9.1796875" customWidth="1" style="18" min="6172" max="6385"/>
    <col width="12.7265625" customWidth="1" style="18" min="6386" max="6386"/>
    <col width="18.81640625" customWidth="1" style="18" min="6387" max="6387"/>
    <col width="9.26953125" customWidth="1" style="18" min="6388" max="6388"/>
    <col width="10.26953125" customWidth="1" style="18" min="6389" max="6389"/>
    <col width="6.26953125" customWidth="1" style="18" min="6390" max="6390"/>
    <col width="6.453125" customWidth="1" style="18" min="6391" max="6391"/>
    <col width="10.1796875" customWidth="1" style="18" min="6392" max="6392"/>
    <col width="8.26953125" bestFit="1" customWidth="1" style="18" min="6393" max="6395"/>
    <col width="9.26953125" customWidth="1" style="18" min="6396" max="6396"/>
    <col width="11.81640625" customWidth="1" style="18" min="6397" max="6397"/>
    <col width="10.26953125" bestFit="1" customWidth="1" style="18" min="6398" max="6399"/>
    <col width="8.1796875" bestFit="1" customWidth="1" style="18" min="6400" max="6403"/>
    <col width="9.26953125" customWidth="1" style="18" min="6404" max="6404"/>
    <col width="10.7265625" customWidth="1" style="18" min="6405" max="6406"/>
    <col width="8.1796875" customWidth="1" style="18" min="6407" max="6407"/>
    <col width="8.1796875" bestFit="1" customWidth="1" style="18" min="6408" max="6426"/>
    <col width="12.7265625" bestFit="1" customWidth="1" style="18" min="6427" max="6427"/>
    <col width="9.1796875" customWidth="1" style="18" min="6428" max="6641"/>
    <col width="12.7265625" customWidth="1" style="18" min="6642" max="6642"/>
    <col width="18.81640625" customWidth="1" style="18" min="6643" max="6643"/>
    <col width="9.26953125" customWidth="1" style="18" min="6644" max="6644"/>
    <col width="10.26953125" customWidth="1" style="18" min="6645" max="6645"/>
    <col width="6.26953125" customWidth="1" style="18" min="6646" max="6646"/>
    <col width="6.453125" customWidth="1" style="18" min="6647" max="6647"/>
    <col width="10.1796875" customWidth="1" style="18" min="6648" max="6648"/>
    <col width="8.26953125" bestFit="1" customWidth="1" style="18" min="6649" max="6651"/>
    <col width="9.26953125" customWidth="1" style="18" min="6652" max="6652"/>
    <col width="11.81640625" customWidth="1" style="18" min="6653" max="6653"/>
    <col width="10.26953125" bestFit="1" customWidth="1" style="18" min="6654" max="6655"/>
    <col width="8.1796875" bestFit="1" customWidth="1" style="18" min="6656" max="6659"/>
    <col width="9.26953125" customWidth="1" style="18" min="6660" max="6660"/>
    <col width="10.7265625" customWidth="1" style="18" min="6661" max="6662"/>
    <col width="8.1796875" customWidth="1" style="18" min="6663" max="6663"/>
    <col width="8.1796875" bestFit="1" customWidth="1" style="18" min="6664" max="6682"/>
    <col width="12.7265625" bestFit="1" customWidth="1" style="18" min="6683" max="6683"/>
    <col width="9.1796875" customWidth="1" style="18" min="6684" max="6897"/>
    <col width="12.7265625" customWidth="1" style="18" min="6898" max="6898"/>
    <col width="18.81640625" customWidth="1" style="18" min="6899" max="6899"/>
    <col width="9.26953125" customWidth="1" style="18" min="6900" max="6900"/>
    <col width="10.26953125" customWidth="1" style="18" min="6901" max="6901"/>
    <col width="6.26953125" customWidth="1" style="18" min="6902" max="6902"/>
    <col width="6.453125" customWidth="1" style="18" min="6903" max="6903"/>
    <col width="10.1796875" customWidth="1" style="18" min="6904" max="6904"/>
    <col width="8.26953125" bestFit="1" customWidth="1" style="18" min="6905" max="6907"/>
    <col width="9.26953125" customWidth="1" style="18" min="6908" max="6908"/>
    <col width="11.81640625" customWidth="1" style="18" min="6909" max="6909"/>
    <col width="10.26953125" bestFit="1" customWidth="1" style="18" min="6910" max="6911"/>
    <col width="8.1796875" bestFit="1" customWidth="1" style="18" min="6912" max="6915"/>
    <col width="9.26953125" customWidth="1" style="18" min="6916" max="6916"/>
    <col width="10.7265625" customWidth="1" style="18" min="6917" max="6918"/>
    <col width="8.1796875" customWidth="1" style="18" min="6919" max="6919"/>
    <col width="8.1796875" bestFit="1" customWidth="1" style="18" min="6920" max="6938"/>
    <col width="12.7265625" bestFit="1" customWidth="1" style="18" min="6939" max="6939"/>
    <col width="9.1796875" customWidth="1" style="18" min="6940" max="7153"/>
    <col width="12.7265625" customWidth="1" style="18" min="7154" max="7154"/>
    <col width="18.81640625" customWidth="1" style="18" min="7155" max="7155"/>
    <col width="9.26953125" customWidth="1" style="18" min="7156" max="7156"/>
    <col width="10.26953125" customWidth="1" style="18" min="7157" max="7157"/>
    <col width="6.26953125" customWidth="1" style="18" min="7158" max="7158"/>
    <col width="6.453125" customWidth="1" style="18" min="7159" max="7159"/>
    <col width="10.1796875" customWidth="1" style="18" min="7160" max="7160"/>
    <col width="8.26953125" bestFit="1" customWidth="1" style="18" min="7161" max="7163"/>
    <col width="9.26953125" customWidth="1" style="18" min="7164" max="7164"/>
    <col width="11.81640625" customWidth="1" style="18" min="7165" max="7165"/>
    <col width="10.26953125" bestFit="1" customWidth="1" style="18" min="7166" max="7167"/>
    <col width="8.1796875" bestFit="1" customWidth="1" style="18" min="7168" max="7171"/>
    <col width="9.26953125" customWidth="1" style="18" min="7172" max="7172"/>
    <col width="10.7265625" customWidth="1" style="18" min="7173" max="7174"/>
    <col width="8.1796875" customWidth="1" style="18" min="7175" max="7175"/>
    <col width="8.1796875" bestFit="1" customWidth="1" style="18" min="7176" max="7194"/>
    <col width="12.7265625" bestFit="1" customWidth="1" style="18" min="7195" max="7195"/>
    <col width="9.1796875" customWidth="1" style="18" min="7196" max="7409"/>
    <col width="12.7265625" customWidth="1" style="18" min="7410" max="7410"/>
    <col width="18.81640625" customWidth="1" style="18" min="7411" max="7411"/>
    <col width="9.26953125" customWidth="1" style="18" min="7412" max="7412"/>
    <col width="10.26953125" customWidth="1" style="18" min="7413" max="7413"/>
    <col width="6.26953125" customWidth="1" style="18" min="7414" max="7414"/>
    <col width="6.453125" customWidth="1" style="18" min="7415" max="7415"/>
    <col width="10.1796875" customWidth="1" style="18" min="7416" max="7416"/>
    <col width="8.26953125" bestFit="1" customWidth="1" style="18" min="7417" max="7419"/>
    <col width="9.26953125" customWidth="1" style="18" min="7420" max="7420"/>
    <col width="11.81640625" customWidth="1" style="18" min="7421" max="7421"/>
    <col width="10.26953125" bestFit="1" customWidth="1" style="18" min="7422" max="7423"/>
    <col width="8.1796875" bestFit="1" customWidth="1" style="18" min="7424" max="7427"/>
    <col width="9.26953125" customWidth="1" style="18" min="7428" max="7428"/>
    <col width="10.7265625" customWidth="1" style="18" min="7429" max="7430"/>
    <col width="8.1796875" customWidth="1" style="18" min="7431" max="7431"/>
    <col width="8.1796875" bestFit="1" customWidth="1" style="18" min="7432" max="7450"/>
    <col width="12.7265625" bestFit="1" customWidth="1" style="18" min="7451" max="7451"/>
    <col width="9.1796875" customWidth="1" style="18" min="7452" max="7665"/>
    <col width="12.7265625" customWidth="1" style="18" min="7666" max="7666"/>
    <col width="18.81640625" customWidth="1" style="18" min="7667" max="7667"/>
    <col width="9.26953125" customWidth="1" style="18" min="7668" max="7668"/>
    <col width="10.26953125" customWidth="1" style="18" min="7669" max="7669"/>
    <col width="6.26953125" customWidth="1" style="18" min="7670" max="7670"/>
    <col width="6.453125" customWidth="1" style="18" min="7671" max="7671"/>
    <col width="10.1796875" customWidth="1" style="18" min="7672" max="7672"/>
    <col width="8.26953125" bestFit="1" customWidth="1" style="18" min="7673" max="7675"/>
    <col width="9.26953125" customWidth="1" style="18" min="7676" max="7676"/>
    <col width="11.81640625" customWidth="1" style="18" min="7677" max="7677"/>
    <col width="10.26953125" bestFit="1" customWidth="1" style="18" min="7678" max="7679"/>
    <col width="8.1796875" bestFit="1" customWidth="1" style="18" min="7680" max="7683"/>
    <col width="9.26953125" customWidth="1" style="18" min="7684" max="7684"/>
    <col width="10.7265625" customWidth="1" style="18" min="7685" max="7686"/>
    <col width="8.1796875" customWidth="1" style="18" min="7687" max="7687"/>
    <col width="8.1796875" bestFit="1" customWidth="1" style="18" min="7688" max="7706"/>
    <col width="12.7265625" bestFit="1" customWidth="1" style="18" min="7707" max="7707"/>
    <col width="9.1796875" customWidth="1" style="18" min="7708" max="7921"/>
    <col width="12.7265625" customWidth="1" style="18" min="7922" max="7922"/>
    <col width="18.81640625" customWidth="1" style="18" min="7923" max="7923"/>
    <col width="9.26953125" customWidth="1" style="18" min="7924" max="7924"/>
    <col width="10.26953125" customWidth="1" style="18" min="7925" max="7925"/>
    <col width="6.26953125" customWidth="1" style="18" min="7926" max="7926"/>
    <col width="6.453125" customWidth="1" style="18" min="7927" max="7927"/>
    <col width="10.1796875" customWidth="1" style="18" min="7928" max="7928"/>
    <col width="8.26953125" bestFit="1" customWidth="1" style="18" min="7929" max="7931"/>
    <col width="9.26953125" customWidth="1" style="18" min="7932" max="7932"/>
    <col width="11.81640625" customWidth="1" style="18" min="7933" max="7933"/>
    <col width="10.26953125" bestFit="1" customWidth="1" style="18" min="7934" max="7935"/>
    <col width="8.1796875" bestFit="1" customWidth="1" style="18" min="7936" max="7939"/>
    <col width="9.26953125" customWidth="1" style="18" min="7940" max="7940"/>
    <col width="10.7265625" customWidth="1" style="18" min="7941" max="7942"/>
    <col width="8.1796875" customWidth="1" style="18" min="7943" max="7943"/>
    <col width="8.1796875" bestFit="1" customWidth="1" style="18" min="7944" max="7962"/>
    <col width="12.7265625" bestFit="1" customWidth="1" style="18" min="7963" max="7963"/>
    <col width="9.1796875" customWidth="1" style="18" min="7964" max="8177"/>
    <col width="12.7265625" customWidth="1" style="18" min="8178" max="8178"/>
    <col width="18.81640625" customWidth="1" style="18" min="8179" max="8179"/>
    <col width="9.26953125" customWidth="1" style="18" min="8180" max="8180"/>
    <col width="10.26953125" customWidth="1" style="18" min="8181" max="8181"/>
    <col width="6.26953125" customWidth="1" style="18" min="8182" max="8182"/>
    <col width="6.453125" customWidth="1" style="18" min="8183" max="8183"/>
    <col width="10.1796875" customWidth="1" style="18" min="8184" max="8184"/>
    <col width="8.26953125" bestFit="1" customWidth="1" style="18" min="8185" max="8187"/>
    <col width="9.26953125" customWidth="1" style="18" min="8188" max="8188"/>
    <col width="11.81640625" customWidth="1" style="18" min="8189" max="8189"/>
    <col width="10.26953125" bestFit="1" customWidth="1" style="18" min="8190" max="8191"/>
    <col width="8.1796875" bestFit="1" customWidth="1" style="18" min="8192" max="8195"/>
    <col width="9.26953125" customWidth="1" style="18" min="8196" max="8196"/>
    <col width="10.7265625" customWidth="1" style="18" min="8197" max="8198"/>
    <col width="8.1796875" customWidth="1" style="18" min="8199" max="8199"/>
    <col width="8.1796875" bestFit="1" customWidth="1" style="18" min="8200" max="8218"/>
    <col width="12.7265625" bestFit="1" customWidth="1" style="18" min="8219" max="8219"/>
    <col width="9.1796875" customWidth="1" style="18" min="8220" max="8433"/>
    <col width="12.7265625" customWidth="1" style="18" min="8434" max="8434"/>
    <col width="18.81640625" customWidth="1" style="18" min="8435" max="8435"/>
    <col width="9.26953125" customWidth="1" style="18" min="8436" max="8436"/>
    <col width="10.26953125" customWidth="1" style="18" min="8437" max="8437"/>
    <col width="6.26953125" customWidth="1" style="18" min="8438" max="8438"/>
    <col width="6.453125" customWidth="1" style="18" min="8439" max="8439"/>
    <col width="10.1796875" customWidth="1" style="18" min="8440" max="8440"/>
    <col width="8.26953125" bestFit="1" customWidth="1" style="18" min="8441" max="8443"/>
    <col width="9.26953125" customWidth="1" style="18" min="8444" max="8444"/>
    <col width="11.81640625" customWidth="1" style="18" min="8445" max="8445"/>
    <col width="10.26953125" bestFit="1" customWidth="1" style="18" min="8446" max="8447"/>
    <col width="8.1796875" bestFit="1" customWidth="1" style="18" min="8448" max="8451"/>
    <col width="9.26953125" customWidth="1" style="18" min="8452" max="8452"/>
    <col width="10.7265625" customWidth="1" style="18" min="8453" max="8454"/>
    <col width="8.1796875" customWidth="1" style="18" min="8455" max="8455"/>
    <col width="8.1796875" bestFit="1" customWidth="1" style="18" min="8456" max="8474"/>
    <col width="12.7265625" bestFit="1" customWidth="1" style="18" min="8475" max="8475"/>
    <col width="9.1796875" customWidth="1" style="18" min="8476" max="8689"/>
    <col width="12.7265625" customWidth="1" style="18" min="8690" max="8690"/>
    <col width="18.81640625" customWidth="1" style="18" min="8691" max="8691"/>
    <col width="9.26953125" customWidth="1" style="18" min="8692" max="8692"/>
    <col width="10.26953125" customWidth="1" style="18" min="8693" max="8693"/>
    <col width="6.26953125" customWidth="1" style="18" min="8694" max="8694"/>
    <col width="6.453125" customWidth="1" style="18" min="8695" max="8695"/>
    <col width="10.1796875" customWidth="1" style="18" min="8696" max="8696"/>
    <col width="8.26953125" bestFit="1" customWidth="1" style="18" min="8697" max="8699"/>
    <col width="9.26953125" customWidth="1" style="18" min="8700" max="8700"/>
    <col width="11.81640625" customWidth="1" style="18" min="8701" max="8701"/>
    <col width="10.26953125" bestFit="1" customWidth="1" style="18" min="8702" max="8703"/>
    <col width="8.1796875" bestFit="1" customWidth="1" style="18" min="8704" max="8707"/>
    <col width="9.26953125" customWidth="1" style="18" min="8708" max="8708"/>
    <col width="10.7265625" customWidth="1" style="18" min="8709" max="8710"/>
    <col width="8.1796875" customWidth="1" style="18" min="8711" max="8711"/>
    <col width="8.1796875" bestFit="1" customWidth="1" style="18" min="8712" max="8730"/>
    <col width="12.7265625" bestFit="1" customWidth="1" style="18" min="8731" max="8731"/>
    <col width="9.1796875" customWidth="1" style="18" min="8732" max="8945"/>
    <col width="12.7265625" customWidth="1" style="18" min="8946" max="8946"/>
    <col width="18.81640625" customWidth="1" style="18" min="8947" max="8947"/>
    <col width="9.26953125" customWidth="1" style="18" min="8948" max="8948"/>
    <col width="10.26953125" customWidth="1" style="18" min="8949" max="8949"/>
    <col width="6.26953125" customWidth="1" style="18" min="8950" max="8950"/>
    <col width="6.453125" customWidth="1" style="18" min="8951" max="8951"/>
    <col width="10.1796875" customWidth="1" style="18" min="8952" max="8952"/>
    <col width="8.26953125" bestFit="1" customWidth="1" style="18" min="8953" max="8955"/>
    <col width="9.26953125" customWidth="1" style="18" min="8956" max="8956"/>
    <col width="11.81640625" customWidth="1" style="18" min="8957" max="8957"/>
    <col width="10.26953125" bestFit="1" customWidth="1" style="18" min="8958" max="8959"/>
    <col width="8.1796875" bestFit="1" customWidth="1" style="18" min="8960" max="8963"/>
    <col width="9.26953125" customWidth="1" style="18" min="8964" max="8964"/>
    <col width="10.7265625" customWidth="1" style="18" min="8965" max="8966"/>
    <col width="8.1796875" customWidth="1" style="18" min="8967" max="8967"/>
    <col width="8.1796875" bestFit="1" customWidth="1" style="18" min="8968" max="8986"/>
    <col width="12.7265625" bestFit="1" customWidth="1" style="18" min="8987" max="8987"/>
    <col width="9.1796875" customWidth="1" style="18" min="8988" max="9201"/>
    <col width="12.7265625" customWidth="1" style="18" min="9202" max="9202"/>
    <col width="18.81640625" customWidth="1" style="18" min="9203" max="9203"/>
    <col width="9.26953125" customWidth="1" style="18" min="9204" max="9204"/>
    <col width="10.26953125" customWidth="1" style="18" min="9205" max="9205"/>
    <col width="6.26953125" customWidth="1" style="18" min="9206" max="9206"/>
    <col width="6.453125" customWidth="1" style="18" min="9207" max="9207"/>
    <col width="10.1796875" customWidth="1" style="18" min="9208" max="9208"/>
    <col width="8.26953125" bestFit="1" customWidth="1" style="18" min="9209" max="9211"/>
    <col width="9.26953125" customWidth="1" style="18" min="9212" max="9212"/>
    <col width="11.81640625" customWidth="1" style="18" min="9213" max="9213"/>
    <col width="10.26953125" bestFit="1" customWidth="1" style="18" min="9214" max="9215"/>
    <col width="8.1796875" bestFit="1" customWidth="1" style="18" min="9216" max="9219"/>
    <col width="9.26953125" customWidth="1" style="18" min="9220" max="9220"/>
    <col width="10.7265625" customWidth="1" style="18" min="9221" max="9222"/>
    <col width="8.1796875" customWidth="1" style="18" min="9223" max="9223"/>
    <col width="8.1796875" bestFit="1" customWidth="1" style="18" min="9224" max="9242"/>
    <col width="12.7265625" bestFit="1" customWidth="1" style="18" min="9243" max="9243"/>
    <col width="9.1796875" customWidth="1" style="18" min="9244" max="9457"/>
    <col width="12.7265625" customWidth="1" style="18" min="9458" max="9458"/>
    <col width="18.81640625" customWidth="1" style="18" min="9459" max="9459"/>
    <col width="9.26953125" customWidth="1" style="18" min="9460" max="9460"/>
    <col width="10.26953125" customWidth="1" style="18" min="9461" max="9461"/>
    <col width="6.26953125" customWidth="1" style="18" min="9462" max="9462"/>
    <col width="6.453125" customWidth="1" style="18" min="9463" max="9463"/>
    <col width="10.1796875" customWidth="1" style="18" min="9464" max="9464"/>
    <col width="8.26953125" bestFit="1" customWidth="1" style="18" min="9465" max="9467"/>
    <col width="9.26953125" customWidth="1" style="18" min="9468" max="9468"/>
    <col width="11.81640625" customWidth="1" style="18" min="9469" max="9469"/>
    <col width="10.26953125" bestFit="1" customWidth="1" style="18" min="9470" max="9471"/>
    <col width="8.1796875" bestFit="1" customWidth="1" style="18" min="9472" max="9475"/>
    <col width="9.26953125" customWidth="1" style="18" min="9476" max="9476"/>
    <col width="10.7265625" customWidth="1" style="18" min="9477" max="9478"/>
    <col width="8.1796875" customWidth="1" style="18" min="9479" max="9479"/>
    <col width="8.1796875" bestFit="1" customWidth="1" style="18" min="9480" max="9498"/>
    <col width="12.7265625" bestFit="1" customWidth="1" style="18" min="9499" max="9499"/>
    <col width="9.1796875" customWidth="1" style="18" min="9500" max="9713"/>
    <col width="12.7265625" customWidth="1" style="18" min="9714" max="9714"/>
    <col width="18.81640625" customWidth="1" style="18" min="9715" max="9715"/>
    <col width="9.26953125" customWidth="1" style="18" min="9716" max="9716"/>
    <col width="10.26953125" customWidth="1" style="18" min="9717" max="9717"/>
    <col width="6.26953125" customWidth="1" style="18" min="9718" max="9718"/>
    <col width="6.453125" customWidth="1" style="18" min="9719" max="9719"/>
    <col width="10.1796875" customWidth="1" style="18" min="9720" max="9720"/>
    <col width="8.26953125" bestFit="1" customWidth="1" style="18" min="9721" max="9723"/>
    <col width="9.26953125" customWidth="1" style="18" min="9724" max="9724"/>
    <col width="11.81640625" customWidth="1" style="18" min="9725" max="9725"/>
    <col width="10.26953125" bestFit="1" customWidth="1" style="18" min="9726" max="9727"/>
    <col width="8.1796875" bestFit="1" customWidth="1" style="18" min="9728" max="9731"/>
    <col width="9.26953125" customWidth="1" style="18" min="9732" max="9732"/>
    <col width="10.7265625" customWidth="1" style="18" min="9733" max="9734"/>
    <col width="8.1796875" customWidth="1" style="18" min="9735" max="9735"/>
    <col width="8.1796875" bestFit="1" customWidth="1" style="18" min="9736" max="9754"/>
    <col width="12.7265625" bestFit="1" customWidth="1" style="18" min="9755" max="9755"/>
    <col width="9.1796875" customWidth="1" style="18" min="9756" max="9969"/>
    <col width="12.7265625" customWidth="1" style="18" min="9970" max="9970"/>
    <col width="18.81640625" customWidth="1" style="18" min="9971" max="9971"/>
    <col width="9.26953125" customWidth="1" style="18" min="9972" max="9972"/>
    <col width="10.26953125" customWidth="1" style="18" min="9973" max="9973"/>
    <col width="6.26953125" customWidth="1" style="18" min="9974" max="9974"/>
    <col width="6.453125" customWidth="1" style="18" min="9975" max="9975"/>
    <col width="10.1796875" customWidth="1" style="18" min="9976" max="9976"/>
    <col width="8.26953125" bestFit="1" customWidth="1" style="18" min="9977" max="9979"/>
    <col width="9.26953125" customWidth="1" style="18" min="9980" max="9980"/>
    <col width="11.81640625" customWidth="1" style="18" min="9981" max="9981"/>
    <col width="10.26953125" bestFit="1" customWidth="1" style="18" min="9982" max="9983"/>
    <col width="8.1796875" bestFit="1" customWidth="1" style="18" min="9984" max="9987"/>
    <col width="9.26953125" customWidth="1" style="18" min="9988" max="9988"/>
    <col width="10.7265625" customWidth="1" style="18" min="9989" max="9990"/>
    <col width="8.1796875" customWidth="1" style="18" min="9991" max="9991"/>
    <col width="8.1796875" bestFit="1" customWidth="1" style="18" min="9992" max="10010"/>
    <col width="12.7265625" bestFit="1" customWidth="1" style="18" min="10011" max="10011"/>
    <col width="9.1796875" customWidth="1" style="18" min="10012" max="10225"/>
    <col width="12.7265625" customWidth="1" style="18" min="10226" max="10226"/>
    <col width="18.81640625" customWidth="1" style="18" min="10227" max="10227"/>
    <col width="9.26953125" customWidth="1" style="18" min="10228" max="10228"/>
    <col width="10.26953125" customWidth="1" style="18" min="10229" max="10229"/>
    <col width="6.26953125" customWidth="1" style="18" min="10230" max="10230"/>
    <col width="6.453125" customWidth="1" style="18" min="10231" max="10231"/>
    <col width="10.1796875" customWidth="1" style="18" min="10232" max="10232"/>
    <col width="8.26953125" bestFit="1" customWidth="1" style="18" min="10233" max="10235"/>
    <col width="9.26953125" customWidth="1" style="18" min="10236" max="10236"/>
    <col width="11.81640625" customWidth="1" style="18" min="10237" max="10237"/>
    <col width="10.26953125" bestFit="1" customWidth="1" style="18" min="10238" max="10239"/>
    <col width="8.1796875" bestFit="1" customWidth="1" style="18" min="10240" max="10243"/>
    <col width="9.26953125" customWidth="1" style="18" min="10244" max="10244"/>
    <col width="10.7265625" customWidth="1" style="18" min="10245" max="10246"/>
    <col width="8.1796875" customWidth="1" style="18" min="10247" max="10247"/>
    <col width="8.1796875" bestFit="1" customWidth="1" style="18" min="10248" max="10266"/>
    <col width="12.7265625" bestFit="1" customWidth="1" style="18" min="10267" max="10267"/>
    <col width="9.1796875" customWidth="1" style="18" min="10268" max="10481"/>
    <col width="12.7265625" customWidth="1" style="18" min="10482" max="10482"/>
    <col width="18.81640625" customWidth="1" style="18" min="10483" max="10483"/>
    <col width="9.26953125" customWidth="1" style="18" min="10484" max="10484"/>
    <col width="10.26953125" customWidth="1" style="18" min="10485" max="10485"/>
    <col width="6.26953125" customWidth="1" style="18" min="10486" max="10486"/>
    <col width="6.453125" customWidth="1" style="18" min="10487" max="10487"/>
    <col width="10.1796875" customWidth="1" style="18" min="10488" max="10488"/>
    <col width="8.26953125" bestFit="1" customWidth="1" style="18" min="10489" max="10491"/>
    <col width="9.26953125" customWidth="1" style="18" min="10492" max="10492"/>
    <col width="11.81640625" customWidth="1" style="18" min="10493" max="10493"/>
    <col width="10.26953125" bestFit="1" customWidth="1" style="18" min="10494" max="10495"/>
    <col width="8.1796875" bestFit="1" customWidth="1" style="18" min="10496" max="10499"/>
    <col width="9.26953125" customWidth="1" style="18" min="10500" max="10500"/>
    <col width="10.7265625" customWidth="1" style="18" min="10501" max="10502"/>
    <col width="8.1796875" customWidth="1" style="18" min="10503" max="10503"/>
    <col width="8.1796875" bestFit="1" customWidth="1" style="18" min="10504" max="10522"/>
    <col width="12.7265625" bestFit="1" customWidth="1" style="18" min="10523" max="10523"/>
    <col width="9.1796875" customWidth="1" style="18" min="10524" max="10737"/>
    <col width="12.7265625" customWidth="1" style="18" min="10738" max="10738"/>
    <col width="18.81640625" customWidth="1" style="18" min="10739" max="10739"/>
    <col width="9.26953125" customWidth="1" style="18" min="10740" max="10740"/>
    <col width="10.26953125" customWidth="1" style="18" min="10741" max="10741"/>
    <col width="6.26953125" customWidth="1" style="18" min="10742" max="10742"/>
    <col width="6.453125" customWidth="1" style="18" min="10743" max="10743"/>
    <col width="10.1796875" customWidth="1" style="18" min="10744" max="10744"/>
    <col width="8.26953125" bestFit="1" customWidth="1" style="18" min="10745" max="10747"/>
    <col width="9.26953125" customWidth="1" style="18" min="10748" max="10748"/>
    <col width="11.81640625" customWidth="1" style="18" min="10749" max="10749"/>
    <col width="10.26953125" bestFit="1" customWidth="1" style="18" min="10750" max="10751"/>
    <col width="8.1796875" bestFit="1" customWidth="1" style="18" min="10752" max="10755"/>
    <col width="9.26953125" customWidth="1" style="18" min="10756" max="10756"/>
    <col width="10.7265625" customWidth="1" style="18" min="10757" max="10758"/>
    <col width="8.1796875" customWidth="1" style="18" min="10759" max="10759"/>
    <col width="8.1796875" bestFit="1" customWidth="1" style="18" min="10760" max="10778"/>
    <col width="12.7265625" bestFit="1" customWidth="1" style="18" min="10779" max="10779"/>
    <col width="9.1796875" customWidth="1" style="18" min="10780" max="10993"/>
    <col width="12.7265625" customWidth="1" style="18" min="10994" max="10994"/>
    <col width="18.81640625" customWidth="1" style="18" min="10995" max="10995"/>
    <col width="9.26953125" customWidth="1" style="18" min="10996" max="10996"/>
    <col width="10.26953125" customWidth="1" style="18" min="10997" max="10997"/>
    <col width="6.26953125" customWidth="1" style="18" min="10998" max="10998"/>
    <col width="6.453125" customWidth="1" style="18" min="10999" max="10999"/>
    <col width="10.1796875" customWidth="1" style="18" min="11000" max="11000"/>
    <col width="8.26953125" bestFit="1" customWidth="1" style="18" min="11001" max="11003"/>
    <col width="9.26953125" customWidth="1" style="18" min="11004" max="11004"/>
    <col width="11.81640625" customWidth="1" style="18" min="11005" max="11005"/>
    <col width="10.26953125" bestFit="1" customWidth="1" style="18" min="11006" max="11007"/>
    <col width="8.1796875" bestFit="1" customWidth="1" style="18" min="11008" max="11011"/>
    <col width="9.26953125" customWidth="1" style="18" min="11012" max="11012"/>
    <col width="10.7265625" customWidth="1" style="18" min="11013" max="11014"/>
    <col width="8.1796875" customWidth="1" style="18" min="11015" max="11015"/>
    <col width="8.1796875" bestFit="1" customWidth="1" style="18" min="11016" max="11034"/>
    <col width="12.7265625" bestFit="1" customWidth="1" style="18" min="11035" max="11035"/>
    <col width="9.1796875" customWidth="1" style="18" min="11036" max="11249"/>
    <col width="12.7265625" customWidth="1" style="18" min="11250" max="11250"/>
    <col width="18.81640625" customWidth="1" style="18" min="11251" max="11251"/>
    <col width="9.26953125" customWidth="1" style="18" min="11252" max="11252"/>
    <col width="10.26953125" customWidth="1" style="18" min="11253" max="11253"/>
    <col width="6.26953125" customWidth="1" style="18" min="11254" max="11254"/>
    <col width="6.453125" customWidth="1" style="18" min="11255" max="11255"/>
    <col width="10.1796875" customWidth="1" style="18" min="11256" max="11256"/>
    <col width="8.26953125" bestFit="1" customWidth="1" style="18" min="11257" max="11259"/>
    <col width="9.26953125" customWidth="1" style="18" min="11260" max="11260"/>
    <col width="11.81640625" customWidth="1" style="18" min="11261" max="11261"/>
    <col width="10.26953125" bestFit="1" customWidth="1" style="18" min="11262" max="11263"/>
    <col width="8.1796875" bestFit="1" customWidth="1" style="18" min="11264" max="11267"/>
    <col width="9.26953125" customWidth="1" style="18" min="11268" max="11268"/>
    <col width="10.7265625" customWidth="1" style="18" min="11269" max="11270"/>
    <col width="8.1796875" customWidth="1" style="18" min="11271" max="11271"/>
    <col width="8.1796875" bestFit="1" customWidth="1" style="18" min="11272" max="11290"/>
    <col width="12.7265625" bestFit="1" customWidth="1" style="18" min="11291" max="11291"/>
    <col width="9.1796875" customWidth="1" style="18" min="11292" max="11505"/>
    <col width="12.7265625" customWidth="1" style="18" min="11506" max="11506"/>
    <col width="18.81640625" customWidth="1" style="18" min="11507" max="11507"/>
    <col width="9.26953125" customWidth="1" style="18" min="11508" max="11508"/>
    <col width="10.26953125" customWidth="1" style="18" min="11509" max="11509"/>
    <col width="6.26953125" customWidth="1" style="18" min="11510" max="11510"/>
    <col width="6.453125" customWidth="1" style="18" min="11511" max="11511"/>
    <col width="10.1796875" customWidth="1" style="18" min="11512" max="11512"/>
    <col width="8.26953125" bestFit="1" customWidth="1" style="18" min="11513" max="11515"/>
    <col width="9.26953125" customWidth="1" style="18" min="11516" max="11516"/>
    <col width="11.81640625" customWidth="1" style="18" min="11517" max="11517"/>
    <col width="10.26953125" bestFit="1" customWidth="1" style="18" min="11518" max="11519"/>
    <col width="8.1796875" bestFit="1" customWidth="1" style="18" min="11520" max="11523"/>
    <col width="9.26953125" customWidth="1" style="18" min="11524" max="11524"/>
    <col width="10.7265625" customWidth="1" style="18" min="11525" max="11526"/>
    <col width="8.1796875" customWidth="1" style="18" min="11527" max="11527"/>
    <col width="8.1796875" bestFit="1" customWidth="1" style="18" min="11528" max="11546"/>
    <col width="12.7265625" bestFit="1" customWidth="1" style="18" min="11547" max="11547"/>
    <col width="9.1796875" customWidth="1" style="18" min="11548" max="11761"/>
    <col width="12.7265625" customWidth="1" style="18" min="11762" max="11762"/>
    <col width="18.81640625" customWidth="1" style="18" min="11763" max="11763"/>
    <col width="9.26953125" customWidth="1" style="18" min="11764" max="11764"/>
    <col width="10.26953125" customWidth="1" style="18" min="11765" max="11765"/>
    <col width="6.26953125" customWidth="1" style="18" min="11766" max="11766"/>
    <col width="6.453125" customWidth="1" style="18" min="11767" max="11767"/>
    <col width="10.1796875" customWidth="1" style="18" min="11768" max="11768"/>
    <col width="8.26953125" bestFit="1" customWidth="1" style="18" min="11769" max="11771"/>
    <col width="9.26953125" customWidth="1" style="18" min="11772" max="11772"/>
    <col width="11.81640625" customWidth="1" style="18" min="11773" max="11773"/>
    <col width="10.26953125" bestFit="1" customWidth="1" style="18" min="11774" max="11775"/>
    <col width="8.1796875" bestFit="1" customWidth="1" style="18" min="11776" max="11779"/>
    <col width="9.26953125" customWidth="1" style="18" min="11780" max="11780"/>
    <col width="10.7265625" customWidth="1" style="18" min="11781" max="11782"/>
    <col width="8.1796875" customWidth="1" style="18" min="11783" max="11783"/>
    <col width="8.1796875" bestFit="1" customWidth="1" style="18" min="11784" max="11802"/>
    <col width="12.7265625" bestFit="1" customWidth="1" style="18" min="11803" max="11803"/>
    <col width="9.1796875" customWidth="1" style="18" min="11804" max="12017"/>
    <col width="12.7265625" customWidth="1" style="18" min="12018" max="12018"/>
    <col width="18.81640625" customWidth="1" style="18" min="12019" max="12019"/>
    <col width="9.26953125" customWidth="1" style="18" min="12020" max="12020"/>
    <col width="10.26953125" customWidth="1" style="18" min="12021" max="12021"/>
    <col width="6.26953125" customWidth="1" style="18" min="12022" max="12022"/>
    <col width="6.453125" customWidth="1" style="18" min="12023" max="12023"/>
    <col width="10.1796875" customWidth="1" style="18" min="12024" max="12024"/>
    <col width="8.26953125" bestFit="1" customWidth="1" style="18" min="12025" max="12027"/>
    <col width="9.26953125" customWidth="1" style="18" min="12028" max="12028"/>
    <col width="11.81640625" customWidth="1" style="18" min="12029" max="12029"/>
    <col width="10.26953125" bestFit="1" customWidth="1" style="18" min="12030" max="12031"/>
    <col width="8.1796875" bestFit="1" customWidth="1" style="18" min="12032" max="12035"/>
    <col width="9.26953125" customWidth="1" style="18" min="12036" max="12036"/>
    <col width="10.7265625" customWidth="1" style="18" min="12037" max="12038"/>
    <col width="8.1796875" customWidth="1" style="18" min="12039" max="12039"/>
    <col width="8.1796875" bestFit="1" customWidth="1" style="18" min="12040" max="12058"/>
    <col width="12.7265625" bestFit="1" customWidth="1" style="18" min="12059" max="12059"/>
    <col width="9.1796875" customWidth="1" style="18" min="12060" max="12273"/>
    <col width="12.7265625" customWidth="1" style="18" min="12274" max="12274"/>
    <col width="18.81640625" customWidth="1" style="18" min="12275" max="12275"/>
    <col width="9.26953125" customWidth="1" style="18" min="12276" max="12276"/>
    <col width="10.26953125" customWidth="1" style="18" min="12277" max="12277"/>
    <col width="6.26953125" customWidth="1" style="18" min="12278" max="12278"/>
    <col width="6.453125" customWidth="1" style="18" min="12279" max="12279"/>
    <col width="10.1796875" customWidth="1" style="18" min="12280" max="12280"/>
    <col width="8.26953125" bestFit="1" customWidth="1" style="18" min="12281" max="12283"/>
    <col width="9.26953125" customWidth="1" style="18" min="12284" max="12284"/>
    <col width="11.81640625" customWidth="1" style="18" min="12285" max="12285"/>
    <col width="10.26953125" bestFit="1" customWidth="1" style="18" min="12286" max="12287"/>
    <col width="8.1796875" bestFit="1" customWidth="1" style="18" min="12288" max="12291"/>
    <col width="9.26953125" customWidth="1" style="18" min="12292" max="12292"/>
    <col width="10.7265625" customWidth="1" style="18" min="12293" max="12294"/>
    <col width="8.1796875" customWidth="1" style="18" min="12295" max="12295"/>
    <col width="8.1796875" bestFit="1" customWidth="1" style="18" min="12296" max="12314"/>
    <col width="12.7265625" bestFit="1" customWidth="1" style="18" min="12315" max="12315"/>
    <col width="9.1796875" customWidth="1" style="18" min="12316" max="12529"/>
    <col width="12.7265625" customWidth="1" style="18" min="12530" max="12530"/>
    <col width="18.81640625" customWidth="1" style="18" min="12531" max="12531"/>
    <col width="9.26953125" customWidth="1" style="18" min="12532" max="12532"/>
    <col width="10.26953125" customWidth="1" style="18" min="12533" max="12533"/>
    <col width="6.26953125" customWidth="1" style="18" min="12534" max="12534"/>
    <col width="6.453125" customWidth="1" style="18" min="12535" max="12535"/>
    <col width="10.1796875" customWidth="1" style="18" min="12536" max="12536"/>
    <col width="8.26953125" bestFit="1" customWidth="1" style="18" min="12537" max="12539"/>
    <col width="9.26953125" customWidth="1" style="18" min="12540" max="12540"/>
    <col width="11.81640625" customWidth="1" style="18" min="12541" max="12541"/>
    <col width="10.26953125" bestFit="1" customWidth="1" style="18" min="12542" max="12543"/>
    <col width="8.1796875" bestFit="1" customWidth="1" style="18" min="12544" max="12547"/>
    <col width="9.26953125" customWidth="1" style="18" min="12548" max="12548"/>
    <col width="10.7265625" customWidth="1" style="18" min="12549" max="12550"/>
    <col width="8.1796875" customWidth="1" style="18" min="12551" max="12551"/>
    <col width="8.1796875" bestFit="1" customWidth="1" style="18" min="12552" max="12570"/>
    <col width="12.7265625" bestFit="1" customWidth="1" style="18" min="12571" max="12571"/>
    <col width="9.1796875" customWidth="1" style="18" min="12572" max="12785"/>
    <col width="12.7265625" customWidth="1" style="18" min="12786" max="12786"/>
    <col width="18.81640625" customWidth="1" style="18" min="12787" max="12787"/>
    <col width="9.26953125" customWidth="1" style="18" min="12788" max="12788"/>
    <col width="10.26953125" customWidth="1" style="18" min="12789" max="12789"/>
    <col width="6.26953125" customWidth="1" style="18" min="12790" max="12790"/>
    <col width="6.453125" customWidth="1" style="18" min="12791" max="12791"/>
    <col width="10.1796875" customWidth="1" style="18" min="12792" max="12792"/>
    <col width="8.26953125" bestFit="1" customWidth="1" style="18" min="12793" max="12795"/>
    <col width="9.26953125" customWidth="1" style="18" min="12796" max="12796"/>
    <col width="11.81640625" customWidth="1" style="18" min="12797" max="12797"/>
    <col width="10.26953125" bestFit="1" customWidth="1" style="18" min="12798" max="12799"/>
    <col width="8.1796875" bestFit="1" customWidth="1" style="18" min="12800" max="12803"/>
    <col width="9.26953125" customWidth="1" style="18" min="12804" max="12804"/>
    <col width="10.7265625" customWidth="1" style="18" min="12805" max="12806"/>
    <col width="8.1796875" customWidth="1" style="18" min="12807" max="12807"/>
    <col width="8.1796875" bestFit="1" customWidth="1" style="18" min="12808" max="12826"/>
    <col width="12.7265625" bestFit="1" customWidth="1" style="18" min="12827" max="12827"/>
    <col width="9.1796875" customWidth="1" style="18" min="12828" max="13041"/>
    <col width="12.7265625" customWidth="1" style="18" min="13042" max="13042"/>
    <col width="18.81640625" customWidth="1" style="18" min="13043" max="13043"/>
    <col width="9.26953125" customWidth="1" style="18" min="13044" max="13044"/>
    <col width="10.26953125" customWidth="1" style="18" min="13045" max="13045"/>
    <col width="6.26953125" customWidth="1" style="18" min="13046" max="13046"/>
    <col width="6.453125" customWidth="1" style="18" min="13047" max="13047"/>
    <col width="10.1796875" customWidth="1" style="18" min="13048" max="13048"/>
    <col width="8.26953125" bestFit="1" customWidth="1" style="18" min="13049" max="13051"/>
    <col width="9.26953125" customWidth="1" style="18" min="13052" max="13052"/>
    <col width="11.81640625" customWidth="1" style="18" min="13053" max="13053"/>
    <col width="10.26953125" bestFit="1" customWidth="1" style="18" min="13054" max="13055"/>
    <col width="8.1796875" bestFit="1" customWidth="1" style="18" min="13056" max="13059"/>
    <col width="9.26953125" customWidth="1" style="18" min="13060" max="13060"/>
    <col width="10.7265625" customWidth="1" style="18" min="13061" max="13062"/>
    <col width="8.1796875" customWidth="1" style="18" min="13063" max="13063"/>
    <col width="8.1796875" bestFit="1" customWidth="1" style="18" min="13064" max="13082"/>
    <col width="12.7265625" bestFit="1" customWidth="1" style="18" min="13083" max="13083"/>
    <col width="9.1796875" customWidth="1" style="18" min="13084" max="13297"/>
    <col width="12.7265625" customWidth="1" style="18" min="13298" max="13298"/>
    <col width="18.81640625" customWidth="1" style="18" min="13299" max="13299"/>
    <col width="9.26953125" customWidth="1" style="18" min="13300" max="13300"/>
    <col width="10.26953125" customWidth="1" style="18" min="13301" max="13301"/>
    <col width="6.26953125" customWidth="1" style="18" min="13302" max="13302"/>
    <col width="6.453125" customWidth="1" style="18" min="13303" max="13303"/>
    <col width="10.1796875" customWidth="1" style="18" min="13304" max="13304"/>
    <col width="8.26953125" bestFit="1" customWidth="1" style="18" min="13305" max="13307"/>
    <col width="9.26953125" customWidth="1" style="18" min="13308" max="13308"/>
    <col width="11.81640625" customWidth="1" style="18" min="13309" max="13309"/>
    <col width="10.26953125" bestFit="1" customWidth="1" style="18" min="13310" max="13311"/>
    <col width="8.1796875" bestFit="1" customWidth="1" style="18" min="13312" max="13315"/>
    <col width="9.26953125" customWidth="1" style="18" min="13316" max="13316"/>
    <col width="10.7265625" customWidth="1" style="18" min="13317" max="13318"/>
    <col width="8.1796875" customWidth="1" style="18" min="13319" max="13319"/>
    <col width="8.1796875" bestFit="1" customWidth="1" style="18" min="13320" max="13338"/>
    <col width="12.7265625" bestFit="1" customWidth="1" style="18" min="13339" max="13339"/>
    <col width="9.1796875" customWidth="1" style="18" min="13340" max="13553"/>
    <col width="12.7265625" customWidth="1" style="18" min="13554" max="13554"/>
    <col width="18.81640625" customWidth="1" style="18" min="13555" max="13555"/>
    <col width="9.26953125" customWidth="1" style="18" min="13556" max="13556"/>
    <col width="10.26953125" customWidth="1" style="18" min="13557" max="13557"/>
    <col width="6.26953125" customWidth="1" style="18" min="13558" max="13558"/>
    <col width="6.453125" customWidth="1" style="18" min="13559" max="13559"/>
    <col width="10.1796875" customWidth="1" style="18" min="13560" max="13560"/>
    <col width="8.26953125" bestFit="1" customWidth="1" style="18" min="13561" max="13563"/>
    <col width="9.26953125" customWidth="1" style="18" min="13564" max="13564"/>
    <col width="11.81640625" customWidth="1" style="18" min="13565" max="13565"/>
    <col width="10.26953125" bestFit="1" customWidth="1" style="18" min="13566" max="13567"/>
    <col width="8.1796875" bestFit="1" customWidth="1" style="18" min="13568" max="13571"/>
    <col width="9.26953125" customWidth="1" style="18" min="13572" max="13572"/>
    <col width="10.7265625" customWidth="1" style="18" min="13573" max="13574"/>
    <col width="8.1796875" customWidth="1" style="18" min="13575" max="13575"/>
    <col width="8.1796875" bestFit="1" customWidth="1" style="18" min="13576" max="13594"/>
    <col width="12.7265625" bestFit="1" customWidth="1" style="18" min="13595" max="13595"/>
    <col width="9.1796875" customWidth="1" style="18" min="13596" max="13809"/>
    <col width="12.7265625" customWidth="1" style="18" min="13810" max="13810"/>
    <col width="18.81640625" customWidth="1" style="18" min="13811" max="13811"/>
    <col width="9.26953125" customWidth="1" style="18" min="13812" max="13812"/>
    <col width="10.26953125" customWidth="1" style="18" min="13813" max="13813"/>
    <col width="6.26953125" customWidth="1" style="18" min="13814" max="13814"/>
    <col width="6.453125" customWidth="1" style="18" min="13815" max="13815"/>
    <col width="10.1796875" customWidth="1" style="18" min="13816" max="13816"/>
    <col width="8.26953125" bestFit="1" customWidth="1" style="18" min="13817" max="13819"/>
    <col width="9.26953125" customWidth="1" style="18" min="13820" max="13820"/>
    <col width="11.81640625" customWidth="1" style="18" min="13821" max="13821"/>
    <col width="10.26953125" bestFit="1" customWidth="1" style="18" min="13822" max="13823"/>
    <col width="8.1796875" bestFit="1" customWidth="1" style="18" min="13824" max="13827"/>
    <col width="9.26953125" customWidth="1" style="18" min="13828" max="13828"/>
    <col width="10.7265625" customWidth="1" style="18" min="13829" max="13830"/>
    <col width="8.1796875" customWidth="1" style="18" min="13831" max="13831"/>
    <col width="8.1796875" bestFit="1" customWidth="1" style="18" min="13832" max="13850"/>
    <col width="12.7265625" bestFit="1" customWidth="1" style="18" min="13851" max="13851"/>
    <col width="9.1796875" customWidth="1" style="18" min="13852" max="14065"/>
    <col width="12.7265625" customWidth="1" style="18" min="14066" max="14066"/>
    <col width="18.81640625" customWidth="1" style="18" min="14067" max="14067"/>
    <col width="9.26953125" customWidth="1" style="18" min="14068" max="14068"/>
    <col width="10.26953125" customWidth="1" style="18" min="14069" max="14069"/>
    <col width="6.26953125" customWidth="1" style="18" min="14070" max="14070"/>
    <col width="6.453125" customWidth="1" style="18" min="14071" max="14071"/>
    <col width="10.1796875" customWidth="1" style="18" min="14072" max="14072"/>
    <col width="8.26953125" bestFit="1" customWidth="1" style="18" min="14073" max="14075"/>
    <col width="9.26953125" customWidth="1" style="18" min="14076" max="14076"/>
    <col width="11.81640625" customWidth="1" style="18" min="14077" max="14077"/>
    <col width="10.26953125" bestFit="1" customWidth="1" style="18" min="14078" max="14079"/>
    <col width="8.1796875" bestFit="1" customWidth="1" style="18" min="14080" max="14083"/>
    <col width="9.26953125" customWidth="1" style="18" min="14084" max="14084"/>
    <col width="10.7265625" customWidth="1" style="18" min="14085" max="14086"/>
    <col width="8.1796875" customWidth="1" style="18" min="14087" max="14087"/>
    <col width="8.1796875" bestFit="1" customWidth="1" style="18" min="14088" max="14106"/>
    <col width="12.7265625" bestFit="1" customWidth="1" style="18" min="14107" max="14107"/>
    <col width="9.1796875" customWidth="1" style="18" min="14108" max="14321"/>
    <col width="12.7265625" customWidth="1" style="18" min="14322" max="14322"/>
    <col width="18.81640625" customWidth="1" style="18" min="14323" max="14323"/>
    <col width="9.26953125" customWidth="1" style="18" min="14324" max="14324"/>
    <col width="10.26953125" customWidth="1" style="18" min="14325" max="14325"/>
    <col width="6.26953125" customWidth="1" style="18" min="14326" max="14326"/>
    <col width="6.453125" customWidth="1" style="18" min="14327" max="14327"/>
    <col width="10.1796875" customWidth="1" style="18" min="14328" max="14328"/>
    <col width="8.26953125" bestFit="1" customWidth="1" style="18" min="14329" max="14331"/>
    <col width="9.26953125" customWidth="1" style="18" min="14332" max="14332"/>
    <col width="11.81640625" customWidth="1" style="18" min="14333" max="14333"/>
    <col width="10.26953125" bestFit="1" customWidth="1" style="18" min="14334" max="14335"/>
    <col width="8.1796875" bestFit="1" customWidth="1" style="18" min="14336" max="14339"/>
    <col width="9.26953125" customWidth="1" style="18" min="14340" max="14340"/>
    <col width="10.7265625" customWidth="1" style="18" min="14341" max="14342"/>
    <col width="8.1796875" customWidth="1" style="18" min="14343" max="14343"/>
    <col width="8.1796875" bestFit="1" customWidth="1" style="18" min="14344" max="14362"/>
    <col width="12.7265625" bestFit="1" customWidth="1" style="18" min="14363" max="14363"/>
    <col width="9.1796875" customWidth="1" style="18" min="14364" max="14577"/>
    <col width="12.7265625" customWidth="1" style="18" min="14578" max="14578"/>
    <col width="18.81640625" customWidth="1" style="18" min="14579" max="14579"/>
    <col width="9.26953125" customWidth="1" style="18" min="14580" max="14580"/>
    <col width="10.26953125" customWidth="1" style="18" min="14581" max="14581"/>
    <col width="6.26953125" customWidth="1" style="18" min="14582" max="14582"/>
    <col width="6.453125" customWidth="1" style="18" min="14583" max="14583"/>
    <col width="10.1796875" customWidth="1" style="18" min="14584" max="14584"/>
    <col width="8.26953125" bestFit="1" customWidth="1" style="18" min="14585" max="14587"/>
    <col width="9.26953125" customWidth="1" style="18" min="14588" max="14588"/>
    <col width="11.81640625" customWidth="1" style="18" min="14589" max="14589"/>
    <col width="10.26953125" bestFit="1" customWidth="1" style="18" min="14590" max="14591"/>
    <col width="8.1796875" bestFit="1" customWidth="1" style="18" min="14592" max="14595"/>
    <col width="9.26953125" customWidth="1" style="18" min="14596" max="14596"/>
    <col width="10.7265625" customWidth="1" style="18" min="14597" max="14598"/>
    <col width="8.1796875" customWidth="1" style="18" min="14599" max="14599"/>
    <col width="8.1796875" bestFit="1" customWidth="1" style="18" min="14600" max="14618"/>
    <col width="12.7265625" bestFit="1" customWidth="1" style="18" min="14619" max="14619"/>
    <col width="9.1796875" customWidth="1" style="18" min="14620" max="14833"/>
    <col width="12.7265625" customWidth="1" style="18" min="14834" max="14834"/>
    <col width="18.81640625" customWidth="1" style="18" min="14835" max="14835"/>
    <col width="9.26953125" customWidth="1" style="18" min="14836" max="14836"/>
    <col width="10.26953125" customWidth="1" style="18" min="14837" max="14837"/>
    <col width="6.26953125" customWidth="1" style="18" min="14838" max="14838"/>
    <col width="6.453125" customWidth="1" style="18" min="14839" max="14839"/>
    <col width="10.1796875" customWidth="1" style="18" min="14840" max="14840"/>
    <col width="8.26953125" bestFit="1" customWidth="1" style="18" min="14841" max="14843"/>
    <col width="9.26953125" customWidth="1" style="18" min="14844" max="14844"/>
    <col width="11.81640625" customWidth="1" style="18" min="14845" max="14845"/>
    <col width="10.26953125" bestFit="1" customWidth="1" style="18" min="14846" max="14847"/>
    <col width="8.1796875" bestFit="1" customWidth="1" style="18" min="14848" max="14851"/>
    <col width="9.26953125" customWidth="1" style="18" min="14852" max="14852"/>
    <col width="10.7265625" customWidth="1" style="18" min="14853" max="14854"/>
    <col width="8.1796875" customWidth="1" style="18" min="14855" max="14855"/>
    <col width="8.1796875" bestFit="1" customWidth="1" style="18" min="14856" max="14874"/>
    <col width="12.7265625" bestFit="1" customWidth="1" style="18" min="14875" max="14875"/>
    <col width="9.1796875" customWidth="1" style="18" min="14876" max="15089"/>
    <col width="12.7265625" customWidth="1" style="18" min="15090" max="15090"/>
    <col width="18.81640625" customWidth="1" style="18" min="15091" max="15091"/>
    <col width="9.26953125" customWidth="1" style="18" min="15092" max="15092"/>
    <col width="10.26953125" customWidth="1" style="18" min="15093" max="15093"/>
    <col width="6.26953125" customWidth="1" style="18" min="15094" max="15094"/>
    <col width="6.453125" customWidth="1" style="18" min="15095" max="15095"/>
    <col width="10.1796875" customWidth="1" style="18" min="15096" max="15096"/>
    <col width="8.26953125" bestFit="1" customWidth="1" style="18" min="15097" max="15099"/>
    <col width="9.26953125" customWidth="1" style="18" min="15100" max="15100"/>
    <col width="11.81640625" customWidth="1" style="18" min="15101" max="15101"/>
    <col width="10.26953125" bestFit="1" customWidth="1" style="18" min="15102" max="15103"/>
    <col width="8.1796875" bestFit="1" customWidth="1" style="18" min="15104" max="15107"/>
    <col width="9.26953125" customWidth="1" style="18" min="15108" max="15108"/>
    <col width="10.7265625" customWidth="1" style="18" min="15109" max="15110"/>
    <col width="8.1796875" customWidth="1" style="18" min="15111" max="15111"/>
    <col width="8.1796875" bestFit="1" customWidth="1" style="18" min="15112" max="15130"/>
    <col width="12.7265625" bestFit="1" customWidth="1" style="18" min="15131" max="15131"/>
    <col width="9.1796875" customWidth="1" style="18" min="15132" max="15345"/>
    <col width="12.7265625" customWidth="1" style="18" min="15346" max="15346"/>
    <col width="18.81640625" customWidth="1" style="18" min="15347" max="15347"/>
    <col width="9.26953125" customWidth="1" style="18" min="15348" max="15348"/>
    <col width="10.26953125" customWidth="1" style="18" min="15349" max="15349"/>
    <col width="6.26953125" customWidth="1" style="18" min="15350" max="15350"/>
    <col width="6.453125" customWidth="1" style="18" min="15351" max="15351"/>
    <col width="10.1796875" customWidth="1" style="18" min="15352" max="15352"/>
    <col width="8.26953125" bestFit="1" customWidth="1" style="18" min="15353" max="15355"/>
    <col width="9.26953125" customWidth="1" style="18" min="15356" max="15356"/>
    <col width="11.81640625" customWidth="1" style="18" min="15357" max="15357"/>
    <col width="10.26953125" bestFit="1" customWidth="1" style="18" min="15358" max="15359"/>
    <col width="8.1796875" bestFit="1" customWidth="1" style="18" min="15360" max="15363"/>
    <col width="9.26953125" customWidth="1" style="18" min="15364" max="15364"/>
    <col width="10.7265625" customWidth="1" style="18" min="15365" max="15366"/>
    <col width="8.1796875" customWidth="1" style="18" min="15367" max="15367"/>
    <col width="8.1796875" bestFit="1" customWidth="1" style="18" min="15368" max="15386"/>
    <col width="12.7265625" bestFit="1" customWidth="1" style="18" min="15387" max="15387"/>
    <col width="9.1796875" customWidth="1" style="18" min="15388" max="15601"/>
    <col width="12.7265625" customWidth="1" style="18" min="15602" max="15602"/>
    <col width="18.81640625" customWidth="1" style="18" min="15603" max="15603"/>
    <col width="9.26953125" customWidth="1" style="18" min="15604" max="15604"/>
    <col width="10.26953125" customWidth="1" style="18" min="15605" max="15605"/>
    <col width="6.26953125" customWidth="1" style="18" min="15606" max="15606"/>
    <col width="6.453125" customWidth="1" style="18" min="15607" max="15607"/>
    <col width="10.1796875" customWidth="1" style="18" min="15608" max="15608"/>
    <col width="8.26953125" bestFit="1" customWidth="1" style="18" min="15609" max="15611"/>
    <col width="9.26953125" customWidth="1" style="18" min="15612" max="15612"/>
    <col width="11.81640625" customWidth="1" style="18" min="15613" max="15613"/>
    <col width="10.26953125" bestFit="1" customWidth="1" style="18" min="15614" max="15615"/>
    <col width="8.1796875" bestFit="1" customWidth="1" style="18" min="15616" max="15619"/>
    <col width="9.26953125" customWidth="1" style="18" min="15620" max="15620"/>
    <col width="10.7265625" customWidth="1" style="18" min="15621" max="15622"/>
    <col width="8.1796875" customWidth="1" style="18" min="15623" max="15623"/>
    <col width="8.1796875" bestFit="1" customWidth="1" style="18" min="15624" max="15642"/>
    <col width="12.7265625" bestFit="1" customWidth="1" style="18" min="15643" max="15643"/>
    <col width="9.1796875" customWidth="1" style="18" min="15644" max="15857"/>
    <col width="12.7265625" customWidth="1" style="18" min="15858" max="15858"/>
    <col width="18.81640625" customWidth="1" style="18" min="15859" max="15859"/>
    <col width="9.26953125" customWidth="1" style="18" min="15860" max="15860"/>
    <col width="10.26953125" customWidth="1" style="18" min="15861" max="15861"/>
    <col width="6.26953125" customWidth="1" style="18" min="15862" max="15862"/>
    <col width="6.453125" customWidth="1" style="18" min="15863" max="15863"/>
    <col width="10.1796875" customWidth="1" style="18" min="15864" max="15864"/>
    <col width="8.26953125" bestFit="1" customWidth="1" style="18" min="15865" max="15867"/>
    <col width="9.26953125" customWidth="1" style="18" min="15868" max="15868"/>
    <col width="11.81640625" customWidth="1" style="18" min="15869" max="15869"/>
    <col width="10.26953125" bestFit="1" customWidth="1" style="18" min="15870" max="15871"/>
    <col width="8.1796875" bestFit="1" customWidth="1" style="18" min="15872" max="15875"/>
    <col width="9.26953125" customWidth="1" style="18" min="15876" max="15876"/>
    <col width="10.7265625" customWidth="1" style="18" min="15877" max="15878"/>
    <col width="8.1796875" customWidth="1" style="18" min="15879" max="15879"/>
    <col width="8.1796875" bestFit="1" customWidth="1" style="18" min="15880" max="15898"/>
    <col width="12.7265625" bestFit="1" customWidth="1" style="18" min="15899" max="15899"/>
    <col width="9.1796875" customWidth="1" style="18" min="15900" max="16113"/>
    <col width="12.7265625" customWidth="1" style="18" min="16114" max="16114"/>
    <col width="18.81640625" customWidth="1" style="18" min="16115" max="16115"/>
    <col width="9.26953125" customWidth="1" style="18" min="16116" max="16116"/>
    <col width="10.26953125" customWidth="1" style="18" min="16117" max="16117"/>
    <col width="6.26953125" customWidth="1" style="18" min="16118" max="16118"/>
    <col width="6.453125" customWidth="1" style="18" min="16119" max="16119"/>
    <col width="10.1796875" customWidth="1" style="18" min="16120" max="16120"/>
    <col width="8.26953125" bestFit="1" customWidth="1" style="18" min="16121" max="16123"/>
    <col width="9.26953125" customWidth="1" style="18" min="16124" max="16124"/>
    <col width="11.81640625" customWidth="1" style="18" min="16125" max="16125"/>
    <col width="10.26953125" bestFit="1" customWidth="1" style="18" min="16126" max="16127"/>
    <col width="8.1796875" bestFit="1" customWidth="1" style="18" min="16128" max="16131"/>
    <col width="9.26953125" customWidth="1" style="18" min="16132" max="16132"/>
    <col width="10.7265625" customWidth="1" style="18" min="16133" max="16134"/>
    <col width="8.1796875" customWidth="1" style="18" min="16135" max="16135"/>
    <col width="8.1796875" bestFit="1" customWidth="1" style="18" min="16136" max="16154"/>
    <col width="12.7265625" bestFit="1" customWidth="1" style="18" min="16155" max="16155"/>
    <col width="9.1796875" customWidth="1" style="18" min="16156" max="16383"/>
    <col width="9.1796875" customWidth="1" style="18" min="16384" max="16384"/>
  </cols>
  <sheetData>
    <row r="2">
      <c r="B2" s="16" t="inlineStr">
        <is>
          <t>Check Point $</t>
        </is>
      </c>
    </row>
    <row r="4" customFormat="1" s="25">
      <c r="B4" s="19" t="inlineStr">
        <is>
          <t>Country Desc.</t>
        </is>
      </c>
      <c r="C4" s="20" t="inlineStr">
        <is>
          <t>2020</t>
        </is>
      </c>
      <c r="D4" s="21" t="inlineStr">
        <is>
          <t>2019</t>
        </is>
      </c>
      <c r="E4" s="21" t="inlineStr">
        <is>
          <t>2018</t>
        </is>
      </c>
      <c r="F4" s="21" t="inlineStr">
        <is>
          <t>2017</t>
        </is>
      </c>
      <c r="G4" s="21" t="inlineStr">
        <is>
          <t>2016</t>
        </is>
      </c>
      <c r="H4" s="21" t="inlineStr">
        <is>
          <t>2015</t>
        </is>
      </c>
      <c r="I4" s="22" t="inlineStr">
        <is>
          <t>2014</t>
        </is>
      </c>
      <c r="J4" s="21" t="inlineStr">
        <is>
          <t>2013</t>
        </is>
      </c>
      <c r="K4" s="23" t="inlineStr">
        <is>
          <t>2012</t>
        </is>
      </c>
      <c r="L4" s="24" t="inlineStr">
        <is>
          <t>2011</t>
        </is>
      </c>
    </row>
    <row r="5">
      <c r="B5" s="26" t="inlineStr">
        <is>
          <t>Israel</t>
        </is>
      </c>
      <c r="C5" s="27" t="n">
        <v>0.762266921733434</v>
      </c>
      <c r="D5" s="28" t="n">
        <v>0.6924665215461692</v>
      </c>
      <c r="E5" s="28" t="n">
        <v>0.6842833876970701</v>
      </c>
      <c r="F5" s="28" t="n">
        <v>0.602060588014346</v>
      </c>
      <c r="G5" s="28" t="n">
        <v>0.5577270755256815</v>
      </c>
      <c r="H5" s="28" t="n">
        <v>0.6392813986228399</v>
      </c>
      <c r="I5" s="193" t="n">
        <v>0.6592636716043186</v>
      </c>
      <c r="J5" s="193" t="n">
        <v>0.7479182974676046</v>
      </c>
      <c r="K5" s="193" t="n">
        <v>0.6185169593388311</v>
      </c>
      <c r="L5" s="194" t="n">
        <v>0.6012485118853026</v>
      </c>
    </row>
    <row r="6">
      <c r="B6" s="26" t="inlineStr">
        <is>
          <t>Argentina</t>
        </is>
      </c>
      <c r="C6" s="27" t="n">
        <v>0.3606340841847629</v>
      </c>
      <c r="D6" s="28" t="n">
        <v>0.4221574993775422</v>
      </c>
      <c r="E6" s="28" t="n">
        <v>0.4887685624256939</v>
      </c>
      <c r="F6" s="28" t="n">
        <v>0.3019796546707635</v>
      </c>
      <c r="G6" s="28" t="n">
        <v>0.2582444070542511</v>
      </c>
      <c r="H6" s="28" t="n">
        <v>0.3462737809459593</v>
      </c>
      <c r="I6" s="193" t="n">
        <v>0.5522595654057871</v>
      </c>
      <c r="J6" s="193" t="n">
        <v>0.4168093413040463</v>
      </c>
      <c r="K6" s="193" t="n">
        <v>0.3761675770877826</v>
      </c>
      <c r="L6" s="194" t="n">
        <v>0.3995980694801733</v>
      </c>
    </row>
    <row r="7">
      <c r="B7" s="26" t="inlineStr">
        <is>
          <t>Brazil</t>
        </is>
      </c>
      <c r="C7" s="27" t="n">
        <v>0.4351531876974889</v>
      </c>
      <c r="D7" s="28" t="n">
        <v>0.4688735228721492</v>
      </c>
      <c r="E7" s="28" t="n">
        <v>0.6022248611123461</v>
      </c>
      <c r="F7" s="28" t="n">
        <v>0.569895125543024</v>
      </c>
      <c r="G7" s="28" t="n">
        <v>0.5357702495988553</v>
      </c>
      <c r="H7" s="28" t="n">
        <v>0.4540128543113817</v>
      </c>
      <c r="I7" s="193" t="n">
        <v>0.9272637355770504</v>
      </c>
      <c r="J7" s="193" t="n">
        <v>0.7498612663405587</v>
      </c>
      <c r="K7" s="193" t="n">
        <v>0.8270183139334862</v>
      </c>
      <c r="L7" s="194" t="n">
        <v>0.7027862864642717</v>
      </c>
    </row>
    <row r="8">
      <c r="B8" s="26" t="inlineStr">
        <is>
          <t>Canada</t>
        </is>
      </c>
      <c r="C8" s="27" t="n">
        <v>0.7441829909244404</v>
      </c>
      <c r="D8" s="28" t="n">
        <v>0.7764570541371096</v>
      </c>
      <c r="E8" s="28" t="n">
        <v>0.7693194202071975</v>
      </c>
      <c r="F8" s="28" t="n">
        <v>0.7890774105825895</v>
      </c>
      <c r="G8" s="28" t="n">
        <v>0.7919303136642899</v>
      </c>
      <c r="H8" s="28" t="n">
        <v>0.7797006704758785</v>
      </c>
      <c r="I8" s="193" t="n">
        <v>1.056631723288407</v>
      </c>
      <c r="J8" s="193" t="n">
        <v>1.055369365751839</v>
      </c>
      <c r="K8" s="193" t="n">
        <v>1.106723624576561</v>
      </c>
      <c r="L8" s="194" t="n">
        <v>1.148711755831944</v>
      </c>
    </row>
    <row r="9">
      <c r="B9" s="26" t="inlineStr">
        <is>
          <t>Chile</t>
        </is>
      </c>
      <c r="C9" s="27" t="n">
        <v>0.559669102805385</v>
      </c>
      <c r="D9" s="28" t="n">
        <v>0.5902190407994238</v>
      </c>
      <c r="E9" s="28" t="n">
        <v>0.6916466768595866</v>
      </c>
      <c r="F9" s="28" t="n">
        <v>0.5899245758304378</v>
      </c>
      <c r="G9" s="28" t="n">
        <v>0.5861433453964399</v>
      </c>
      <c r="H9" s="28" t="n">
        <v>0.5550926167540381</v>
      </c>
      <c r="I9" s="193" t="n">
        <v>0.6997408100898732</v>
      </c>
      <c r="J9" s="193" t="n">
        <v>0.6489650968526141</v>
      </c>
      <c r="K9" s="193" t="n">
        <v>0.9315513449411585</v>
      </c>
      <c r="L9" s="194" t="n"/>
    </row>
    <row r="10">
      <c r="B10" s="26" t="inlineStr">
        <is>
          <t>Colombia</t>
        </is>
      </c>
      <c r="C10" s="27" t="n">
        <v>0.4143599516638939</v>
      </c>
      <c r="D10" s="28" t="n">
        <v>0.4603477643375469</v>
      </c>
      <c r="E10" s="28" t="n">
        <v>0.5436640403199431</v>
      </c>
      <c r="F10" s="28" t="n">
        <v>0.5907502379330445</v>
      </c>
      <c r="G10" s="28" t="n">
        <v>0.576746452880473</v>
      </c>
      <c r="H10" s="28" t="n">
        <v>0.5626769673627019</v>
      </c>
      <c r="I10" s="193" t="n">
        <v>0.4906388630916226</v>
      </c>
      <c r="J10" s="193" t="n">
        <v>0.4552978674117179</v>
      </c>
      <c r="K10" s="193" t="n">
        <v>0.525010159446877</v>
      </c>
      <c r="L10" s="194" t="n">
        <v>0.4637645613988767</v>
      </c>
    </row>
    <row r="11">
      <c r="B11" s="26" t="inlineStr">
        <is>
          <t>Ecuador</t>
        </is>
      </c>
      <c r="C11" s="27" t="n">
        <v>0.7150109624233949</v>
      </c>
      <c r="D11" s="28" t="n">
        <v>0.7348070049107704</v>
      </c>
      <c r="E11" s="28" t="n">
        <v>0.66694332106249</v>
      </c>
      <c r="F11" s="28" t="n">
        <v>0.6261226211447964</v>
      </c>
      <c r="G11" s="28" t="n">
        <v>0.5751032675513098</v>
      </c>
      <c r="H11" s="28" t="n">
        <v>0.5349369336237846</v>
      </c>
      <c r="I11" s="193" t="n">
        <v>0.4996507784759086</v>
      </c>
      <c r="J11" s="193" t="n">
        <v>0.4926468799031826</v>
      </c>
      <c r="K11" s="193" t="n">
        <v>0.5</v>
      </c>
      <c r="L11" s="194" t="n"/>
    </row>
    <row r="12">
      <c r="B12" s="26" t="inlineStr">
        <is>
          <t>Guatemala</t>
        </is>
      </c>
      <c r="C12" s="27" t="n">
        <v>0.4284897507859253</v>
      </c>
      <c r="D12" s="28" t="n">
        <v>0.45448734676785</v>
      </c>
      <c r="E12" s="28" t="n">
        <v>0.4578885825757213</v>
      </c>
      <c r="F12" s="28" t="n">
        <v>0.4059162432873848</v>
      </c>
      <c r="G12" s="28" t="n">
        <v>0.7226627274827399</v>
      </c>
      <c r="H12" s="28" t="n">
        <v>0.7246621464393416</v>
      </c>
      <c r="I12" s="193" t="n">
        <v>0.5622288196671095</v>
      </c>
      <c r="J12" s="193" t="n">
        <v>0.5114678955823878</v>
      </c>
      <c r="K12" s="193" t="n"/>
      <c r="L12" s="194" t="n"/>
    </row>
    <row r="13">
      <c r="B13" s="26" t="inlineStr">
        <is>
          <t>Mexico</t>
        </is>
      </c>
      <c r="C13" s="27" t="n">
        <v>0.4455472911805166</v>
      </c>
      <c r="D13" s="28" t="n">
        <v>0.4490525693432598</v>
      </c>
      <c r="E13" s="28" t="n">
        <v>0.4516097779412824</v>
      </c>
      <c r="F13" s="28" t="n">
        <v>0.432221315926144</v>
      </c>
      <c r="G13" s="28" t="n">
        <v>0.4318671237566345</v>
      </c>
      <c r="H13" s="28" t="n">
        <v>0.4859629873284232</v>
      </c>
      <c r="I13" s="193" t="n">
        <v>0.4858780155813142</v>
      </c>
      <c r="J13" s="193" t="n">
        <v>0.4650407474196616</v>
      </c>
      <c r="K13" s="193" t="n">
        <v>0.521453796429338</v>
      </c>
      <c r="L13" s="194" t="n">
        <v>0.5436475748737101</v>
      </c>
    </row>
    <row r="14">
      <c r="B14" s="26" t="inlineStr">
        <is>
          <t>Panama</t>
        </is>
      </c>
      <c r="C14" s="27" t="n">
        <v>0.4768500076477086</v>
      </c>
      <c r="D14" s="28" t="n">
        <v>0.5228147955805498</v>
      </c>
      <c r="E14" s="28" t="n">
        <v>0.5237102857347911</v>
      </c>
      <c r="F14" s="28" t="n">
        <v>0.5321880584877545</v>
      </c>
      <c r="G14" s="28" t="n">
        <v>0.3411239109182343</v>
      </c>
      <c r="H14" s="28" t="n"/>
      <c r="I14" s="193" t="n"/>
      <c r="J14" s="193" t="n"/>
      <c r="K14" s="193" t="n"/>
      <c r="L14" s="194" t="n"/>
    </row>
    <row r="15">
      <c r="B15" s="26" t="inlineStr">
        <is>
          <t>Peru</t>
        </is>
      </c>
      <c r="C15" s="27" t="n">
        <v>0.4716292815564639</v>
      </c>
      <c r="D15" s="28" t="n">
        <v>0.5065771132179531</v>
      </c>
      <c r="E15" s="28" t="n">
        <v>0.5226896071743428</v>
      </c>
      <c r="F15" s="28" t="n">
        <v>0.4463667821966272</v>
      </c>
      <c r="G15" s="28" t="n">
        <v>0.3910557085565839</v>
      </c>
      <c r="H15" s="28" t="n">
        <v>0.4106942455903711</v>
      </c>
      <c r="I15" s="193" t="n"/>
      <c r="J15" s="193" t="n"/>
      <c r="K15" s="193" t="n"/>
      <c r="L15" s="194" t="n"/>
    </row>
    <row r="16">
      <c r="B16" s="26" t="inlineStr">
        <is>
          <t>United States</t>
        </is>
      </c>
      <c r="C16" s="27" t="n">
        <v>1</v>
      </c>
      <c r="D16" s="28" t="n">
        <v>1</v>
      </c>
      <c r="E16" s="28" t="n">
        <v>1</v>
      </c>
      <c r="F16" s="28" t="n">
        <v>1</v>
      </c>
      <c r="G16" s="28" t="n">
        <v>1</v>
      </c>
      <c r="H16" s="28" t="n">
        <v>1</v>
      </c>
      <c r="I16" s="193" t="n">
        <v>1</v>
      </c>
      <c r="J16" s="193" t="n">
        <v>1</v>
      </c>
      <c r="K16" s="193" t="n">
        <v>1</v>
      </c>
      <c r="L16" s="194" t="n">
        <v>1</v>
      </c>
    </row>
    <row r="17">
      <c r="B17" s="26" t="inlineStr">
        <is>
          <t>Costa Rica</t>
        </is>
      </c>
      <c r="C17" s="27" t="n">
        <v>0.5063758200188206</v>
      </c>
      <c r="D17" s="28" t="n">
        <v>0.4765157858876955</v>
      </c>
      <c r="E17" s="28" t="n">
        <v>0.4676861111648259</v>
      </c>
      <c r="F17" s="28" t="n">
        <v>0.4227024606370465</v>
      </c>
      <c r="G17" s="28" t="n"/>
      <c r="H17" s="28" t="n"/>
      <c r="I17" s="193" t="n"/>
      <c r="J17" s="193" t="n"/>
      <c r="K17" s="193" t="n"/>
      <c r="L17" s="194" t="n"/>
    </row>
    <row r="18">
      <c r="B18" s="26" t="inlineStr">
        <is>
          <t>TRINIDAD AND TOBAGO</t>
        </is>
      </c>
      <c r="C18" s="27" t="n">
        <v>0.6312164898272487</v>
      </c>
      <c r="D18" s="28" t="n">
        <v>0.6360059915036085</v>
      </c>
      <c r="E18" s="28" t="n">
        <v>0.6239107753563439</v>
      </c>
      <c r="F18" s="28" t="n"/>
      <c r="G18" s="28" t="n"/>
      <c r="H18" s="28" t="n"/>
      <c r="I18" s="193" t="n"/>
      <c r="J18" s="193" t="n"/>
      <c r="K18" s="193" t="n"/>
      <c r="L18" s="194" t="n"/>
    </row>
    <row r="19">
      <c r="B19" s="26" t="inlineStr">
        <is>
          <t>Austria</t>
        </is>
      </c>
      <c r="C19" s="27" t="n">
        <v>0.6909987722259687</v>
      </c>
      <c r="D19" s="28" t="n">
        <v>0.7342899573492625</v>
      </c>
      <c r="E19" s="28" t="n">
        <v>0.8017994926546892</v>
      </c>
      <c r="F19" s="28" t="n">
        <v>0.7280990458635243</v>
      </c>
      <c r="G19" s="28" t="n">
        <v>0.7267876019818825</v>
      </c>
      <c r="H19" s="28" t="n">
        <v>0.6882062888296239</v>
      </c>
      <c r="I19" s="193" t="n">
        <v>0.9105793129643516</v>
      </c>
      <c r="J19" s="193" t="n">
        <v>0.9112246012154576</v>
      </c>
      <c r="K19" s="193" t="n">
        <v>0.9379945503448027</v>
      </c>
      <c r="L19" s="194" t="n">
        <v>0.8089180944925063</v>
      </c>
    </row>
    <row r="20">
      <c r="B20" s="26" t="inlineStr">
        <is>
          <t>Belgium</t>
        </is>
      </c>
      <c r="C20" s="27" t="n">
        <v>0.7445345006324401</v>
      </c>
      <c r="D20" s="28" t="n">
        <v>0.7918405028272754</v>
      </c>
      <c r="E20" s="28" t="n">
        <v>0.8328980094515424</v>
      </c>
      <c r="F20" s="28" t="n">
        <v>0.7726544504478151</v>
      </c>
      <c r="G20" s="28" t="n">
        <v>0.7674395226554891</v>
      </c>
      <c r="H20" s="28" t="n">
        <v>0.7349117862818847</v>
      </c>
      <c r="I20" s="193" t="n">
        <v>0.9453941963670079</v>
      </c>
      <c r="J20" s="193" t="n">
        <v>0.9474618075185258</v>
      </c>
      <c r="K20" s="193" t="n">
        <v>0.9483946619327598</v>
      </c>
      <c r="L20" s="194" t="n">
        <v>0.8449962325702882</v>
      </c>
    </row>
    <row r="21">
      <c r="B21" s="26" t="inlineStr">
        <is>
          <t>Croatia</t>
        </is>
      </c>
      <c r="C21" s="27" t="n">
        <v>0.5431761130380819</v>
      </c>
      <c r="D21" s="28" t="n">
        <v>0.6084881386787655</v>
      </c>
      <c r="E21" s="28" t="n">
        <v>0.6388449415975449</v>
      </c>
      <c r="F21" s="28" t="n">
        <v>0.5766030994770338</v>
      </c>
      <c r="G21" s="28" t="n">
        <v>0.6537117393307796</v>
      </c>
      <c r="H21" s="28" t="n">
        <v>0.5983710513932252</v>
      </c>
      <c r="I21" s="193" t="n"/>
      <c r="J21" s="193" t="n"/>
      <c r="K21" s="193" t="n"/>
      <c r="L21" s="194" t="n"/>
    </row>
    <row r="22">
      <c r="B22" s="26" t="inlineStr">
        <is>
          <t>Czech Republic</t>
        </is>
      </c>
      <c r="C22" s="27" t="n">
        <v>0.4875005099446907</v>
      </c>
      <c r="D22" s="28" t="n">
        <v>0.5371407347810568</v>
      </c>
      <c r="E22" s="28" t="n">
        <v>0.563498943453479</v>
      </c>
      <c r="F22" s="28" t="n">
        <v>0.5073695646777622</v>
      </c>
      <c r="G22" s="28" t="n">
        <v>0.4951443471900632</v>
      </c>
      <c r="H22" s="28" t="n">
        <v>0.5113431386810335</v>
      </c>
      <c r="I22" s="193" t="n">
        <v>0.7030239691435941</v>
      </c>
      <c r="J22" s="193" t="n">
        <v>0.6655105596462657</v>
      </c>
      <c r="K22" s="193" t="n">
        <v>0.7143998030079535</v>
      </c>
      <c r="L22" s="194" t="n">
        <v>0.6416664589399119</v>
      </c>
    </row>
    <row r="23">
      <c r="B23" s="26" t="inlineStr">
        <is>
          <t>Denmark</t>
        </is>
      </c>
      <c r="C23" s="27" t="n">
        <v>0.8651885624786062</v>
      </c>
      <c r="D23" s="28" t="n">
        <v>0.9780993910211351</v>
      </c>
      <c r="E23" s="28" t="n">
        <v>0.8708662806093683</v>
      </c>
      <c r="F23" s="28" t="n">
        <v>0.8146339406700371</v>
      </c>
      <c r="G23" s="28" t="n">
        <v>0.8404203270989847</v>
      </c>
      <c r="H23" s="28" t="n">
        <v>0.8160735313996271</v>
      </c>
      <c r="I23" s="193" t="n">
        <v>1.125963071708099</v>
      </c>
      <c r="J23" s="193" t="n">
        <v>1.077429044772345</v>
      </c>
      <c r="K23" s="193" t="n">
        <v>1.097465185013603</v>
      </c>
      <c r="L23" s="194" t="n">
        <v>1.025746625451298</v>
      </c>
    </row>
    <row r="24">
      <c r="B24" s="26" t="inlineStr">
        <is>
          <t>Estonia</t>
        </is>
      </c>
      <c r="C24" s="27" t="n">
        <v>0.5440308652984001</v>
      </c>
      <c r="D24" s="28" t="n">
        <v>0.5890648285292615</v>
      </c>
      <c r="E24" s="28" t="n">
        <v>0.5982664079025385</v>
      </c>
      <c r="F24" s="28" t="n">
        <v>0.5524980239010135</v>
      </c>
      <c r="G24" s="28" t="n">
        <v>0.5546214661199516</v>
      </c>
      <c r="H24" s="28" t="n">
        <v>0.5528064519906439</v>
      </c>
      <c r="I24" s="193" t="n"/>
      <c r="J24" s="193" t="n"/>
      <c r="K24" s="193" t="n"/>
      <c r="L24" s="194" t="n"/>
    </row>
    <row r="25">
      <c r="B25" s="26" t="inlineStr">
        <is>
          <t>Finland</t>
        </is>
      </c>
      <c r="C25" s="27" t="n">
        <v>0.6895924098884407</v>
      </c>
      <c r="D25" s="28" t="n">
        <v>0.7673620914638537</v>
      </c>
      <c r="E25" s="28" t="n">
        <v>0.7752316519849995</v>
      </c>
      <c r="F25" s="28" t="n">
        <v>0.7023624158921496</v>
      </c>
      <c r="G25" s="28" t="n">
        <v>0.6833754030854636</v>
      </c>
      <c r="H25" s="28" t="n">
        <v>0.6650550662311668</v>
      </c>
      <c r="I25" s="193" t="n">
        <v>0.9298893773543051</v>
      </c>
      <c r="J25" s="193" t="n">
        <v>0.8671800897286375</v>
      </c>
      <c r="K25" s="193" t="n">
        <v>0.8839659077936707</v>
      </c>
      <c r="L25" s="194" t="n">
        <v>0.8175688035606924</v>
      </c>
    </row>
    <row r="26">
      <c r="B26" s="26" t="inlineStr">
        <is>
          <t>France</t>
        </is>
      </c>
      <c r="C26" s="27" t="n">
        <v>0.6631684720665866</v>
      </c>
      <c r="D26" s="28" t="n">
        <v>0.7340382066416009</v>
      </c>
      <c r="E26" s="28" t="n">
        <v>0.764273976822996</v>
      </c>
      <c r="F26" s="28" t="n">
        <v>0.7014543978519592</v>
      </c>
      <c r="G26" s="28" t="n">
        <v>0.6994100634493758</v>
      </c>
      <c r="H26" s="28" t="n">
        <v>0.6833427088608746</v>
      </c>
      <c r="I26" s="193" t="n">
        <v>0.9353087921026551</v>
      </c>
      <c r="J26" s="193" t="n">
        <v>0.9191158311979923</v>
      </c>
      <c r="K26" s="193" t="n">
        <v>0.9219903908166778</v>
      </c>
      <c r="L26" s="194" t="n">
        <v>0.8389383976789194</v>
      </c>
    </row>
    <row r="27">
      <c r="B27" s="26" t="inlineStr">
        <is>
          <t>Germany</t>
        </is>
      </c>
      <c r="C27" s="27" t="n">
        <v>0.7067445492120581</v>
      </c>
      <c r="D27" s="28" t="n">
        <v>0.8023494297075116</v>
      </c>
      <c r="E27" s="28" t="n">
        <v>0.8079940763879621</v>
      </c>
      <c r="F27" s="28" t="n">
        <v>0.7402218785670684</v>
      </c>
      <c r="G27" s="28" t="n">
        <v>0.7382674207588165</v>
      </c>
      <c r="H27" s="28" t="n">
        <v>0.7393134349237378</v>
      </c>
      <c r="I27" s="193" t="n">
        <v>1.008773495865492</v>
      </c>
      <c r="J27" s="193" t="n">
        <v>1.01000196948629</v>
      </c>
      <c r="K27" s="193" t="n">
        <v>0.9922150939492291</v>
      </c>
      <c r="L27" s="194" t="n">
        <v>0.9160854407284857</v>
      </c>
    </row>
    <row r="28">
      <c r="B28" s="26" t="inlineStr">
        <is>
          <t>Greece</t>
        </is>
      </c>
      <c r="C28" s="27" t="n">
        <v>0.4408808964870644</v>
      </c>
      <c r="D28" s="28" t="n">
        <v>0.5073682455063246</v>
      </c>
      <c r="E28" s="28" t="n">
        <v>0.5095739400918711</v>
      </c>
      <c r="F28" s="28" t="n">
        <v>0.4765451840458949</v>
      </c>
      <c r="G28" s="28" t="n">
        <v>0.4761133124126791</v>
      </c>
      <c r="H28" s="28" t="n">
        <v>0.5299661907466405</v>
      </c>
      <c r="I28" s="193" t="n">
        <v>0.7313994689493236</v>
      </c>
      <c r="J28" s="193" t="n">
        <v>0.7278468676947997</v>
      </c>
      <c r="K28" s="193" t="n">
        <v>0.7178617330926701</v>
      </c>
      <c r="L28" s="194" t="n">
        <v>0.6639717535126647</v>
      </c>
    </row>
    <row r="29">
      <c r="B29" s="26" t="inlineStr">
        <is>
          <t>Hungary</t>
        </is>
      </c>
      <c r="C29" s="27" t="n">
        <v>0.3594633318164737</v>
      </c>
      <c r="D29" s="28" t="n">
        <v>0.4264586157247652</v>
      </c>
      <c r="E29" s="28" t="n">
        <v>0.4640108607968955</v>
      </c>
      <c r="F29" s="28" t="n">
        <v>0.3910417310717641</v>
      </c>
      <c r="G29" s="28" t="n">
        <v>0.3945628496086716</v>
      </c>
      <c r="H29" s="28" t="n">
        <v>0.3836380630688896</v>
      </c>
      <c r="I29" s="193" t="n">
        <v>0.5863804417357448</v>
      </c>
      <c r="J29" s="193" t="n">
        <v>0.5710127346115186</v>
      </c>
      <c r="K29" s="193" t="n">
        <v>0.5614596152116145</v>
      </c>
      <c r="L29" s="194" t="n">
        <v>0.5084053456095322</v>
      </c>
    </row>
    <row r="30">
      <c r="B30" s="26" t="inlineStr">
        <is>
          <t>Israel</t>
        </is>
      </c>
      <c r="C30" s="27" t="n">
        <v>0.762266921733434</v>
      </c>
      <c r="D30" s="28" t="n">
        <v>0.6965228117214418</v>
      </c>
      <c r="E30" s="28" t="n">
        <v>0.6842833876970701</v>
      </c>
      <c r="F30" s="28" t="n">
        <v>0.602060588014346</v>
      </c>
      <c r="G30" s="28" t="n">
        <v>0.5577270755256815</v>
      </c>
      <c r="H30" s="28" t="n">
        <v>0.6392813986228399</v>
      </c>
      <c r="I30" s="193" t="n">
        <v>0.6592636716043186</v>
      </c>
      <c r="J30" s="193" t="n">
        <v>0.7479182974676046</v>
      </c>
      <c r="K30" s="193" t="n">
        <v>0.6185169593388311</v>
      </c>
      <c r="L30" s="194" t="n">
        <v>0.6012485118853026</v>
      </c>
    </row>
    <row r="31">
      <c r="B31" s="26" t="inlineStr">
        <is>
          <t>Italy</t>
        </is>
      </c>
      <c r="C31" s="27" t="n">
        <v>0.6572617371635687</v>
      </c>
      <c r="D31" s="28" t="n">
        <v>0.6881594465736585</v>
      </c>
      <c r="E31" s="28" t="n">
        <v>0.7180249093901085</v>
      </c>
      <c r="F31" s="28" t="n">
        <v>0.6520567510849306</v>
      </c>
      <c r="G31" s="28" t="n">
        <v>0.6261308158902104</v>
      </c>
      <c r="H31" s="28" t="n">
        <v>0.6591287800178371</v>
      </c>
      <c r="I31" s="193" t="n">
        <v>0.8448773055748287</v>
      </c>
      <c r="J31" s="193" t="n">
        <v>0.7913827324608014</v>
      </c>
      <c r="K31" s="193" t="n">
        <v>0.7860923166022505</v>
      </c>
      <c r="L31" s="194" t="n">
        <v>0.756107284517469</v>
      </c>
    </row>
    <row r="32">
      <c r="B32" s="26" t="inlineStr">
        <is>
          <t>Kenya</t>
        </is>
      </c>
      <c r="C32" s="27" t="n">
        <v>0.5565855821320137</v>
      </c>
      <c r="D32" s="28" t="n">
        <v>0.5094556549307886</v>
      </c>
      <c r="E32" s="28" t="n">
        <v>0.4076995661781747</v>
      </c>
      <c r="F32" s="28" t="n">
        <v>0.3884251877045405</v>
      </c>
      <c r="G32" s="28" t="n">
        <v>0.3608481199536991</v>
      </c>
      <c r="H32" s="28" t="n">
        <v>0.3807151999546171</v>
      </c>
      <c r="I32" s="193" t="n">
        <v>0.334044866149623</v>
      </c>
      <c r="J32" s="193" t="n">
        <v>0.3521438027510175</v>
      </c>
      <c r="K32" s="193" t="n">
        <v>0.3673109037262579</v>
      </c>
      <c r="L32" s="194" t="n"/>
    </row>
    <row r="33">
      <c r="B33" s="26" t="inlineStr">
        <is>
          <t>Netherlands</t>
        </is>
      </c>
      <c r="C33" s="27" t="n">
        <v>0.7070151827273066</v>
      </c>
      <c r="D33" s="28" t="n">
        <v>0.7314192119268821</v>
      </c>
      <c r="E33" s="28" t="n">
        <v>0.7443907396160846</v>
      </c>
      <c r="F33" s="28" t="n">
        <v>0.6510704153228533</v>
      </c>
      <c r="G33" s="28" t="n">
        <v>0.6630073033867102</v>
      </c>
      <c r="H33" s="28" t="n">
        <v>0.6678171942967023</v>
      </c>
      <c r="I33" s="193" t="n">
        <v>0.9198389991469225</v>
      </c>
      <c r="J33" s="193" t="n">
        <v>0.9127492815852418</v>
      </c>
      <c r="K33" s="193" t="n">
        <v>0.9460853380492906</v>
      </c>
      <c r="L33" s="194" t="n">
        <v>0.8940437088699325</v>
      </c>
    </row>
    <row r="34">
      <c r="B34" s="26" t="inlineStr">
        <is>
          <t>Nigeria</t>
        </is>
      </c>
      <c r="C34" s="27" t="n">
        <v>0.3605003416493929</v>
      </c>
      <c r="D34" s="28" t="n">
        <v>0.3091998738061242</v>
      </c>
      <c r="E34" s="28" t="n">
        <v>0.2318699651236416</v>
      </c>
      <c r="F34" s="28" t="n">
        <v>0.2371886791672568</v>
      </c>
      <c r="G34" s="28" t="n">
        <v>0.3178880026204859</v>
      </c>
      <c r="H34" s="28" t="n">
        <v>0.3881156790674317</v>
      </c>
      <c r="I34" s="193" t="n">
        <v>0.4310599667863508</v>
      </c>
      <c r="J34" s="193" t="n">
        <v>0.3876100909779572</v>
      </c>
      <c r="K34" s="193" t="n">
        <v>0.42</v>
      </c>
      <c r="L34" s="194" t="n"/>
    </row>
    <row r="35">
      <c r="B35" s="26" t="inlineStr">
        <is>
          <t>Norway</t>
        </is>
      </c>
      <c r="C35" s="27" t="n">
        <v>0.7126223610801561</v>
      </c>
      <c r="D35" s="28" t="n">
        <v>0.8209003153570537</v>
      </c>
      <c r="E35" s="28" t="n">
        <v>0.8867749201283771</v>
      </c>
      <c r="F35" s="28" t="n">
        <v>0.8245800510309004</v>
      </c>
      <c r="G35" s="28" t="n">
        <v>0.8189339202317786</v>
      </c>
      <c r="H35" s="28" t="n">
        <v>0.7800059642933305</v>
      </c>
      <c r="I35" s="193" t="n">
        <v>1.083850464579255</v>
      </c>
      <c r="J35" s="193" t="n">
        <v>1.110581008159702</v>
      </c>
      <c r="K35" s="193" t="n">
        <v>1.050735757403848</v>
      </c>
      <c r="L35" s="194" t="n">
        <v>0.9761149844007545</v>
      </c>
    </row>
    <row r="36">
      <c r="B36" s="26" t="inlineStr">
        <is>
          <t>Poland</t>
        </is>
      </c>
      <c r="C36" s="27" t="n">
        <v>0.4947031328600336</v>
      </c>
      <c r="D36" s="28" t="n">
        <v>0.5620773632740927</v>
      </c>
      <c r="E36" s="28" t="n">
        <v>0.5635818619873971</v>
      </c>
      <c r="F36" s="28" t="n">
        <v>0.5093726518173882</v>
      </c>
      <c r="G36" s="28" t="n">
        <v>0.4874086289397013</v>
      </c>
      <c r="H36" s="28" t="n">
        <v>0.4927445065724458</v>
      </c>
      <c r="I36" s="193" t="n">
        <v>0.6376704614491466</v>
      </c>
      <c r="J36" s="193" t="n">
        <v>0.6663210698991627</v>
      </c>
      <c r="K36" s="193" t="n">
        <v>0.6522755657403156</v>
      </c>
      <c r="L36" s="194" t="n">
        <v>0.6958232852978758</v>
      </c>
    </row>
    <row r="37">
      <c r="B37" s="26" t="inlineStr">
        <is>
          <t>Portugal</t>
        </is>
      </c>
      <c r="C37" s="27" t="n">
        <v>0.5369622628327015</v>
      </c>
      <c r="D37" s="28" t="n">
        <v>0.537864859994879</v>
      </c>
      <c r="E37" s="28" t="n">
        <v>0.4883268074388985</v>
      </c>
      <c r="F37" s="28" t="n">
        <v>0.4988144390471774</v>
      </c>
      <c r="G37" s="28" t="n">
        <v>0.5163827557253007</v>
      </c>
      <c r="H37" s="28" t="n">
        <v>0.4961022484789056</v>
      </c>
      <c r="I37" s="193" t="n">
        <v>0.6922096469153813</v>
      </c>
      <c r="J37" s="193" t="n">
        <v>0.6669176646483708</v>
      </c>
      <c r="K37" s="193" t="n">
        <v>0.7481618839221147</v>
      </c>
      <c r="L37" s="194" t="n">
        <v>0.6909173876847728</v>
      </c>
    </row>
    <row r="38">
      <c r="B38" s="26" t="inlineStr">
        <is>
          <t>Romania</t>
        </is>
      </c>
      <c r="C38" s="27" t="n">
        <v>0.4023341595638961</v>
      </c>
      <c r="D38" s="28" t="n">
        <v>0.5725987116991819</v>
      </c>
      <c r="E38" s="28" t="n">
        <v>0.6365352778277208</v>
      </c>
      <c r="F38" s="28" t="n">
        <v>0.361622728047608</v>
      </c>
      <c r="G38" s="28" t="n">
        <v>0.4254180535588754</v>
      </c>
      <c r="H38" s="28" t="n">
        <v>0.3791463800184006</v>
      </c>
      <c r="I38" s="193" t="n">
        <v>0.4245807503485349</v>
      </c>
      <c r="J38" s="193" t="n"/>
      <c r="K38" s="193" t="n"/>
      <c r="L38" s="194" t="n"/>
    </row>
    <row r="39">
      <c r="B39" s="26" t="inlineStr">
        <is>
          <t>Slovakia</t>
        </is>
      </c>
      <c r="C39" s="27" t="n">
        <v>0.4621387865738231</v>
      </c>
      <c r="D39" s="28" t="n">
        <v>0.5315792687233541</v>
      </c>
      <c r="E39" s="28" t="n">
        <v>0.5113602396968336</v>
      </c>
      <c r="F39" s="28" t="n">
        <v>0.5425762081203269</v>
      </c>
      <c r="G39" s="28" t="n">
        <v>0.555011589211168</v>
      </c>
      <c r="H39" s="28" t="n">
        <v>0.5596621370931368</v>
      </c>
      <c r="I39" s="193" t="n"/>
      <c r="J39" s="193" t="n"/>
      <c r="K39" s="193" t="n"/>
      <c r="L39" s="194" t="n"/>
    </row>
    <row r="40">
      <c r="B40" s="26" t="inlineStr">
        <is>
          <t>South Africa</t>
        </is>
      </c>
      <c r="C40" s="27" t="n">
        <v>0.4574646969950735</v>
      </c>
      <c r="D40" s="28" t="n">
        <v>0.485532138869658</v>
      </c>
      <c r="E40" s="28" t="n">
        <v>0.5322548993548774</v>
      </c>
      <c r="F40" s="28" t="n">
        <v>0.518945102736834</v>
      </c>
      <c r="G40" s="28" t="n">
        <v>0.4400503656387089</v>
      </c>
      <c r="H40" s="28" t="n">
        <v>0.3871631681101054</v>
      </c>
      <c r="I40" s="193" t="n">
        <v>0.7804339624037082</v>
      </c>
      <c r="J40" s="193" t="n">
        <v>0.7248997365989261</v>
      </c>
      <c r="K40" s="193" t="n">
        <v>0.7536269794913657</v>
      </c>
      <c r="L40" s="194" t="n">
        <v>0.8595347459678981</v>
      </c>
    </row>
    <row r="41">
      <c r="B41" s="26" t="inlineStr">
        <is>
          <t>Spain</t>
        </is>
      </c>
      <c r="C41" s="27" t="n">
        <v>0.5908826014316304</v>
      </c>
      <c r="D41" s="28" t="n">
        <v>0.6071973324026166</v>
      </c>
      <c r="E41" s="28" t="n">
        <v>0.6506050018896172</v>
      </c>
      <c r="F41" s="28" t="n">
        <v>0.6004331532320361</v>
      </c>
      <c r="G41" s="28" t="n">
        <v>0.6067362433817277</v>
      </c>
      <c r="H41" s="28" t="n">
        <v>0.6218143637227896</v>
      </c>
      <c r="I41" s="193" t="n">
        <v>0.8413351500666488</v>
      </c>
      <c r="J41" s="193" t="n">
        <v>0.8340241263620852</v>
      </c>
      <c r="K41" s="193" t="n">
        <v>0.8241122775591044</v>
      </c>
      <c r="L41" s="194" t="n">
        <v>0.7528960892390361</v>
      </c>
    </row>
    <row r="42">
      <c r="B42" s="26" t="inlineStr">
        <is>
          <t>Sweden</t>
        </is>
      </c>
      <c r="C42" s="27" t="n">
        <v>0.6840094046519519</v>
      </c>
      <c r="D42" s="28" t="n">
        <v>0.7581022201005545</v>
      </c>
      <c r="E42" s="28" t="n">
        <v>0.7915638587465668</v>
      </c>
      <c r="F42" s="28" t="n">
        <v>0.751981210632656</v>
      </c>
      <c r="G42" s="28" t="n">
        <v>0.7331462223999667</v>
      </c>
      <c r="H42" s="28" t="n">
        <v>0.7167641559376494</v>
      </c>
      <c r="I42" s="193" t="n">
        <v>0.878288385606514</v>
      </c>
      <c r="J42" s="193" t="n">
        <v>0.8962336375199098</v>
      </c>
      <c r="K42" s="193" t="n">
        <v>0.8104556532133833</v>
      </c>
      <c r="L42" s="194" t="n">
        <v>0.7416220950809533</v>
      </c>
    </row>
    <row r="43">
      <c r="B43" s="26" t="inlineStr">
        <is>
          <t>Switzerland</t>
        </is>
      </c>
      <c r="C43" s="27" t="n">
        <v>0.987457348337331</v>
      </c>
      <c r="D43" s="28" t="n">
        <v>1.026334297507375</v>
      </c>
      <c r="E43" s="28" t="n">
        <v>1.064547860728289</v>
      </c>
      <c r="F43" s="28" t="n">
        <v>1.065321697888197</v>
      </c>
      <c r="G43" s="28" t="n">
        <v>1.138516043895901</v>
      </c>
      <c r="H43" s="28" t="n">
        <v>1.087262831471526</v>
      </c>
      <c r="I43" s="193" t="n">
        <v>1.422659417027939</v>
      </c>
      <c r="J43" s="193" t="n">
        <v>1.416983871550407</v>
      </c>
      <c r="K43" s="193" t="n">
        <v>1.392694593911378</v>
      </c>
      <c r="L43" s="194" t="n">
        <v>1.0654058058929</v>
      </c>
    </row>
    <row r="44">
      <c r="B44" s="26" t="inlineStr">
        <is>
          <t>Turkey</t>
        </is>
      </c>
      <c r="C44" s="27" t="n">
        <v>0.5424392613437127</v>
      </c>
      <c r="D44" s="28" t="n">
        <v>0.4192803628370854</v>
      </c>
      <c r="E44" s="28" t="n">
        <v>0.5517591345894158</v>
      </c>
      <c r="F44" s="28" t="n">
        <v>0.3465108350792437</v>
      </c>
      <c r="G44" s="28" t="n">
        <v>0.378502475342928</v>
      </c>
      <c r="H44" s="28" t="n">
        <v>0.3782416065983689</v>
      </c>
      <c r="I44" s="193" t="n">
        <v>0.5524965220453152</v>
      </c>
      <c r="J44" s="193" t="n">
        <v>0.5470577954812701</v>
      </c>
      <c r="K44" s="193" t="n">
        <v>0.523650870971607</v>
      </c>
      <c r="L44" s="194" t="n">
        <v>0.6426675556597335</v>
      </c>
    </row>
    <row r="45">
      <c r="B45" s="26" t="inlineStr">
        <is>
          <t>Ukraine</t>
        </is>
      </c>
      <c r="C45" s="27" t="n">
        <v>0.4450972956178965</v>
      </c>
      <c r="D45" s="28" t="n">
        <v>0.4919628757278644</v>
      </c>
      <c r="E45" s="28" t="n">
        <v>0.491239068783174</v>
      </c>
      <c r="F45" s="28" t="n">
        <v>0.4145691203009044</v>
      </c>
      <c r="G45" s="28" t="n">
        <v>0.4280462737271938</v>
      </c>
      <c r="H45" s="28" t="n">
        <v>0.3602841531524211</v>
      </c>
      <c r="I45" s="193" t="n">
        <v>0.4480201014801418</v>
      </c>
      <c r="J45" s="193" t="n">
        <v>0.6682769921359357</v>
      </c>
      <c r="K45" s="193" t="n">
        <v>0.424275037495269</v>
      </c>
      <c r="L45" s="194" t="n"/>
    </row>
    <row r="46">
      <c r="B46" s="31" t="inlineStr">
        <is>
          <t>Great Britain</t>
        </is>
      </c>
      <c r="C46" s="27" t="n">
        <v>0.7865222572106966</v>
      </c>
      <c r="D46" s="28" t="n">
        <v>0.8308730789506585</v>
      </c>
      <c r="E46" s="28" t="n">
        <v>0.8381562258440054</v>
      </c>
      <c r="F46" s="28" t="n">
        <v>0.7641041656675038</v>
      </c>
      <c r="G46" s="28" t="n">
        <v>0.7807023617154236</v>
      </c>
      <c r="H46" s="28" t="n">
        <v>0.8843726952137863</v>
      </c>
      <c r="I46" s="193" t="n">
        <v>0.9205421924311665</v>
      </c>
      <c r="J46" s="193" t="n">
        <v>0.9077280761101842</v>
      </c>
      <c r="K46" s="193" t="n">
        <v>0.8915904062097842</v>
      </c>
      <c r="L46" s="194" t="n">
        <v>0.8635888151962545</v>
      </c>
    </row>
    <row r="47">
      <c r="B47" s="26" t="inlineStr">
        <is>
          <t>United Arab Emirates</t>
        </is>
      </c>
      <c r="C47" s="27" t="n">
        <v>0.7833788767471459</v>
      </c>
      <c r="D47" s="28" t="n">
        <v>0.6880096411240068</v>
      </c>
      <c r="E47" s="28" t="n">
        <v>0.6826334947726206</v>
      </c>
      <c r="F47" s="28" t="n">
        <v>0.7327026320478138</v>
      </c>
      <c r="G47" s="28" t="n">
        <v>0.6</v>
      </c>
      <c r="H47" s="28" t="n">
        <v>0.6657929485103548</v>
      </c>
      <c r="I47" s="193" t="n">
        <v>0.7088283299558011</v>
      </c>
      <c r="J47" s="193" t="n">
        <v>0.6751319458657654</v>
      </c>
      <c r="K47" s="193" t="n">
        <v>0.6935160019860107</v>
      </c>
      <c r="L47" s="194" t="n">
        <v>0.5772426670851758</v>
      </c>
    </row>
    <row r="48">
      <c r="B48" s="26" t="inlineStr">
        <is>
          <t>Kazakhstan</t>
        </is>
      </c>
      <c r="C48" s="27" t="n">
        <v>0.3387176603635555</v>
      </c>
      <c r="D48" s="28" t="n">
        <v>0.3047342112385713</v>
      </c>
      <c r="E48" s="28" t="n">
        <v>0.3030623070700406</v>
      </c>
      <c r="F48" s="28" t="n">
        <v>0.3523656048356134</v>
      </c>
      <c r="G48" s="28" t="n"/>
      <c r="H48" s="28" t="n"/>
      <c r="I48" s="193" t="n"/>
      <c r="J48" s="193" t="n"/>
      <c r="K48" s="193" t="n"/>
      <c r="L48" s="194" t="n"/>
    </row>
    <row r="49">
      <c r="B49" s="32" t="inlineStr">
        <is>
          <t>Russian Federation</t>
        </is>
      </c>
      <c r="C49" s="27" t="n">
        <v>0.4042165026497125</v>
      </c>
      <c r="D49" s="28" t="n">
        <v>0.3973232715886266</v>
      </c>
      <c r="E49" s="28" t="n">
        <v>0.4284675699296291</v>
      </c>
      <c r="F49" s="28" t="n">
        <v>0.4126705994999335</v>
      </c>
      <c r="G49" s="28" t="n">
        <v>0.3500501520981769</v>
      </c>
      <c r="H49" s="28" t="n">
        <v>0.3405214713564255</v>
      </c>
      <c r="I49" s="193" t="n">
        <v>0.5636631467070887</v>
      </c>
      <c r="J49" s="193" t="n">
        <v>0.5169802450263857</v>
      </c>
      <c r="K49" s="193" t="n">
        <v>0.5031386058680054</v>
      </c>
      <c r="L49" s="194" t="n">
        <v>0.4423493281877778</v>
      </c>
    </row>
    <row r="50">
      <c r="B50" s="26" t="inlineStr">
        <is>
          <t>Slovenia</t>
        </is>
      </c>
      <c r="C50" s="27" t="n">
        <v>0.4925758438685383</v>
      </c>
      <c r="D50" s="28" t="n">
        <v>0.5295694409059579</v>
      </c>
      <c r="E50" s="28" t="n">
        <v>0.5070651132311097</v>
      </c>
      <c r="F50" s="28" t="n">
        <v>0.5097436562267722</v>
      </c>
      <c r="G50" s="28" t="n"/>
      <c r="H50" s="28" t="n"/>
      <c r="I50" s="193" t="n"/>
      <c r="J50" s="193" t="n"/>
      <c r="K50" s="193" t="n"/>
      <c r="L50" s="194" t="n"/>
    </row>
    <row r="51">
      <c r="B51" s="32" t="inlineStr">
        <is>
          <t>Ireland</t>
        </is>
      </c>
      <c r="C51" s="27" t="n">
        <v>0.6647086301512767</v>
      </c>
      <c r="D51" s="28" t="n">
        <v>0.7250777299286431</v>
      </c>
      <c r="E51" s="28" t="n">
        <v>0.7468765614350719</v>
      </c>
      <c r="F51" s="28" t="n"/>
      <c r="G51" s="28" t="n"/>
      <c r="H51" s="28" t="n"/>
      <c r="I51" s="193" t="n"/>
      <c r="J51" s="193" t="n"/>
      <c r="K51" s="193" t="n"/>
      <c r="L51" s="194" t="n"/>
    </row>
    <row r="52">
      <c r="B52" s="32" t="inlineStr">
        <is>
          <t>Bosnia-Herzegovina</t>
        </is>
      </c>
      <c r="C52" s="27" t="n">
        <v>0.5400990718885685</v>
      </c>
      <c r="D52" s="28" t="n">
        <v>0.4959567920275371</v>
      </c>
      <c r="E52" s="28" t="n">
        <v>0.5083241188035583</v>
      </c>
      <c r="F52" s="28" t="n">
        <v>0.4483272350186776</v>
      </c>
      <c r="G52" s="28" t="n">
        <v>0.3999509117004621</v>
      </c>
      <c r="H52" s="28" t="n">
        <v>0.336572072848119</v>
      </c>
      <c r="I52" s="193" t="n">
        <v>0.3793309926449932</v>
      </c>
      <c r="J52" s="193" t="n">
        <v>0.5024242902777031</v>
      </c>
      <c r="K52" s="193" t="n">
        <v>0.5013508699265877</v>
      </c>
      <c r="L52" s="194" t="n"/>
    </row>
    <row r="53">
      <c r="B53" s="26" t="inlineStr">
        <is>
          <t>Serbia</t>
        </is>
      </c>
      <c r="C53" s="27" t="n">
        <v>0.5169834939430451</v>
      </c>
      <c r="D53" s="28" t="n">
        <v>0.4635800448835035</v>
      </c>
      <c r="E53" s="28" t="n">
        <v>0.4659856722682224</v>
      </c>
      <c r="F53" s="28" t="n"/>
      <c r="G53" s="28" t="n"/>
      <c r="H53" s="28" t="n"/>
      <c r="I53" s="193" t="n"/>
      <c r="J53" s="193" t="n"/>
      <c r="K53" s="193" t="n"/>
      <c r="L53" s="194" t="n"/>
    </row>
    <row r="54">
      <c r="B54" s="26" t="inlineStr">
        <is>
          <t>Lithuania</t>
        </is>
      </c>
      <c r="C54" s="27" t="n">
        <v>0.7596825154513582</v>
      </c>
      <c r="D54" s="28" t="n">
        <v>0.7979974175205253</v>
      </c>
      <c r="E54" s="28" t="n">
        <v>0.8460041452186697</v>
      </c>
      <c r="F54" s="28" t="n"/>
      <c r="G54" s="28" t="n"/>
      <c r="H54" s="28" t="n"/>
      <c r="I54" s="193" t="n"/>
      <c r="J54" s="193" t="n"/>
      <c r="K54" s="193" t="n"/>
      <c r="L54" s="194" t="n"/>
    </row>
    <row r="55">
      <c r="B55" s="26" t="inlineStr">
        <is>
          <t>Luxemborg</t>
        </is>
      </c>
      <c r="C55" s="27" t="n">
        <v>0.7612186734724691</v>
      </c>
      <c r="D55" s="28" t="n">
        <v>0.8080871031125294</v>
      </c>
      <c r="E55" s="28" t="n"/>
      <c r="F55" s="28" t="n"/>
      <c r="G55" s="28" t="n"/>
      <c r="H55" s="28" t="n"/>
      <c r="I55" s="193" t="n"/>
      <c r="J55" s="193" t="n"/>
      <c r="K55" s="193" t="n"/>
      <c r="L55" s="194" t="n"/>
    </row>
    <row r="56">
      <c r="B56" s="32" t="inlineStr">
        <is>
          <t>Bulgaria</t>
        </is>
      </c>
      <c r="C56" s="27" t="n">
        <v>0.44003311246792</v>
      </c>
      <c r="D56" s="28" t="n">
        <v>0.1073376533535293</v>
      </c>
      <c r="E56" s="28" t="n"/>
      <c r="F56" s="28" t="n"/>
      <c r="G56" s="28" t="n"/>
      <c r="H56" s="28" t="n"/>
      <c r="I56" s="193" t="n"/>
      <c r="J56" s="193" t="n"/>
      <c r="K56" s="193" t="n"/>
      <c r="L56" s="194" t="n"/>
    </row>
    <row r="57">
      <c r="B57" s="26" t="inlineStr">
        <is>
          <t>Australia</t>
        </is>
      </c>
      <c r="C57" s="27" t="n">
        <v>0.8628531635518525</v>
      </c>
      <c r="D57" s="28" t="n">
        <v>0.9348311574805692</v>
      </c>
      <c r="E57" s="28" t="n">
        <v>0.9841900105530674</v>
      </c>
      <c r="F57" s="28" t="n">
        <v>0.9273924575202052</v>
      </c>
      <c r="G57" s="28" t="n">
        <v>0.8898378870515939</v>
      </c>
      <c r="H57" s="28" t="n">
        <v>0.8984384892834489</v>
      </c>
      <c r="I57" s="193" t="n">
        <v>1.180018268104625</v>
      </c>
      <c r="J57" s="193" t="n">
        <v>1.196987232520448</v>
      </c>
      <c r="K57" s="193" t="n">
        <v>1.200540850181594</v>
      </c>
      <c r="L57" s="194" t="n">
        <v>1.046109383594205</v>
      </c>
    </row>
    <row r="58">
      <c r="B58" s="26" t="inlineStr">
        <is>
          <t>China</t>
        </is>
      </c>
      <c r="C58" s="27" t="n">
        <v>0.4461158082914262</v>
      </c>
      <c r="D58" s="28" t="n">
        <v>0.4642409588502154</v>
      </c>
      <c r="E58" s="28" t="n">
        <v>0.4569663603320021</v>
      </c>
      <c r="F58" s="28" t="n">
        <v>0.4374973933567738</v>
      </c>
      <c r="G58" s="28" t="n">
        <v>0.4292843742020621</v>
      </c>
      <c r="H58" s="28" t="n">
        <v>0.472581145144498</v>
      </c>
      <c r="I58" s="193" t="n">
        <v>0.4388572728567718</v>
      </c>
      <c r="J58" s="193" t="n">
        <v>0.4090562563040239</v>
      </c>
      <c r="K58" s="193" t="n">
        <v>0.4079758828961303</v>
      </c>
      <c r="L58" s="194" t="n">
        <v>0.3505165562714712</v>
      </c>
    </row>
    <row r="59">
      <c r="B59" s="26" t="inlineStr">
        <is>
          <t>Hong Kong</t>
        </is>
      </c>
      <c r="C59" s="27" t="n">
        <v>0.6926557623325045</v>
      </c>
      <c r="D59" s="28" t="n">
        <v>0.6900619829374274</v>
      </c>
      <c r="E59" s="28" t="n">
        <v>0.7030339511570162</v>
      </c>
      <c r="F59" s="28" t="n">
        <v>0.7075912490102102</v>
      </c>
      <c r="G59" s="28" t="n">
        <v>0.6455476853124043</v>
      </c>
      <c r="H59" s="28" t="n">
        <v>0.7624376109714058</v>
      </c>
      <c r="I59" s="193" t="n">
        <v>0.6429046026868561</v>
      </c>
      <c r="J59" s="193" t="n">
        <v>0.6677134759646872</v>
      </c>
      <c r="K59" s="193" t="n">
        <v>0.6734628272036418</v>
      </c>
      <c r="L59" s="194" t="n">
        <v>0.6743313850045705</v>
      </c>
    </row>
    <row r="60">
      <c r="B60" s="26" t="inlineStr">
        <is>
          <t>India</t>
        </is>
      </c>
      <c r="C60" s="27" t="n">
        <v>0.3369274810864623</v>
      </c>
      <c r="D60" s="28" t="n">
        <v>0.335121723947965</v>
      </c>
      <c r="E60" s="28" t="n">
        <v>0.3438602385992947</v>
      </c>
      <c r="F60" s="28" t="n">
        <v>0.3312199763549413</v>
      </c>
      <c r="G60" s="28" t="n">
        <v>0.3055767453454634</v>
      </c>
      <c r="H60" s="28" t="n">
        <v>0.2918766772256766</v>
      </c>
      <c r="I60" s="193" t="n">
        <v>0.3200516827902209</v>
      </c>
      <c r="J60" s="193" t="n">
        <v>0.2909283074138482</v>
      </c>
      <c r="K60" s="193" t="n">
        <v>0.2735105935747891</v>
      </c>
      <c r="L60" s="194" t="n">
        <v>0.2699952767504804</v>
      </c>
    </row>
    <row r="61">
      <c r="B61" s="26" t="inlineStr">
        <is>
          <t>Indonesia</t>
        </is>
      </c>
      <c r="C61" s="27" t="n">
        <v>0.3204617268330695</v>
      </c>
      <c r="D61" s="28" t="n">
        <v>0.2962317478619263</v>
      </c>
      <c r="E61" s="28" t="n">
        <v>0.2886421188544446</v>
      </c>
      <c r="F61" s="28" t="n">
        <v>0.2996350472183506</v>
      </c>
      <c r="G61" s="28" t="n">
        <v>0.2732085859333631</v>
      </c>
      <c r="H61" s="28" t="n">
        <v>0.2469845035971582</v>
      </c>
      <c r="I61" s="193" t="n">
        <v>0.3428447682658983</v>
      </c>
      <c r="J61" s="193" t="n">
        <v>0.2934744583347034</v>
      </c>
      <c r="K61" s="193" t="n">
        <v>0.2981795951259765</v>
      </c>
      <c r="L61" s="194" t="n">
        <v>0.2592252135677323</v>
      </c>
    </row>
    <row r="62">
      <c r="B62" s="26" t="inlineStr">
        <is>
          <t>Japan</t>
        </is>
      </c>
      <c r="C62" s="27" t="n">
        <v>0.6188086098877428</v>
      </c>
      <c r="D62" s="28" t="n">
        <v>0.6758395093578428</v>
      </c>
      <c r="E62" s="28" t="n">
        <v>0.6643273629804882</v>
      </c>
      <c r="F62" s="28" t="n">
        <v>0.6652351456858701</v>
      </c>
      <c r="G62" s="28" t="n">
        <v>0.6783403667785668</v>
      </c>
      <c r="H62" s="28" t="n">
        <v>0.6160051579115398</v>
      </c>
      <c r="I62" s="193" t="n">
        <v>0.969279179623969</v>
      </c>
      <c r="J62" s="193" t="n">
        <v>0.8627987837382609</v>
      </c>
      <c r="K62" s="193" t="n">
        <v>0.9427467209784055</v>
      </c>
      <c r="L62" s="194" t="n">
        <v>0.7258169502754048</v>
      </c>
    </row>
    <row r="63">
      <c r="B63" s="26" t="inlineStr">
        <is>
          <t>Malaysia</t>
        </is>
      </c>
      <c r="C63" s="27" t="n">
        <v>0.3443524994075173</v>
      </c>
      <c r="D63" s="28" t="n">
        <v>0.343137945894077</v>
      </c>
      <c r="E63" s="28" t="n">
        <v>0.3251003145585263</v>
      </c>
      <c r="F63" s="28" t="n">
        <v>0.2569775986209723</v>
      </c>
      <c r="G63" s="28" t="n">
        <v>0.2844043952238662</v>
      </c>
      <c r="H63" s="28" t="n">
        <v>0.2863270299450238</v>
      </c>
      <c r="I63" s="193" t="n">
        <v>0.361920290000634</v>
      </c>
      <c r="J63" s="193" t="n">
        <v>0.4565667429325875</v>
      </c>
      <c r="K63" s="193" t="n">
        <v>0.4238323680023373</v>
      </c>
      <c r="L63" s="194" t="n"/>
    </row>
    <row r="64">
      <c r="B64" s="26" t="inlineStr">
        <is>
          <t>New Zealand</t>
        </is>
      </c>
      <c r="C64" s="27" t="n">
        <v>0.7954786274243288</v>
      </c>
      <c r="D64" s="28" t="n">
        <v>0.89065090536733</v>
      </c>
      <c r="E64" s="28" t="n">
        <v>0.9301766570209962</v>
      </c>
      <c r="F64" s="28" t="n">
        <v>0.9577217966046835</v>
      </c>
      <c r="G64" s="28" t="n">
        <v>0.9164421224228517</v>
      </c>
      <c r="H64" s="28" t="n">
        <v>0.8932936659397276</v>
      </c>
      <c r="I64" s="193" t="n">
        <v>1.060392834979387</v>
      </c>
      <c r="J64" s="193" t="n">
        <v>0.9494636871188227</v>
      </c>
      <c r="K64" s="193" t="n">
        <v>0.9631359482521586</v>
      </c>
      <c r="L64" s="194" t="n">
        <v>0.8491384167316357</v>
      </c>
    </row>
    <row r="65">
      <c r="B65" s="26" t="inlineStr">
        <is>
          <t>Philippines</t>
        </is>
      </c>
      <c r="C65" s="27" t="n">
        <v>0.2885267355002567</v>
      </c>
      <c r="D65" s="28" t="n">
        <v>0.2818081042320335</v>
      </c>
      <c r="E65" s="28" t="n">
        <v>0.2726986449892665</v>
      </c>
      <c r="F65" s="28" t="n">
        <v>0.2804530022828306</v>
      </c>
      <c r="G65" s="28" t="n">
        <v>0.2828166793768599</v>
      </c>
      <c r="H65" s="28" t="n">
        <v>0.272939368693672</v>
      </c>
      <c r="I65" s="193" t="n">
        <v>0.3046360858543468</v>
      </c>
      <c r="J65" s="193" t="n">
        <v>0.2595209905262219</v>
      </c>
      <c r="K65" s="193" t="n">
        <v>0.2209768957493123</v>
      </c>
      <c r="L65" s="194" t="n">
        <v>0.2136188755676553</v>
      </c>
    </row>
    <row r="66">
      <c r="B66" s="26" t="inlineStr">
        <is>
          <t>Singapore</t>
        </is>
      </c>
      <c r="C66" s="27" t="n">
        <v>0.7235321880012195</v>
      </c>
      <c r="D66" s="28" t="n">
        <v>0.7490558793601716</v>
      </c>
      <c r="E66" s="28" t="n">
        <v>0.6890207389283578</v>
      </c>
      <c r="F66" s="28" t="n">
        <v>0.6848852373029604</v>
      </c>
      <c r="G66" s="28" t="n">
        <v>0.6923550489199614</v>
      </c>
      <c r="H66" s="28" t="n">
        <v>0.6964800945180067</v>
      </c>
      <c r="I66" s="193" t="n">
        <v>0.8903780535540838</v>
      </c>
      <c r="J66" s="193" t="n">
        <v>0.7846438677778576</v>
      </c>
      <c r="K66" s="193" t="n">
        <v>0.7548656644797358</v>
      </c>
      <c r="L66" s="194" t="n">
        <v>0.6193639395600771</v>
      </c>
    </row>
    <row r="67">
      <c r="B67" s="26" t="inlineStr">
        <is>
          <t>Taiwan</t>
        </is>
      </c>
      <c r="C67" s="27" t="n">
        <v>0.5613316315359814</v>
      </c>
      <c r="D67" s="28" t="n">
        <v>0.5683568621817973</v>
      </c>
      <c r="E67" s="28" t="n">
        <v>0.5654823156328985</v>
      </c>
      <c r="F67" s="28" t="n">
        <v>0.5461248991436163</v>
      </c>
      <c r="G67" s="28" t="n">
        <v>0.5110867729756418</v>
      </c>
      <c r="H67" s="28" t="n">
        <v>0.4805525525628984</v>
      </c>
      <c r="I67" s="193" t="n">
        <v>0.5292150257290896</v>
      </c>
      <c r="J67" s="193" t="n">
        <v>0.5082957296786927</v>
      </c>
      <c r="K67" s="193" t="n">
        <v>0.5234648646889776</v>
      </c>
      <c r="L67" s="194" t="n">
        <v>0.5195043570157156</v>
      </c>
    </row>
    <row r="68">
      <c r="B68" s="26" t="inlineStr">
        <is>
          <t>Thailand</t>
        </is>
      </c>
      <c r="C68" s="27" t="n">
        <v>0.3825057780278847</v>
      </c>
      <c r="D68" s="28" t="n">
        <v>0.4454809423605103</v>
      </c>
      <c r="E68" s="28" t="n">
        <v>0.4576883042756199</v>
      </c>
      <c r="F68" s="28" t="n">
        <v>0.3695626451089123</v>
      </c>
      <c r="G68" s="28" t="n">
        <v>0.3580863305681588</v>
      </c>
      <c r="H68" s="28" t="n">
        <v>0.3706303060052858</v>
      </c>
      <c r="I68" s="193" t="n">
        <v>0.4746138951671203</v>
      </c>
      <c r="J68" s="193" t="n">
        <v>0.3705624758363704</v>
      </c>
      <c r="K68" s="193" t="n">
        <v>0.341292364436876</v>
      </c>
      <c r="L68" s="194" t="n">
        <v>0.2718125292604647</v>
      </c>
    </row>
    <row r="69">
      <c r="B69" s="26" t="inlineStr">
        <is>
          <t>Vietnam</t>
        </is>
      </c>
      <c r="C69" s="27" t="n">
        <v>0.3182905235212893</v>
      </c>
      <c r="D69" s="28" t="n">
        <v>0.3012914249146658</v>
      </c>
      <c r="E69" s="28" t="n">
        <v>0.2598028794916939</v>
      </c>
      <c r="F69" s="28" t="n">
        <v>0.2870240730839497</v>
      </c>
      <c r="G69" s="28" t="n">
        <v>0.2881170301832536</v>
      </c>
      <c r="H69" s="28" t="n">
        <v>0.2572249699136992</v>
      </c>
      <c r="I69" s="193" t="n">
        <v>0.3314514256844744</v>
      </c>
      <c r="J69" s="193" t="n">
        <v>0.3231102373199186</v>
      </c>
      <c r="K69" s="193" t="n">
        <v>0.316348012380786</v>
      </c>
      <c r="L69" s="194" t="n"/>
    </row>
    <row r="70">
      <c r="B70" s="33" t="inlineStr">
        <is>
          <t>South Korea</t>
        </is>
      </c>
      <c r="C70" s="27" t="n">
        <v>0.5114323118580579</v>
      </c>
      <c r="D70" s="34" t="n">
        <v>0.6250834086429912</v>
      </c>
      <c r="E70" s="34" t="n">
        <v>0.5729173297392504</v>
      </c>
      <c r="F70" s="34" t="n">
        <v>0.560412297673247</v>
      </c>
      <c r="G70" s="34" t="n">
        <v>0.5427062973053148</v>
      </c>
      <c r="H70" s="34" t="n">
        <v>0.5545306541123579</v>
      </c>
      <c r="I70" s="195" t="n">
        <v>0.4976375780715587</v>
      </c>
      <c r="J70" s="195" t="n">
        <v>0.4839692050658452</v>
      </c>
      <c r="K70" s="195" t="n">
        <v>0.4750646312278444</v>
      </c>
      <c r="L70" s="196" t="n"/>
    </row>
    <row r="71">
      <c r="B71" s="37" t="inlineStr">
        <is>
          <t>Morocco</t>
        </is>
      </c>
      <c r="C71" s="27" t="n">
        <v>0.7726058873287908</v>
      </c>
      <c r="D71" s="28" t="n"/>
      <c r="E71" s="28" t="n"/>
      <c r="F71" s="28" t="n"/>
      <c r="G71" s="28" t="n"/>
      <c r="H71" s="28" t="n"/>
      <c r="I71" s="38" t="n"/>
      <c r="J71" s="38" t="n"/>
      <c r="K71" s="38" t="n"/>
      <c r="L71" s="39" t="n"/>
    </row>
    <row r="72">
      <c r="B72" s="37" t="inlineStr">
        <is>
          <t>Dominican Republic</t>
        </is>
      </c>
      <c r="C72" s="27" t="n">
        <v>0.34</v>
      </c>
      <c r="D72" s="34" t="n"/>
      <c r="E72" s="34" t="n"/>
      <c r="F72" s="34" t="n"/>
      <c r="G72" s="34" t="n"/>
      <c r="H72" s="34" t="n"/>
      <c r="I72" s="40" t="n"/>
      <c r="J72" s="40" t="n"/>
      <c r="K72" s="40" t="n"/>
      <c r="L72" s="41" t="n"/>
    </row>
    <row r="73">
      <c r="B73" s="42" t="inlineStr">
        <is>
          <t>Cameroon</t>
        </is>
      </c>
      <c r="C73" s="27" t="n">
        <v>0.2377988484422212</v>
      </c>
      <c r="D73" s="34" t="n"/>
      <c r="E73" s="34" t="n"/>
      <c r="F73" s="34" t="n"/>
      <c r="G73" s="34" t="n"/>
      <c r="H73" s="34" t="n"/>
      <c r="I73" s="40" t="n"/>
      <c r="J73" s="40" t="n"/>
      <c r="K73" s="40" t="n"/>
      <c r="L73" s="41" t="n"/>
    </row>
    <row r="74">
      <c r="B74" s="42" t="inlineStr">
        <is>
          <t>Belarus</t>
        </is>
      </c>
      <c r="C74" s="27" t="n">
        <v>0.2095250033603568</v>
      </c>
      <c r="D74" s="34" t="n"/>
      <c r="E74" s="34" t="n"/>
      <c r="F74" s="34" t="n"/>
      <c r="G74" s="34" t="n"/>
      <c r="H74" s="34" t="n"/>
      <c r="I74" s="40" t="n"/>
      <c r="J74" s="40" t="n"/>
      <c r="K74" s="40" t="n"/>
      <c r="L74" s="41" t="n"/>
    </row>
    <row r="77">
      <c r="C77" s="18" t="n"/>
      <c r="D77" s="18" t="n"/>
      <c r="E77" s="18" t="n"/>
      <c r="F77" s="18" t="n"/>
    </row>
    <row r="82" customFormat="1" s="18"/>
    <row r="83" customFormat="1" s="18"/>
    <row r="84" customFormat="1" s="18"/>
    <row r="85" customFormat="1" s="18"/>
    <row r="86" customFormat="1" s="18"/>
    <row r="87" customFormat="1" s="18"/>
    <row r="88" customFormat="1" s="18"/>
    <row r="89" customFormat="1" s="18"/>
    <row r="90" customFormat="1" s="18"/>
    <row r="91" customFormat="1" s="18"/>
    <row r="92" customFormat="1" s="18"/>
    <row r="93" customFormat="1" s="18"/>
    <row r="94" customFormat="1" s="18"/>
    <row r="95" customFormat="1" s="18"/>
    <row r="96" customFormat="1" s="18"/>
    <row r="97" customFormat="1" s="18"/>
    <row r="98" customFormat="1" s="18"/>
    <row r="99" customFormat="1" s="18"/>
    <row r="100" customFormat="1" s="18"/>
    <row r="101" customFormat="1" s="18"/>
    <row r="102" customFormat="1" s="18"/>
    <row r="103" customFormat="1" s="18"/>
    <row r="104" customFormat="1" s="18"/>
    <row r="105" customFormat="1" s="18"/>
    <row r="106" customFormat="1" s="18"/>
    <row r="107" customFormat="1" s="18"/>
    <row r="108" customFormat="1" s="18"/>
    <row r="109" customFormat="1" s="18"/>
    <row r="110" customFormat="1" s="18"/>
    <row r="111" customFormat="1" s="18"/>
    <row r="112" customFormat="1" s="18"/>
    <row r="113" customFormat="1" s="18"/>
    <row r="114" customFormat="1" s="18"/>
    <row r="115" customFormat="1" s="18"/>
    <row r="116" customFormat="1" s="18"/>
    <row r="117" customFormat="1" s="18"/>
    <row r="118" customFormat="1" s="18"/>
    <row r="119" customFormat="1" s="18"/>
    <row r="120" customFormat="1" s="18"/>
    <row r="121" customFormat="1" s="18"/>
    <row r="122" customFormat="1" s="18"/>
    <row r="123" customFormat="1" s="18"/>
    <row r="124" customFormat="1" s="18"/>
    <row r="125" customFormat="1" s="18"/>
    <row r="126" customFormat="1" s="18"/>
    <row r="127" customFormat="1" s="18"/>
    <row r="128" customFormat="1" s="18"/>
    <row r="129" customFormat="1" s="18"/>
    <row r="130" customFormat="1" s="18"/>
    <row r="131" customFormat="1" s="18"/>
    <row r="132" customFormat="1" s="18"/>
    <row r="133" customFormat="1" s="18"/>
    <row r="134" customFormat="1" s="18"/>
    <row r="135" customFormat="1" s="18"/>
    <row r="136" customFormat="1" s="18"/>
    <row r="137" customFormat="1" s="18"/>
    <row r="138" customFormat="1" s="18"/>
    <row r="139" customFormat="1" s="18"/>
    <row r="140" customFormat="1" s="18"/>
    <row r="141" customFormat="1" s="18"/>
    <row r="142" customFormat="1" s="18"/>
    <row r="143" customFormat="1" s="18"/>
  </sheetData>
  <conditionalFormatting sqref="B70">
    <cfRule type="expression" priority="31" dxfId="20">
      <formula>B70=1</formula>
    </cfRule>
    <cfRule type="expression" priority="32" dxfId="19">
      <formula>B70=2</formula>
    </cfRule>
    <cfRule type="expression" priority="33" dxfId="18">
      <formula>B70=3</formula>
    </cfRule>
    <cfRule type="expression" priority="34" dxfId="16">
      <formula>B70=4</formula>
    </cfRule>
    <cfRule type="expression" priority="35" dxfId="16">
      <formula>B70=5</formula>
    </cfRule>
  </conditionalFormatting>
  <conditionalFormatting sqref="B49">
    <cfRule type="expression" priority="26" dxfId="20">
      <formula>B49=1</formula>
    </cfRule>
    <cfRule type="expression" priority="27" dxfId="19">
      <formula>B49=2</formula>
    </cfRule>
    <cfRule type="expression" priority="28" dxfId="18">
      <formula>B49=3</formula>
    </cfRule>
    <cfRule type="expression" priority="29" dxfId="16">
      <formula>B49=4</formula>
    </cfRule>
    <cfRule type="expression" priority="30" dxfId="16">
      <formula>B49=5</formula>
    </cfRule>
  </conditionalFormatting>
  <conditionalFormatting sqref="B46">
    <cfRule type="expression" priority="16" dxfId="20">
      <formula>B46=1</formula>
    </cfRule>
    <cfRule type="expression" priority="17" dxfId="19">
      <formula>B46=2</formula>
    </cfRule>
    <cfRule type="expression" priority="18" dxfId="18">
      <formula>B46=3</formula>
    </cfRule>
    <cfRule type="expression" priority="19" dxfId="16">
      <formula>B46=4</formula>
    </cfRule>
    <cfRule type="expression" priority="20" dxfId="16">
      <formula>B46=5</formula>
    </cfRule>
  </conditionalFormatting>
  <conditionalFormatting sqref="B52">
    <cfRule type="expression" priority="11" dxfId="20">
      <formula>B52=1</formula>
    </cfRule>
    <cfRule type="expression" priority="12" dxfId="19">
      <formula>B52=2</formula>
    </cfRule>
    <cfRule type="expression" priority="13" dxfId="18">
      <formula>B52=3</formula>
    </cfRule>
    <cfRule type="expression" priority="14" dxfId="16">
      <formula>B52=4</formula>
    </cfRule>
    <cfRule type="expression" priority="15" dxfId="16">
      <formula>B52=5</formula>
    </cfRule>
  </conditionalFormatting>
  <conditionalFormatting sqref="B56">
    <cfRule type="expression" priority="6" dxfId="20">
      <formula>B56=1</formula>
    </cfRule>
    <cfRule type="expression" priority="7" dxfId="19">
      <formula>B56=2</formula>
    </cfRule>
    <cfRule type="expression" priority="8" dxfId="18">
      <formula>B56=3</formula>
    </cfRule>
    <cfRule type="expression" priority="9" dxfId="16">
      <formula>B56=4</formula>
    </cfRule>
    <cfRule type="expression" priority="10" dxfId="16">
      <formula>B56=5</formula>
    </cfRule>
  </conditionalFormatting>
  <conditionalFormatting sqref="B51">
    <cfRule type="expression" priority="1" dxfId="20">
      <formula>B51=1</formula>
    </cfRule>
    <cfRule type="expression" priority="2" dxfId="19">
      <formula>B51=2</formula>
    </cfRule>
    <cfRule type="expression" priority="3" dxfId="18">
      <formula>B51=3</formula>
    </cfRule>
    <cfRule type="expression" priority="4" dxfId="16">
      <formula>B51=4</formula>
    </cfRule>
    <cfRule type="expression" priority="5" dxfId="16">
      <formula>B51=5</formula>
    </cfRule>
  </conditionalFormatting>
  <pageMargins left="0.7" right="0.7" top="0.75" bottom="0.75" header="0.3" footer="0.3"/>
  <pageSetup orientation="portrait" paperSize="9"/>
  <headerFooter>
    <oddHeader>&amp;L&amp;G</oddHeader>
    <oddFooter>&amp;C©2019 Check Point Software Technologies Ltd. All rights reserved.</oddFooter>
    <evenHeader/>
    <evenFooter/>
    <firstHeader/>
    <firstFooter/>
  </headerFooter>
  <tableParts count="1"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 codeName="Sheet52">
    <tabColor indexed="26"/>
    <outlinePr summaryBelow="1" summaryRight="1"/>
    <pageSetUpPr/>
  </sheetPr>
  <dimension ref="A1:DM1409"/>
  <sheetViews>
    <sheetView showGridLines="0" workbookViewId="0">
      <selection activeCell="A1" sqref="A1"/>
    </sheetView>
  </sheetViews>
  <sheetFormatPr baseColWidth="8" defaultRowHeight="14.5"/>
  <cols>
    <col width="7.7265625" customWidth="1" style="159" min="1" max="1"/>
    <col outlineLevel="1" width="7.26953125" customWidth="1" style="159" min="2" max="2"/>
    <col outlineLevel="1" width="10" customWidth="1" style="77" min="3" max="3"/>
    <col outlineLevel="1" width="13.7265625" customWidth="1" style="77" min="4" max="4"/>
    <col width="24.81640625" customWidth="1" style="159" min="5" max="5"/>
    <col width="39.7265625" customWidth="1" style="159" min="6" max="6"/>
    <col hidden="1" outlineLevel="2" width="26.453125" customWidth="1" style="159" min="7" max="7"/>
    <col outlineLevel="2" width="19.54296875" customWidth="1" style="159" min="8" max="8"/>
    <col outlineLevel="2" width="13" bestFit="1" customWidth="1" style="159" min="9" max="9"/>
    <col outlineLevel="2" width="15.1796875" bestFit="1" customWidth="1" style="159" min="10" max="10"/>
    <col hidden="1" outlineLevel="2" width="19.26953125" customWidth="1" style="159" min="11" max="11"/>
    <col hidden="1" width="15.54296875" customWidth="1" style="159" min="12" max="12"/>
    <col outlineLevel="1" width="5.54296875" customWidth="1" style="77" min="13" max="13"/>
    <col outlineLevel="1" width="9.453125" customWidth="1" style="159" min="14" max="14"/>
    <col outlineLevel="1" width="14.26953125" customWidth="1" style="159" min="15" max="15"/>
    <col width="13.26953125" customWidth="1" style="159" min="16" max="16"/>
    <col width="9.26953125" customWidth="1" style="159" min="17" max="17"/>
    <col width="5.81640625" customWidth="1" style="159" min="18" max="18"/>
    <col width="18.81640625" customWidth="1" style="77" min="19" max="19"/>
    <col outlineLevel="1" width="8.1796875" customWidth="1" style="159" min="20" max="20"/>
    <col outlineLevel="1" width="14.1796875" customWidth="1" style="159" min="21" max="21"/>
    <col outlineLevel="1" width="12" customWidth="1" style="159" min="22" max="22"/>
    <col hidden="1" outlineLevel="1" width="11.7265625" customWidth="1" style="77" min="23" max="23"/>
    <col width="15.54296875" customWidth="1" style="77" min="24" max="24"/>
    <col hidden="1" outlineLevel="1" width="12.54296875" customWidth="1" style="77" min="25" max="25"/>
    <col hidden="1" outlineLevel="1" width="17.54296875" customWidth="1" style="169" min="26" max="26"/>
    <col outlineLevel="1" width="15.81640625" customWidth="1" style="77" min="27" max="27"/>
    <col outlineLevel="1" width="25.81640625" bestFit="1" customWidth="1" style="77" min="28" max="28"/>
    <col hidden="1" outlineLevel="1" width="22" customWidth="1" style="77" min="29" max="29"/>
    <col width="22" bestFit="1" customWidth="1" style="159" min="30" max="30"/>
    <col width="9.81640625" customWidth="1" style="159" min="31" max="31"/>
    <col width="13.26953125" customWidth="1" style="159" min="32" max="32"/>
    <col width="14.54296875" customWidth="1" style="159" min="33" max="33"/>
    <col outlineLevel="1" width="8.81640625" customWidth="1" style="159" min="34" max="35"/>
    <col outlineLevel="1" collapsed="1" width="3" customWidth="1" style="159" min="36" max="36"/>
    <col outlineLevel="2" width="16.1796875" customWidth="1" style="159" min="37" max="37"/>
    <col outlineLevel="1" width="12.1796875" customWidth="1" style="159" min="38" max="38"/>
    <col outlineLevel="1" width="11" customWidth="1" style="159" min="39" max="39"/>
    <col outlineLevel="1" width="9" customWidth="1" style="159" min="40" max="40"/>
    <col outlineLevel="1" width="14" customWidth="1" style="159" min="41" max="41"/>
    <col outlineLevel="1" width="8.453125" customWidth="1" style="159" min="42" max="42"/>
    <col outlineLevel="1" width="15.81640625" customWidth="1" style="159" min="43" max="43"/>
    <col outlineLevel="2" width="11.54296875" customWidth="1" style="159" min="44" max="44"/>
    <col outlineLevel="2" width="13.81640625" customWidth="1" style="159" min="45" max="45"/>
    <col outlineLevel="1" width="12.453125" customWidth="1" style="159" min="46" max="46"/>
    <col width="4.26953125" customWidth="1" style="159" min="47" max="47"/>
    <col width="11.7265625" customWidth="1" style="159" min="48" max="49"/>
    <col width="14.81640625" customWidth="1" style="159" min="50" max="50"/>
    <col width="13.26953125" customWidth="1" style="159" min="51" max="51"/>
    <col width="1.81640625" customWidth="1" style="159" min="52" max="52"/>
    <col width="40.81640625" customWidth="1" style="103" min="53" max="53"/>
    <col width="15.26953125" customWidth="1" style="159" min="54" max="54"/>
    <col width="6.1796875" customWidth="1" style="159" min="55" max="55"/>
    <col hidden="1" width="13.453125" customWidth="1" style="159" min="56" max="56"/>
    <col hidden="1" width="14.26953125" customWidth="1" style="159" min="57" max="57"/>
    <col hidden="1" width="12.1796875" customWidth="1" style="159" min="58" max="58"/>
    <col hidden="1" width="13.453125" customWidth="1" style="159" min="59" max="59"/>
    <col hidden="1" outlineLevel="1" width="12.1796875" customWidth="1" style="159" min="60" max="60"/>
    <col hidden="1" outlineLevel="1" width="9.54296875" customWidth="1" style="159" min="61" max="61"/>
    <col hidden="1" collapsed="1" width="12.81640625" customWidth="1" style="159" min="62" max="62"/>
    <col hidden="1" width="13.26953125" customWidth="1" style="159" min="63" max="63"/>
    <col hidden="1" width="8.81640625" customWidth="1" style="159" min="64" max="69"/>
    <col width="9.7265625" customWidth="1" style="159" min="70" max="73"/>
    <col hidden="1" outlineLevel="1" width="10.7265625" customWidth="1" style="159" min="74" max="74"/>
    <col hidden="1" outlineLevel="1" width="9.7265625" customWidth="1" style="159" min="75" max="75"/>
    <col hidden="1" outlineLevel="1" width="10.81640625" customWidth="1" style="159" min="76" max="76"/>
    <col hidden="1" outlineLevel="1" width="9.7265625" customWidth="1" style="159" min="77" max="77"/>
    <col hidden="1" outlineLevel="1" width="11" customWidth="1" style="77" min="78" max="78"/>
    <col collapsed="1" width="8" customWidth="1" style="159" min="79" max="79"/>
    <col hidden="1" outlineLevel="2" width="14.54296875" customWidth="1" style="77" min="80" max="80"/>
    <col hidden="1" outlineLevel="1" collapsed="1" width="9.7265625" customWidth="1" style="77" min="81" max="81"/>
    <col hidden="1" outlineLevel="1" width="9.7265625" customWidth="1" style="77" min="82" max="82"/>
    <col collapsed="1" width="9.7265625" customWidth="1" style="159" min="83" max="83"/>
    <col width="3.54296875" customWidth="1" style="104" min="84" max="84"/>
    <col hidden="1" outlineLevel="2" width="19.1796875" customWidth="1" style="159" min="85" max="85"/>
    <col hidden="1" outlineLevel="2" width="12.26953125" customWidth="1" style="159" min="86" max="86"/>
    <col hidden="1" outlineLevel="2" width="15" customWidth="1" style="159" min="87" max="87"/>
    <col hidden="1" outlineLevel="2" width="11" customWidth="1" style="159" min="88" max="88"/>
    <col hidden="1" outlineLevel="2" width="9.54296875" customWidth="1" style="159" min="89" max="89"/>
    <col hidden="1" outlineLevel="2" width="12.7265625" customWidth="1" style="159" min="90" max="90"/>
    <col hidden="1" outlineLevel="2" width="8.54296875" customWidth="1" style="159" min="91" max="91"/>
    <col hidden="1" outlineLevel="2" width="13.453125" customWidth="1" style="159" min="92" max="92"/>
    <col hidden="1" outlineLevel="2" width="14.453125" customWidth="1" style="159" min="93" max="93"/>
    <col hidden="1" outlineLevel="2" width="13.7265625" customWidth="1" style="159" min="94" max="94"/>
    <col hidden="1" outlineLevel="2" width="15.7265625" customWidth="1" style="159" min="95" max="95"/>
    <col hidden="1" outlineLevel="2" width="9.26953125" customWidth="1" style="159" min="96" max="96"/>
    <col hidden="1" outlineLevel="2" width="8.7265625" customWidth="1" style="159" min="97" max="97"/>
    <col hidden="1" outlineLevel="2" width="9.26953125" customWidth="1" style="159" min="98" max="98"/>
    <col hidden="1" outlineLevel="2" width="3.7265625" customWidth="1" style="159" min="99" max="99"/>
    <col hidden="1" outlineLevel="1" collapsed="1" width="10" customWidth="1" style="159" min="100" max="100"/>
    <col hidden="1" outlineLevel="1" width="10.7265625" customWidth="1" style="159" min="101" max="101"/>
    <col hidden="1" outlineLevel="1" width="8.7265625" customWidth="1" style="159" min="102" max="102"/>
    <col collapsed="1" width="12" bestFit="1" customWidth="1" style="159" min="103" max="103"/>
    <col width="11.81640625" customWidth="1" style="159" min="104" max="104"/>
    <col width="12" customWidth="1" style="61" min="105" max="106"/>
    <col width="13.26953125" customWidth="1" style="159" min="107" max="107"/>
    <col width="12.1796875" customWidth="1" style="159" min="108" max="108"/>
    <col width="12" customWidth="1" style="61" min="109" max="109"/>
    <col width="13.26953125" customWidth="1" style="159" min="110" max="110"/>
    <col hidden="1" width="14.26953125" customWidth="1" style="159" min="111" max="111"/>
    <col hidden="1" width="17.7265625" customWidth="1" style="197" min="112" max="112"/>
    <col width="17.7265625" customWidth="1" style="197" min="113" max="115"/>
    <col hidden="1" width="13" customWidth="1" style="159" min="116" max="117"/>
  </cols>
  <sheetData>
    <row r="1" s="159">
      <c r="B1" s="43" t="n"/>
      <c r="C1" s="43" t="n"/>
      <c r="D1" s="43" t="n"/>
      <c r="E1" s="43" t="n"/>
      <c r="F1" s="43" t="n"/>
      <c r="G1" s="43" t="n"/>
      <c r="H1" s="43" t="n"/>
      <c r="I1" s="43" t="n"/>
      <c r="J1" s="43" t="n"/>
      <c r="K1" s="43" t="n"/>
      <c r="L1" s="43" t="n"/>
      <c r="M1" s="43" t="n"/>
      <c r="N1" s="43" t="n"/>
      <c r="O1" s="43" t="n"/>
      <c r="P1" s="43" t="n"/>
      <c r="Q1" s="156" t="n"/>
      <c r="R1" s="112" t="n"/>
      <c r="S1" s="43" t="n"/>
      <c r="T1" s="43" t="n"/>
      <c r="U1" s="43" t="n"/>
      <c r="V1" s="43" t="n"/>
      <c r="W1" s="43" t="n"/>
      <c r="X1" s="156" t="n"/>
      <c r="Y1" s="43" t="n"/>
      <c r="Z1" s="43" t="n"/>
      <c r="AA1" s="46" t="n"/>
      <c r="AB1" s="46" t="n"/>
      <c r="AC1" s="46" t="n"/>
      <c r="AD1" s="43" t="n"/>
      <c r="AE1" s="43" t="n"/>
      <c r="AF1" s="43" t="n"/>
      <c r="AG1" s="43" t="n"/>
      <c r="AH1" s="43" t="n"/>
      <c r="AI1" s="43" t="n"/>
      <c r="AJ1" s="112" t="n"/>
      <c r="AK1" s="43" t="n"/>
      <c r="AL1" s="198" t="n"/>
      <c r="AM1" s="198" t="n"/>
      <c r="AN1" s="198" t="n"/>
      <c r="AO1" s="198" t="n"/>
      <c r="AP1" s="198" t="n"/>
      <c r="AQ1" s="198" t="n"/>
      <c r="AR1" s="198" t="n"/>
      <c r="AS1" s="198" t="n"/>
      <c r="AT1" s="198" t="n"/>
      <c r="AU1" s="112" t="n"/>
      <c r="AV1" s="156" t="n"/>
      <c r="AW1" s="156" t="n"/>
      <c r="AX1" s="156" t="n"/>
      <c r="AY1" s="198" t="n"/>
      <c r="AZ1" s="112" t="n"/>
      <c r="BA1" s="48" t="n"/>
      <c r="BB1" s="156" t="n"/>
      <c r="BC1" s="112" t="n"/>
      <c r="BD1" s="156" t="n"/>
      <c r="BE1" s="156" t="n"/>
      <c r="BF1" s="156" t="n"/>
      <c r="BG1" s="156" t="n"/>
      <c r="BH1" s="156" t="n"/>
      <c r="BI1" s="156" t="n"/>
      <c r="BJ1" s="156" t="n"/>
      <c r="BK1" s="156" t="n"/>
      <c r="BL1" s="156" t="n"/>
      <c r="BM1" s="156" t="n"/>
      <c r="BN1" s="156" t="n"/>
      <c r="BO1" s="156" t="n"/>
      <c r="BP1" s="156" t="n"/>
      <c r="BQ1" s="156" t="n"/>
      <c r="BR1" s="156" t="n"/>
      <c r="BS1" s="156" t="n"/>
      <c r="BT1" s="156" t="n"/>
      <c r="BU1" s="156" t="n"/>
      <c r="BV1" s="156" t="n"/>
      <c r="BW1" s="156" t="n"/>
      <c r="BX1" s="156" t="n"/>
      <c r="BY1" s="156" t="n"/>
      <c r="BZ1" s="156" t="n"/>
      <c r="CA1" s="156" t="n"/>
      <c r="CB1" s="49" t="n"/>
      <c r="CC1" s="156" t="n"/>
      <c r="CD1" s="156" t="n"/>
      <c r="CE1" s="156" t="n"/>
      <c r="CF1" s="50" t="n"/>
      <c r="CG1" s="156" t="n"/>
      <c r="CH1" s="155" t="inlineStr">
        <is>
          <t>Balance</t>
        </is>
      </c>
      <c r="CI1" s="155" t="inlineStr">
        <is>
          <t>Balance</t>
        </is>
      </c>
      <c r="CJ1" s="75" t="n"/>
      <c r="CK1" s="155" t="inlineStr">
        <is>
          <t>Balance</t>
        </is>
      </c>
      <c r="CL1" s="155" t="inlineStr">
        <is>
          <t>Balance</t>
        </is>
      </c>
      <c r="CM1" s="155" t="inlineStr">
        <is>
          <t>Count</t>
        </is>
      </c>
      <c r="CN1" s="155" t="inlineStr">
        <is>
          <t>Balance</t>
        </is>
      </c>
      <c r="CO1" s="155" t="inlineStr">
        <is>
          <t>Balance</t>
        </is>
      </c>
      <c r="CP1" s="156" t="n"/>
      <c r="CQ1" s="156" t="n"/>
      <c r="CR1" s="156" t="n"/>
      <c r="CS1" s="155" t="inlineStr">
        <is>
          <t>Balance</t>
        </is>
      </c>
      <c r="CT1" s="156" t="n"/>
      <c r="CU1" s="112" t="n"/>
      <c r="CV1" s="156" t="n"/>
      <c r="CW1" s="156" t="n"/>
      <c r="CX1" s="112" t="n"/>
      <c r="CY1" s="156" t="n"/>
      <c r="CZ1" s="156" t="n"/>
      <c r="DA1" s="156" t="n"/>
      <c r="DB1" s="156" t="n"/>
      <c r="DC1" s="156" t="n"/>
      <c r="DD1" s="156" t="n"/>
      <c r="DE1" s="156" t="n"/>
      <c r="DF1" s="156" t="n"/>
      <c r="DH1" s="198" t="n"/>
      <c r="DI1" s="198" t="n"/>
      <c r="DJ1" s="198" t="n"/>
      <c r="DK1" s="198" t="n"/>
    </row>
    <row r="2">
      <c r="B2" s="52" t="n"/>
      <c r="C2" s="53" t="n"/>
      <c r="D2" s="53" t="n"/>
      <c r="E2" s="52" t="n"/>
      <c r="F2" s="52" t="n"/>
      <c r="G2" s="54" t="n"/>
      <c r="H2" s="54" t="n"/>
      <c r="I2" s="54" t="n"/>
      <c r="J2" s="54" t="n"/>
      <c r="K2" s="54" t="n"/>
      <c r="L2" s="54" t="n"/>
      <c r="M2" s="53" t="n"/>
      <c r="N2" s="53" t="n"/>
      <c r="O2" s="53" t="n"/>
      <c r="P2" s="53" t="n"/>
      <c r="Q2" s="52" t="n"/>
      <c r="R2" s="52" t="n"/>
      <c r="S2" s="53" t="n"/>
      <c r="T2" s="53" t="n"/>
      <c r="U2" s="53" t="n"/>
      <c r="V2" s="53" t="n"/>
      <c r="W2" s="53" t="n"/>
      <c r="X2" s="53" t="n"/>
      <c r="Y2" s="53" t="n"/>
      <c r="Z2" s="54" t="n"/>
      <c r="AA2" s="53" t="n"/>
      <c r="AB2" s="53" t="n"/>
      <c r="AC2" s="53" t="n"/>
      <c r="AD2" s="53" t="n"/>
      <c r="AE2" s="53" t="n"/>
      <c r="AF2" s="53" t="n"/>
      <c r="AG2" s="53" t="n"/>
      <c r="AH2" s="53" t="n"/>
      <c r="AI2" s="53" t="n"/>
      <c r="AJ2" s="52" t="n"/>
      <c r="AK2" s="53" t="n"/>
      <c r="AL2" s="199" t="n"/>
      <c r="AM2" s="199" t="n"/>
      <c r="AN2" s="199" t="n"/>
      <c r="AO2" s="52" t="n"/>
      <c r="AP2" s="52" t="n"/>
      <c r="AQ2" s="52" t="n"/>
      <c r="AR2" s="52" t="n"/>
      <c r="AS2" s="52" t="n"/>
      <c r="AT2" s="52" t="n"/>
      <c r="AU2" s="52" t="n"/>
      <c r="AV2" s="200" t="n"/>
      <c r="AW2" s="52" t="n"/>
      <c r="AX2" s="53" t="n"/>
      <c r="AY2" s="53" t="n"/>
      <c r="AZ2" s="52" t="n"/>
      <c r="BA2" s="57" t="n"/>
      <c r="BB2" s="201" t="n"/>
      <c r="BC2" s="52" t="n"/>
      <c r="BD2" s="201" t="n"/>
      <c r="BE2" s="201" t="n"/>
      <c r="BF2" s="201" t="n"/>
      <c r="BG2" s="201" t="n"/>
      <c r="BH2" s="201" t="n"/>
      <c r="BI2" s="201" t="n"/>
      <c r="BJ2" s="201" t="n"/>
      <c r="BK2" s="201" t="n"/>
      <c r="BL2" s="201" t="n"/>
      <c r="BM2" s="201" t="n"/>
      <c r="BN2" s="201" t="n"/>
      <c r="BO2" s="201" t="n"/>
      <c r="BP2" s="201" t="n"/>
      <c r="BQ2" s="201" t="n"/>
      <c r="BR2" s="201" t="n"/>
      <c r="BS2" s="201" t="n"/>
      <c r="BT2" s="201" t="n"/>
      <c r="BU2" s="201" t="n"/>
      <c r="BV2" s="201" t="n"/>
      <c r="BW2" s="201" t="n"/>
      <c r="BX2" s="201" t="n"/>
      <c r="BY2" s="201" t="n"/>
      <c r="BZ2" s="202" t="n"/>
      <c r="CA2" s="201" t="n"/>
      <c r="CB2" s="201" t="n"/>
      <c r="CC2" s="201" t="n"/>
      <c r="CD2" s="201" t="n"/>
      <c r="CE2" s="201" t="n"/>
      <c r="CF2" s="60" t="n"/>
      <c r="CG2" s="201" t="n"/>
      <c r="CH2" s="154">
        <f>SUM(CH12:CH12)</f>
        <v/>
      </c>
      <c r="CI2" s="154">
        <f>SUM(CI12:CI12)</f>
        <v/>
      </c>
      <c r="CJ2" s="75" t="n"/>
      <c r="CK2" s="154">
        <f>SUM(CK12:CK12)</f>
        <v/>
      </c>
      <c r="CL2" s="154">
        <f>SUM(CL12:CL12)</f>
        <v/>
      </c>
      <c r="CM2" s="154">
        <f>SUM(CM12:CM12)</f>
        <v/>
      </c>
      <c r="CN2" s="154">
        <f>SUM(CN12:CN12)</f>
        <v/>
      </c>
      <c r="CO2" s="154">
        <f>SUM(CO12:CO12)</f>
        <v/>
      </c>
      <c r="CP2" s="52" t="n"/>
      <c r="CQ2" s="52" t="n"/>
      <c r="CR2" s="52" t="n"/>
      <c r="CS2" s="154">
        <f>SUM(CS12:CS12)</f>
        <v/>
      </c>
    </row>
    <row r="3" ht="18.5" customHeight="1" s="159">
      <c r="B3" s="53" t="n"/>
      <c r="C3" s="63" t="n"/>
      <c r="D3" s="63" t="n"/>
      <c r="E3" s="64" t="inlineStr">
        <is>
          <t>2021 Compensation Review</t>
        </is>
      </c>
      <c r="F3" s="65" t="n"/>
      <c r="G3" s="54" t="n"/>
      <c r="H3" s="66" t="n"/>
      <c r="I3" s="66" t="n"/>
      <c r="J3" s="66" t="n"/>
      <c r="K3" s="66" t="n"/>
      <c r="L3" s="66" t="n"/>
      <c r="M3" s="67" t="n"/>
      <c r="N3" s="68" t="n"/>
      <c r="O3" s="68" t="n"/>
      <c r="P3" s="69" t="inlineStr">
        <is>
          <t>Group</t>
        </is>
      </c>
      <c r="Q3" s="70" t="inlineStr">
        <is>
          <t>Iberia</t>
        </is>
      </c>
      <c r="R3" s="52" t="n"/>
      <c r="S3" s="53" t="n"/>
      <c r="T3" s="52" t="n"/>
      <c r="U3" s="67" t="n"/>
      <c r="V3" s="67" t="n"/>
      <c r="W3" s="67" t="n"/>
      <c r="X3" s="68" t="n"/>
      <c r="Y3" s="68" t="n"/>
      <c r="Z3" s="68" t="n"/>
      <c r="AA3" s="68" t="n"/>
      <c r="AB3" s="68" t="n"/>
      <c r="AC3" s="68" t="n"/>
      <c r="AD3" s="68" t="n"/>
      <c r="AE3" s="68" t="n"/>
      <c r="AF3" s="68" t="n"/>
      <c r="AG3" s="68" t="n"/>
      <c r="AH3" s="68" t="n"/>
      <c r="AI3" s="68" t="n"/>
      <c r="AJ3" s="52" t="n"/>
      <c r="AK3" s="68" t="n"/>
      <c r="AL3" s="199" t="n"/>
      <c r="AM3" s="199" t="n"/>
      <c r="AN3" s="199" t="n"/>
      <c r="AO3" s="52" t="n"/>
      <c r="AP3" s="52" t="n"/>
      <c r="AQ3" s="52" t="n"/>
      <c r="AR3" s="52" t="n"/>
      <c r="AS3" s="67" t="n"/>
      <c r="AT3" s="67" t="n"/>
      <c r="AU3" s="52" t="n"/>
      <c r="AV3" s="203" t="n"/>
      <c r="AW3" s="72" t="n"/>
      <c r="AX3" s="53" t="n"/>
      <c r="AY3" s="53" t="n"/>
      <c r="AZ3" s="52" t="n"/>
      <c r="BA3" s="75" t="n"/>
      <c r="BB3" s="201" t="n"/>
      <c r="BC3" s="52" t="n"/>
      <c r="BD3" s="201" t="n"/>
      <c r="BE3" s="201" t="n"/>
      <c r="BF3" s="201" t="n"/>
      <c r="BG3" s="201" t="n"/>
      <c r="BH3" s="201" t="n"/>
      <c r="BI3" s="201" t="n"/>
      <c r="BJ3" s="201" t="n"/>
      <c r="BK3" s="201" t="n"/>
      <c r="BL3" s="201" t="n"/>
      <c r="BM3" s="201" t="n"/>
      <c r="BN3" s="201" t="n"/>
      <c r="BO3" s="201" t="n"/>
      <c r="BP3" s="201" t="n"/>
      <c r="BQ3" s="201" t="n"/>
      <c r="BR3" s="201" t="n"/>
      <c r="BS3" s="201" t="n"/>
      <c r="BT3" s="201" t="n"/>
      <c r="BU3" s="201" t="n"/>
      <c r="BV3" s="201" t="n"/>
      <c r="BW3" s="201" t="n"/>
      <c r="BX3" s="201" t="n"/>
      <c r="BY3" s="201" t="n"/>
      <c r="BZ3" s="202" t="n"/>
      <c r="CA3" s="201" t="n"/>
      <c r="CB3" s="201" t="n"/>
      <c r="CC3" s="201" t="n"/>
      <c r="CD3" s="201" t="n"/>
      <c r="CE3" s="201" t="n"/>
      <c r="CF3" s="60" t="n"/>
      <c r="CG3" s="201" t="n"/>
      <c r="CH3" s="74" t="n"/>
      <c r="CI3" s="74" t="n"/>
      <c r="CJ3" s="75" t="n"/>
      <c r="CK3" s="75" t="n"/>
      <c r="CL3" s="75" t="n"/>
      <c r="CM3" s="75" t="n"/>
      <c r="CN3" s="68" t="n"/>
      <c r="CO3" s="68" t="n"/>
      <c r="CP3" s="52" t="n"/>
      <c r="CQ3" s="52" t="n"/>
      <c r="CR3" s="52" t="n"/>
      <c r="CS3" s="52" t="n"/>
    </row>
    <row r="4">
      <c r="B4" s="53" t="n"/>
      <c r="C4" s="53" t="n"/>
      <c r="D4" s="76" t="n"/>
      <c r="E4" s="69" t="inlineStr">
        <is>
          <t>Department</t>
        </is>
      </c>
      <c r="F4" s="70" t="inlineStr">
        <is>
          <t>EMEA Sales</t>
        </is>
      </c>
      <c r="H4" s="66" t="n"/>
      <c r="I4" s="66" t="n"/>
      <c r="P4" s="69" t="inlineStr">
        <is>
          <t>Group Manager</t>
        </is>
      </c>
      <c r="Q4" s="70" t="n"/>
      <c r="R4" s="52" t="n"/>
      <c r="S4" s="53" t="n"/>
      <c r="T4" s="52" t="n"/>
      <c r="U4" s="52" t="n"/>
      <c r="V4" s="68" t="n"/>
      <c r="W4" s="68" t="n"/>
      <c r="X4" s="68" t="n"/>
      <c r="Y4" s="68" t="n"/>
      <c r="Z4" s="68" t="n"/>
      <c r="AA4" s="68" t="n"/>
      <c r="AB4" s="68" t="n"/>
      <c r="AC4" s="78" t="inlineStr">
        <is>
          <t>Balance</t>
        </is>
      </c>
      <c r="AD4" s="79">
        <f>AD5-SUM(AG12:AG12)</f>
        <v/>
      </c>
      <c r="AE4" s="68" t="n"/>
      <c r="AF4" s="78" t="inlineStr">
        <is>
          <t>Total USD</t>
        </is>
      </c>
      <c r="AG4" s="79">
        <f>SUM(AG12:AG12)</f>
        <v/>
      </c>
      <c r="AH4" s="68" t="n"/>
      <c r="AI4" s="68" t="n"/>
      <c r="AJ4" s="52" t="n"/>
      <c r="AK4" s="68" t="n"/>
      <c r="AL4" s="72" t="n"/>
      <c r="AM4" s="72" t="n"/>
      <c r="AN4" s="72" t="n"/>
      <c r="AO4" s="72" t="n"/>
      <c r="AP4" s="78" t="inlineStr">
        <is>
          <t>Balance</t>
        </is>
      </c>
      <c r="AQ4" s="79" t="n"/>
      <c r="AR4" s="80" t="n"/>
      <c r="AS4" s="80" t="n"/>
      <c r="AT4" s="79" t="n"/>
      <c r="AU4" s="52" t="n"/>
      <c r="AV4" s="203" t="n"/>
      <c r="AW4" s="63" t="n"/>
      <c r="AX4" s="78" t="inlineStr">
        <is>
          <t>Balance</t>
        </is>
      </c>
      <c r="AY4" s="79" t="n">
        <v>-10000</v>
      </c>
      <c r="AZ4" s="52" t="n"/>
      <c r="BA4" s="75" t="n"/>
      <c r="BB4" s="201" t="n"/>
      <c r="BC4" s="52" t="n"/>
      <c r="BD4" s="201" t="n"/>
      <c r="BE4" s="201" t="n"/>
      <c r="BF4" s="201" t="n"/>
      <c r="BG4" s="201" t="n"/>
      <c r="BH4" s="201" t="n"/>
      <c r="BI4" s="201" t="n"/>
      <c r="BJ4" s="201" t="n"/>
      <c r="BK4" s="201" t="n"/>
      <c r="BL4" s="201" t="n"/>
      <c r="BM4" s="201" t="n"/>
      <c r="BN4" s="201" t="n"/>
      <c r="BO4" s="201" t="n"/>
      <c r="BP4" s="201" t="n"/>
      <c r="BQ4" s="201" t="n"/>
      <c r="BR4" s="201" t="n"/>
      <c r="BS4" s="201" t="n"/>
      <c r="BT4" s="201" t="n"/>
      <c r="BU4" s="201" t="n"/>
      <c r="BV4" s="201" t="n"/>
      <c r="BW4" s="201" t="n"/>
      <c r="BX4" s="201" t="n"/>
      <c r="BY4" s="201" t="n"/>
      <c r="BZ4" s="202" t="n"/>
      <c r="CA4" s="201" t="n"/>
      <c r="CB4" s="201" t="n"/>
      <c r="CC4" s="201" t="n"/>
      <c r="CD4" s="201" t="n"/>
      <c r="CE4" s="201" t="n"/>
      <c r="CF4" s="60" t="n"/>
      <c r="CG4" s="201" t="n"/>
      <c r="CH4" s="75" t="n"/>
      <c r="CI4" s="68" t="n"/>
      <c r="CJ4" s="68" t="n"/>
      <c r="CK4" s="81" t="n"/>
      <c r="CL4" s="52" t="n"/>
      <c r="CM4" s="52" t="n"/>
      <c r="CN4" s="52" t="n"/>
      <c r="CO4" s="52" t="n"/>
      <c r="CP4" s="52" t="n"/>
      <c r="CQ4" s="52" t="n"/>
      <c r="CR4" s="52" t="n"/>
      <c r="CS4" s="52" t="n"/>
      <c r="DL4" s="78" t="inlineStr">
        <is>
          <t>Total USD</t>
        </is>
      </c>
      <c r="DM4" s="79">
        <f>SUM(DM12:DM12)</f>
        <v/>
      </c>
    </row>
    <row r="5">
      <c r="B5" s="63" t="n"/>
      <c r="D5" s="82" t="n">
        <v>44196</v>
      </c>
      <c r="E5" s="69" t="inlineStr">
        <is>
          <t>Manager</t>
        </is>
      </c>
      <c r="F5" s="70" t="inlineStr">
        <is>
          <t>Mario Garcia</t>
        </is>
      </c>
      <c r="G5" s="83" t="n"/>
      <c r="H5" s="83" t="n"/>
      <c r="I5" s="83" t="n"/>
      <c r="J5" s="83" t="n"/>
      <c r="K5" s="83" t="n"/>
      <c r="L5" s="153" t="inlineStr">
        <is>
          <t>Count</t>
        </is>
      </c>
      <c r="M5" s="154">
        <f>SUM(M12:M12)</f>
        <v/>
      </c>
      <c r="N5" s="63" t="n"/>
      <c r="O5" s="63" t="n"/>
      <c r="P5" s="69" t="inlineStr">
        <is>
          <t>Director</t>
        </is>
      </c>
      <c r="Q5" s="70" t="inlineStr">
        <is>
          <t>Roberto Pozzi</t>
        </is>
      </c>
      <c r="R5" s="52" t="n"/>
      <c r="S5" s="53" t="n"/>
      <c r="T5" s="52" t="n"/>
      <c r="U5" s="67" t="n"/>
      <c r="V5" s="67" t="n"/>
      <c r="W5" s="67" t="n"/>
      <c r="X5" s="68" t="n"/>
      <c r="Y5" s="68" t="n"/>
      <c r="Z5" s="68" t="n"/>
      <c r="AA5" s="68" t="n"/>
      <c r="AB5" s="68" t="n"/>
      <c r="AC5" s="78" t="inlineStr">
        <is>
          <t>Budget</t>
        </is>
      </c>
      <c r="AD5" s="79" t="n">
        <v>3325995</v>
      </c>
      <c r="AE5" s="68" t="n"/>
      <c r="AF5" s="68" t="n"/>
      <c r="AG5" s="68" t="n"/>
      <c r="AH5" s="68" t="n"/>
      <c r="AI5" s="63" t="n"/>
      <c r="AJ5" s="52" t="n"/>
      <c r="AK5" s="68" t="n"/>
      <c r="AL5" s="204" t="n"/>
      <c r="AM5" s="204" t="n"/>
      <c r="AN5" s="204" t="n"/>
      <c r="AO5" s="67" t="n"/>
      <c r="AP5" s="78" t="inlineStr">
        <is>
          <t>Budget</t>
        </is>
      </c>
      <c r="AQ5" s="79" t="n"/>
      <c r="AR5" s="80" t="n"/>
      <c r="AS5" s="80" t="n"/>
      <c r="AT5" s="67" t="n"/>
      <c r="AU5" s="52" t="n"/>
      <c r="AV5" s="203" t="n"/>
      <c r="AW5" s="72" t="n"/>
      <c r="AX5" s="78" t="inlineStr">
        <is>
          <t>Budget</t>
        </is>
      </c>
      <c r="AY5" s="79" t="n">
        <v>425000</v>
      </c>
      <c r="AZ5" s="52" t="n"/>
      <c r="BA5" s="75" t="n"/>
      <c r="BB5" s="201" t="n"/>
      <c r="BC5" s="52" t="n"/>
      <c r="BD5" s="201" t="n"/>
      <c r="BE5" s="201" t="n"/>
      <c r="BF5" s="201" t="n"/>
      <c r="BG5" s="201" t="n"/>
      <c r="BH5" s="201" t="n"/>
      <c r="BI5" s="201" t="n"/>
      <c r="BJ5" s="201" t="n"/>
      <c r="BK5" s="201" t="n"/>
      <c r="BL5" s="201" t="n"/>
      <c r="BM5" s="201" t="n"/>
      <c r="BN5" s="201" t="n"/>
      <c r="BO5" s="201" t="n"/>
      <c r="BP5" s="201" t="n"/>
      <c r="BQ5" s="201" t="n"/>
      <c r="BR5" s="201" t="n"/>
      <c r="BS5" s="201" t="n"/>
      <c r="BT5" s="201" t="n"/>
      <c r="BU5" s="201" t="n"/>
      <c r="BV5" s="201" t="n"/>
      <c r="BW5" s="201" t="n"/>
      <c r="BX5" s="201" t="n"/>
      <c r="BY5" s="201" t="n"/>
      <c r="BZ5" s="202" t="n"/>
      <c r="CA5" s="201" t="n"/>
      <c r="CB5" s="201" t="n"/>
      <c r="CC5" s="201" t="n"/>
      <c r="CD5" s="201" t="n"/>
      <c r="CE5" s="201" t="n"/>
      <c r="CF5" s="60" t="n"/>
      <c r="CG5" s="201" t="n"/>
      <c r="CH5" s="74" t="n"/>
      <c r="CI5" s="74" t="n"/>
      <c r="CJ5" s="75" t="n"/>
      <c r="CK5" s="75" t="n"/>
      <c r="CL5" s="75" t="n"/>
      <c r="CM5" s="75" t="n"/>
      <c r="CN5" s="75" t="n"/>
      <c r="CO5" s="75" t="n"/>
      <c r="CP5" s="52" t="n"/>
      <c r="CQ5" s="52" t="n"/>
      <c r="CR5" s="52" t="n"/>
      <c r="CS5" s="52" t="n"/>
    </row>
    <row r="6">
      <c r="B6" s="52" t="n"/>
      <c r="C6" s="53" t="n"/>
      <c r="D6" s="76" t="n"/>
      <c r="E6" s="69" t="inlineStr">
        <is>
          <t>VP</t>
        </is>
      </c>
      <c r="F6" s="70" t="inlineStr">
        <is>
          <t>Bruno Darmon</t>
        </is>
      </c>
      <c r="G6" s="52" t="n"/>
      <c r="H6" s="52" t="n"/>
      <c r="I6" s="52" t="n"/>
      <c r="J6" s="52" t="n"/>
      <c r="K6" s="52" t="n"/>
      <c r="L6" s="52" t="n"/>
      <c r="M6" s="53" t="n"/>
      <c r="N6" s="52" t="n"/>
      <c r="O6" s="52" t="n"/>
      <c r="P6" s="52" t="n"/>
      <c r="Q6" s="52" t="n"/>
      <c r="R6" s="52" t="n"/>
      <c r="S6" s="53" t="n"/>
      <c r="T6" s="52" t="n"/>
      <c r="U6" s="53" t="n"/>
      <c r="V6" s="53" t="n"/>
      <c r="W6" s="53" t="n"/>
      <c r="X6" s="53" t="n"/>
      <c r="Y6" s="53" t="n"/>
      <c r="Z6" s="53" t="n"/>
      <c r="AA6" s="53" t="n"/>
      <c r="AB6" s="53" t="n"/>
      <c r="AC6" s="53" t="n"/>
      <c r="AD6" s="53" t="n"/>
      <c r="AE6" s="53" t="n"/>
      <c r="AF6" s="53" t="n"/>
      <c r="AG6" s="53" t="n"/>
      <c r="AH6" s="53" t="n"/>
      <c r="AI6" s="53" t="n"/>
      <c r="AJ6" s="52" t="n"/>
      <c r="AK6" s="68" t="n"/>
      <c r="AL6" s="52" t="n"/>
      <c r="AM6" s="52" t="n"/>
      <c r="AN6" s="52" t="n"/>
      <c r="AO6" s="52" t="n"/>
      <c r="AP6" s="52" t="n"/>
      <c r="AQ6" s="52" t="n"/>
      <c r="AR6" s="52" t="n"/>
      <c r="AS6" s="52" t="n"/>
      <c r="AT6" s="67" t="n"/>
      <c r="AU6" s="52" t="n"/>
      <c r="AV6" s="52" t="n"/>
      <c r="AW6" s="52" t="n"/>
      <c r="AX6" s="53" t="n"/>
      <c r="AY6" s="53" t="n"/>
      <c r="AZ6" s="52" t="n"/>
      <c r="BA6" s="85" t="n"/>
      <c r="BB6" s="52" t="n"/>
      <c r="BC6" s="52" t="n"/>
      <c r="BD6" s="52" t="n"/>
      <c r="BE6" s="52" t="n"/>
      <c r="BF6" s="52" t="n"/>
      <c r="BG6" s="52" t="n"/>
      <c r="BH6" s="52" t="n"/>
      <c r="BI6" s="52" t="n"/>
      <c r="BJ6" s="201" t="n"/>
      <c r="BK6" s="52" t="n"/>
      <c r="BL6" s="52" t="n"/>
      <c r="BM6" s="52" t="n"/>
      <c r="BN6" s="52" t="n"/>
      <c r="BO6" s="52" t="n"/>
      <c r="BP6" s="52" t="n"/>
      <c r="BQ6" s="52" t="n"/>
      <c r="BR6" s="52" t="n"/>
      <c r="BS6" s="52" t="n"/>
      <c r="BT6" s="52" t="n"/>
      <c r="BU6" s="52" t="n"/>
      <c r="BV6" s="52" t="n"/>
      <c r="BW6" s="52" t="n"/>
      <c r="BX6" s="52" t="n"/>
      <c r="BY6" s="52" t="n"/>
      <c r="BZ6" s="53" t="n"/>
      <c r="CA6" s="52" t="n"/>
      <c r="CB6" s="52" t="n"/>
      <c r="CC6" s="52" t="n"/>
      <c r="CD6" s="52" t="n"/>
      <c r="CE6" s="52" t="n"/>
      <c r="CF6" s="86" t="n"/>
      <c r="CG6" s="52" t="n"/>
      <c r="CH6" s="52" t="n"/>
      <c r="CI6" s="52" t="n"/>
      <c r="CJ6" s="52" t="n"/>
      <c r="CK6" s="52" t="n"/>
      <c r="CL6" s="52" t="n"/>
      <c r="CM6" s="52" t="n"/>
      <c r="CN6" s="52" t="n"/>
      <c r="CO6" s="52" t="n"/>
      <c r="CP6" s="52" t="n"/>
      <c r="CQ6" s="52" t="n"/>
      <c r="CR6" s="52" t="n"/>
      <c r="CS6" s="52" t="n"/>
    </row>
    <row r="7">
      <c r="B7" s="87" t="n"/>
      <c r="C7" s="88" t="n"/>
      <c r="D7" s="88" t="n"/>
      <c r="E7" s="69" t="inlineStr">
        <is>
          <t>Senior VP</t>
        </is>
      </c>
      <c r="F7" s="70" t="n"/>
      <c r="G7" s="87" t="n"/>
      <c r="H7" s="87" t="n"/>
      <c r="I7" s="87" t="n"/>
      <c r="J7" s="87" t="n"/>
      <c r="K7" s="87" t="n"/>
      <c r="L7" s="87" t="n"/>
      <c r="M7" s="88" t="n"/>
      <c r="N7" s="87" t="n"/>
      <c r="O7" s="87" t="n"/>
      <c r="P7" s="87" t="n"/>
      <c r="Q7" s="87" t="n"/>
      <c r="R7" s="87" t="n"/>
      <c r="S7" s="53" t="n"/>
      <c r="T7" s="52" t="n"/>
      <c r="U7" s="53" t="n"/>
      <c r="V7" s="67" t="n"/>
      <c r="W7" s="67" t="n"/>
      <c r="X7" s="68" t="n"/>
      <c r="Y7" s="88" t="n"/>
      <c r="Z7" s="88" t="n"/>
      <c r="AA7" s="88" t="n"/>
      <c r="AB7" s="88" t="n"/>
      <c r="AC7" s="88" t="n"/>
      <c r="AD7" s="88" t="n"/>
      <c r="AE7" s="88" t="n"/>
      <c r="AF7" s="88" t="n"/>
      <c r="AG7" s="88" t="n"/>
      <c r="AH7" s="88" t="n"/>
      <c r="AI7" s="88" t="n"/>
      <c r="AJ7" s="87" t="n"/>
      <c r="AK7" s="68" t="n"/>
      <c r="AL7" s="87" t="n"/>
      <c r="AM7" s="87" t="n"/>
      <c r="AN7" s="87" t="n"/>
      <c r="AO7" s="87" t="n"/>
      <c r="AP7" s="87" t="n"/>
      <c r="AQ7" s="87" t="n"/>
      <c r="AR7" s="87" t="n"/>
      <c r="AS7" s="87" t="n"/>
      <c r="AT7" s="87" t="n"/>
      <c r="AU7" s="87" t="n"/>
      <c r="AV7" s="87" t="n"/>
      <c r="AW7" s="87" t="n"/>
      <c r="AX7" s="87" t="n"/>
      <c r="AY7" s="87" t="n"/>
      <c r="AZ7" s="87" t="n"/>
      <c r="BA7" s="89" t="n"/>
      <c r="BB7" s="87" t="n"/>
      <c r="BC7" s="87" t="n"/>
      <c r="BD7" s="87" t="n"/>
      <c r="BE7" s="87" t="n"/>
      <c r="BF7" s="87" t="n"/>
      <c r="BG7" s="87" t="n"/>
      <c r="BH7" s="87" t="n"/>
      <c r="BI7" s="87" t="n"/>
      <c r="BJ7" s="52" t="n"/>
      <c r="BK7" s="52" t="n"/>
      <c r="BL7" s="87" t="n"/>
      <c r="BM7" s="87" t="n"/>
      <c r="BN7" s="87" t="n"/>
      <c r="BO7" s="87" t="n"/>
      <c r="BP7" s="87" t="n"/>
      <c r="BQ7" s="87" t="n"/>
      <c r="BR7" s="87" t="n"/>
      <c r="BS7" s="87" t="n"/>
      <c r="BT7" s="87" t="n"/>
      <c r="BU7" s="87" t="n"/>
      <c r="BV7" s="87" t="n"/>
      <c r="BW7" s="87" t="n"/>
      <c r="BX7" s="87" t="n"/>
      <c r="BY7" s="87" t="n"/>
      <c r="BZ7" s="88" t="n"/>
      <c r="CA7" s="87" t="n"/>
      <c r="CB7" s="87" t="n"/>
      <c r="CC7" s="87" t="n"/>
      <c r="CD7" s="87" t="n"/>
      <c r="CE7" s="87" t="n"/>
      <c r="CF7" s="90" t="n"/>
      <c r="CG7" s="201" t="n"/>
      <c r="CH7" s="87" t="n"/>
      <c r="CI7" s="87" t="n"/>
      <c r="CJ7" s="87" t="n"/>
      <c r="CK7" s="87" t="n"/>
      <c r="CL7" s="87" t="n"/>
      <c r="CM7" s="87" t="n"/>
      <c r="CN7" s="87" t="n"/>
      <c r="CO7" s="87" t="n"/>
      <c r="CP7" s="52" t="n"/>
      <c r="CQ7" s="87" t="n"/>
      <c r="CR7" s="87" t="n"/>
      <c r="CS7" s="87" t="n"/>
    </row>
    <row r="8" customFormat="1" s="91">
      <c r="AY8" s="205" t="n"/>
      <c r="CF8" s="93" t="n"/>
      <c r="DA8" s="94" t="n"/>
      <c r="DB8" s="94" t="n"/>
      <c r="DE8" s="94" t="n"/>
      <c r="DH8" s="197" t="n"/>
      <c r="DI8" s="197" t="n"/>
      <c r="DJ8" s="197" t="n"/>
      <c r="DK8" s="197" t="n"/>
    </row>
    <row r="9" ht="21.25" customHeight="1" s="159">
      <c r="B9" s="206" t="inlineStr">
        <is>
          <t>Employee Details</t>
        </is>
      </c>
      <c r="C9" s="207" t="n"/>
      <c r="D9" s="207" t="n"/>
      <c r="E9" s="207" t="n"/>
      <c r="F9" s="207" t="n"/>
      <c r="G9" s="207" t="n"/>
      <c r="H9" s="207" t="n"/>
      <c r="I9" s="207" t="n"/>
      <c r="J9" s="207" t="n"/>
      <c r="K9" s="207" t="n"/>
      <c r="L9" s="207" t="n"/>
      <c r="M9" s="207" t="n"/>
      <c r="N9" s="207" t="n"/>
      <c r="O9" s="207" t="n"/>
      <c r="P9" s="207" t="n"/>
      <c r="Q9" s="208" t="n"/>
      <c r="R9" s="95" t="n"/>
      <c r="S9" s="206" t="inlineStr">
        <is>
          <t xml:space="preserve"> Annual Target Salary</t>
        </is>
      </c>
      <c r="T9" s="207" t="n"/>
      <c r="U9" s="207" t="n"/>
      <c r="V9" s="207" t="n"/>
      <c r="W9" s="207" t="n"/>
      <c r="X9" s="207" t="n"/>
      <c r="Y9" s="207" t="n"/>
      <c r="Z9" s="207" t="n"/>
      <c r="AA9" s="207" t="n"/>
      <c r="AB9" s="207" t="n"/>
      <c r="AC9" s="207" t="n"/>
      <c r="AD9" s="207" t="n"/>
      <c r="AE9" s="207" t="n"/>
      <c r="AF9" s="207" t="n"/>
      <c r="AG9" s="207" t="n"/>
      <c r="AH9" s="207" t="n"/>
      <c r="AI9" s="208" t="n"/>
      <c r="AJ9" s="95" t="n"/>
      <c r="AK9" s="206" t="inlineStr">
        <is>
          <t>Annual Bonus - Non Sales - Local Currency</t>
        </is>
      </c>
      <c r="AL9" s="207" t="n"/>
      <c r="AM9" s="207" t="n"/>
      <c r="AN9" s="207" t="n"/>
      <c r="AO9" s="207" t="n"/>
      <c r="AP9" s="207" t="n"/>
      <c r="AQ9" s="207" t="n"/>
      <c r="AR9" s="207" t="n"/>
      <c r="AS9" s="207" t="n"/>
      <c r="AT9" s="208" t="n"/>
      <c r="AU9" s="95" t="n"/>
      <c r="AV9" s="209" t="inlineStr">
        <is>
          <t>RSUs</t>
        </is>
      </c>
      <c r="AW9" s="207" t="n"/>
      <c r="AX9" s="207" t="n"/>
      <c r="AY9" s="208" t="n"/>
      <c r="AZ9" s="95" t="n"/>
      <c r="BA9" s="210" t="inlineStr">
        <is>
          <t>Comments</t>
        </is>
      </c>
      <c r="BB9" s="208" t="n"/>
      <c r="BC9" s="95" t="n"/>
      <c r="BD9" s="211" t="inlineStr">
        <is>
          <t>Salary History</t>
        </is>
      </c>
      <c r="BE9" s="207" t="n"/>
      <c r="BF9" s="207" t="n"/>
      <c r="BG9" s="207" t="n"/>
      <c r="BH9" s="207" t="n"/>
      <c r="BI9" s="207" t="n"/>
      <c r="BJ9" s="207" t="n"/>
      <c r="BK9" s="207" t="n"/>
      <c r="BL9" s="207" t="n"/>
      <c r="BM9" s="207" t="n"/>
      <c r="BN9" s="207" t="n"/>
      <c r="BO9" s="207" t="n"/>
      <c r="BP9" s="207" t="n"/>
      <c r="BQ9" s="208" t="n"/>
      <c r="BR9" s="212" t="inlineStr">
        <is>
          <t>Performance Trend</t>
        </is>
      </c>
      <c r="BS9" s="207" t="n"/>
      <c r="BT9" s="207" t="n"/>
      <c r="BU9" s="208" t="n"/>
      <c r="BV9" s="212" t="inlineStr">
        <is>
          <t>Growth and Leadership</t>
        </is>
      </c>
      <c r="BW9" s="207" t="n"/>
      <c r="BX9" s="207" t="n"/>
      <c r="BY9" s="208" t="n"/>
      <c r="BZ9" s="212" t="inlineStr">
        <is>
          <t>More Info</t>
        </is>
      </c>
      <c r="CA9" s="207" t="n"/>
      <c r="CB9" s="207" t="n"/>
      <c r="CC9" s="207" t="n"/>
      <c r="CD9" s="207" t="n"/>
      <c r="CE9" s="208" t="n"/>
      <c r="CF9" s="96" t="n"/>
      <c r="CG9" s="213" t="n"/>
      <c r="CH9" s="98" t="n"/>
      <c r="CI9" s="98" t="n"/>
      <c r="CJ9" s="98" t="n"/>
      <c r="CK9" s="98" t="n"/>
      <c r="CL9" s="98" t="n"/>
      <c r="CM9" s="98" t="n"/>
      <c r="CN9" s="100" t="n"/>
      <c r="CO9" s="100" t="n"/>
      <c r="CP9" s="91" t="n"/>
      <c r="CQ9" s="91" t="n"/>
      <c r="CR9" s="100" t="n"/>
      <c r="CS9" s="100" t="n"/>
      <c r="CT9" s="100" t="n"/>
      <c r="CV9" s="91" t="n"/>
      <c r="CW9" s="91" t="n"/>
      <c r="CY9" s="100" t="n"/>
      <c r="CZ9" s="100" t="n"/>
      <c r="DA9" s="100" t="n"/>
      <c r="DB9" s="100" t="n"/>
      <c r="DC9" s="100" t="n"/>
      <c r="DD9" s="100" t="n"/>
      <c r="DE9" s="100" t="n"/>
      <c r="DF9" s="100" t="n"/>
    </row>
    <row r="10" ht="7.5" customHeight="1" s="159">
      <c r="CR10" s="100" t="n"/>
    </row>
    <row r="11" ht="78" customFormat="1" customHeight="1" s="77">
      <c r="B11" s="105" t="inlineStr">
        <is>
          <t>System ID</t>
        </is>
      </c>
      <c r="C11" s="105" t="inlineStr">
        <is>
          <t>Employee #</t>
        </is>
      </c>
      <c r="D11" s="105" t="inlineStr">
        <is>
          <t>ID</t>
        </is>
      </c>
      <c r="E11" s="105" t="inlineStr">
        <is>
          <t>Name</t>
        </is>
      </c>
      <c r="F11" s="105" t="inlineStr">
        <is>
          <t>Position</t>
        </is>
      </c>
      <c r="G11" s="105" t="inlineStr">
        <is>
          <t>Group</t>
        </is>
      </c>
      <c r="H11" s="105" t="inlineStr">
        <is>
          <t>Group Manager</t>
        </is>
      </c>
      <c r="I11" s="105" t="inlineStr">
        <is>
          <t>Director</t>
        </is>
      </c>
      <c r="J11" s="105" t="inlineStr">
        <is>
          <t>VP</t>
        </is>
      </c>
      <c r="K11" s="105" t="inlineStr">
        <is>
          <t>Senior VP</t>
        </is>
      </c>
      <c r="L11" s="105" t="inlineStr">
        <is>
          <t>Department</t>
        </is>
      </c>
      <c r="M11" s="105" t="inlineStr">
        <is>
          <t>Count</t>
        </is>
      </c>
      <c r="N11" s="105" t="inlineStr">
        <is>
          <t>Profession code</t>
        </is>
      </c>
      <c r="O11" s="105" t="inlineStr">
        <is>
          <t>Start Day</t>
        </is>
      </c>
      <c r="P11" s="105" t="inlineStr">
        <is>
          <t>Tenure</t>
        </is>
      </c>
      <c r="Q11" s="105" t="inlineStr">
        <is>
          <t>2020 Annual Rating</t>
        </is>
      </c>
      <c r="R11" s="112">
        <f>"Filler"&amp;COLUMN()</f>
        <v/>
      </c>
      <c r="S11" s="105" t="inlineStr">
        <is>
          <t>Country</t>
        </is>
      </c>
      <c r="T11" s="105" t="inlineStr">
        <is>
          <t>Currency</t>
        </is>
      </c>
      <c r="U11" s="105" t="inlineStr">
        <is>
          <t>Current Base</t>
        </is>
      </c>
      <c r="V11" s="105" t="inlineStr">
        <is>
          <t>Current Sales Variable</t>
        </is>
      </c>
      <c r="W11" s="105" t="inlineStr">
        <is>
          <t>Current Non Sales Target Bonus</t>
        </is>
      </c>
      <c r="X11" s="105" t="inlineStr">
        <is>
          <t>Current OTE</t>
        </is>
      </c>
      <c r="Y11" s="105" t="inlineStr">
        <is>
          <t>OTE System Recommendation</t>
        </is>
      </c>
      <c r="Z11" s="105" t="inlineStr">
        <is>
          <t>No increase - WHY?</t>
        </is>
      </c>
      <c r="AA11" s="105" t="inlineStr">
        <is>
          <t>Manager Recommended Base</t>
        </is>
      </c>
      <c r="AB11" s="105" t="inlineStr">
        <is>
          <t>Manager Recommended  Sales Variable</t>
        </is>
      </c>
      <c r="AC11" s="105" t="inlineStr">
        <is>
          <t>Manager Recommended Non Sales Target Bonus</t>
        </is>
      </c>
      <c r="AD11" s="105" t="inlineStr">
        <is>
          <t>Manager Recommended OTE</t>
        </is>
      </c>
      <c r="AE11" s="105" t="inlineStr">
        <is>
          <t>% OTE Increase</t>
        </is>
      </c>
      <c r="AF11" s="105" t="inlineStr">
        <is>
          <t>Current OTE (US$)</t>
        </is>
      </c>
      <c r="AG11" s="105" t="inlineStr">
        <is>
          <t>Recommended  OTE - (US$)</t>
        </is>
      </c>
      <c r="AH11" s="107" t="inlineStr">
        <is>
          <t>Current OTE (CP$)</t>
        </is>
      </c>
      <c r="AI11" s="107" t="inlineStr">
        <is>
          <t>Recommended  OTE - CP$</t>
        </is>
      </c>
      <c r="AJ11" s="112">
        <f>"Filler"&amp;COLUMN()</f>
        <v/>
      </c>
      <c r="AK11" s="214" t="inlineStr">
        <is>
          <t>Variable Type</t>
        </is>
      </c>
      <c r="AL11" s="214" t="inlineStr">
        <is>
          <t>Paid on 2019 Performance</t>
        </is>
      </c>
      <c r="AM11" s="214" t="inlineStr">
        <is>
          <t>2020 Target Bonus</t>
        </is>
      </c>
      <c r="AN11" s="214" t="inlineStr">
        <is>
          <t>System Recommendation (Fulltime)</t>
        </is>
      </c>
      <c r="AO11" s="215" t="inlineStr">
        <is>
          <t>Manager recommendation (Bonus)</t>
        </is>
      </c>
      <c r="AP11" s="214" t="inlineStr">
        <is>
          <t>% Recommended out of Target</t>
        </is>
      </c>
      <c r="AQ11" s="214" t="inlineStr">
        <is>
          <t>Actual Bonus payment for 2020 performance</t>
        </is>
      </c>
      <c r="AR11" s="214" t="inlineStr">
        <is>
          <t xml:space="preserve">Bonus 2020 Already Paid </t>
        </is>
      </c>
      <c r="AS11" s="214" t="inlineStr">
        <is>
          <t xml:space="preserve">Bonus left to be Paid
</t>
        </is>
      </c>
      <c r="AT11" s="214" t="inlineStr">
        <is>
          <t>Bonus left to be Paid
USD</t>
        </is>
      </c>
      <c r="AU11" s="112">
        <f>"Filler"&amp;COLUMN()</f>
        <v/>
      </c>
      <c r="AV11" s="107" t="inlineStr">
        <is>
          <t>Last Grant</t>
        </is>
      </c>
      <c r="AW11" s="107" t="inlineStr">
        <is>
          <t>Value Granted</t>
        </is>
      </c>
      <c r="AX11" s="107" t="inlineStr">
        <is>
          <t xml:space="preserve"> System Recommendation for new grant</t>
        </is>
      </c>
      <c r="AY11" s="215" t="inlineStr">
        <is>
          <t>Manager recommendation (RSUs)</t>
        </is>
      </c>
      <c r="AZ11" s="112">
        <f>"Filler"&amp;COLUMN()</f>
        <v/>
      </c>
      <c r="BA11" s="109" t="inlineStr">
        <is>
          <t>Changes in 2020</t>
        </is>
      </c>
      <c r="BB11" s="107" t="inlineStr">
        <is>
          <t>Managers' Comments</t>
        </is>
      </c>
      <c r="BC11" s="112" t="inlineStr">
        <is>
          <t>Filler56</t>
        </is>
      </c>
      <c r="BD11" s="111" t="inlineStr">
        <is>
          <t>2019 Annual Base Salary - LC</t>
        </is>
      </c>
      <c r="BE11" s="111" t="inlineStr">
        <is>
          <t>2019 Annual Sales Variable Target - LC</t>
        </is>
      </c>
      <c r="BF11" s="111" t="inlineStr">
        <is>
          <t>2019 Annual Target Bonus  - LC</t>
        </is>
      </c>
      <c r="BG11" s="111" t="inlineStr">
        <is>
          <t>2019 OTE - LC</t>
        </is>
      </c>
      <c r="BH11" s="111" t="inlineStr">
        <is>
          <t>2019 OTE - USD</t>
        </is>
      </c>
      <c r="BI11" s="111" t="inlineStr">
        <is>
          <t>2019 OTE - CP$</t>
        </is>
      </c>
      <c r="BJ11" s="111" t="inlineStr">
        <is>
          <t>OTE Min Range</t>
        </is>
      </c>
      <c r="BK11" s="111" t="inlineStr">
        <is>
          <t>OTE Max Range</t>
        </is>
      </c>
      <c r="BL11" s="111" t="inlineStr">
        <is>
          <t>Current Base %</t>
        </is>
      </c>
      <c r="BM11" s="111" t="inlineStr">
        <is>
          <t>Current Sales Variable %</t>
        </is>
      </c>
      <c r="BN11" s="111" t="inlineStr">
        <is>
          <t>Current  Non Sales Target Bonus %</t>
        </is>
      </c>
      <c r="BO11" s="111" t="inlineStr">
        <is>
          <t>New  Base%</t>
        </is>
      </c>
      <c r="BP11" s="111" t="inlineStr">
        <is>
          <t>New Sales Variable%</t>
        </is>
      </c>
      <c r="BQ11" s="111" t="inlineStr">
        <is>
          <t>new Non Sales Target Bonus%</t>
        </is>
      </c>
      <c r="BR11" s="111" t="inlineStr">
        <is>
          <t>2019 Mid Year</t>
        </is>
      </c>
      <c r="BS11" s="111" t="inlineStr">
        <is>
          <t>2019 Annual</t>
        </is>
      </c>
      <c r="BT11" s="111" t="inlineStr">
        <is>
          <t>2020 Mid Year</t>
        </is>
      </c>
      <c r="BU11" s="111" t="inlineStr">
        <is>
          <t>2020 Annual Rating</t>
        </is>
      </c>
      <c r="BV11" s="111" t="inlineStr">
        <is>
          <t>Contribution Compared to Others</t>
        </is>
      </c>
      <c r="BW11" s="111" t="inlineStr">
        <is>
          <t>Growth Potential: Leadership</t>
        </is>
      </c>
      <c r="BX11" s="111" t="inlineStr">
        <is>
          <t>Growth Potential: Professional</t>
        </is>
      </c>
      <c r="BY11" s="111" t="inlineStr">
        <is>
          <t>Positive Mindset</t>
        </is>
      </c>
      <c r="BZ11" s="111" t="inlineStr">
        <is>
          <t>Employment Status</t>
        </is>
      </c>
      <c r="CA11" s="111" t="inlineStr">
        <is>
          <t>Job Structure</t>
        </is>
      </c>
      <c r="CB11" s="111" t="inlineStr">
        <is>
          <t xml:space="preserve"> % of Full Time Employment in 2020</t>
        </is>
      </c>
      <c r="CC11" s="111" t="inlineStr">
        <is>
          <t>FTE</t>
        </is>
      </c>
      <c r="CD11" s="111" t="inlineStr">
        <is>
          <t>Options ($)</t>
        </is>
      </c>
      <c r="CE11" s="111" t="inlineStr">
        <is>
          <t>Value of unvested RSUs (Dec 31st, 20)</t>
        </is>
      </c>
      <c r="CF11" s="112">
        <f>"Filler"&amp;COLUMN()</f>
        <v/>
      </c>
      <c r="CG11" s="111" t="inlineStr">
        <is>
          <t>Sep 2020 OTE (annual LC)</t>
        </is>
      </c>
      <c r="CH11" s="111" t="inlineStr">
        <is>
          <t>Sep 2020 OTE USD</t>
        </is>
      </c>
      <c r="CI11" s="111" t="inlineStr">
        <is>
          <t>Current Salary in USD</t>
        </is>
      </c>
      <c r="CJ11" s="111" t="inlineStr">
        <is>
          <t>Gap (Today - Sep)</t>
        </is>
      </c>
      <c r="CK11" s="111" t="inlineStr">
        <is>
          <t>Bonus System Recommendation Inclduing FTE</t>
        </is>
      </c>
      <c r="CL11" s="111" t="inlineStr">
        <is>
          <t>Bonus System Recommendation Inclduing FTE USD</t>
        </is>
      </c>
      <c r="CM11" s="111" t="inlineStr">
        <is>
          <t># of ee that received increase</t>
        </is>
      </c>
      <c r="CN11" s="111" t="inlineStr">
        <is>
          <t>New salaries of receiving increases
USD</t>
        </is>
      </c>
      <c r="CO11" s="111" t="inlineStr">
        <is>
          <t>Current Salaries of Receiving Increases
USD</t>
        </is>
      </c>
      <c r="CP11" s="111" t="inlineStr">
        <is>
          <t>Employee Type</t>
        </is>
      </c>
      <c r="CQ11" s="111" t="inlineStr">
        <is>
          <t>EL Program Name</t>
        </is>
      </c>
      <c r="CR11" s="111" t="inlineStr">
        <is>
          <t>Target Bonus 2020 USD</t>
        </is>
      </c>
      <c r="CS11" s="111" t="inlineStr">
        <is>
          <t>2020 pay Bonus USD</t>
        </is>
      </c>
      <c r="CT11" s="111" t="inlineStr">
        <is>
          <t>Sales Plan RSU</t>
        </is>
      </c>
      <c r="CU11" s="112">
        <f>"Filler"&amp;COLUMN()</f>
        <v/>
      </c>
      <c r="CV11" s="111" t="inlineStr">
        <is>
          <t>Eligible for RSUs</t>
        </is>
      </c>
      <c r="CW11" s="111" t="inlineStr">
        <is>
          <t>Granted for RSUs</t>
        </is>
      </c>
      <c r="CX11" s="112">
        <f>"Filler"&amp;COLUMN()</f>
        <v/>
      </c>
      <c r="CY11" s="111" t="inlineStr">
        <is>
          <t>Target</t>
        </is>
      </c>
      <c r="CZ11" s="111" t="inlineStr">
        <is>
          <t>Actual</t>
        </is>
      </c>
      <c r="DA11" s="111" t="inlineStr">
        <is>
          <t>% Attainment</t>
        </is>
      </c>
      <c r="DB11" s="111" t="inlineStr">
        <is>
          <t>% New customers</t>
        </is>
      </c>
      <c r="DC11" s="111" t="inlineStr">
        <is>
          <t>% BTP</t>
        </is>
      </c>
      <c r="DD11" s="111" t="inlineStr">
        <is>
          <t>% Cloud</t>
        </is>
      </c>
      <c r="DE11" s="111" t="inlineStr">
        <is>
          <t>% Infinity</t>
        </is>
      </c>
      <c r="DF11" s="111" t="inlineStr">
        <is>
          <t>% New Business</t>
        </is>
      </c>
      <c r="DG11" s="111" t="inlineStr">
        <is>
          <t>Eligibility for Budget file</t>
        </is>
      </c>
      <c r="DH11" s="111" t="inlineStr">
        <is>
          <t>Dec 2020 OTE LC</t>
        </is>
      </c>
      <c r="DI11" s="156" t="n"/>
      <c r="DJ11" s="156" t="n"/>
      <c r="DK11" s="156" t="n"/>
      <c r="DM11" s="111" t="inlineStr">
        <is>
          <t>OTE System Recommendation USD</t>
        </is>
      </c>
    </row>
    <row r="12">
      <c r="B12" s="113" t="n">
        <v>102926</v>
      </c>
      <c r="C12" s="113" t="n">
        <v>54335</v>
      </c>
      <c r="D12" s="113" t="n">
        <v>77848</v>
      </c>
      <c r="E12" s="114" t="inlineStr">
        <is>
          <t>Peter McGinnis</t>
        </is>
      </c>
      <c r="F12" s="152" t="inlineStr">
        <is>
          <t>SE Manager - Central &amp; Local Government</t>
        </is>
      </c>
      <c r="G12" s="113" t="inlineStr">
        <is>
          <t>Security Engineering, UK &amp; I</t>
        </is>
      </c>
      <c r="H12" s="113" t="inlineStr">
        <is>
          <t>Ian Porteous</t>
        </is>
      </c>
      <c r="I12" s="113" t="inlineStr">
        <is>
          <t>Peter Sandkuijl</t>
        </is>
      </c>
      <c r="J12" s="114" t="inlineStr">
        <is>
          <t>Bruno Darmon</t>
        </is>
      </c>
      <c r="K12" s="114" t="inlineStr">
        <is>
          <t>Bruno Darmon</t>
        </is>
      </c>
      <c r="L12" s="113" t="inlineStr">
        <is>
          <t>EMEA Sales</t>
        </is>
      </c>
      <c r="M12" s="115" t="n">
        <v>1</v>
      </c>
      <c r="N12" s="151">
        <f>LEFT(CA12,3)</f>
        <v/>
      </c>
      <c r="O12" s="216" t="n">
        <v>41777</v>
      </c>
      <c r="P12" s="118">
        <f>($D$5-O12)/365</f>
        <v/>
      </c>
      <c r="Q12" s="119">
        <f>Q12</f>
        <v/>
      </c>
      <c r="R12" s="52" t="n"/>
      <c r="S12" s="120" t="inlineStr">
        <is>
          <t>Great Britain</t>
        </is>
      </c>
      <c r="T12" s="120" t="inlineStr">
        <is>
          <t>GBP</t>
        </is>
      </c>
      <c r="U12" s="120" t="n">
        <v>101900</v>
      </c>
      <c r="V12" s="120" t="n">
        <v>17100</v>
      </c>
      <c r="W12" s="120" t="n"/>
      <c r="X12" s="120">
        <f>W12+V12+U12</f>
        <v/>
      </c>
      <c r="Y12" s="121" t="n"/>
      <c r="Z12" s="121" t="n"/>
      <c r="AA12" s="122" t="n">
        <v>996</v>
      </c>
      <c r="AB12" s="122" t="n">
        <v>0.2596987051669032</v>
      </c>
      <c r="AC12" s="122" t="n"/>
      <c r="AD12" s="123">
        <f>AC12+AB12+AA12</f>
        <v/>
      </c>
      <c r="AE12" s="124">
        <f>IFERROR(AD12/X12-1,"")</f>
        <v/>
      </c>
      <c r="AF12" s="217">
        <f>IF(LOWER(T12)="ILS",12,1)*X12/VLOOKUP($T12,CPC_USDConversion_xlTbl[[Currency2]:[Units/1 USD]],2,FALSE)</f>
        <v/>
      </c>
      <c r="AG12" s="217">
        <f>IF(LOWER(T12)="ILS",12,1)*AD12/VLOOKUP($T12,CPC_USDConversion_xlTbl[[Currency2]:[Units/1 USD]],2,FALSE)</f>
        <v/>
      </c>
      <c r="AH12" s="126">
        <f>AF12/VLOOKUP($S12,'CP$'!$B$5:$D$74,2,FALSE)</f>
        <v/>
      </c>
      <c r="AI12" s="126">
        <f>AG12/VLOOKUP($S12,'CP$'!$B$5:$D$74,2,FALSE)</f>
        <v/>
      </c>
      <c r="AJ12" s="52" t="n"/>
      <c r="AK12" s="127" t="inlineStr">
        <is>
          <t>Sales Variable</t>
        </is>
      </c>
      <c r="AL12" s="218" t="n"/>
      <c r="AM12" s="129" t="n"/>
      <c r="AN12" s="121" t="n"/>
      <c r="AO12" s="130" t="n"/>
      <c r="AP12" s="131">
        <f>IFERROR(AO12/AM12,"")</f>
        <v/>
      </c>
      <c r="AQ12" s="219">
        <f>AO12*CC12</f>
        <v/>
      </c>
      <c r="AR12" s="219" t="n"/>
      <c r="AS12" s="220">
        <f>AQ12-AR12</f>
        <v/>
      </c>
      <c r="AT12" s="217">
        <f>AS12/VLOOKUP($T12,'USD Converstion'!$C$7:$D$174,2,FALSE)</f>
        <v/>
      </c>
      <c r="AU12" s="52" t="n"/>
      <c r="AV12" s="221" t="n">
        <v>43957</v>
      </c>
      <c r="AW12" s="222" t="n">
        <v>9844.844660194174</v>
      </c>
      <c r="AX12" s="222" t="n"/>
      <c r="AY12" s="223" t="n"/>
      <c r="AZ12" s="52" t="n"/>
      <c r="BA12" s="137" t="inlineStr">
        <is>
          <t>January, 2021 - Title change from Title:Security Engineer Team Leader, Central &amp; Local Government to Title:SE Manager - Central &amp; Local Government || January, 2021 - Organization change from Yearly Salary:67200, Yearly Commission:16800, Total Compensation:84000 to Yearly Salary:73920, Yearly Commission:18480, Total Compensation:92400</t>
        </is>
      </c>
      <c r="BB12" s="138" t="inlineStr">
        <is>
          <t xml:space="preserve"> </t>
        </is>
      </c>
      <c r="BC12" s="52" t="n"/>
      <c r="BD12" s="219" t="n">
        <v>64000</v>
      </c>
      <c r="BE12" s="219" t="n">
        <v>16000</v>
      </c>
      <c r="BF12" s="219" t="n"/>
      <c r="BG12" s="120">
        <f>BF12+BE12+BD12</f>
        <v/>
      </c>
      <c r="BH12" s="217">
        <f>IF(LOWER(T12)="ILS",12,1)*BG12/VLOOKUP($T12,CPC_USDConversion_xlTbl[[Currency2]:[Units/1 USD]],2,FALSE)</f>
        <v/>
      </c>
      <c r="BI12" s="224">
        <f>BH12/VLOOKUP($S12,'CP$'!$B$5:$D$74,2,FALSE)</f>
        <v/>
      </c>
      <c r="BJ12" s="140" t="n">
        <v>80000</v>
      </c>
      <c r="BK12" s="140" t="n">
        <v>130000</v>
      </c>
      <c r="BL12" s="141">
        <f>IFERROR(U12/X12,"")</f>
        <v/>
      </c>
      <c r="BM12" s="141">
        <f>IFERROR(V12/X12,"")</f>
        <v/>
      </c>
      <c r="BN12" s="141">
        <f>IFERROR(W12/X12,"")</f>
        <v/>
      </c>
      <c r="BO12" s="141">
        <f>IFERROR(AA12/AD12,"")</f>
        <v/>
      </c>
      <c r="BP12" s="141">
        <f>IFERROR(AB12/AD12,"")</f>
        <v/>
      </c>
      <c r="BQ12" s="141">
        <f>IFERROR(AC12/AD12,"")</f>
        <v/>
      </c>
      <c r="BR12" s="119" t="n">
        <v>3</v>
      </c>
      <c r="BS12" s="119" t="n">
        <v>3</v>
      </c>
      <c r="BT12" s="119" t="n">
        <v>5</v>
      </c>
      <c r="BU12" s="119" t="n"/>
      <c r="BV12" s="119" t="n"/>
      <c r="BW12" s="119" t="n"/>
      <c r="BX12" s="119" t="n"/>
      <c r="BY12" s="119" t="n"/>
      <c r="BZ12" s="119" t="inlineStr">
        <is>
          <t>Employee</t>
        </is>
      </c>
      <c r="CA12" s="142" t="inlineStr">
        <is>
          <t>E41M</t>
        </is>
      </c>
      <c r="CB12" s="131" t="n">
        <v>1</v>
      </c>
      <c r="CC12" s="143">
        <f>IF(P12&gt;1,1,P12)*CB12</f>
        <v/>
      </c>
      <c r="CD12" s="143" t="n"/>
      <c r="CE12" s="222" t="n">
        <v>43458.36</v>
      </c>
      <c r="CF12" s="86" t="n"/>
      <c r="CG12" s="219" t="n">
        <v>82151.21951219512</v>
      </c>
      <c r="CH12" s="217">
        <f>IF(LOWER(T12)="ILS",12,1)*CG12/VLOOKUP($T12,CPC_USDConversion_xlTbl[[Currency2]:[Units/1 USD]],2,FALSE)</f>
        <v/>
      </c>
      <c r="CI12" s="225">
        <f>AF12</f>
        <v/>
      </c>
      <c r="CJ12" s="225">
        <f>IFERROR(CI12-CH12,"")</f>
        <v/>
      </c>
      <c r="CK12" s="140">
        <f>ROUND(AN12*CC12,-2)</f>
        <v/>
      </c>
      <c r="CL12" s="217">
        <f>CK12/VLOOKUP($T12,'USD Converstion'!$C$7:$D$174,2,FALSE)</f>
        <v/>
      </c>
      <c r="CM12" s="145">
        <f>IF(AD12&gt;X12,1,0)</f>
        <v/>
      </c>
      <c r="CN12" s="225">
        <f>IF(CM12&gt;0,AG12,0)</f>
        <v/>
      </c>
      <c r="CO12" s="225">
        <f>IF(CM12=0,0,AF12)</f>
        <v/>
      </c>
      <c r="CP12" s="146" t="n">
        <v>0</v>
      </c>
      <c r="CQ12" s="147" t="n">
        <v>0</v>
      </c>
      <c r="CR12" s="225">
        <f>AM12/VLOOKUP(T12,'USD Converstion'!$C$7:$D$174,2,FALSE)</f>
        <v/>
      </c>
      <c r="CS12" s="226">
        <f>AT12</f>
        <v/>
      </c>
      <c r="CT12" s="222" t="n">
        <v>0</v>
      </c>
      <c r="CU12" s="227" t="n">
        <v>0</v>
      </c>
      <c r="CV12" s="145">
        <f>IF(AX12&gt;0,1,0)</f>
        <v/>
      </c>
      <c r="CW12" s="145">
        <f>IF(AY12&gt;0,1,0)</f>
        <v/>
      </c>
      <c r="CX12" s="52" t="n">
        <v>0</v>
      </c>
      <c r="DM12">
        <f>IF(LOWER(T12)="ILS",12,1)*Y12/VLOOKUP($T12,CPC_USDConversion_xlTbl[[Currency2]:[Units/1 USD]],2,FALSE)</f>
        <v/>
      </c>
    </row>
    <row r="13">
      <c r="B13" s="113" t="n">
        <v>101130</v>
      </c>
      <c r="C13" s="113" t="n">
        <v>52824</v>
      </c>
      <c r="D13" s="113" t="n">
        <v>41354</v>
      </c>
      <c r="E13" s="114" t="inlineStr">
        <is>
          <t>Benjamin Buhl</t>
        </is>
      </c>
      <c r="F13" s="152" t="inlineStr">
        <is>
          <t>Major Account Manager</t>
        </is>
      </c>
      <c r="G13" s="113" t="inlineStr">
        <is>
          <t>Germany Sales</t>
        </is>
      </c>
      <c r="H13" s="113" t="inlineStr">
        <is>
          <t>Dietmar Schnabel</t>
        </is>
      </c>
      <c r="I13" s="113" t="inlineStr">
        <is>
          <t>Lothar Geuenich</t>
        </is>
      </c>
      <c r="J13" s="114" t="inlineStr">
        <is>
          <t>Thorsten Freitag</t>
        </is>
      </c>
      <c r="K13" s="114" t="inlineStr">
        <is>
          <t>Bruno Darmon</t>
        </is>
      </c>
      <c r="L13" s="113" t="inlineStr">
        <is>
          <t>EMEA Sales</t>
        </is>
      </c>
      <c r="M13" s="115" t="n">
        <v>1</v>
      </c>
      <c r="N13" s="151">
        <f>LEFT(CA13,3)</f>
        <v/>
      </c>
      <c r="O13" s="216" t="n">
        <v>42628</v>
      </c>
      <c r="P13" s="118">
        <f>($D$5-O13)/365</f>
        <v/>
      </c>
      <c r="Q13" s="119">
        <f>Q13</f>
        <v/>
      </c>
      <c r="R13" s="52" t="n"/>
      <c r="S13" s="120" t="inlineStr">
        <is>
          <t>Germany</t>
        </is>
      </c>
      <c r="T13" s="120" t="inlineStr">
        <is>
          <t>EUR</t>
        </is>
      </c>
      <c r="U13" s="120" t="n">
        <v>134500</v>
      </c>
      <c r="V13" s="120" t="n">
        <v>59390.90909090909</v>
      </c>
      <c r="W13" s="120" t="n"/>
      <c r="X13" s="120">
        <f>W13+V13+U13</f>
        <v/>
      </c>
      <c r="Y13" s="121" t="n"/>
      <c r="Z13" s="121" t="n"/>
      <c r="AA13" s="122" t="n"/>
      <c r="AB13" s="122" t="n"/>
      <c r="AC13" s="122" t="n"/>
      <c r="AD13" s="123">
        <f>AC13+AB13+AA13</f>
        <v/>
      </c>
      <c r="AE13" s="124">
        <f>IFERROR(AD13/X13-1,"")</f>
        <v/>
      </c>
      <c r="AF13" s="217">
        <f>IF(LOWER(T13)="ILS",12,1)*X13/VLOOKUP($T13,CPC_USDConversion_xlTbl[[Currency2]:[Units/1 USD]],2,FALSE)</f>
        <v/>
      </c>
      <c r="AG13" s="217">
        <f>IF(LOWER(T13)="ILS",12,1)*AD13/VLOOKUP($T13,CPC_USDConversion_xlTbl[[Currency2]:[Units/1 USD]],2,FALSE)</f>
        <v/>
      </c>
      <c r="AH13" s="126">
        <f>AF13/VLOOKUP($S13,'CP$'!$B$5:$D$74,2,FALSE)</f>
        <v/>
      </c>
      <c r="AI13" s="126">
        <f>AG13/VLOOKUP($S13,'CP$'!$B$5:$D$74,2,FALSE)</f>
        <v/>
      </c>
      <c r="AJ13" s="52" t="n"/>
      <c r="AK13" s="127" t="inlineStr">
        <is>
          <t>Sales Variable</t>
        </is>
      </c>
      <c r="AL13" s="218" t="n"/>
      <c r="AM13" s="129" t="n"/>
      <c r="AN13" s="121" t="n"/>
      <c r="AO13" s="130" t="n"/>
      <c r="AP13" s="131">
        <f>IFERROR(AO13/AM13,"")</f>
        <v/>
      </c>
      <c r="AQ13" s="219">
        <f>AO13*CC13</f>
        <v/>
      </c>
      <c r="AR13" s="219" t="n"/>
      <c r="AS13" s="220">
        <f>AQ13-AR13</f>
        <v/>
      </c>
      <c r="AT13" s="217">
        <f>AS13/VLOOKUP($T13,'USD Converstion'!$C$7:$D$174,2,FALSE)</f>
        <v/>
      </c>
      <c r="AU13" s="52" t="n"/>
      <c r="AV13" s="221" t="n">
        <v>43957</v>
      </c>
      <c r="AW13" s="222" t="n">
        <v>19589.26213592233</v>
      </c>
      <c r="AX13" s="222" t="n"/>
      <c r="AY13" s="223" t="n"/>
      <c r="AZ13" s="52" t="n"/>
      <c r="BA13" s="137" t="inlineStr">
        <is>
          <t>February, 2021 - Compensation change from Yearly Salary:84000, Yearly Commission:40500, Total Compensation:124500 to Yearly Salary:100000, Yearly Commission:65000, Total Compensation:165000 || January, 2021 - Organization change from JS:S53P to JS:S43P || October, 2020 - Organization change to One-Time Bonus: 1000</t>
        </is>
      </c>
      <c r="BB13" s="138" t="inlineStr">
        <is>
          <t xml:space="preserve"> </t>
        </is>
      </c>
      <c r="BC13" s="52" t="n"/>
      <c r="BD13" s="219" t="n">
        <v>84000</v>
      </c>
      <c r="BE13" s="219" t="n">
        <v>36000</v>
      </c>
      <c r="BF13" s="219" t="n"/>
      <c r="BG13" s="120">
        <f>BF13+BE13+BD13</f>
        <v/>
      </c>
      <c r="BH13" s="217">
        <f>IF(LOWER(T13)="ILS",12,1)*BG13/VLOOKUP($T13,CPC_USDConversion_xlTbl[[Currency2]:[Units/1 USD]],2,FALSE)</f>
        <v/>
      </c>
      <c r="BI13" s="224">
        <f>BH13/VLOOKUP($S13,'CP$'!$B$5:$D$74,2,FALSE)</f>
        <v/>
      </c>
      <c r="BJ13" s="140" t="n">
        <v>125000</v>
      </c>
      <c r="BK13" s="140" t="n">
        <v>180000</v>
      </c>
      <c r="BL13" s="141">
        <f>IFERROR(U13/X13,"")</f>
        <v/>
      </c>
      <c r="BM13" s="141">
        <f>IFERROR(V13/X13,"")</f>
        <v/>
      </c>
      <c r="BN13" s="141">
        <f>IFERROR(W13/X13,"")</f>
        <v/>
      </c>
      <c r="BO13" s="141">
        <f>IFERROR(AA13/AD13,"")</f>
        <v/>
      </c>
      <c r="BP13" s="141">
        <f>IFERROR(AB13/AD13,"")</f>
        <v/>
      </c>
      <c r="BQ13" s="141">
        <f>IFERROR(AC13/AD13,"")</f>
        <v/>
      </c>
      <c r="BR13" s="119" t="n">
        <v>3</v>
      </c>
      <c r="BS13" s="119" t="n">
        <v>5</v>
      </c>
      <c r="BT13" s="119" t="n"/>
      <c r="BU13" s="119" t="n"/>
      <c r="BV13" s="119" t="n"/>
      <c r="BW13" s="119" t="n"/>
      <c r="BX13" s="119" t="n"/>
      <c r="BY13" s="119" t="n"/>
      <c r="BZ13" s="119" t="inlineStr">
        <is>
          <t>Employee</t>
        </is>
      </c>
      <c r="CA13" s="142" t="inlineStr">
        <is>
          <t>S43P</t>
        </is>
      </c>
      <c r="CB13" s="131" t="n">
        <v>1</v>
      </c>
      <c r="CC13" s="143">
        <f>IF(P13&gt;1,1,P13)*CB13</f>
        <v/>
      </c>
      <c r="CD13" s="143" t="n"/>
      <c r="CE13" s="222" t="n">
        <v>43578.08</v>
      </c>
      <c r="CF13" s="86" t="n"/>
      <c r="CG13" s="219" t="n">
        <v>121663.4146341463</v>
      </c>
      <c r="CH13" s="217">
        <f>IF(LOWER(T13)="ILS",12,1)*CG13/VLOOKUP($T13,CPC_USDConversion_xlTbl[[Currency2]:[Units/1 USD]],2,FALSE)</f>
        <v/>
      </c>
      <c r="CI13" s="225">
        <f>AF13</f>
        <v/>
      </c>
      <c r="CJ13" s="225">
        <f>IFERROR(CI13-CH13,"")</f>
        <v/>
      </c>
      <c r="CK13" s="140">
        <f>ROUND(AN13*CC13,-2)</f>
        <v/>
      </c>
      <c r="CL13" s="217">
        <f>CK13/VLOOKUP($T13,'USD Converstion'!$C$7:$D$174,2,FALSE)</f>
        <v/>
      </c>
      <c r="CM13" s="145">
        <f>IF(AD13&gt;X13,1,0)</f>
        <v/>
      </c>
      <c r="CN13" s="225">
        <f>IF(CM13&gt;0,AG13,0)</f>
        <v/>
      </c>
      <c r="CO13" s="225">
        <f>IF(CM13=0,0,AF13)</f>
        <v/>
      </c>
      <c r="CP13" s="146" t="n">
        <v>0</v>
      </c>
      <c r="CQ13" s="147" t="inlineStr">
        <is>
          <t>Regular</t>
        </is>
      </c>
      <c r="CR13" s="225">
        <f>AM13/VLOOKUP(T13,'USD Converstion'!$C$7:$D$174,2,FALSE)</f>
        <v/>
      </c>
      <c r="CS13" s="226">
        <f>AT13</f>
        <v/>
      </c>
      <c r="CT13" s="222" t="n">
        <v>0</v>
      </c>
      <c r="CU13" s="227" t="n"/>
      <c r="CV13" s="145">
        <f>IF(AX13&gt;0,1,0)</f>
        <v/>
      </c>
      <c r="CW13" s="145">
        <f>IF(AY13&gt;0,1,0)</f>
        <v/>
      </c>
      <c r="CX13" s="52" t="n">
        <v>0</v>
      </c>
      <c r="DM13">
        <f>IF(LOWER(T13)="ILS",12,1)*Y13/VLOOKUP($T13,CPC_USDConversion_xlTbl[[Currency2]:[Units/1 USD]],2,FALSE)</f>
        <v/>
      </c>
    </row>
    <row r="14">
      <c r="B14" s="113" t="n">
        <v>106555</v>
      </c>
      <c r="C14" s="113" t="n">
        <v>82730</v>
      </c>
      <c r="D14" s="113" t="n">
        <v>36941</v>
      </c>
      <c r="E14" s="114" t="inlineStr">
        <is>
          <t>Jawidh Rahman</t>
        </is>
      </c>
      <c r="F14" s="152" t="inlineStr">
        <is>
          <t>Technical Support Engineer (T3)</t>
        </is>
      </c>
      <c r="G14" s="113" t="inlineStr">
        <is>
          <t>TAC India</t>
        </is>
      </c>
      <c r="H14" s="113" t="inlineStr">
        <is>
          <t>Amita Tiwari</t>
        </is>
      </c>
      <c r="I14" s="113" t="inlineStr">
        <is>
          <t>Amit Lewenhoff</t>
        </is>
      </c>
      <c r="J14" s="114" t="inlineStr">
        <is>
          <t>Sharon Elmashaly</t>
        </is>
      </c>
      <c r="K14" s="114" t="inlineStr">
        <is>
          <t>Sharon Elmashaly</t>
        </is>
      </c>
      <c r="L14" s="113" t="inlineStr">
        <is>
          <t>TAC</t>
        </is>
      </c>
      <c r="M14" s="115" t="n">
        <v>1</v>
      </c>
      <c r="N14" s="151">
        <f>LEFT(CA14,3)</f>
        <v/>
      </c>
      <c r="O14" s="216" t="n">
        <v>43829</v>
      </c>
      <c r="P14" s="118">
        <f>($D$5-O14)/365</f>
        <v/>
      </c>
      <c r="Q14" s="119">
        <f>Q14</f>
        <v/>
      </c>
      <c r="R14" s="52" t="n"/>
      <c r="S14" s="120" t="inlineStr">
        <is>
          <t>India</t>
        </is>
      </c>
      <c r="T14" s="120" t="inlineStr">
        <is>
          <t>INR</t>
        </is>
      </c>
      <c r="U14" s="120" t="n">
        <v>1884500</v>
      </c>
      <c r="V14" s="120" t="n"/>
      <c r="W14" s="120" t="n"/>
      <c r="X14" s="120">
        <f>W14+V14+U14</f>
        <v/>
      </c>
      <c r="Y14" s="121" t="n"/>
      <c r="Z14" s="121" t="n"/>
      <c r="AA14" s="122" t="n"/>
      <c r="AB14" s="122" t="n"/>
      <c r="AC14" s="122" t="n"/>
      <c r="AD14" s="123">
        <f>AC14+AB14+AA14</f>
        <v/>
      </c>
      <c r="AE14" s="124">
        <f>IFERROR(AD14/X14-1,"")</f>
        <v/>
      </c>
      <c r="AF14" s="217">
        <f>IF(LOWER(T14)="ILS",12,1)*X14/VLOOKUP($T14,CPC_USDConversion_xlTbl[[Currency2]:[Units/1 USD]],2,FALSE)</f>
        <v/>
      </c>
      <c r="AG14" s="217">
        <f>IF(LOWER(T14)="ILS",12,1)*AD14/VLOOKUP($T14,CPC_USDConversion_xlTbl[[Currency2]:[Units/1 USD]],2,FALSE)</f>
        <v/>
      </c>
      <c r="AH14" s="126">
        <f>AF14/VLOOKUP($S14,'CP$'!$B$5:$D$74,2,FALSE)</f>
        <v/>
      </c>
      <c r="AI14" s="126">
        <f>AG14/VLOOKUP($S14,'CP$'!$B$5:$D$74,2,FALSE)</f>
        <v/>
      </c>
      <c r="AJ14" s="52" t="n"/>
      <c r="AK14" s="127" t="inlineStr">
        <is>
          <t>Regular</t>
        </is>
      </c>
      <c r="AL14" s="218" t="n"/>
      <c r="AM14" s="129" t="n"/>
      <c r="AN14" s="121" t="n"/>
      <c r="AO14" s="130" t="n"/>
      <c r="AP14" s="131">
        <f>IFERROR(AO14/AM14,"")</f>
        <v/>
      </c>
      <c r="AQ14" s="219">
        <f>AO14*CC14</f>
        <v/>
      </c>
      <c r="AR14" s="219" t="n"/>
      <c r="AS14" s="220">
        <f>AQ14-AR14</f>
        <v/>
      </c>
      <c r="AT14" s="217">
        <f>AS14/VLOOKUP($T14,'USD Converstion'!$C$7:$D$174,2,FALSE)</f>
        <v/>
      </c>
      <c r="AU14" s="52" t="n"/>
      <c r="AV14" s="221" t="n"/>
      <c r="AW14" s="222" t="n"/>
      <c r="AX14" s="222" t="n"/>
      <c r="AY14" s="223" t="n"/>
      <c r="AZ14" s="52" t="n"/>
      <c r="BA14" s="137" t="inlineStr">
        <is>
          <t>January, 2021 - Organization change from Title:Technical Support Engineer (T2), Yearly Salary: 1,300,000 , Total Compensation:1300000 to Title:Technical Support Engineer (T3), Yearly Salary:1500000, Total Compensation:1500000 || June, 2020 - Organization change from Team:Tausif Khaleel - India TAC- Afternoon Team to Team:Nishigandh Joshi - HE+ MGMT Weekday Afternoon</t>
        </is>
      </c>
      <c r="BB14" s="138" t="inlineStr">
        <is>
          <t xml:space="preserve"> </t>
        </is>
      </c>
      <c r="BC14" s="52" t="n"/>
      <c r="BD14" s="219" t="n">
        <v>1300000</v>
      </c>
      <c r="BE14" s="219" t="n">
        <v>140000</v>
      </c>
      <c r="BF14" s="219" t="n"/>
      <c r="BG14" s="120">
        <f>BF14+BE14+BD14</f>
        <v/>
      </c>
      <c r="BH14" s="217">
        <f>IF(LOWER(T14)="ILS",12,1)*BG14/VLOOKUP($T14,CPC_USDConversion_xlTbl[[Currency2]:[Units/1 USD]],2,FALSE)</f>
        <v/>
      </c>
      <c r="BI14" s="224">
        <f>BH14/VLOOKUP($S14,'CP$'!$B$5:$D$74,2,FALSE)</f>
        <v/>
      </c>
      <c r="BJ14" s="140" t="n">
        <v>900000</v>
      </c>
      <c r="BK14" s="140" t="n">
        <v>1800000</v>
      </c>
      <c r="BL14" s="141">
        <f>IFERROR(U14/X14,"")</f>
        <v/>
      </c>
      <c r="BM14" s="141">
        <f>IFERROR(V14/X14,"")</f>
        <v/>
      </c>
      <c r="BN14" s="141">
        <f>IFERROR(W14/X14,"")</f>
        <v/>
      </c>
      <c r="BO14" s="141">
        <f>IFERROR(AA14/AD14,"")</f>
        <v/>
      </c>
      <c r="BP14" s="141">
        <f>IFERROR(AB14/AD14,"")</f>
        <v/>
      </c>
      <c r="BQ14" s="141">
        <f>IFERROR(AC14/AD14,"")</f>
        <v/>
      </c>
      <c r="BR14" s="119" t="n"/>
      <c r="BS14" s="119" t="n"/>
      <c r="BT14" s="119" t="n">
        <v>5</v>
      </c>
      <c r="BU14" s="119" t="n"/>
      <c r="BV14" s="119" t="n"/>
      <c r="BW14" s="119" t="n"/>
      <c r="BX14" s="119" t="n"/>
      <c r="BY14" s="119" t="n"/>
      <c r="BZ14" s="119" t="inlineStr">
        <is>
          <t>Employee</t>
        </is>
      </c>
      <c r="CA14" s="142" t="inlineStr">
        <is>
          <t>T51P</t>
        </is>
      </c>
      <c r="CB14" s="131" t="n">
        <v>1</v>
      </c>
      <c r="CC14" s="143">
        <f>IF(P14&gt;1,1,P14)*CB14</f>
        <v/>
      </c>
      <c r="CD14" s="143" t="n"/>
      <c r="CE14" s="222" t="n"/>
      <c r="CF14" s="86" t="n"/>
      <c r="CG14" s="219" t="n">
        <v>1268492.682926829</v>
      </c>
      <c r="CH14" s="217">
        <f>IF(LOWER(T14)="ILS",12,1)*CG14/VLOOKUP($T14,CPC_USDConversion_xlTbl[[Currency2]:[Units/1 USD]],2,FALSE)</f>
        <v/>
      </c>
      <c r="CI14" s="225">
        <f>AF14</f>
        <v/>
      </c>
      <c r="CJ14" s="225">
        <f>IFERROR(CI14-CH14,"")</f>
        <v/>
      </c>
      <c r="CK14" s="140">
        <f>ROUND(AN14*CC14,-2)</f>
        <v/>
      </c>
      <c r="CL14" s="217">
        <f>CK14/VLOOKUP($T14,'USD Converstion'!$C$7:$D$174,2,FALSE)</f>
        <v/>
      </c>
      <c r="CM14" s="145">
        <f>IF(AD14&gt;X14,1,0)</f>
        <v/>
      </c>
      <c r="CN14" s="225">
        <f>IF(CM14&gt;0,AG14,0)</f>
        <v/>
      </c>
      <c r="CO14" s="225">
        <f>IF(CM14=0,0,AF14)</f>
        <v/>
      </c>
      <c r="CP14" s="146" t="n">
        <v>0</v>
      </c>
      <c r="CQ14" s="147" t="inlineStr">
        <is>
          <t>Regular</t>
        </is>
      </c>
      <c r="CR14" s="225">
        <f>AM14/VLOOKUP(T14,'USD Converstion'!$C$7:$D$174,2,FALSE)</f>
        <v/>
      </c>
      <c r="CS14" s="226">
        <f>AT14</f>
        <v/>
      </c>
      <c r="CT14" s="222" t="n">
        <v>0</v>
      </c>
      <c r="CU14" s="227" t="n"/>
      <c r="CV14" s="145">
        <f>IF(AX14&gt;0,1,0)</f>
        <v/>
      </c>
      <c r="CW14" s="145">
        <f>IF(AY14&gt;0,1,0)</f>
        <v/>
      </c>
      <c r="CX14" s="52" t="n">
        <v>0</v>
      </c>
      <c r="DM14">
        <f>IF(LOWER(T14)="ILS",12,1)*Y14/VLOOKUP($T14,CPC_USDConversion_xlTbl[[Currency2]:[Units/1 USD]],2,FALSE)</f>
        <v/>
      </c>
    </row>
    <row r="15">
      <c r="B15" s="113" t="n">
        <v>102108</v>
      </c>
      <c r="C15" s="113" t="n">
        <v>97986</v>
      </c>
      <c r="D15" s="113" t="n"/>
      <c r="E15" s="114" t="inlineStr">
        <is>
          <t>Raghu Ningegowda</t>
        </is>
      </c>
      <c r="F15" s="152" t="inlineStr">
        <is>
          <t>Group Manager (Morning)</t>
        </is>
      </c>
      <c r="G15" s="113" t="inlineStr">
        <is>
          <t>TAC India</t>
        </is>
      </c>
      <c r="H15" s="113" t="inlineStr">
        <is>
          <t>Amita Tiwari</t>
        </is>
      </c>
      <c r="I15" s="113" t="inlineStr">
        <is>
          <t>Amit Lewenhoff</t>
        </is>
      </c>
      <c r="J15" s="114" t="inlineStr">
        <is>
          <t>Sharon Elmashaly</t>
        </is>
      </c>
      <c r="K15" s="114" t="inlineStr">
        <is>
          <t>Sharon Elmashaly</t>
        </is>
      </c>
      <c r="L15" s="113" t="inlineStr">
        <is>
          <t>TAC</t>
        </is>
      </c>
      <c r="M15" s="115" t="n">
        <v>1</v>
      </c>
      <c r="N15" s="151">
        <f>LEFT(CA15,3)</f>
        <v/>
      </c>
      <c r="O15" s="216" t="n">
        <v>42321</v>
      </c>
      <c r="P15" s="118">
        <f>($D$5-O15)/365</f>
        <v/>
      </c>
      <c r="Q15" s="119">
        <f>Q15</f>
        <v/>
      </c>
      <c r="R15" s="52" t="n"/>
      <c r="S15" s="120" t="inlineStr">
        <is>
          <t>India</t>
        </is>
      </c>
      <c r="T15" s="120" t="inlineStr">
        <is>
          <t>INR</t>
        </is>
      </c>
      <c r="U15" s="120" t="n">
        <v>3509500</v>
      </c>
      <c r="V15" s="120" t="n"/>
      <c r="W15" s="120" t="n"/>
      <c r="X15" s="120">
        <f>W15+V15+U15</f>
        <v/>
      </c>
      <c r="Y15" s="121" t="n"/>
      <c r="Z15" s="121" t="n"/>
      <c r="AA15" s="122" t="n"/>
      <c r="AB15" s="122" t="n"/>
      <c r="AC15" s="122" t="n"/>
      <c r="AD15" s="123">
        <f>AC15+AB15+AA15</f>
        <v/>
      </c>
      <c r="AE15" s="124">
        <f>IFERROR(AD15/X15-1,"")</f>
        <v/>
      </c>
      <c r="AF15" s="217">
        <f>IF(LOWER(T15)="ILS",12,1)*X15/VLOOKUP($T15,CPC_USDConversion_xlTbl[[Currency2]:[Units/1 USD]],2,FALSE)</f>
        <v/>
      </c>
      <c r="AG15" s="217">
        <f>IF(LOWER(T15)="ILS",12,1)*AD15/VLOOKUP($T15,CPC_USDConversion_xlTbl[[Currency2]:[Units/1 USD]],2,FALSE)</f>
        <v/>
      </c>
      <c r="AH15" s="126">
        <f>AF15/VLOOKUP($S15,'CP$'!$B$5:$D$74,2,FALSE)</f>
        <v/>
      </c>
      <c r="AI15" s="126">
        <f>AG15/VLOOKUP($S15,'CP$'!$B$5:$D$74,2,FALSE)</f>
        <v/>
      </c>
      <c r="AJ15" s="52" t="n"/>
      <c r="AK15" s="127" t="inlineStr">
        <is>
          <t>Regular</t>
        </is>
      </c>
      <c r="AL15" s="218" t="n">
        <v>210000</v>
      </c>
      <c r="AM15" s="129" t="n"/>
      <c r="AN15" s="121" t="n"/>
      <c r="AO15" s="130" t="n"/>
      <c r="AP15" s="131">
        <f>IFERROR(AO15/AM15,"")</f>
        <v/>
      </c>
      <c r="AQ15" s="219">
        <f>AO15*CC15</f>
        <v/>
      </c>
      <c r="AR15" s="219" t="n"/>
      <c r="AS15" s="220">
        <f>AQ15-AR15</f>
        <v/>
      </c>
      <c r="AT15" s="217">
        <f>AS15/VLOOKUP($T15,'USD Converstion'!$C$7:$D$174,2,FALSE)</f>
        <v/>
      </c>
      <c r="AU15" s="52" t="n"/>
      <c r="AV15" s="221" t="n">
        <v>43615</v>
      </c>
      <c r="AW15" s="222" t="n">
        <v>17580.31067961165</v>
      </c>
      <c r="AX15" s="222" t="n"/>
      <c r="AY15" s="223" t="n"/>
      <c r="AZ15" s="52" t="n"/>
      <c r="BA15" s="137" t="inlineStr">
        <is>
          <t>January, 2021 - Organization change from Title:Team Leader, Yearly Salary: 2,250,000 , Total Compensation:2250000 to Title:Group Manager (Morning), Yearly Salary:2800000, Total Compensation:2800000</t>
        </is>
      </c>
      <c r="BB15" s="138" t="inlineStr">
        <is>
          <t xml:space="preserve"> </t>
        </is>
      </c>
      <c r="BC15" s="52" t="n"/>
      <c r="BD15" s="219" t="n">
        <v>2037000</v>
      </c>
      <c r="BE15" s="219" t="n"/>
      <c r="BF15" s="219" t="n"/>
      <c r="BG15" s="120">
        <f>BF15+BE15+BD15</f>
        <v/>
      </c>
      <c r="BH15" s="217">
        <f>IF(LOWER(T15)="ILS",12,1)*BG15/VLOOKUP($T15,CPC_USDConversion_xlTbl[[Currency2]:[Units/1 USD]],2,FALSE)</f>
        <v/>
      </c>
      <c r="BI15" s="224">
        <f>BH15/VLOOKUP($S15,'CP$'!$B$5:$D$74,2,FALSE)</f>
        <v/>
      </c>
      <c r="BJ15" s="140" t="n">
        <v>1500000</v>
      </c>
      <c r="BK15" s="140" t="n">
        <v>2800000</v>
      </c>
      <c r="BL15" s="141">
        <f>IFERROR(U15/X15,"")</f>
        <v/>
      </c>
      <c r="BM15" s="141">
        <f>IFERROR(V15/X15,"")</f>
        <v/>
      </c>
      <c r="BN15" s="141">
        <f>IFERROR(W15/X15,"")</f>
        <v/>
      </c>
      <c r="BO15" s="141">
        <f>IFERROR(AA15/AD15,"")</f>
        <v/>
      </c>
      <c r="BP15" s="141">
        <f>IFERROR(AB15/AD15,"")</f>
        <v/>
      </c>
      <c r="BQ15" s="141">
        <f>IFERROR(AC15/AD15,"")</f>
        <v/>
      </c>
      <c r="BR15" s="119" t="n">
        <v>3</v>
      </c>
      <c r="BS15" s="119" t="n">
        <v>4</v>
      </c>
      <c r="BT15" s="119" t="n">
        <v>4</v>
      </c>
      <c r="BU15" s="119" t="n"/>
      <c r="BV15" s="119" t="n"/>
      <c r="BW15" s="119" t="n"/>
      <c r="BX15" s="119" t="n"/>
      <c r="BY15" s="119" t="n"/>
      <c r="BZ15" s="119" t="inlineStr">
        <is>
          <t>Employee</t>
        </is>
      </c>
      <c r="CA15" s="142" t="inlineStr">
        <is>
          <t>T41M</t>
        </is>
      </c>
      <c r="CB15" s="131" t="n">
        <v>1</v>
      </c>
      <c r="CC15" s="143">
        <f>IF(P15&gt;1,1,P15)*CB15</f>
        <v/>
      </c>
      <c r="CD15" s="143" t="n"/>
      <c r="CE15" s="222" t="n">
        <v>18796.04</v>
      </c>
      <c r="CF15" s="86" t="n"/>
      <c r="CG15" s="219" t="n">
        <v>2195321.951219513</v>
      </c>
      <c r="CH15" s="217">
        <f>IF(LOWER(T15)="ILS",12,1)*CG15/VLOOKUP($T15,CPC_USDConversion_xlTbl[[Currency2]:[Units/1 USD]],2,FALSE)</f>
        <v/>
      </c>
      <c r="CI15" s="225">
        <f>AF15</f>
        <v/>
      </c>
      <c r="CJ15" s="225">
        <f>IFERROR(CI15-CH15,"")</f>
        <v/>
      </c>
      <c r="CK15" s="140">
        <f>ROUND(AN15*CC15,-2)</f>
        <v/>
      </c>
      <c r="CL15" s="217">
        <f>CK15/VLOOKUP($T15,'USD Converstion'!$C$7:$D$174,2,FALSE)</f>
        <v/>
      </c>
      <c r="CM15" s="145">
        <f>IF(AD15&gt;X15,1,0)</f>
        <v/>
      </c>
      <c r="CN15" s="225">
        <f>IF(CM15&gt;0,AG15,0)</f>
        <v/>
      </c>
      <c r="CO15" s="225">
        <f>IF(CM15=0,0,AF15)</f>
        <v/>
      </c>
      <c r="CP15" s="146" t="n">
        <v>0</v>
      </c>
      <c r="CQ15" s="147" t="inlineStr">
        <is>
          <t>Regular</t>
        </is>
      </c>
      <c r="CR15" s="225">
        <f>AM15/VLOOKUP(T15,'USD Converstion'!$C$7:$D$174,2,FALSE)</f>
        <v/>
      </c>
      <c r="CS15" s="226">
        <f>AT15</f>
        <v/>
      </c>
      <c r="CT15" s="222" t="n">
        <v>0</v>
      </c>
      <c r="CU15" s="227" t="n"/>
      <c r="CV15" s="145">
        <f>IF(AX15&gt;0,1,0)</f>
        <v/>
      </c>
      <c r="CW15" s="145">
        <f>IF(AY15&gt;0,1,0)</f>
        <v/>
      </c>
      <c r="CX15" s="52" t="n">
        <v>0</v>
      </c>
      <c r="DM15">
        <f>IF(LOWER(T15)="ILS",12,1)*Y15/VLOOKUP($T15,CPC_USDConversion_xlTbl[[Currency2]:[Units/1 USD]],2,FALSE)</f>
        <v/>
      </c>
    </row>
    <row r="16">
      <c r="B16" s="113" t="n">
        <v>132894</v>
      </c>
      <c r="C16" s="113" t="n">
        <v>11098</v>
      </c>
      <c r="D16" s="113" t="n"/>
      <c r="E16" s="114" t="inlineStr">
        <is>
          <t>Sandeep Bandari</t>
        </is>
      </c>
      <c r="F16" s="152" t="inlineStr">
        <is>
          <t>Escalation Engineer</t>
        </is>
      </c>
      <c r="G16" s="113" t="inlineStr">
        <is>
          <t>TAC India</t>
        </is>
      </c>
      <c r="H16" s="113" t="inlineStr">
        <is>
          <t>Amita Tiwari</t>
        </is>
      </c>
      <c r="I16" s="113" t="inlineStr">
        <is>
          <t>Amit Lewenhoff</t>
        </is>
      </c>
      <c r="J16" s="114" t="inlineStr">
        <is>
          <t>Sharon Elmashaly</t>
        </is>
      </c>
      <c r="K16" s="114" t="inlineStr">
        <is>
          <t>Sharon Elmashaly</t>
        </is>
      </c>
      <c r="L16" s="113" t="inlineStr">
        <is>
          <t>TAC</t>
        </is>
      </c>
      <c r="M16" s="115" t="n">
        <v>1</v>
      </c>
      <c r="N16" s="151">
        <f>LEFT(CA16,3)</f>
        <v/>
      </c>
      <c r="O16" s="216" t="n">
        <v>42321</v>
      </c>
      <c r="P16" s="118">
        <f>($D$5-O16)/365</f>
        <v/>
      </c>
      <c r="Q16" s="119">
        <f>Q16</f>
        <v/>
      </c>
      <c r="R16" s="52" t="n"/>
      <c r="S16" s="120" t="inlineStr">
        <is>
          <t>India</t>
        </is>
      </c>
      <c r="T16" s="120" t="inlineStr">
        <is>
          <t>INR</t>
        </is>
      </c>
      <c r="U16" s="120" t="n">
        <v>2009500</v>
      </c>
      <c r="V16" s="120" t="n"/>
      <c r="W16" s="120" t="n"/>
      <c r="X16" s="120">
        <f>W16+V16+U16</f>
        <v/>
      </c>
      <c r="Y16" s="121" t="n"/>
      <c r="Z16" s="121" t="n"/>
      <c r="AA16" s="122" t="n"/>
      <c r="AB16" s="122" t="n"/>
      <c r="AC16" s="122" t="n"/>
      <c r="AD16" s="123">
        <f>AC16+AB16+AA16</f>
        <v/>
      </c>
      <c r="AE16" s="124">
        <f>IFERROR(AD16/X16-1,"")</f>
        <v/>
      </c>
      <c r="AF16" s="217">
        <f>IF(LOWER(T16)="ILS",12,1)*X16/VLOOKUP($T16,CPC_USDConversion_xlTbl[[Currency2]:[Units/1 USD]],2,FALSE)</f>
        <v/>
      </c>
      <c r="AG16" s="217">
        <f>IF(LOWER(T16)="ILS",12,1)*AD16/VLOOKUP($T16,CPC_USDConversion_xlTbl[[Currency2]:[Units/1 USD]],2,FALSE)</f>
        <v/>
      </c>
      <c r="AH16" s="126">
        <f>AF16/VLOOKUP($S16,'CP$'!$B$5:$D$74,2,FALSE)</f>
        <v/>
      </c>
      <c r="AI16" s="126">
        <f>AG16/VLOOKUP($S16,'CP$'!$B$5:$D$74,2,FALSE)</f>
        <v/>
      </c>
      <c r="AJ16" s="52" t="n"/>
      <c r="AK16" s="127" t="inlineStr">
        <is>
          <t>Regular</t>
        </is>
      </c>
      <c r="AL16" s="218" t="n">
        <v>80000</v>
      </c>
      <c r="AM16" s="129" t="n"/>
      <c r="AN16" s="121" t="n"/>
      <c r="AO16" s="130" t="n"/>
      <c r="AP16" s="131">
        <f>IFERROR(AO16/AM16,"")</f>
        <v/>
      </c>
      <c r="AQ16" s="219">
        <f>AO16*CC16</f>
        <v/>
      </c>
      <c r="AR16" s="219" t="n"/>
      <c r="AS16" s="220">
        <f>AQ16-AR16</f>
        <v/>
      </c>
      <c r="AT16" s="217">
        <f>AS16/VLOOKUP($T16,'USD Converstion'!$C$7:$D$174,2,FALSE)</f>
        <v/>
      </c>
      <c r="AU16" s="52" t="n"/>
      <c r="AV16" s="221" t="n">
        <v>43615</v>
      </c>
      <c r="AW16" s="222" t="n">
        <v>11787.87378640777</v>
      </c>
      <c r="AX16" s="222" t="n"/>
      <c r="AY16" s="223" t="n"/>
      <c r="AZ16" s="52" t="n"/>
      <c r="BA16" s="137" t="inlineStr">
        <is>
          <t>January, 2021 - Organization change from Title:Technical Support Engineer (T3), Yearly Salary: 1,350,000 , Total Compensation:1350000 to Title:Escalation Engineer, Yearly Salary:1600000, Total Compensation:1600000 || June, 2020 - Organization change from Team:Tausif Khaleel - India TAC- Afternoon Team to Team:Raghu Ningegowda - India TAC- Morning Team</t>
        </is>
      </c>
      <c r="BB16" s="138" t="inlineStr">
        <is>
          <t xml:space="preserve"> </t>
        </is>
      </c>
      <c r="BC16" s="52" t="n"/>
      <c r="BD16" s="219" t="n">
        <v>1275000</v>
      </c>
      <c r="BE16" s="219" t="n"/>
      <c r="BF16" s="219" t="n"/>
      <c r="BG16" s="120">
        <f>BF16+BE16+BD16</f>
        <v/>
      </c>
      <c r="BH16" s="217">
        <f>IF(LOWER(T16)="ILS",12,1)*BG16/VLOOKUP($T16,CPC_USDConversion_xlTbl[[Currency2]:[Units/1 USD]],2,FALSE)</f>
        <v/>
      </c>
      <c r="BI16" s="224">
        <f>BH16/VLOOKUP($S16,'CP$'!$B$5:$D$74,2,FALSE)</f>
        <v/>
      </c>
      <c r="BJ16" s="140" t="n">
        <v>900000</v>
      </c>
      <c r="BK16" s="140" t="n">
        <v>1800000</v>
      </c>
      <c r="BL16" s="141">
        <f>IFERROR(U16/X16,"")</f>
        <v/>
      </c>
      <c r="BM16" s="141">
        <f>IFERROR(V16/X16,"")</f>
        <v/>
      </c>
      <c r="BN16" s="141">
        <f>IFERROR(W16/X16,"")</f>
        <v/>
      </c>
      <c r="BO16" s="141">
        <f>IFERROR(AA16/AD16,"")</f>
        <v/>
      </c>
      <c r="BP16" s="141">
        <f>IFERROR(AB16/AD16,"")</f>
        <v/>
      </c>
      <c r="BQ16" s="141">
        <f>IFERROR(AC16/AD16,"")</f>
        <v/>
      </c>
      <c r="BR16" s="119" t="n">
        <v>3</v>
      </c>
      <c r="BS16" s="119" t="n">
        <v>3</v>
      </c>
      <c r="BT16" s="119" t="n">
        <v>4</v>
      </c>
      <c r="BU16" s="119" t="n"/>
      <c r="BV16" s="119" t="n"/>
      <c r="BW16" s="119" t="n"/>
      <c r="BX16" s="119" t="n"/>
      <c r="BY16" s="119" t="n"/>
      <c r="BZ16" s="119" t="inlineStr">
        <is>
          <t>Employee</t>
        </is>
      </c>
      <c r="CA16" s="142" t="inlineStr">
        <is>
          <t>T51P</t>
        </is>
      </c>
      <c r="CB16" s="131" t="n">
        <v>1</v>
      </c>
      <c r="CC16" s="143">
        <f>IF(P16&gt;1,1,P16)*CB16</f>
        <v/>
      </c>
      <c r="CD16" s="143" t="n"/>
      <c r="CE16" s="222" t="n">
        <v>11732.56</v>
      </c>
      <c r="CF16" s="86" t="n"/>
      <c r="CG16" s="219" t="n">
        <v>1317273.170731707</v>
      </c>
      <c r="CH16" s="217">
        <f>IF(LOWER(T16)="ILS",12,1)*CG16/VLOOKUP($T16,CPC_USDConversion_xlTbl[[Currency2]:[Units/1 USD]],2,FALSE)</f>
        <v/>
      </c>
      <c r="CI16" s="225">
        <f>AF16</f>
        <v/>
      </c>
      <c r="CJ16" s="225">
        <f>IFERROR(CI16-CH16,"")</f>
        <v/>
      </c>
      <c r="CK16" s="140">
        <f>ROUND(AN16*CC16,-2)</f>
        <v/>
      </c>
      <c r="CL16" s="217">
        <f>CK16/VLOOKUP($T16,'USD Converstion'!$C$7:$D$174,2,FALSE)</f>
        <v/>
      </c>
      <c r="CM16" s="145">
        <f>IF(AD16&gt;X16,1,0)</f>
        <v/>
      </c>
      <c r="CN16" s="225">
        <f>IF(CM16&gt;0,AG16,0)</f>
        <v/>
      </c>
      <c r="CO16" s="225">
        <f>IF(CM16=0,0,AF16)</f>
        <v/>
      </c>
      <c r="CP16" s="146" t="n">
        <v>0</v>
      </c>
      <c r="CQ16" s="147" t="inlineStr">
        <is>
          <t>Regular</t>
        </is>
      </c>
      <c r="CR16" s="225">
        <f>AM16/VLOOKUP(T16,'USD Converstion'!$C$7:$D$174,2,FALSE)</f>
        <v/>
      </c>
      <c r="CS16" s="226">
        <f>AT16</f>
        <v/>
      </c>
      <c r="CT16" s="222" t="n">
        <v>0</v>
      </c>
      <c r="CU16" s="227" t="n"/>
      <c r="CV16" s="145">
        <f>IF(AX16&gt;0,1,0)</f>
        <v/>
      </c>
      <c r="CW16" s="145">
        <f>IF(AY16&gt;0,1,0)</f>
        <v/>
      </c>
      <c r="CX16" s="52" t="n">
        <v>0</v>
      </c>
      <c r="DM16">
        <f>IF(LOWER(T16)="ILS",12,1)*Y16/VLOOKUP($T16,CPC_USDConversion_xlTbl[[Currency2]:[Units/1 USD]],2,FALSE)</f>
        <v/>
      </c>
    </row>
    <row r="17" s="159">
      <c r="B17" s="113" t="n">
        <v>109193</v>
      </c>
      <c r="C17" s="113" t="n">
        <v>121521</v>
      </c>
      <c r="D17" s="113" t="n">
        <v>56906</v>
      </c>
      <c r="E17" s="114" t="inlineStr">
        <is>
          <t>Dmitry Nedvetski</t>
        </is>
      </c>
      <c r="F17" s="152" t="inlineStr">
        <is>
          <t>Software Developer</t>
        </is>
      </c>
      <c r="G17" s="113" t="inlineStr">
        <is>
          <t>Minsk Development Center</t>
        </is>
      </c>
      <c r="H17" s="113" t="inlineStr">
        <is>
          <t>Borce Jakimovski</t>
        </is>
      </c>
      <c r="I17" s="113" t="inlineStr">
        <is>
          <t>Borce Jakimovski</t>
        </is>
      </c>
      <c r="J17" s="114" t="inlineStr">
        <is>
          <t>Neatsun Ziv</t>
        </is>
      </c>
      <c r="K17" s="114" t="inlineStr">
        <is>
          <t>Dorit Dor</t>
        </is>
      </c>
      <c r="L17" s="113" t="inlineStr">
        <is>
          <t>Products - R&amp;D</t>
        </is>
      </c>
      <c r="M17" s="115" t="n">
        <v>1</v>
      </c>
      <c r="N17" s="151">
        <f>LEFT(CA17,3)</f>
        <v/>
      </c>
      <c r="O17" s="216" t="n">
        <v>43276</v>
      </c>
      <c r="P17" s="118">
        <f>($D$5-O17)/365</f>
        <v/>
      </c>
      <c r="Q17" s="119">
        <f>Q17</f>
        <v/>
      </c>
      <c r="R17" s="52" t="n"/>
      <c r="S17" s="120" t="inlineStr">
        <is>
          <t>Belarus</t>
        </is>
      </c>
      <c r="T17" s="120" t="inlineStr">
        <is>
          <t>USD</t>
        </is>
      </c>
      <c r="U17" s="120" t="n">
        <v>49500</v>
      </c>
      <c r="V17" s="120" t="n"/>
      <c r="W17" s="120" t="n"/>
      <c r="X17" s="120">
        <f>W17+V17+U17</f>
        <v/>
      </c>
      <c r="Y17" s="121" t="n"/>
      <c r="Z17" s="121" t="n"/>
      <c r="AA17" s="122" t="n"/>
      <c r="AB17" s="122" t="n"/>
      <c r="AC17" s="122" t="n"/>
      <c r="AD17" s="123">
        <f>AC17+AB17+AA17</f>
        <v/>
      </c>
      <c r="AE17" s="124">
        <f>IFERROR(AD17/X17-1,"")</f>
        <v/>
      </c>
      <c r="AF17" s="217">
        <f>IF(LOWER(T17)="ILS",12,1)*X17/VLOOKUP($T17,CPC_USDConversion_xlTbl[[Currency2]:[Units/1 USD]],2,FALSE)</f>
        <v/>
      </c>
      <c r="AG17" s="217">
        <f>IF(LOWER(T17)="ILS",12,1)*AD17/VLOOKUP($T17,CPC_USDConversion_xlTbl[[Currency2]:[Units/1 USD]],2,FALSE)</f>
        <v/>
      </c>
      <c r="AH17" s="126">
        <f>AF17/VLOOKUP($S17,'CP$'!$B$5:$D$74,2,FALSE)</f>
        <v/>
      </c>
      <c r="AI17" s="126">
        <f>AG17/VLOOKUP($S17,'CP$'!$B$5:$D$74,2,FALSE)</f>
        <v/>
      </c>
      <c r="AJ17" s="52" t="n"/>
      <c r="AK17" s="127" t="inlineStr">
        <is>
          <t>Regular</t>
        </is>
      </c>
      <c r="AL17" s="218" t="n">
        <v>3500</v>
      </c>
      <c r="AM17" s="129" t="n"/>
      <c r="AN17" s="121" t="n"/>
      <c r="AO17" s="130" t="n"/>
      <c r="AP17" s="131">
        <f>IFERROR(AO17/AM17,"")</f>
        <v/>
      </c>
      <c r="AQ17" s="219">
        <f>AO17*CC17</f>
        <v/>
      </c>
      <c r="AR17" s="219" t="n"/>
      <c r="AS17" s="220">
        <f>AQ17-AR17</f>
        <v/>
      </c>
      <c r="AT17" s="217">
        <f>AS17/VLOOKUP($T17,'USD Converstion'!$C$7:$D$174,2,FALSE)</f>
        <v/>
      </c>
      <c r="AU17" s="52" t="n"/>
      <c r="AV17" s="221" t="n">
        <v>43957</v>
      </c>
      <c r="AW17" s="222" t="n">
        <v>3998.194174757281</v>
      </c>
      <c r="AX17" s="222" t="n"/>
      <c r="AY17" s="223" t="n"/>
      <c r="AZ17" s="52" t="n"/>
      <c r="BA17" s="137" t="n"/>
      <c r="BB17" s="138" t="inlineStr">
        <is>
          <t xml:space="preserve"> </t>
        </is>
      </c>
      <c r="BC17" s="52" t="n"/>
      <c r="BD17" s="219" t="n">
        <v>27000</v>
      </c>
      <c r="BE17" s="219" t="n"/>
      <c r="BF17" s="219" t="n"/>
      <c r="BG17" s="120">
        <f>BF17+BE17+BD17</f>
        <v/>
      </c>
      <c r="BH17" s="217">
        <f>IF(LOWER(T17)="ILS",12,1)*BG17/VLOOKUP($T17,CPC_USDConversion_xlTbl[[Currency2]:[Units/1 USD]],2,FALSE)</f>
        <v/>
      </c>
      <c r="BI17" s="224">
        <f>BH17/VLOOKUP($S17,'CP$'!$B$5:$D$74,2,FALSE)</f>
        <v/>
      </c>
      <c r="BJ17" s="140" t="n">
        <v>20000</v>
      </c>
      <c r="BK17" s="140" t="n">
        <v>44000</v>
      </c>
      <c r="BL17" s="141">
        <f>IFERROR(U17/X17,"")</f>
        <v/>
      </c>
      <c r="BM17" s="141">
        <f>IFERROR(V17/X17,"")</f>
        <v/>
      </c>
      <c r="BN17" s="141">
        <f>IFERROR(W17/X17,"")</f>
        <v/>
      </c>
      <c r="BO17" s="141">
        <f>IFERROR(AA17/AD17,"")</f>
        <v/>
      </c>
      <c r="BP17" s="141">
        <f>IFERROR(AB17/AD17,"")</f>
        <v/>
      </c>
      <c r="BQ17" s="141">
        <f>IFERROR(AC17/AD17,"")</f>
        <v/>
      </c>
      <c r="BR17" s="119" t="n">
        <v>3</v>
      </c>
      <c r="BS17" s="119" t="n">
        <v>5</v>
      </c>
      <c r="BT17" s="119" t="n">
        <v>5</v>
      </c>
      <c r="BU17" s="119" t="n"/>
      <c r="BV17" s="119" t="n"/>
      <c r="BW17" s="119" t="n"/>
      <c r="BX17" s="119" t="n"/>
      <c r="BY17" s="119" t="n"/>
      <c r="BZ17" s="119" t="inlineStr">
        <is>
          <t>Employee</t>
        </is>
      </c>
      <c r="CA17" s="142" t="inlineStr">
        <is>
          <t>D51P</t>
        </is>
      </c>
      <c r="CB17" s="131" t="n">
        <v>1</v>
      </c>
      <c r="CC17" s="143">
        <f>IF(P17&gt;1,1,P17)*CB17</f>
        <v/>
      </c>
      <c r="CD17" s="143" t="n"/>
      <c r="CE17" s="222" t="n">
        <v>4429.64</v>
      </c>
      <c r="CF17" s="86" t="n"/>
      <c r="CG17" s="219" t="n">
        <v>31419.51219512196</v>
      </c>
      <c r="CH17" s="217">
        <f>IF(LOWER(T17)="ILS",12,1)*CG17/VLOOKUP($T17,CPC_USDConversion_xlTbl[[Currency2]:[Units/1 USD]],2,FALSE)</f>
        <v/>
      </c>
      <c r="CI17" s="225">
        <f>AF17</f>
        <v/>
      </c>
      <c r="CJ17" s="225">
        <f>IFERROR(CI17-CH17,"")</f>
        <v/>
      </c>
      <c r="CK17" s="140">
        <f>ROUND(AN17*CC17,-2)</f>
        <v/>
      </c>
      <c r="CL17" s="217">
        <f>CK17/VLOOKUP($T17,'USD Converstion'!$C$7:$D$174,2,FALSE)</f>
        <v/>
      </c>
      <c r="CM17" s="145">
        <f>IF(AD17&gt;X17,1,0)</f>
        <v/>
      </c>
      <c r="CN17" s="225">
        <f>IF(CM17&gt;0,AG17,0)</f>
        <v/>
      </c>
      <c r="CO17" s="225">
        <f>IF(CM17=0,0,AF17)</f>
        <v/>
      </c>
      <c r="CP17" s="146" t="n">
        <v>0</v>
      </c>
      <c r="CQ17" s="147" t="inlineStr">
        <is>
          <t>Regular</t>
        </is>
      </c>
      <c r="CR17" s="225">
        <f>AM17/VLOOKUP(T17,'USD Converstion'!$C$7:$D$174,2,FALSE)</f>
        <v/>
      </c>
      <c r="CS17" s="226">
        <f>AT17</f>
        <v/>
      </c>
      <c r="CT17" s="222" t="n">
        <v>0</v>
      </c>
      <c r="CU17" s="227" t="n"/>
      <c r="CV17" s="145">
        <f>IF(AX17&gt;0,1,0)</f>
        <v/>
      </c>
      <c r="CW17" s="145">
        <f>IF(AY17&gt;0,1,0)</f>
        <v/>
      </c>
      <c r="CX17" s="52" t="n">
        <v>0</v>
      </c>
      <c r="DM17">
        <f>IF(LOWER(T17)="ILS",12,1)*Y17/VLOOKUP($T17,CPC_USDConversion_xlTbl[[Currency2]:[Units/1 USD]],2,FALSE)</f>
        <v/>
      </c>
    </row>
    <row r="18" s="159">
      <c r="B18" s="113" t="n">
        <v>133237</v>
      </c>
      <c r="C18" s="113" t="n">
        <v>99705</v>
      </c>
      <c r="D18" s="113" t="n"/>
      <c r="E18" s="114" t="inlineStr">
        <is>
          <t>Sandra Laruelle</t>
        </is>
      </c>
      <c r="F18" s="152" t="inlineStr">
        <is>
          <t>Senior Accountant</t>
        </is>
      </c>
      <c r="G18" s="113" t="inlineStr">
        <is>
          <t>Corporate Accounting Intl</t>
        </is>
      </c>
      <c r="H18" s="113" t="inlineStr">
        <is>
          <t>Saar Joskovitch</t>
        </is>
      </c>
      <c r="I18" s="113" t="inlineStr">
        <is>
          <t>Erez Hershkovitz</t>
        </is>
      </c>
      <c r="J18" s="114" t="inlineStr">
        <is>
          <t>Tal Payne</t>
        </is>
      </c>
      <c r="K18" s="114" t="inlineStr">
        <is>
          <t>Tal Payne</t>
        </is>
      </c>
      <c r="L18" s="113" t="inlineStr">
        <is>
          <t>Finance</t>
        </is>
      </c>
      <c r="M18" s="115" t="n">
        <v>1</v>
      </c>
      <c r="N18" s="151">
        <f>LEFT(CA18,3)</f>
        <v/>
      </c>
      <c r="O18" s="216" t="n">
        <v>38117</v>
      </c>
      <c r="P18" s="118">
        <f>($D$5-O18)/365</f>
        <v/>
      </c>
      <c r="Q18" s="119">
        <f>Q18</f>
        <v/>
      </c>
      <c r="R18" s="52" t="n"/>
      <c r="S18" s="120" t="inlineStr">
        <is>
          <t>France</t>
        </is>
      </c>
      <c r="T18" s="120" t="inlineStr">
        <is>
          <t>EUR</t>
        </is>
      </c>
      <c r="U18" s="120" t="n">
        <v>90750</v>
      </c>
      <c r="V18" s="120" t="n"/>
      <c r="W18" s="120" t="n">
        <v>10023.80952380952</v>
      </c>
      <c r="X18" s="120">
        <f>W18+V18+U18</f>
        <v/>
      </c>
      <c r="Y18" s="121" t="n"/>
      <c r="Z18" s="121" t="n"/>
      <c r="AA18" s="122" t="n"/>
      <c r="AB18" s="122" t="n"/>
      <c r="AC18" s="122" t="n"/>
      <c r="AD18" s="123">
        <f>AC18+AB18+AA18</f>
        <v/>
      </c>
      <c r="AE18" s="124">
        <f>IFERROR(AD18/X18-1,"")</f>
        <v/>
      </c>
      <c r="AF18" s="217">
        <f>IF(LOWER(T18)="ILS",12,1)*X18/VLOOKUP($T18,CPC_USDConversion_xlTbl[[Currency2]:[Units/1 USD]],2,FALSE)</f>
        <v/>
      </c>
      <c r="AG18" s="217">
        <f>IF(LOWER(T18)="ILS",12,1)*AD18/VLOOKUP($T18,CPC_USDConversion_xlTbl[[Currency2]:[Units/1 USD]],2,FALSE)</f>
        <v/>
      </c>
      <c r="AH18" s="126">
        <f>AF18/VLOOKUP($S18,'CP$'!$B$5:$D$74,2,FALSE)</f>
        <v/>
      </c>
      <c r="AI18" s="126">
        <f>AG18/VLOOKUP($S18,'CP$'!$B$5:$D$74,2,FALSE)</f>
        <v/>
      </c>
      <c r="AJ18" s="52" t="n"/>
      <c r="AK18" s="127" t="inlineStr">
        <is>
          <t>Target Bonus</t>
        </is>
      </c>
      <c r="AL18" s="218" t="n">
        <v>11000</v>
      </c>
      <c r="AM18" s="129" t="n">
        <v>10000</v>
      </c>
      <c r="AN18" s="121" t="n"/>
      <c r="AO18" s="130" t="n"/>
      <c r="AP18" s="131">
        <f>IFERROR(AO18/AM18,"")</f>
        <v/>
      </c>
      <c r="AQ18" s="219">
        <f>AO18*CC18</f>
        <v/>
      </c>
      <c r="AR18" s="219" t="n">
        <v>3000</v>
      </c>
      <c r="AS18" s="220">
        <f>AQ18-AR18</f>
        <v/>
      </c>
      <c r="AT18" s="217">
        <f>AS18/VLOOKUP($T18,'USD Converstion'!$C$7:$D$174,2,FALSE)</f>
        <v/>
      </c>
      <c r="AU18" s="52" t="n"/>
      <c r="AV18" s="221" t="n">
        <v>43615</v>
      </c>
      <c r="AW18" s="222" t="n">
        <v>19547.55339805825</v>
      </c>
      <c r="AX18" s="222" t="n"/>
      <c r="AY18" s="223" t="n"/>
      <c r="AZ18" s="52" t="n"/>
      <c r="BA18" s="137" t="inlineStr">
        <is>
          <t>February, 2021 - Compensation change to Target Bonus/MBO (Paid): 3000</t>
        </is>
      </c>
      <c r="BB18" s="138" t="inlineStr">
        <is>
          <t xml:space="preserve"> </t>
        </is>
      </c>
      <c r="BC18" s="52" t="n"/>
      <c r="BD18" s="219" t="n">
        <v>64500</v>
      </c>
      <c r="BE18" s="219" t="n"/>
      <c r="BF18" s="219" t="n">
        <v>9000</v>
      </c>
      <c r="BG18" s="120">
        <f>BF18+BE18+BD18</f>
        <v/>
      </c>
      <c r="BH18" s="217">
        <f>IF(LOWER(T18)="ILS",12,1)*BG18/VLOOKUP($T18,CPC_USDConversion_xlTbl[[Currency2]:[Units/1 USD]],2,FALSE)</f>
        <v/>
      </c>
      <c r="BI18" s="224">
        <f>BH18/VLOOKUP($S18,'CP$'!$B$5:$D$74,2,FALSE)</f>
        <v/>
      </c>
      <c r="BJ18" s="140" t="n">
        <v>50000</v>
      </c>
      <c r="BK18" s="140" t="n">
        <v>75000</v>
      </c>
      <c r="BL18" s="141">
        <f>IFERROR(U18/X18,"")</f>
        <v/>
      </c>
      <c r="BM18" s="141">
        <f>IFERROR(V18/X18,"")</f>
        <v/>
      </c>
      <c r="BN18" s="141">
        <f>IFERROR(W18/X18,"")</f>
        <v/>
      </c>
      <c r="BO18" s="141">
        <f>IFERROR(AA18/AD18,"")</f>
        <v/>
      </c>
      <c r="BP18" s="141">
        <f>IFERROR(AB18/AD18,"")</f>
        <v/>
      </c>
      <c r="BQ18" s="141">
        <f>IFERROR(AC18/AD18,"")</f>
        <v/>
      </c>
      <c r="BR18" s="119" t="n">
        <v>5</v>
      </c>
      <c r="BS18" s="119" t="n">
        <v>5</v>
      </c>
      <c r="BT18" s="119" t="n">
        <v>5</v>
      </c>
      <c r="BU18" s="119" t="n"/>
      <c r="BV18" s="119" t="n"/>
      <c r="BW18" s="119" t="n"/>
      <c r="BX18" s="119" t="n"/>
      <c r="BY18" s="119" t="n"/>
      <c r="BZ18" s="119" t="inlineStr">
        <is>
          <t>Employee</t>
        </is>
      </c>
      <c r="CA18" s="142" t="inlineStr">
        <is>
          <t>P43P</t>
        </is>
      </c>
      <c r="CB18" s="131" t="n">
        <v>1</v>
      </c>
      <c r="CC18" s="143">
        <f>IF(P18&gt;1,1,P18)*CB18</f>
        <v/>
      </c>
      <c r="CD18" s="143" t="n"/>
      <c r="CE18" s="222" t="n">
        <v>19155.2</v>
      </c>
      <c r="CF18" s="86" t="n"/>
      <c r="CG18" s="219" t="n">
        <v>73370.73170731709</v>
      </c>
      <c r="CH18" s="217">
        <f>IF(LOWER(T18)="ILS",12,1)*CG18/VLOOKUP($T18,CPC_USDConversion_xlTbl[[Currency2]:[Units/1 USD]],2,FALSE)</f>
        <v/>
      </c>
      <c r="CI18" s="225">
        <f>AF18</f>
        <v/>
      </c>
      <c r="CJ18" s="225">
        <f>IFERROR(CI18-CH18,"")</f>
        <v/>
      </c>
      <c r="CK18" s="140">
        <f>ROUND(AN18*CC18,-2)</f>
        <v/>
      </c>
      <c r="CL18" s="217">
        <f>CK18/VLOOKUP($T18,'USD Converstion'!$C$7:$D$174,2,FALSE)</f>
        <v/>
      </c>
      <c r="CM18" s="145">
        <f>IF(AD18&gt;X18,1,0)</f>
        <v/>
      </c>
      <c r="CN18" s="225">
        <f>IF(CM18&gt;0,AG18,0)</f>
        <v/>
      </c>
      <c r="CO18" s="225">
        <f>IF(CM18=0,0,AF18)</f>
        <v/>
      </c>
      <c r="CP18" s="146" t="n">
        <v>0</v>
      </c>
      <c r="CQ18" s="147" t="inlineStr">
        <is>
          <t>Regular</t>
        </is>
      </c>
      <c r="CR18" s="225">
        <f>AM18/VLOOKUP(T18,'USD Converstion'!$C$7:$D$174,2,FALSE)</f>
        <v/>
      </c>
      <c r="CS18" s="226">
        <f>AT18</f>
        <v/>
      </c>
      <c r="CT18" s="222" t="n">
        <v>-3647.236768449684</v>
      </c>
      <c r="CU18" s="227" t="n"/>
      <c r="CV18" s="145">
        <f>IF(AX18&gt;0,1,0)</f>
        <v/>
      </c>
      <c r="CW18" s="145">
        <f>IF(AY18&gt;0,1,0)</f>
        <v/>
      </c>
      <c r="CX18" s="52" t="n">
        <v>0</v>
      </c>
      <c r="DM18">
        <f>IF(LOWER(T18)="ILS",12,1)*Y18/VLOOKUP($T18,CPC_USDConversion_xlTbl[[Currency2]:[Units/1 USD]],2,FALSE)</f>
        <v/>
      </c>
    </row>
    <row r="19" s="159">
      <c r="B19" s="113" t="n">
        <v>137017</v>
      </c>
      <c r="C19" s="113" t="n">
        <v>34875</v>
      </c>
      <c r="D19" s="113" t="n">
        <v>44029</v>
      </c>
      <c r="E19" s="114" t="inlineStr">
        <is>
          <t>Amit Rosenwaks</t>
        </is>
      </c>
      <c r="F19" s="152" t="inlineStr">
        <is>
          <t>Strategic Sales &amp; Operations Manager</t>
        </is>
      </c>
      <c r="G19" s="113" t="inlineStr">
        <is>
          <t>TP Intl Mgmt</t>
        </is>
      </c>
      <c r="H19" s="113" t="inlineStr">
        <is>
          <t>Neatsun Ziv</t>
        </is>
      </c>
      <c r="I19" s="113" t="inlineStr">
        <is>
          <t>Neatsun Ziv</t>
        </is>
      </c>
      <c r="J19" s="114" t="inlineStr">
        <is>
          <t>Neatsun Ziv</t>
        </is>
      </c>
      <c r="K19" s="114" t="inlineStr">
        <is>
          <t>Dorit Dor</t>
        </is>
      </c>
      <c r="L19" s="113" t="inlineStr">
        <is>
          <t>Products - R&amp;D</t>
        </is>
      </c>
      <c r="M19" s="115" t="n">
        <v>1</v>
      </c>
      <c r="N19" s="151">
        <f>LEFT(CA19,3)</f>
        <v/>
      </c>
      <c r="O19" s="216" t="n">
        <v>42044</v>
      </c>
      <c r="P19" s="118">
        <f>($D$5-O19)/365</f>
        <v/>
      </c>
      <c r="Q19" s="119">
        <f>Q19</f>
        <v/>
      </c>
      <c r="R19" s="52" t="n"/>
      <c r="S19" s="120" t="inlineStr">
        <is>
          <t>Israel</t>
        </is>
      </c>
      <c r="T19" s="120" t="inlineStr">
        <is>
          <t>ILS</t>
        </is>
      </c>
      <c r="U19" s="120" t="n">
        <v>45125</v>
      </c>
      <c r="V19" s="120" t="n">
        <v>6663.636363636363</v>
      </c>
      <c r="W19" s="120" t="n"/>
      <c r="X19" s="120">
        <f>W19+V19+U19</f>
        <v/>
      </c>
      <c r="Y19" s="121" t="n"/>
      <c r="Z19" s="121" t="n"/>
      <c r="AA19" s="122" t="n"/>
      <c r="AB19" s="122" t="n"/>
      <c r="AC19" s="122" t="n"/>
      <c r="AD19" s="123">
        <f>AC19+AB19+AA19</f>
        <v/>
      </c>
      <c r="AE19" s="124">
        <f>IFERROR(AD19/X19-1,"")</f>
        <v/>
      </c>
      <c r="AF19" s="217">
        <f>IF(LOWER(T19)="ILS",12,1)*X19/VLOOKUP($T19,CPC_USDConversion_xlTbl[[Currency2]:[Units/1 USD]],2,FALSE)</f>
        <v/>
      </c>
      <c r="AG19" s="217">
        <f>IF(LOWER(T19)="ILS",12,1)*AD19/VLOOKUP($T19,CPC_USDConversion_xlTbl[[Currency2]:[Units/1 USD]],2,FALSE)</f>
        <v/>
      </c>
      <c r="AH19" s="126">
        <f>AF19/VLOOKUP($S19,'CP$'!$B$5:$D$74,2,FALSE)</f>
        <v/>
      </c>
      <c r="AI19" s="126">
        <f>AG19/VLOOKUP($S19,'CP$'!$B$5:$D$74,2,FALSE)</f>
        <v/>
      </c>
      <c r="AJ19" s="52" t="n"/>
      <c r="AK19" s="127" t="inlineStr">
        <is>
          <t>Sales Variable</t>
        </is>
      </c>
      <c r="AL19" s="218" t="n"/>
      <c r="AM19" s="129" t="n"/>
      <c r="AN19" s="121" t="n"/>
      <c r="AO19" s="130" t="n"/>
      <c r="AP19" s="131">
        <f>IFERROR(AO19/AM19,"")</f>
        <v/>
      </c>
      <c r="AQ19" s="219">
        <f>AO19*CC19</f>
        <v/>
      </c>
      <c r="AR19" s="219" t="n"/>
      <c r="AS19" s="220">
        <f>AQ19-AR19</f>
        <v/>
      </c>
      <c r="AT19" s="217">
        <f>AS19/VLOOKUP($T19,'USD Converstion'!$C$7:$D$174,2,FALSE)</f>
        <v/>
      </c>
      <c r="AU19" s="52" t="n"/>
      <c r="AV19" s="221" t="n">
        <v>43957</v>
      </c>
      <c r="AW19" s="222" t="n">
        <v>58361.78640776699</v>
      </c>
      <c r="AX19" s="222" t="n"/>
      <c r="AY19" s="223" t="n"/>
      <c r="AZ19" s="52" t="n"/>
      <c r="BA19" s="137" t="inlineStr">
        <is>
          <t>February, 2021: moved from WW Sales to Products - R&amp;D due to the leave of Eran O || January, 2021 - Status change from Employment Status:Employee to Employment Status:MLA</t>
        </is>
      </c>
      <c r="BB19" s="138" t="inlineStr">
        <is>
          <t xml:space="preserve"> </t>
        </is>
      </c>
      <c r="BC19" s="52" t="n"/>
      <c r="BD19" s="219" t="n">
        <v>27000</v>
      </c>
      <c r="BE19" s="219" t="n">
        <v>6500</v>
      </c>
      <c r="BF19" s="219" t="n"/>
      <c r="BG19" s="120">
        <f>BF19+BE19+BD19</f>
        <v/>
      </c>
      <c r="BH19" s="217">
        <f>IF(LOWER(T19)="ILS",12,1)*BG19/VLOOKUP($T19,CPC_USDConversion_xlTbl[[Currency2]:[Units/1 USD]],2,FALSE)</f>
        <v/>
      </c>
      <c r="BI19" s="224">
        <f>BH19/VLOOKUP($S19,'CP$'!$B$5:$D$74,2,FALSE)</f>
        <v/>
      </c>
      <c r="BJ19" s="140" t="n">
        <v>25000</v>
      </c>
      <c r="BK19" s="140" t="n">
        <v>40000</v>
      </c>
      <c r="BL19" s="141">
        <f>IFERROR(U19/X19,"")</f>
        <v/>
      </c>
      <c r="BM19" s="141">
        <f>IFERROR(V19/X19,"")</f>
        <v/>
      </c>
      <c r="BN19" s="141">
        <f>IFERROR(W19/X19,"")</f>
        <v/>
      </c>
      <c r="BO19" s="141">
        <f>IFERROR(AA19/AD19,"")</f>
        <v/>
      </c>
      <c r="BP19" s="141">
        <f>IFERROR(AB19/AD19,"")</f>
        <v/>
      </c>
      <c r="BQ19" s="141">
        <f>IFERROR(AC19/AD19,"")</f>
        <v/>
      </c>
      <c r="BR19" s="119" t="n">
        <v>4</v>
      </c>
      <c r="BS19" s="119" t="n">
        <v>4</v>
      </c>
      <c r="BT19" s="119" t="n">
        <v>5</v>
      </c>
      <c r="BU19" s="119" t="n"/>
      <c r="BV19" s="119" t="n"/>
      <c r="BW19" s="119" t="n"/>
      <c r="BX19" s="119" t="n"/>
      <c r="BY19" s="119" t="n"/>
      <c r="BZ19" s="119" t="inlineStr">
        <is>
          <t>MLA</t>
        </is>
      </c>
      <c r="CA19" s="142" t="inlineStr">
        <is>
          <t>M36M</t>
        </is>
      </c>
      <c r="CB19" s="131" t="n">
        <v>1</v>
      </c>
      <c r="CC19" s="143">
        <f>IF(P19&gt;1,1,P19)*CB19</f>
        <v/>
      </c>
      <c r="CD19" s="143" t="n"/>
      <c r="CE19" s="222" t="n">
        <v>95416.84</v>
      </c>
      <c r="CF19" s="86" t="n"/>
      <c r="CG19" s="219" t="n">
        <v>34834.14634146342</v>
      </c>
      <c r="CH19" s="217">
        <f>IF(LOWER(T19)="ILS",12,1)*CG19/VLOOKUP($T19,CPC_USDConversion_xlTbl[[Currency2]:[Units/1 USD]],2,FALSE)</f>
        <v/>
      </c>
      <c r="CI19" s="225">
        <f>AF19</f>
        <v/>
      </c>
      <c r="CJ19" s="225">
        <f>IFERROR(CI19-CH19,"")</f>
        <v/>
      </c>
      <c r="CK19" s="140">
        <f>ROUND(AN19*CC19,-2)</f>
        <v/>
      </c>
      <c r="CL19" s="217">
        <f>CK19/VLOOKUP($T19,'USD Converstion'!$C$7:$D$174,2,FALSE)</f>
        <v/>
      </c>
      <c r="CM19" s="145">
        <f>IF(AD19&gt;X19,1,0)</f>
        <v/>
      </c>
      <c r="CN19" s="225">
        <f>IF(CM19&gt;0,AG19,0)</f>
        <v/>
      </c>
      <c r="CO19" s="225">
        <f>IF(CM19=0,0,AF19)</f>
        <v/>
      </c>
      <c r="CP19" s="146" t="n">
        <v>0</v>
      </c>
      <c r="CQ19" s="147" t="inlineStr">
        <is>
          <t>Regular</t>
        </is>
      </c>
      <c r="CR19" s="225">
        <f>AM19/VLOOKUP(T19,'USD Converstion'!$C$7:$D$174,2,FALSE)</f>
        <v/>
      </c>
      <c r="CS19" s="226">
        <f>AT19</f>
        <v/>
      </c>
      <c r="CT19" s="222" t="n">
        <v>0</v>
      </c>
      <c r="CU19" s="227" t="n"/>
      <c r="CV19" s="145">
        <f>IF(AX19&gt;0,1,0)</f>
        <v/>
      </c>
      <c r="CW19" s="145">
        <f>IF(AY19&gt;0,1,0)</f>
        <v/>
      </c>
      <c r="CX19" s="52" t="n">
        <v>0</v>
      </c>
      <c r="DM19">
        <f>IF(LOWER(T19)="ILS",12,1)*Y19/VLOOKUP($T19,CPC_USDConversion_xlTbl[[Currency2]:[Units/1 USD]],2,FALSE)</f>
        <v/>
      </c>
    </row>
    <row r="20" s="159">
      <c r="B20" s="113" t="n">
        <v>138037</v>
      </c>
      <c r="C20" s="113" t="n">
        <v>115292</v>
      </c>
      <c r="D20" s="113" t="n">
        <v>120783</v>
      </c>
      <c r="E20" s="114" t="inlineStr">
        <is>
          <t>Abdurrahman Ozcan</t>
        </is>
      </c>
      <c r="F20" s="152" t="inlineStr">
        <is>
          <t>Professional Services Consultant</t>
        </is>
      </c>
      <c r="G20" s="113" t="inlineStr">
        <is>
          <t>Professional Services MEA</t>
        </is>
      </c>
      <c r="H20" s="113" t="inlineStr">
        <is>
          <t>Artur Sher</t>
        </is>
      </c>
      <c r="I20" s="113" t="inlineStr">
        <is>
          <t>Eitan Lugassi (Gilad)</t>
        </is>
      </c>
      <c r="J20" s="114" t="inlineStr">
        <is>
          <t>Sharon Schusheim</t>
        </is>
      </c>
      <c r="K20" s="114" t="inlineStr">
        <is>
          <t>Sharon Schusheim</t>
        </is>
      </c>
      <c r="L20" s="113" t="inlineStr">
        <is>
          <t>Professional Services</t>
        </is>
      </c>
      <c r="M20" s="115" t="n">
        <v>1</v>
      </c>
      <c r="N20" s="151">
        <f>LEFT(CA20,3)</f>
        <v/>
      </c>
      <c r="O20" s="216" t="n">
        <v>42933</v>
      </c>
      <c r="P20" s="118">
        <f>($D$5-O20)/365</f>
        <v/>
      </c>
      <c r="Q20" s="119">
        <f>Q20</f>
        <v/>
      </c>
      <c r="R20" s="52" t="n"/>
      <c r="S20" s="120" t="inlineStr">
        <is>
          <t>Turkey</t>
        </is>
      </c>
      <c r="T20" s="120" t="inlineStr">
        <is>
          <t>USD</t>
        </is>
      </c>
      <c r="U20" s="120" t="n">
        <v>96250</v>
      </c>
      <c r="V20" s="120" t="n"/>
      <c r="W20" s="120" t="n">
        <v>7833.333333333333</v>
      </c>
      <c r="X20" s="120">
        <f>W20+V20+U20</f>
        <v/>
      </c>
      <c r="Y20" s="121" t="n"/>
      <c r="Z20" s="121" t="n"/>
      <c r="AA20" s="122" t="n"/>
      <c r="AB20" s="122" t="n"/>
      <c r="AC20" s="122" t="n"/>
      <c r="AD20" s="123">
        <f>AC20+AB20+AA20</f>
        <v/>
      </c>
      <c r="AE20" s="124">
        <f>IFERROR(AD20/X20-1,"")</f>
        <v/>
      </c>
      <c r="AF20" s="217">
        <f>IF(LOWER(T20)="ILS",12,1)*X20/VLOOKUP($T20,CPC_USDConversion_xlTbl[[Currency2]:[Units/1 USD]],2,FALSE)</f>
        <v/>
      </c>
      <c r="AG20" s="217">
        <f>IF(LOWER(T20)="ILS",12,1)*AD20/VLOOKUP($T20,CPC_USDConversion_xlTbl[[Currency2]:[Units/1 USD]],2,FALSE)</f>
        <v/>
      </c>
      <c r="AH20" s="126">
        <f>AF20/VLOOKUP($S20,'CP$'!$B$5:$D$74,2,FALSE)</f>
        <v/>
      </c>
      <c r="AI20" s="126">
        <f>AG20/VLOOKUP($S20,'CP$'!$B$5:$D$74,2,FALSE)</f>
        <v/>
      </c>
      <c r="AJ20" s="52" t="n"/>
      <c r="AK20" s="127" t="inlineStr">
        <is>
          <t>Target Bonus</t>
        </is>
      </c>
      <c r="AL20" s="218" t="n">
        <v>6571.428571428572</v>
      </c>
      <c r="AM20" s="129" t="n">
        <v>6750</v>
      </c>
      <c r="AN20" s="121" t="n"/>
      <c r="AO20" s="130" t="n"/>
      <c r="AP20" s="131">
        <f>IFERROR(AO20/AM20,"")</f>
        <v/>
      </c>
      <c r="AQ20" s="219">
        <f>AO20*CC20</f>
        <v/>
      </c>
      <c r="AR20" s="219" t="n"/>
      <c r="AS20" s="220">
        <f>AQ20-AR20</f>
        <v/>
      </c>
      <c r="AT20" s="217">
        <f>AS20/VLOOKUP($T20,'USD Converstion'!$C$7:$D$174,2,FALSE)</f>
        <v/>
      </c>
      <c r="AU20" s="52" t="n"/>
      <c r="AV20" s="221" t="n">
        <v>43615</v>
      </c>
      <c r="AW20" s="222" t="n">
        <v>21514.79611650485</v>
      </c>
      <c r="AX20" s="222" t="n"/>
      <c r="AY20" s="223" t="n"/>
      <c r="AZ20" s="52" t="n"/>
      <c r="BA20" s="137" t="inlineStr">
        <is>
          <t>October, 2020 - Compensation change from Yearly Salary:370000, Bonus:45000, Total Compensation:415000 to Yearly Salary:486000, Bonus:54000,Total Compensation:540000</t>
        </is>
      </c>
      <c r="BB20" s="138" t="inlineStr">
        <is>
          <t xml:space="preserve"> </t>
        </is>
      </c>
      <c r="BC20" s="52" t="n"/>
      <c r="BD20" s="219" t="n">
        <v>51428.57142857143</v>
      </c>
      <c r="BE20" s="219" t="n">
        <v>0</v>
      </c>
      <c r="BF20" s="219" t="n">
        <v>5714.285714285715</v>
      </c>
      <c r="BG20" s="120">
        <f>BF20+BE20+BD20</f>
        <v/>
      </c>
      <c r="BH20" s="217">
        <f>IF(LOWER(T20)="ILS",12,1)*BG20/VLOOKUP($T20,CPC_USDConversion_xlTbl[[Currency2]:[Units/1 USD]],2,FALSE)</f>
        <v/>
      </c>
      <c r="BI20" s="224">
        <f>BH20/VLOOKUP($S20,'CP$'!$B$5:$D$74,2,FALSE)</f>
        <v/>
      </c>
      <c r="BJ20" s="140" t="n">
        <v>50000</v>
      </c>
      <c r="BK20" s="140" t="n">
        <v>79000</v>
      </c>
      <c r="BL20" s="141">
        <f>IFERROR(U20/X20,"")</f>
        <v/>
      </c>
      <c r="BM20" s="141">
        <f>IFERROR(V20/X20,"")</f>
        <v/>
      </c>
      <c r="BN20" s="141">
        <f>IFERROR(W20/X20,"")</f>
        <v/>
      </c>
      <c r="BO20" s="141">
        <f>IFERROR(AA20/AD20,"")</f>
        <v/>
      </c>
      <c r="BP20" s="141">
        <f>IFERROR(AB20/AD20,"")</f>
        <v/>
      </c>
      <c r="BQ20" s="141">
        <f>IFERROR(AC20/AD20,"")</f>
        <v/>
      </c>
      <c r="BR20" s="119" t="n">
        <v>4</v>
      </c>
      <c r="BS20" s="119" t="n">
        <v>4</v>
      </c>
      <c r="BT20" s="119" t="n">
        <v>5</v>
      </c>
      <c r="BU20" s="119" t="n"/>
      <c r="BV20" s="119" t="n"/>
      <c r="BW20" s="119" t="n"/>
      <c r="BX20" s="119" t="n"/>
      <c r="BY20" s="119" t="n"/>
      <c r="BZ20" s="119" t="inlineStr">
        <is>
          <t>Employee</t>
        </is>
      </c>
      <c r="CA20" s="142" t="inlineStr">
        <is>
          <t>T51P</t>
        </is>
      </c>
      <c r="CB20" s="131" t="n">
        <v>1</v>
      </c>
      <c r="CC20" s="143">
        <f>IF(P20&gt;1,1,P20)*CB20</f>
        <v/>
      </c>
      <c r="CD20" s="143" t="n"/>
      <c r="CE20" s="222" t="n">
        <v>17479.12</v>
      </c>
      <c r="CF20" s="86" t="n"/>
      <c r="CG20" s="219" t="n">
        <v>58039.72125435541</v>
      </c>
      <c r="CH20" s="217">
        <f>IF(LOWER(T20)="ILS",12,1)*CG20/VLOOKUP($T20,CPC_USDConversion_xlTbl[[Currency2]:[Units/1 USD]],2,FALSE)</f>
        <v/>
      </c>
      <c r="CI20" s="225">
        <f>AF20</f>
        <v/>
      </c>
      <c r="CJ20" s="225">
        <f>IFERROR(CI20-CH20,"")</f>
        <v/>
      </c>
      <c r="CK20" s="140">
        <f>ROUND(AN20*CC20,-2)</f>
        <v/>
      </c>
      <c r="CL20" s="217">
        <f>CK20/VLOOKUP($T20,'USD Converstion'!$C$7:$D$174,2,FALSE)</f>
        <v/>
      </c>
      <c r="CM20" s="145">
        <f>IF(AD20&gt;X20,1,0)</f>
        <v/>
      </c>
      <c r="CN20" s="225">
        <f>IF(CM20&gt;0,AG20,0)</f>
        <v/>
      </c>
      <c r="CO20" s="225">
        <f>IF(CM20=0,0,AF20)</f>
        <v/>
      </c>
      <c r="CP20" s="146" t="n">
        <v>0</v>
      </c>
      <c r="CQ20" s="147" t="inlineStr">
        <is>
          <t>Regular</t>
        </is>
      </c>
      <c r="CR20" s="225">
        <f>AM20/VLOOKUP(T20,'USD Converstion'!$C$7:$D$174,2,FALSE)</f>
        <v/>
      </c>
      <c r="CS20" s="226">
        <f>AT20</f>
        <v/>
      </c>
      <c r="CT20" s="222" t="n">
        <v>0</v>
      </c>
      <c r="CU20" s="227" t="n"/>
      <c r="CV20" s="145">
        <f>IF(AX20&gt;0,1,0)</f>
        <v/>
      </c>
      <c r="CW20" s="145">
        <f>IF(AY20&gt;0,1,0)</f>
        <v/>
      </c>
      <c r="CX20" s="52" t="n">
        <v>0</v>
      </c>
      <c r="DM20">
        <f>IF(LOWER(T20)="ILS",12,1)*Y20/VLOOKUP($T20,CPC_USDConversion_xlTbl[[Currency2]:[Units/1 USD]],2,FALSE)</f>
        <v/>
      </c>
    </row>
    <row r="21" s="159">
      <c r="B21" s="113" t="n">
        <v>130591</v>
      </c>
      <c r="C21" s="113" t="n">
        <v>90013</v>
      </c>
      <c r="D21" s="113" t="n">
        <v>111303</v>
      </c>
      <c r="E21" s="114" t="inlineStr">
        <is>
          <t>Adamo Rodrigues</t>
        </is>
      </c>
      <c r="F21" s="152" t="inlineStr">
        <is>
          <t xml:space="preserve">Lead Professional Services Consultant </t>
        </is>
      </c>
      <c r="G21" s="113" t="inlineStr">
        <is>
          <t>Professional Services, Europe</t>
        </is>
      </c>
      <c r="H21" s="113" t="inlineStr">
        <is>
          <t>Ian Gander</t>
        </is>
      </c>
      <c r="I21" s="113" t="inlineStr">
        <is>
          <t>Eitan Lugassi (Gilad)</t>
        </is>
      </c>
      <c r="J21" s="114" t="inlineStr">
        <is>
          <t>Sharon Schusheim</t>
        </is>
      </c>
      <c r="K21" s="114" t="inlineStr">
        <is>
          <t>Sharon Schusheim</t>
        </is>
      </c>
      <c r="L21" s="113" t="inlineStr">
        <is>
          <t>Professional Services</t>
        </is>
      </c>
      <c r="M21" s="115" t="n">
        <v>1</v>
      </c>
      <c r="N21" s="151">
        <f>LEFT(CA21,3)</f>
        <v/>
      </c>
      <c r="O21" s="216" t="n">
        <v>42051</v>
      </c>
      <c r="P21" s="118">
        <f>($D$5-O21)/365</f>
        <v/>
      </c>
      <c r="Q21" s="119">
        <f>Q21</f>
        <v/>
      </c>
      <c r="R21" s="52" t="n"/>
      <c r="S21" s="120" t="inlineStr">
        <is>
          <t>Great Britain</t>
        </is>
      </c>
      <c r="T21" s="120" t="inlineStr">
        <is>
          <t>GBP</t>
        </is>
      </c>
      <c r="U21" s="120" t="n">
        <v>116750</v>
      </c>
      <c r="V21" s="120" t="n"/>
      <c r="W21" s="120" t="n">
        <v>11642.85714285714</v>
      </c>
      <c r="X21" s="120">
        <f>W21+V21+U21</f>
        <v/>
      </c>
      <c r="Y21" s="121" t="n"/>
      <c r="Z21" s="121" t="n"/>
      <c r="AA21" s="122" t="n"/>
      <c r="AB21" s="122" t="n"/>
      <c r="AC21" s="122" t="n"/>
      <c r="AD21" s="123">
        <f>AC21+AB21+AA21</f>
        <v/>
      </c>
      <c r="AE21" s="124">
        <f>IFERROR(AD21/X21-1,"")</f>
        <v/>
      </c>
      <c r="AF21" s="217">
        <f>IF(LOWER(T21)="ILS",12,1)*X21/VLOOKUP($T21,CPC_USDConversion_xlTbl[[Currency2]:[Units/1 USD]],2,FALSE)</f>
        <v/>
      </c>
      <c r="AG21" s="217">
        <f>IF(LOWER(T21)="ILS",12,1)*AD21/VLOOKUP($T21,CPC_USDConversion_xlTbl[[Currency2]:[Units/1 USD]],2,FALSE)</f>
        <v/>
      </c>
      <c r="AH21" s="126">
        <f>AF21/VLOOKUP($S21,'CP$'!$B$5:$D$74,2,FALSE)</f>
        <v/>
      </c>
      <c r="AI21" s="126">
        <f>AG21/VLOOKUP($S21,'CP$'!$B$5:$D$74,2,FALSE)</f>
        <v/>
      </c>
      <c r="AJ21" s="52" t="n"/>
      <c r="AK21" s="127" t="inlineStr">
        <is>
          <t>Target Bonus</t>
        </is>
      </c>
      <c r="AL21" s="218" t="n">
        <v>14000</v>
      </c>
      <c r="AM21" s="129" t="n">
        <v>11700</v>
      </c>
      <c r="AN21" s="121" t="n"/>
      <c r="AO21" s="130" t="n"/>
      <c r="AP21" s="131">
        <f>IFERROR(AO21/AM21,"")</f>
        <v/>
      </c>
      <c r="AQ21" s="219">
        <f>AO21*CC21</f>
        <v/>
      </c>
      <c r="AR21" s="219" t="n"/>
      <c r="AS21" s="220">
        <f>AQ21-AR21</f>
        <v/>
      </c>
      <c r="AT21" s="217">
        <f>AS21/VLOOKUP($T21,'USD Converstion'!$C$7:$D$174,2,FALSE)</f>
        <v/>
      </c>
      <c r="AU21" s="52" t="n"/>
      <c r="AV21" s="221" t="n">
        <v>43957</v>
      </c>
      <c r="AW21" s="222" t="n">
        <v>34154.60194174758</v>
      </c>
      <c r="AX21" s="222" t="n"/>
      <c r="AY21" s="223" t="n"/>
      <c r="AZ21" s="52" t="n"/>
      <c r="BA21" s="137" t="inlineStr">
        <is>
          <t>April, 2020 - Organization change from Team:Ian Gander - Short Term Engagements Europe to Team:Ian Gander - Professional Services, Europe || May, 2020 - Compensation change from Yearly Salary:82000, Bonus:11700, Total Compensation:93700 to Yearly Salary:85800, Bonus:11700,Total Compensation:97500 || May, 2020 - Promotion change from Title:Professional Services Consultant to Title:Lead Professional Services Consultant</t>
        </is>
      </c>
      <c r="BB21" s="138" t="inlineStr">
        <is>
          <t xml:space="preserve"> </t>
        </is>
      </c>
      <c r="BC21" s="52" t="n"/>
      <c r="BD21" s="219" t="n">
        <v>79000</v>
      </c>
      <c r="BE21" s="219" t="n"/>
      <c r="BF21" s="219" t="n">
        <v>11000</v>
      </c>
      <c r="BG21" s="120">
        <f>BF21+BE21+BD21</f>
        <v/>
      </c>
      <c r="BH21" s="217">
        <f>IF(LOWER(T21)="ILS",12,1)*BG21/VLOOKUP($T21,CPC_USDConversion_xlTbl[[Currency2]:[Units/1 USD]],2,FALSE)</f>
        <v/>
      </c>
      <c r="BI21" s="224">
        <f>BH21/VLOOKUP($S21,'CP$'!$B$5:$D$74,2,FALSE)</f>
        <v/>
      </c>
      <c r="BJ21" s="140" t="n">
        <v>65000</v>
      </c>
      <c r="BK21" s="140" t="n">
        <v>105000</v>
      </c>
      <c r="BL21" s="141">
        <f>IFERROR(U21/X21,"")</f>
        <v/>
      </c>
      <c r="BM21" s="141">
        <f>IFERROR(V21/X21,"")</f>
        <v/>
      </c>
      <c r="BN21" s="141">
        <f>IFERROR(W21/X21,"")</f>
        <v/>
      </c>
      <c r="BO21" s="141">
        <f>IFERROR(AA21/AD21,"")</f>
        <v/>
      </c>
      <c r="BP21" s="141">
        <f>IFERROR(AB21/AD21,"")</f>
        <v/>
      </c>
      <c r="BQ21" s="141">
        <f>IFERROR(AC21/AD21,"")</f>
        <v/>
      </c>
      <c r="BR21" s="119" t="n">
        <v>5</v>
      </c>
      <c r="BS21" s="119" t="n">
        <v>5</v>
      </c>
      <c r="BT21" s="119" t="n">
        <v>5</v>
      </c>
      <c r="BU21" s="119" t="n"/>
      <c r="BV21" s="119" t="n"/>
      <c r="BW21" s="119" t="n"/>
      <c r="BX21" s="119" t="n"/>
      <c r="BY21" s="119" t="n"/>
      <c r="BZ21" s="119" t="inlineStr">
        <is>
          <t>Employee</t>
        </is>
      </c>
      <c r="CA21" s="142" t="inlineStr">
        <is>
          <t>T41P</t>
        </is>
      </c>
      <c r="CB21" s="131" t="n">
        <v>1</v>
      </c>
      <c r="CC21" s="143">
        <f>IF(P21&gt;1,1,P21)*CB21</f>
        <v/>
      </c>
      <c r="CD21" s="143" t="n"/>
      <c r="CE21" s="222" t="n">
        <v>57944.48</v>
      </c>
      <c r="CF21" s="86" t="n"/>
      <c r="CG21" s="219" t="n">
        <v>95321.95121951221</v>
      </c>
      <c r="CH21" s="217">
        <f>IF(LOWER(T21)="ILS",12,1)*CG21/VLOOKUP($T21,CPC_USDConversion_xlTbl[[Currency2]:[Units/1 USD]],2,FALSE)</f>
        <v/>
      </c>
      <c r="CI21" s="225">
        <f>AF21</f>
        <v/>
      </c>
      <c r="CJ21" s="225">
        <f>IFERROR(CI21-CH21,"")</f>
        <v/>
      </c>
      <c r="CK21" s="140">
        <f>ROUND(AN21*CC21,-2)</f>
        <v/>
      </c>
      <c r="CL21" s="217">
        <f>CK21/VLOOKUP($T21,'USD Converstion'!$C$7:$D$174,2,FALSE)</f>
        <v/>
      </c>
      <c r="CM21" s="145">
        <f>IF(AD21&gt;X21,1,0)</f>
        <v/>
      </c>
      <c r="CN21" s="225">
        <f>IF(CM21&gt;0,AG21,0)</f>
        <v/>
      </c>
      <c r="CO21" s="225">
        <f>IF(CM21=0,0,AF21)</f>
        <v/>
      </c>
      <c r="CP21" s="146" t="n">
        <v>0</v>
      </c>
      <c r="CQ21" s="147" t="inlineStr">
        <is>
          <t>Regular</t>
        </is>
      </c>
      <c r="CR21" s="225">
        <f>AM21/VLOOKUP(T21,'USD Converstion'!$C$7:$D$174,2,FALSE)</f>
        <v/>
      </c>
      <c r="CS21" s="226">
        <f>AT21</f>
        <v/>
      </c>
      <c r="CT21" s="222" t="n">
        <v>0</v>
      </c>
      <c r="CU21" s="227" t="n"/>
      <c r="CV21" s="145">
        <f>IF(AX21&gt;0,1,0)</f>
        <v/>
      </c>
      <c r="CW21" s="145">
        <f>IF(AY21&gt;0,1,0)</f>
        <v/>
      </c>
      <c r="CX21" s="52" t="n">
        <v>0</v>
      </c>
      <c r="DM21">
        <f>IF(LOWER(T21)="ILS",12,1)*Y21/VLOOKUP($T21,CPC_USDConversion_xlTbl[[Currency2]:[Units/1 USD]],2,FALSE)</f>
        <v/>
      </c>
    </row>
    <row r="22" s="159">
      <c r="B22" s="113" t="n">
        <v>133352</v>
      </c>
      <c r="C22" s="113" t="n">
        <v>65716</v>
      </c>
      <c r="D22" s="113" t="n"/>
      <c r="E22" s="114" t="inlineStr">
        <is>
          <t>Antonio Marangi</t>
        </is>
      </c>
      <c r="F22" s="152" t="inlineStr">
        <is>
          <t>Lead Consultant</t>
        </is>
      </c>
      <c r="G22" s="113" t="inlineStr">
        <is>
          <t>Professional Services, Europe</t>
        </is>
      </c>
      <c r="H22" s="113" t="inlineStr">
        <is>
          <t>Ian Gander</t>
        </is>
      </c>
      <c r="I22" s="113" t="inlineStr">
        <is>
          <t>Eitan Lugassi (Gilad)</t>
        </is>
      </c>
      <c r="J22" s="114" t="inlineStr">
        <is>
          <t>Sharon Schusheim</t>
        </is>
      </c>
      <c r="K22" s="114" t="inlineStr">
        <is>
          <t>Sharon Schusheim</t>
        </is>
      </c>
      <c r="L22" s="113" t="inlineStr">
        <is>
          <t>Professional Services</t>
        </is>
      </c>
      <c r="M22" s="115" t="n">
        <v>1</v>
      </c>
      <c r="N22" s="151">
        <f>LEFT(CA22,3)</f>
        <v/>
      </c>
      <c r="O22" s="216" t="n">
        <v>40466</v>
      </c>
      <c r="P22" s="118">
        <f>($D$5-O22)/365</f>
        <v/>
      </c>
      <c r="Q22" s="119">
        <f>Q22</f>
        <v/>
      </c>
      <c r="R22" s="52" t="n"/>
      <c r="S22" s="120" t="inlineStr">
        <is>
          <t>Italy</t>
        </is>
      </c>
      <c r="T22" s="120" t="inlineStr">
        <is>
          <t>EUR</t>
        </is>
      </c>
      <c r="U22" s="120" t="n">
        <v>85125</v>
      </c>
      <c r="V22" s="120" t="n"/>
      <c r="W22" s="120" t="n">
        <v>8309.523809523809</v>
      </c>
      <c r="X22" s="120">
        <f>W22+V22+U22</f>
        <v/>
      </c>
      <c r="Y22" s="121" t="n"/>
      <c r="Z22" s="121" t="n"/>
      <c r="AA22" s="122" t="n"/>
      <c r="AB22" s="122" t="n"/>
      <c r="AC22" s="122" t="n"/>
      <c r="AD22" s="123">
        <f>AC22+AB22+AA22</f>
        <v/>
      </c>
      <c r="AE22" s="124">
        <f>IFERROR(AD22/X22-1,"")</f>
        <v/>
      </c>
      <c r="AF22" s="217">
        <f>IF(LOWER(T22)="ILS",12,1)*X22/VLOOKUP($T22,CPC_USDConversion_xlTbl[[Currency2]:[Units/1 USD]],2,FALSE)</f>
        <v/>
      </c>
      <c r="AG22" s="217">
        <f>IF(LOWER(T22)="ILS",12,1)*AD22/VLOOKUP($T22,CPC_USDConversion_xlTbl[[Currency2]:[Units/1 USD]],2,FALSE)</f>
        <v/>
      </c>
      <c r="AH22" s="126">
        <f>AF22/VLOOKUP($S22,'CP$'!$B$5:$D$74,2,FALSE)</f>
        <v/>
      </c>
      <c r="AI22" s="126">
        <f>AG22/VLOOKUP($S22,'CP$'!$B$5:$D$74,2,FALSE)</f>
        <v/>
      </c>
      <c r="AJ22" s="52" t="n"/>
      <c r="AK22" s="127" t="inlineStr">
        <is>
          <t>Target Bonus</t>
        </is>
      </c>
      <c r="AL22" s="218" t="n">
        <v>9000</v>
      </c>
      <c r="AM22" s="129" t="n">
        <v>8200</v>
      </c>
      <c r="AN22" s="121" t="n"/>
      <c r="AO22" s="130" t="n"/>
      <c r="AP22" s="131">
        <f>IFERROR(AO22/AM22,"")</f>
        <v/>
      </c>
      <c r="AQ22" s="219">
        <f>AO22*CC22</f>
        <v/>
      </c>
      <c r="AR22" s="219" t="n"/>
      <c r="AS22" s="220">
        <f>AQ22-AR22</f>
        <v/>
      </c>
      <c r="AT22" s="217">
        <f>AS22/VLOOKUP($T22,'USD Converstion'!$C$7:$D$174,2,FALSE)</f>
        <v/>
      </c>
      <c r="AU22" s="52" t="n"/>
      <c r="AV22" s="221" t="n">
        <v>43957</v>
      </c>
      <c r="AW22" s="222" t="n">
        <v>23487.02912621359</v>
      </c>
      <c r="AX22" s="222" t="n"/>
      <c r="AY22" s="223" t="n"/>
      <c r="AZ22" s="52" t="n"/>
      <c r="BA22" s="137" t="inlineStr">
        <is>
          <t>June, 2020 - Title change from Title:Professional Services Consultant to Title:Lead Consultant</t>
        </is>
      </c>
      <c r="BB22" s="138" t="inlineStr">
        <is>
          <t xml:space="preserve"> </t>
        </is>
      </c>
      <c r="BC22" s="52" t="n"/>
      <c r="BD22" s="219" t="n">
        <v>58500</v>
      </c>
      <c r="BE22" s="219" t="n"/>
      <c r="BF22" s="219" t="n">
        <v>8000</v>
      </c>
      <c r="BG22" s="120">
        <f>BF22+BE22+BD22</f>
        <v/>
      </c>
      <c r="BH22" s="217">
        <f>IF(LOWER(T22)="ILS",12,1)*BG22/VLOOKUP($T22,CPC_USDConversion_xlTbl[[Currency2]:[Units/1 USD]],2,FALSE)</f>
        <v/>
      </c>
      <c r="BI22" s="224">
        <f>BH22/VLOOKUP($S22,'CP$'!$B$5:$D$74,2,FALSE)</f>
        <v/>
      </c>
      <c r="BJ22" s="140" t="n">
        <v>55000</v>
      </c>
      <c r="BK22" s="140" t="n">
        <v>75000</v>
      </c>
      <c r="BL22" s="141">
        <f>IFERROR(U22/X22,"")</f>
        <v/>
      </c>
      <c r="BM22" s="141">
        <f>IFERROR(V22/X22,"")</f>
        <v/>
      </c>
      <c r="BN22" s="141">
        <f>IFERROR(W22/X22,"")</f>
        <v/>
      </c>
      <c r="BO22" s="141">
        <f>IFERROR(AA22/AD22,"")</f>
        <v/>
      </c>
      <c r="BP22" s="141">
        <f>IFERROR(AB22/AD22,"")</f>
        <v/>
      </c>
      <c r="BQ22" s="141">
        <f>IFERROR(AC22/AD22,"")</f>
        <v/>
      </c>
      <c r="BR22" s="119" t="n">
        <v>4</v>
      </c>
      <c r="BS22" s="119" t="n">
        <v>4</v>
      </c>
      <c r="BT22" s="119" t="n">
        <v>3</v>
      </c>
      <c r="BU22" s="119" t="n"/>
      <c r="BV22" s="119" t="n"/>
      <c r="BW22" s="119" t="n"/>
      <c r="BX22" s="119" t="n"/>
      <c r="BY22" s="119" t="n"/>
      <c r="BZ22" s="119" t="inlineStr">
        <is>
          <t>Employee</t>
        </is>
      </c>
      <c r="CA22" s="142" t="inlineStr">
        <is>
          <t>T41P</t>
        </is>
      </c>
      <c r="CB22" s="131" t="n">
        <v>1</v>
      </c>
      <c r="CC22" s="143">
        <f>IF(P22&gt;1,1,P22)*CB22</f>
        <v/>
      </c>
      <c r="CD22" s="143" t="n"/>
      <c r="CE22" s="222" t="n">
        <v>39387.88</v>
      </c>
      <c r="CF22" s="86" t="n"/>
      <c r="CG22" s="219" t="n">
        <v>67224.39024390244</v>
      </c>
      <c r="CH22" s="217">
        <f>IF(LOWER(T22)="ILS",12,1)*CG22/VLOOKUP($T22,CPC_USDConversion_xlTbl[[Currency2]:[Units/1 USD]],2,FALSE)</f>
        <v/>
      </c>
      <c r="CI22" s="225">
        <f>AF22</f>
        <v/>
      </c>
      <c r="CJ22" s="225">
        <f>IFERROR(CI22-CH22,"")</f>
        <v/>
      </c>
      <c r="CK22" s="140">
        <f>ROUND(AN22*CC22,-2)</f>
        <v/>
      </c>
      <c r="CL22" s="217">
        <f>CK22/VLOOKUP($T22,'USD Converstion'!$C$7:$D$174,2,FALSE)</f>
        <v/>
      </c>
      <c r="CM22" s="145">
        <f>IF(AD22&gt;X22,1,0)</f>
        <v/>
      </c>
      <c r="CN22" s="225">
        <f>IF(CM22&gt;0,AG22,0)</f>
        <v/>
      </c>
      <c r="CO22" s="225">
        <f>IF(CM22=0,0,AF22)</f>
        <v/>
      </c>
      <c r="CP22" s="146" t="n">
        <v>0</v>
      </c>
      <c r="CQ22" s="147" t="inlineStr">
        <is>
          <t>Regular</t>
        </is>
      </c>
      <c r="CR22" s="225">
        <f>AM22/VLOOKUP(T22,'USD Converstion'!$C$7:$D$174,2,FALSE)</f>
        <v/>
      </c>
      <c r="CS22" s="226">
        <f>AT22</f>
        <v/>
      </c>
      <c r="CT22" s="222" t="n">
        <v>0</v>
      </c>
      <c r="CU22" s="227" t="n"/>
      <c r="CV22" s="145">
        <f>IF(AX22&gt;0,1,0)</f>
        <v/>
      </c>
      <c r="CW22" s="145">
        <f>IF(AY22&gt;0,1,0)</f>
        <v/>
      </c>
      <c r="CX22" s="52" t="n">
        <v>0</v>
      </c>
      <c r="DM22">
        <f>IF(LOWER(T22)="ILS",12,1)*Y22/VLOOKUP($T22,CPC_USDConversion_xlTbl[[Currency2]:[Units/1 USD]],2,FALSE)</f>
        <v/>
      </c>
    </row>
    <row r="23" s="159">
      <c r="B23" s="113" t="n">
        <v>106739</v>
      </c>
      <c r="C23" s="113" t="n">
        <v>72046</v>
      </c>
      <c r="D23" s="113" t="n">
        <v>68126</v>
      </c>
      <c r="E23" s="114" t="inlineStr">
        <is>
          <t>Carlos Aceituno Gomez</t>
        </is>
      </c>
      <c r="F23" s="152" t="inlineStr">
        <is>
          <t>Professional Services Consultant</t>
        </is>
      </c>
      <c r="G23" s="113" t="inlineStr">
        <is>
          <t>Professional Services, Europe</t>
        </is>
      </c>
      <c r="H23" s="113" t="inlineStr">
        <is>
          <t>Ian Gander</t>
        </is>
      </c>
      <c r="I23" s="113" t="inlineStr">
        <is>
          <t>Eitan Lugassi (Gilad)</t>
        </is>
      </c>
      <c r="J23" s="114" t="inlineStr">
        <is>
          <t>Sharon Schusheim</t>
        </is>
      </c>
      <c r="K23" s="114" t="inlineStr">
        <is>
          <t>Sharon Schusheim</t>
        </is>
      </c>
      <c r="L23" s="113" t="inlineStr">
        <is>
          <t>Professional Services</t>
        </is>
      </c>
      <c r="M23" s="115" t="n">
        <v>1</v>
      </c>
      <c r="N23" s="151">
        <f>LEFT(CA23,3)</f>
        <v/>
      </c>
      <c r="O23" s="216" t="n">
        <v>42919</v>
      </c>
      <c r="P23" s="118">
        <f>($D$5-O23)/365</f>
        <v/>
      </c>
      <c r="Q23" s="119">
        <f>Q23</f>
        <v/>
      </c>
      <c r="R23" s="52" t="n"/>
      <c r="S23" s="120" t="inlineStr">
        <is>
          <t>Spain</t>
        </is>
      </c>
      <c r="T23" s="120" t="inlineStr">
        <is>
          <t>EUR</t>
        </is>
      </c>
      <c r="U23" s="120" t="n">
        <v>82000</v>
      </c>
      <c r="V23" s="120" t="n"/>
      <c r="W23" s="120" t="n">
        <v>7166.666666666666</v>
      </c>
      <c r="X23" s="120">
        <f>W23+V23+U23</f>
        <v/>
      </c>
      <c r="Y23" s="121" t="n"/>
      <c r="Z23" s="121" t="n"/>
      <c r="AA23" s="122" t="n"/>
      <c r="AB23" s="122" t="n"/>
      <c r="AC23" s="122" t="n"/>
      <c r="AD23" s="123">
        <f>AC23+AB23+AA23</f>
        <v/>
      </c>
      <c r="AE23" s="124">
        <f>IFERROR(AD23/X23-1,"")</f>
        <v/>
      </c>
      <c r="AF23" s="217">
        <f>IF(LOWER(T23)="ILS",12,1)*X23/VLOOKUP($T23,CPC_USDConversion_xlTbl[[Currency2]:[Units/1 USD]],2,FALSE)</f>
        <v/>
      </c>
      <c r="AG23" s="217">
        <f>IF(LOWER(T23)="ILS",12,1)*AD23/VLOOKUP($T23,CPC_USDConversion_xlTbl[[Currency2]:[Units/1 USD]],2,FALSE)</f>
        <v/>
      </c>
      <c r="AH23" s="126">
        <f>AF23/VLOOKUP($S23,'CP$'!$B$5:$D$74,2,FALSE)</f>
        <v/>
      </c>
      <c r="AI23" s="126">
        <f>AG23/VLOOKUP($S23,'CP$'!$B$5:$D$74,2,FALSE)</f>
        <v/>
      </c>
      <c r="AJ23" s="52" t="n"/>
      <c r="AK23" s="127" t="inlineStr">
        <is>
          <t>Target Bonus</t>
        </is>
      </c>
      <c r="AL23" s="218" t="n">
        <v>9000</v>
      </c>
      <c r="AM23" s="129" t="n">
        <v>7000</v>
      </c>
      <c r="AN23" s="121" t="n"/>
      <c r="AO23" s="130" t="n"/>
      <c r="AP23" s="131">
        <f>IFERROR(AO23/AM23,"")</f>
        <v/>
      </c>
      <c r="AQ23" s="219">
        <f>AO23*CC23</f>
        <v/>
      </c>
      <c r="AR23" s="219" t="n"/>
      <c r="AS23" s="220">
        <f>AQ23-AR23</f>
        <v/>
      </c>
      <c r="AT23" s="217">
        <f>AS23/VLOOKUP($T23,'USD Converstion'!$C$7:$D$174,2,FALSE)</f>
        <v/>
      </c>
      <c r="AU23" s="52" t="n"/>
      <c r="AV23" s="221" t="n">
        <v>43615</v>
      </c>
      <c r="AW23" s="222" t="n">
        <v>15722.35922330097</v>
      </c>
      <c r="AX23" s="222" t="n"/>
      <c r="AY23" s="223" t="n"/>
      <c r="AZ23" s="52" t="n"/>
      <c r="BA23" s="137" t="n"/>
      <c r="BB23" s="138" t="inlineStr">
        <is>
          <t xml:space="preserve"> </t>
        </is>
      </c>
      <c r="BC23" s="52" t="n"/>
      <c r="BD23" s="219" t="n">
        <v>55000</v>
      </c>
      <c r="BE23" s="219" t="n"/>
      <c r="BF23" s="219" t="n">
        <v>6500</v>
      </c>
      <c r="BG23" s="120">
        <f>BF23+BE23+BD23</f>
        <v/>
      </c>
      <c r="BH23" s="217">
        <f>IF(LOWER(T23)="ILS",12,1)*BG23/VLOOKUP($T23,CPC_USDConversion_xlTbl[[Currency2]:[Units/1 USD]],2,FALSE)</f>
        <v/>
      </c>
      <c r="BI23" s="224">
        <f>BH23/VLOOKUP($S23,'CP$'!$B$5:$D$74,2,FALSE)</f>
        <v/>
      </c>
      <c r="BJ23" s="140" t="n">
        <v>55000</v>
      </c>
      <c r="BK23" s="140" t="n">
        <v>80000</v>
      </c>
      <c r="BL23" s="141">
        <f>IFERROR(U23/X23,"")</f>
        <v/>
      </c>
      <c r="BM23" s="141">
        <f>IFERROR(V23/X23,"")</f>
        <v/>
      </c>
      <c r="BN23" s="141">
        <f>IFERROR(W23/X23,"")</f>
        <v/>
      </c>
      <c r="BO23" s="141">
        <f>IFERROR(AA23/AD23,"")</f>
        <v/>
      </c>
      <c r="BP23" s="141">
        <f>IFERROR(AB23/AD23,"")</f>
        <v/>
      </c>
      <c r="BQ23" s="141">
        <f>IFERROR(AC23/AD23,"")</f>
        <v/>
      </c>
      <c r="BR23" s="119" t="n">
        <v>4</v>
      </c>
      <c r="BS23" s="119" t="n">
        <v>4</v>
      </c>
      <c r="BT23" s="119" t="n">
        <v>5</v>
      </c>
      <c r="BU23" s="119" t="n"/>
      <c r="BV23" s="119" t="n"/>
      <c r="BW23" s="119" t="n"/>
      <c r="BX23" s="119" t="n"/>
      <c r="BY23" s="119" t="n"/>
      <c r="BZ23" s="119" t="inlineStr">
        <is>
          <t>Employee</t>
        </is>
      </c>
      <c r="CA23" s="142" t="inlineStr">
        <is>
          <t>T41P</t>
        </is>
      </c>
      <c r="CB23" s="131" t="n">
        <v>1</v>
      </c>
      <c r="CC23" s="143">
        <f>IF(P23&gt;1,1,P23)*CB23</f>
        <v/>
      </c>
      <c r="CD23" s="143" t="n"/>
      <c r="CE23" s="222" t="n">
        <v>12690.32</v>
      </c>
      <c r="CF23" s="86" t="n"/>
      <c r="CG23" s="219" t="n">
        <v>63614.63414634147</v>
      </c>
      <c r="CH23" s="217">
        <f>IF(LOWER(T23)="ILS",12,1)*CG23/VLOOKUP($T23,CPC_USDConversion_xlTbl[[Currency2]:[Units/1 USD]],2,FALSE)</f>
        <v/>
      </c>
      <c r="CI23" s="225">
        <f>AF23</f>
        <v/>
      </c>
      <c r="CJ23" s="225">
        <f>IFERROR(CI23-CH23,"")</f>
        <v/>
      </c>
      <c r="CK23" s="140">
        <f>ROUND(AN23*CC23,-2)</f>
        <v/>
      </c>
      <c r="CL23" s="217">
        <f>CK23/VLOOKUP($T23,'USD Converstion'!$C$7:$D$174,2,FALSE)</f>
        <v/>
      </c>
      <c r="CM23" s="145">
        <f>IF(AD23&gt;X23,1,0)</f>
        <v/>
      </c>
      <c r="CN23" s="225">
        <f>IF(CM23&gt;0,AG23,0)</f>
        <v/>
      </c>
      <c r="CO23" s="225">
        <f>IF(CM23=0,0,AF23)</f>
        <v/>
      </c>
      <c r="CP23" s="146" t="n">
        <v>0</v>
      </c>
      <c r="CQ23" s="147" t="inlineStr">
        <is>
          <t>Regular</t>
        </is>
      </c>
      <c r="CR23" s="225">
        <f>AM23/VLOOKUP(T23,'USD Converstion'!$C$7:$D$174,2,FALSE)</f>
        <v/>
      </c>
      <c r="CS23" s="226">
        <f>AT23</f>
        <v/>
      </c>
      <c r="CT23" s="222" t="n">
        <v>0</v>
      </c>
      <c r="CU23" s="227" t="n"/>
      <c r="CV23" s="145">
        <f>IF(AX23&gt;0,1,0)</f>
        <v/>
      </c>
      <c r="CW23" s="145">
        <f>IF(AY23&gt;0,1,0)</f>
        <v/>
      </c>
      <c r="CX23" s="52" t="n">
        <v>0</v>
      </c>
      <c r="DM23">
        <f>IF(LOWER(T23)="ILS",12,1)*Y23/VLOOKUP($T23,CPC_USDConversion_xlTbl[[Currency2]:[Units/1 USD]],2,FALSE)</f>
        <v/>
      </c>
    </row>
    <row r="24" s="159">
      <c r="B24" s="113" t="n">
        <v>113945</v>
      </c>
      <c r="C24" s="113" t="n">
        <v>25005</v>
      </c>
      <c r="D24" s="113" t="n">
        <v>121679</v>
      </c>
      <c r="E24" s="114" t="inlineStr">
        <is>
          <t>Chris Sanders</t>
        </is>
      </c>
      <c r="F24" s="152" t="inlineStr">
        <is>
          <t>Professional Services Consultant</t>
        </is>
      </c>
      <c r="G24" s="113" t="inlineStr">
        <is>
          <t>Professional Services, Europe</t>
        </is>
      </c>
      <c r="H24" s="113" t="inlineStr">
        <is>
          <t>Ian Gander</t>
        </is>
      </c>
      <c r="I24" s="113" t="inlineStr">
        <is>
          <t>Eitan Lugassi (Gilad)</t>
        </is>
      </c>
      <c r="J24" s="114" t="inlineStr">
        <is>
          <t>Sharon Schusheim</t>
        </is>
      </c>
      <c r="K24" s="114" t="inlineStr">
        <is>
          <t>Sharon Schusheim</t>
        </is>
      </c>
      <c r="L24" s="113" t="inlineStr">
        <is>
          <t>Professional Services</t>
        </is>
      </c>
      <c r="M24" s="115" t="n">
        <v>1</v>
      </c>
      <c r="N24" s="151">
        <f>LEFT(CA24,3)</f>
        <v/>
      </c>
      <c r="O24" s="216" t="n">
        <v>43297</v>
      </c>
      <c r="P24" s="118">
        <f>($D$5-O24)/365</f>
        <v/>
      </c>
      <c r="Q24" s="119">
        <f>Q24</f>
        <v/>
      </c>
      <c r="R24" s="52" t="n"/>
      <c r="S24" s="120" t="inlineStr">
        <is>
          <t>Great Britain</t>
        </is>
      </c>
      <c r="T24" s="120" t="inlineStr">
        <is>
          <t>GBP</t>
        </is>
      </c>
      <c r="U24" s="120" t="n">
        <v>100125</v>
      </c>
      <c r="V24" s="120" t="n"/>
      <c r="W24" s="120" t="n">
        <v>8595.238095238095</v>
      </c>
      <c r="X24" s="120">
        <f>W24+V24+U24</f>
        <v/>
      </c>
      <c r="Y24" s="121" t="n"/>
      <c r="Z24" s="121" t="n"/>
      <c r="AA24" s="122" t="n"/>
      <c r="AB24" s="122" t="n"/>
      <c r="AC24" s="122" t="n"/>
      <c r="AD24" s="123">
        <f>AC24+AB24+AA24</f>
        <v/>
      </c>
      <c r="AE24" s="124">
        <f>IFERROR(AD24/X24-1,"")</f>
        <v/>
      </c>
      <c r="AF24" s="217">
        <f>IF(LOWER(T24)="ILS",12,1)*X24/VLOOKUP($T24,CPC_USDConversion_xlTbl[[Currency2]:[Units/1 USD]],2,FALSE)</f>
        <v/>
      </c>
      <c r="AG24" s="217">
        <f>IF(LOWER(T24)="ILS",12,1)*AD24/VLOOKUP($T24,CPC_USDConversion_xlTbl[[Currency2]:[Units/1 USD]],2,FALSE)</f>
        <v/>
      </c>
      <c r="AH24" s="126">
        <f>AF24/VLOOKUP($S24,'CP$'!$B$5:$D$74,2,FALSE)</f>
        <v/>
      </c>
      <c r="AI24" s="126">
        <f>AG24/VLOOKUP($S24,'CP$'!$B$5:$D$74,2,FALSE)</f>
        <v/>
      </c>
      <c r="AJ24" s="52" t="n"/>
      <c r="AK24" s="127" t="inlineStr">
        <is>
          <t>Target Bonus</t>
        </is>
      </c>
      <c r="AL24" s="218" t="n">
        <v>8700</v>
      </c>
      <c r="AM24" s="129" t="n">
        <v>8500</v>
      </c>
      <c r="AN24" s="121" t="n"/>
      <c r="AO24" s="130" t="n"/>
      <c r="AP24" s="131">
        <f>IFERROR(AO24/AM24,"")</f>
        <v/>
      </c>
      <c r="AQ24" s="219">
        <f>AO24*CC24</f>
        <v/>
      </c>
      <c r="AR24" s="219" t="n"/>
      <c r="AS24" s="220">
        <f>AQ24-AR24</f>
        <v/>
      </c>
      <c r="AT24" s="217">
        <f>AS24/VLOOKUP($T24,'USD Converstion'!$C$7:$D$174,2,FALSE)</f>
        <v/>
      </c>
      <c r="AU24" s="52" t="n"/>
      <c r="AV24" s="221" t="n">
        <v>43957</v>
      </c>
      <c r="AW24" s="222" t="n">
        <v>15691.49514563107</v>
      </c>
      <c r="AX24" s="222" t="n"/>
      <c r="AY24" s="223" t="n"/>
      <c r="AZ24" s="52" t="n"/>
      <c r="BA24" s="137" t="n"/>
      <c r="BB24" s="138" t="inlineStr">
        <is>
          <t xml:space="preserve"> </t>
        </is>
      </c>
      <c r="BC24" s="52" t="n"/>
      <c r="BD24" s="219" t="n">
        <v>70200</v>
      </c>
      <c r="BE24" s="219" t="n"/>
      <c r="BF24" s="219" t="n">
        <v>7800</v>
      </c>
      <c r="BG24" s="120">
        <f>BF24+BE24+BD24</f>
        <v/>
      </c>
      <c r="BH24" s="217">
        <f>IF(LOWER(T24)="ILS",12,1)*BG24/VLOOKUP($T24,CPC_USDConversion_xlTbl[[Currency2]:[Units/1 USD]],2,FALSE)</f>
        <v/>
      </c>
      <c r="BI24" s="224">
        <f>BH24/VLOOKUP($S24,'CP$'!$B$5:$D$74,2,FALSE)</f>
        <v/>
      </c>
      <c r="BJ24" s="140" t="n">
        <v>65000</v>
      </c>
      <c r="BK24" s="140" t="n">
        <v>105000</v>
      </c>
      <c r="BL24" s="141">
        <f>IFERROR(U24/X24,"")</f>
        <v/>
      </c>
      <c r="BM24" s="141">
        <f>IFERROR(V24/X24,"")</f>
        <v/>
      </c>
      <c r="BN24" s="141">
        <f>IFERROR(W24/X24,"")</f>
        <v/>
      </c>
      <c r="BO24" s="141">
        <f>IFERROR(AA24/AD24,"")</f>
        <v/>
      </c>
      <c r="BP24" s="141">
        <f>IFERROR(AB24/AD24,"")</f>
        <v/>
      </c>
      <c r="BQ24" s="141">
        <f>IFERROR(AC24/AD24,"")</f>
        <v/>
      </c>
      <c r="BR24" s="119" t="n">
        <v>3</v>
      </c>
      <c r="BS24" s="119" t="n">
        <v>4</v>
      </c>
      <c r="BT24" s="119" t="n">
        <v>4</v>
      </c>
      <c r="BU24" s="119" t="n"/>
      <c r="BV24" s="119" t="n"/>
      <c r="BW24" s="119" t="n"/>
      <c r="BX24" s="119" t="n"/>
      <c r="BY24" s="119" t="n"/>
      <c r="BZ24" s="119" t="inlineStr">
        <is>
          <t>Employee</t>
        </is>
      </c>
      <c r="CA24" s="142" t="inlineStr">
        <is>
          <t>T41P</t>
        </is>
      </c>
      <c r="CB24" s="131" t="n">
        <v>1</v>
      </c>
      <c r="CC24" s="143">
        <f>IF(P24&gt;1,1,P24)*CB24</f>
        <v/>
      </c>
      <c r="CD24" s="143" t="n"/>
      <c r="CE24" s="222" t="n">
        <v>18077.72</v>
      </c>
      <c r="CF24" s="86" t="n"/>
      <c r="CG24" s="219" t="n">
        <v>79224.39024390244</v>
      </c>
      <c r="CH24" s="217">
        <f>IF(LOWER(T24)="ILS",12,1)*CG24/VLOOKUP($T24,CPC_USDConversion_xlTbl[[Currency2]:[Units/1 USD]],2,FALSE)</f>
        <v/>
      </c>
      <c r="CI24" s="225">
        <f>AF24</f>
        <v/>
      </c>
      <c r="CJ24" s="225">
        <f>IFERROR(CI24-CH24,"")</f>
        <v/>
      </c>
      <c r="CK24" s="140">
        <f>ROUND(AN24*CC24,-2)</f>
        <v/>
      </c>
      <c r="CL24" s="217">
        <f>CK24/VLOOKUP($T24,'USD Converstion'!$C$7:$D$174,2,FALSE)</f>
        <v/>
      </c>
      <c r="CM24" s="145">
        <f>IF(AD24&gt;X24,1,0)</f>
        <v/>
      </c>
      <c r="CN24" s="225">
        <f>IF(CM24&gt;0,AG24,0)</f>
        <v/>
      </c>
      <c r="CO24" s="225">
        <f>IF(CM24=0,0,AF24)</f>
        <v/>
      </c>
      <c r="CP24" s="146" t="n">
        <v>0</v>
      </c>
      <c r="CQ24" s="147" t="inlineStr">
        <is>
          <t>Regular</t>
        </is>
      </c>
      <c r="CR24" s="225">
        <f>AM24/VLOOKUP(T24,'USD Converstion'!$C$7:$D$174,2,FALSE)</f>
        <v/>
      </c>
      <c r="CS24" s="226">
        <f>AT24</f>
        <v/>
      </c>
      <c r="CT24" s="222" t="n">
        <v>0</v>
      </c>
      <c r="CU24" s="227" t="n"/>
      <c r="CV24" s="145">
        <f>IF(AX24&gt;0,1,0)</f>
        <v/>
      </c>
      <c r="CW24" s="145">
        <f>IF(AY24&gt;0,1,0)</f>
        <v/>
      </c>
      <c r="CX24" s="52" t="n">
        <v>0</v>
      </c>
      <c r="DM24">
        <f>IF(LOWER(T24)="ILS",12,1)*Y24/VLOOKUP($T24,CPC_USDConversion_xlTbl[[Currency2]:[Units/1 USD]],2,FALSE)</f>
        <v/>
      </c>
    </row>
    <row r="25" s="159">
      <c r="B25" s="113" t="n">
        <v>104948</v>
      </c>
      <c r="C25" s="113" t="n">
        <v>41835</v>
      </c>
      <c r="D25" s="113" t="n"/>
      <c r="E25" s="114" t="inlineStr">
        <is>
          <t>Luc Cormorand</t>
        </is>
      </c>
      <c r="F25" s="152" t="inlineStr">
        <is>
          <t>Lead Consultant</t>
        </is>
      </c>
      <c r="G25" s="113" t="inlineStr">
        <is>
          <t>Professional Services, Europe</t>
        </is>
      </c>
      <c r="H25" s="113" t="inlineStr">
        <is>
          <t>Ian Gander</t>
        </is>
      </c>
      <c r="I25" s="113" t="inlineStr">
        <is>
          <t>Eitan Lugassi (Gilad)</t>
        </is>
      </c>
      <c r="J25" s="114" t="inlineStr">
        <is>
          <t>Sharon Schusheim</t>
        </is>
      </c>
      <c r="K25" s="114" t="inlineStr">
        <is>
          <t>Sharon Schusheim</t>
        </is>
      </c>
      <c r="L25" s="113" t="inlineStr">
        <is>
          <t>Professional Services</t>
        </is>
      </c>
      <c r="M25" s="115" t="n">
        <v>1</v>
      </c>
      <c r="N25" s="151">
        <f>LEFT(CA25,3)</f>
        <v/>
      </c>
      <c r="O25" s="216" t="n">
        <v>40336</v>
      </c>
      <c r="P25" s="118">
        <f>($D$5-O25)/365</f>
        <v/>
      </c>
      <c r="Q25" s="119">
        <f>Q25</f>
        <v/>
      </c>
      <c r="R25" s="52" t="n"/>
      <c r="S25" s="120" t="inlineStr">
        <is>
          <t>France</t>
        </is>
      </c>
      <c r="T25" s="120" t="inlineStr">
        <is>
          <t>EUR</t>
        </is>
      </c>
      <c r="U25" s="120" t="n">
        <v>125125</v>
      </c>
      <c r="V25" s="120" t="n"/>
      <c r="W25" s="120" t="n">
        <v>11452.38095238095</v>
      </c>
      <c r="X25" s="120">
        <f>W25+V25+U25</f>
        <v/>
      </c>
      <c r="Y25" s="121" t="n"/>
      <c r="Z25" s="121" t="n"/>
      <c r="AA25" s="122" t="n"/>
      <c r="AB25" s="122" t="n"/>
      <c r="AC25" s="122" t="n"/>
      <c r="AD25" s="123">
        <f>AC25+AB25+AA25</f>
        <v/>
      </c>
      <c r="AE25" s="124">
        <f>IFERROR(AD25/X25-1,"")</f>
        <v/>
      </c>
      <c r="AF25" s="217">
        <f>IF(LOWER(T25)="ILS",12,1)*X25/VLOOKUP($T25,CPC_USDConversion_xlTbl[[Currency2]:[Units/1 USD]],2,FALSE)</f>
        <v/>
      </c>
      <c r="AG25" s="217">
        <f>IF(LOWER(T25)="ILS",12,1)*AD25/VLOOKUP($T25,CPC_USDConversion_xlTbl[[Currency2]:[Units/1 USD]],2,FALSE)</f>
        <v/>
      </c>
      <c r="AH25" s="126">
        <f>AF25/VLOOKUP($S25,'CP$'!$B$5:$D$74,2,FALSE)</f>
        <v/>
      </c>
      <c r="AI25" s="126">
        <f>AG25/VLOOKUP($S25,'CP$'!$B$5:$D$74,2,FALSE)</f>
        <v/>
      </c>
      <c r="AJ25" s="52" t="n"/>
      <c r="AK25" s="127" t="inlineStr">
        <is>
          <t>Target Bonus</t>
        </is>
      </c>
      <c r="AL25" s="218" t="n">
        <v>14000</v>
      </c>
      <c r="AM25" s="129" t="n">
        <v>11500</v>
      </c>
      <c r="AN25" s="121" t="n"/>
      <c r="AO25" s="130" t="n"/>
      <c r="AP25" s="131">
        <f>IFERROR(AO25/AM25,"")</f>
        <v/>
      </c>
      <c r="AQ25" s="219">
        <f>AO25*CC25</f>
        <v/>
      </c>
      <c r="AR25" s="219" t="n"/>
      <c r="AS25" s="220">
        <f>AQ25-AR25</f>
        <v/>
      </c>
      <c r="AT25" s="217">
        <f>AS25/VLOOKUP($T25,'USD Converstion'!$C$7:$D$174,2,FALSE)</f>
        <v/>
      </c>
      <c r="AU25" s="52" t="n"/>
      <c r="AV25" s="221" t="n">
        <v>43957</v>
      </c>
      <c r="AW25" s="222" t="n">
        <v>35077.7572815534</v>
      </c>
      <c r="AX25" s="222" t="n"/>
      <c r="AY25" s="223" t="n"/>
      <c r="AZ25" s="52" t="n"/>
      <c r="BA25" s="137" t="n"/>
      <c r="BB25" s="138" t="inlineStr">
        <is>
          <t xml:space="preserve"> </t>
        </is>
      </c>
      <c r="BC25" s="52" t="n"/>
      <c r="BD25" s="219" t="n">
        <v>90600</v>
      </c>
      <c r="BE25" s="219" t="n"/>
      <c r="BF25" s="219" t="n">
        <v>10500</v>
      </c>
      <c r="BG25" s="120">
        <f>BF25+BE25+BD25</f>
        <v/>
      </c>
      <c r="BH25" s="217">
        <f>IF(LOWER(T25)="ILS",12,1)*BG25/VLOOKUP($T25,CPC_USDConversion_xlTbl[[Currency2]:[Units/1 USD]],2,FALSE)</f>
        <v/>
      </c>
      <c r="BI25" s="224">
        <f>BH25/VLOOKUP($S25,'CP$'!$B$5:$D$74,2,FALSE)</f>
        <v/>
      </c>
      <c r="BJ25" s="140" t="n">
        <v>70000</v>
      </c>
      <c r="BK25" s="140" t="n">
        <v>105000</v>
      </c>
      <c r="BL25" s="141">
        <f>IFERROR(U25/X25,"")</f>
        <v/>
      </c>
      <c r="BM25" s="141">
        <f>IFERROR(V25/X25,"")</f>
        <v/>
      </c>
      <c r="BN25" s="141">
        <f>IFERROR(W25/X25,"")</f>
        <v/>
      </c>
      <c r="BO25" s="141">
        <f>IFERROR(AA25/AD25,"")</f>
        <v/>
      </c>
      <c r="BP25" s="141">
        <f>IFERROR(AB25/AD25,"")</f>
        <v/>
      </c>
      <c r="BQ25" s="141">
        <f>IFERROR(AC25/AD25,"")</f>
        <v/>
      </c>
      <c r="BR25" s="119" t="n">
        <v>4</v>
      </c>
      <c r="BS25" s="119" t="n">
        <v>5</v>
      </c>
      <c r="BT25" s="119" t="n">
        <v>4</v>
      </c>
      <c r="BU25" s="119" t="n"/>
      <c r="BV25" s="119" t="n"/>
      <c r="BW25" s="119" t="n"/>
      <c r="BX25" s="119" t="n"/>
      <c r="BY25" s="119" t="n"/>
      <c r="BZ25" s="119" t="inlineStr">
        <is>
          <t>Employee</t>
        </is>
      </c>
      <c r="CA25" s="142" t="inlineStr">
        <is>
          <t>T41P</t>
        </is>
      </c>
      <c r="CB25" s="131" t="n">
        <v>1</v>
      </c>
      <c r="CC25" s="143">
        <f>IF(P25&gt;1,1,P25)*CB25</f>
        <v/>
      </c>
      <c r="CD25" s="143" t="n"/>
      <c r="CE25" s="222" t="n">
        <v>59021.96</v>
      </c>
      <c r="CF25" s="86" t="n"/>
      <c r="CG25" s="219" t="n">
        <v>101663.4146341463</v>
      </c>
      <c r="CH25" s="217">
        <f>IF(LOWER(T25)="ILS",12,1)*CG25/VLOOKUP($T25,CPC_USDConversion_xlTbl[[Currency2]:[Units/1 USD]],2,FALSE)</f>
        <v/>
      </c>
      <c r="CI25" s="225">
        <f>AF25</f>
        <v/>
      </c>
      <c r="CJ25" s="225">
        <f>IFERROR(CI25-CH25,"")</f>
        <v/>
      </c>
      <c r="CK25" s="140">
        <f>ROUND(AN25*CC25,-2)</f>
        <v/>
      </c>
      <c r="CL25" s="217">
        <f>CK25/VLOOKUP($T25,'USD Converstion'!$C$7:$D$174,2,FALSE)</f>
        <v/>
      </c>
      <c r="CM25" s="145">
        <f>IF(AD25&gt;X25,1,0)</f>
        <v/>
      </c>
      <c r="CN25" s="225">
        <f>IF(CM25&gt;0,AG25,0)</f>
        <v/>
      </c>
      <c r="CO25" s="225">
        <f>IF(CM25=0,0,AF25)</f>
        <v/>
      </c>
      <c r="CP25" s="146" t="n">
        <v>0</v>
      </c>
      <c r="CQ25" s="147" t="inlineStr">
        <is>
          <t>Regular</t>
        </is>
      </c>
      <c r="CR25" s="225">
        <f>AM25/VLOOKUP(T25,'USD Converstion'!$C$7:$D$174,2,FALSE)</f>
        <v/>
      </c>
      <c r="CS25" s="226">
        <f>AT25</f>
        <v/>
      </c>
      <c r="CT25" s="222" t="n">
        <v>0</v>
      </c>
      <c r="CU25" s="227" t="n"/>
      <c r="CV25" s="145">
        <f>IF(AX25&gt;0,1,0)</f>
        <v/>
      </c>
      <c r="CW25" s="145">
        <f>IF(AY25&gt;0,1,0)</f>
        <v/>
      </c>
      <c r="CX25" s="52" t="n">
        <v>0</v>
      </c>
      <c r="DM25">
        <f>IF(LOWER(T25)="ILS",12,1)*Y25/VLOOKUP($T25,CPC_USDConversion_xlTbl[[Currency2]:[Units/1 USD]],2,FALSE)</f>
        <v/>
      </c>
    </row>
    <row r="26" s="159">
      <c r="B26" s="113" t="n">
        <v>110537</v>
      </c>
      <c r="C26" s="113" t="n">
        <v>91670</v>
      </c>
      <c r="D26" s="113" t="n">
        <v>27013</v>
      </c>
      <c r="E26" s="114" t="inlineStr">
        <is>
          <t>Miguel Suarez</t>
        </is>
      </c>
      <c r="F26" s="152" t="inlineStr">
        <is>
          <t>Professional Services Area Manager</t>
        </is>
      </c>
      <c r="G26" s="113" t="inlineStr">
        <is>
          <t>Professional Services, Europe</t>
        </is>
      </c>
      <c r="H26" s="113" t="inlineStr">
        <is>
          <t>Ian Gander</t>
        </is>
      </c>
      <c r="I26" s="113" t="inlineStr">
        <is>
          <t>Eitan Lugassi (Gilad)</t>
        </is>
      </c>
      <c r="J26" s="114" t="inlineStr">
        <is>
          <t>Sharon Schusheim</t>
        </is>
      </c>
      <c r="K26" s="114" t="inlineStr">
        <is>
          <t>Sharon Schusheim</t>
        </is>
      </c>
      <c r="L26" s="113" t="inlineStr">
        <is>
          <t>Professional Services</t>
        </is>
      </c>
      <c r="M26" s="115" t="n">
        <v>1</v>
      </c>
      <c r="N26" s="151">
        <f>LEFT(CA26,3)</f>
        <v/>
      </c>
      <c r="O26" s="216" t="n">
        <v>43922</v>
      </c>
      <c r="P26" s="118">
        <f>($D$5-O26)/365</f>
        <v/>
      </c>
      <c r="Q26" s="119">
        <f>Q26</f>
        <v/>
      </c>
      <c r="R26" s="52" t="n"/>
      <c r="S26" s="120" t="inlineStr">
        <is>
          <t>Spain</t>
        </is>
      </c>
      <c r="T26" s="120" t="inlineStr">
        <is>
          <t>EUR</t>
        </is>
      </c>
      <c r="U26" s="120" t="n">
        <v>139500</v>
      </c>
      <c r="V26" s="120" t="n"/>
      <c r="W26" s="120" t="n">
        <v>10976.19047619048</v>
      </c>
      <c r="X26" s="120">
        <f>W26+V26+U26</f>
        <v/>
      </c>
      <c r="Y26" s="121" t="n"/>
      <c r="Z26" s="121" t="n"/>
      <c r="AA26" s="122" t="n"/>
      <c r="AB26" s="122" t="n"/>
      <c r="AC26" s="122" t="n"/>
      <c r="AD26" s="123">
        <f>AC26+AB26+AA26</f>
        <v/>
      </c>
      <c r="AE26" s="124">
        <f>IFERROR(AD26/X26-1,"")</f>
        <v/>
      </c>
      <c r="AF26" s="217">
        <f>IF(LOWER(T26)="ILS",12,1)*X26/VLOOKUP($T26,CPC_USDConversion_xlTbl[[Currency2]:[Units/1 USD]],2,FALSE)</f>
        <v/>
      </c>
      <c r="AG26" s="217">
        <f>IF(LOWER(T26)="ILS",12,1)*AD26/VLOOKUP($T26,CPC_USDConversion_xlTbl[[Currency2]:[Units/1 USD]],2,FALSE)</f>
        <v/>
      </c>
      <c r="AH26" s="126">
        <f>AF26/VLOOKUP($S26,'CP$'!$B$5:$D$74,2,FALSE)</f>
        <v/>
      </c>
      <c r="AI26" s="126">
        <f>AG26/VLOOKUP($S26,'CP$'!$B$5:$D$74,2,FALSE)</f>
        <v/>
      </c>
      <c r="AJ26" s="52" t="n"/>
      <c r="AK26" s="127" t="inlineStr">
        <is>
          <t>Target Bonus</t>
        </is>
      </c>
      <c r="AL26" s="218" t="n"/>
      <c r="AM26" s="129" t="n">
        <v>11000</v>
      </c>
      <c r="AN26" s="121" t="n"/>
      <c r="AO26" s="130" t="n"/>
      <c r="AP26" s="131">
        <f>IFERROR(AO26/AM26,"")</f>
        <v/>
      </c>
      <c r="AQ26" s="219">
        <f>AO26*CC26</f>
        <v/>
      </c>
      <c r="AR26" s="219" t="n"/>
      <c r="AS26" s="220">
        <f>AQ26-AR26</f>
        <v/>
      </c>
      <c r="AT26" s="217">
        <f>AS26/VLOOKUP($T26,'USD Converstion'!$C$7:$D$174,2,FALSE)</f>
        <v/>
      </c>
      <c r="AU26" s="52" t="n"/>
      <c r="AV26" s="221" t="n">
        <v>43957</v>
      </c>
      <c r="AW26" s="222" t="n">
        <v>29231.10679611651</v>
      </c>
      <c r="AX26" s="222" t="n"/>
      <c r="AY26" s="223" t="n"/>
      <c r="AZ26" s="52" t="n"/>
      <c r="BA26" s="137" t="n"/>
      <c r="BB26" s="138" t="inlineStr">
        <is>
          <t xml:space="preserve"> </t>
        </is>
      </c>
      <c r="BC26" s="52" t="n"/>
      <c r="BD26" s="219" t="n"/>
      <c r="BE26" s="219" t="n"/>
      <c r="BF26" s="219" t="n"/>
      <c r="BG26" s="120">
        <f>BF26+BE26+BD26</f>
        <v/>
      </c>
      <c r="BH26" s="217">
        <f>IF(LOWER(T26)="ILS",12,1)*BG26/VLOOKUP($T26,CPC_USDConversion_xlTbl[[Currency2]:[Units/1 USD]],2,FALSE)</f>
        <v/>
      </c>
      <c r="BI26" s="224">
        <f>BH26/VLOOKUP($S26,'CP$'!$B$5:$D$74,2,FALSE)</f>
        <v/>
      </c>
      <c r="BJ26" s="140" t="n">
        <v>55000</v>
      </c>
      <c r="BK26" s="140" t="n">
        <v>80000</v>
      </c>
      <c r="BL26" s="141">
        <f>IFERROR(U26/X26,"")</f>
        <v/>
      </c>
      <c r="BM26" s="141">
        <f>IFERROR(V26/X26,"")</f>
        <v/>
      </c>
      <c r="BN26" s="141">
        <f>IFERROR(W26/X26,"")</f>
        <v/>
      </c>
      <c r="BO26" s="141">
        <f>IFERROR(AA26/AD26,"")</f>
        <v/>
      </c>
      <c r="BP26" s="141">
        <f>IFERROR(AB26/AD26,"")</f>
        <v/>
      </c>
      <c r="BQ26" s="141">
        <f>IFERROR(AC26/AD26,"")</f>
        <v/>
      </c>
      <c r="BR26" s="119" t="n"/>
      <c r="BS26" s="119" t="n"/>
      <c r="BT26" s="119" t="n">
        <v>3</v>
      </c>
      <c r="BU26" s="119" t="n"/>
      <c r="BV26" s="119" t="n"/>
      <c r="BW26" s="119" t="n"/>
      <c r="BX26" s="119" t="n"/>
      <c r="BY26" s="119" t="n"/>
      <c r="BZ26" s="119" t="inlineStr">
        <is>
          <t>Employee</t>
        </is>
      </c>
      <c r="CA26" s="142" t="inlineStr">
        <is>
          <t>T41M</t>
        </is>
      </c>
      <c r="CB26" s="131" t="n">
        <v>1</v>
      </c>
      <c r="CC26" s="143">
        <f>IF(P26&gt;1,1,P26)*CB26</f>
        <v/>
      </c>
      <c r="CD26" s="143" t="n"/>
      <c r="CE26" s="222" t="n">
        <v>33880.76</v>
      </c>
      <c r="CF26" s="86" t="n"/>
      <c r="CG26" s="219" t="n">
        <v>112395.1219512195</v>
      </c>
      <c r="CH26" s="217">
        <f>IF(LOWER(T26)="ILS",12,1)*CG26/VLOOKUP($T26,CPC_USDConversion_xlTbl[[Currency2]:[Units/1 USD]],2,FALSE)</f>
        <v/>
      </c>
      <c r="CI26" s="225">
        <f>AF26</f>
        <v/>
      </c>
      <c r="CJ26" s="225">
        <f>IFERROR(CI26-CH26,"")</f>
        <v/>
      </c>
      <c r="CK26" s="140">
        <f>ROUND(AN26*CC26,-2)</f>
        <v/>
      </c>
      <c r="CL26" s="217">
        <f>CK26/VLOOKUP($T26,'USD Converstion'!$C$7:$D$174,2,FALSE)</f>
        <v/>
      </c>
      <c r="CM26" s="145">
        <f>IF(AD26&gt;X26,1,0)</f>
        <v/>
      </c>
      <c r="CN26" s="225">
        <f>IF(CM26&gt;0,AG26,0)</f>
        <v/>
      </c>
      <c r="CO26" s="225">
        <f>IF(CM26=0,0,AF26)</f>
        <v/>
      </c>
      <c r="CP26" s="146" t="n">
        <v>0</v>
      </c>
      <c r="CQ26" s="147" t="inlineStr">
        <is>
          <t>Regular</t>
        </is>
      </c>
      <c r="CR26" s="225">
        <f>AM26/VLOOKUP(T26,'USD Converstion'!$C$7:$D$174,2,FALSE)</f>
        <v/>
      </c>
      <c r="CS26" s="226">
        <f>AT26</f>
        <v/>
      </c>
      <c r="CT26" s="222" t="n">
        <v>0</v>
      </c>
      <c r="CU26" s="227" t="n"/>
      <c r="CV26" s="145">
        <f>IF(AX26&gt;0,1,0)</f>
        <v/>
      </c>
      <c r="CW26" s="145">
        <f>IF(AY26&gt;0,1,0)</f>
        <v/>
      </c>
      <c r="CX26" s="52" t="n">
        <v>0</v>
      </c>
      <c r="DM26">
        <f>IF(LOWER(T26)="ILS",12,1)*Y26/VLOOKUP($T26,CPC_USDConversion_xlTbl[[Currency2]:[Units/1 USD]],2,FALSE)</f>
        <v/>
      </c>
    </row>
    <row r="27" s="159">
      <c r="B27" s="113" t="n">
        <v>112868</v>
      </c>
      <c r="C27" s="113" t="n">
        <v>77635</v>
      </c>
      <c r="D27" s="113" t="n">
        <v>34832</v>
      </c>
      <c r="E27" s="114" t="inlineStr">
        <is>
          <t>Reece MacNaught</t>
        </is>
      </c>
      <c r="F27" s="152" t="inlineStr">
        <is>
          <t>Professional Services Consultant</t>
        </is>
      </c>
      <c r="G27" s="113" t="inlineStr">
        <is>
          <t>Professional Services APAC</t>
        </is>
      </c>
      <c r="H27" s="113" t="inlineStr">
        <is>
          <t>Richard Woodland</t>
        </is>
      </c>
      <c r="I27" s="113" t="inlineStr">
        <is>
          <t>Eitan Lugassi (Gilad)</t>
        </is>
      </c>
      <c r="J27" s="114" t="inlineStr">
        <is>
          <t>Sharon Schusheim</t>
        </is>
      </c>
      <c r="K27" s="114" t="inlineStr">
        <is>
          <t>Sharon Schusheim</t>
        </is>
      </c>
      <c r="L27" s="113" t="inlineStr">
        <is>
          <t>Professional Services</t>
        </is>
      </c>
      <c r="M27" s="115" t="n">
        <v>1</v>
      </c>
      <c r="N27" s="151">
        <f>LEFT(CA27,3)</f>
        <v/>
      </c>
      <c r="O27" s="216" t="n">
        <v>43766</v>
      </c>
      <c r="P27" s="118">
        <f>($D$5-O27)/365</f>
        <v/>
      </c>
      <c r="Q27" s="119">
        <f>Q27</f>
        <v/>
      </c>
      <c r="R27" s="52" t="n"/>
      <c r="S27" s="120" t="inlineStr">
        <is>
          <t>Australia</t>
        </is>
      </c>
      <c r="T27" s="120" t="inlineStr">
        <is>
          <t>AUD</t>
        </is>
      </c>
      <c r="U27" s="120" t="n">
        <v>189500</v>
      </c>
      <c r="V27" s="120" t="n"/>
      <c r="W27" s="120" t="n">
        <v>15738.09523809524</v>
      </c>
      <c r="X27" s="120">
        <f>W27+V27+U27</f>
        <v/>
      </c>
      <c r="Y27" s="121" t="n"/>
      <c r="Z27" s="121" t="n"/>
      <c r="AA27" s="122" t="n"/>
      <c r="AB27" s="122" t="n"/>
      <c r="AC27" s="122" t="n"/>
      <c r="AD27" s="123">
        <f>AC27+AB27+AA27</f>
        <v/>
      </c>
      <c r="AE27" s="124">
        <f>IFERROR(AD27/X27-1,"")</f>
        <v/>
      </c>
      <c r="AF27" s="217">
        <f>IF(LOWER(T27)="ILS",12,1)*X27/VLOOKUP($T27,CPC_USDConversion_xlTbl[[Currency2]:[Units/1 USD]],2,FALSE)</f>
        <v/>
      </c>
      <c r="AG27" s="217">
        <f>IF(LOWER(T27)="ILS",12,1)*AD27/VLOOKUP($T27,CPC_USDConversion_xlTbl[[Currency2]:[Units/1 USD]],2,FALSE)</f>
        <v/>
      </c>
      <c r="AH27" s="126">
        <f>AF27/VLOOKUP($S27,'CP$'!$B$5:$D$74,2,FALSE)</f>
        <v/>
      </c>
      <c r="AI27" s="126">
        <f>AG27/VLOOKUP($S27,'CP$'!$B$5:$D$74,2,FALSE)</f>
        <v/>
      </c>
      <c r="AJ27" s="52" t="n"/>
      <c r="AK27" s="127" t="inlineStr">
        <is>
          <t>Target Bonus</t>
        </is>
      </c>
      <c r="AL27" s="218" t="n"/>
      <c r="AM27" s="129" t="n">
        <v>16000</v>
      </c>
      <c r="AN27" s="121" t="n"/>
      <c r="AO27" s="130" t="n"/>
      <c r="AP27" s="131">
        <f>IFERROR(AO27/AM27,"")</f>
        <v/>
      </c>
      <c r="AQ27" s="219">
        <f>AO27*CC27</f>
        <v/>
      </c>
      <c r="AR27" s="219" t="n"/>
      <c r="AS27" s="220">
        <f>AQ27-AR27</f>
        <v/>
      </c>
      <c r="AT27" s="217">
        <f>AS27/VLOOKUP($T27,'USD Converstion'!$C$7:$D$174,2,FALSE)</f>
        <v/>
      </c>
      <c r="AU27" s="52" t="n"/>
      <c r="AV27" s="221" t="n"/>
      <c r="AW27" s="222" t="n"/>
      <c r="AX27" s="222" t="n"/>
      <c r="AY27" s="223" t="n"/>
      <c r="AZ27" s="52" t="n"/>
      <c r="BA27" s="137" t="n"/>
      <c r="BB27" s="138" t="inlineStr">
        <is>
          <t xml:space="preserve"> </t>
        </is>
      </c>
      <c r="BC27" s="52" t="n"/>
      <c r="BD27" s="219" t="n">
        <v>144000</v>
      </c>
      <c r="BE27" s="219" t="n"/>
      <c r="BF27" s="219" t="n">
        <v>16000</v>
      </c>
      <c r="BG27" s="120">
        <f>BF27+BE27+BD27</f>
        <v/>
      </c>
      <c r="BH27" s="217">
        <f>IF(LOWER(T27)="ILS",12,1)*BG27/VLOOKUP($T27,CPC_USDConversion_xlTbl[[Currency2]:[Units/1 USD]],2,FALSE)</f>
        <v/>
      </c>
      <c r="BI27" s="224">
        <f>BH27/VLOOKUP($S27,'CP$'!$B$5:$D$74,2,FALSE)</f>
        <v/>
      </c>
      <c r="BJ27" s="140" t="n">
        <v>110000</v>
      </c>
      <c r="BK27" s="140" t="n">
        <v>160000</v>
      </c>
      <c r="BL27" s="141">
        <f>IFERROR(U27/X27,"")</f>
        <v/>
      </c>
      <c r="BM27" s="141">
        <f>IFERROR(V27/X27,"")</f>
        <v/>
      </c>
      <c r="BN27" s="141">
        <f>IFERROR(W27/X27,"")</f>
        <v/>
      </c>
      <c r="BO27" s="141">
        <f>IFERROR(AA27/AD27,"")</f>
        <v/>
      </c>
      <c r="BP27" s="141">
        <f>IFERROR(AB27/AD27,"")</f>
        <v/>
      </c>
      <c r="BQ27" s="141">
        <f>IFERROR(AC27/AD27,"")</f>
        <v/>
      </c>
      <c r="BR27" s="119" t="n"/>
      <c r="BS27" s="119" t="n"/>
      <c r="BT27" s="119" t="n">
        <v>2</v>
      </c>
      <c r="BU27" s="119" t="n"/>
      <c r="BV27" s="119" t="n"/>
      <c r="BW27" s="119" t="n"/>
      <c r="BX27" s="119" t="n"/>
      <c r="BY27" s="119" t="n"/>
      <c r="BZ27" s="119" t="inlineStr">
        <is>
          <t>Employee</t>
        </is>
      </c>
      <c r="CA27" s="142" t="inlineStr">
        <is>
          <t>T51P</t>
        </is>
      </c>
      <c r="CB27" s="131" t="n">
        <v>1</v>
      </c>
      <c r="CC27" s="143">
        <f>IF(P27&gt;1,1,P27)*CB27</f>
        <v/>
      </c>
      <c r="CD27" s="143" t="n"/>
      <c r="CE27" s="222" t="n"/>
      <c r="CF27" s="86" t="n"/>
      <c r="CG27" s="219" t="n">
        <v>156297.5609756098</v>
      </c>
      <c r="CH27" s="217">
        <f>IF(LOWER(T27)="ILS",12,1)*CG27/VLOOKUP($T27,CPC_USDConversion_xlTbl[[Currency2]:[Units/1 USD]],2,FALSE)</f>
        <v/>
      </c>
      <c r="CI27" s="225">
        <f>AF27</f>
        <v/>
      </c>
      <c r="CJ27" s="225">
        <f>IFERROR(CI27-CH27,"")</f>
        <v/>
      </c>
      <c r="CK27" s="140">
        <f>ROUND(AN27*CC27,-2)</f>
        <v/>
      </c>
      <c r="CL27" s="217">
        <f>CK27/VLOOKUP($T27,'USD Converstion'!$C$7:$D$174,2,FALSE)</f>
        <v/>
      </c>
      <c r="CM27" s="145">
        <f>IF(AD27&gt;X27,1,0)</f>
        <v/>
      </c>
      <c r="CN27" s="225">
        <f>IF(CM27&gt;0,AG27,0)</f>
        <v/>
      </c>
      <c r="CO27" s="225">
        <f>IF(CM27=0,0,AF27)</f>
        <v/>
      </c>
      <c r="CP27" s="146" t="n">
        <v>0</v>
      </c>
      <c r="CQ27" s="147" t="inlineStr">
        <is>
          <t>Regular</t>
        </is>
      </c>
      <c r="CR27" s="225">
        <f>AM27/VLOOKUP(T27,'USD Converstion'!$C$7:$D$174,2,FALSE)</f>
        <v/>
      </c>
      <c r="CS27" s="226">
        <f>AT27</f>
        <v/>
      </c>
      <c r="CT27" s="222" t="n">
        <v>0</v>
      </c>
      <c r="CU27" s="227" t="n"/>
      <c r="CV27" s="145">
        <f>IF(AX27&gt;0,1,0)</f>
        <v/>
      </c>
      <c r="CW27" s="145">
        <f>IF(AY27&gt;0,1,0)</f>
        <v/>
      </c>
      <c r="CX27" s="52" t="n">
        <v>0</v>
      </c>
      <c r="DM27">
        <f>IF(LOWER(T27)="ILS",12,1)*Y27/VLOOKUP($T27,CPC_USDConversion_xlTbl[[Currency2]:[Units/1 USD]],2,FALSE)</f>
        <v/>
      </c>
    </row>
    <row r="28" s="159">
      <c r="B28" s="113" t="n">
        <v>113310</v>
      </c>
      <c r="C28" s="113" t="n">
        <v>65286</v>
      </c>
      <c r="D28" s="113" t="n">
        <v>48604</v>
      </c>
      <c r="E28" s="114" t="inlineStr">
        <is>
          <t>Roberto Falduto</t>
        </is>
      </c>
      <c r="F28" s="152" t="inlineStr">
        <is>
          <t>Professional Services Consultant</t>
        </is>
      </c>
      <c r="G28" s="113" t="inlineStr">
        <is>
          <t>Professional Services APAC</t>
        </is>
      </c>
      <c r="H28" s="113" t="inlineStr">
        <is>
          <t>Richard Woodland</t>
        </is>
      </c>
      <c r="I28" s="113" t="inlineStr">
        <is>
          <t>Eitan Lugassi (Gilad)</t>
        </is>
      </c>
      <c r="J28" s="114" t="inlineStr">
        <is>
          <t>Sharon Schusheim</t>
        </is>
      </c>
      <c r="K28" s="114" t="inlineStr">
        <is>
          <t>Sharon Schusheim</t>
        </is>
      </c>
      <c r="L28" s="113" t="inlineStr">
        <is>
          <t>Professional Services</t>
        </is>
      </c>
      <c r="M28" s="115" t="n">
        <v>1</v>
      </c>
      <c r="N28" s="151">
        <f>LEFT(CA28,3)</f>
        <v/>
      </c>
      <c r="O28" s="216" t="n">
        <v>41736</v>
      </c>
      <c r="P28" s="118">
        <f>($D$5-O28)/365</f>
        <v/>
      </c>
      <c r="Q28" s="119">
        <f>Q28</f>
        <v/>
      </c>
      <c r="R28" s="52" t="n"/>
      <c r="S28" s="120" t="inlineStr">
        <is>
          <t>Australia</t>
        </is>
      </c>
      <c r="T28" s="120" t="inlineStr">
        <is>
          <t>AUD</t>
        </is>
      </c>
      <c r="U28" s="120" t="n">
        <v>184500</v>
      </c>
      <c r="V28" s="120" t="n"/>
      <c r="W28" s="120" t="n">
        <v>14785.71428571428</v>
      </c>
      <c r="X28" s="120">
        <f>W28+V28+U28</f>
        <v/>
      </c>
      <c r="Y28" s="121" t="n"/>
      <c r="Z28" s="121" t="n"/>
      <c r="AA28" s="122" t="n"/>
      <c r="AB28" s="122" t="n"/>
      <c r="AC28" s="122" t="n"/>
      <c r="AD28" s="123">
        <f>AC28+AB28+AA28</f>
        <v/>
      </c>
      <c r="AE28" s="124">
        <f>IFERROR(AD28/X28-1,"")</f>
        <v/>
      </c>
      <c r="AF28" s="217">
        <f>IF(LOWER(T28)="ILS",12,1)*X28/VLOOKUP($T28,CPC_USDConversion_xlTbl[[Currency2]:[Units/1 USD]],2,FALSE)</f>
        <v/>
      </c>
      <c r="AG28" s="217">
        <f>IF(LOWER(T28)="ILS",12,1)*AD28/VLOOKUP($T28,CPC_USDConversion_xlTbl[[Currency2]:[Units/1 USD]],2,FALSE)</f>
        <v/>
      </c>
      <c r="AH28" s="126">
        <f>AF28/VLOOKUP($S28,'CP$'!$B$5:$D$74,2,FALSE)</f>
        <v/>
      </c>
      <c r="AI28" s="126">
        <f>AG28/VLOOKUP($S28,'CP$'!$B$5:$D$74,2,FALSE)</f>
        <v/>
      </c>
      <c r="AJ28" s="52" t="n"/>
      <c r="AK28" s="127" t="inlineStr">
        <is>
          <t>Target Bonus</t>
        </is>
      </c>
      <c r="AL28" s="218" t="n">
        <v>6000</v>
      </c>
      <c r="AM28" s="129" t="n">
        <v>15000</v>
      </c>
      <c r="AN28" s="121" t="n"/>
      <c r="AO28" s="130" t="n"/>
      <c r="AP28" s="131">
        <f>IFERROR(AO28/AM28,"")</f>
        <v/>
      </c>
      <c r="AQ28" s="219">
        <f>AO28*CC28</f>
        <v/>
      </c>
      <c r="AR28" s="219" t="n"/>
      <c r="AS28" s="220">
        <f>AQ28-AR28</f>
        <v/>
      </c>
      <c r="AT28" s="217">
        <f>AS28/VLOOKUP($T28,'USD Converstion'!$C$7:$D$174,2,FALSE)</f>
        <v/>
      </c>
      <c r="AU28" s="52" t="n"/>
      <c r="AV28" s="221" t="n">
        <v>43223</v>
      </c>
      <c r="AW28" s="222" t="n">
        <v>15650.01941747573</v>
      </c>
      <c r="AX28" s="222" t="n"/>
      <c r="AY28" s="223" t="n"/>
      <c r="AZ28" s="52" t="n"/>
      <c r="BA28" s="137" t="n"/>
      <c r="BB28" s="138" t="inlineStr">
        <is>
          <t xml:space="preserve"> </t>
        </is>
      </c>
      <c r="BC28" s="52" t="n"/>
      <c r="BD28" s="219" t="n">
        <v>140000</v>
      </c>
      <c r="BE28" s="219" t="n"/>
      <c r="BF28" s="219" t="n">
        <v>15000</v>
      </c>
      <c r="BG28" s="120">
        <f>BF28+BE28+BD28</f>
        <v/>
      </c>
      <c r="BH28" s="217">
        <f>IF(LOWER(T28)="ILS",12,1)*BG28/VLOOKUP($T28,CPC_USDConversion_xlTbl[[Currency2]:[Units/1 USD]],2,FALSE)</f>
        <v/>
      </c>
      <c r="BI28" s="224">
        <f>BH28/VLOOKUP($S28,'CP$'!$B$5:$D$74,2,FALSE)</f>
        <v/>
      </c>
      <c r="BJ28" s="140" t="n">
        <v>110000</v>
      </c>
      <c r="BK28" s="140" t="n">
        <v>160000</v>
      </c>
      <c r="BL28" s="141">
        <f>IFERROR(U28/X28,"")</f>
        <v/>
      </c>
      <c r="BM28" s="141">
        <f>IFERROR(V28/X28,"")</f>
        <v/>
      </c>
      <c r="BN28" s="141">
        <f>IFERROR(W28/X28,"")</f>
        <v/>
      </c>
      <c r="BO28" s="141">
        <f>IFERROR(AA28/AD28,"")</f>
        <v/>
      </c>
      <c r="BP28" s="141">
        <f>IFERROR(AB28/AD28,"")</f>
        <v/>
      </c>
      <c r="BQ28" s="141">
        <f>IFERROR(AC28/AD28,"")</f>
        <v/>
      </c>
      <c r="BR28" s="119" t="n">
        <v>2</v>
      </c>
      <c r="BS28" s="119" t="n">
        <v>2</v>
      </c>
      <c r="BT28" s="119" t="n">
        <v>3</v>
      </c>
      <c r="BU28" s="119" t="n"/>
      <c r="BV28" s="119" t="n"/>
      <c r="BW28" s="119" t="n"/>
      <c r="BX28" s="119" t="n"/>
      <c r="BY28" s="119" t="n"/>
      <c r="BZ28" s="119" t="inlineStr">
        <is>
          <t>Employee</t>
        </is>
      </c>
      <c r="CA28" s="142" t="inlineStr">
        <is>
          <t>T51P</t>
        </is>
      </c>
      <c r="CB28" s="131" t="n">
        <v>1</v>
      </c>
      <c r="CC28" s="143">
        <f>IF(P28&gt;1,1,P28)*CB28</f>
        <v/>
      </c>
      <c r="CD28" s="143" t="n"/>
      <c r="CE28" s="222" t="n">
        <v>9697.32</v>
      </c>
      <c r="CF28" s="86" t="n"/>
      <c r="CG28" s="219" t="n">
        <v>151419.512195122</v>
      </c>
      <c r="CH28" s="217">
        <f>IF(LOWER(T28)="ILS",12,1)*CG28/VLOOKUP($T28,CPC_USDConversion_xlTbl[[Currency2]:[Units/1 USD]],2,FALSE)</f>
        <v/>
      </c>
      <c r="CI28" s="225">
        <f>AF28</f>
        <v/>
      </c>
      <c r="CJ28" s="225">
        <f>IFERROR(CI28-CH28,"")</f>
        <v/>
      </c>
      <c r="CK28" s="140">
        <f>ROUND(AN28*CC28,-2)</f>
        <v/>
      </c>
      <c r="CL28" s="217">
        <f>CK28/VLOOKUP($T28,'USD Converstion'!$C$7:$D$174,2,FALSE)</f>
        <v/>
      </c>
      <c r="CM28" s="145">
        <f>IF(AD28&gt;X28,1,0)</f>
        <v/>
      </c>
      <c r="CN28" s="225">
        <f>IF(CM28&gt;0,AG28,0)</f>
        <v/>
      </c>
      <c r="CO28" s="225">
        <f>IF(CM28=0,0,AF28)</f>
        <v/>
      </c>
      <c r="CP28" s="146" t="n">
        <v>0</v>
      </c>
      <c r="CQ28" s="147" t="inlineStr">
        <is>
          <t>Regular</t>
        </is>
      </c>
      <c r="CR28" s="225">
        <f>AM28/VLOOKUP(T28,'USD Converstion'!$C$7:$D$174,2,FALSE)</f>
        <v/>
      </c>
      <c r="CS28" s="226">
        <f>AT28</f>
        <v/>
      </c>
      <c r="CT28" s="222" t="n">
        <v>0</v>
      </c>
      <c r="CU28" s="227" t="n"/>
      <c r="CV28" s="145">
        <f>IF(AX28&gt;0,1,0)</f>
        <v/>
      </c>
      <c r="CW28" s="145">
        <f>IF(AY28&gt;0,1,0)</f>
        <v/>
      </c>
      <c r="CX28" s="52" t="n">
        <v>0</v>
      </c>
      <c r="DM28">
        <f>IF(LOWER(T28)="ILS",12,1)*Y28/VLOOKUP($T28,CPC_USDConversion_xlTbl[[Currency2]:[Units/1 USD]],2,FALSE)</f>
        <v/>
      </c>
    </row>
    <row r="29" s="159">
      <c r="B29" s="113" t="n">
        <v>110974</v>
      </c>
      <c r="C29" s="113" t="n">
        <v>103212</v>
      </c>
      <c r="D29" s="113" t="n">
        <v>47294</v>
      </c>
      <c r="E29" s="114" t="inlineStr">
        <is>
          <t>Siva Tharmaraj. R</t>
        </is>
      </c>
      <c r="F29" s="152" t="inlineStr">
        <is>
          <t>Professional Services Consultant</t>
        </is>
      </c>
      <c r="G29" s="113" t="inlineStr">
        <is>
          <t>Professional Services APAC</t>
        </is>
      </c>
      <c r="H29" s="113" t="inlineStr">
        <is>
          <t>Richard Woodland</t>
        </is>
      </c>
      <c r="I29" s="113" t="inlineStr">
        <is>
          <t>Eitan Lugassi (Gilad)</t>
        </is>
      </c>
      <c r="J29" s="114" t="inlineStr">
        <is>
          <t>Sharon Schusheim</t>
        </is>
      </c>
      <c r="K29" s="114" t="inlineStr">
        <is>
          <t>Sharon Schusheim</t>
        </is>
      </c>
      <c r="L29" s="113" t="inlineStr">
        <is>
          <t>Professional Services</t>
        </is>
      </c>
      <c r="M29" s="115" t="n">
        <v>1</v>
      </c>
      <c r="N29" s="151">
        <f>LEFT(CA29,3)</f>
        <v/>
      </c>
      <c r="O29" s="216" t="n">
        <v>43479</v>
      </c>
      <c r="P29" s="118">
        <f>($D$5-O29)/365</f>
        <v/>
      </c>
      <c r="Q29" s="119">
        <f>Q29</f>
        <v/>
      </c>
      <c r="R29" s="52" t="n"/>
      <c r="S29" s="120" t="inlineStr">
        <is>
          <t>India</t>
        </is>
      </c>
      <c r="T29" s="120" t="inlineStr">
        <is>
          <t>INR</t>
        </is>
      </c>
      <c r="U29" s="120" t="n">
        <v>2572000</v>
      </c>
      <c r="V29" s="120" t="n"/>
      <c r="W29" s="120" t="n">
        <v>19547.61904761905</v>
      </c>
      <c r="X29" s="120">
        <f>W29+V29+U29</f>
        <v/>
      </c>
      <c r="Y29" s="121" t="n"/>
      <c r="Z29" s="121" t="n"/>
      <c r="AA29" s="122" t="n"/>
      <c r="AB29" s="122" t="n"/>
      <c r="AC29" s="122" t="n"/>
      <c r="AD29" s="123">
        <f>AC29+AB29+AA29</f>
        <v/>
      </c>
      <c r="AE29" s="124">
        <f>IFERROR(AD29/X29-1,"")</f>
        <v/>
      </c>
      <c r="AF29" s="217">
        <f>IF(LOWER(T29)="ILS",12,1)*X29/VLOOKUP($T29,CPC_USDConversion_xlTbl[[Currency2]:[Units/1 USD]],2,FALSE)</f>
        <v/>
      </c>
      <c r="AG29" s="217">
        <f>IF(LOWER(T29)="ILS",12,1)*AD29/VLOOKUP($T29,CPC_USDConversion_xlTbl[[Currency2]:[Units/1 USD]],2,FALSE)</f>
        <v/>
      </c>
      <c r="AH29" s="126">
        <f>AF29/VLOOKUP($S29,'CP$'!$B$5:$D$74,2,FALSE)</f>
        <v/>
      </c>
      <c r="AI29" s="126">
        <f>AG29/VLOOKUP($S29,'CP$'!$B$5:$D$74,2,FALSE)</f>
        <v/>
      </c>
      <c r="AJ29" s="52" t="n"/>
      <c r="AK29" s="127" t="inlineStr">
        <is>
          <t>Target Bonus</t>
        </is>
      </c>
      <c r="AL29" s="218" t="n">
        <v>76931.50684931508</v>
      </c>
      <c r="AM29" s="129" t="n">
        <v>20000</v>
      </c>
      <c r="AN29" s="121" t="n"/>
      <c r="AO29" s="130" t="n"/>
      <c r="AP29" s="131">
        <f>IFERROR(AO29/AM29,"")</f>
        <v/>
      </c>
      <c r="AQ29" s="219">
        <f>AO29*CC29</f>
        <v/>
      </c>
      <c r="AR29" s="219" t="n"/>
      <c r="AS29" s="220">
        <f>AQ29-AR29</f>
        <v/>
      </c>
      <c r="AT29" s="217">
        <f>AS29/VLOOKUP($T29,'USD Converstion'!$C$7:$D$174,2,FALSE)</f>
        <v/>
      </c>
      <c r="AU29" s="52" t="n"/>
      <c r="AV29" s="221" t="n">
        <v>43957</v>
      </c>
      <c r="AW29" s="222" t="n">
        <v>5947.077669902912</v>
      </c>
      <c r="AX29" s="222" t="n"/>
      <c r="AY29" s="223" t="n"/>
      <c r="AZ29" s="52" t="n"/>
      <c r="BA29" s="137" t="n"/>
      <c r="BB29" s="138" t="inlineStr">
        <is>
          <t xml:space="preserve"> </t>
        </is>
      </c>
      <c r="BC29" s="52" t="n"/>
      <c r="BD29" s="219" t="n">
        <v>2000000</v>
      </c>
      <c r="BE29" s="219" t="n"/>
      <c r="BF29" s="219" t="n"/>
      <c r="BG29" s="120">
        <f>BF29+BE29+BD29</f>
        <v/>
      </c>
      <c r="BH29" s="217">
        <f>IF(LOWER(T29)="ILS",12,1)*BG29/VLOOKUP($T29,CPC_USDConversion_xlTbl[[Currency2]:[Units/1 USD]],2,FALSE)</f>
        <v/>
      </c>
      <c r="BI29" s="224">
        <f>BH29/VLOOKUP($S29,'CP$'!$B$5:$D$74,2,FALSE)</f>
        <v/>
      </c>
      <c r="BJ29" s="140" t="n">
        <v>900000</v>
      </c>
      <c r="BK29" s="140" t="n">
        <v>1800000</v>
      </c>
      <c r="BL29" s="141">
        <f>IFERROR(U29/X29,"")</f>
        <v/>
      </c>
      <c r="BM29" s="141">
        <f>IFERROR(V29/X29,"")</f>
        <v/>
      </c>
      <c r="BN29" s="141">
        <f>IFERROR(W29/X29,"")</f>
        <v/>
      </c>
      <c r="BO29" s="141">
        <f>IFERROR(AA29/AD29,"")</f>
        <v/>
      </c>
      <c r="BP29" s="141">
        <f>IFERROR(AB29/AD29,"")</f>
        <v/>
      </c>
      <c r="BQ29" s="141">
        <f>IFERROR(AC29/AD29,"")</f>
        <v/>
      </c>
      <c r="BR29" s="119" t="n">
        <v>2</v>
      </c>
      <c r="BS29" s="119" t="n">
        <v>3</v>
      </c>
      <c r="BT29" s="119" t="n">
        <v>3</v>
      </c>
      <c r="BU29" s="119" t="n"/>
      <c r="BV29" s="119" t="n"/>
      <c r="BW29" s="119" t="n"/>
      <c r="BX29" s="119" t="n"/>
      <c r="BY29" s="119" t="n"/>
      <c r="BZ29" s="119" t="inlineStr">
        <is>
          <t>Employee</t>
        </is>
      </c>
      <c r="CA29" s="142" t="inlineStr">
        <is>
          <t>T51P</t>
        </is>
      </c>
      <c r="CB29" s="131" t="n">
        <v>1</v>
      </c>
      <c r="CC29" s="143">
        <f>IF(P29&gt;1,1,P29)*CB29</f>
        <v/>
      </c>
      <c r="CD29" s="143" t="n"/>
      <c r="CE29" s="222" t="n">
        <v>6704.32</v>
      </c>
      <c r="CF29" s="86" t="n"/>
      <c r="CG29" s="219" t="n">
        <v>2019712.195121951</v>
      </c>
      <c r="CH29" s="217">
        <f>IF(LOWER(T29)="ILS",12,1)*CG29/VLOOKUP($T29,CPC_USDConversion_xlTbl[[Currency2]:[Units/1 USD]],2,FALSE)</f>
        <v/>
      </c>
      <c r="CI29" s="225">
        <f>AF29</f>
        <v/>
      </c>
      <c r="CJ29" s="225">
        <f>IFERROR(CI29-CH29,"")</f>
        <v/>
      </c>
      <c r="CK29" s="140">
        <f>ROUND(AN29*CC29,-2)</f>
        <v/>
      </c>
      <c r="CL29" s="217">
        <f>CK29/VLOOKUP($T29,'USD Converstion'!$C$7:$D$174,2,FALSE)</f>
        <v/>
      </c>
      <c r="CM29" s="145">
        <f>IF(AD29&gt;X29,1,0)</f>
        <v/>
      </c>
      <c r="CN29" s="225">
        <f>IF(CM29&gt;0,AG29,0)</f>
        <v/>
      </c>
      <c r="CO29" s="225">
        <f>IF(CM29=0,0,AF29)</f>
        <v/>
      </c>
      <c r="CP29" s="146" t="n">
        <v>0</v>
      </c>
      <c r="CQ29" s="147" t="inlineStr">
        <is>
          <t>Regular</t>
        </is>
      </c>
      <c r="CR29" s="225">
        <f>AM29/VLOOKUP(T29,'USD Converstion'!$C$7:$D$174,2,FALSE)</f>
        <v/>
      </c>
      <c r="CS29" s="226">
        <f>AT29</f>
        <v/>
      </c>
      <c r="CT29" s="222" t="n">
        <v>0</v>
      </c>
      <c r="CU29" s="227" t="n"/>
      <c r="CV29" s="145">
        <f>IF(AX29&gt;0,1,0)</f>
        <v/>
      </c>
      <c r="CW29" s="145">
        <f>IF(AY29&gt;0,1,0)</f>
        <v/>
      </c>
      <c r="CX29" s="52" t="n">
        <v>0</v>
      </c>
      <c r="DM29">
        <f>IF(LOWER(T29)="ILS",12,1)*Y29/VLOOKUP($T29,CPC_USDConversion_xlTbl[[Currency2]:[Units/1 USD]],2,FALSE)</f>
        <v/>
      </c>
    </row>
    <row r="30" s="159">
      <c r="B30" s="113" t="n">
        <v>102154</v>
      </c>
      <c r="C30" s="113" t="n">
        <v>53345</v>
      </c>
      <c r="D30" s="113" t="n">
        <v>85079</v>
      </c>
      <c r="E30" s="114" t="inlineStr">
        <is>
          <t>Vincent Chung</t>
        </is>
      </c>
      <c r="F30" s="152" t="inlineStr">
        <is>
          <t>Professional Services Consultant</t>
        </is>
      </c>
      <c r="G30" s="113" t="inlineStr">
        <is>
          <t>Professional Services APAC</t>
        </is>
      </c>
      <c r="H30" s="113" t="inlineStr">
        <is>
          <t>Richard Woodland</t>
        </is>
      </c>
      <c r="I30" s="113" t="inlineStr">
        <is>
          <t>Eitan Lugassi (Gilad)</t>
        </is>
      </c>
      <c r="J30" s="114" t="inlineStr">
        <is>
          <t>Sharon Schusheim</t>
        </is>
      </c>
      <c r="K30" s="114" t="inlineStr">
        <is>
          <t>Sharon Schusheim</t>
        </is>
      </c>
      <c r="L30" s="113" t="inlineStr">
        <is>
          <t>Professional Services</t>
        </is>
      </c>
      <c r="M30" s="115" t="n">
        <v>1</v>
      </c>
      <c r="N30" s="151">
        <f>LEFT(CA30,3)</f>
        <v/>
      </c>
      <c r="O30" s="216" t="n">
        <v>43787</v>
      </c>
      <c r="P30" s="118">
        <f>($D$5-O30)/365</f>
        <v/>
      </c>
      <c r="Q30" s="119">
        <f>Q30</f>
        <v/>
      </c>
      <c r="R30" s="52" t="n"/>
      <c r="S30" s="120" t="inlineStr">
        <is>
          <t>Hong Kong</t>
        </is>
      </c>
      <c r="T30" s="120" t="inlineStr">
        <is>
          <t>HKD</t>
        </is>
      </c>
      <c r="U30" s="120" t="n">
        <v>853250</v>
      </c>
      <c r="V30" s="120" t="n"/>
      <c r="W30" s="120" t="n">
        <v>71928.57142857142</v>
      </c>
      <c r="X30" s="120">
        <f>W30+V30+U30</f>
        <v/>
      </c>
      <c r="Y30" s="121" t="n"/>
      <c r="Z30" s="121" t="n"/>
      <c r="AA30" s="122" t="n"/>
      <c r="AB30" s="122" t="n"/>
      <c r="AC30" s="122" t="n"/>
      <c r="AD30" s="123">
        <f>AC30+AB30+AA30</f>
        <v/>
      </c>
      <c r="AE30" s="124">
        <f>IFERROR(AD30/X30-1,"")</f>
        <v/>
      </c>
      <c r="AF30" s="217">
        <f>IF(LOWER(T30)="ILS",12,1)*X30/VLOOKUP($T30,CPC_USDConversion_xlTbl[[Currency2]:[Units/1 USD]],2,FALSE)</f>
        <v/>
      </c>
      <c r="AG30" s="217">
        <f>IF(LOWER(T30)="ILS",12,1)*AD30/VLOOKUP($T30,CPC_USDConversion_xlTbl[[Currency2]:[Units/1 USD]],2,FALSE)</f>
        <v/>
      </c>
      <c r="AH30" s="126">
        <f>AF30/VLOOKUP($S30,'CP$'!$B$5:$D$74,2,FALSE)</f>
        <v/>
      </c>
      <c r="AI30" s="126">
        <f>AG30/VLOOKUP($S30,'CP$'!$B$5:$D$74,2,FALSE)</f>
        <v/>
      </c>
      <c r="AJ30" s="52" t="n"/>
      <c r="AK30" s="127" t="inlineStr">
        <is>
          <t>Target Bonus</t>
        </is>
      </c>
      <c r="AL30" s="218" t="n"/>
      <c r="AM30" s="129" t="n">
        <v>75000</v>
      </c>
      <c r="AN30" s="121" t="n"/>
      <c r="AO30" s="130" t="n"/>
      <c r="AP30" s="131">
        <f>IFERROR(AO30/AM30,"")</f>
        <v/>
      </c>
      <c r="AQ30" s="219">
        <f>AO30*CC30</f>
        <v/>
      </c>
      <c r="AR30" s="219" t="n"/>
      <c r="AS30" s="220">
        <f>AQ30-AR30</f>
        <v/>
      </c>
      <c r="AT30" s="217">
        <f>AS30/VLOOKUP($T30,'USD Converstion'!$C$7:$D$174,2,FALSE)</f>
        <v/>
      </c>
      <c r="AU30" s="52" t="n"/>
      <c r="AV30" s="221" t="n"/>
      <c r="AW30" s="222" t="n"/>
      <c r="AX30" s="222" t="n"/>
      <c r="AY30" s="223" t="n"/>
      <c r="AZ30" s="52" t="n"/>
      <c r="BA30" s="137" t="n"/>
      <c r="BB30" s="138" t="inlineStr">
        <is>
          <t xml:space="preserve"> </t>
        </is>
      </c>
      <c r="BC30" s="52" t="n"/>
      <c r="BD30" s="219" t="n">
        <v>675000</v>
      </c>
      <c r="BE30" s="219" t="n"/>
      <c r="BF30" s="219" t="n">
        <v>75000</v>
      </c>
      <c r="BG30" s="120">
        <f>BF30+BE30+BD30</f>
        <v/>
      </c>
      <c r="BH30" s="217">
        <f>IF(LOWER(T30)="ILS",12,1)*BG30/VLOOKUP($T30,CPC_USDConversion_xlTbl[[Currency2]:[Units/1 USD]],2,FALSE)</f>
        <v/>
      </c>
      <c r="BI30" s="224">
        <f>BH30/VLOOKUP($S30,'CP$'!$B$5:$D$74,2,FALSE)</f>
        <v/>
      </c>
      <c r="BJ30" s="140" t="n">
        <v>650000</v>
      </c>
      <c r="BK30" s="140" t="n">
        <v>950000</v>
      </c>
      <c r="BL30" s="141">
        <f>IFERROR(U30/X30,"")</f>
        <v/>
      </c>
      <c r="BM30" s="141">
        <f>IFERROR(V30/X30,"")</f>
        <v/>
      </c>
      <c r="BN30" s="141">
        <f>IFERROR(W30/X30,"")</f>
        <v/>
      </c>
      <c r="BO30" s="141">
        <f>IFERROR(AA30/AD30,"")</f>
        <v/>
      </c>
      <c r="BP30" s="141">
        <f>IFERROR(AB30/AD30,"")</f>
        <v/>
      </c>
      <c r="BQ30" s="141">
        <f>IFERROR(AC30/AD30,"")</f>
        <v/>
      </c>
      <c r="BR30" s="119" t="n"/>
      <c r="BS30" s="119" t="n"/>
      <c r="BT30" s="119" t="n">
        <v>4</v>
      </c>
      <c r="BU30" s="119" t="n"/>
      <c r="BV30" s="119" t="n"/>
      <c r="BW30" s="119" t="n"/>
      <c r="BX30" s="119" t="n"/>
      <c r="BY30" s="119" t="n"/>
      <c r="BZ30" s="119" t="inlineStr">
        <is>
          <t>Employee</t>
        </is>
      </c>
      <c r="CA30" s="142" t="inlineStr">
        <is>
          <t>T41P</t>
        </is>
      </c>
      <c r="CB30" s="131" t="n">
        <v>1</v>
      </c>
      <c r="CC30" s="143">
        <f>IF(P30&gt;1,1,P30)*CB30</f>
        <v/>
      </c>
      <c r="CD30" s="143" t="n"/>
      <c r="CE30" s="222" t="n"/>
      <c r="CF30" s="86" t="n"/>
      <c r="CG30" s="219" t="n">
        <v>731907.3170731708</v>
      </c>
      <c r="CH30" s="217">
        <f>IF(LOWER(T30)="ILS",12,1)*CG30/VLOOKUP($T30,CPC_USDConversion_xlTbl[[Currency2]:[Units/1 USD]],2,FALSE)</f>
        <v/>
      </c>
      <c r="CI30" s="225">
        <f>AF30</f>
        <v/>
      </c>
      <c r="CJ30" s="225">
        <f>IFERROR(CI30-CH30,"")</f>
        <v/>
      </c>
      <c r="CK30" s="140">
        <f>ROUND(AN30*CC30,-2)</f>
        <v/>
      </c>
      <c r="CL30" s="217">
        <f>CK30/VLOOKUP($T30,'USD Converstion'!$C$7:$D$174,2,FALSE)</f>
        <v/>
      </c>
      <c r="CM30" s="145">
        <f>IF(AD30&gt;X30,1,0)</f>
        <v/>
      </c>
      <c r="CN30" s="225">
        <f>IF(CM30&gt;0,AG30,0)</f>
        <v/>
      </c>
      <c r="CO30" s="225">
        <f>IF(CM30=0,0,AF30)</f>
        <v/>
      </c>
      <c r="CP30" s="146" t="n">
        <v>0</v>
      </c>
      <c r="CQ30" s="147" t="inlineStr">
        <is>
          <t>Regular</t>
        </is>
      </c>
      <c r="CR30" s="225">
        <f>AM30/VLOOKUP(T30,'USD Converstion'!$C$7:$D$174,2,FALSE)</f>
        <v/>
      </c>
      <c r="CS30" s="226">
        <f>AT30</f>
        <v/>
      </c>
      <c r="CT30" s="222" t="n">
        <v>0</v>
      </c>
      <c r="CU30" s="227" t="n"/>
      <c r="CV30" s="145">
        <f>IF(AX30&gt;0,1,0)</f>
        <v/>
      </c>
      <c r="CW30" s="145">
        <f>IF(AY30&gt;0,1,0)</f>
        <v/>
      </c>
      <c r="CX30" s="52" t="n">
        <v>0</v>
      </c>
      <c r="DM30">
        <f>IF(LOWER(T30)="ILS",12,1)*Y30/VLOOKUP($T30,CPC_USDConversion_xlTbl[[Currency2]:[Units/1 USD]],2,FALSE)</f>
        <v/>
      </c>
    </row>
    <row r="31" s="159">
      <c r="B31" s="113" t="n">
        <v>128213</v>
      </c>
      <c r="C31" s="113" t="n">
        <v>66845</v>
      </c>
      <c r="D31" s="113" t="n">
        <v>53900</v>
      </c>
      <c r="E31" s="114" t="inlineStr">
        <is>
          <t>Benjamin Kopp</t>
        </is>
      </c>
      <c r="F31" s="152" t="inlineStr">
        <is>
          <t>Inside Sales Representative</t>
        </is>
      </c>
      <c r="G31" s="113" t="inlineStr">
        <is>
          <t>Sales Operations Analysis and Infrastructures</t>
        </is>
      </c>
      <c r="H31" s="113" t="inlineStr">
        <is>
          <t>Idan Eden</t>
        </is>
      </c>
      <c r="I31" s="113" t="inlineStr">
        <is>
          <t>Tal Payne</t>
        </is>
      </c>
      <c r="J31" s="114" t="inlineStr">
        <is>
          <t>Tal Payne</t>
        </is>
      </c>
      <c r="K31" s="114" t="inlineStr">
        <is>
          <t>Tal Payne</t>
        </is>
      </c>
      <c r="L31" s="113" t="inlineStr">
        <is>
          <t>Sales Operations</t>
        </is>
      </c>
      <c r="M31" s="115" t="n">
        <v>1</v>
      </c>
      <c r="N31" s="151">
        <f>LEFT(CA31,3)</f>
        <v/>
      </c>
      <c r="O31" s="216" t="n">
        <v>43479</v>
      </c>
      <c r="P31" s="118">
        <f>($D$5-O31)/365</f>
        <v/>
      </c>
      <c r="Q31" s="119">
        <f>Q31</f>
        <v/>
      </c>
      <c r="R31" s="52" t="n"/>
      <c r="S31" s="120" t="inlineStr">
        <is>
          <t>Israel</t>
        </is>
      </c>
      <c r="T31" s="120" t="inlineStr">
        <is>
          <t>ILS</t>
        </is>
      </c>
      <c r="U31" s="120" t="n">
        <v>26375</v>
      </c>
      <c r="V31" s="120" t="n">
        <v>2572.727272727273</v>
      </c>
      <c r="W31" s="120" t="n"/>
      <c r="X31" s="120">
        <f>W31+V31+U31</f>
        <v/>
      </c>
      <c r="Y31" s="121" t="n"/>
      <c r="Z31" s="121" t="n"/>
      <c r="AA31" s="122" t="n"/>
      <c r="AB31" s="122" t="n"/>
      <c r="AC31" s="122" t="n"/>
      <c r="AD31" s="123">
        <f>AC31+AB31+AA31</f>
        <v/>
      </c>
      <c r="AE31" s="124">
        <f>IFERROR(AD31/X31-1,"")</f>
        <v/>
      </c>
      <c r="AF31" s="217">
        <f>IF(LOWER(T31)="ILS",12,1)*X31/VLOOKUP($T31,CPC_USDConversion_xlTbl[[Currency2]:[Units/1 USD]],2,FALSE)</f>
        <v/>
      </c>
      <c r="AG31" s="217">
        <f>IF(LOWER(T31)="ILS",12,1)*AD31/VLOOKUP($T31,CPC_USDConversion_xlTbl[[Currency2]:[Units/1 USD]],2,FALSE)</f>
        <v/>
      </c>
      <c r="AH31" s="126">
        <f>AF31/VLOOKUP($S31,'CP$'!$B$5:$D$74,2,FALSE)</f>
        <v/>
      </c>
      <c r="AI31" s="126">
        <f>AG31/VLOOKUP($S31,'CP$'!$B$5:$D$74,2,FALSE)</f>
        <v/>
      </c>
      <c r="AJ31" s="52" t="n"/>
      <c r="AK31" s="127" t="inlineStr">
        <is>
          <t>Sales Variable</t>
        </is>
      </c>
      <c r="AL31" s="218" t="n"/>
      <c r="AM31" s="129" t="n"/>
      <c r="AN31" s="121" t="n"/>
      <c r="AO31" s="130" t="n"/>
      <c r="AP31" s="131">
        <f>IFERROR(AO31/AM31,"")</f>
        <v/>
      </c>
      <c r="AQ31" s="219">
        <f>AO31*CC31</f>
        <v/>
      </c>
      <c r="AR31" s="219" t="n"/>
      <c r="AS31" s="220">
        <f>AQ31-AR31</f>
        <v/>
      </c>
      <c r="AT31" s="217">
        <f>AS31/VLOOKUP($T31,'USD Converstion'!$C$7:$D$174,2,FALSE)</f>
        <v/>
      </c>
      <c r="AU31" s="52" t="n"/>
      <c r="AV31" s="221" t="n">
        <v>43957</v>
      </c>
      <c r="AW31" s="222" t="n">
        <v>9844.844660194174</v>
      </c>
      <c r="AX31" s="222" t="n"/>
      <c r="AY31" s="223" t="n"/>
      <c r="AZ31" s="52" t="n"/>
      <c r="BA31" s="137" t="inlineStr">
        <is>
          <t>November, 2020 - Compensation change from Monthly Salary:12000, Bonus:2000, Total Compensation:14,000 to Monthly Salary:13500, Bonus:2500,Total Compensation:16,000</t>
        </is>
      </c>
      <c r="BB31" s="138" t="inlineStr">
        <is>
          <t xml:space="preserve"> </t>
        </is>
      </c>
      <c r="BC31" s="52" t="n"/>
      <c r="BD31" s="219" t="n"/>
      <c r="BE31" s="219" t="n"/>
      <c r="BF31" s="219" t="n"/>
      <c r="BG31" s="120">
        <f>BF31+BE31+BD31</f>
        <v/>
      </c>
      <c r="BH31" s="217">
        <f>IF(LOWER(T31)="ILS",12,1)*BG31/VLOOKUP($T31,CPC_USDConversion_xlTbl[[Currency2]:[Units/1 USD]],2,FALSE)</f>
        <v/>
      </c>
      <c r="BI31" s="224">
        <f>BH31/VLOOKUP($S31,'CP$'!$B$5:$D$74,2,FALSE)</f>
        <v/>
      </c>
      <c r="BJ31" s="140" t="n">
        <v>12000</v>
      </c>
      <c r="BK31" s="140" t="n">
        <v>20000</v>
      </c>
      <c r="BL31" s="141">
        <f>IFERROR(U31/X31,"")</f>
        <v/>
      </c>
      <c r="BM31" s="141">
        <f>IFERROR(V31/X31,"")</f>
        <v/>
      </c>
      <c r="BN31" s="141">
        <f>IFERROR(W31/X31,"")</f>
        <v/>
      </c>
      <c r="BO31" s="141">
        <f>IFERROR(AA31/AD31,"")</f>
        <v/>
      </c>
      <c r="BP31" s="141">
        <f>IFERROR(AB31/AD31,"")</f>
        <v/>
      </c>
      <c r="BQ31" s="141">
        <f>IFERROR(AC31/AD31,"")</f>
        <v/>
      </c>
      <c r="BR31" s="119" t="n">
        <v>4</v>
      </c>
      <c r="BS31" s="119" t="n">
        <v>4</v>
      </c>
      <c r="BT31" s="119" t="n">
        <v>5</v>
      </c>
      <c r="BU31" s="119" t="n"/>
      <c r="BV31" s="119" t="n"/>
      <c r="BW31" s="119" t="n"/>
      <c r="BX31" s="119" t="n"/>
      <c r="BY31" s="119" t="n"/>
      <c r="BZ31" s="119" t="inlineStr">
        <is>
          <t>Monthly Extra Hours</t>
        </is>
      </c>
      <c r="CA31" s="142" t="inlineStr">
        <is>
          <t>M55P</t>
        </is>
      </c>
      <c r="CB31" s="131" t="n">
        <v>1</v>
      </c>
      <c r="CC31" s="143">
        <f>IF(P31&gt;1,1,P31)*CB31</f>
        <v/>
      </c>
      <c r="CD31" s="143" t="n"/>
      <c r="CE31" s="222" t="n">
        <v>11253.68</v>
      </c>
      <c r="CF31" s="86" t="n"/>
      <c r="CG31" s="219" t="n">
        <v>13858.53658536585</v>
      </c>
      <c r="CH31" s="217">
        <f>IF(LOWER(T31)="ILS",12,1)*CG31/VLOOKUP($T31,CPC_USDConversion_xlTbl[[Currency2]:[Units/1 USD]],2,FALSE)</f>
        <v/>
      </c>
      <c r="CI31" s="225">
        <f>AF31</f>
        <v/>
      </c>
      <c r="CJ31" s="225">
        <f>IFERROR(CI31-CH31,"")</f>
        <v/>
      </c>
      <c r="CK31" s="140">
        <f>ROUND(AN31*CC31,-2)</f>
        <v/>
      </c>
      <c r="CL31" s="217">
        <f>CK31/VLOOKUP($T31,'USD Converstion'!$C$7:$D$174,2,FALSE)</f>
        <v/>
      </c>
      <c r="CM31" s="145">
        <f>IF(AD31&gt;X31,1,0)</f>
        <v/>
      </c>
      <c r="CN31" s="225">
        <f>IF(CM31&gt;0,AG31,0)</f>
        <v/>
      </c>
      <c r="CO31" s="225">
        <f>IF(CM31=0,0,AF31)</f>
        <v/>
      </c>
      <c r="CP31" s="146" t="n">
        <v>0</v>
      </c>
      <c r="CQ31" s="147" t="inlineStr">
        <is>
          <t>Regular</t>
        </is>
      </c>
      <c r="CR31" s="225">
        <f>AM31/VLOOKUP(T31,'USD Converstion'!$C$7:$D$174,2,FALSE)</f>
        <v/>
      </c>
      <c r="CS31" s="226">
        <f>AT31</f>
        <v/>
      </c>
      <c r="CT31" s="222" t="n">
        <v>0</v>
      </c>
      <c r="CU31" s="227" t="n"/>
      <c r="CV31" s="145">
        <f>IF(AX31&gt;0,1,0)</f>
        <v/>
      </c>
      <c r="CW31" s="145">
        <f>IF(AY31&gt;0,1,0)</f>
        <v/>
      </c>
      <c r="CX31" s="52" t="n">
        <v>0</v>
      </c>
      <c r="DM31">
        <f>IF(LOWER(T31)="ILS",12,1)*Y31/VLOOKUP($T31,CPC_USDConversion_xlTbl[[Currency2]:[Units/1 USD]],2,FALSE)</f>
        <v/>
      </c>
    </row>
    <row r="32" s="159">
      <c r="B32" s="113" t="n">
        <v>115779</v>
      </c>
      <c r="C32" s="113" t="n">
        <v>34968</v>
      </c>
      <c r="D32" s="113" t="n">
        <v>52975</v>
      </c>
      <c r="E32" s="114" t="inlineStr">
        <is>
          <t>Blanka Van Gelder</t>
        </is>
      </c>
      <c r="F32" s="152" t="inlineStr">
        <is>
          <t>Inside Sales Representative</t>
        </is>
      </c>
      <c r="G32" s="113" t="inlineStr">
        <is>
          <t>Sales Operations Analysis and Infrastructures</t>
        </is>
      </c>
      <c r="H32" s="113" t="inlineStr">
        <is>
          <t>Idan Eden</t>
        </is>
      </c>
      <c r="I32" s="113" t="inlineStr">
        <is>
          <t>Tal Payne</t>
        </is>
      </c>
      <c r="J32" s="114" t="inlineStr">
        <is>
          <t>Tal Payne</t>
        </is>
      </c>
      <c r="K32" s="114" t="inlineStr">
        <is>
          <t>Tal Payne</t>
        </is>
      </c>
      <c r="L32" s="113" t="inlineStr">
        <is>
          <t>Sales Operations</t>
        </is>
      </c>
      <c r="M32" s="115" t="n">
        <v>1</v>
      </c>
      <c r="N32" s="151">
        <f>LEFT(CA32,3)</f>
        <v/>
      </c>
      <c r="O32" s="216" t="n">
        <v>41671</v>
      </c>
      <c r="P32" s="118">
        <f>($D$5-O32)/365</f>
        <v/>
      </c>
      <c r="Q32" s="119">
        <f>Q32</f>
        <v/>
      </c>
      <c r="R32" s="52" t="n"/>
      <c r="S32" s="120" t="inlineStr">
        <is>
          <t>Israel</t>
        </is>
      </c>
      <c r="T32" s="120" t="inlineStr">
        <is>
          <t>ILS</t>
        </is>
      </c>
      <c r="U32" s="120" t="n">
        <v>25750</v>
      </c>
      <c r="V32" s="120" t="n">
        <v>3936.363636363636</v>
      </c>
      <c r="W32" s="120" t="n"/>
      <c r="X32" s="120">
        <f>W32+V32+U32</f>
        <v/>
      </c>
      <c r="Y32" s="121" t="n"/>
      <c r="Z32" s="121" t="n"/>
      <c r="AA32" s="122" t="n"/>
      <c r="AB32" s="122" t="n"/>
      <c r="AC32" s="122" t="n"/>
      <c r="AD32" s="123">
        <f>AC32+AB32+AA32</f>
        <v/>
      </c>
      <c r="AE32" s="124">
        <f>IFERROR(AD32/X32-1,"")</f>
        <v/>
      </c>
      <c r="AF32" s="217">
        <f>IF(LOWER(T32)="ILS",12,1)*X32/VLOOKUP($T32,CPC_USDConversion_xlTbl[[Currency2]:[Units/1 USD]],2,FALSE)</f>
        <v/>
      </c>
      <c r="AG32" s="217">
        <f>IF(LOWER(T32)="ILS",12,1)*AD32/VLOOKUP($T32,CPC_USDConversion_xlTbl[[Currency2]:[Units/1 USD]],2,FALSE)</f>
        <v/>
      </c>
      <c r="AH32" s="126">
        <f>AF32/VLOOKUP($S32,'CP$'!$B$5:$D$74,2,FALSE)</f>
        <v/>
      </c>
      <c r="AI32" s="126">
        <f>AG32/VLOOKUP($S32,'CP$'!$B$5:$D$74,2,FALSE)</f>
        <v/>
      </c>
      <c r="AJ32" s="52" t="n"/>
      <c r="AK32" s="127" t="inlineStr">
        <is>
          <t>Sales Variable</t>
        </is>
      </c>
      <c r="AL32" s="218" t="n"/>
      <c r="AM32" s="129" t="n"/>
      <c r="AN32" s="121" t="n"/>
      <c r="AO32" s="130" t="n"/>
      <c r="AP32" s="131">
        <f>IFERROR(AO32/AM32,"")</f>
        <v/>
      </c>
      <c r="AQ32" s="219">
        <f>AO32*CC32</f>
        <v/>
      </c>
      <c r="AR32" s="219" t="n"/>
      <c r="AS32" s="220">
        <f>AQ32-AR32</f>
        <v/>
      </c>
      <c r="AT32" s="217">
        <f>AS32/VLOOKUP($T32,'USD Converstion'!$C$7:$D$174,2,FALSE)</f>
        <v/>
      </c>
      <c r="AU32" s="52" t="n"/>
      <c r="AV32" s="221" t="n">
        <v>43957</v>
      </c>
      <c r="AW32" s="222" t="n">
        <v>19589.26213592233</v>
      </c>
      <c r="AX32" s="222" t="n"/>
      <c r="AY32" s="223" t="n"/>
      <c r="AZ32" s="52" t="n"/>
      <c r="BA32" s="137" t="inlineStr">
        <is>
          <t>June, 2020 - Compensation change from Monthly Salary:12000, Monthly Commission:4000, Total Compensation:16000 to Monthly Salary:13000, Monthly Commission:4000, Total Compensation:17000</t>
        </is>
      </c>
      <c r="BB32" s="138" t="inlineStr">
        <is>
          <t xml:space="preserve"> </t>
        </is>
      </c>
      <c r="BC32" s="52" t="n"/>
      <c r="BD32" s="219" t="n">
        <v>10500</v>
      </c>
      <c r="BE32" s="219" t="n">
        <v>4000</v>
      </c>
      <c r="BF32" s="219" t="n"/>
      <c r="BG32" s="120">
        <f>BF32+BE32+BD32</f>
        <v/>
      </c>
      <c r="BH32" s="217">
        <f>IF(LOWER(T32)="ILS",12,1)*BG32/VLOOKUP($T32,CPC_USDConversion_xlTbl[[Currency2]:[Units/1 USD]],2,FALSE)</f>
        <v/>
      </c>
      <c r="BI32" s="224">
        <f>BH32/VLOOKUP($S32,'CP$'!$B$5:$D$74,2,FALSE)</f>
        <v/>
      </c>
      <c r="BJ32" s="140" t="n">
        <v>12000</v>
      </c>
      <c r="BK32" s="140" t="n">
        <v>20000</v>
      </c>
      <c r="BL32" s="141">
        <f>IFERROR(U32/X32,"")</f>
        <v/>
      </c>
      <c r="BM32" s="141">
        <f>IFERROR(V32/X32,"")</f>
        <v/>
      </c>
      <c r="BN32" s="141">
        <f>IFERROR(W32/X32,"")</f>
        <v/>
      </c>
      <c r="BO32" s="141">
        <f>IFERROR(AA32/AD32,"")</f>
        <v/>
      </c>
      <c r="BP32" s="141">
        <f>IFERROR(AB32/AD32,"")</f>
        <v/>
      </c>
      <c r="BQ32" s="141">
        <f>IFERROR(AC32/AD32,"")</f>
        <v/>
      </c>
      <c r="BR32" s="119" t="n">
        <v>4</v>
      </c>
      <c r="BS32" s="119" t="n">
        <v>5</v>
      </c>
      <c r="BT32" s="119" t="n">
        <v>5</v>
      </c>
      <c r="BU32" s="119" t="n"/>
      <c r="BV32" s="119" t="n"/>
      <c r="BW32" s="119" t="n"/>
      <c r="BX32" s="119" t="n"/>
      <c r="BY32" s="119" t="n"/>
      <c r="BZ32" s="119" t="inlineStr">
        <is>
          <t>Employee</t>
        </is>
      </c>
      <c r="CA32" s="142" t="inlineStr">
        <is>
          <t>M55P</t>
        </is>
      </c>
      <c r="CB32" s="131" t="n">
        <v>1</v>
      </c>
      <c r="CC32" s="143">
        <f>IF(P32&gt;1,1,P32)*CB32</f>
        <v/>
      </c>
      <c r="CD32" s="143" t="n"/>
      <c r="CE32" s="222" t="n">
        <v>32324.4</v>
      </c>
      <c r="CF32" s="86" t="n"/>
      <c r="CG32" s="219" t="n">
        <v>16785.36585365854</v>
      </c>
      <c r="CH32" s="217">
        <f>IF(LOWER(T32)="ILS",12,1)*CG32/VLOOKUP($T32,CPC_USDConversion_xlTbl[[Currency2]:[Units/1 USD]],2,FALSE)</f>
        <v/>
      </c>
      <c r="CI32" s="225">
        <f>AF32</f>
        <v/>
      </c>
      <c r="CJ32" s="225">
        <f>IFERROR(CI32-CH32,"")</f>
        <v/>
      </c>
      <c r="CK32" s="140">
        <f>ROUND(AN32*CC32,-2)</f>
        <v/>
      </c>
      <c r="CL32" s="217">
        <f>CK32/VLOOKUP($T32,'USD Converstion'!$C$7:$D$174,2,FALSE)</f>
        <v/>
      </c>
      <c r="CM32" s="145">
        <f>IF(AD32&gt;X32,1,0)</f>
        <v/>
      </c>
      <c r="CN32" s="225">
        <f>IF(CM32&gt;0,AG32,0)</f>
        <v/>
      </c>
      <c r="CO32" s="225">
        <f>IF(CM32=0,0,AF32)</f>
        <v/>
      </c>
      <c r="CP32" s="146" t="n">
        <v>0</v>
      </c>
      <c r="CQ32" s="147" t="inlineStr">
        <is>
          <t>Regular</t>
        </is>
      </c>
      <c r="CR32" s="225">
        <f>AM32/VLOOKUP(T32,'USD Converstion'!$C$7:$D$174,2,FALSE)</f>
        <v/>
      </c>
      <c r="CS32" s="226">
        <f>AT32</f>
        <v/>
      </c>
      <c r="CT32" s="222" t="n">
        <v>0</v>
      </c>
      <c r="CU32" s="227" t="n"/>
      <c r="CV32" s="145">
        <f>IF(AX32&gt;0,1,0)</f>
        <v/>
      </c>
      <c r="CW32" s="145">
        <f>IF(AY32&gt;0,1,0)</f>
        <v/>
      </c>
      <c r="CX32" s="52" t="n">
        <v>0</v>
      </c>
      <c r="DM32">
        <f>IF(LOWER(T32)="ILS",12,1)*Y32/VLOOKUP($T32,CPC_USDConversion_xlTbl[[Currency2]:[Units/1 USD]],2,FALSE)</f>
        <v/>
      </c>
    </row>
    <row r="33" s="159">
      <c r="B33" s="113" t="n">
        <v>100811</v>
      </c>
      <c r="C33" s="113" t="n">
        <v>70711</v>
      </c>
      <c r="D33" s="113" t="n">
        <v>114330</v>
      </c>
      <c r="E33" s="114" t="inlineStr">
        <is>
          <t>Chen Yang (Chen) Wang</t>
        </is>
      </c>
      <c r="F33" s="152" t="inlineStr">
        <is>
          <t>HR Partner</t>
        </is>
      </c>
      <c r="G33" s="113" t="inlineStr">
        <is>
          <t>HR Intl</t>
        </is>
      </c>
      <c r="H33" s="113" t="inlineStr">
        <is>
          <t>Yiftah Yoffe</t>
        </is>
      </c>
      <c r="I33" s="113" t="inlineStr">
        <is>
          <t>Yiftah Yoffe</t>
        </is>
      </c>
      <c r="J33" s="114" t="inlineStr">
        <is>
          <t>Yiftah Yoffe</t>
        </is>
      </c>
      <c r="K33" s="114" t="inlineStr">
        <is>
          <t>Yiftah Yoffe</t>
        </is>
      </c>
      <c r="L33" s="113" t="inlineStr">
        <is>
          <t>Human Resources</t>
        </is>
      </c>
      <c r="M33" s="115" t="n">
        <v>1</v>
      </c>
      <c r="N33" s="151">
        <f>LEFT(CA33,3)</f>
        <v/>
      </c>
      <c r="O33" s="216" t="n">
        <v>42996</v>
      </c>
      <c r="P33" s="118">
        <f>($D$5-O33)/365</f>
        <v/>
      </c>
      <c r="Q33" s="119">
        <f>Q33</f>
        <v/>
      </c>
      <c r="R33" s="52" t="n"/>
      <c r="S33" s="120" t="inlineStr">
        <is>
          <t>Singapore</t>
        </is>
      </c>
      <c r="T33" s="120" t="inlineStr">
        <is>
          <t>SGD</t>
        </is>
      </c>
      <c r="U33" s="120" t="n">
        <v>109500</v>
      </c>
      <c r="V33" s="120" t="n"/>
      <c r="W33" s="120" t="n">
        <v>7166.666666666666</v>
      </c>
      <c r="X33" s="120">
        <f>W33+V33+U33</f>
        <v/>
      </c>
      <c r="Y33" s="121" t="n"/>
      <c r="Z33" s="121" t="n"/>
      <c r="AA33" s="122" t="n"/>
      <c r="AB33" s="122" t="n"/>
      <c r="AC33" s="122" t="n"/>
      <c r="AD33" s="123">
        <f>AC33+AB33+AA33</f>
        <v/>
      </c>
      <c r="AE33" s="124">
        <f>IFERROR(AD33/X33-1,"")</f>
        <v/>
      </c>
      <c r="AF33" s="217">
        <f>IF(LOWER(T33)="ILS",12,1)*X33/VLOOKUP($T33,CPC_USDConversion_xlTbl[[Currency2]:[Units/1 USD]],2,FALSE)</f>
        <v/>
      </c>
      <c r="AG33" s="217">
        <f>IF(LOWER(T33)="ILS",12,1)*AD33/VLOOKUP($T33,CPC_USDConversion_xlTbl[[Currency2]:[Units/1 USD]],2,FALSE)</f>
        <v/>
      </c>
      <c r="AH33" s="126">
        <f>AF33/VLOOKUP($S33,'CP$'!$B$5:$D$74,2,FALSE)</f>
        <v/>
      </c>
      <c r="AI33" s="126">
        <f>AG33/VLOOKUP($S33,'CP$'!$B$5:$D$74,2,FALSE)</f>
        <v/>
      </c>
      <c r="AJ33" s="52" t="n"/>
      <c r="AK33" s="127" t="inlineStr">
        <is>
          <t>Target Bonus</t>
        </is>
      </c>
      <c r="AL33" s="218" t="n">
        <v>9000</v>
      </c>
      <c r="AM33" s="129" t="n">
        <v>7000</v>
      </c>
      <c r="AN33" s="121" t="n"/>
      <c r="AO33" s="130" t="n"/>
      <c r="AP33" s="131">
        <f>IFERROR(AO33/AM33,"")</f>
        <v/>
      </c>
      <c r="AQ33" s="219">
        <f>AO33*CC33</f>
        <v/>
      </c>
      <c r="AR33" s="219" t="n"/>
      <c r="AS33" s="220">
        <f>AQ33-AR33</f>
        <v/>
      </c>
      <c r="AT33" s="217">
        <f>AS33/VLOOKUP($T33,'USD Converstion'!$C$7:$D$174,2,FALSE)</f>
        <v/>
      </c>
      <c r="AU33" s="52" t="n"/>
      <c r="AV33" s="221" t="n">
        <v>43615</v>
      </c>
      <c r="AW33" s="222" t="n">
        <v>19547.55339805825</v>
      </c>
      <c r="AX33" s="222" t="n"/>
      <c r="AY33" s="223" t="n"/>
      <c r="AZ33" s="52" t="n"/>
      <c r="BA33" s="137" t="n"/>
      <c r="BB33" s="138" t="inlineStr">
        <is>
          <t xml:space="preserve"> </t>
        </is>
      </c>
      <c r="BC33" s="52" t="n"/>
      <c r="BD33" s="219" t="n">
        <v>69000</v>
      </c>
      <c r="BE33" s="219" t="n"/>
      <c r="BF33" s="219" t="n">
        <v>5000</v>
      </c>
      <c r="BG33" s="120">
        <f>BF33+BE33+BD33</f>
        <v/>
      </c>
      <c r="BH33" s="217">
        <f>IF(LOWER(T33)="ILS",12,1)*BG33/VLOOKUP($T33,CPC_USDConversion_xlTbl[[Currency2]:[Units/1 USD]],2,FALSE)</f>
        <v/>
      </c>
      <c r="BI33" s="224">
        <f>BH33/VLOOKUP($S33,'CP$'!$B$5:$D$74,2,FALSE)</f>
        <v/>
      </c>
      <c r="BJ33" s="140" t="n">
        <v>70000</v>
      </c>
      <c r="BK33" s="140" t="n">
        <v>100000</v>
      </c>
      <c r="BL33" s="141">
        <f>IFERROR(U33/X33,"")</f>
        <v/>
      </c>
      <c r="BM33" s="141">
        <f>IFERROR(V33/X33,"")</f>
        <v/>
      </c>
      <c r="BN33" s="141">
        <f>IFERROR(W33/X33,"")</f>
        <v/>
      </c>
      <c r="BO33" s="141">
        <f>IFERROR(AA33/AD33,"")</f>
        <v/>
      </c>
      <c r="BP33" s="141">
        <f>IFERROR(AB33/AD33,"")</f>
        <v/>
      </c>
      <c r="BQ33" s="141">
        <f>IFERROR(AC33/AD33,"")</f>
        <v/>
      </c>
      <c r="BR33" s="119" t="n"/>
      <c r="BS33" s="119" t="n"/>
      <c r="BT33" s="119" t="n"/>
      <c r="BU33" s="119" t="n"/>
      <c r="BV33" s="119" t="n"/>
      <c r="BW33" s="119" t="n"/>
      <c r="BX33" s="119" t="n"/>
      <c r="BY33" s="119" t="n"/>
      <c r="BZ33" s="119" t="inlineStr">
        <is>
          <t>Employee</t>
        </is>
      </c>
      <c r="CA33" s="142" t="inlineStr">
        <is>
          <t>P54P</t>
        </is>
      </c>
      <c r="CB33" s="131" t="n">
        <v>1</v>
      </c>
      <c r="CC33" s="143">
        <f>IF(P33&gt;1,1,P33)*CB33</f>
        <v/>
      </c>
      <c r="CD33" s="143" t="n"/>
      <c r="CE33" s="222" t="n">
        <v>15803.04</v>
      </c>
      <c r="CF33" s="86" t="n"/>
      <c r="CG33" s="219" t="n">
        <v>85078.04878048781</v>
      </c>
      <c r="CH33" s="217">
        <f>IF(LOWER(T33)="ILS",12,1)*CG33/VLOOKUP($T33,CPC_USDConversion_xlTbl[[Currency2]:[Units/1 USD]],2,FALSE)</f>
        <v/>
      </c>
      <c r="CI33" s="225">
        <f>AF33</f>
        <v/>
      </c>
      <c r="CJ33" s="225">
        <f>IFERROR(CI33-CH33,"")</f>
        <v/>
      </c>
      <c r="CK33" s="140">
        <f>ROUND(AN33*CC33,-2)</f>
        <v/>
      </c>
      <c r="CL33" s="217">
        <f>CK33/VLOOKUP($T33,'USD Converstion'!$C$7:$D$174,2,FALSE)</f>
        <v/>
      </c>
      <c r="CM33" s="145">
        <f>IF(AD33&gt;X33,1,0)</f>
        <v/>
      </c>
      <c r="CN33" s="225">
        <f>IF(CM33&gt;0,AG33,0)</f>
        <v/>
      </c>
      <c r="CO33" s="225">
        <f>IF(CM33=0,0,AF33)</f>
        <v/>
      </c>
      <c r="CP33" s="146" t="n">
        <v>0</v>
      </c>
      <c r="CQ33" s="147" t="inlineStr">
        <is>
          <t>Regular</t>
        </is>
      </c>
      <c r="CR33" s="225">
        <f>AM33/VLOOKUP(T33,'USD Converstion'!$C$7:$D$174,2,FALSE)</f>
        <v/>
      </c>
      <c r="CS33" s="226">
        <f>AT33</f>
        <v/>
      </c>
      <c r="CT33" s="222" t="n">
        <v>0</v>
      </c>
      <c r="CU33" s="227" t="n"/>
      <c r="CV33" s="145">
        <f>IF(AX33&gt;0,1,0)</f>
        <v/>
      </c>
      <c r="CW33" s="145">
        <f>IF(AY33&gt;0,1,0)</f>
        <v/>
      </c>
      <c r="CX33" s="52" t="n">
        <v>0</v>
      </c>
      <c r="DM33">
        <f>IF(LOWER(T33)="ILS",12,1)*Y33/VLOOKUP($T33,CPC_USDConversion_xlTbl[[Currency2]:[Units/1 USD]],2,FALSE)</f>
        <v/>
      </c>
    </row>
    <row r="34" s="159">
      <c r="B34" s="113" t="n">
        <v>132091</v>
      </c>
      <c r="C34" s="113" t="n">
        <v>87695</v>
      </c>
      <c r="D34" s="113" t="n">
        <v>95561</v>
      </c>
      <c r="E34" s="114" t="inlineStr">
        <is>
          <t>Delya Baruh</t>
        </is>
      </c>
      <c r="F34" s="152" t="inlineStr">
        <is>
          <t>Renewals Manager</t>
        </is>
      </c>
      <c r="G34" s="113" t="inlineStr">
        <is>
          <t>Renewals Business, Intl</t>
        </is>
      </c>
      <c r="H34" s="113" t="inlineStr">
        <is>
          <t>Adi Skoler</t>
        </is>
      </c>
      <c r="I34" s="113" t="inlineStr">
        <is>
          <t>Tal Payne</t>
        </is>
      </c>
      <c r="J34" s="114" t="inlineStr">
        <is>
          <t>Tal Payne</t>
        </is>
      </c>
      <c r="K34" s="114" t="inlineStr">
        <is>
          <t>Tal Payne</t>
        </is>
      </c>
      <c r="L34" s="113" t="inlineStr">
        <is>
          <t>Sales Operations</t>
        </is>
      </c>
      <c r="M34" s="115" t="n">
        <v>1</v>
      </c>
      <c r="N34" s="151">
        <f>LEFT(CA34,3)</f>
        <v/>
      </c>
      <c r="O34" s="216" t="n">
        <v>43717</v>
      </c>
      <c r="P34" s="118">
        <f>($D$5-O34)/365</f>
        <v/>
      </c>
      <c r="Q34" s="119">
        <f>Q34</f>
        <v/>
      </c>
      <c r="R34" s="52" t="n"/>
      <c r="S34" s="120" t="inlineStr">
        <is>
          <t>Israel</t>
        </is>
      </c>
      <c r="T34" s="120" t="inlineStr">
        <is>
          <t>ILS</t>
        </is>
      </c>
      <c r="U34" s="120" t="n">
        <v>22687.5</v>
      </c>
      <c r="V34" s="120" t="n">
        <v>2218.181818181818</v>
      </c>
      <c r="W34" s="120" t="n"/>
      <c r="X34" s="120">
        <f>W34+V34+U34</f>
        <v/>
      </c>
      <c r="Y34" s="121" t="n"/>
      <c r="Z34" s="121" t="n"/>
      <c r="AA34" s="122" t="n"/>
      <c r="AB34" s="122" t="n"/>
      <c r="AC34" s="122" t="n"/>
      <c r="AD34" s="123">
        <f>AC34+AB34+AA34</f>
        <v/>
      </c>
      <c r="AE34" s="124">
        <f>IFERROR(AD34/X34-1,"")</f>
        <v/>
      </c>
      <c r="AF34" s="217">
        <f>IF(LOWER(T34)="ILS",12,1)*X34/VLOOKUP($T34,CPC_USDConversion_xlTbl[[Currency2]:[Units/1 USD]],2,FALSE)</f>
        <v/>
      </c>
      <c r="AG34" s="217">
        <f>IF(LOWER(T34)="ILS",12,1)*AD34/VLOOKUP($T34,CPC_USDConversion_xlTbl[[Currency2]:[Units/1 USD]],2,FALSE)</f>
        <v/>
      </c>
      <c r="AH34" s="126">
        <f>AF34/VLOOKUP($S34,'CP$'!$B$5:$D$74,2,FALSE)</f>
        <v/>
      </c>
      <c r="AI34" s="126">
        <f>AG34/VLOOKUP($S34,'CP$'!$B$5:$D$74,2,FALSE)</f>
        <v/>
      </c>
      <c r="AJ34" s="52" t="n"/>
      <c r="AK34" s="127" t="inlineStr">
        <is>
          <t>Sales Variable</t>
        </is>
      </c>
      <c r="AL34" s="218" t="n"/>
      <c r="AM34" s="129" t="n"/>
      <c r="AN34" s="121" t="n"/>
      <c r="AO34" s="130" t="n"/>
      <c r="AP34" s="131">
        <f>IFERROR(AO34/AM34,"")</f>
        <v/>
      </c>
      <c r="AQ34" s="219">
        <f>AO34*CC34</f>
        <v/>
      </c>
      <c r="AR34" s="219" t="n"/>
      <c r="AS34" s="220">
        <f>AQ34-AR34</f>
        <v/>
      </c>
      <c r="AT34" s="217">
        <f>AS34/VLOOKUP($T34,'USD Converstion'!$C$7:$D$174,2,FALSE)</f>
        <v/>
      </c>
      <c r="AU34" s="52" t="n"/>
      <c r="AV34" s="221" t="n"/>
      <c r="AW34" s="222" t="n"/>
      <c r="AX34" s="222" t="n"/>
      <c r="AY34" s="223" t="n"/>
      <c r="AZ34" s="52" t="n"/>
      <c r="BA34" s="137" t="n"/>
      <c r="BB34" s="138" t="inlineStr">
        <is>
          <t xml:space="preserve"> </t>
        </is>
      </c>
      <c r="BC34" s="52" t="n"/>
      <c r="BD34" s="219" t="n"/>
      <c r="BE34" s="219" t="n"/>
      <c r="BF34" s="219" t="n"/>
      <c r="BG34" s="120">
        <f>BF34+BE34+BD34</f>
        <v/>
      </c>
      <c r="BH34" s="217">
        <f>IF(LOWER(T34)="ILS",12,1)*BG34/VLOOKUP($T34,CPC_USDConversion_xlTbl[[Currency2]:[Units/1 USD]],2,FALSE)</f>
        <v/>
      </c>
      <c r="BI34" s="224">
        <f>BH34/VLOOKUP($S34,'CP$'!$B$5:$D$74,2,FALSE)</f>
        <v/>
      </c>
      <c r="BJ34" s="140" t="n">
        <v>12000</v>
      </c>
      <c r="BK34" s="140" t="n">
        <v>20000</v>
      </c>
      <c r="BL34" s="141">
        <f>IFERROR(U34/X34,"")</f>
        <v/>
      </c>
      <c r="BM34" s="141">
        <f>IFERROR(V34/X34,"")</f>
        <v/>
      </c>
      <c r="BN34" s="141">
        <f>IFERROR(W34/X34,"")</f>
        <v/>
      </c>
      <c r="BO34" s="141">
        <f>IFERROR(AA34/AD34,"")</f>
        <v/>
      </c>
      <c r="BP34" s="141">
        <f>IFERROR(AB34/AD34,"")</f>
        <v/>
      </c>
      <c r="BQ34" s="141">
        <f>IFERROR(AC34/AD34,"")</f>
        <v/>
      </c>
      <c r="BR34" s="119" t="n"/>
      <c r="BS34" s="119" t="n">
        <v>4</v>
      </c>
      <c r="BT34" s="119" t="n">
        <v>5</v>
      </c>
      <c r="BU34" s="119" t="n"/>
      <c r="BV34" s="119" t="n"/>
      <c r="BW34" s="119" t="n"/>
      <c r="BX34" s="119" t="n"/>
      <c r="BY34" s="119" t="n"/>
      <c r="BZ34" s="119" t="inlineStr">
        <is>
          <t>Monthly Extra Hours</t>
        </is>
      </c>
      <c r="CA34" s="142" t="inlineStr">
        <is>
          <t>M55P</t>
        </is>
      </c>
      <c r="CB34" s="131" t="n">
        <v>1</v>
      </c>
      <c r="CC34" s="143">
        <f>IF(P34&gt;1,1,P34)*CB34</f>
        <v/>
      </c>
      <c r="CD34" s="143" t="n"/>
      <c r="CE34" s="222" t="n"/>
      <c r="CF34" s="86" t="n"/>
      <c r="CG34" s="219" t="n">
        <v>12551.21951219512</v>
      </c>
      <c r="CH34" s="217">
        <f>IF(LOWER(T34)="ILS",12,1)*CG34/VLOOKUP($T34,CPC_USDConversion_xlTbl[[Currency2]:[Units/1 USD]],2,FALSE)</f>
        <v/>
      </c>
      <c r="CI34" s="225">
        <f>AF34</f>
        <v/>
      </c>
      <c r="CJ34" s="225">
        <f>IFERROR(CI34-CH34,"")</f>
        <v/>
      </c>
      <c r="CK34" s="140">
        <f>ROUND(AN34*CC34,-2)</f>
        <v/>
      </c>
      <c r="CL34" s="217">
        <f>CK34/VLOOKUP($T34,'USD Converstion'!$C$7:$D$174,2,FALSE)</f>
        <v/>
      </c>
      <c r="CM34" s="145">
        <f>IF(AD34&gt;X34,1,0)</f>
        <v/>
      </c>
      <c r="CN34" s="225">
        <f>IF(CM34&gt;0,AG34,0)</f>
        <v/>
      </c>
      <c r="CO34" s="225">
        <f>IF(CM34=0,0,AF34)</f>
        <v/>
      </c>
      <c r="CP34" s="146" t="n">
        <v>0</v>
      </c>
      <c r="CQ34" s="147" t="inlineStr">
        <is>
          <t>Regular</t>
        </is>
      </c>
      <c r="CR34" s="225">
        <f>AM34/VLOOKUP(T34,'USD Converstion'!$C$7:$D$174,2,FALSE)</f>
        <v/>
      </c>
      <c r="CS34" s="226">
        <f>AT34</f>
        <v/>
      </c>
      <c r="CT34" s="222" t="n">
        <v>0</v>
      </c>
      <c r="CU34" s="227" t="n"/>
      <c r="CV34" s="145">
        <f>IF(AX34&gt;0,1,0)</f>
        <v/>
      </c>
      <c r="CW34" s="145">
        <f>IF(AY34&gt;0,1,0)</f>
        <v/>
      </c>
      <c r="CX34" s="52" t="n">
        <v>0</v>
      </c>
      <c r="DM34">
        <f>IF(LOWER(T34)="ILS",12,1)*Y34/VLOOKUP($T34,CPC_USDConversion_xlTbl[[Currency2]:[Units/1 USD]],2,FALSE)</f>
        <v/>
      </c>
    </row>
    <row r="35" s="159">
      <c r="B35" s="113" t="n">
        <v>132094</v>
      </c>
      <c r="C35" s="113" t="n">
        <v>37431</v>
      </c>
      <c r="D35" s="113" t="n">
        <v>106237</v>
      </c>
      <c r="E35" s="114" t="inlineStr">
        <is>
          <t>Eyal Nissan</t>
        </is>
      </c>
      <c r="F35" s="152" t="inlineStr">
        <is>
          <t>Renewals Manager</t>
        </is>
      </c>
      <c r="G35" s="113" t="inlineStr">
        <is>
          <t>Renewals Business, Intl</t>
        </is>
      </c>
      <c r="H35" s="113" t="inlineStr">
        <is>
          <t>Adi Skoler</t>
        </is>
      </c>
      <c r="I35" s="113" t="inlineStr">
        <is>
          <t>Tal Payne</t>
        </is>
      </c>
      <c r="J35" s="114" t="inlineStr">
        <is>
          <t>Tal Payne</t>
        </is>
      </c>
      <c r="K35" s="114" t="inlineStr">
        <is>
          <t>Tal Payne</t>
        </is>
      </c>
      <c r="L35" s="113" t="inlineStr">
        <is>
          <t>Sales Operations</t>
        </is>
      </c>
      <c r="M35" s="115" t="n">
        <v>1</v>
      </c>
      <c r="N35" s="151">
        <f>LEFT(CA35,3)</f>
        <v/>
      </c>
      <c r="O35" s="216" t="n">
        <v>43605</v>
      </c>
      <c r="P35" s="118">
        <f>($D$5-O35)/365</f>
        <v/>
      </c>
      <c r="Q35" s="119">
        <f>Q35</f>
        <v/>
      </c>
      <c r="R35" s="52" t="n"/>
      <c r="S35" s="120" t="inlineStr">
        <is>
          <t>Israel</t>
        </is>
      </c>
      <c r="T35" s="120" t="inlineStr">
        <is>
          <t>ILS</t>
        </is>
      </c>
      <c r="U35" s="120" t="n">
        <v>21500</v>
      </c>
      <c r="V35" s="120" t="n">
        <v>2300</v>
      </c>
      <c r="W35" s="120" t="n"/>
      <c r="X35" s="120">
        <f>W35+V35+U35</f>
        <v/>
      </c>
      <c r="Y35" s="121" t="n"/>
      <c r="Z35" s="121" t="n"/>
      <c r="AA35" s="122" t="n"/>
      <c r="AB35" s="122" t="n"/>
      <c r="AC35" s="122" t="n"/>
      <c r="AD35" s="123">
        <f>AC35+AB35+AA35</f>
        <v/>
      </c>
      <c r="AE35" s="124">
        <f>IFERROR(AD35/X35-1,"")</f>
        <v/>
      </c>
      <c r="AF35" s="217">
        <f>IF(LOWER(T35)="ILS",12,1)*X35/VLOOKUP($T35,CPC_USDConversion_xlTbl[[Currency2]:[Units/1 USD]],2,FALSE)</f>
        <v/>
      </c>
      <c r="AG35" s="217">
        <f>IF(LOWER(T35)="ILS",12,1)*AD35/VLOOKUP($T35,CPC_USDConversion_xlTbl[[Currency2]:[Units/1 USD]],2,FALSE)</f>
        <v/>
      </c>
      <c r="AH35" s="126">
        <f>AF35/VLOOKUP($S35,'CP$'!$B$5:$D$74,2,FALSE)</f>
        <v/>
      </c>
      <c r="AI35" s="126">
        <f>AG35/VLOOKUP($S35,'CP$'!$B$5:$D$74,2,FALSE)</f>
        <v/>
      </c>
      <c r="AJ35" s="52" t="n"/>
      <c r="AK35" s="127" t="inlineStr">
        <is>
          <t>Sales Variable</t>
        </is>
      </c>
      <c r="AL35" s="218" t="n"/>
      <c r="AM35" s="129" t="n"/>
      <c r="AN35" s="121" t="n"/>
      <c r="AO35" s="130" t="n"/>
      <c r="AP35" s="131">
        <f>IFERROR(AO35/AM35,"")</f>
        <v/>
      </c>
      <c r="AQ35" s="219">
        <f>AO35*CC35</f>
        <v/>
      </c>
      <c r="AR35" s="219" t="n"/>
      <c r="AS35" s="220">
        <f>AQ35-AR35</f>
        <v/>
      </c>
      <c r="AT35" s="217">
        <f>AS35/VLOOKUP($T35,'USD Converstion'!$C$7:$D$174,2,FALSE)</f>
        <v/>
      </c>
      <c r="AU35" s="52" t="n"/>
      <c r="AV35" s="221" t="n"/>
      <c r="AW35" s="222" t="n"/>
      <c r="AX35" s="222" t="n"/>
      <c r="AY35" s="223" t="n"/>
      <c r="AZ35" s="52" t="n"/>
      <c r="BA35" s="137" t="n"/>
      <c r="BB35" s="138" t="inlineStr">
        <is>
          <t xml:space="preserve"> </t>
        </is>
      </c>
      <c r="BC35" s="52" t="n"/>
      <c r="BD35" s="219" t="n"/>
      <c r="BE35" s="219" t="n"/>
      <c r="BF35" s="219" t="n"/>
      <c r="BG35" s="120">
        <f>BF35+BE35+BD35</f>
        <v/>
      </c>
      <c r="BH35" s="217">
        <f>IF(LOWER(T35)="ILS",12,1)*BG35/VLOOKUP($T35,CPC_USDConversion_xlTbl[[Currency2]:[Units/1 USD]],2,FALSE)</f>
        <v/>
      </c>
      <c r="BI35" s="224">
        <f>BH35/VLOOKUP($S35,'CP$'!$B$5:$D$74,2,FALSE)</f>
        <v/>
      </c>
      <c r="BJ35" s="140" t="n">
        <v>10000</v>
      </c>
      <c r="BK35" s="140" t="n">
        <v>15500</v>
      </c>
      <c r="BL35" s="141">
        <f>IFERROR(U35/X35,"")</f>
        <v/>
      </c>
      <c r="BM35" s="141">
        <f>IFERROR(V35/X35,"")</f>
        <v/>
      </c>
      <c r="BN35" s="141">
        <f>IFERROR(W35/X35,"")</f>
        <v/>
      </c>
      <c r="BO35" s="141">
        <f>IFERROR(AA35/AD35,"")</f>
        <v/>
      </c>
      <c r="BP35" s="141">
        <f>IFERROR(AB35/AD35,"")</f>
        <v/>
      </c>
      <c r="BQ35" s="141">
        <f>IFERROR(AC35/AD35,"")</f>
        <v/>
      </c>
      <c r="BR35" s="119" t="n"/>
      <c r="BS35" s="119" t="n">
        <v>5</v>
      </c>
      <c r="BT35" s="119" t="n">
        <v>5</v>
      </c>
      <c r="BU35" s="119" t="n"/>
      <c r="BV35" s="119" t="n"/>
      <c r="BW35" s="119" t="n"/>
      <c r="BX35" s="119" t="n"/>
      <c r="BY35" s="119" t="n"/>
      <c r="BZ35" s="119" t="inlineStr">
        <is>
          <t>Monthly Extra Hours</t>
        </is>
      </c>
      <c r="CA35" s="142" t="inlineStr">
        <is>
          <t>M65P</t>
        </is>
      </c>
      <c r="CB35" s="131" t="n">
        <v>1</v>
      </c>
      <c r="CC35" s="143">
        <f>IF(P35&gt;1,1,P35)*CB35</f>
        <v/>
      </c>
      <c r="CD35" s="143" t="n"/>
      <c r="CE35" s="222" t="n"/>
      <c r="CF35" s="86" t="n"/>
      <c r="CG35" s="219" t="n">
        <v>11712.19512195122</v>
      </c>
      <c r="CH35" s="217">
        <f>IF(LOWER(T35)="ILS",12,1)*CG35/VLOOKUP($T35,CPC_USDConversion_xlTbl[[Currency2]:[Units/1 USD]],2,FALSE)</f>
        <v/>
      </c>
      <c r="CI35" s="225">
        <f>AF35</f>
        <v/>
      </c>
      <c r="CJ35" s="225">
        <f>IFERROR(CI35-CH35,"")</f>
        <v/>
      </c>
      <c r="CK35" s="140">
        <f>ROUND(AN35*CC35,-2)</f>
        <v/>
      </c>
      <c r="CL35" s="217">
        <f>CK35/VLOOKUP($T35,'USD Converstion'!$C$7:$D$174,2,FALSE)</f>
        <v/>
      </c>
      <c r="CM35" s="145">
        <f>IF(AD35&gt;X35,1,0)</f>
        <v/>
      </c>
      <c r="CN35" s="225">
        <f>IF(CM35&gt;0,AG35,0)</f>
        <v/>
      </c>
      <c r="CO35" s="225">
        <f>IF(CM35=0,0,AF35)</f>
        <v/>
      </c>
      <c r="CP35" s="146" t="n">
        <v>0</v>
      </c>
      <c r="CQ35" s="147" t="inlineStr">
        <is>
          <t>Regular</t>
        </is>
      </c>
      <c r="CR35" s="225">
        <f>AM35/VLOOKUP(T35,'USD Converstion'!$C$7:$D$174,2,FALSE)</f>
        <v/>
      </c>
      <c r="CS35" s="226">
        <f>AT35</f>
        <v/>
      </c>
      <c r="CT35" s="222" t="n">
        <v>0</v>
      </c>
      <c r="CU35" s="227" t="n"/>
      <c r="CV35" s="145">
        <f>IF(AX35&gt;0,1,0)</f>
        <v/>
      </c>
      <c r="CW35" s="145">
        <f>IF(AY35&gt;0,1,0)</f>
        <v/>
      </c>
      <c r="CX35" s="52" t="n">
        <v>0</v>
      </c>
      <c r="DM35">
        <f>IF(LOWER(T35)="ILS",12,1)*Y35/VLOOKUP($T35,CPC_USDConversion_xlTbl[[Currency2]:[Units/1 USD]],2,FALSE)</f>
        <v/>
      </c>
    </row>
    <row r="36" s="159">
      <c r="B36" s="113" t="n">
        <v>108960</v>
      </c>
      <c r="C36" s="113" t="n">
        <v>123694</v>
      </c>
      <c r="D36" s="113" t="n">
        <v>54019</v>
      </c>
      <c r="E36" s="114" t="inlineStr">
        <is>
          <t>Hila Sayag</t>
        </is>
      </c>
      <c r="F36" s="152" t="inlineStr">
        <is>
          <t>Renewals Manager</t>
        </is>
      </c>
      <c r="G36" s="113" t="inlineStr">
        <is>
          <t>Renewals Business, Intl</t>
        </is>
      </c>
      <c r="H36" s="113" t="inlineStr">
        <is>
          <t>Adi Skoler</t>
        </is>
      </c>
      <c r="I36" s="113" t="inlineStr">
        <is>
          <t>Tal Payne</t>
        </is>
      </c>
      <c r="J36" s="114" t="inlineStr">
        <is>
          <t>Tal Payne</t>
        </is>
      </c>
      <c r="K36" s="114" t="inlineStr">
        <is>
          <t>Tal Payne</t>
        </is>
      </c>
      <c r="L36" s="113" t="inlineStr">
        <is>
          <t>Sales Operations</t>
        </is>
      </c>
      <c r="M36" s="115" t="n">
        <v>1</v>
      </c>
      <c r="N36" s="151">
        <f>LEFT(CA36,3)</f>
        <v/>
      </c>
      <c r="O36" s="216" t="n">
        <v>43766</v>
      </c>
      <c r="P36" s="118">
        <f>($D$5-O36)/365</f>
        <v/>
      </c>
      <c r="Q36" s="119">
        <f>Q36</f>
        <v/>
      </c>
      <c r="R36" s="52" t="n"/>
      <c r="S36" s="120" t="inlineStr">
        <is>
          <t>Israel</t>
        </is>
      </c>
      <c r="T36" s="120" t="inlineStr">
        <is>
          <t>ILS</t>
        </is>
      </c>
      <c r="U36" s="120" t="n">
        <v>22000</v>
      </c>
      <c r="V36" s="120" t="n">
        <v>2118.181818181818</v>
      </c>
      <c r="W36" s="120" t="n"/>
      <c r="X36" s="120">
        <f>W36+V36+U36</f>
        <v/>
      </c>
      <c r="Y36" s="121" t="n"/>
      <c r="Z36" s="121" t="n"/>
      <c r="AA36" s="122" t="n"/>
      <c r="AB36" s="122" t="n"/>
      <c r="AC36" s="122" t="n"/>
      <c r="AD36" s="123">
        <f>AC36+AB36+AA36</f>
        <v/>
      </c>
      <c r="AE36" s="124">
        <f>IFERROR(AD36/X36-1,"")</f>
        <v/>
      </c>
      <c r="AF36" s="217">
        <f>IF(LOWER(T36)="ILS",12,1)*X36/VLOOKUP($T36,CPC_USDConversion_xlTbl[[Currency2]:[Units/1 USD]],2,FALSE)</f>
        <v/>
      </c>
      <c r="AG36" s="217">
        <f>IF(LOWER(T36)="ILS",12,1)*AD36/VLOOKUP($T36,CPC_USDConversion_xlTbl[[Currency2]:[Units/1 USD]],2,FALSE)</f>
        <v/>
      </c>
      <c r="AH36" s="126">
        <f>AF36/VLOOKUP($S36,'CP$'!$B$5:$D$74,2,FALSE)</f>
        <v/>
      </c>
      <c r="AI36" s="126">
        <f>AG36/VLOOKUP($S36,'CP$'!$B$5:$D$74,2,FALSE)</f>
        <v/>
      </c>
      <c r="AJ36" s="52" t="n"/>
      <c r="AK36" s="127" t="inlineStr">
        <is>
          <t>Sales Variable</t>
        </is>
      </c>
      <c r="AL36" s="218" t="n"/>
      <c r="AM36" s="129" t="n"/>
      <c r="AN36" s="121" t="n"/>
      <c r="AO36" s="130" t="n"/>
      <c r="AP36" s="131">
        <f>IFERROR(AO36/AM36,"")</f>
        <v/>
      </c>
      <c r="AQ36" s="219">
        <f>AO36*CC36</f>
        <v/>
      </c>
      <c r="AR36" s="219" t="n"/>
      <c r="AS36" s="220">
        <f>AQ36-AR36</f>
        <v/>
      </c>
      <c r="AT36" s="217">
        <f>AS36/VLOOKUP($T36,'USD Converstion'!$C$7:$D$174,2,FALSE)</f>
        <v/>
      </c>
      <c r="AU36" s="52" t="n"/>
      <c r="AV36" s="221" t="n"/>
      <c r="AW36" s="222" t="n"/>
      <c r="AX36" s="222" t="n"/>
      <c r="AY36" s="223" t="n"/>
      <c r="AZ36" s="52" t="n"/>
      <c r="BA36" s="137" t="n"/>
      <c r="BB36" s="138" t="inlineStr">
        <is>
          <t xml:space="preserve"> </t>
        </is>
      </c>
      <c r="BC36" s="52" t="n"/>
      <c r="BD36" s="219" t="n"/>
      <c r="BE36" s="219" t="n"/>
      <c r="BF36" s="219" t="n"/>
      <c r="BG36" s="120">
        <f>BF36+BE36+BD36</f>
        <v/>
      </c>
      <c r="BH36" s="217">
        <f>IF(LOWER(T36)="ILS",12,1)*BG36/VLOOKUP($T36,CPC_USDConversion_xlTbl[[Currency2]:[Units/1 USD]],2,FALSE)</f>
        <v/>
      </c>
      <c r="BI36" s="224">
        <f>BH36/VLOOKUP($S36,'CP$'!$B$5:$D$74,2,FALSE)</f>
        <v/>
      </c>
      <c r="BJ36" s="140" t="n">
        <v>10000</v>
      </c>
      <c r="BK36" s="140" t="n">
        <v>15500</v>
      </c>
      <c r="BL36" s="141">
        <f>IFERROR(U36/X36,"")</f>
        <v/>
      </c>
      <c r="BM36" s="141">
        <f>IFERROR(V36/X36,"")</f>
        <v/>
      </c>
      <c r="BN36" s="141">
        <f>IFERROR(W36/X36,"")</f>
        <v/>
      </c>
      <c r="BO36" s="141">
        <f>IFERROR(AA36/AD36,"")</f>
        <v/>
      </c>
      <c r="BP36" s="141">
        <f>IFERROR(AB36/AD36,"")</f>
        <v/>
      </c>
      <c r="BQ36" s="141">
        <f>IFERROR(AC36/AD36,"")</f>
        <v/>
      </c>
      <c r="BR36" s="119" t="n"/>
      <c r="BS36" s="119" t="n"/>
      <c r="BT36" s="119" t="n">
        <v>4</v>
      </c>
      <c r="BU36" s="119" t="n"/>
      <c r="BV36" s="119" t="n"/>
      <c r="BW36" s="119" t="n"/>
      <c r="BX36" s="119" t="n"/>
      <c r="BY36" s="119" t="n"/>
      <c r="BZ36" s="119" t="inlineStr">
        <is>
          <t>Monthly Extra Hours</t>
        </is>
      </c>
      <c r="CA36" s="142" t="inlineStr">
        <is>
          <t>M65P</t>
        </is>
      </c>
      <c r="CB36" s="131" t="n">
        <v>1</v>
      </c>
      <c r="CC36" s="143">
        <f>IF(P36&gt;1,1,P36)*CB36</f>
        <v/>
      </c>
      <c r="CD36" s="143" t="n"/>
      <c r="CE36" s="222" t="n"/>
      <c r="CF36" s="86" t="n"/>
      <c r="CG36" s="219" t="n">
        <v>11907.31707317073</v>
      </c>
      <c r="CH36" s="217">
        <f>IF(LOWER(T36)="ILS",12,1)*CG36/VLOOKUP($T36,CPC_USDConversion_xlTbl[[Currency2]:[Units/1 USD]],2,FALSE)</f>
        <v/>
      </c>
      <c r="CI36" s="225">
        <f>AF36</f>
        <v/>
      </c>
      <c r="CJ36" s="225">
        <f>IFERROR(CI36-CH36,"")</f>
        <v/>
      </c>
      <c r="CK36" s="140">
        <f>ROUND(AN36*CC36,-2)</f>
        <v/>
      </c>
      <c r="CL36" s="217">
        <f>CK36/VLOOKUP($T36,'USD Converstion'!$C$7:$D$174,2,FALSE)</f>
        <v/>
      </c>
      <c r="CM36" s="145">
        <f>IF(AD36&gt;X36,1,0)</f>
        <v/>
      </c>
      <c r="CN36" s="225">
        <f>IF(CM36&gt;0,AG36,0)</f>
        <v/>
      </c>
      <c r="CO36" s="225">
        <f>IF(CM36=0,0,AF36)</f>
        <v/>
      </c>
      <c r="CP36" s="146" t="n">
        <v>0</v>
      </c>
      <c r="CQ36" s="147" t="inlineStr">
        <is>
          <t>Regular</t>
        </is>
      </c>
      <c r="CR36" s="225">
        <f>AM36/VLOOKUP(T36,'USD Converstion'!$C$7:$D$174,2,FALSE)</f>
        <v/>
      </c>
      <c r="CS36" s="226">
        <f>AT36</f>
        <v/>
      </c>
      <c r="CT36" s="222" t="n">
        <v>0</v>
      </c>
      <c r="CU36" s="227" t="n"/>
      <c r="CV36" s="145">
        <f>IF(AX36&gt;0,1,0)</f>
        <v/>
      </c>
      <c r="CW36" s="145">
        <f>IF(AY36&gt;0,1,0)</f>
        <v/>
      </c>
      <c r="CX36" s="52" t="n">
        <v>0</v>
      </c>
      <c r="DM36">
        <f>IF(LOWER(T36)="ILS",12,1)*Y36/VLOOKUP($T36,CPC_USDConversion_xlTbl[[Currency2]:[Units/1 USD]],2,FALSE)</f>
        <v/>
      </c>
    </row>
    <row r="37" s="159">
      <c r="B37" s="113" t="n">
        <v>103842</v>
      </c>
      <c r="C37" s="113" t="n">
        <v>110837</v>
      </c>
      <c r="D37" s="113" t="n"/>
      <c r="E37" s="114" t="inlineStr">
        <is>
          <t>Avishai Corcos</t>
        </is>
      </c>
      <c r="F37" s="152" t="inlineStr">
        <is>
          <t>Commercial Team Leader</t>
        </is>
      </c>
      <c r="G37" s="113" t="inlineStr">
        <is>
          <t>Israel Sales</t>
        </is>
      </c>
      <c r="H37" s="113" t="inlineStr">
        <is>
          <t>Lior Goldgraber</t>
        </is>
      </c>
      <c r="I37" s="113" t="inlineStr">
        <is>
          <t>Yossi Ghez</t>
        </is>
      </c>
      <c r="J37" s="114" t="inlineStr">
        <is>
          <t>Bruno Darmon</t>
        </is>
      </c>
      <c r="K37" s="114" t="inlineStr">
        <is>
          <t>Bruno Darmon</t>
        </is>
      </c>
      <c r="L37" s="113" t="inlineStr">
        <is>
          <t>EMEA Sales</t>
        </is>
      </c>
      <c r="M37" s="115" t="n">
        <v>1</v>
      </c>
      <c r="N37" s="151">
        <f>LEFT(CA37,3)</f>
        <v/>
      </c>
      <c r="O37" s="216" t="n">
        <v>40491</v>
      </c>
      <c r="P37" s="118">
        <f>($D$5-O37)/365</f>
        <v/>
      </c>
      <c r="Q37" s="119">
        <f>Q37</f>
        <v/>
      </c>
      <c r="R37" s="52" t="n"/>
      <c r="S37" s="120" t="inlineStr">
        <is>
          <t>Israel</t>
        </is>
      </c>
      <c r="T37" s="120" t="inlineStr">
        <is>
          <t>ILS</t>
        </is>
      </c>
      <c r="U37" s="120" t="n">
        <v>48875</v>
      </c>
      <c r="V37" s="120" t="n">
        <v>19390.90909090909</v>
      </c>
      <c r="W37" s="120" t="n"/>
      <c r="X37" s="120">
        <f>W37+V37+U37</f>
        <v/>
      </c>
      <c r="Y37" s="121" t="n"/>
      <c r="Z37" s="121" t="n"/>
      <c r="AA37" s="122" t="n"/>
      <c r="AB37" s="122" t="n"/>
      <c r="AC37" s="122" t="n"/>
      <c r="AD37" s="123">
        <f>AC37+AB37+AA37</f>
        <v/>
      </c>
      <c r="AE37" s="124">
        <f>IFERROR(AD37/X37-1,"")</f>
        <v/>
      </c>
      <c r="AF37" s="217">
        <f>IF(LOWER(T37)="ILS",12,1)*X37/VLOOKUP($T37,CPC_USDConversion_xlTbl[[Currency2]:[Units/1 USD]],2,FALSE)</f>
        <v/>
      </c>
      <c r="AG37" s="217">
        <f>IF(LOWER(T37)="ILS",12,1)*AD37/VLOOKUP($T37,CPC_USDConversion_xlTbl[[Currency2]:[Units/1 USD]],2,FALSE)</f>
        <v/>
      </c>
      <c r="AH37" s="126">
        <f>AF37/VLOOKUP($S37,'CP$'!$B$5:$D$74,2,FALSE)</f>
        <v/>
      </c>
      <c r="AI37" s="126">
        <f>AG37/VLOOKUP($S37,'CP$'!$B$5:$D$74,2,FALSE)</f>
        <v/>
      </c>
      <c r="AJ37" s="52" t="n"/>
      <c r="AK37" s="127" t="inlineStr">
        <is>
          <t>Sales Variable</t>
        </is>
      </c>
      <c r="AL37" s="218" t="n"/>
      <c r="AM37" s="129" t="n"/>
      <c r="AN37" s="121" t="n"/>
      <c r="AO37" s="130" t="n"/>
      <c r="AP37" s="131">
        <f>IFERROR(AO37/AM37,"")</f>
        <v/>
      </c>
      <c r="AQ37" s="219">
        <f>AO37*CC37</f>
        <v/>
      </c>
      <c r="AR37" s="219" t="n"/>
      <c r="AS37" s="220">
        <f>AQ37-AR37</f>
        <v/>
      </c>
      <c r="AT37" s="217">
        <f>AS37/VLOOKUP($T37,'USD Converstion'!$C$7:$D$174,2,FALSE)</f>
        <v/>
      </c>
      <c r="AU37" s="52" t="n"/>
      <c r="AV37" s="221" t="n">
        <v>43957</v>
      </c>
      <c r="AW37" s="222" t="n">
        <v>29231.10679611651</v>
      </c>
      <c r="AX37" s="222" t="n"/>
      <c r="AY37" s="223" t="n"/>
      <c r="AZ37" s="52" t="n"/>
      <c r="BA37" s="137" t="n"/>
      <c r="BB37" s="138" t="inlineStr">
        <is>
          <t xml:space="preserve"> </t>
        </is>
      </c>
      <c r="BC37" s="52" t="n"/>
      <c r="BD37" s="219" t="n">
        <v>30000</v>
      </c>
      <c r="BE37" s="219" t="n">
        <v>18500</v>
      </c>
      <c r="BF37" s="219" t="n"/>
      <c r="BG37" s="120">
        <f>BF37+BE37+BD37</f>
        <v/>
      </c>
      <c r="BH37" s="217">
        <f>IF(LOWER(T37)="ILS",12,1)*BG37/VLOOKUP($T37,CPC_USDConversion_xlTbl[[Currency2]:[Units/1 USD]],2,FALSE)</f>
        <v/>
      </c>
      <c r="BI37" s="224">
        <f>BH37/VLOOKUP($S37,'CP$'!$B$5:$D$74,2,FALSE)</f>
        <v/>
      </c>
      <c r="BJ37" s="140" t="n">
        <v>35000</v>
      </c>
      <c r="BK37" s="140" t="n">
        <v>55000</v>
      </c>
      <c r="BL37" s="141">
        <f>IFERROR(U37/X37,"")</f>
        <v/>
      </c>
      <c r="BM37" s="141">
        <f>IFERROR(V37/X37,"")</f>
        <v/>
      </c>
      <c r="BN37" s="141">
        <f>IFERROR(W37/X37,"")</f>
        <v/>
      </c>
      <c r="BO37" s="141">
        <f>IFERROR(AA37/AD37,"")</f>
        <v/>
      </c>
      <c r="BP37" s="141">
        <f>IFERROR(AB37/AD37,"")</f>
        <v/>
      </c>
      <c r="BQ37" s="141">
        <f>IFERROR(AC37/AD37,"")</f>
        <v/>
      </c>
      <c r="BR37" s="119" t="n">
        <v>5</v>
      </c>
      <c r="BS37" s="119" t="n">
        <v>5</v>
      </c>
      <c r="BT37" s="119" t="n">
        <v>5</v>
      </c>
      <c r="BU37" s="119" t="n"/>
      <c r="BV37" s="119" t="n"/>
      <c r="BW37" s="119" t="n"/>
      <c r="BX37" s="119" t="n"/>
      <c r="BY37" s="119" t="n"/>
      <c r="BZ37" s="119" t="inlineStr">
        <is>
          <t>Employee</t>
        </is>
      </c>
      <c r="CA37" s="142" t="inlineStr">
        <is>
          <t>S43M</t>
        </is>
      </c>
      <c r="CB37" s="131" t="n">
        <v>1</v>
      </c>
      <c r="CC37" s="143">
        <f>IF(P37&gt;1,1,P37)*CB37</f>
        <v/>
      </c>
      <c r="CD37" s="143" t="n"/>
      <c r="CE37" s="222" t="n">
        <v>99008.44</v>
      </c>
      <c r="CF37" s="86" t="n"/>
      <c r="CG37" s="219" t="n">
        <v>51419.51219512196</v>
      </c>
      <c r="CH37" s="217">
        <f>IF(LOWER(T37)="ILS",12,1)*CG37/VLOOKUP($T37,CPC_USDConversion_xlTbl[[Currency2]:[Units/1 USD]],2,FALSE)</f>
        <v/>
      </c>
      <c r="CI37" s="225">
        <f>AF37</f>
        <v/>
      </c>
      <c r="CJ37" s="225">
        <f>IFERROR(CI37-CH37,"")</f>
        <v/>
      </c>
      <c r="CK37" s="140">
        <f>ROUND(AN37*CC37,-2)</f>
        <v/>
      </c>
      <c r="CL37" s="217">
        <f>CK37/VLOOKUP($T37,'USD Converstion'!$C$7:$D$174,2,FALSE)</f>
        <v/>
      </c>
      <c r="CM37" s="145">
        <f>IF(AD37&gt;X37,1,0)</f>
        <v/>
      </c>
      <c r="CN37" s="225">
        <f>IF(CM37&gt;0,AG37,0)</f>
        <v/>
      </c>
      <c r="CO37" s="225">
        <f>IF(CM37=0,0,AF37)</f>
        <v/>
      </c>
      <c r="CP37" s="146" t="n">
        <v>0</v>
      </c>
      <c r="CQ37" s="147" t="inlineStr">
        <is>
          <t>Regular</t>
        </is>
      </c>
      <c r="CR37" s="225">
        <f>AM37/VLOOKUP(T37,'USD Converstion'!$C$7:$D$174,2,FALSE)</f>
        <v/>
      </c>
      <c r="CS37" s="226">
        <f>AT37</f>
        <v/>
      </c>
      <c r="CT37" s="222" t="n">
        <v>0</v>
      </c>
      <c r="CU37" s="227" t="n"/>
      <c r="CV37" s="145">
        <f>IF(AX37&gt;0,1,0)</f>
        <v/>
      </c>
      <c r="CW37" s="145">
        <f>IF(AY37&gt;0,1,0)</f>
        <v/>
      </c>
      <c r="CX37" s="52" t="n">
        <v>0</v>
      </c>
      <c r="DM37">
        <f>IF(LOWER(T37)="ILS",12,1)*Y37/VLOOKUP($T37,CPC_USDConversion_xlTbl[[Currency2]:[Units/1 USD]],2,FALSE)</f>
        <v/>
      </c>
    </row>
    <row r="38" s="159">
      <c r="B38" s="113" t="n">
        <v>103574</v>
      </c>
      <c r="C38" s="113" t="n">
        <v>29088</v>
      </c>
      <c r="D38" s="113" t="n">
        <v>77820</v>
      </c>
      <c r="E38" s="114" t="inlineStr">
        <is>
          <t>Caroline Ikomi</t>
        </is>
      </c>
      <c r="F38" s="152" t="inlineStr">
        <is>
          <t xml:space="preserve">Infinity Customer Success Manager </t>
        </is>
      </c>
      <c r="G38" s="113" t="inlineStr">
        <is>
          <t>Customer Success and Pre-Sales Tools</t>
        </is>
      </c>
      <c r="H38" s="113" t="inlineStr">
        <is>
          <t>Yael Haker</t>
        </is>
      </c>
      <c r="I38" s="113" t="inlineStr">
        <is>
          <t>Tal Maharam</t>
        </is>
      </c>
      <c r="J38" s="114" t="inlineStr">
        <is>
          <t>Avi Rembaum</t>
        </is>
      </c>
      <c r="K38" s="114" t="inlineStr">
        <is>
          <t>Avi Rembaum</t>
        </is>
      </c>
      <c r="L38" s="113" t="inlineStr">
        <is>
          <t>Security Solutions</t>
        </is>
      </c>
      <c r="M38" s="115" t="n">
        <v>1</v>
      </c>
      <c r="N38" s="151">
        <f>LEFT(CA38,3)</f>
        <v/>
      </c>
      <c r="O38" s="216" t="n">
        <v>36745</v>
      </c>
      <c r="P38" s="118">
        <f>($D$5-O38)/365</f>
        <v/>
      </c>
      <c r="Q38" s="119">
        <f>Q38</f>
        <v/>
      </c>
      <c r="R38" s="52" t="n"/>
      <c r="S38" s="120" t="inlineStr">
        <is>
          <t>Great Britain</t>
        </is>
      </c>
      <c r="T38" s="120" t="inlineStr">
        <is>
          <t>GBP</t>
        </is>
      </c>
      <c r="U38" s="120" t="n">
        <v>149500</v>
      </c>
      <c r="V38" s="120" t="n"/>
      <c r="W38" s="120" t="n">
        <v>19547.61904761905</v>
      </c>
      <c r="X38" s="120">
        <f>W38+V38+U38</f>
        <v/>
      </c>
      <c r="Y38" s="121" t="n"/>
      <c r="Z38" s="121" t="n"/>
      <c r="AA38" s="122" t="n"/>
      <c r="AB38" s="122" t="n"/>
      <c r="AC38" s="122" t="n"/>
      <c r="AD38" s="123">
        <f>AC38+AB38+AA38</f>
        <v/>
      </c>
      <c r="AE38" s="124">
        <f>IFERROR(AD38/X38-1,"")</f>
        <v/>
      </c>
      <c r="AF38" s="217">
        <f>IF(LOWER(T38)="ILS",12,1)*X38/VLOOKUP($T38,CPC_USDConversion_xlTbl[[Currency2]:[Units/1 USD]],2,FALSE)</f>
        <v/>
      </c>
      <c r="AG38" s="217">
        <f>IF(LOWER(T38)="ILS",12,1)*AD38/VLOOKUP($T38,CPC_USDConversion_xlTbl[[Currency2]:[Units/1 USD]],2,FALSE)</f>
        <v/>
      </c>
      <c r="AH38" s="126">
        <f>AF38/VLOOKUP($S38,'CP$'!$B$5:$D$74,2,FALSE)</f>
        <v/>
      </c>
      <c r="AI38" s="126">
        <f>AG38/VLOOKUP($S38,'CP$'!$B$5:$D$74,2,FALSE)</f>
        <v/>
      </c>
      <c r="AJ38" s="52" t="n"/>
      <c r="AK38" s="127" t="inlineStr">
        <is>
          <t>Target Bonus</t>
        </is>
      </c>
      <c r="AL38" s="218" t="n">
        <v>25000</v>
      </c>
      <c r="AM38" s="129" t="n">
        <v>20000</v>
      </c>
      <c r="AN38" s="121" t="n"/>
      <c r="AO38" s="130" t="n"/>
      <c r="AP38" s="131">
        <f>IFERROR(AO38/AM38,"")</f>
        <v/>
      </c>
      <c r="AQ38" s="219">
        <f>AO38*CC38</f>
        <v/>
      </c>
      <c r="AR38" s="219" t="n"/>
      <c r="AS38" s="220">
        <f>AQ38-AR38</f>
        <v/>
      </c>
      <c r="AT38" s="217">
        <f>AS38/VLOOKUP($T38,'USD Converstion'!$C$7:$D$174,2,FALSE)</f>
        <v/>
      </c>
      <c r="AU38" s="52" t="n"/>
      <c r="AV38" s="221" t="n">
        <v>43957</v>
      </c>
      <c r="AW38" s="222" t="n">
        <v>38975.52427184465</v>
      </c>
      <c r="AX38" s="222" t="n"/>
      <c r="AY38" s="223" t="n"/>
      <c r="AZ38" s="52" t="n"/>
      <c r="BA38" s="137" t="inlineStr">
        <is>
          <t>January, 2021 - Organization change from Title:Customer Success Manager to Title:Infinity Customer Success Manager</t>
        </is>
      </c>
      <c r="BB38" s="138" t="inlineStr">
        <is>
          <t xml:space="preserve"> </t>
        </is>
      </c>
      <c r="BC38" s="52" t="n"/>
      <c r="BD38" s="219" t="n">
        <v>110000</v>
      </c>
      <c r="BE38" s="219" t="n"/>
      <c r="BF38" s="219" t="n">
        <v>19000</v>
      </c>
      <c r="BG38" s="120">
        <f>BF38+BE38+BD38</f>
        <v/>
      </c>
      <c r="BH38" s="217">
        <f>IF(LOWER(T38)="ILS",12,1)*BG38/VLOOKUP($T38,CPC_USDConversion_xlTbl[[Currency2]:[Units/1 USD]],2,FALSE)</f>
        <v/>
      </c>
      <c r="BI38" s="224">
        <f>BH38/VLOOKUP($S38,'CP$'!$B$5:$D$74,2,FALSE)</f>
        <v/>
      </c>
      <c r="BJ38" s="140" t="n">
        <v>80000</v>
      </c>
      <c r="BK38" s="140" t="n">
        <v>130000</v>
      </c>
      <c r="BL38" s="141">
        <f>IFERROR(U38/X38,"")</f>
        <v/>
      </c>
      <c r="BM38" s="141">
        <f>IFERROR(V38/X38,"")</f>
        <v/>
      </c>
      <c r="BN38" s="141">
        <f>IFERROR(W38/X38,"")</f>
        <v/>
      </c>
      <c r="BO38" s="141">
        <f>IFERROR(AA38/AD38,"")</f>
        <v/>
      </c>
      <c r="BP38" s="141">
        <f>IFERROR(AB38/AD38,"")</f>
        <v/>
      </c>
      <c r="BQ38" s="141">
        <f>IFERROR(AC38/AD38,"")</f>
        <v/>
      </c>
      <c r="BR38" s="119" t="n">
        <v>4</v>
      </c>
      <c r="BS38" s="119" t="n">
        <v>5</v>
      </c>
      <c r="BT38" s="119" t="n">
        <v>5</v>
      </c>
      <c r="BU38" s="119" t="n"/>
      <c r="BV38" s="119" t="n"/>
      <c r="BW38" s="119" t="n"/>
      <c r="BX38" s="119" t="n"/>
      <c r="BY38" s="119" t="n"/>
      <c r="BZ38" s="119" t="inlineStr">
        <is>
          <t>Employee</t>
        </is>
      </c>
      <c r="CA38" s="142" t="inlineStr">
        <is>
          <t>R41P</t>
        </is>
      </c>
      <c r="CB38" s="131" t="n">
        <v>1</v>
      </c>
      <c r="CC38" s="143">
        <f>IF(P38&gt;1,1,P38)*CB38</f>
        <v/>
      </c>
      <c r="CD38" s="143" t="n"/>
      <c r="CE38" s="222" t="n">
        <v>66803.75999999999</v>
      </c>
      <c r="CF38" s="86" t="n"/>
      <c r="CG38" s="219" t="n">
        <v>128980.4878048781</v>
      </c>
      <c r="CH38" s="217">
        <f>IF(LOWER(T38)="ILS",12,1)*CG38/VLOOKUP($T38,CPC_USDConversion_xlTbl[[Currency2]:[Units/1 USD]],2,FALSE)</f>
        <v/>
      </c>
      <c r="CI38" s="225">
        <f>AF38</f>
        <v/>
      </c>
      <c r="CJ38" s="225">
        <f>IFERROR(CI38-CH38,"")</f>
        <v/>
      </c>
      <c r="CK38" s="140">
        <f>ROUND(AN38*CC38,-2)</f>
        <v/>
      </c>
      <c r="CL38" s="217">
        <f>CK38/VLOOKUP($T38,'USD Converstion'!$C$7:$D$174,2,FALSE)</f>
        <v/>
      </c>
      <c r="CM38" s="145">
        <f>IF(AD38&gt;X38,1,0)</f>
        <v/>
      </c>
      <c r="CN38" s="225">
        <f>IF(CM38&gt;0,AG38,0)</f>
        <v/>
      </c>
      <c r="CO38" s="225">
        <f>IF(CM38=0,0,AF38)</f>
        <v/>
      </c>
      <c r="CP38" s="146" t="n">
        <v>0</v>
      </c>
      <c r="CQ38" s="147" t="inlineStr">
        <is>
          <t>Regular</t>
        </is>
      </c>
      <c r="CR38" s="225">
        <f>AM38/VLOOKUP(T38,'USD Converstion'!$C$7:$D$174,2,FALSE)</f>
        <v/>
      </c>
      <c r="CS38" s="226">
        <f>AT38</f>
        <v/>
      </c>
      <c r="CT38" s="222" t="n">
        <v>0</v>
      </c>
      <c r="CU38" s="227" t="n"/>
      <c r="CV38" s="145">
        <f>IF(AX38&gt;0,1,0)</f>
        <v/>
      </c>
      <c r="CW38" s="145">
        <f>IF(AY38&gt;0,1,0)</f>
        <v/>
      </c>
      <c r="CX38" s="52" t="n">
        <v>0</v>
      </c>
      <c r="DM38">
        <f>IF(LOWER(T38)="ILS",12,1)*Y38/VLOOKUP($T38,CPC_USDConversion_xlTbl[[Currency2]:[Units/1 USD]],2,FALSE)</f>
        <v/>
      </c>
    </row>
    <row r="39" s="159">
      <c r="B39" s="113" t="n">
        <v>137290</v>
      </c>
      <c r="C39" s="113" t="n">
        <v>71584</v>
      </c>
      <c r="D39" s="113" t="n">
        <v>52209</v>
      </c>
      <c r="E39" s="114" t="inlineStr">
        <is>
          <t>Ido Shimoni</t>
        </is>
      </c>
      <c r="F39" s="152" t="inlineStr">
        <is>
          <t xml:space="preserve">Customer Success Team Manager, International </t>
        </is>
      </c>
      <c r="G39" s="113" t="inlineStr">
        <is>
          <t>Strategic Alliance Group</t>
        </is>
      </c>
      <c r="H39" s="113" t="inlineStr">
        <is>
          <t>Tal Maharam</t>
        </is>
      </c>
      <c r="I39" s="113" t="inlineStr">
        <is>
          <t>Tal Maharam</t>
        </is>
      </c>
      <c r="J39" s="114" t="inlineStr">
        <is>
          <t>Avi Rembaum</t>
        </is>
      </c>
      <c r="K39" s="114" t="inlineStr">
        <is>
          <t>Avi Rembaum</t>
        </is>
      </c>
      <c r="L39" s="113" t="inlineStr">
        <is>
          <t>Security Solutions</t>
        </is>
      </c>
      <c r="M39" s="115" t="n">
        <v>1</v>
      </c>
      <c r="N39" s="151">
        <f>LEFT(CA39,3)</f>
        <v/>
      </c>
      <c r="O39" s="216" t="n">
        <v>42471</v>
      </c>
      <c r="P39" s="118">
        <f>($D$5-O39)/365</f>
        <v/>
      </c>
      <c r="Q39" s="119">
        <f>Q39</f>
        <v/>
      </c>
      <c r="R39" s="52" t="n"/>
      <c r="S39" s="120" t="inlineStr">
        <is>
          <t>Belgium</t>
        </is>
      </c>
      <c r="T39" s="120" t="inlineStr">
        <is>
          <t>EUR</t>
        </is>
      </c>
      <c r="U39" s="120" t="n">
        <v>153875</v>
      </c>
      <c r="V39" s="120" t="n"/>
      <c r="W39" s="120" t="n">
        <v>12404.7619047619</v>
      </c>
      <c r="X39" s="120">
        <f>W39+V39+U39</f>
        <v/>
      </c>
      <c r="Y39" s="121" t="n"/>
      <c r="Z39" s="121" t="n"/>
      <c r="AA39" s="122" t="n"/>
      <c r="AB39" s="122" t="n"/>
      <c r="AC39" s="122" t="n"/>
      <c r="AD39" s="123">
        <f>AC39+AB39+AA39</f>
        <v/>
      </c>
      <c r="AE39" s="124">
        <f>IFERROR(AD39/X39-1,"")</f>
        <v/>
      </c>
      <c r="AF39" s="217">
        <f>IF(LOWER(T39)="ILS",12,1)*X39/VLOOKUP($T39,CPC_USDConversion_xlTbl[[Currency2]:[Units/1 USD]],2,FALSE)</f>
        <v/>
      </c>
      <c r="AG39" s="217">
        <f>IF(LOWER(T39)="ILS",12,1)*AD39/VLOOKUP($T39,CPC_USDConversion_xlTbl[[Currency2]:[Units/1 USD]],2,FALSE)</f>
        <v/>
      </c>
      <c r="AH39" s="126">
        <f>AF39/VLOOKUP($S39,'CP$'!$B$5:$D$74,2,FALSE)</f>
        <v/>
      </c>
      <c r="AI39" s="126">
        <f>AG39/VLOOKUP($S39,'CP$'!$B$5:$D$74,2,FALSE)</f>
        <v/>
      </c>
      <c r="AJ39" s="52" t="n"/>
      <c r="AK39" s="127" t="inlineStr">
        <is>
          <t>Target Bonus</t>
        </is>
      </c>
      <c r="AL39" s="218" t="n">
        <v>11250</v>
      </c>
      <c r="AM39" s="129" t="n">
        <v>8500</v>
      </c>
      <c r="AN39" s="121" t="n"/>
      <c r="AO39" s="130" t="n"/>
      <c r="AP39" s="131">
        <f>IFERROR(AO39/AM39,"")</f>
        <v/>
      </c>
      <c r="AQ39" s="219">
        <f>AO39*CC39</f>
        <v/>
      </c>
      <c r="AR39" s="219" t="n"/>
      <c r="AS39" s="220">
        <f>AQ39-AR39</f>
        <v/>
      </c>
      <c r="AT39" s="217">
        <f>AS39/VLOOKUP($T39,'USD Converstion'!$C$7:$D$174,2,FALSE)</f>
        <v/>
      </c>
      <c r="AU39" s="52" t="n"/>
      <c r="AV39" s="221" t="n">
        <v>43957</v>
      </c>
      <c r="AW39" s="222" t="n">
        <v>43796.44660194175</v>
      </c>
      <c r="AX39" s="222" t="n"/>
      <c r="AY39" s="223" t="n"/>
      <c r="AZ39" s="52" t="n"/>
      <c r="BA39" s="137" t="inlineStr">
        <is>
          <t>January, 2021 - Organization change from Team:Tal Maharam - Strategic Alliance Group, Title:Lead Strategic Alliance Manager, Yearly Salary:108000, Bonus:8500, Total Compensation:116500 Job Structure R41P to Team:Ido Shimoni - Customer Success, EMEA, Title: Customer Success Team Manager, Yearly Salary:115500, Bonus:12500,Total Compensation:128000 Job Structure R41M</t>
        </is>
      </c>
      <c r="BB39" s="138" t="inlineStr">
        <is>
          <t xml:space="preserve"> </t>
        </is>
      </c>
      <c r="BC39" s="52" t="n"/>
      <c r="BD39" s="219" t="n">
        <v>104133</v>
      </c>
      <c r="BE39" s="219" t="n"/>
      <c r="BF39" s="219" t="n">
        <v>7500</v>
      </c>
      <c r="BG39" s="120">
        <f>BF39+BE39+BD39</f>
        <v/>
      </c>
      <c r="BH39" s="217">
        <f>IF(LOWER(T39)="ILS",12,1)*BG39/VLOOKUP($T39,CPC_USDConversion_xlTbl[[Currency2]:[Units/1 USD]],2,FALSE)</f>
        <v/>
      </c>
      <c r="BI39" s="224">
        <f>BH39/VLOOKUP($S39,'CP$'!$B$5:$D$74,2,FALSE)</f>
        <v/>
      </c>
      <c r="BJ39" s="140" t="n">
        <v>100000</v>
      </c>
      <c r="BK39" s="140" t="n">
        <v>135000</v>
      </c>
      <c r="BL39" s="141">
        <f>IFERROR(U39/X39,"")</f>
        <v/>
      </c>
      <c r="BM39" s="141">
        <f>IFERROR(V39/X39,"")</f>
        <v/>
      </c>
      <c r="BN39" s="141">
        <f>IFERROR(W39/X39,"")</f>
        <v/>
      </c>
      <c r="BO39" s="141">
        <f>IFERROR(AA39/AD39,"")</f>
        <v/>
      </c>
      <c r="BP39" s="141">
        <f>IFERROR(AB39/AD39,"")</f>
        <v/>
      </c>
      <c r="BQ39" s="141">
        <f>IFERROR(AC39/AD39,"")</f>
        <v/>
      </c>
      <c r="BR39" s="119" t="n">
        <v>5</v>
      </c>
      <c r="BS39" s="119" t="n">
        <v>5</v>
      </c>
      <c r="BT39" s="119" t="n">
        <v>5</v>
      </c>
      <c r="BU39" s="119" t="n"/>
      <c r="BV39" s="119" t="n"/>
      <c r="BW39" s="119" t="n"/>
      <c r="BX39" s="119" t="n"/>
      <c r="BY39" s="119" t="n"/>
      <c r="BZ39" s="119" t="inlineStr">
        <is>
          <t>Employee</t>
        </is>
      </c>
      <c r="CA39" s="142" t="inlineStr">
        <is>
          <t>R41M</t>
        </is>
      </c>
      <c r="CB39" s="131" t="n">
        <v>1</v>
      </c>
      <c r="CC39" s="143">
        <f>IF(P39&gt;1,1,P39)*CB39</f>
        <v/>
      </c>
      <c r="CD39" s="143" t="n"/>
      <c r="CE39" s="222" t="n">
        <v>78416.60000000001</v>
      </c>
      <c r="CF39" s="86" t="n"/>
      <c r="CG39" s="219" t="n">
        <v>113858.5365853659</v>
      </c>
      <c r="CH39" s="217">
        <f>IF(LOWER(T39)="ILS",12,1)*CG39/VLOOKUP($T39,CPC_USDConversion_xlTbl[[Currency2]:[Units/1 USD]],2,FALSE)</f>
        <v/>
      </c>
      <c r="CI39" s="225">
        <f>AF39</f>
        <v/>
      </c>
      <c r="CJ39" s="225">
        <f>IFERROR(CI39-CH39,"")</f>
        <v/>
      </c>
      <c r="CK39" s="140">
        <f>ROUND(AN39*CC39,-2)</f>
        <v/>
      </c>
      <c r="CL39" s="217">
        <f>CK39/VLOOKUP($T39,'USD Converstion'!$C$7:$D$174,2,FALSE)</f>
        <v/>
      </c>
      <c r="CM39" s="145">
        <f>IF(AD39&gt;X39,1,0)</f>
        <v/>
      </c>
      <c r="CN39" s="225">
        <f>IF(CM39&gt;0,AG39,0)</f>
        <v/>
      </c>
      <c r="CO39" s="225">
        <f>IF(CM39=0,0,AF39)</f>
        <v/>
      </c>
      <c r="CP39" s="146" t="n">
        <v>0</v>
      </c>
      <c r="CQ39" s="147" t="inlineStr">
        <is>
          <t>Regular</t>
        </is>
      </c>
      <c r="CR39" s="225">
        <f>AM39/VLOOKUP(T39,'USD Converstion'!$C$7:$D$174,2,FALSE)</f>
        <v/>
      </c>
      <c r="CS39" s="226">
        <f>AT39</f>
        <v/>
      </c>
      <c r="CT39" s="222" t="n">
        <v>0</v>
      </c>
      <c r="CU39" s="227" t="n"/>
      <c r="CV39" s="145">
        <f>IF(AX39&gt;0,1,0)</f>
        <v/>
      </c>
      <c r="CW39" s="145">
        <f>IF(AY39&gt;0,1,0)</f>
        <v/>
      </c>
      <c r="CX39" s="52" t="n">
        <v>0</v>
      </c>
      <c r="DM39">
        <f>IF(LOWER(T39)="ILS",12,1)*Y39/VLOOKUP($T39,CPC_USDConversion_xlTbl[[Currency2]:[Units/1 USD]],2,FALSE)</f>
        <v/>
      </c>
    </row>
    <row r="40" s="159">
      <c r="B40" s="113" t="n">
        <v>139052</v>
      </c>
      <c r="C40" s="113" t="n">
        <v>75891</v>
      </c>
      <c r="D40" s="113" t="n">
        <v>90197</v>
      </c>
      <c r="E40" s="114" t="inlineStr">
        <is>
          <t>James Mccormack</t>
        </is>
      </c>
      <c r="F40" s="152" t="inlineStr">
        <is>
          <t xml:space="preserve">Infinity Customer Success Manager </t>
        </is>
      </c>
      <c r="G40" s="113" t="inlineStr">
        <is>
          <t>Customer Success and Pre-Sales Tools</t>
        </is>
      </c>
      <c r="H40" s="113" t="inlineStr">
        <is>
          <t>Yael Haker</t>
        </is>
      </c>
      <c r="I40" s="113" t="inlineStr">
        <is>
          <t>Tal Maharam</t>
        </is>
      </c>
      <c r="J40" s="114" t="inlineStr">
        <is>
          <t>Avi Rembaum</t>
        </is>
      </c>
      <c r="K40" s="114" t="inlineStr">
        <is>
          <t>Avi Rembaum</t>
        </is>
      </c>
      <c r="L40" s="113" t="inlineStr">
        <is>
          <t>Security Solutions</t>
        </is>
      </c>
      <c r="M40" s="115" t="n">
        <v>1</v>
      </c>
      <c r="N40" s="151">
        <f>LEFT(CA40,3)</f>
        <v/>
      </c>
      <c r="O40" s="216" t="n">
        <v>43297</v>
      </c>
      <c r="P40" s="118">
        <f>($D$5-O40)/365</f>
        <v/>
      </c>
      <c r="Q40" s="119">
        <f>Q40</f>
        <v/>
      </c>
      <c r="R40" s="52" t="n"/>
      <c r="S40" s="120" t="inlineStr">
        <is>
          <t>Australia</t>
        </is>
      </c>
      <c r="T40" s="120" t="inlineStr">
        <is>
          <t>AUD</t>
        </is>
      </c>
      <c r="U40" s="120" t="n">
        <v>281500</v>
      </c>
      <c r="V40" s="120" t="n"/>
      <c r="W40" s="120" t="n">
        <v>37071.42857142857</v>
      </c>
      <c r="X40" s="120">
        <f>W40+V40+U40</f>
        <v/>
      </c>
      <c r="Y40" s="121" t="n"/>
      <c r="Z40" s="121" t="n"/>
      <c r="AA40" s="122" t="n"/>
      <c r="AB40" s="122" t="n"/>
      <c r="AC40" s="122" t="n"/>
      <c r="AD40" s="123">
        <f>AC40+AB40+AA40</f>
        <v/>
      </c>
      <c r="AE40" s="124">
        <f>IFERROR(AD40/X40-1,"")</f>
        <v/>
      </c>
      <c r="AF40" s="217">
        <f>IF(LOWER(T40)="ILS",12,1)*X40/VLOOKUP($T40,CPC_USDConversion_xlTbl[[Currency2]:[Units/1 USD]],2,FALSE)</f>
        <v/>
      </c>
      <c r="AG40" s="217">
        <f>IF(LOWER(T40)="ILS",12,1)*AD40/VLOOKUP($T40,CPC_USDConversion_xlTbl[[Currency2]:[Units/1 USD]],2,FALSE)</f>
        <v/>
      </c>
      <c r="AH40" s="126">
        <f>AF40/VLOOKUP($S40,'CP$'!$B$5:$D$74,2,FALSE)</f>
        <v/>
      </c>
      <c r="AI40" s="126">
        <f>AG40/VLOOKUP($S40,'CP$'!$B$5:$D$74,2,FALSE)</f>
        <v/>
      </c>
      <c r="AJ40" s="52" t="n"/>
      <c r="AK40" s="127" t="inlineStr">
        <is>
          <t>Target Bonus</t>
        </is>
      </c>
      <c r="AL40" s="218" t="n"/>
      <c r="AM40" s="129" t="n">
        <v>42933.33333333333</v>
      </c>
      <c r="AN40" s="121" t="n"/>
      <c r="AO40" s="130" t="n"/>
      <c r="AP40" s="131">
        <f>IFERROR(AO40/AM40,"")</f>
        <v/>
      </c>
      <c r="AQ40" s="219">
        <f>AO40*CC40</f>
        <v/>
      </c>
      <c r="AR40" s="219" t="n"/>
      <c r="AS40" s="220">
        <f>AQ40-AR40</f>
        <v/>
      </c>
      <c r="AT40" s="217">
        <f>AS40/VLOOKUP($T40,'USD Converstion'!$C$7:$D$174,2,FALSE)</f>
        <v/>
      </c>
      <c r="AU40" s="52" t="n"/>
      <c r="AV40" s="221" t="n">
        <v>43957</v>
      </c>
      <c r="AW40" s="222" t="n">
        <v>38975.52427184465</v>
      </c>
      <c r="AX40" s="222" t="n"/>
      <c r="AY40" s="223" t="n"/>
      <c r="AZ40" s="52" t="n"/>
      <c r="BA40" s="137" t="inlineStr">
        <is>
          <t>January, 2021 - Organization change from Title:Customer Success Manager, APAC to Title:Infinity Customer Success Manager || May, 2020 - Compensation change from Yearly Salary:204000, Bonus:52000, Total Compensation:256000 to Yearly Salary:217600, Bonus:38400,Total Compensation:256000 || April, 2020 - Transfer change from JS:E41P, Cost Center:Sales Australia (770410), Office:Sydney, Title:Security Engineer, Team:Guy Lupo - Strategic and Global Security Engineers, APAC, Employment Status:Employee, Yearly Salary:200K, Yearly Commission:50K, Total Compensation:250K to JS:R41P, Cost Center:Security Solution Australia (770441), Office:Sydney, Title:Customer Success Manager, APAC, Team:Yael Haker - Customer Success and Pre-Sales Tools, Employment Status:Employee, Yearly Salary:200K, Yearly Commission:50K, Total Compensation:250K</t>
        </is>
      </c>
      <c r="BB40" s="138" t="inlineStr">
        <is>
          <t xml:space="preserve"> </t>
        </is>
      </c>
      <c r="BC40" s="52" t="n"/>
      <c r="BD40" s="219" t="n">
        <v>200000</v>
      </c>
      <c r="BE40" s="219" t="n">
        <v>50000</v>
      </c>
      <c r="BF40" s="219" t="n"/>
      <c r="BG40" s="120">
        <f>BF40+BE40+BD40</f>
        <v/>
      </c>
      <c r="BH40" s="217">
        <f>IF(LOWER(T40)="ILS",12,1)*BG40/VLOOKUP($T40,CPC_USDConversion_xlTbl[[Currency2]:[Units/1 USD]],2,FALSE)</f>
        <v/>
      </c>
      <c r="BI40" s="224">
        <f>BH40/VLOOKUP($S40,'CP$'!$B$5:$D$74,2,FALSE)</f>
        <v/>
      </c>
      <c r="BJ40" s="140" t="n">
        <v>190000</v>
      </c>
      <c r="BK40" s="140" t="n">
        <v>240000</v>
      </c>
      <c r="BL40" s="141">
        <f>IFERROR(U40/X40,"")</f>
        <v/>
      </c>
      <c r="BM40" s="141">
        <f>IFERROR(V40/X40,"")</f>
        <v/>
      </c>
      <c r="BN40" s="141">
        <f>IFERROR(W40/X40,"")</f>
        <v/>
      </c>
      <c r="BO40" s="141">
        <f>IFERROR(AA40/AD40,"")</f>
        <v/>
      </c>
      <c r="BP40" s="141">
        <f>IFERROR(AB40/AD40,"")</f>
        <v/>
      </c>
      <c r="BQ40" s="141">
        <f>IFERROR(AC40/AD40,"")</f>
        <v/>
      </c>
      <c r="BR40" s="119" t="n">
        <v>5</v>
      </c>
      <c r="BS40" s="119" t="n">
        <v>5</v>
      </c>
      <c r="BT40" s="119" t="n">
        <v>3</v>
      </c>
      <c r="BU40" s="119" t="n"/>
      <c r="BV40" s="119" t="n"/>
      <c r="BW40" s="119" t="n"/>
      <c r="BX40" s="119" t="n"/>
      <c r="BY40" s="119" t="n"/>
      <c r="BZ40" s="119" t="inlineStr">
        <is>
          <t>Employee</t>
        </is>
      </c>
      <c r="CA40" s="142" t="inlineStr">
        <is>
          <t>R41P</t>
        </is>
      </c>
      <c r="CB40" s="131" t="n">
        <v>1</v>
      </c>
      <c r="CC40" s="143">
        <f>IF(P40&gt;1,1,P40)*CB40</f>
        <v/>
      </c>
      <c r="CD40" s="143" t="n"/>
      <c r="CE40" s="222" t="n">
        <v>66803.75999999999</v>
      </c>
      <c r="CF40" s="86" t="n"/>
      <c r="CG40" s="219" t="n">
        <v>249956.0975609756</v>
      </c>
      <c r="CH40" s="217">
        <f>IF(LOWER(T40)="ILS",12,1)*CG40/VLOOKUP($T40,CPC_USDConversion_xlTbl[[Currency2]:[Units/1 USD]],2,FALSE)</f>
        <v/>
      </c>
      <c r="CI40" s="225">
        <f>AF40</f>
        <v/>
      </c>
      <c r="CJ40" s="225">
        <f>IFERROR(CI40-CH40,"")</f>
        <v/>
      </c>
      <c r="CK40" s="140">
        <f>ROUND(AN40*CC40,-2)</f>
        <v/>
      </c>
      <c r="CL40" s="217">
        <f>CK40/VLOOKUP($T40,'USD Converstion'!$C$7:$D$174,2,FALSE)</f>
        <v/>
      </c>
      <c r="CM40" s="145">
        <f>IF(AD40&gt;X40,1,0)</f>
        <v/>
      </c>
      <c r="CN40" s="225">
        <f>IF(CM40&gt;0,AG40,0)</f>
        <v/>
      </c>
      <c r="CO40" s="225">
        <f>IF(CM40=0,0,AF40)</f>
        <v/>
      </c>
      <c r="CP40" s="146" t="n">
        <v>0</v>
      </c>
      <c r="CQ40" s="147" t="inlineStr">
        <is>
          <t>Regular</t>
        </is>
      </c>
      <c r="CR40" s="225">
        <f>AM40/VLOOKUP(T40,'USD Converstion'!$C$7:$D$174,2,FALSE)</f>
        <v/>
      </c>
      <c r="CS40" s="226">
        <f>AT40</f>
        <v/>
      </c>
      <c r="CT40" s="222" t="n">
        <v>0</v>
      </c>
      <c r="CU40" s="227" t="n"/>
      <c r="CV40" s="145">
        <f>IF(AX40&gt;0,1,0)</f>
        <v/>
      </c>
      <c r="CW40" s="145">
        <f>IF(AY40&gt;0,1,0)</f>
        <v/>
      </c>
      <c r="CX40" s="52" t="n">
        <v>0</v>
      </c>
      <c r="DM40">
        <f>IF(LOWER(T40)="ILS",12,1)*Y40/VLOOKUP($T40,CPC_USDConversion_xlTbl[[Currency2]:[Units/1 USD]],2,FALSE)</f>
        <v/>
      </c>
    </row>
    <row r="41" s="159">
      <c r="B41" s="113" t="n">
        <v>107949</v>
      </c>
      <c r="C41" s="113" t="n">
        <v>70231</v>
      </c>
      <c r="D41" s="113" t="n">
        <v>52754</v>
      </c>
      <c r="E41" s="114" t="inlineStr">
        <is>
          <t>Alberto Lazzaro</t>
        </is>
      </c>
      <c r="F41" s="152" t="inlineStr">
        <is>
          <t xml:space="preserve">Territory Account Manager </t>
        </is>
      </c>
      <c r="G41" s="113" t="inlineStr">
        <is>
          <t>Sales Italy</t>
        </is>
      </c>
      <c r="H41" s="113" t="inlineStr">
        <is>
          <t>Marco Urciuoli</t>
        </is>
      </c>
      <c r="I41" s="113" t="inlineStr">
        <is>
          <t>Roberto Pozzi</t>
        </is>
      </c>
      <c r="J41" s="114" t="inlineStr">
        <is>
          <t>Thorsten Freitag</t>
        </is>
      </c>
      <c r="K41" s="114" t="inlineStr">
        <is>
          <t>Bruno Darmon</t>
        </is>
      </c>
      <c r="L41" s="113" t="inlineStr">
        <is>
          <t>EMEA Sales</t>
        </is>
      </c>
      <c r="M41" s="115" t="n">
        <v>1</v>
      </c>
      <c r="N41" s="151">
        <f>LEFT(CA41,3)</f>
        <v/>
      </c>
      <c r="O41" s="216" t="n">
        <v>42499</v>
      </c>
      <c r="P41" s="118">
        <f>($D$5-O41)/365</f>
        <v/>
      </c>
      <c r="Q41" s="119">
        <f>Q41</f>
        <v/>
      </c>
      <c r="R41" s="52" t="n"/>
      <c r="S41" s="120" t="inlineStr">
        <is>
          <t>Italy</t>
        </is>
      </c>
      <c r="T41" s="120" t="inlineStr">
        <is>
          <t>EUR</t>
        </is>
      </c>
      <c r="U41" s="120" t="n">
        <v>99500</v>
      </c>
      <c r="V41" s="120" t="n">
        <v>43936.36363636363</v>
      </c>
      <c r="W41" s="120" t="n"/>
      <c r="X41" s="120">
        <f>W41+V41+U41</f>
        <v/>
      </c>
      <c r="Y41" s="121" t="n"/>
      <c r="Z41" s="121" t="n"/>
      <c r="AA41" s="122" t="n"/>
      <c r="AB41" s="122" t="n"/>
      <c r="AC41" s="122" t="n"/>
      <c r="AD41" s="123">
        <f>AC41+AB41+AA41</f>
        <v/>
      </c>
      <c r="AE41" s="124">
        <f>IFERROR(AD41/X41-1,"")</f>
        <v/>
      </c>
      <c r="AF41" s="217">
        <f>IF(LOWER(T41)="ILS",12,1)*X41/VLOOKUP($T41,CPC_USDConversion_xlTbl[[Currency2]:[Units/1 USD]],2,FALSE)</f>
        <v/>
      </c>
      <c r="AG41" s="217">
        <f>IF(LOWER(T41)="ILS",12,1)*AD41/VLOOKUP($T41,CPC_USDConversion_xlTbl[[Currency2]:[Units/1 USD]],2,FALSE)</f>
        <v/>
      </c>
      <c r="AH41" s="126">
        <f>AF41/VLOOKUP($S41,'CP$'!$B$5:$D$74,2,FALSE)</f>
        <v/>
      </c>
      <c r="AI41" s="126">
        <f>AG41/VLOOKUP($S41,'CP$'!$B$5:$D$74,2,FALSE)</f>
        <v/>
      </c>
      <c r="AJ41" s="52" t="n"/>
      <c r="AK41" s="127" t="inlineStr">
        <is>
          <t>Sales Variable</t>
        </is>
      </c>
      <c r="AL41" s="218" t="n"/>
      <c r="AM41" s="129" t="n"/>
      <c r="AN41" s="121" t="n"/>
      <c r="AO41" s="130" t="n"/>
      <c r="AP41" s="131">
        <f>IFERROR(AO41/AM41,"")</f>
        <v/>
      </c>
      <c r="AQ41" s="219">
        <f>AO41*CC41</f>
        <v/>
      </c>
      <c r="AR41" s="219" t="n"/>
      <c r="AS41" s="220">
        <f>AQ41-AR41</f>
        <v/>
      </c>
      <c r="AT41" s="217">
        <f>AS41/VLOOKUP($T41,'USD Converstion'!$C$7:$D$174,2,FALSE)</f>
        <v/>
      </c>
      <c r="AU41" s="52" t="n"/>
      <c r="AV41" s="221" t="n">
        <v>43957</v>
      </c>
      <c r="AW41" s="222" t="n">
        <v>19589.26213592233</v>
      </c>
      <c r="AX41" s="222" t="n"/>
      <c r="AY41" s="223" t="n"/>
      <c r="AZ41" s="52" t="n"/>
      <c r="BA41" s="137" t="n"/>
      <c r="BB41" s="138" t="inlineStr">
        <is>
          <t xml:space="preserve"> </t>
        </is>
      </c>
      <c r="BC41" s="52" t="n"/>
      <c r="BD41" s="219" t="n">
        <v>72000</v>
      </c>
      <c r="BE41" s="219" t="n">
        <v>48000</v>
      </c>
      <c r="BF41" s="219" t="n"/>
      <c r="BG41" s="120">
        <f>BF41+BE41+BD41</f>
        <v/>
      </c>
      <c r="BH41" s="217">
        <f>IF(LOWER(T41)="ILS",12,1)*BG41/VLOOKUP($T41,CPC_USDConversion_xlTbl[[Currency2]:[Units/1 USD]],2,FALSE)</f>
        <v/>
      </c>
      <c r="BI41" s="224">
        <f>BH41/VLOOKUP($S41,'CP$'!$B$5:$D$74,2,FALSE)</f>
        <v/>
      </c>
      <c r="BJ41" s="140" t="n">
        <v>75000</v>
      </c>
      <c r="BK41" s="140" t="n">
        <v>120000</v>
      </c>
      <c r="BL41" s="141">
        <f>IFERROR(U41/X41,"")</f>
        <v/>
      </c>
      <c r="BM41" s="141">
        <f>IFERROR(V41/X41,"")</f>
        <v/>
      </c>
      <c r="BN41" s="141">
        <f>IFERROR(W41/X41,"")</f>
        <v/>
      </c>
      <c r="BO41" s="141">
        <f>IFERROR(AA41/AD41,"")</f>
        <v/>
      </c>
      <c r="BP41" s="141">
        <f>IFERROR(AB41/AD41,"")</f>
        <v/>
      </c>
      <c r="BQ41" s="141">
        <f>IFERROR(AC41/AD41,"")</f>
        <v/>
      </c>
      <c r="BR41" s="119" t="n">
        <v>2</v>
      </c>
      <c r="BS41" s="119" t="n">
        <v>4</v>
      </c>
      <c r="BT41" s="119" t="n">
        <v>5</v>
      </c>
      <c r="BU41" s="119" t="n"/>
      <c r="BV41" s="119" t="n"/>
      <c r="BW41" s="119" t="n"/>
      <c r="BX41" s="119" t="n"/>
      <c r="BY41" s="119" t="n"/>
      <c r="BZ41" s="119" t="inlineStr">
        <is>
          <t>Employee</t>
        </is>
      </c>
      <c r="CA41" s="142" t="inlineStr">
        <is>
          <t>S53P</t>
        </is>
      </c>
      <c r="CB41" s="131" t="n">
        <v>1</v>
      </c>
      <c r="CC41" s="143">
        <f>IF(P41&gt;1,1,P41)*CB41</f>
        <v/>
      </c>
      <c r="CD41" s="143" t="n"/>
      <c r="CE41" s="222" t="n">
        <v>49204.92</v>
      </c>
      <c r="CF41" s="86" t="n"/>
      <c r="CG41" s="219" t="n">
        <v>117273.1707317073</v>
      </c>
      <c r="CH41" s="217">
        <f>IF(LOWER(T41)="ILS",12,1)*CG41/VLOOKUP($T41,CPC_USDConversion_xlTbl[[Currency2]:[Units/1 USD]],2,FALSE)</f>
        <v/>
      </c>
      <c r="CI41" s="225">
        <f>AF41</f>
        <v/>
      </c>
      <c r="CJ41" s="225">
        <f>IFERROR(CI41-CH41,"")</f>
        <v/>
      </c>
      <c r="CK41" s="140">
        <f>ROUND(AN41*CC41,-2)</f>
        <v/>
      </c>
      <c r="CL41" s="217">
        <f>CK41/VLOOKUP($T41,'USD Converstion'!$C$7:$D$174,2,FALSE)</f>
        <v/>
      </c>
      <c r="CM41" s="145">
        <f>IF(AD41&gt;X41,1,0)</f>
        <v/>
      </c>
      <c r="CN41" s="225">
        <f>IF(CM41&gt;0,AG41,0)</f>
        <v/>
      </c>
      <c r="CO41" s="225">
        <f>IF(CM41=0,0,AF41)</f>
        <v/>
      </c>
      <c r="CP41" s="146" t="n">
        <v>0</v>
      </c>
      <c r="CQ41" s="147" t="inlineStr">
        <is>
          <t>Regular</t>
        </is>
      </c>
      <c r="CR41" s="225">
        <f>AM41/VLOOKUP(T41,'USD Converstion'!$C$7:$D$174,2,FALSE)</f>
        <v/>
      </c>
      <c r="CS41" s="226">
        <f>AT41</f>
        <v/>
      </c>
      <c r="CT41" s="222" t="n">
        <v>0</v>
      </c>
      <c r="CU41" s="227" t="n"/>
      <c r="CV41" s="145">
        <f>IF(AX41&gt;0,1,0)</f>
        <v/>
      </c>
      <c r="CW41" s="145">
        <f>IF(AY41&gt;0,1,0)</f>
        <v/>
      </c>
      <c r="CX41" s="52" t="n">
        <v>0</v>
      </c>
      <c r="DM41">
        <f>IF(LOWER(T41)="ILS",12,1)*Y41/VLOOKUP($T41,CPC_USDConversion_xlTbl[[Currency2]:[Units/1 USD]],2,FALSE)</f>
        <v/>
      </c>
    </row>
    <row r="42" s="159">
      <c r="B42" s="113" t="n">
        <v>100380</v>
      </c>
      <c r="C42" s="113" t="n">
        <v>108591</v>
      </c>
      <c r="D42" s="113" t="n">
        <v>101980</v>
      </c>
      <c r="E42" s="114" t="inlineStr">
        <is>
          <t>Carlos De Lucas</t>
        </is>
      </c>
      <c r="F42" s="152" t="inlineStr">
        <is>
          <t>Sales Team Leader, Telco</t>
        </is>
      </c>
      <c r="G42" s="113" t="inlineStr">
        <is>
          <t>Iberia</t>
        </is>
      </c>
      <c r="H42" s="113" t="inlineStr">
        <is>
          <t>Mario Garcia</t>
        </is>
      </c>
      <c r="I42" s="113" t="inlineStr">
        <is>
          <t>Roberto Pozzi</t>
        </is>
      </c>
      <c r="J42" s="114" t="inlineStr">
        <is>
          <t>Thorsten Freitag</t>
        </is>
      </c>
      <c r="K42" s="114" t="inlineStr">
        <is>
          <t>Bruno Darmon</t>
        </is>
      </c>
      <c r="L42" s="113" t="inlineStr">
        <is>
          <t>EMEA Sales</t>
        </is>
      </c>
      <c r="M42" s="115" t="n">
        <v>1</v>
      </c>
      <c r="N42" s="151">
        <f>LEFT(CA42,3)</f>
        <v/>
      </c>
      <c r="O42" s="216" t="n">
        <v>41995</v>
      </c>
      <c r="P42" s="118">
        <f>($D$5-O42)/365</f>
        <v/>
      </c>
      <c r="Q42" s="119">
        <f>Q42</f>
        <v/>
      </c>
      <c r="R42" s="52" t="n"/>
      <c r="S42" s="120" t="inlineStr">
        <is>
          <t>Spain</t>
        </is>
      </c>
      <c r="T42" s="120" t="inlineStr">
        <is>
          <t>EUR</t>
        </is>
      </c>
      <c r="U42" s="120" t="n">
        <v>113000</v>
      </c>
      <c r="V42" s="120" t="n">
        <v>50481.81818181818</v>
      </c>
      <c r="W42" s="120" t="n"/>
      <c r="X42" s="120">
        <f>W42+V42+U42</f>
        <v/>
      </c>
      <c r="Y42" s="121" t="n"/>
      <c r="Z42" s="121" t="n"/>
      <c r="AA42" s="122" t="n"/>
      <c r="AB42" s="122" t="n"/>
      <c r="AC42" s="122" t="n"/>
      <c r="AD42" s="123">
        <f>AC42+AB42+AA42</f>
        <v/>
      </c>
      <c r="AE42" s="124">
        <f>IFERROR(AD42/X42-1,"")</f>
        <v/>
      </c>
      <c r="AF42" s="217">
        <f>IF(LOWER(T42)="ILS",12,1)*X42/VLOOKUP($T42,CPC_USDConversion_xlTbl[[Currency2]:[Units/1 USD]],2,FALSE)</f>
        <v/>
      </c>
      <c r="AG42" s="217">
        <f>IF(LOWER(T42)="ILS",12,1)*AD42/VLOOKUP($T42,CPC_USDConversion_xlTbl[[Currency2]:[Units/1 USD]],2,FALSE)</f>
        <v/>
      </c>
      <c r="AH42" s="126">
        <f>AF42/VLOOKUP($S42,'CP$'!$B$5:$D$74,2,FALSE)</f>
        <v/>
      </c>
      <c r="AI42" s="126">
        <f>AG42/VLOOKUP($S42,'CP$'!$B$5:$D$74,2,FALSE)</f>
        <v/>
      </c>
      <c r="AJ42" s="52" t="n"/>
      <c r="AK42" s="127" t="inlineStr">
        <is>
          <t>Sales Variable</t>
        </is>
      </c>
      <c r="AL42" s="218" t="n"/>
      <c r="AM42" s="129" t="n"/>
      <c r="AN42" s="121" t="n"/>
      <c r="AO42" s="130" t="n"/>
      <c r="AP42" s="131">
        <f>IFERROR(AO42/AM42,"")</f>
        <v/>
      </c>
      <c r="AQ42" s="219">
        <f>AO42*CC42</f>
        <v/>
      </c>
      <c r="AR42" s="219" t="n"/>
      <c r="AS42" s="220">
        <f>AQ42-AR42</f>
        <v/>
      </c>
      <c r="AT42" s="217">
        <f>AS42/VLOOKUP($T42,'USD Converstion'!$C$7:$D$174,2,FALSE)</f>
        <v/>
      </c>
      <c r="AU42" s="52" t="n"/>
      <c r="AV42" s="221" t="n">
        <v>43957</v>
      </c>
      <c r="AW42" s="222" t="n">
        <v>3998.194174757281</v>
      </c>
      <c r="AX42" s="222" t="n"/>
      <c r="AY42" s="223" t="n"/>
      <c r="AZ42" s="52" t="n"/>
      <c r="BA42" s="137" t="n"/>
      <c r="BB42" s="138" t="inlineStr">
        <is>
          <t xml:space="preserve"> </t>
        </is>
      </c>
      <c r="BC42" s="52" t="n"/>
      <c r="BD42" s="219" t="n">
        <v>81000</v>
      </c>
      <c r="BE42" s="219" t="n">
        <v>54000</v>
      </c>
      <c r="BF42" s="219" t="n"/>
      <c r="BG42" s="120">
        <f>BF42+BE42+BD42</f>
        <v/>
      </c>
      <c r="BH42" s="217">
        <f>IF(LOWER(T42)="ILS",12,1)*BG42/VLOOKUP($T42,CPC_USDConversion_xlTbl[[Currency2]:[Units/1 USD]],2,FALSE)</f>
        <v/>
      </c>
      <c r="BI42" s="224">
        <f>BH42/VLOOKUP($S42,'CP$'!$B$5:$D$74,2,FALSE)</f>
        <v/>
      </c>
      <c r="BJ42" s="140" t="n">
        <v>100000</v>
      </c>
      <c r="BK42" s="140" t="n">
        <v>150000</v>
      </c>
      <c r="BL42" s="141">
        <f>IFERROR(U42/X42,"")</f>
        <v/>
      </c>
      <c r="BM42" s="141">
        <f>IFERROR(V42/X42,"")</f>
        <v/>
      </c>
      <c r="BN42" s="141">
        <f>IFERROR(W42/X42,"")</f>
        <v/>
      </c>
      <c r="BO42" s="141">
        <f>IFERROR(AA42/AD42,"")</f>
        <v/>
      </c>
      <c r="BP42" s="141">
        <f>IFERROR(AB42/AD42,"")</f>
        <v/>
      </c>
      <c r="BQ42" s="141">
        <f>IFERROR(AC42/AD42,"")</f>
        <v/>
      </c>
      <c r="BR42" s="119" t="n">
        <v>4</v>
      </c>
      <c r="BS42" s="119" t="n">
        <v>3</v>
      </c>
      <c r="BT42" s="119" t="n">
        <v>5</v>
      </c>
      <c r="BU42" s="119" t="n"/>
      <c r="BV42" s="119" t="n"/>
      <c r="BW42" s="119" t="n"/>
      <c r="BX42" s="119" t="n"/>
      <c r="BY42" s="119" t="n"/>
      <c r="BZ42" s="119" t="inlineStr">
        <is>
          <t>Employee</t>
        </is>
      </c>
      <c r="CA42" s="142" t="inlineStr">
        <is>
          <t>S43M</t>
        </is>
      </c>
      <c r="CB42" s="131" t="n">
        <v>1</v>
      </c>
      <c r="CC42" s="143">
        <f>IF(P42&gt;1,1,P42)*CB42</f>
        <v/>
      </c>
      <c r="CD42" s="143" t="n"/>
      <c r="CE42" s="222" t="n">
        <v>42979.48</v>
      </c>
      <c r="CF42" s="86" t="n"/>
      <c r="CG42" s="219" t="n">
        <v>134834.1463414634</v>
      </c>
      <c r="CH42" s="217">
        <f>IF(LOWER(T42)="ILS",12,1)*CG42/VLOOKUP($T42,CPC_USDConversion_xlTbl[[Currency2]:[Units/1 USD]],2,FALSE)</f>
        <v/>
      </c>
      <c r="CI42" s="225">
        <f>AF42</f>
        <v/>
      </c>
      <c r="CJ42" s="225">
        <f>IFERROR(CI42-CH42,"")</f>
        <v/>
      </c>
      <c r="CK42" s="140">
        <f>ROUND(AN42*CC42,-2)</f>
        <v/>
      </c>
      <c r="CL42" s="217">
        <f>CK42/VLOOKUP($T42,'USD Converstion'!$C$7:$D$174,2,FALSE)</f>
        <v/>
      </c>
      <c r="CM42" s="145">
        <f>IF(AD42&gt;X42,1,0)</f>
        <v/>
      </c>
      <c r="CN42" s="225">
        <f>IF(CM42&gt;0,AG42,0)</f>
        <v/>
      </c>
      <c r="CO42" s="225">
        <f>IF(CM42=0,0,AF42)</f>
        <v/>
      </c>
      <c r="CP42" s="146" t="n">
        <v>0</v>
      </c>
      <c r="CQ42" s="147" t="inlineStr">
        <is>
          <t>Regular</t>
        </is>
      </c>
      <c r="CR42" s="225">
        <f>AM42/VLOOKUP(T42,'USD Converstion'!$C$7:$D$174,2,FALSE)</f>
        <v/>
      </c>
      <c r="CS42" s="226">
        <f>AT42</f>
        <v/>
      </c>
      <c r="CT42" s="222" t="n">
        <v>0</v>
      </c>
      <c r="CU42" s="227" t="n"/>
      <c r="CV42" s="145">
        <f>IF(AX42&gt;0,1,0)</f>
        <v/>
      </c>
      <c r="CW42" s="145">
        <f>IF(AY42&gt;0,1,0)</f>
        <v/>
      </c>
      <c r="CX42" s="52" t="n">
        <v>0</v>
      </c>
      <c r="DM42">
        <f>IF(LOWER(T42)="ILS",12,1)*Y42/VLOOKUP($T42,CPC_USDConversion_xlTbl[[Currency2]:[Units/1 USD]],2,FALSE)</f>
        <v/>
      </c>
    </row>
    <row r="43" s="159">
      <c r="B43" s="113" t="n">
        <v>138221</v>
      </c>
      <c r="C43" s="113" t="n">
        <v>39369</v>
      </c>
      <c r="D43" s="113" t="n">
        <v>102562</v>
      </c>
      <c r="E43" s="114" t="inlineStr">
        <is>
          <t>Carlos Luquero</t>
        </is>
      </c>
      <c r="F43" s="152" t="inlineStr">
        <is>
          <t>Account Manager</t>
        </is>
      </c>
      <c r="G43" s="113" t="inlineStr">
        <is>
          <t>Iberia</t>
        </is>
      </c>
      <c r="H43" s="113" t="inlineStr">
        <is>
          <t>Mario Garcia</t>
        </is>
      </c>
      <c r="I43" s="113" t="inlineStr">
        <is>
          <t>Roberto Pozzi</t>
        </is>
      </c>
      <c r="J43" s="114" t="inlineStr">
        <is>
          <t>Thorsten Freitag</t>
        </is>
      </c>
      <c r="K43" s="114" t="inlineStr">
        <is>
          <t>Bruno Darmon</t>
        </is>
      </c>
      <c r="L43" s="113" t="inlineStr">
        <is>
          <t>EMEA Sales</t>
        </is>
      </c>
      <c r="M43" s="115" t="n">
        <v>1</v>
      </c>
      <c r="N43" s="151">
        <f>LEFT(CA43,3)</f>
        <v/>
      </c>
      <c r="O43" s="216" t="n">
        <v>42066</v>
      </c>
      <c r="P43" s="118">
        <f>($D$5-O43)/365</f>
        <v/>
      </c>
      <c r="Q43" s="119">
        <f>Q43</f>
        <v/>
      </c>
      <c r="R43" s="52" t="n"/>
      <c r="S43" s="120" t="inlineStr">
        <is>
          <t>Spain</t>
        </is>
      </c>
      <c r="T43" s="120" t="inlineStr">
        <is>
          <t>EUR</t>
        </is>
      </c>
      <c r="U43" s="120" t="n">
        <v>92000</v>
      </c>
      <c r="V43" s="120" t="n">
        <v>40300</v>
      </c>
      <c r="W43" s="120" t="n"/>
      <c r="X43" s="120">
        <f>W43+V43+U43</f>
        <v/>
      </c>
      <c r="Y43" s="121" t="n"/>
      <c r="Z43" s="121" t="n"/>
      <c r="AA43" s="122" t="n"/>
      <c r="AB43" s="122" t="n"/>
      <c r="AC43" s="122" t="n"/>
      <c r="AD43" s="123">
        <f>AC43+AB43+AA43</f>
        <v/>
      </c>
      <c r="AE43" s="124">
        <f>IFERROR(AD43/X43-1,"")</f>
        <v/>
      </c>
      <c r="AF43" s="217">
        <f>IF(LOWER(T43)="ILS",12,1)*X43/VLOOKUP($T43,CPC_USDConversion_xlTbl[[Currency2]:[Units/1 USD]],2,FALSE)</f>
        <v/>
      </c>
      <c r="AG43" s="217">
        <f>IF(LOWER(T43)="ILS",12,1)*AD43/VLOOKUP($T43,CPC_USDConversion_xlTbl[[Currency2]:[Units/1 USD]],2,FALSE)</f>
        <v/>
      </c>
      <c r="AH43" s="126">
        <f>AF43/VLOOKUP($S43,'CP$'!$B$5:$D$74,2,FALSE)</f>
        <v/>
      </c>
      <c r="AI43" s="126">
        <f>AG43/VLOOKUP($S43,'CP$'!$B$5:$D$74,2,FALSE)</f>
        <v/>
      </c>
      <c r="AJ43" s="52" t="n"/>
      <c r="AK43" s="127" t="inlineStr">
        <is>
          <t>Sales Variable</t>
        </is>
      </c>
      <c r="AL43" s="218" t="n"/>
      <c r="AM43" s="129" t="n"/>
      <c r="AN43" s="121" t="n"/>
      <c r="AO43" s="130" t="n"/>
      <c r="AP43" s="131">
        <f>IFERROR(AO43/AM43,"")</f>
        <v/>
      </c>
      <c r="AQ43" s="219">
        <f>AO43*CC43</f>
        <v/>
      </c>
      <c r="AR43" s="219" t="n"/>
      <c r="AS43" s="220">
        <f>AQ43-AR43</f>
        <v/>
      </c>
      <c r="AT43" s="217">
        <f>AS43/VLOOKUP($T43,'USD Converstion'!$C$7:$D$174,2,FALSE)</f>
        <v/>
      </c>
      <c r="AU43" s="52" t="n"/>
      <c r="AV43" s="221" t="n">
        <v>43957</v>
      </c>
      <c r="AW43" s="222" t="n">
        <v>14665.76699029126</v>
      </c>
      <c r="AX43" s="222" t="n"/>
      <c r="AY43" s="223" t="n"/>
      <c r="AZ43" s="52" t="n"/>
      <c r="BA43" s="137" t="inlineStr">
        <is>
          <t>January, 2021- Title change from Territory Account Manager to Account Manager</t>
        </is>
      </c>
      <c r="BB43" s="138" t="inlineStr">
        <is>
          <t xml:space="preserve"> </t>
        </is>
      </c>
      <c r="BC43" s="52" t="n"/>
      <c r="BD43" s="219" t="n">
        <v>66000</v>
      </c>
      <c r="BE43" s="219" t="n">
        <v>44000</v>
      </c>
      <c r="BF43" s="219" t="n"/>
      <c r="BG43" s="120">
        <f>BF43+BE43+BD43</f>
        <v/>
      </c>
      <c r="BH43" s="217">
        <f>IF(LOWER(T43)="ILS",12,1)*BG43/VLOOKUP($T43,CPC_USDConversion_xlTbl[[Currency2]:[Units/1 USD]],2,FALSE)</f>
        <v/>
      </c>
      <c r="BI43" s="224">
        <f>BH43/VLOOKUP($S43,'CP$'!$B$5:$D$74,2,FALSE)</f>
        <v/>
      </c>
      <c r="BJ43" s="140" t="n">
        <v>100000</v>
      </c>
      <c r="BK43" s="140" t="n">
        <v>150000</v>
      </c>
      <c r="BL43" s="141">
        <f>IFERROR(U43/X43,"")</f>
        <v/>
      </c>
      <c r="BM43" s="141">
        <f>IFERROR(V43/X43,"")</f>
        <v/>
      </c>
      <c r="BN43" s="141">
        <f>IFERROR(W43/X43,"")</f>
        <v/>
      </c>
      <c r="BO43" s="141">
        <f>IFERROR(AA43/AD43,"")</f>
        <v/>
      </c>
      <c r="BP43" s="141">
        <f>IFERROR(AB43/AD43,"")</f>
        <v/>
      </c>
      <c r="BQ43" s="141">
        <f>IFERROR(AC43/AD43,"")</f>
        <v/>
      </c>
      <c r="BR43" s="119" t="n">
        <v>3</v>
      </c>
      <c r="BS43" s="119" t="n">
        <v>4</v>
      </c>
      <c r="BT43" s="119" t="n">
        <v>5</v>
      </c>
      <c r="BU43" s="119" t="n"/>
      <c r="BV43" s="119" t="n"/>
      <c r="BW43" s="119" t="n"/>
      <c r="BX43" s="119" t="n"/>
      <c r="BY43" s="119" t="n"/>
      <c r="BZ43" s="119" t="inlineStr">
        <is>
          <t>Employee</t>
        </is>
      </c>
      <c r="CA43" s="142" t="inlineStr">
        <is>
          <t>S43P</t>
        </is>
      </c>
      <c r="CB43" s="131" t="n">
        <v>1</v>
      </c>
      <c r="CC43" s="143">
        <f>IF(P43&gt;1,1,P43)*CB43</f>
        <v/>
      </c>
      <c r="CD43" s="143" t="n"/>
      <c r="CE43" s="222" t="n">
        <v>29091.96</v>
      </c>
      <c r="CF43" s="86" t="n"/>
      <c r="CG43" s="219" t="n">
        <v>107517.0731707317</v>
      </c>
      <c r="CH43" s="217">
        <f>IF(LOWER(T43)="ILS",12,1)*CG43/VLOOKUP($T43,CPC_USDConversion_xlTbl[[Currency2]:[Units/1 USD]],2,FALSE)</f>
        <v/>
      </c>
      <c r="CI43" s="225">
        <f>AF43</f>
        <v/>
      </c>
      <c r="CJ43" s="225">
        <f>IFERROR(CI43-CH43,"")</f>
        <v/>
      </c>
      <c r="CK43" s="140">
        <f>ROUND(AN43*CC43,-2)</f>
        <v/>
      </c>
      <c r="CL43" s="217">
        <f>CK43/VLOOKUP($T43,'USD Converstion'!$C$7:$D$174,2,FALSE)</f>
        <v/>
      </c>
      <c r="CM43" s="145">
        <f>IF(AD43&gt;X43,1,0)</f>
        <v/>
      </c>
      <c r="CN43" s="225">
        <f>IF(CM43&gt;0,AG43,0)</f>
        <v/>
      </c>
      <c r="CO43" s="225">
        <f>IF(CM43=0,0,AF43)</f>
        <v/>
      </c>
      <c r="CP43" s="146" t="n">
        <v>0</v>
      </c>
      <c r="CQ43" s="147" t="inlineStr">
        <is>
          <t>Regular</t>
        </is>
      </c>
      <c r="CR43" s="225">
        <f>AM43/VLOOKUP(T43,'USD Converstion'!$C$7:$D$174,2,FALSE)</f>
        <v/>
      </c>
      <c r="CS43" s="226">
        <f>AT43</f>
        <v/>
      </c>
      <c r="CT43" s="222" t="n">
        <v>0</v>
      </c>
      <c r="CU43" s="227" t="n"/>
      <c r="CV43" s="145">
        <f>IF(AX43&gt;0,1,0)</f>
        <v/>
      </c>
      <c r="CW43" s="145">
        <f>IF(AY43&gt;0,1,0)</f>
        <v/>
      </c>
      <c r="CX43" s="52" t="n">
        <v>0</v>
      </c>
      <c r="DM43">
        <f>IF(LOWER(T43)="ILS",12,1)*Y43/VLOOKUP($T43,CPC_USDConversion_xlTbl[[Currency2]:[Units/1 USD]],2,FALSE)</f>
        <v/>
      </c>
    </row>
    <row r="44" s="159">
      <c r="B44" s="113" t="n">
        <v>129342</v>
      </c>
      <c r="C44" s="113" t="n">
        <v>95236</v>
      </c>
      <c r="D44" s="113" t="n">
        <v>71299</v>
      </c>
      <c r="E44" s="114" t="inlineStr">
        <is>
          <t>David Joana</t>
        </is>
      </c>
      <c r="F44" s="152" t="inlineStr">
        <is>
          <t>Major Account Manager</t>
        </is>
      </c>
      <c r="G44" s="113" t="inlineStr">
        <is>
          <t>Iberia</t>
        </is>
      </c>
      <c r="H44" s="113" t="inlineStr">
        <is>
          <t>Mario Garcia</t>
        </is>
      </c>
      <c r="I44" s="113" t="inlineStr">
        <is>
          <t>Roberto Pozzi</t>
        </is>
      </c>
      <c r="J44" s="114" t="inlineStr">
        <is>
          <t>Thorsten Freitag</t>
        </is>
      </c>
      <c r="K44" s="114" t="inlineStr">
        <is>
          <t>Bruno Darmon</t>
        </is>
      </c>
      <c r="L44" s="113" t="inlineStr">
        <is>
          <t>EMEA Sales</t>
        </is>
      </c>
      <c r="M44" s="115" t="n">
        <v>1</v>
      </c>
      <c r="N44" s="151">
        <f>LEFT(CA44,3)</f>
        <v/>
      </c>
      <c r="O44" s="216" t="n">
        <v>42093</v>
      </c>
      <c r="P44" s="118">
        <f>($D$5-O44)/365</f>
        <v/>
      </c>
      <c r="Q44" s="119">
        <f>Q44</f>
        <v/>
      </c>
      <c r="R44" s="52" t="n"/>
      <c r="S44" s="120" t="inlineStr">
        <is>
          <t>Portugal</t>
        </is>
      </c>
      <c r="T44" s="120" t="inlineStr">
        <is>
          <t>EUR</t>
        </is>
      </c>
      <c r="U44" s="120" t="n">
        <v>84500</v>
      </c>
      <c r="V44" s="120" t="n">
        <v>36663.63636363636</v>
      </c>
      <c r="W44" s="120" t="n"/>
      <c r="X44" s="120">
        <f>W44+V44+U44</f>
        <v/>
      </c>
      <c r="Y44" s="121" t="n"/>
      <c r="Z44" s="121" t="n"/>
      <c r="AA44" s="122" t="n"/>
      <c r="AB44" s="122" t="n"/>
      <c r="AC44" s="122" t="n"/>
      <c r="AD44" s="123">
        <f>AC44+AB44+AA44</f>
        <v/>
      </c>
      <c r="AE44" s="124">
        <f>IFERROR(AD44/X44-1,"")</f>
        <v/>
      </c>
      <c r="AF44" s="217">
        <f>IF(LOWER(T44)="ILS",12,1)*X44/VLOOKUP($T44,CPC_USDConversion_xlTbl[[Currency2]:[Units/1 USD]],2,FALSE)</f>
        <v/>
      </c>
      <c r="AG44" s="217">
        <f>IF(LOWER(T44)="ILS",12,1)*AD44/VLOOKUP($T44,CPC_USDConversion_xlTbl[[Currency2]:[Units/1 USD]],2,FALSE)</f>
        <v/>
      </c>
      <c r="AH44" s="126">
        <f>AF44/VLOOKUP($S44,'CP$'!$B$5:$D$74,2,FALSE)</f>
        <v/>
      </c>
      <c r="AI44" s="126">
        <f>AG44/VLOOKUP($S44,'CP$'!$B$5:$D$74,2,FALSE)</f>
        <v/>
      </c>
      <c r="AJ44" s="52" t="n"/>
      <c r="AK44" s="127" t="inlineStr">
        <is>
          <t>Sales Variable</t>
        </is>
      </c>
      <c r="AL44" s="218" t="n"/>
      <c r="AM44" s="129" t="n"/>
      <c r="AN44" s="121" t="n"/>
      <c r="AO44" s="130" t="n"/>
      <c r="AP44" s="131">
        <f>IFERROR(AO44/AM44,"")</f>
        <v/>
      </c>
      <c r="AQ44" s="219">
        <f>AO44*CC44</f>
        <v/>
      </c>
      <c r="AR44" s="219" t="n"/>
      <c r="AS44" s="220">
        <f>AQ44-AR44</f>
        <v/>
      </c>
      <c r="AT44" s="217">
        <f>AS44/VLOOKUP($T44,'USD Converstion'!$C$7:$D$174,2,FALSE)</f>
        <v/>
      </c>
      <c r="AU44" s="52" t="n"/>
      <c r="AV44" s="221" t="n">
        <v>43957</v>
      </c>
      <c r="AW44" s="222" t="n">
        <v>19589.26213592233</v>
      </c>
      <c r="AX44" s="222" t="n"/>
      <c r="AY44" s="223" t="n"/>
      <c r="AZ44" s="52" t="n"/>
      <c r="BA44" s="137" t="n"/>
      <c r="BB44" s="138" t="inlineStr">
        <is>
          <t xml:space="preserve"> </t>
        </is>
      </c>
      <c r="BC44" s="52" t="n"/>
      <c r="BD44" s="219" t="n">
        <v>57000</v>
      </c>
      <c r="BE44" s="219" t="n">
        <v>38000</v>
      </c>
      <c r="BF44" s="219" t="n"/>
      <c r="BG44" s="120">
        <f>BF44+BE44+BD44</f>
        <v/>
      </c>
      <c r="BH44" s="217">
        <f>IF(LOWER(T44)="ILS",12,1)*BG44/VLOOKUP($T44,CPC_USDConversion_xlTbl[[Currency2]:[Units/1 USD]],2,FALSE)</f>
        <v/>
      </c>
      <c r="BI44" s="224">
        <f>BH44/VLOOKUP($S44,'CP$'!$B$5:$D$74,2,FALSE)</f>
        <v/>
      </c>
      <c r="BJ44" s="140" t="n">
        <v>90000</v>
      </c>
      <c r="BK44" s="140" t="n">
        <v>140000</v>
      </c>
      <c r="BL44" s="141">
        <f>IFERROR(U44/X44,"")</f>
        <v/>
      </c>
      <c r="BM44" s="141">
        <f>IFERROR(V44/X44,"")</f>
        <v/>
      </c>
      <c r="BN44" s="141">
        <f>IFERROR(W44/X44,"")</f>
        <v/>
      </c>
      <c r="BO44" s="141">
        <f>IFERROR(AA44/AD44,"")</f>
        <v/>
      </c>
      <c r="BP44" s="141">
        <f>IFERROR(AB44/AD44,"")</f>
        <v/>
      </c>
      <c r="BQ44" s="141">
        <f>IFERROR(AC44/AD44,"")</f>
        <v/>
      </c>
      <c r="BR44" s="119" t="n">
        <v>3</v>
      </c>
      <c r="BS44" s="119" t="n">
        <v>4</v>
      </c>
      <c r="BT44" s="119" t="n">
        <v>5</v>
      </c>
      <c r="BU44" s="119" t="n"/>
      <c r="BV44" s="119" t="n"/>
      <c r="BW44" s="119" t="n"/>
      <c r="BX44" s="119" t="n"/>
      <c r="BY44" s="119" t="n"/>
      <c r="BZ44" s="119" t="inlineStr">
        <is>
          <t>Employee</t>
        </is>
      </c>
      <c r="CA44" s="142" t="inlineStr">
        <is>
          <t>S43P</t>
        </is>
      </c>
      <c r="CB44" s="131" t="n">
        <v>1</v>
      </c>
      <c r="CC44" s="143">
        <f>IF(P44&gt;1,1,P44)*CB44</f>
        <v/>
      </c>
      <c r="CD44" s="143" t="n"/>
      <c r="CE44" s="222" t="n">
        <v>58662.8</v>
      </c>
      <c r="CF44" s="86" t="n"/>
      <c r="CG44" s="219" t="n">
        <v>97760.9756097561</v>
      </c>
      <c r="CH44" s="217">
        <f>IF(LOWER(T44)="ILS",12,1)*CG44/VLOOKUP($T44,CPC_USDConversion_xlTbl[[Currency2]:[Units/1 USD]],2,FALSE)</f>
        <v/>
      </c>
      <c r="CI44" s="225">
        <f>AF44</f>
        <v/>
      </c>
      <c r="CJ44" s="225">
        <f>IFERROR(CI44-CH44,"")</f>
        <v/>
      </c>
      <c r="CK44" s="140">
        <f>ROUND(AN44*CC44,-2)</f>
        <v/>
      </c>
      <c r="CL44" s="217">
        <f>CK44/VLOOKUP($T44,'USD Converstion'!$C$7:$D$174,2,FALSE)</f>
        <v/>
      </c>
      <c r="CM44" s="145">
        <f>IF(AD44&gt;X44,1,0)</f>
        <v/>
      </c>
      <c r="CN44" s="225">
        <f>IF(CM44&gt;0,AG44,0)</f>
        <v/>
      </c>
      <c r="CO44" s="225">
        <f>IF(CM44=0,0,AF44)</f>
        <v/>
      </c>
      <c r="CP44" s="146" t="n">
        <v>0</v>
      </c>
      <c r="CQ44" s="147" t="inlineStr">
        <is>
          <t>Regular</t>
        </is>
      </c>
      <c r="CR44" s="225">
        <f>AM44/VLOOKUP(T44,'USD Converstion'!$C$7:$D$174,2,FALSE)</f>
        <v/>
      </c>
      <c r="CS44" s="226">
        <f>AT44</f>
        <v/>
      </c>
      <c r="CT44" s="222" t="n">
        <v>0</v>
      </c>
      <c r="CU44" s="227" t="n"/>
      <c r="CV44" s="145">
        <f>IF(AX44&gt;0,1,0)</f>
        <v/>
      </c>
      <c r="CW44" s="145">
        <f>IF(AY44&gt;0,1,0)</f>
        <v/>
      </c>
      <c r="CX44" s="52" t="n">
        <v>0</v>
      </c>
      <c r="DM44">
        <f>IF(LOWER(T44)="ILS",12,1)*Y44/VLOOKUP($T44,CPC_USDConversion_xlTbl[[Currency2]:[Units/1 USD]],2,FALSE)</f>
        <v/>
      </c>
    </row>
    <row r="45" s="159">
      <c r="B45" s="113" t="n">
        <v>106836</v>
      </c>
      <c r="C45" s="113" t="n">
        <v>119715</v>
      </c>
      <c r="D45" s="113" t="n">
        <v>60491</v>
      </c>
      <c r="E45" s="114" t="inlineStr">
        <is>
          <t>Laura Serrano</t>
        </is>
      </c>
      <c r="F45" s="152" t="inlineStr">
        <is>
          <t>Sales Manager, Major Accounts</t>
        </is>
      </c>
      <c r="G45" s="113" t="inlineStr">
        <is>
          <t>Iberia</t>
        </is>
      </c>
      <c r="H45" s="113" t="inlineStr">
        <is>
          <t>Mario Garcia</t>
        </is>
      </c>
      <c r="I45" s="113" t="inlineStr">
        <is>
          <t>Roberto Pozzi</t>
        </is>
      </c>
      <c r="J45" s="114" t="inlineStr">
        <is>
          <t>Thorsten Freitag</t>
        </is>
      </c>
      <c r="K45" s="114" t="inlineStr">
        <is>
          <t>Bruno Darmon</t>
        </is>
      </c>
      <c r="L45" s="113" t="inlineStr">
        <is>
          <t>EMEA Sales</t>
        </is>
      </c>
      <c r="M45" s="115" t="n">
        <v>1</v>
      </c>
      <c r="N45" s="151">
        <f>LEFT(CA45,3)</f>
        <v/>
      </c>
      <c r="O45" s="216" t="n">
        <v>42324</v>
      </c>
      <c r="P45" s="118">
        <f>($D$5-O45)/365</f>
        <v/>
      </c>
      <c r="Q45" s="119">
        <f>Q45</f>
        <v/>
      </c>
      <c r="R45" s="52" t="n"/>
      <c r="S45" s="120" t="inlineStr">
        <is>
          <t>Spain</t>
        </is>
      </c>
      <c r="T45" s="120" t="inlineStr">
        <is>
          <t>EUR</t>
        </is>
      </c>
      <c r="U45" s="120" t="n">
        <v>144500</v>
      </c>
      <c r="V45" s="120" t="n">
        <v>65754.54545454544</v>
      </c>
      <c r="W45" s="120" t="n"/>
      <c r="X45" s="120">
        <f>W45+V45+U45</f>
        <v/>
      </c>
      <c r="Y45" s="121" t="n"/>
      <c r="Z45" s="121" t="n"/>
      <c r="AA45" s="122" t="n"/>
      <c r="AB45" s="122" t="n"/>
      <c r="AC45" s="122" t="n"/>
      <c r="AD45" s="123">
        <f>AC45+AB45+AA45</f>
        <v/>
      </c>
      <c r="AE45" s="124">
        <f>IFERROR(AD45/X45-1,"")</f>
        <v/>
      </c>
      <c r="AF45" s="217">
        <f>IF(LOWER(T45)="ILS",12,1)*X45/VLOOKUP($T45,CPC_USDConversion_xlTbl[[Currency2]:[Units/1 USD]],2,FALSE)</f>
        <v/>
      </c>
      <c r="AG45" s="217">
        <f>IF(LOWER(T45)="ILS",12,1)*AD45/VLOOKUP($T45,CPC_USDConversion_xlTbl[[Currency2]:[Units/1 USD]],2,FALSE)</f>
        <v/>
      </c>
      <c r="AH45" s="126">
        <f>AF45/VLOOKUP($S45,'CP$'!$B$5:$D$74,2,FALSE)</f>
        <v/>
      </c>
      <c r="AI45" s="126">
        <f>AG45/VLOOKUP($S45,'CP$'!$B$5:$D$74,2,FALSE)</f>
        <v/>
      </c>
      <c r="AJ45" s="52" t="n"/>
      <c r="AK45" s="127" t="inlineStr">
        <is>
          <t>Sales Variable</t>
        </is>
      </c>
      <c r="AL45" s="218" t="n"/>
      <c r="AM45" s="129" t="n"/>
      <c r="AN45" s="121" t="n"/>
      <c r="AO45" s="130" t="n"/>
      <c r="AP45" s="131">
        <f>IFERROR(AO45/AM45,"")</f>
        <v/>
      </c>
      <c r="AQ45" s="219">
        <f>AO45*CC45</f>
        <v/>
      </c>
      <c r="AR45" s="219" t="n"/>
      <c r="AS45" s="220">
        <f>AQ45-AR45</f>
        <v/>
      </c>
      <c r="AT45" s="217">
        <f>AS45/VLOOKUP($T45,'USD Converstion'!$C$7:$D$174,2,FALSE)</f>
        <v/>
      </c>
      <c r="AU45" s="52" t="n"/>
      <c r="AV45" s="221" t="n">
        <v>43957</v>
      </c>
      <c r="AW45" s="222" t="n">
        <v>48719.94174757281</v>
      </c>
      <c r="AX45" s="222" t="n"/>
      <c r="AY45" s="223" t="n"/>
      <c r="AZ45" s="52" t="n"/>
      <c r="BA45" s="137" t="inlineStr">
        <is>
          <t>January, 2021 - Title change from Enerprise Sales Manager to Sales Manager, Major Accounts || July, 2020 - Compensation change from Yearly Salary:87000, Yearly Commission:57900, Total Compensation:144900 to Yearly Salary:108000, Yearly Commission:72000, Total Compensation:180000</t>
        </is>
      </c>
      <c r="BB45" s="138" t="inlineStr">
        <is>
          <t xml:space="preserve"> </t>
        </is>
      </c>
      <c r="BC45" s="52" t="n"/>
      <c r="BD45" s="219" t="n">
        <v>84000</v>
      </c>
      <c r="BE45" s="219" t="n">
        <v>56000</v>
      </c>
      <c r="BF45" s="219" t="n"/>
      <c r="BG45" s="120">
        <f>BF45+BE45+BD45</f>
        <v/>
      </c>
      <c r="BH45" s="217">
        <f>IF(LOWER(T45)="ILS",12,1)*BG45/VLOOKUP($T45,CPC_USDConversion_xlTbl[[Currency2]:[Units/1 USD]],2,FALSE)</f>
        <v/>
      </c>
      <c r="BI45" s="224">
        <f>BH45/VLOOKUP($S45,'CP$'!$B$5:$D$74,2,FALSE)</f>
        <v/>
      </c>
      <c r="BJ45" s="140" t="n">
        <v>100000</v>
      </c>
      <c r="BK45" s="140" t="n">
        <v>150000</v>
      </c>
      <c r="BL45" s="141">
        <f>IFERROR(U45/X45,"")</f>
        <v/>
      </c>
      <c r="BM45" s="141">
        <f>IFERROR(V45/X45,"")</f>
        <v/>
      </c>
      <c r="BN45" s="141">
        <f>IFERROR(W45/X45,"")</f>
        <v/>
      </c>
      <c r="BO45" s="141">
        <f>IFERROR(AA45/AD45,"")</f>
        <v/>
      </c>
      <c r="BP45" s="141">
        <f>IFERROR(AB45/AD45,"")</f>
        <v/>
      </c>
      <c r="BQ45" s="141">
        <f>IFERROR(AC45/AD45,"")</f>
        <v/>
      </c>
      <c r="BR45" s="119" t="n">
        <v>4</v>
      </c>
      <c r="BS45" s="119" t="n">
        <v>5</v>
      </c>
      <c r="BT45" s="119" t="n">
        <v>5</v>
      </c>
      <c r="BU45" s="119" t="n"/>
      <c r="BV45" s="119" t="n"/>
      <c r="BW45" s="119" t="n"/>
      <c r="BX45" s="119" t="n"/>
      <c r="BY45" s="119" t="n"/>
      <c r="BZ45" s="119" t="inlineStr">
        <is>
          <t>Employee</t>
        </is>
      </c>
      <c r="CA45" s="142" t="inlineStr">
        <is>
          <t>S43M</t>
        </is>
      </c>
      <c r="CB45" s="131" t="n">
        <v>1</v>
      </c>
      <c r="CC45" s="143">
        <f>IF(P45&gt;1,1,P45)*CB45</f>
        <v/>
      </c>
      <c r="CD45" s="143" t="n"/>
      <c r="CE45" s="222" t="n">
        <v>88113.92</v>
      </c>
      <c r="CF45" s="86" t="n"/>
      <c r="CG45" s="219" t="n">
        <v>175809.756097561</v>
      </c>
      <c r="CH45" s="217">
        <f>IF(LOWER(T45)="ILS",12,1)*CG45/VLOOKUP($T45,CPC_USDConversion_xlTbl[[Currency2]:[Units/1 USD]],2,FALSE)</f>
        <v/>
      </c>
      <c r="CI45" s="225">
        <f>AF45</f>
        <v/>
      </c>
      <c r="CJ45" s="225">
        <f>IFERROR(CI45-CH45,"")</f>
        <v/>
      </c>
      <c r="CK45" s="140">
        <f>ROUND(AN45*CC45,-2)</f>
        <v/>
      </c>
      <c r="CL45" s="217">
        <f>CK45/VLOOKUP($T45,'USD Converstion'!$C$7:$D$174,2,FALSE)</f>
        <v/>
      </c>
      <c r="CM45" s="145">
        <f>IF(AD45&gt;X45,1,0)</f>
        <v/>
      </c>
      <c r="CN45" s="225">
        <f>IF(CM45&gt;0,AG45,0)</f>
        <v/>
      </c>
      <c r="CO45" s="225">
        <f>IF(CM45=0,0,AF45)</f>
        <v/>
      </c>
      <c r="CP45" s="146" t="n">
        <v>0</v>
      </c>
      <c r="CQ45" s="147" t="inlineStr">
        <is>
          <t>Regular</t>
        </is>
      </c>
      <c r="CR45" s="225">
        <f>AM45/VLOOKUP(T45,'USD Converstion'!$C$7:$D$174,2,FALSE)</f>
        <v/>
      </c>
      <c r="CS45" s="226">
        <f>AT45</f>
        <v/>
      </c>
      <c r="CT45" s="222" t="n">
        <v>0</v>
      </c>
      <c r="CU45" s="227" t="n"/>
      <c r="CV45" s="145">
        <f>IF(AX45&gt;0,1,0)</f>
        <v/>
      </c>
      <c r="CW45" s="145">
        <f>IF(AY45&gt;0,1,0)</f>
        <v/>
      </c>
      <c r="CX45" s="52" t="n">
        <v>0</v>
      </c>
      <c r="DM45">
        <f>IF(LOWER(T45)="ILS",12,1)*Y45/VLOOKUP($T45,CPC_USDConversion_xlTbl[[Currency2]:[Units/1 USD]],2,FALSE)</f>
        <v/>
      </c>
    </row>
    <row r="46">
      <c r="B46" s="113" t="n">
        <v>128228</v>
      </c>
      <c r="C46" s="113" t="n">
        <v>92770</v>
      </c>
      <c r="D46" s="113" t="n"/>
      <c r="E46" s="114" t="inlineStr">
        <is>
          <t>Massimiliano Besana</t>
        </is>
      </c>
      <c r="F46" s="152" t="inlineStr">
        <is>
          <t>Major Account Manager</t>
        </is>
      </c>
      <c r="G46" s="113" t="inlineStr">
        <is>
          <t>Sales Italy</t>
        </is>
      </c>
      <c r="H46" s="113" t="inlineStr">
        <is>
          <t>Marco Urciuoli</t>
        </is>
      </c>
      <c r="I46" s="113" t="inlineStr">
        <is>
          <t>Roberto Pozzi</t>
        </is>
      </c>
      <c r="J46" s="114" t="inlineStr">
        <is>
          <t>Thorsten Freitag</t>
        </is>
      </c>
      <c r="K46" s="114" t="inlineStr">
        <is>
          <t>Bruno Darmon</t>
        </is>
      </c>
      <c r="L46" s="113" t="inlineStr">
        <is>
          <t>EMEA Sales</t>
        </is>
      </c>
      <c r="M46" s="115" t="n">
        <v>1</v>
      </c>
      <c r="N46" s="151">
        <f>LEFT(CA46,3)</f>
        <v/>
      </c>
      <c r="O46" s="216" t="n">
        <v>40274</v>
      </c>
      <c r="P46" s="118">
        <f>($D$5-O46)/365</f>
        <v/>
      </c>
      <c r="Q46" s="119">
        <f>Q46</f>
        <v/>
      </c>
      <c r="R46" s="52" t="n"/>
      <c r="S46" s="120" t="inlineStr">
        <is>
          <t>Italy</t>
        </is>
      </c>
      <c r="T46" s="120" t="inlineStr">
        <is>
          <t>EUR</t>
        </is>
      </c>
      <c r="U46" s="120" t="n">
        <v>113750</v>
      </c>
      <c r="V46" s="120" t="n">
        <v>51845.45454545454</v>
      </c>
      <c r="W46" s="120" t="n"/>
      <c r="X46" s="120">
        <f>W46+V46+U46</f>
        <v/>
      </c>
      <c r="Y46" s="121" t="n"/>
      <c r="Z46" s="121" t="n"/>
      <c r="AA46" s="122" t="n"/>
      <c r="AB46" s="122" t="n"/>
      <c r="AC46" s="122" t="n"/>
      <c r="AD46" s="123">
        <f>AC46+AB46+AA46</f>
        <v/>
      </c>
      <c r="AE46" s="124">
        <f>IFERROR(AD46/X46-1,"")</f>
        <v/>
      </c>
      <c r="AF46" s="217">
        <f>IF(LOWER(T46)="ILS",12,1)*X46/VLOOKUP($T46,CPC_USDConversion_xlTbl[[Currency2]:[Units/1 USD]],2,FALSE)</f>
        <v/>
      </c>
      <c r="AG46" s="217">
        <f>IF(LOWER(T46)="ILS",12,1)*AD46/VLOOKUP($T46,CPC_USDConversion_xlTbl[[Currency2]:[Units/1 USD]],2,FALSE)</f>
        <v/>
      </c>
      <c r="AH46" s="126">
        <f>AF46/VLOOKUP($S46,'CP$'!$B$5:$D$74,2,FALSE)</f>
        <v/>
      </c>
      <c r="AI46" s="126">
        <f>AG46/VLOOKUP($S46,'CP$'!$B$5:$D$74,2,FALSE)</f>
        <v/>
      </c>
      <c r="AJ46" s="52" t="n"/>
      <c r="AK46" s="127" t="inlineStr">
        <is>
          <t>Sales Variable</t>
        </is>
      </c>
      <c r="AL46" s="218" t="n"/>
      <c r="AM46" s="129" t="n"/>
      <c r="AN46" s="121" t="n"/>
      <c r="AO46" s="130" t="n"/>
      <c r="AP46" s="131">
        <f>IFERROR(AO46/AM46,"")</f>
        <v/>
      </c>
      <c r="AQ46" s="219">
        <f>AO46*CC46</f>
        <v/>
      </c>
      <c r="AR46" s="219" t="n"/>
      <c r="AS46" s="220">
        <f>AQ46-AR46</f>
        <v/>
      </c>
      <c r="AT46" s="217">
        <f>AS46/VLOOKUP($T46,'USD Converstion'!$C$7:$D$174,2,FALSE)</f>
        <v/>
      </c>
      <c r="AU46" s="52" t="n"/>
      <c r="AV46" s="221" t="n">
        <v>43957</v>
      </c>
      <c r="AW46" s="222" t="n">
        <v>29231.10679611651</v>
      </c>
      <c r="AX46" s="222" t="n"/>
      <c r="AY46" s="223" t="n"/>
      <c r="AZ46" s="52" t="n"/>
      <c r="BA46" s="137" t="n"/>
      <c r="BB46" s="138" t="inlineStr">
        <is>
          <t xml:space="preserve"> </t>
        </is>
      </c>
      <c r="BC46" s="52" t="n"/>
      <c r="BD46" s="219" t="n">
        <v>80400</v>
      </c>
      <c r="BE46" s="219" t="n">
        <v>53600</v>
      </c>
      <c r="BF46" s="219" t="n"/>
      <c r="BG46" s="120">
        <f>BF46+BE46+BD46</f>
        <v/>
      </c>
      <c r="BH46" s="217">
        <f>IF(LOWER(T46)="ILS",12,1)*BG46/VLOOKUP($T46,CPC_USDConversion_xlTbl[[Currency2]:[Units/1 USD]],2,FALSE)</f>
        <v/>
      </c>
      <c r="BI46" s="224">
        <f>BH46/VLOOKUP($S46,'CP$'!$B$5:$D$74,2,FALSE)</f>
        <v/>
      </c>
      <c r="BJ46" s="140" t="n">
        <v>90000</v>
      </c>
      <c r="BK46" s="140" t="n">
        <v>160000</v>
      </c>
      <c r="BL46" s="141">
        <f>IFERROR(U46/X46,"")</f>
        <v/>
      </c>
      <c r="BM46" s="141">
        <f>IFERROR(V46/X46,"")</f>
        <v/>
      </c>
      <c r="BN46" s="141">
        <f>IFERROR(W46/X46,"")</f>
        <v/>
      </c>
      <c r="BO46" s="141">
        <f>IFERROR(AA46/AD46,"")</f>
        <v/>
      </c>
      <c r="BP46" s="141">
        <f>IFERROR(AB46/AD46,"")</f>
        <v/>
      </c>
      <c r="BQ46" s="141">
        <f>IFERROR(AC46/AD46,"")</f>
        <v/>
      </c>
      <c r="BR46" s="119" t="n">
        <v>3</v>
      </c>
      <c r="BS46" s="119" t="n">
        <v>4</v>
      </c>
      <c r="BT46" s="119" t="n">
        <v>5</v>
      </c>
      <c r="BU46" s="119" t="n"/>
      <c r="BV46" s="119" t="n"/>
      <c r="BW46" s="119" t="n"/>
      <c r="BX46" s="119" t="n"/>
      <c r="BY46" s="119" t="n"/>
      <c r="BZ46" s="119" t="inlineStr">
        <is>
          <t>Employee</t>
        </is>
      </c>
      <c r="CA46" s="142" t="inlineStr">
        <is>
          <t>S43P</t>
        </is>
      </c>
      <c r="CB46" s="131" t="n">
        <v>1</v>
      </c>
      <c r="CC46" s="143">
        <f>IF(P46&gt;1,1,P46)*CB46</f>
        <v/>
      </c>
      <c r="CD46" s="143" t="n"/>
      <c r="CE46" s="222" t="n">
        <v>77578.56</v>
      </c>
      <c r="CF46" s="86" t="n"/>
      <c r="CG46" s="219" t="n">
        <v>136882.9268292683</v>
      </c>
      <c r="CH46" s="217">
        <f>IF(LOWER(T46)="ILS",12,1)*CG46/VLOOKUP($T46,CPC_USDConversion_xlTbl[[Currency2]:[Units/1 USD]],2,FALSE)</f>
        <v/>
      </c>
      <c r="CI46" s="225">
        <f>AF46</f>
        <v/>
      </c>
      <c r="CJ46" s="225">
        <f>IFERROR(CI46-CH46,"")</f>
        <v/>
      </c>
      <c r="CK46" s="140">
        <f>ROUND(AN46*CC46,-2)</f>
        <v/>
      </c>
      <c r="CL46" s="217">
        <f>CK46/VLOOKUP($T46,'USD Converstion'!$C$7:$D$174,2,FALSE)</f>
        <v/>
      </c>
      <c r="CM46" s="145">
        <f>IF(AD46&gt;X46,1,0)</f>
        <v/>
      </c>
      <c r="CN46" s="225">
        <f>IF(CM46&gt;0,AG46,0)</f>
        <v/>
      </c>
      <c r="CO46" s="225">
        <f>IF(CM46=0,0,AF46)</f>
        <v/>
      </c>
      <c r="CP46" s="146" t="n">
        <v>0</v>
      </c>
      <c r="CQ46" s="147" t="inlineStr">
        <is>
          <t>Regular</t>
        </is>
      </c>
      <c r="CR46" s="225">
        <f>AM46/VLOOKUP(T46,'USD Converstion'!$C$7:$D$174,2,FALSE)</f>
        <v/>
      </c>
      <c r="CS46" s="226">
        <f>AT46</f>
        <v/>
      </c>
      <c r="CT46" s="222" t="n">
        <v>0</v>
      </c>
      <c r="CU46" s="227" t="n"/>
      <c r="CV46" s="145">
        <f>IF(AX46&gt;0,1,0)</f>
        <v/>
      </c>
      <c r="CW46" s="145">
        <f>IF(AY46&gt;0,1,0)</f>
        <v/>
      </c>
      <c r="CX46" s="52" t="n">
        <v>0</v>
      </c>
      <c r="DM46">
        <f>IF(LOWER(T46)="ILS",12,1)*Y46/VLOOKUP($T46,CPC_USDConversion_xlTbl[[Currency2]:[Units/1 USD]],2,FALSE)</f>
        <v/>
      </c>
    </row>
    <row r="47">
      <c r="B47" s="113" t="n">
        <v>139704</v>
      </c>
      <c r="C47" s="113" t="n">
        <v>76024</v>
      </c>
      <c r="D47" s="113" t="n"/>
      <c r="E47" s="114" t="inlineStr">
        <is>
          <t>Rui Duro</t>
        </is>
      </c>
      <c r="F47" s="152" t="inlineStr">
        <is>
          <t>Country Manager, Portugal</t>
        </is>
      </c>
      <c r="G47" s="113" t="inlineStr">
        <is>
          <t>Iberia</t>
        </is>
      </c>
      <c r="H47" s="113" t="inlineStr">
        <is>
          <t>Mario Garcia</t>
        </is>
      </c>
      <c r="I47" s="113" t="inlineStr">
        <is>
          <t>Roberto Pozzi</t>
        </is>
      </c>
      <c r="J47" s="114" t="inlineStr">
        <is>
          <t>Thorsten Freitag</t>
        </is>
      </c>
      <c r="K47" s="114" t="inlineStr">
        <is>
          <t>Bruno Darmon</t>
        </is>
      </c>
      <c r="L47" s="113" t="inlineStr">
        <is>
          <t>EMEA Sales</t>
        </is>
      </c>
      <c r="M47" s="115" t="n">
        <v>1</v>
      </c>
      <c r="N47" s="151">
        <f>LEFT(CA47,3)</f>
        <v/>
      </c>
      <c r="O47" s="216" t="n">
        <v>40280</v>
      </c>
      <c r="P47" s="118">
        <f>($D$5-O47)/365</f>
        <v/>
      </c>
      <c r="Q47" s="119">
        <f>Q47</f>
        <v/>
      </c>
      <c r="R47" s="52" t="n"/>
      <c r="S47" s="120" t="inlineStr">
        <is>
          <t>Portugal</t>
        </is>
      </c>
      <c r="T47" s="120" t="inlineStr">
        <is>
          <t>EUR</t>
        </is>
      </c>
      <c r="U47" s="120" t="n">
        <v>125750</v>
      </c>
      <c r="V47" s="120" t="n">
        <v>56663.63636363636</v>
      </c>
      <c r="W47" s="120" t="n"/>
      <c r="X47" s="120">
        <f>W47+V47+U47</f>
        <v/>
      </c>
      <c r="Y47" s="121" t="n"/>
      <c r="Z47" s="121" t="n"/>
      <c r="AA47" s="122" t="n"/>
      <c r="AB47" s="122" t="n"/>
      <c r="AC47" s="122" t="n"/>
      <c r="AD47" s="123">
        <f>AC47+AB47+AA47</f>
        <v/>
      </c>
      <c r="AE47" s="124">
        <f>IFERROR(AD47/X47-1,"")</f>
        <v/>
      </c>
      <c r="AF47" s="217">
        <f>IF(LOWER(T47)="ILS",12,1)*X47/VLOOKUP($T47,CPC_USDConversion_xlTbl[[Currency2]:[Units/1 USD]],2,FALSE)</f>
        <v/>
      </c>
      <c r="AG47" s="217">
        <f>IF(LOWER(T47)="ILS",12,1)*AD47/VLOOKUP($T47,CPC_USDConversion_xlTbl[[Currency2]:[Units/1 USD]],2,FALSE)</f>
        <v/>
      </c>
      <c r="AH47" s="126">
        <f>AF47/VLOOKUP($S47,'CP$'!$B$5:$D$74,2,FALSE)</f>
        <v/>
      </c>
      <c r="AI47" s="126">
        <f>AG47/VLOOKUP($S47,'CP$'!$B$5:$D$74,2,FALSE)</f>
        <v/>
      </c>
      <c r="AJ47" s="52" t="n"/>
      <c r="AK47" s="127" t="inlineStr">
        <is>
          <t>Sales Variable</t>
        </is>
      </c>
      <c r="AL47" s="218" t="n"/>
      <c r="AM47" s="129" t="n"/>
      <c r="AN47" s="121" t="n"/>
      <c r="AO47" s="130" t="n"/>
      <c r="AP47" s="131">
        <f>IFERROR(AO47/AM47,"")</f>
        <v/>
      </c>
      <c r="AQ47" s="219">
        <f>AO47*CC47</f>
        <v/>
      </c>
      <c r="AR47" s="219" t="n"/>
      <c r="AS47" s="220">
        <f>AQ47-AR47</f>
        <v/>
      </c>
      <c r="AT47" s="217">
        <f>AS47/VLOOKUP($T47,'USD Converstion'!$C$7:$D$174,2,FALSE)</f>
        <v/>
      </c>
      <c r="AU47" s="52" t="n"/>
      <c r="AV47" s="221" t="n">
        <v>43957</v>
      </c>
      <c r="AW47" s="222" t="n">
        <v>48719.94174757281</v>
      </c>
      <c r="AX47" s="222" t="n"/>
      <c r="AY47" s="223" t="n"/>
      <c r="AZ47" s="52" t="n"/>
      <c r="BA47" s="137" t="n"/>
      <c r="BB47" s="138" t="inlineStr">
        <is>
          <t xml:space="preserve"> </t>
        </is>
      </c>
      <c r="BC47" s="52" t="n"/>
      <c r="BD47" s="219" t="n">
        <v>90000</v>
      </c>
      <c r="BE47" s="219" t="n">
        <v>60000</v>
      </c>
      <c r="BF47" s="219" t="n"/>
      <c r="BG47" s="120">
        <f>BF47+BE47+BD47</f>
        <v/>
      </c>
      <c r="BH47" s="217">
        <f>IF(LOWER(T47)="ILS",12,1)*BG47/VLOOKUP($T47,CPC_USDConversion_xlTbl[[Currency2]:[Units/1 USD]],2,FALSE)</f>
        <v/>
      </c>
      <c r="BI47" s="224">
        <f>BH47/VLOOKUP($S47,'CP$'!$B$5:$D$74,2,FALSE)</f>
        <v/>
      </c>
      <c r="BJ47" s="140" t="n">
        <v>90000</v>
      </c>
      <c r="BK47" s="140" t="n">
        <v>140000</v>
      </c>
      <c r="BL47" s="141">
        <f>IFERROR(U47/X47,"")</f>
        <v/>
      </c>
      <c r="BM47" s="141">
        <f>IFERROR(V47/X47,"")</f>
        <v/>
      </c>
      <c r="BN47" s="141">
        <f>IFERROR(W47/X47,"")</f>
        <v/>
      </c>
      <c r="BO47" s="141">
        <f>IFERROR(AA47/AD47,"")</f>
        <v/>
      </c>
      <c r="BP47" s="141">
        <f>IFERROR(AB47/AD47,"")</f>
        <v/>
      </c>
      <c r="BQ47" s="141">
        <f>IFERROR(AC47/AD47,"")</f>
        <v/>
      </c>
      <c r="BR47" s="119" t="n">
        <v>5</v>
      </c>
      <c r="BS47" s="119" t="n">
        <v>4</v>
      </c>
      <c r="BT47" s="119" t="n">
        <v>5</v>
      </c>
      <c r="BU47" s="119" t="n"/>
      <c r="BV47" s="119" t="n"/>
      <c r="BW47" s="119" t="n"/>
      <c r="BX47" s="119" t="n"/>
      <c r="BY47" s="119" t="n"/>
      <c r="BZ47" s="119" t="inlineStr">
        <is>
          <t>Employee</t>
        </is>
      </c>
      <c r="CA47" s="142" t="inlineStr">
        <is>
          <t>S43M</t>
        </is>
      </c>
      <c r="CB47" s="131" t="n">
        <v>1</v>
      </c>
      <c r="CC47" s="143">
        <f>IF(P47&gt;1,1,P47)*CB47</f>
        <v/>
      </c>
      <c r="CD47" s="143" t="n"/>
      <c r="CE47" s="222" t="n">
        <v>125945.44</v>
      </c>
      <c r="CF47" s="86" t="n"/>
      <c r="CG47" s="219" t="n">
        <v>151419.512195122</v>
      </c>
      <c r="CH47" s="217">
        <f>IF(LOWER(T47)="ILS",12,1)*CG47/VLOOKUP($T47,CPC_USDConversion_xlTbl[[Currency2]:[Units/1 USD]],2,FALSE)</f>
        <v/>
      </c>
      <c r="CI47" s="225">
        <f>AF47</f>
        <v/>
      </c>
      <c r="CJ47" s="225">
        <f>IFERROR(CI47-CH47,"")</f>
        <v/>
      </c>
      <c r="CK47" s="140">
        <f>ROUND(AN47*CC47,-2)</f>
        <v/>
      </c>
      <c r="CL47" s="217">
        <f>CK47/VLOOKUP($T47,'USD Converstion'!$C$7:$D$174,2,FALSE)</f>
        <v/>
      </c>
      <c r="CM47" s="145">
        <f>IF(AD47&gt;X47,1,0)</f>
        <v/>
      </c>
      <c r="CN47" s="225">
        <f>IF(CM47&gt;0,AG47,0)</f>
        <v/>
      </c>
      <c r="CO47" s="225">
        <f>IF(CM47=0,0,AF47)</f>
        <v/>
      </c>
      <c r="CP47" s="146" t="n">
        <v>0</v>
      </c>
      <c r="CQ47" s="147" t="inlineStr">
        <is>
          <t>Regular</t>
        </is>
      </c>
      <c r="CR47" s="225">
        <f>AM47/VLOOKUP(T47,'USD Converstion'!$C$7:$D$174,2,FALSE)</f>
        <v/>
      </c>
      <c r="CS47" s="226">
        <f>AT47</f>
        <v/>
      </c>
      <c r="CT47" s="222" t="n">
        <v>0</v>
      </c>
      <c r="CU47" s="227" t="n"/>
      <c r="CV47" s="145">
        <f>IF(AX47&gt;0,1,0)</f>
        <v/>
      </c>
      <c r="CW47" s="145">
        <f>IF(AY47&gt;0,1,0)</f>
        <v/>
      </c>
      <c r="CX47" s="52" t="n">
        <v>0</v>
      </c>
      <c r="DM47">
        <f>IF(LOWER(T47)="ILS",12,1)*Y47/VLOOKUP($T47,CPC_USDConversion_xlTbl[[Currency2]:[Units/1 USD]],2,FALSE)</f>
        <v/>
      </c>
    </row>
    <row r="48">
      <c r="B48" s="113" t="n">
        <v>130340</v>
      </c>
      <c r="C48" s="113" t="n">
        <v>106090</v>
      </c>
      <c r="D48" s="113" t="n">
        <v>71103</v>
      </c>
      <c r="E48" s="114" t="inlineStr">
        <is>
          <t>Ady Ringrose</t>
        </is>
      </c>
      <c r="F48" s="152" t="inlineStr">
        <is>
          <t>Threat Prevention Sales Manager</t>
        </is>
      </c>
      <c r="G48" s="113" t="inlineStr">
        <is>
          <t>EMEA Beyond The Perimeter Sales</t>
        </is>
      </c>
      <c r="H48" s="113" t="inlineStr">
        <is>
          <t>Cristiano Voschion</t>
        </is>
      </c>
      <c r="I48" s="113" t="inlineStr">
        <is>
          <t>Philippe Thenard</t>
        </is>
      </c>
      <c r="J48" s="114" t="inlineStr">
        <is>
          <t>Bruno Darmon</t>
        </is>
      </c>
      <c r="K48" s="114" t="inlineStr">
        <is>
          <t>Bruno Darmon</t>
        </is>
      </c>
      <c r="L48" s="113" t="inlineStr">
        <is>
          <t>EMEA Sales</t>
        </is>
      </c>
      <c r="M48" s="115" t="n">
        <v>1</v>
      </c>
      <c r="N48" s="151">
        <f>LEFT(CA48,3)</f>
        <v/>
      </c>
      <c r="O48" s="216" t="n">
        <v>43345</v>
      </c>
      <c r="P48" s="118">
        <f>($D$5-O48)/365</f>
        <v/>
      </c>
      <c r="Q48" s="119">
        <f>Q48</f>
        <v/>
      </c>
      <c r="R48" s="52" t="n"/>
      <c r="S48" s="120" t="inlineStr">
        <is>
          <t>Great Britain</t>
        </is>
      </c>
      <c r="T48" s="120" t="inlineStr">
        <is>
          <t>GBP</t>
        </is>
      </c>
      <c r="U48" s="120" t="n">
        <v>125000</v>
      </c>
      <c r="V48" s="120" t="n">
        <v>69027.27272727272</v>
      </c>
      <c r="W48" s="120" t="n"/>
      <c r="X48" s="120">
        <f>W48+V48+U48</f>
        <v/>
      </c>
      <c r="Y48" s="121" t="n"/>
      <c r="Z48" s="121" t="n"/>
      <c r="AA48" s="122" t="n"/>
      <c r="AB48" s="122" t="n"/>
      <c r="AC48" s="122" t="n"/>
      <c r="AD48" s="123">
        <f>AC48+AB48+AA48</f>
        <v/>
      </c>
      <c r="AE48" s="124">
        <f>IFERROR(AD48/X48-1,"")</f>
        <v/>
      </c>
      <c r="AF48" s="217">
        <f>IF(LOWER(T48)="ILS",12,1)*X48/VLOOKUP($T48,CPC_USDConversion_xlTbl[[Currency2]:[Units/1 USD]],2,FALSE)</f>
        <v/>
      </c>
      <c r="AG48" s="217">
        <f>IF(LOWER(T48)="ILS",12,1)*AD48/VLOOKUP($T48,CPC_USDConversion_xlTbl[[Currency2]:[Units/1 USD]],2,FALSE)</f>
        <v/>
      </c>
      <c r="AH48" s="126">
        <f>AF48/VLOOKUP($S48,'CP$'!$B$5:$D$74,2,FALSE)</f>
        <v/>
      </c>
      <c r="AI48" s="126">
        <f>AG48/VLOOKUP($S48,'CP$'!$B$5:$D$74,2,FALSE)</f>
        <v/>
      </c>
      <c r="AJ48" s="52" t="n"/>
      <c r="AK48" s="127" t="inlineStr">
        <is>
          <t>Sales Variable</t>
        </is>
      </c>
      <c r="AL48" s="218" t="n"/>
      <c r="AM48" s="129" t="n"/>
      <c r="AN48" s="121" t="n"/>
      <c r="AO48" s="130" t="n"/>
      <c r="AP48" s="131">
        <f>IFERROR(AO48/AM48,"")</f>
        <v/>
      </c>
      <c r="AQ48" s="219">
        <f>AO48*CC48</f>
        <v/>
      </c>
      <c r="AR48" s="219" t="n"/>
      <c r="AS48" s="220">
        <f>AQ48-AR48</f>
        <v/>
      </c>
      <c r="AT48" s="217">
        <f>AS48/VLOOKUP($T48,'USD Converstion'!$C$7:$D$174,2,FALSE)</f>
        <v/>
      </c>
      <c r="AU48" s="52" t="n"/>
      <c r="AV48" s="221" t="n">
        <v>43957</v>
      </c>
      <c r="AW48" s="222" t="n">
        <v>38975.52427184465</v>
      </c>
      <c r="AX48" s="222" t="n"/>
      <c r="AY48" s="223" t="n"/>
      <c r="AZ48" s="52" t="n"/>
      <c r="BA48" s="137" t="n"/>
      <c r="BB48" s="138" t="inlineStr">
        <is>
          <t xml:space="preserve"> </t>
        </is>
      </c>
      <c r="BC48" s="52" t="n"/>
      <c r="BD48" s="219" t="n">
        <v>88000</v>
      </c>
      <c r="BE48" s="219" t="n">
        <v>72000</v>
      </c>
      <c r="BF48" s="219" t="n"/>
      <c r="BG48" s="120">
        <f>BF48+BE48+BD48</f>
        <v/>
      </c>
      <c r="BH48" s="217">
        <f>IF(LOWER(T48)="ILS",12,1)*BG48/VLOOKUP($T48,CPC_USDConversion_xlTbl[[Currency2]:[Units/1 USD]],2,FALSE)</f>
        <v/>
      </c>
      <c r="BI48" s="224">
        <f>BH48/VLOOKUP($S48,'CP$'!$B$5:$D$74,2,FALSE)</f>
        <v/>
      </c>
      <c r="BJ48" s="140" t="n">
        <v>120000</v>
      </c>
      <c r="BK48" s="140" t="n">
        <v>185000</v>
      </c>
      <c r="BL48" s="141">
        <f>IFERROR(U48/X48,"")</f>
        <v/>
      </c>
      <c r="BM48" s="141">
        <f>IFERROR(V48/X48,"")</f>
        <v/>
      </c>
      <c r="BN48" s="141">
        <f>IFERROR(W48/X48,"")</f>
        <v/>
      </c>
      <c r="BO48" s="141">
        <f>IFERROR(AA48/AD48,"")</f>
        <v/>
      </c>
      <c r="BP48" s="141">
        <f>IFERROR(AB48/AD48,"")</f>
        <v/>
      </c>
      <c r="BQ48" s="141">
        <f>IFERROR(AC48/AD48,"")</f>
        <v/>
      </c>
      <c r="BR48" s="119" t="n">
        <v>5</v>
      </c>
      <c r="BS48" s="119" t="n">
        <v>4</v>
      </c>
      <c r="BT48" s="119" t="n">
        <v>5</v>
      </c>
      <c r="BU48" s="119" t="n"/>
      <c r="BV48" s="119" t="n"/>
      <c r="BW48" s="119" t="n"/>
      <c r="BX48" s="119" t="n"/>
      <c r="BY48" s="119" t="n"/>
      <c r="BZ48" s="119" t="inlineStr">
        <is>
          <t>Employee</t>
        </is>
      </c>
      <c r="CA48" s="142" t="inlineStr">
        <is>
          <t>S43P</t>
        </is>
      </c>
      <c r="CB48" s="131" t="n">
        <v>1</v>
      </c>
      <c r="CC48" s="143">
        <f>IF(P48&gt;1,1,P48)*CB48</f>
        <v/>
      </c>
      <c r="CD48" s="143" t="n"/>
      <c r="CE48" s="222" t="n">
        <v>56268.4</v>
      </c>
      <c r="CF48" s="86" t="n"/>
      <c r="CG48" s="219" t="n">
        <v>164102.4390243902</v>
      </c>
      <c r="CH48" s="217">
        <f>IF(LOWER(T48)="ILS",12,1)*CG48/VLOOKUP($T48,CPC_USDConversion_xlTbl[[Currency2]:[Units/1 USD]],2,FALSE)</f>
        <v/>
      </c>
      <c r="CI48" s="225">
        <f>AF48</f>
        <v/>
      </c>
      <c r="CJ48" s="225">
        <f>IFERROR(CI48-CH48,"")</f>
        <v/>
      </c>
      <c r="CK48" s="140">
        <f>ROUND(AN48*CC48,-2)</f>
        <v/>
      </c>
      <c r="CL48" s="217">
        <f>CK48/VLOOKUP($T48,'USD Converstion'!$C$7:$D$174,2,FALSE)</f>
        <v/>
      </c>
      <c r="CM48" s="145">
        <f>IF(AD48&gt;X48,1,0)</f>
        <v/>
      </c>
      <c r="CN48" s="225">
        <f>IF(CM48&gt;0,AG48,0)</f>
        <v/>
      </c>
      <c r="CO48" s="225">
        <f>IF(CM48=0,0,AF48)</f>
        <v/>
      </c>
      <c r="CP48" s="146" t="n">
        <v>0</v>
      </c>
      <c r="CQ48" s="147" t="inlineStr">
        <is>
          <t>Regular</t>
        </is>
      </c>
      <c r="CR48" s="225">
        <f>AM48/VLOOKUP(T48,'USD Converstion'!$C$7:$D$174,2,FALSE)</f>
        <v/>
      </c>
      <c r="CS48" s="226">
        <f>AT48</f>
        <v/>
      </c>
      <c r="CT48" s="222" t="n">
        <v>0</v>
      </c>
      <c r="CU48" s="227" t="n"/>
      <c r="CV48" s="145">
        <f>IF(AX48&gt;0,1,0)</f>
        <v/>
      </c>
      <c r="CW48" s="145">
        <f>IF(AY48&gt;0,1,0)</f>
        <v/>
      </c>
      <c r="CX48" s="52" t="n">
        <v>0</v>
      </c>
      <c r="DM48">
        <f>IF(LOWER(T48)="ILS",12,1)*Y48/VLOOKUP($T48,CPC_USDConversion_xlTbl[[Currency2]:[Units/1 USD]],2,FALSE)</f>
        <v/>
      </c>
    </row>
    <row r="49">
      <c r="B49" s="113" t="n">
        <v>133643</v>
      </c>
      <c r="C49" s="113" t="n">
        <v>110917</v>
      </c>
      <c r="D49" s="113" t="n">
        <v>25235</v>
      </c>
      <c r="E49" s="114" t="inlineStr">
        <is>
          <t>Sergey Nevstruev</t>
        </is>
      </c>
      <c r="F49" s="152" t="inlineStr">
        <is>
          <t>Threat Prevention Sales Manager - Eastern Europe</t>
        </is>
      </c>
      <c r="G49" s="113" t="inlineStr">
        <is>
          <t>EMEA Beyond The Perimeter Sales</t>
        </is>
      </c>
      <c r="H49" s="113" t="inlineStr">
        <is>
          <t>Cristiano Voschion</t>
        </is>
      </c>
      <c r="I49" s="113" t="inlineStr">
        <is>
          <t>Philippe Thenard</t>
        </is>
      </c>
      <c r="J49" s="114" t="inlineStr">
        <is>
          <t>Bruno Darmon</t>
        </is>
      </c>
      <c r="K49" s="114" t="inlineStr">
        <is>
          <t>Bruno Darmon</t>
        </is>
      </c>
      <c r="L49" s="113" t="inlineStr">
        <is>
          <t>EMEA Sales</t>
        </is>
      </c>
      <c r="M49" s="115" t="n">
        <v>1</v>
      </c>
      <c r="N49" s="151">
        <f>LEFT(CA49,3)</f>
        <v/>
      </c>
      <c r="O49" s="216" t="n">
        <v>42494</v>
      </c>
      <c r="P49" s="118">
        <f>($D$5-O49)/365</f>
        <v/>
      </c>
      <c r="Q49" s="119">
        <f>Q49</f>
        <v/>
      </c>
      <c r="R49" s="52" t="n"/>
      <c r="S49" s="120" t="inlineStr">
        <is>
          <t>Russian Federation</t>
        </is>
      </c>
      <c r="T49" s="120" t="inlineStr">
        <is>
          <t>RUB</t>
        </is>
      </c>
      <c r="U49" s="120" t="n">
        <v>8152250.000000001</v>
      </c>
      <c r="V49" s="120" t="n">
        <v>3945754.545454545</v>
      </c>
      <c r="W49" s="120" t="n"/>
      <c r="X49" s="120">
        <f>W49+V49+U49</f>
        <v/>
      </c>
      <c r="Y49" s="121" t="n"/>
      <c r="Z49" s="121" t="n"/>
      <c r="AA49" s="122" t="n"/>
      <c r="AB49" s="122" t="n"/>
      <c r="AC49" s="122" t="n"/>
      <c r="AD49" s="123">
        <f>AC49+AB49+AA49</f>
        <v/>
      </c>
      <c r="AE49" s="124">
        <f>IFERROR(AD49/X49-1,"")</f>
        <v/>
      </c>
      <c r="AF49" s="217">
        <f>IF(LOWER(T49)="ILS",12,1)*X49/VLOOKUP($T49,CPC_USDConversion_xlTbl[[Currency2]:[Units/1 USD]],2,FALSE)</f>
        <v/>
      </c>
      <c r="AG49" s="217">
        <f>IF(LOWER(T49)="ILS",12,1)*AD49/VLOOKUP($T49,CPC_USDConversion_xlTbl[[Currency2]:[Units/1 USD]],2,FALSE)</f>
        <v/>
      </c>
      <c r="AH49" s="126">
        <f>AF49/VLOOKUP($S49,'CP$'!$B$5:$D$74,2,FALSE)</f>
        <v/>
      </c>
      <c r="AI49" s="126">
        <f>AG49/VLOOKUP($S49,'CP$'!$B$5:$D$74,2,FALSE)</f>
        <v/>
      </c>
      <c r="AJ49" s="52" t="n"/>
      <c r="AK49" s="127" t="inlineStr">
        <is>
          <t>Sales Variable</t>
        </is>
      </c>
      <c r="AL49" s="218" t="n"/>
      <c r="AM49" s="129" t="n"/>
      <c r="AN49" s="121" t="n"/>
      <c r="AO49" s="130" t="n"/>
      <c r="AP49" s="131">
        <f>IFERROR(AO49/AM49,"")</f>
        <v/>
      </c>
      <c r="AQ49" s="219">
        <f>AO49*CC49</f>
        <v/>
      </c>
      <c r="AR49" s="219" t="n"/>
      <c r="AS49" s="220">
        <f>AQ49-AR49</f>
        <v/>
      </c>
      <c r="AT49" s="217">
        <f>AS49/VLOOKUP($T49,'USD Converstion'!$C$7:$D$174,2,FALSE)</f>
        <v/>
      </c>
      <c r="AU49" s="52" t="n"/>
      <c r="AV49" s="221" t="n">
        <v>43957</v>
      </c>
      <c r="AW49" s="222" t="n">
        <v>29231.10679611651</v>
      </c>
      <c r="AX49" s="222" t="n"/>
      <c r="AY49" s="223" t="n"/>
      <c r="AZ49" s="52" t="n"/>
      <c r="BA49" s="137" t="inlineStr">
        <is>
          <t>May, 2020 - Organization change to One-Time Bonus: 1000</t>
        </is>
      </c>
      <c r="BB49" s="138" t="inlineStr">
        <is>
          <t xml:space="preserve"> </t>
        </is>
      </c>
      <c r="BC49" s="52" t="n"/>
      <c r="BD49" s="219" t="n">
        <v>6204000.000000001</v>
      </c>
      <c r="BE49" s="219" t="n">
        <v>4136000</v>
      </c>
      <c r="BF49" s="219" t="n"/>
      <c r="BG49" s="120">
        <f>BF49+BE49+BD49</f>
        <v/>
      </c>
      <c r="BH49" s="217">
        <f>IF(LOWER(T49)="ILS",12,1)*BG49/VLOOKUP($T49,CPC_USDConversion_xlTbl[[Currency2]:[Units/1 USD]],2,FALSE)</f>
        <v/>
      </c>
      <c r="BI49" s="224">
        <f>BH49/VLOOKUP($S49,'CP$'!$B$5:$D$74,2,FALSE)</f>
        <v/>
      </c>
      <c r="BJ49" s="140" t="n">
        <v>9000000</v>
      </c>
      <c r="BK49" s="140" t="n">
        <v>15000000</v>
      </c>
      <c r="BL49" s="141">
        <f>IFERROR(U49/X49,"")</f>
        <v/>
      </c>
      <c r="BM49" s="141">
        <f>IFERROR(V49/X49,"")</f>
        <v/>
      </c>
      <c r="BN49" s="141">
        <f>IFERROR(W49/X49,"")</f>
        <v/>
      </c>
      <c r="BO49" s="141">
        <f>IFERROR(AA49/AD49,"")</f>
        <v/>
      </c>
      <c r="BP49" s="141">
        <f>IFERROR(AB49/AD49,"")</f>
        <v/>
      </c>
      <c r="BQ49" s="141">
        <f>IFERROR(AC49/AD49,"")</f>
        <v/>
      </c>
      <c r="BR49" s="119" t="n">
        <v>5</v>
      </c>
      <c r="BS49" s="119" t="n">
        <v>5</v>
      </c>
      <c r="BT49" s="119" t="n">
        <v>5</v>
      </c>
      <c r="BU49" s="119" t="n"/>
      <c r="BV49" s="119" t="n"/>
      <c r="BW49" s="119" t="n"/>
      <c r="BX49" s="119" t="n"/>
      <c r="BY49" s="119" t="n"/>
      <c r="BZ49" s="119" t="inlineStr">
        <is>
          <t>Employee</t>
        </is>
      </c>
      <c r="CA49" s="142" t="inlineStr">
        <is>
          <t>S31P</t>
        </is>
      </c>
      <c r="CB49" s="131" t="n">
        <v>1</v>
      </c>
      <c r="CC49" s="143">
        <f>IF(P49&gt;1,1,P49)*CB49</f>
        <v/>
      </c>
      <c r="CD49" s="143" t="n"/>
      <c r="CE49" s="222" t="n">
        <v>118642.52</v>
      </c>
      <c r="CF49" s="86" t="n"/>
      <c r="CG49" s="219" t="n">
        <v>10589663.41463415</v>
      </c>
      <c r="CH49" s="217">
        <f>IF(LOWER(T49)="ILS",12,1)*CG49/VLOOKUP($T49,CPC_USDConversion_xlTbl[[Currency2]:[Units/1 USD]],2,FALSE)</f>
        <v/>
      </c>
      <c r="CI49" s="225">
        <f>AF49</f>
        <v/>
      </c>
      <c r="CJ49" s="225">
        <f>IFERROR(CI49-CH49,"")</f>
        <v/>
      </c>
      <c r="CK49" s="140">
        <f>ROUND(AN49*CC49,-2)</f>
        <v/>
      </c>
      <c r="CL49" s="217">
        <f>CK49/VLOOKUP($T49,'USD Converstion'!$C$7:$D$174,2,FALSE)</f>
        <v/>
      </c>
      <c r="CM49" s="145">
        <f>IF(AD49&gt;X49,1,0)</f>
        <v/>
      </c>
      <c r="CN49" s="225">
        <f>IF(CM49&gt;0,AG49,0)</f>
        <v/>
      </c>
      <c r="CO49" s="225">
        <f>IF(CM49=0,0,AF49)</f>
        <v/>
      </c>
      <c r="CP49" s="146" t="n">
        <v>0</v>
      </c>
      <c r="CQ49" s="147" t="inlineStr">
        <is>
          <t>Regular</t>
        </is>
      </c>
      <c r="CR49" s="225">
        <f>AM49/VLOOKUP(T49,'USD Converstion'!$C$7:$D$174,2,FALSE)</f>
        <v/>
      </c>
      <c r="CS49" s="226">
        <f>AT49</f>
        <v/>
      </c>
      <c r="CT49" s="222" t="n">
        <v>0</v>
      </c>
      <c r="CU49" s="227" t="n"/>
      <c r="CV49" s="145">
        <f>IF(AX49&gt;0,1,0)</f>
        <v/>
      </c>
      <c r="CW49" s="145">
        <f>IF(AY49&gt;0,1,0)</f>
        <v/>
      </c>
      <c r="CX49" s="52" t="n">
        <v>0</v>
      </c>
      <c r="DM49">
        <f>IF(LOWER(T49)="ILS",12,1)*Y49/VLOOKUP($T49,CPC_USDConversion_xlTbl[[Currency2]:[Units/1 USD]],2,FALSE)</f>
        <v/>
      </c>
    </row>
    <row r="50">
      <c r="B50" s="113" t="n">
        <v>113828</v>
      </c>
      <c r="C50" s="113" t="n">
        <v>104871</v>
      </c>
      <c r="D50" s="113" t="n">
        <v>108063</v>
      </c>
      <c r="E50" s="114" t="inlineStr">
        <is>
          <t>Vytautas Zulonas</t>
        </is>
      </c>
      <c r="F50" s="152" t="inlineStr">
        <is>
          <t>Security Engineer</t>
        </is>
      </c>
      <c r="G50" s="113" t="inlineStr">
        <is>
          <t>Security Engineering, Nordics</t>
        </is>
      </c>
      <c r="H50" s="113" t="inlineStr">
        <is>
          <t>Jan Johannsen</t>
        </is>
      </c>
      <c r="I50" s="113" t="inlineStr">
        <is>
          <t>Peter Sandkuijl</t>
        </is>
      </c>
      <c r="J50" s="114" t="inlineStr">
        <is>
          <t>Bruno Darmon</t>
        </is>
      </c>
      <c r="K50" s="114" t="inlineStr">
        <is>
          <t>Bruno Darmon</t>
        </is>
      </c>
      <c r="L50" s="113" t="inlineStr">
        <is>
          <t>EMEA Sales</t>
        </is>
      </c>
      <c r="M50" s="115" t="n">
        <v>1</v>
      </c>
      <c r="N50" s="151">
        <f>LEFT(CA50,3)</f>
        <v/>
      </c>
      <c r="O50" s="216" t="n">
        <v>43262</v>
      </c>
      <c r="P50" s="118">
        <f>($D$5-O50)/365</f>
        <v/>
      </c>
      <c r="Q50" s="119">
        <f>Q50</f>
        <v/>
      </c>
      <c r="R50" s="52" t="n"/>
      <c r="S50" s="120" t="inlineStr">
        <is>
          <t>Lithuania</t>
        </is>
      </c>
      <c r="T50" s="120" t="inlineStr">
        <is>
          <t>EUR</t>
        </is>
      </c>
      <c r="U50" s="120" t="n">
        <v>114500</v>
      </c>
      <c r="V50" s="120" t="n">
        <v>19390.90909090909</v>
      </c>
      <c r="W50" s="120" t="n"/>
      <c r="X50" s="120">
        <f>W50+V50+U50</f>
        <v/>
      </c>
      <c r="Y50" s="121" t="n"/>
      <c r="Z50" s="121" t="n"/>
      <c r="AA50" s="122" t="n"/>
      <c r="AB50" s="122" t="n"/>
      <c r="AC50" s="122" t="n"/>
      <c r="AD50" s="123">
        <f>AC50+AB50+AA50</f>
        <v/>
      </c>
      <c r="AE50" s="124">
        <f>IFERROR(AD50/X50-1,"")</f>
        <v/>
      </c>
      <c r="AF50" s="217">
        <f>IF(LOWER(T50)="ILS",12,1)*X50/VLOOKUP($T50,CPC_USDConversion_xlTbl[[Currency2]:[Units/1 USD]],2,FALSE)</f>
        <v/>
      </c>
      <c r="AG50" s="217">
        <f>IF(LOWER(T50)="ILS",12,1)*AD50/VLOOKUP($T50,CPC_USDConversion_xlTbl[[Currency2]:[Units/1 USD]],2,FALSE)</f>
        <v/>
      </c>
      <c r="AH50" s="126">
        <f>AF50/VLOOKUP($S50,'CP$'!$B$5:$D$74,2,FALSE)</f>
        <v/>
      </c>
      <c r="AI50" s="126">
        <f>AG50/VLOOKUP($S50,'CP$'!$B$5:$D$74,2,FALSE)</f>
        <v/>
      </c>
      <c r="AJ50" s="52" t="n"/>
      <c r="AK50" s="127" t="inlineStr">
        <is>
          <t>Sales Variable</t>
        </is>
      </c>
      <c r="AL50" s="218" t="n"/>
      <c r="AM50" s="129" t="n"/>
      <c r="AN50" s="121" t="n"/>
      <c r="AO50" s="130" t="n"/>
      <c r="AP50" s="131">
        <f>IFERROR(AO50/AM50,"")</f>
        <v/>
      </c>
      <c r="AQ50" s="219">
        <f>AO50*CC50</f>
        <v/>
      </c>
      <c r="AR50" s="219" t="n"/>
      <c r="AS50" s="220">
        <f>AQ50-AR50</f>
        <v/>
      </c>
      <c r="AT50" s="217">
        <f>AS50/VLOOKUP($T50,'USD Converstion'!$C$7:$D$174,2,FALSE)</f>
        <v/>
      </c>
      <c r="AU50" s="52" t="n"/>
      <c r="AV50" s="221" t="n"/>
      <c r="AW50" s="222" t="n"/>
      <c r="AX50" s="222" t="n"/>
      <c r="AY50" s="223" t="n"/>
      <c r="AZ50" s="52" t="n"/>
      <c r="BA50" s="137" t="inlineStr">
        <is>
          <t>January, 2021 - Compensation change from JS:E51P, Yearly Salary:77000, Yearly Commission:16730, Total Compensation:93730 to JS:E41P, Yearly Salary:84000, Yearly Commission:21000, Total Compensation:105000</t>
        </is>
      </c>
      <c r="BB50" s="138" t="inlineStr">
        <is>
          <t xml:space="preserve"> </t>
        </is>
      </c>
      <c r="BC50" s="52" t="n"/>
      <c r="BD50" s="219" t="n">
        <v>74447.9232</v>
      </c>
      <c r="BE50" s="219" t="n">
        <v>16165.98</v>
      </c>
      <c r="BF50" s="219" t="n"/>
      <c r="BG50" s="120">
        <f>BF50+BE50+BD50</f>
        <v/>
      </c>
      <c r="BH50" s="217">
        <f>IF(LOWER(T50)="ILS",12,1)*BG50/VLOOKUP($T50,CPC_USDConversion_xlTbl[[Currency2]:[Units/1 USD]],2,FALSE)</f>
        <v/>
      </c>
      <c r="BI50" s="224">
        <f>BH50/VLOOKUP($S50,'CP$'!$B$5:$D$74,2,FALSE)</f>
        <v/>
      </c>
      <c r="BJ50" s="140" t="n">
        <v>80000</v>
      </c>
      <c r="BK50" s="140" t="n">
        <v>100000</v>
      </c>
      <c r="BL50" s="141">
        <f>IFERROR(U50/X50,"")</f>
        <v/>
      </c>
      <c r="BM50" s="141">
        <f>IFERROR(V50/X50,"")</f>
        <v/>
      </c>
      <c r="BN50" s="141">
        <f>IFERROR(W50/X50,"")</f>
        <v/>
      </c>
      <c r="BO50" s="141">
        <f>IFERROR(AA50/AD50,"")</f>
        <v/>
      </c>
      <c r="BP50" s="141">
        <f>IFERROR(AB50/AD50,"")</f>
        <v/>
      </c>
      <c r="BQ50" s="141">
        <f>IFERROR(AC50/AD50,"")</f>
        <v/>
      </c>
      <c r="BR50" s="119" t="n">
        <v>2</v>
      </c>
      <c r="BS50" s="119" t="n">
        <v>5</v>
      </c>
      <c r="BT50" s="119" t="n">
        <v>5</v>
      </c>
      <c r="BU50" s="119" t="n">
        <v>0</v>
      </c>
      <c r="BV50" s="119" t="n"/>
      <c r="BW50" s="119" t="n"/>
      <c r="BX50" s="119" t="n"/>
      <c r="BY50" s="119" t="n"/>
      <c r="BZ50" s="119" t="inlineStr">
        <is>
          <t>Contractor</t>
        </is>
      </c>
      <c r="CA50" s="142" t="inlineStr">
        <is>
          <t>E41P</t>
        </is>
      </c>
      <c r="CB50" s="131" t="n">
        <v>1</v>
      </c>
      <c r="CC50" s="143">
        <f>IF(P50&gt;1,1,P50)*CB50</f>
        <v/>
      </c>
      <c r="CD50" s="143" t="n"/>
      <c r="CE50" s="222" t="n"/>
      <c r="CF50" s="86" t="n"/>
      <c r="CG50" s="219" t="n">
        <v>91643.9024390244</v>
      </c>
      <c r="CH50" s="217">
        <f>IF(LOWER(T50)="ILS",12,1)*CG50/VLOOKUP($T50,CPC_USDConversion_xlTbl[[Currency2]:[Units/1 USD]],2,FALSE)</f>
        <v/>
      </c>
      <c r="CI50" s="225">
        <f>AF50</f>
        <v/>
      </c>
      <c r="CJ50" s="225">
        <f>IFERROR(CI50-CH50,"")</f>
        <v/>
      </c>
      <c r="CK50" s="140">
        <f>ROUND(AN50*CC50,-2)</f>
        <v/>
      </c>
      <c r="CL50" s="217">
        <f>CK50/VLOOKUP($T50,'USD Converstion'!$C$7:$D$174,2,FALSE)</f>
        <v/>
      </c>
      <c r="CM50" s="145">
        <f>IF(AD50&gt;X50,1,0)</f>
        <v/>
      </c>
      <c r="CN50" s="225">
        <f>IF(CM50&gt;0,AG50,0)</f>
        <v/>
      </c>
      <c r="CO50" s="225">
        <f>IF(CM50=0,0,AF50)</f>
        <v/>
      </c>
      <c r="CP50" s="146" t="n">
        <v>0</v>
      </c>
      <c r="CQ50" s="147" t="n">
        <v>0</v>
      </c>
      <c r="CR50" s="225">
        <f>AM50/VLOOKUP(T50,'USD Converstion'!$C$7:$D$174,2,FALSE)</f>
        <v/>
      </c>
      <c r="CS50" s="226">
        <f>AT50</f>
        <v/>
      </c>
      <c r="CT50" s="222" t="n">
        <v>0</v>
      </c>
      <c r="CU50" s="227" t="n">
        <v>0</v>
      </c>
      <c r="CV50" s="145">
        <f>IF(AX50&gt;0,1,0)</f>
        <v/>
      </c>
      <c r="CW50" s="145">
        <f>IF(AY50&gt;0,1,0)</f>
        <v/>
      </c>
      <c r="CX50" s="52" t="n">
        <v>0</v>
      </c>
      <c r="DM50">
        <f>IF(LOWER(T50)="ILS",12,1)*Y50/VLOOKUP($T50,CPC_USDConversion_xlTbl[[Currency2]:[Units/1 USD]],2,FALSE)</f>
        <v/>
      </c>
    </row>
    <row r="51">
      <c r="B51" s="113" t="n">
        <v>139499</v>
      </c>
      <c r="C51" s="113" t="n">
        <v>91351</v>
      </c>
      <c r="D51" s="113" t="n">
        <v>110904</v>
      </c>
      <c r="E51" s="114" t="inlineStr">
        <is>
          <t>Afik Regev</t>
        </is>
      </c>
      <c r="F51" s="152" t="inlineStr">
        <is>
          <t>Cloud Security Architect</t>
        </is>
      </c>
      <c r="G51" s="113" t="inlineStr">
        <is>
          <t>Security Expert EMEA</t>
        </is>
      </c>
      <c r="H51" s="113" t="inlineStr">
        <is>
          <t>Derek Middlemiss</t>
        </is>
      </c>
      <c r="I51" s="113" t="inlineStr">
        <is>
          <t>Peter Sandkuijl</t>
        </is>
      </c>
      <c r="J51" s="114" t="inlineStr">
        <is>
          <t>Bruno Darmon</t>
        </is>
      </c>
      <c r="K51" s="114" t="inlineStr">
        <is>
          <t>Bruno Darmon</t>
        </is>
      </c>
      <c r="L51" s="113" t="inlineStr">
        <is>
          <t>EMEA Sales</t>
        </is>
      </c>
      <c r="M51" s="115" t="n">
        <v>1</v>
      </c>
      <c r="N51" s="151">
        <f>LEFT(CA51,3)</f>
        <v/>
      </c>
      <c r="O51" s="216" t="n">
        <v>41476</v>
      </c>
      <c r="P51" s="118">
        <f>($D$5-O51)/365</f>
        <v/>
      </c>
      <c r="Q51" s="119">
        <f>Q51</f>
        <v/>
      </c>
      <c r="R51" s="52" t="n"/>
      <c r="S51" s="120" t="inlineStr">
        <is>
          <t>Israel</t>
        </is>
      </c>
      <c r="T51" s="120" t="inlineStr">
        <is>
          <t>ILS</t>
        </is>
      </c>
      <c r="U51" s="120" t="n">
        <v>42500</v>
      </c>
      <c r="V51" s="120" t="n">
        <v>6299.999999999999</v>
      </c>
      <c r="W51" s="120" t="n"/>
      <c r="X51" s="120">
        <f>W51+V51+U51</f>
        <v/>
      </c>
      <c r="Y51" s="121" t="n"/>
      <c r="Z51" s="121" t="n"/>
      <c r="AA51" s="122" t="n">
        <v>28000</v>
      </c>
      <c r="AB51" s="122" t="n">
        <v>7000</v>
      </c>
      <c r="AC51" s="122" t="n"/>
      <c r="AD51" s="123">
        <f>AC51+AB51+AA51</f>
        <v/>
      </c>
      <c r="AE51" s="124">
        <f>IFERROR(AD51/X51-1,"")</f>
        <v/>
      </c>
      <c r="AF51" s="217">
        <f>IF(LOWER(T51)="ILS",12,1)*X51/VLOOKUP($T51,CPC_USDConversion_xlTbl[[Currency2]:[Units/1 USD]],2,FALSE)</f>
        <v/>
      </c>
      <c r="AG51" s="217">
        <f>IF(LOWER(T51)="ILS",12,1)*AD51/VLOOKUP($T51,CPC_USDConversion_xlTbl[[Currency2]:[Units/1 USD]],2,FALSE)</f>
        <v/>
      </c>
      <c r="AH51" s="126">
        <f>AF51/VLOOKUP($S51,'CP$'!$B$5:$D$74,2,FALSE)</f>
        <v/>
      </c>
      <c r="AI51" s="126">
        <f>AG51/VLOOKUP($S51,'CP$'!$B$5:$D$74,2,FALSE)</f>
        <v/>
      </c>
      <c r="AJ51" s="52" t="n"/>
      <c r="AK51" s="127" t="inlineStr">
        <is>
          <t>Sales Variable</t>
        </is>
      </c>
      <c r="AL51" s="218" t="n"/>
      <c r="AM51" s="129" t="n"/>
      <c r="AN51" s="121" t="n"/>
      <c r="AO51" s="130" t="n"/>
      <c r="AP51" s="131">
        <f>IFERROR(AO51/AM51,"")</f>
        <v/>
      </c>
      <c r="AQ51" s="219">
        <f>AO51*CC51</f>
        <v/>
      </c>
      <c r="AR51" s="219" t="n"/>
      <c r="AS51" s="220">
        <f>AQ51-AR51</f>
        <v/>
      </c>
      <c r="AT51" s="217">
        <f>AS51/VLOOKUP($T51,'USD Converstion'!$C$7:$D$174,2,FALSE)</f>
        <v/>
      </c>
      <c r="AU51" s="52" t="n"/>
      <c r="AV51" s="221" t="n">
        <v>43957</v>
      </c>
      <c r="AW51" s="222" t="n">
        <v>29231.10679611651</v>
      </c>
      <c r="AX51" s="222" t="n"/>
      <c r="AY51" s="223" t="n">
        <v>35000</v>
      </c>
      <c r="AZ51" s="52" t="n"/>
      <c r="BA51" s="137" t="inlineStr">
        <is>
          <t>May, 2021: RSU grant of $35000 || April, 2021: title change from security engineer to cloud security architect; salary change from 33000 to 35000 || May, 2020 - Compensation change to RSU:30000 || April, 2020 - Compensation change from Monthly Salary:18400, Monthly Commission:4600, Total Compensation:276000 to Monthly Salary:26400, Monthly Commission:6600, Total Compensation:396000</t>
        </is>
      </c>
      <c r="BB51" s="138" t="inlineStr">
        <is>
          <t xml:space="preserve"> </t>
        </is>
      </c>
      <c r="BC51" s="52" t="n"/>
      <c r="BD51" s="219" t="n">
        <v>19000</v>
      </c>
      <c r="BE51" s="219" t="n">
        <v>4000</v>
      </c>
      <c r="BF51" s="219" t="n"/>
      <c r="BG51" s="120">
        <f>BF51+BE51+BD51</f>
        <v/>
      </c>
      <c r="BH51" s="217">
        <f>IF(LOWER(T51)="ILS",12,1)*BG51/VLOOKUP($T51,CPC_USDConversion_xlTbl[[Currency2]:[Units/1 USD]],2,FALSE)</f>
        <v/>
      </c>
      <c r="BI51" s="224">
        <f>BH51/VLOOKUP($S51,'CP$'!$B$5:$D$74,2,FALSE)</f>
        <v/>
      </c>
      <c r="BJ51" s="140" t="n">
        <v>23000</v>
      </c>
      <c r="BK51" s="140" t="n">
        <v>34000</v>
      </c>
      <c r="BL51" s="141">
        <f>IFERROR(U51/X51,"")</f>
        <v/>
      </c>
      <c r="BM51" s="141">
        <f>IFERROR(V51/X51,"")</f>
        <v/>
      </c>
      <c r="BN51" s="141">
        <f>IFERROR(W51/X51,"")</f>
        <v/>
      </c>
      <c r="BO51" s="141">
        <f>IFERROR(AA51/AD51,"")</f>
        <v/>
      </c>
      <c r="BP51" s="141">
        <f>IFERROR(AB51/AD51,"")</f>
        <v/>
      </c>
      <c r="BQ51" s="141">
        <f>IFERROR(AC51/AD51,"")</f>
        <v/>
      </c>
      <c r="BR51" s="119" t="n">
        <v>3</v>
      </c>
      <c r="BS51" s="119" t="n">
        <v>4</v>
      </c>
      <c r="BT51" s="119" t="n">
        <v>4</v>
      </c>
      <c r="BU51" s="119" t="n">
        <v>0</v>
      </c>
      <c r="BV51" s="119" t="n"/>
      <c r="BW51" s="119" t="n"/>
      <c r="BX51" s="119" t="n"/>
      <c r="BY51" s="119" t="n"/>
      <c r="BZ51" s="119" t="inlineStr">
        <is>
          <t>Employee</t>
        </is>
      </c>
      <c r="CA51" s="142" t="inlineStr">
        <is>
          <t>E51P</t>
        </is>
      </c>
      <c r="CB51" s="131" t="n">
        <v>1</v>
      </c>
      <c r="CC51" s="143">
        <f>IF(P51&gt;1,1,P51)*CB51</f>
        <v/>
      </c>
      <c r="CD51" s="143" t="n"/>
      <c r="CE51" s="222" t="n">
        <v>53993.72</v>
      </c>
      <c r="CF51" s="86" t="n"/>
      <c r="CG51" s="219" t="n">
        <v>32395.12195121952</v>
      </c>
      <c r="CH51" s="217">
        <f>IF(LOWER(T51)="ILS",12,1)*CG51/VLOOKUP($T51,CPC_USDConversion_xlTbl[[Currency2]:[Units/1 USD]],2,FALSE)</f>
        <v/>
      </c>
      <c r="CI51" s="225">
        <f>AF51</f>
        <v/>
      </c>
      <c r="CJ51" s="225">
        <f>IFERROR(CI51-CH51,"")</f>
        <v/>
      </c>
      <c r="CK51" s="140">
        <f>ROUND(AN51*CC51,-2)</f>
        <v/>
      </c>
      <c r="CL51" s="217">
        <f>CK51/VLOOKUP($T51,'USD Converstion'!$C$7:$D$174,2,FALSE)</f>
        <v/>
      </c>
      <c r="CM51" s="145">
        <f>IF(AD51&gt;X51,1,0)</f>
        <v/>
      </c>
      <c r="CN51" s="225">
        <f>IF(CM51&gt;0,AG51,0)</f>
        <v/>
      </c>
      <c r="CO51" s="225">
        <f>IF(CM51=0,0,AF51)</f>
        <v/>
      </c>
      <c r="CP51" s="146" t="n">
        <v>0</v>
      </c>
      <c r="CQ51" s="147" t="n">
        <v>0</v>
      </c>
      <c r="CR51" s="225">
        <f>AM51/VLOOKUP(T51,'USD Converstion'!$C$7:$D$174,2,FALSE)</f>
        <v/>
      </c>
      <c r="CS51" s="226">
        <f>AT51</f>
        <v/>
      </c>
      <c r="CT51" s="222" t="n">
        <v>0</v>
      </c>
      <c r="CU51" s="227" t="n">
        <v>0</v>
      </c>
      <c r="CV51" s="145">
        <f>IF(AX51&gt;0,1,0)</f>
        <v/>
      </c>
      <c r="CW51" s="145">
        <f>IF(AY51&gt;0,1,0)</f>
        <v/>
      </c>
      <c r="CX51" s="52" t="n">
        <v>1</v>
      </c>
      <c r="DM51">
        <f>IF(LOWER(T51)="ILS",12,1)*Y51/VLOOKUP($T51,CPC_USDConversion_xlTbl[[Currency2]:[Units/1 USD]],2,FALSE)</f>
        <v/>
      </c>
    </row>
    <row r="52">
      <c r="B52" s="113" t="n">
        <v>124306</v>
      </c>
      <c r="C52" s="113" t="n">
        <v>66805</v>
      </c>
      <c r="D52" s="113" t="n">
        <v>89487</v>
      </c>
      <c r="E52" s="114" t="inlineStr">
        <is>
          <t>Alberto Araque</t>
        </is>
      </c>
      <c r="F52" s="152" t="inlineStr">
        <is>
          <t>Security Engineer</t>
        </is>
      </c>
      <c r="G52" s="113" t="inlineStr">
        <is>
          <t>Security Engineering, SER EL</t>
        </is>
      </c>
      <c r="H52" s="113" t="inlineStr">
        <is>
          <t>David Gubiani</t>
        </is>
      </c>
      <c r="I52" s="113" t="inlineStr">
        <is>
          <t>Peter Sandkuijl</t>
        </is>
      </c>
      <c r="J52" s="114" t="inlineStr">
        <is>
          <t>Bruno Darmon</t>
        </is>
      </c>
      <c r="K52" s="114" t="inlineStr">
        <is>
          <t>Bruno Darmon</t>
        </is>
      </c>
      <c r="L52" s="113" t="inlineStr">
        <is>
          <t>EMEA Sales</t>
        </is>
      </c>
      <c r="M52" s="115" t="n">
        <v>1</v>
      </c>
      <c r="N52" s="151">
        <f>LEFT(CA52,3)</f>
        <v/>
      </c>
      <c r="O52" s="216" t="n">
        <v>43394</v>
      </c>
      <c r="P52" s="118">
        <f>($D$5-O52)/365</f>
        <v/>
      </c>
      <c r="Q52" s="119">
        <f>Q52</f>
        <v/>
      </c>
      <c r="R52" s="52" t="n"/>
      <c r="S52" s="120" t="inlineStr">
        <is>
          <t>Spain</t>
        </is>
      </c>
      <c r="T52" s="120" t="inlineStr">
        <is>
          <t>EUR</t>
        </is>
      </c>
      <c r="U52" s="120" t="n">
        <v>74500</v>
      </c>
      <c r="V52" s="120" t="n">
        <v>12118.18181818182</v>
      </c>
      <c r="W52" s="120" t="n"/>
      <c r="X52" s="120">
        <f>W52+V52+U52</f>
        <v/>
      </c>
      <c r="Y52" s="121" t="n"/>
      <c r="Z52" s="121" t="n"/>
      <c r="AA52" s="122" t="n"/>
      <c r="AB52" s="122" t="n"/>
      <c r="AC52" s="122" t="n"/>
      <c r="AD52" s="123">
        <f>AC52+AB52+AA52</f>
        <v/>
      </c>
      <c r="AE52" s="124">
        <f>IFERROR(AD52/X52-1,"")</f>
        <v/>
      </c>
      <c r="AF52" s="217">
        <f>IF(LOWER(T52)="ILS",12,1)*X52/VLOOKUP($T52,CPC_USDConversion_xlTbl[[Currency2]:[Units/1 USD]],2,FALSE)</f>
        <v/>
      </c>
      <c r="AG52" s="217">
        <f>IF(LOWER(T52)="ILS",12,1)*AD52/VLOOKUP($T52,CPC_USDConversion_xlTbl[[Currency2]:[Units/1 USD]],2,FALSE)</f>
        <v/>
      </c>
      <c r="AH52" s="126">
        <f>AF52/VLOOKUP($S52,'CP$'!$B$5:$D$74,2,FALSE)</f>
        <v/>
      </c>
      <c r="AI52" s="126">
        <f>AG52/VLOOKUP($S52,'CP$'!$B$5:$D$74,2,FALSE)</f>
        <v/>
      </c>
      <c r="AJ52" s="52" t="n"/>
      <c r="AK52" s="127" t="inlineStr">
        <is>
          <t>Sales Variable</t>
        </is>
      </c>
      <c r="AL52" s="218" t="n"/>
      <c r="AM52" s="129" t="n"/>
      <c r="AN52" s="121" t="n"/>
      <c r="AO52" s="130" t="n"/>
      <c r="AP52" s="131">
        <f>IFERROR(AO52/AM52,"")</f>
        <v/>
      </c>
      <c r="AQ52" s="219">
        <f>AO52*CC52</f>
        <v/>
      </c>
      <c r="AR52" s="219" t="n"/>
      <c r="AS52" s="220">
        <f>AQ52-AR52</f>
        <v/>
      </c>
      <c r="AT52" s="217">
        <f>AS52/VLOOKUP($T52,'USD Converstion'!$C$7:$D$174,2,FALSE)</f>
        <v/>
      </c>
      <c r="AU52" s="52" t="n"/>
      <c r="AV52" s="221" t="n"/>
      <c r="AW52" s="222" t="n"/>
      <c r="AX52" s="222" t="n"/>
      <c r="AY52" s="223" t="n"/>
      <c r="AZ52" s="52" t="n"/>
      <c r="BA52" s="137" t="inlineStr">
        <is>
          <t>Jan 1, 2021 - EL Comp update from 40,000 base + 10,000 commission (50,000 OTE) to 52,000 base + 13,000 commission (65,000 OTE). JS from E61P to E51P. Title from Associate Security Enginner to Security Engineer.</t>
        </is>
      </c>
      <c r="BB52" s="138" t="inlineStr">
        <is>
          <t xml:space="preserve"> </t>
        </is>
      </c>
      <c r="BC52" s="52" t="n"/>
      <c r="BD52" s="219" t="n">
        <v>33000</v>
      </c>
      <c r="BE52" s="219" t="n">
        <v>4000</v>
      </c>
      <c r="BF52" s="219" t="n"/>
      <c r="BG52" s="120">
        <f>BF52+BE52+BD52</f>
        <v/>
      </c>
      <c r="BH52" s="217">
        <f>IF(LOWER(T52)="ILS",12,1)*BG52/VLOOKUP($T52,CPC_USDConversion_xlTbl[[Currency2]:[Units/1 USD]],2,FALSE)</f>
        <v/>
      </c>
      <c r="BI52" s="224">
        <f>BH52/VLOOKUP($S52,'CP$'!$B$5:$D$74,2,FALSE)</f>
        <v/>
      </c>
      <c r="BJ52" s="140" t="n">
        <v>50000</v>
      </c>
      <c r="BK52" s="140" t="n">
        <v>80000</v>
      </c>
      <c r="BL52" s="141">
        <f>IFERROR(U52/X52,"")</f>
        <v/>
      </c>
      <c r="BM52" s="141">
        <f>IFERROR(V52/X52,"")</f>
        <v/>
      </c>
      <c r="BN52" s="141">
        <f>IFERROR(W52/X52,"")</f>
        <v/>
      </c>
      <c r="BO52" s="141">
        <f>IFERROR(AA52/AD52,"")</f>
        <v/>
      </c>
      <c r="BP52" s="141">
        <f>IFERROR(AB52/AD52,"")</f>
        <v/>
      </c>
      <c r="BQ52" s="141">
        <f>IFERROR(AC52/AD52,"")</f>
        <v/>
      </c>
      <c r="BR52" s="119" t="n">
        <v>3</v>
      </c>
      <c r="BS52" s="119" t="n">
        <v>3</v>
      </c>
      <c r="BT52" s="119" t="n">
        <v>5</v>
      </c>
      <c r="BU52" s="119" t="n"/>
      <c r="BV52" s="119" t="n"/>
      <c r="BW52" s="119" t="n"/>
      <c r="BX52" s="119" t="n"/>
      <c r="BY52" s="119" t="n"/>
      <c r="BZ52" s="119" t="inlineStr">
        <is>
          <t>Employee</t>
        </is>
      </c>
      <c r="CA52" s="142" t="inlineStr">
        <is>
          <t>E51P</t>
        </is>
      </c>
      <c r="CB52" s="131" t="n">
        <v>1</v>
      </c>
      <c r="CC52" s="143">
        <f>IF(P52&gt;1,1,P52)*CB52</f>
        <v/>
      </c>
      <c r="CD52" s="143" t="n"/>
      <c r="CE52" s="222" t="n"/>
      <c r="CF52" s="86" t="n"/>
      <c r="CG52" s="219" t="n">
        <v>48980.48780487805</v>
      </c>
      <c r="CH52" s="217">
        <f>IF(LOWER(T52)="ILS",12,1)*CG52/VLOOKUP($T52,CPC_USDConversion_xlTbl[[Currency2]:[Units/1 USD]],2,FALSE)</f>
        <v/>
      </c>
      <c r="CI52" s="225">
        <f>AF52</f>
        <v/>
      </c>
      <c r="CJ52" s="225">
        <f>IFERROR(CI52-CH52,"")</f>
        <v/>
      </c>
      <c r="CK52" s="140">
        <f>ROUND(AN52*CC52,-2)</f>
        <v/>
      </c>
      <c r="CL52" s="217">
        <f>CK52/VLOOKUP($T52,'USD Converstion'!$C$7:$D$174,2,FALSE)</f>
        <v/>
      </c>
      <c r="CM52" s="145">
        <f>IF(AD52&gt;X52,1,0)</f>
        <v/>
      </c>
      <c r="CN52" s="225">
        <f>IF(CM52&gt;0,AG52,0)</f>
        <v/>
      </c>
      <c r="CO52" s="225">
        <f>IF(CM52=0,0,AF52)</f>
        <v/>
      </c>
      <c r="CP52" s="146" t="n">
        <v>0</v>
      </c>
      <c r="CQ52" s="147" t="n">
        <v>0</v>
      </c>
      <c r="CR52" s="225">
        <f>AM52/VLOOKUP(T52,'USD Converstion'!$C$7:$D$174,2,FALSE)</f>
        <v/>
      </c>
      <c r="CS52" s="226">
        <f>AT52</f>
        <v/>
      </c>
      <c r="CT52" s="222" t="n">
        <v>0</v>
      </c>
      <c r="CU52" s="227" t="n">
        <v>0</v>
      </c>
      <c r="CV52" s="145">
        <f>IF(AX52&gt;0,1,0)</f>
        <v/>
      </c>
      <c r="CW52" s="145">
        <f>IF(AY52&gt;0,1,0)</f>
        <v/>
      </c>
      <c r="CX52" s="52" t="n">
        <v>0</v>
      </c>
      <c r="DM52">
        <f>IF(LOWER(T52)="ILS",12,1)*Y52/VLOOKUP($T52,CPC_USDConversion_xlTbl[[Currency2]:[Units/1 USD]],2,FALSE)</f>
        <v/>
      </c>
    </row>
    <row r="53">
      <c r="B53" s="113" t="n">
        <v>139456</v>
      </c>
      <c r="C53" s="113" t="n">
        <v>66381</v>
      </c>
      <c r="D53" s="113" t="n">
        <v>49958</v>
      </c>
      <c r="E53" s="114" t="inlineStr">
        <is>
          <t>Aleksandr Nosits</t>
        </is>
      </c>
      <c r="F53" s="152" t="inlineStr">
        <is>
          <t>Security Engineer</t>
        </is>
      </c>
      <c r="G53" s="113" t="inlineStr">
        <is>
          <t>Security Engineering, Nordics</t>
        </is>
      </c>
      <c r="H53" s="113" t="inlineStr">
        <is>
          <t>Jan Johannsen</t>
        </is>
      </c>
      <c r="I53" s="113" t="inlineStr">
        <is>
          <t>Peter Sandkuijl</t>
        </is>
      </c>
      <c r="J53" s="114" t="inlineStr">
        <is>
          <t>Bruno Darmon</t>
        </is>
      </c>
      <c r="K53" s="114" t="inlineStr">
        <is>
          <t>Bruno Darmon</t>
        </is>
      </c>
      <c r="L53" s="113" t="inlineStr">
        <is>
          <t>EMEA Sales</t>
        </is>
      </c>
      <c r="M53" s="115" t="n">
        <v>1</v>
      </c>
      <c r="N53" s="151">
        <f>LEFT(CA53,3)</f>
        <v/>
      </c>
      <c r="O53" s="216" t="n">
        <v>42248</v>
      </c>
      <c r="P53" s="118">
        <f>($D$5-O53)/365</f>
        <v/>
      </c>
      <c r="Q53" s="119">
        <f>Q53</f>
        <v/>
      </c>
      <c r="R53" s="52" t="n"/>
      <c r="S53" s="120" t="inlineStr">
        <is>
          <t>Estonia</t>
        </is>
      </c>
      <c r="T53" s="120" t="inlineStr">
        <is>
          <t>EUR</t>
        </is>
      </c>
      <c r="U53" s="120" t="n">
        <v>103187.5</v>
      </c>
      <c r="V53" s="120" t="n">
        <v>16890.90909090909</v>
      </c>
      <c r="W53" s="120" t="n"/>
      <c r="X53" s="120">
        <f>W53+V53+U53</f>
        <v/>
      </c>
      <c r="Y53" s="121" t="n"/>
      <c r="Z53" s="121" t="n"/>
      <c r="AA53" s="122" t="n"/>
      <c r="AB53" s="122" t="n"/>
      <c r="AC53" s="122" t="n"/>
      <c r="AD53" s="123">
        <f>AC53+AB53+AA53</f>
        <v/>
      </c>
      <c r="AE53" s="124">
        <f>IFERROR(AD53/X53-1,"")</f>
        <v/>
      </c>
      <c r="AF53" s="217">
        <f>IF(LOWER(T53)="ILS",12,1)*X53/VLOOKUP($T53,CPC_USDConversion_xlTbl[[Currency2]:[Units/1 USD]],2,FALSE)</f>
        <v/>
      </c>
      <c r="AG53" s="217">
        <f>IF(LOWER(T53)="ILS",12,1)*AD53/VLOOKUP($T53,CPC_USDConversion_xlTbl[[Currency2]:[Units/1 USD]],2,FALSE)</f>
        <v/>
      </c>
      <c r="AH53" s="126">
        <f>AF53/VLOOKUP($S53,'CP$'!$B$5:$D$74,2,FALSE)</f>
        <v/>
      </c>
      <c r="AI53" s="126">
        <f>AG53/VLOOKUP($S53,'CP$'!$B$5:$D$74,2,FALSE)</f>
        <v/>
      </c>
      <c r="AJ53" s="52" t="n"/>
      <c r="AK53" s="127" t="inlineStr">
        <is>
          <t>Sales Variable</t>
        </is>
      </c>
      <c r="AL53" s="218" t="n"/>
      <c r="AM53" s="129" t="n"/>
      <c r="AN53" s="121" t="n"/>
      <c r="AO53" s="130" t="n"/>
      <c r="AP53" s="131">
        <f>IFERROR(AO53/AM53,"")</f>
        <v/>
      </c>
      <c r="AQ53" s="219">
        <f>AO53*CC53</f>
        <v/>
      </c>
      <c r="AR53" s="219" t="n"/>
      <c r="AS53" s="220">
        <f>AQ53-AR53</f>
        <v/>
      </c>
      <c r="AT53" s="217">
        <f>AS53/VLOOKUP($T53,'USD Converstion'!$C$7:$D$174,2,FALSE)</f>
        <v/>
      </c>
      <c r="AU53" s="52" t="n"/>
      <c r="AV53" s="221" t="n"/>
      <c r="AW53" s="222" t="n"/>
      <c r="AX53" s="222" t="n"/>
      <c r="AY53" s="223" t="n"/>
      <c r="AZ53" s="52" t="n"/>
      <c r="BA53" s="137" t="n"/>
      <c r="BB53" s="138" t="inlineStr">
        <is>
          <t xml:space="preserve"> </t>
        </is>
      </c>
      <c r="BC53" s="52" t="n"/>
      <c r="BD53" s="219" t="n">
        <v>72450</v>
      </c>
      <c r="BE53" s="219" t="n">
        <v>17640</v>
      </c>
      <c r="BF53" s="219" t="n"/>
      <c r="BG53" s="120">
        <f>BF53+BE53+BD53</f>
        <v/>
      </c>
      <c r="BH53" s="217">
        <f>IF(LOWER(T53)="ILS",12,1)*BG53/VLOOKUP($T53,CPC_USDConversion_xlTbl[[Currency2]:[Units/1 USD]],2,FALSE)</f>
        <v/>
      </c>
      <c r="BI53" s="224">
        <f>BH53/VLOOKUP($S53,'CP$'!$B$5:$D$74,2,FALSE)</f>
        <v/>
      </c>
      <c r="BJ53" s="140" t="n">
        <v>75000</v>
      </c>
      <c r="BK53" s="140" t="n">
        <v>105000</v>
      </c>
      <c r="BL53" s="141">
        <f>IFERROR(U53/X53,"")</f>
        <v/>
      </c>
      <c r="BM53" s="141">
        <f>IFERROR(V53/X53,"")</f>
        <v/>
      </c>
      <c r="BN53" s="141">
        <f>IFERROR(W53/X53,"")</f>
        <v/>
      </c>
      <c r="BO53" s="141">
        <f>IFERROR(AA53/AD53,"")</f>
        <v/>
      </c>
      <c r="BP53" s="141">
        <f>IFERROR(AB53/AD53,"")</f>
        <v/>
      </c>
      <c r="BQ53" s="141">
        <f>IFERROR(AC53/AD53,"")</f>
        <v/>
      </c>
      <c r="BR53" s="119" t="n">
        <v>2</v>
      </c>
      <c r="BS53" s="119" t="n">
        <v>5</v>
      </c>
      <c r="BT53" s="119" t="n">
        <v>5</v>
      </c>
      <c r="BU53" s="119" t="n">
        <v>0</v>
      </c>
      <c r="BV53" s="119" t="n"/>
      <c r="BW53" s="119" t="n"/>
      <c r="BX53" s="119" t="n"/>
      <c r="BY53" s="119" t="n"/>
      <c r="BZ53" s="119" t="inlineStr">
        <is>
          <t>Contractor</t>
        </is>
      </c>
      <c r="CA53" s="142" t="inlineStr">
        <is>
          <t>E41P</t>
        </is>
      </c>
      <c r="CB53" s="131" t="n">
        <v>1</v>
      </c>
      <c r="CC53" s="143">
        <f>IF(P53&gt;1,1,P53)*CB53</f>
        <v/>
      </c>
      <c r="CD53" s="143" t="n"/>
      <c r="CE53" s="222" t="n"/>
      <c r="CF53" s="86" t="n"/>
      <c r="CG53" s="219" t="n">
        <v>91126.82926829268</v>
      </c>
      <c r="CH53" s="217">
        <f>IF(LOWER(T53)="ILS",12,1)*CG53/VLOOKUP($T53,CPC_USDConversion_xlTbl[[Currency2]:[Units/1 USD]],2,FALSE)</f>
        <v/>
      </c>
      <c r="CI53" s="225">
        <f>AF53</f>
        <v/>
      </c>
      <c r="CJ53" s="225">
        <f>IFERROR(CI53-CH53,"")</f>
        <v/>
      </c>
      <c r="CK53" s="140">
        <f>ROUND(AN53*CC53,-2)</f>
        <v/>
      </c>
      <c r="CL53" s="217">
        <f>CK53/VLOOKUP($T53,'USD Converstion'!$C$7:$D$174,2,FALSE)</f>
        <v/>
      </c>
      <c r="CM53" s="145">
        <f>IF(AD53&gt;X53,1,0)</f>
        <v/>
      </c>
      <c r="CN53" s="225">
        <f>IF(CM53&gt;0,AG53,0)</f>
        <v/>
      </c>
      <c r="CO53" s="225">
        <f>IF(CM53=0,0,AF53)</f>
        <v/>
      </c>
      <c r="CP53" s="146" t="n">
        <v>0</v>
      </c>
      <c r="CQ53" s="147" t="n">
        <v>0</v>
      </c>
      <c r="CR53" s="225">
        <f>AM53/VLOOKUP(T53,'USD Converstion'!$C$7:$D$174,2,FALSE)</f>
        <v/>
      </c>
      <c r="CS53" s="226">
        <f>AT53</f>
        <v/>
      </c>
      <c r="CT53" s="222" t="n">
        <v>0</v>
      </c>
      <c r="CU53" s="227" t="n">
        <v>0</v>
      </c>
      <c r="CV53" s="145">
        <f>IF(AX53&gt;0,1,0)</f>
        <v/>
      </c>
      <c r="CW53" s="145">
        <f>IF(AY53&gt;0,1,0)</f>
        <v/>
      </c>
      <c r="CX53" s="52" t="n">
        <v>0</v>
      </c>
      <c r="DM53">
        <f>IF(LOWER(T53)="ILS",12,1)*Y53/VLOOKUP($T53,CPC_USDConversion_xlTbl[[Currency2]:[Units/1 USD]],2,FALSE)</f>
        <v/>
      </c>
    </row>
    <row r="54">
      <c r="B54" s="113" t="n">
        <v>122390</v>
      </c>
      <c r="C54" s="113" t="n">
        <v>49195</v>
      </c>
      <c r="D54" s="113" t="n">
        <v>63134</v>
      </c>
      <c r="E54" s="114" t="inlineStr">
        <is>
          <t>Aleksey Beloglazov</t>
        </is>
      </c>
      <c r="F54" s="152" t="inlineStr">
        <is>
          <t>Beyond the Perimeter Security Expert, Eastern Europe</t>
        </is>
      </c>
      <c r="G54" s="113" t="inlineStr">
        <is>
          <t>Beyond the Perimeter Security Experts EMEA</t>
        </is>
      </c>
      <c r="H54" s="113" t="inlineStr">
        <is>
          <t>Christian Sandberg</t>
        </is>
      </c>
      <c r="I54" s="113" t="inlineStr">
        <is>
          <t>Peter Sandkuijl</t>
        </is>
      </c>
      <c r="J54" s="114" t="inlineStr">
        <is>
          <t>Bruno Darmon</t>
        </is>
      </c>
      <c r="K54" s="114" t="inlineStr">
        <is>
          <t>Bruno Darmon</t>
        </is>
      </c>
      <c r="L54" s="113" t="inlineStr">
        <is>
          <t>EMEA Sales</t>
        </is>
      </c>
      <c r="M54" s="115" t="n">
        <v>1</v>
      </c>
      <c r="N54" s="151">
        <f>LEFT(CA54,3)</f>
        <v/>
      </c>
      <c r="O54" s="216" t="n">
        <v>42655</v>
      </c>
      <c r="P54" s="118">
        <f>($D$5-O54)/365</f>
        <v/>
      </c>
      <c r="Q54" s="119">
        <f>Q54</f>
        <v/>
      </c>
      <c r="R54" s="52" t="n"/>
      <c r="S54" s="120" t="inlineStr">
        <is>
          <t>Russian Federation</t>
        </is>
      </c>
      <c r="T54" s="120" t="inlineStr">
        <is>
          <t>RUB</t>
        </is>
      </c>
      <c r="U54" s="120" t="n">
        <v>5155750</v>
      </c>
      <c r="V54" s="120" t="n">
        <v>935754.5454545454</v>
      </c>
      <c r="W54" s="120" t="n"/>
      <c r="X54" s="120">
        <f>W54+V54+U54</f>
        <v/>
      </c>
      <c r="Y54" s="121" t="n"/>
      <c r="Z54" s="121" t="n"/>
      <c r="AA54" s="122" t="n"/>
      <c r="AB54" s="122" t="n"/>
      <c r="AC54" s="122" t="n"/>
      <c r="AD54" s="123">
        <f>AC54+AB54+AA54</f>
        <v/>
      </c>
      <c r="AE54" s="124">
        <f>IFERROR(AD54/X54-1,"")</f>
        <v/>
      </c>
      <c r="AF54" s="217">
        <f>IF(LOWER(T54)="ILS",12,1)*X54/VLOOKUP($T54,CPC_USDConversion_xlTbl[[Currency2]:[Units/1 USD]],2,FALSE)</f>
        <v/>
      </c>
      <c r="AG54" s="217">
        <f>IF(LOWER(T54)="ILS",12,1)*AD54/VLOOKUP($T54,CPC_USDConversion_xlTbl[[Currency2]:[Units/1 USD]],2,FALSE)</f>
        <v/>
      </c>
      <c r="AH54" s="126">
        <f>AF54/VLOOKUP($S54,'CP$'!$B$5:$D$74,2,FALSE)</f>
        <v/>
      </c>
      <c r="AI54" s="126">
        <f>AG54/VLOOKUP($S54,'CP$'!$B$5:$D$74,2,FALSE)</f>
        <v/>
      </c>
      <c r="AJ54" s="52" t="n"/>
      <c r="AK54" s="127" t="inlineStr">
        <is>
          <t>Sales Variable</t>
        </is>
      </c>
      <c r="AL54" s="218" t="n"/>
      <c r="AM54" s="129" t="n"/>
      <c r="AN54" s="121" t="n"/>
      <c r="AO54" s="130" t="n"/>
      <c r="AP54" s="131">
        <f>IFERROR(AO54/AM54,"")</f>
        <v/>
      </c>
      <c r="AQ54" s="219">
        <f>AO54*CC54</f>
        <v/>
      </c>
      <c r="AR54" s="219" t="n"/>
      <c r="AS54" s="220">
        <f>AQ54-AR54</f>
        <v/>
      </c>
      <c r="AT54" s="217">
        <f>AS54/VLOOKUP($T54,'USD Converstion'!$C$7:$D$174,2,FALSE)</f>
        <v/>
      </c>
      <c r="AU54" s="52" t="n"/>
      <c r="AV54" s="221" t="n">
        <v>43957</v>
      </c>
      <c r="AW54" s="222" t="n">
        <v>19589.26213592233</v>
      </c>
      <c r="AX54" s="222" t="n"/>
      <c r="AY54" s="223" t="n"/>
      <c r="AZ54" s="52" t="n"/>
      <c r="BA54" s="137" t="n"/>
      <c r="BB54" s="138" t="inlineStr">
        <is>
          <t xml:space="preserve"> </t>
        </is>
      </c>
      <c r="BC54" s="52" t="n"/>
      <c r="BD54" s="219" t="n">
        <v>3848000</v>
      </c>
      <c r="BE54" s="219" t="n">
        <v>962000</v>
      </c>
      <c r="BF54" s="219" t="n"/>
      <c r="BG54" s="120">
        <f>BF54+BE54+BD54</f>
        <v/>
      </c>
      <c r="BH54" s="217">
        <f>IF(LOWER(T54)="ILS",12,1)*BG54/VLOOKUP($T54,CPC_USDConversion_xlTbl[[Currency2]:[Units/1 USD]],2,FALSE)</f>
        <v/>
      </c>
      <c r="BI54" s="224">
        <f>BH54/VLOOKUP($S54,'CP$'!$B$5:$D$74,2,FALSE)</f>
        <v/>
      </c>
      <c r="BJ54" s="140" t="n">
        <v>2600000</v>
      </c>
      <c r="BK54" s="140" t="n">
        <v>5500000</v>
      </c>
      <c r="BL54" s="141">
        <f>IFERROR(U54/X54,"")</f>
        <v/>
      </c>
      <c r="BM54" s="141">
        <f>IFERROR(V54/X54,"")</f>
        <v/>
      </c>
      <c r="BN54" s="141">
        <f>IFERROR(W54/X54,"")</f>
        <v/>
      </c>
      <c r="BO54" s="141">
        <f>IFERROR(AA54/AD54,"")</f>
        <v/>
      </c>
      <c r="BP54" s="141">
        <f>IFERROR(AB54/AD54,"")</f>
        <v/>
      </c>
      <c r="BQ54" s="141">
        <f>IFERROR(AC54/AD54,"")</f>
        <v/>
      </c>
      <c r="BR54" s="119" t="n">
        <v>5</v>
      </c>
      <c r="BS54" s="119" t="n">
        <v>5</v>
      </c>
      <c r="BT54" s="119" t="n">
        <v>5</v>
      </c>
      <c r="BU54" s="119" t="n">
        <v>0</v>
      </c>
      <c r="BV54" s="119" t="n"/>
      <c r="BW54" s="119" t="n"/>
      <c r="BX54" s="119" t="n"/>
      <c r="BY54" s="119" t="n"/>
      <c r="BZ54" s="119" t="inlineStr">
        <is>
          <t>Employee</t>
        </is>
      </c>
      <c r="CA54" s="142" t="inlineStr">
        <is>
          <t>E41P</t>
        </is>
      </c>
      <c r="CB54" s="131" t="n">
        <v>1</v>
      </c>
      <c r="CC54" s="143">
        <f>IF(P54&gt;1,1,P54)*CB54</f>
        <v/>
      </c>
      <c r="CD54" s="143" t="n"/>
      <c r="CE54" s="222" t="n">
        <v>53754.28</v>
      </c>
      <c r="CF54" s="86" t="n"/>
      <c r="CG54" s="219" t="n">
        <v>5020687.80487805</v>
      </c>
      <c r="CH54" s="217">
        <f>IF(LOWER(T54)="ILS",12,1)*CG54/VLOOKUP($T54,CPC_USDConversion_xlTbl[[Currency2]:[Units/1 USD]],2,FALSE)</f>
        <v/>
      </c>
      <c r="CI54" s="225">
        <f>AF54</f>
        <v/>
      </c>
      <c r="CJ54" s="225">
        <f>IFERROR(CI54-CH54,"")</f>
        <v/>
      </c>
      <c r="CK54" s="140">
        <f>ROUND(AN54*CC54,-2)</f>
        <v/>
      </c>
      <c r="CL54" s="217">
        <f>CK54/VLOOKUP($T54,'USD Converstion'!$C$7:$D$174,2,FALSE)</f>
        <v/>
      </c>
      <c r="CM54" s="145">
        <f>IF(AD54&gt;X54,1,0)</f>
        <v/>
      </c>
      <c r="CN54" s="225">
        <f>IF(CM54&gt;0,AG54,0)</f>
        <v/>
      </c>
      <c r="CO54" s="225">
        <f>IF(CM54=0,0,AF54)</f>
        <v/>
      </c>
      <c r="CP54" s="146" t="n">
        <v>0</v>
      </c>
      <c r="CQ54" s="147" t="n">
        <v>0</v>
      </c>
      <c r="CR54" s="225">
        <f>AM54/VLOOKUP(T54,'USD Converstion'!$C$7:$D$174,2,FALSE)</f>
        <v/>
      </c>
      <c r="CS54" s="226">
        <f>AT54</f>
        <v/>
      </c>
      <c r="CT54" s="222" t="n">
        <v>0</v>
      </c>
      <c r="CU54" s="227" t="n">
        <v>0</v>
      </c>
      <c r="CV54" s="145">
        <f>IF(AX54&gt;0,1,0)</f>
        <v/>
      </c>
      <c r="CW54" s="145">
        <f>IF(AY54&gt;0,1,0)</f>
        <v/>
      </c>
      <c r="CX54" s="52" t="n">
        <v>0</v>
      </c>
      <c r="DM54">
        <f>IF(LOWER(T54)="ILS",12,1)*Y54/VLOOKUP($T54,CPC_USDConversion_xlTbl[[Currency2]:[Units/1 USD]],2,FALSE)</f>
        <v/>
      </c>
    </row>
    <row r="55">
      <c r="B55" s="113" t="n">
        <v>107196</v>
      </c>
      <c r="C55" s="113" t="n">
        <v>45811</v>
      </c>
      <c r="D55" s="113" t="n">
        <v>99201</v>
      </c>
      <c r="E55" s="114" t="inlineStr">
        <is>
          <t>Bechor Pinhas</t>
        </is>
      </c>
      <c r="F55" s="152" t="inlineStr">
        <is>
          <t>Security Engineer</t>
        </is>
      </c>
      <c r="G55" s="113" t="inlineStr">
        <is>
          <t>Security Engineering, Middle East</t>
        </is>
      </c>
      <c r="H55" s="113" t="inlineStr">
        <is>
          <t>Eran Nafusi</t>
        </is>
      </c>
      <c r="I55" s="113" t="inlineStr">
        <is>
          <t>Peter Sandkuijl</t>
        </is>
      </c>
      <c r="J55" s="114" t="inlineStr">
        <is>
          <t>Bruno Darmon</t>
        </is>
      </c>
      <c r="K55" s="114" t="inlineStr">
        <is>
          <t>Bruno Darmon</t>
        </is>
      </c>
      <c r="L55" s="113" t="inlineStr">
        <is>
          <t>EMEA Sales</t>
        </is>
      </c>
      <c r="M55" s="115" t="n">
        <v>1</v>
      </c>
      <c r="N55" s="151">
        <f>LEFT(CA55,3)</f>
        <v/>
      </c>
      <c r="O55" s="216" t="n">
        <v>38956</v>
      </c>
      <c r="P55" s="118">
        <f>($D$5-O55)/365</f>
        <v/>
      </c>
      <c r="Q55" s="119">
        <f>Q55</f>
        <v/>
      </c>
      <c r="R55" s="52" t="n"/>
      <c r="S55" s="120" t="inlineStr">
        <is>
          <t>Israel</t>
        </is>
      </c>
      <c r="T55" s="120" t="inlineStr">
        <is>
          <t>ILS</t>
        </is>
      </c>
      <c r="U55" s="120" t="n">
        <v>48000</v>
      </c>
      <c r="V55" s="120" t="n">
        <v>7299.999999999999</v>
      </c>
      <c r="W55" s="120" t="n"/>
      <c r="X55" s="120">
        <f>W55+V55+U55</f>
        <v/>
      </c>
      <c r="Y55" s="121" t="n"/>
      <c r="Z55" s="121" t="n"/>
      <c r="AA55" s="122" t="n"/>
      <c r="AB55" s="122" t="n"/>
      <c r="AC55" s="122" t="n"/>
      <c r="AD55" s="123">
        <f>AC55+AB55+AA55</f>
        <v/>
      </c>
      <c r="AE55" s="124">
        <f>IFERROR(AD55/X55-1,"")</f>
        <v/>
      </c>
      <c r="AF55" s="217">
        <f>IF(LOWER(T55)="ILS",12,1)*X55/VLOOKUP($T55,CPC_USDConversion_xlTbl[[Currency2]:[Units/1 USD]],2,FALSE)</f>
        <v/>
      </c>
      <c r="AG55" s="217">
        <f>IF(LOWER(T55)="ILS",12,1)*AD55/VLOOKUP($T55,CPC_USDConversion_xlTbl[[Currency2]:[Units/1 USD]],2,FALSE)</f>
        <v/>
      </c>
      <c r="AH55" s="126">
        <f>AF55/VLOOKUP($S55,'CP$'!$B$5:$D$74,2,FALSE)</f>
        <v/>
      </c>
      <c r="AI55" s="126">
        <f>AG55/VLOOKUP($S55,'CP$'!$B$5:$D$74,2,FALSE)</f>
        <v/>
      </c>
      <c r="AJ55" s="52" t="n"/>
      <c r="AK55" s="127" t="inlineStr">
        <is>
          <t>Sales Variable</t>
        </is>
      </c>
      <c r="AL55" s="218" t="n"/>
      <c r="AM55" s="129" t="n"/>
      <c r="AN55" s="121" t="n"/>
      <c r="AO55" s="130" t="n"/>
      <c r="AP55" s="131">
        <f>IFERROR(AO55/AM55,"")</f>
        <v/>
      </c>
      <c r="AQ55" s="219">
        <f>AO55*CC55</f>
        <v/>
      </c>
      <c r="AR55" s="219" t="n"/>
      <c r="AS55" s="220">
        <f>AQ55-AR55</f>
        <v/>
      </c>
      <c r="AT55" s="217">
        <f>AS55/VLOOKUP($T55,'USD Converstion'!$C$7:$D$174,2,FALSE)</f>
        <v/>
      </c>
      <c r="AU55" s="52" t="n"/>
      <c r="AV55" s="221" t="n">
        <v>43957</v>
      </c>
      <c r="AW55" s="222" t="n">
        <v>19589.26213592233</v>
      </c>
      <c r="AX55" s="222" t="n"/>
      <c r="AY55" s="223" t="n"/>
      <c r="AZ55" s="52" t="n"/>
      <c r="BA55" s="137" t="n"/>
      <c r="BB55" s="138" t="inlineStr">
        <is>
          <t xml:space="preserve"> </t>
        </is>
      </c>
      <c r="BC55" s="52" t="n"/>
      <c r="BD55" s="219" t="n">
        <v>30000</v>
      </c>
      <c r="BE55" s="219" t="n">
        <v>7000</v>
      </c>
      <c r="BF55" s="219" t="n"/>
      <c r="BG55" s="120">
        <f>BF55+BE55+BD55</f>
        <v/>
      </c>
      <c r="BH55" s="217">
        <f>IF(LOWER(T55)="ILS",12,1)*BG55/VLOOKUP($T55,CPC_USDConversion_xlTbl[[Currency2]:[Units/1 USD]],2,FALSE)</f>
        <v/>
      </c>
      <c r="BI55" s="224">
        <f>BH55/VLOOKUP($S55,'CP$'!$B$5:$D$74,2,FALSE)</f>
        <v/>
      </c>
      <c r="BJ55" s="140" t="n">
        <v>28000</v>
      </c>
      <c r="BK55" s="140" t="n">
        <v>40000</v>
      </c>
      <c r="BL55" s="141">
        <f>IFERROR(U55/X55,"")</f>
        <v/>
      </c>
      <c r="BM55" s="141">
        <f>IFERROR(V55/X55,"")</f>
        <v/>
      </c>
      <c r="BN55" s="141">
        <f>IFERROR(W55/X55,"")</f>
        <v/>
      </c>
      <c r="BO55" s="141">
        <f>IFERROR(AA55/AD55,"")</f>
        <v/>
      </c>
      <c r="BP55" s="141">
        <f>IFERROR(AB55/AD55,"")</f>
        <v/>
      </c>
      <c r="BQ55" s="141">
        <f>IFERROR(AC55/AD55,"")</f>
        <v/>
      </c>
      <c r="BR55" s="119" t="n">
        <v>4</v>
      </c>
      <c r="BS55" s="119" t="n">
        <v>4</v>
      </c>
      <c r="BT55" s="119" t="n">
        <v>5</v>
      </c>
      <c r="BU55" s="119" t="n">
        <v>0</v>
      </c>
      <c r="BV55" s="119" t="n"/>
      <c r="BW55" s="119" t="n"/>
      <c r="BX55" s="119" t="n"/>
      <c r="BY55" s="119" t="n"/>
      <c r="BZ55" s="119" t="inlineStr">
        <is>
          <t>Employee</t>
        </is>
      </c>
      <c r="CA55" s="142" t="inlineStr">
        <is>
          <t>E41P</t>
        </is>
      </c>
      <c r="CB55" s="131" t="n">
        <v>1</v>
      </c>
      <c r="CC55" s="143">
        <f>IF(P55&gt;1,1,P55)*CB55</f>
        <v/>
      </c>
      <c r="CD55" s="143" t="n"/>
      <c r="CE55" s="222" t="n">
        <v>40465.36</v>
      </c>
      <c r="CF55" s="86" t="n"/>
      <c r="CG55" s="219" t="n">
        <v>37760.9756097561</v>
      </c>
      <c r="CH55" s="217">
        <f>IF(LOWER(T55)="ILS",12,1)*CG55/VLOOKUP($T55,CPC_USDConversion_xlTbl[[Currency2]:[Units/1 USD]],2,FALSE)</f>
        <v/>
      </c>
      <c r="CI55" s="225">
        <f>AF55</f>
        <v/>
      </c>
      <c r="CJ55" s="225">
        <f>IFERROR(CI55-CH55,"")</f>
        <v/>
      </c>
      <c r="CK55" s="140">
        <f>ROUND(AN55*CC55,-2)</f>
        <v/>
      </c>
      <c r="CL55" s="217">
        <f>CK55/VLOOKUP($T55,'USD Converstion'!$C$7:$D$174,2,FALSE)</f>
        <v/>
      </c>
      <c r="CM55" s="145">
        <f>IF(AD55&gt;X55,1,0)</f>
        <v/>
      </c>
      <c r="CN55" s="225">
        <f>IF(CM55&gt;0,AG55,0)</f>
        <v/>
      </c>
      <c r="CO55" s="225">
        <f>IF(CM55=0,0,AF55)</f>
        <v/>
      </c>
      <c r="CP55" s="146" t="n">
        <v>0</v>
      </c>
      <c r="CQ55" s="147" t="n">
        <v>0</v>
      </c>
      <c r="CR55" s="225">
        <f>AM55/VLOOKUP(T55,'USD Converstion'!$C$7:$D$174,2,FALSE)</f>
        <v/>
      </c>
      <c r="CS55" s="226">
        <f>AT55</f>
        <v/>
      </c>
      <c r="CT55" s="222" t="n">
        <v>0</v>
      </c>
      <c r="CU55" s="227" t="n">
        <v>0</v>
      </c>
      <c r="CV55" s="145">
        <f>IF(AX55&gt;0,1,0)</f>
        <v/>
      </c>
      <c r="CW55" s="145">
        <f>IF(AY55&gt;0,1,0)</f>
        <v/>
      </c>
      <c r="CX55" s="52" t="n">
        <v>0</v>
      </c>
      <c r="DM55">
        <f>IF(LOWER(T55)="ILS",12,1)*Y55/VLOOKUP($T55,CPC_USDConversion_xlTbl[[Currency2]:[Units/1 USD]],2,FALSE)</f>
        <v/>
      </c>
    </row>
    <row r="56">
      <c r="B56" s="113" t="n">
        <v>105571</v>
      </c>
      <c r="C56" s="113" t="n">
        <v>44352</v>
      </c>
      <c r="D56" s="113" t="n">
        <v>46637</v>
      </c>
      <c r="E56" s="114" t="inlineStr">
        <is>
          <t>Christian Graffe</t>
        </is>
      </c>
      <c r="F56" s="152" t="inlineStr">
        <is>
          <t>Security Engineer</t>
        </is>
      </c>
      <c r="G56" s="113" t="inlineStr">
        <is>
          <t>Security Engineering, UK &amp; I</t>
        </is>
      </c>
      <c r="H56" s="113" t="inlineStr">
        <is>
          <t>Ian Porteous</t>
        </is>
      </c>
      <c r="I56" s="113" t="inlineStr">
        <is>
          <t>Peter Sandkuijl</t>
        </is>
      </c>
      <c r="J56" s="114" t="inlineStr">
        <is>
          <t>Bruno Darmon</t>
        </is>
      </c>
      <c r="K56" s="114" t="inlineStr">
        <is>
          <t>Bruno Darmon</t>
        </is>
      </c>
      <c r="L56" s="113" t="inlineStr">
        <is>
          <t>EMEA Sales</t>
        </is>
      </c>
      <c r="M56" s="115" t="n">
        <v>1</v>
      </c>
      <c r="N56" s="151">
        <f>LEFT(CA56,3)</f>
        <v/>
      </c>
      <c r="O56" s="216" t="n">
        <v>43122</v>
      </c>
      <c r="P56" s="118">
        <f>($D$5-O56)/365</f>
        <v/>
      </c>
      <c r="Q56" s="119">
        <f>Q56</f>
        <v/>
      </c>
      <c r="R56" s="52" t="n"/>
      <c r="S56" s="120" t="inlineStr">
        <is>
          <t>Ireland</t>
        </is>
      </c>
      <c r="T56" s="120" t="inlineStr">
        <is>
          <t>EUR</t>
        </is>
      </c>
      <c r="U56" s="120" t="n">
        <v>93500</v>
      </c>
      <c r="V56" s="120" t="n">
        <v>15572.72727272727</v>
      </c>
      <c r="W56" s="120" t="n"/>
      <c r="X56" s="120">
        <f>W56+V56+U56</f>
        <v/>
      </c>
      <c r="Y56" s="121" t="n"/>
      <c r="Z56" s="121" t="n"/>
      <c r="AA56" s="122" t="n">
        <v>998</v>
      </c>
      <c r="AB56" s="122" t="n">
        <v>0.02684074363770328</v>
      </c>
      <c r="AC56" s="122" t="n"/>
      <c r="AD56" s="123">
        <f>AC56+AB56+AA56</f>
        <v/>
      </c>
      <c r="AE56" s="124">
        <f>IFERROR(AD56/X56-1,"")</f>
        <v/>
      </c>
      <c r="AF56" s="217">
        <f>IF(LOWER(T56)="ILS",12,1)*X56/VLOOKUP($T56,CPC_USDConversion_xlTbl[[Currency2]:[Units/1 USD]],2,FALSE)</f>
        <v/>
      </c>
      <c r="AG56" s="217">
        <f>IF(LOWER(T56)="ILS",12,1)*AD56/VLOOKUP($T56,CPC_USDConversion_xlTbl[[Currency2]:[Units/1 USD]],2,FALSE)</f>
        <v/>
      </c>
      <c r="AH56" s="126">
        <f>AF56/VLOOKUP($S56,'CP$'!$B$5:$D$74,2,FALSE)</f>
        <v/>
      </c>
      <c r="AI56" s="126">
        <f>AG56/VLOOKUP($S56,'CP$'!$B$5:$D$74,2,FALSE)</f>
        <v/>
      </c>
      <c r="AJ56" s="52" t="n"/>
      <c r="AK56" s="127" t="inlineStr">
        <is>
          <t>Sales Variable</t>
        </is>
      </c>
      <c r="AL56" s="218" t="n"/>
      <c r="AM56" s="129" t="n"/>
      <c r="AN56" s="121" t="n"/>
      <c r="AO56" s="130" t="n"/>
      <c r="AP56" s="131">
        <f>IFERROR(AO56/AM56,"")</f>
        <v/>
      </c>
      <c r="AQ56" s="219">
        <f>AO56*CC56</f>
        <v/>
      </c>
      <c r="AR56" s="219" t="n"/>
      <c r="AS56" s="220">
        <f>AQ56-AR56</f>
        <v/>
      </c>
      <c r="AT56" s="217">
        <f>AS56/VLOOKUP($T56,'USD Converstion'!$C$7:$D$174,2,FALSE)</f>
        <v/>
      </c>
      <c r="AU56" s="52" t="n"/>
      <c r="AV56" s="221" t="n">
        <v>43957</v>
      </c>
      <c r="AW56" s="222" t="n">
        <v>14665.76699029126</v>
      </c>
      <c r="AX56" s="222" t="n"/>
      <c r="AY56" s="223" t="n"/>
      <c r="AZ56" s="52" t="n"/>
      <c r="BA56" s="137" t="n"/>
      <c r="BB56" s="138" t="inlineStr">
        <is>
          <t xml:space="preserve"> </t>
        </is>
      </c>
      <c r="BC56" s="52" t="n"/>
      <c r="BD56" s="219" t="n">
        <v>64000</v>
      </c>
      <c r="BE56" s="219" t="n">
        <v>16000</v>
      </c>
      <c r="BF56" s="219" t="n"/>
      <c r="BG56" s="120">
        <f>BF56+BE56+BD56</f>
        <v/>
      </c>
      <c r="BH56" s="217">
        <f>IF(LOWER(T56)="ILS",12,1)*BG56/VLOOKUP($T56,CPC_USDConversion_xlTbl[[Currency2]:[Units/1 USD]],2,FALSE)</f>
        <v/>
      </c>
      <c r="BI56" s="224">
        <f>BH56/VLOOKUP($S56,'CP$'!$B$5:$D$74,2,FALSE)</f>
        <v/>
      </c>
      <c r="BJ56" s="140" t="n">
        <v>70000</v>
      </c>
      <c r="BK56" s="140" t="n">
        <v>90000</v>
      </c>
      <c r="BL56" s="141">
        <f>IFERROR(U56/X56,"")</f>
        <v/>
      </c>
      <c r="BM56" s="141">
        <f>IFERROR(V56/X56,"")</f>
        <v/>
      </c>
      <c r="BN56" s="141">
        <f>IFERROR(W56/X56,"")</f>
        <v/>
      </c>
      <c r="BO56" s="141">
        <f>IFERROR(AA56/AD56,"")</f>
        <v/>
      </c>
      <c r="BP56" s="141">
        <f>IFERROR(AB56/AD56,"")</f>
        <v/>
      </c>
      <c r="BQ56" s="141">
        <f>IFERROR(AC56/AD56,"")</f>
        <v/>
      </c>
      <c r="BR56" s="119" t="n">
        <v>2</v>
      </c>
      <c r="BS56" s="119" t="n">
        <v>4</v>
      </c>
      <c r="BT56" s="119" t="n">
        <v>5</v>
      </c>
      <c r="BU56" s="119" t="n">
        <v>0</v>
      </c>
      <c r="BV56" s="119" t="n"/>
      <c r="BW56" s="119" t="n"/>
      <c r="BX56" s="119" t="n"/>
      <c r="BY56" s="119" t="n"/>
      <c r="BZ56" s="119" t="inlineStr">
        <is>
          <t>Employee</t>
        </is>
      </c>
      <c r="CA56" s="142" t="inlineStr">
        <is>
          <t>E51P</t>
        </is>
      </c>
      <c r="CB56" s="131" t="n">
        <v>1</v>
      </c>
      <c r="CC56" s="143">
        <f>IF(P56&gt;1,1,P56)*CB56</f>
        <v/>
      </c>
      <c r="CD56" s="143" t="n"/>
      <c r="CE56" s="222" t="n">
        <v>28732.8</v>
      </c>
      <c r="CF56" s="86" t="n"/>
      <c r="CG56" s="219" t="n">
        <v>82151.21951219512</v>
      </c>
      <c r="CH56" s="217">
        <f>IF(LOWER(T56)="ILS",12,1)*CG56/VLOOKUP($T56,CPC_USDConversion_xlTbl[[Currency2]:[Units/1 USD]],2,FALSE)</f>
        <v/>
      </c>
      <c r="CI56" s="225">
        <f>AF56</f>
        <v/>
      </c>
      <c r="CJ56" s="225">
        <f>IFERROR(CI56-CH56,"")</f>
        <v/>
      </c>
      <c r="CK56" s="140">
        <f>ROUND(AN56*CC56,-2)</f>
        <v/>
      </c>
      <c r="CL56" s="217">
        <f>CK56/VLOOKUP($T56,'USD Converstion'!$C$7:$D$174,2,FALSE)</f>
        <v/>
      </c>
      <c r="CM56" s="145">
        <f>IF(AD56&gt;X56,1,0)</f>
        <v/>
      </c>
      <c r="CN56" s="225">
        <f>IF(CM56&gt;0,AG56,0)</f>
        <v/>
      </c>
      <c r="CO56" s="225">
        <f>IF(CM56=0,0,AF56)</f>
        <v/>
      </c>
      <c r="CP56" s="146" t="n">
        <v>0</v>
      </c>
      <c r="CQ56" s="147" t="n">
        <v>0</v>
      </c>
      <c r="CR56" s="225">
        <f>AM56/VLOOKUP(T56,'USD Converstion'!$C$7:$D$174,2,FALSE)</f>
        <v/>
      </c>
      <c r="CS56" s="226">
        <f>AT56</f>
        <v/>
      </c>
      <c r="CT56" s="222" t="n">
        <v>0</v>
      </c>
      <c r="CU56" s="227" t="n">
        <v>0</v>
      </c>
      <c r="CV56" s="145">
        <f>IF(AX56&gt;0,1,0)</f>
        <v/>
      </c>
      <c r="CW56" s="145">
        <f>IF(AY56&gt;0,1,0)</f>
        <v/>
      </c>
      <c r="CX56" s="52" t="n">
        <v>0</v>
      </c>
      <c r="DM56">
        <f>IF(LOWER(T56)="ILS",12,1)*Y56/VLOOKUP($T56,CPC_USDConversion_xlTbl[[Currency2]:[Units/1 USD]],2,FALSE)</f>
        <v/>
      </c>
    </row>
    <row r="57">
      <c r="B57" s="113" t="n">
        <v>126390</v>
      </c>
      <c r="C57" s="113" t="n">
        <v>31271</v>
      </c>
      <c r="D57" s="113" t="n"/>
      <c r="E57" s="114" t="inlineStr">
        <is>
          <t>Christopher Lutat</t>
        </is>
      </c>
      <c r="F57" s="152" t="inlineStr">
        <is>
          <t>Cloud Expert</t>
        </is>
      </c>
      <c r="G57" s="113" t="inlineStr">
        <is>
          <t>Security Engineering, CER</t>
        </is>
      </c>
      <c r="H57" s="113" t="inlineStr">
        <is>
          <t>Christine Schoenig</t>
        </is>
      </c>
      <c r="I57" s="113" t="inlineStr">
        <is>
          <t>Peter Sandkuijl</t>
        </is>
      </c>
      <c r="J57" s="114" t="inlineStr">
        <is>
          <t>Bruno Darmon</t>
        </is>
      </c>
      <c r="K57" s="114" t="inlineStr">
        <is>
          <t>Bruno Darmon</t>
        </is>
      </c>
      <c r="L57" s="113" t="inlineStr">
        <is>
          <t>EMEA Sales</t>
        </is>
      </c>
      <c r="M57" s="115" t="n">
        <v>1</v>
      </c>
      <c r="N57" s="151">
        <f>LEFT(CA57,3)</f>
        <v/>
      </c>
      <c r="O57" s="216" t="n">
        <v>39569</v>
      </c>
      <c r="P57" s="118">
        <f>($D$5-O57)/365</f>
        <v/>
      </c>
      <c r="Q57" s="119">
        <f>Q57</f>
        <v/>
      </c>
      <c r="R57" s="52" t="n"/>
      <c r="S57" s="120" t="inlineStr">
        <is>
          <t>Germany</t>
        </is>
      </c>
      <c r="T57" s="120" t="inlineStr">
        <is>
          <t>EUR</t>
        </is>
      </c>
      <c r="U57" s="120" t="n">
        <v>134500</v>
      </c>
      <c r="V57" s="120" t="n">
        <v>22572.72727272727</v>
      </c>
      <c r="W57" s="120" t="n"/>
      <c r="X57" s="120">
        <f>W57+V57+U57</f>
        <v/>
      </c>
      <c r="Y57" s="121" t="n"/>
      <c r="Z57" s="121" t="n"/>
      <c r="AA57" s="122" t="n">
        <v>105000</v>
      </c>
      <c r="AB57" s="122" t="n">
        <v>25000</v>
      </c>
      <c r="AC57" s="122" t="n"/>
      <c r="AD57" s="123">
        <f>AC57+AB57+AA57</f>
        <v/>
      </c>
      <c r="AE57" s="124">
        <f>IFERROR(AD57/X57-1,"")</f>
        <v/>
      </c>
      <c r="AF57" s="217">
        <f>IF(LOWER(T57)="ILS",12,1)*X57/VLOOKUP($T57,CPC_USDConversion_xlTbl[[Currency2]:[Units/1 USD]],2,FALSE)</f>
        <v/>
      </c>
      <c r="AG57" s="217">
        <f>IF(LOWER(T57)="ILS",12,1)*AD57/VLOOKUP($T57,CPC_USDConversion_xlTbl[[Currency2]:[Units/1 USD]],2,FALSE)</f>
        <v/>
      </c>
      <c r="AH57" s="126">
        <f>AF57/VLOOKUP($S57,'CP$'!$B$5:$D$74,2,FALSE)</f>
        <v/>
      </c>
      <c r="AI57" s="126">
        <f>AG57/VLOOKUP($S57,'CP$'!$B$5:$D$74,2,FALSE)</f>
        <v/>
      </c>
      <c r="AJ57" s="52" t="n"/>
      <c r="AK57" s="127" t="inlineStr">
        <is>
          <t>Sales Variable</t>
        </is>
      </c>
      <c r="AL57" s="218" t="n"/>
      <c r="AM57" s="129" t="n"/>
      <c r="AN57" s="121" t="n"/>
      <c r="AO57" s="130" t="n"/>
      <c r="AP57" s="131">
        <f>IFERROR(AO57/AM57,"")</f>
        <v/>
      </c>
      <c r="AQ57" s="219">
        <f>AO57*CC57</f>
        <v/>
      </c>
      <c r="AR57" s="219" t="n"/>
      <c r="AS57" s="220">
        <f>AQ57-AR57</f>
        <v/>
      </c>
      <c r="AT57" s="217">
        <f>AS57/VLOOKUP($T57,'USD Converstion'!$C$7:$D$174,2,FALSE)</f>
        <v/>
      </c>
      <c r="AU57" s="52" t="n"/>
      <c r="AV57" s="221" t="n">
        <v>43957</v>
      </c>
      <c r="AW57" s="222" t="n">
        <v>29231.10679611651</v>
      </c>
      <c r="AX57" s="222" t="n"/>
      <c r="AY57" s="223" t="n">
        <v>30000</v>
      </c>
      <c r="AZ57" s="52" t="n"/>
      <c r="BA57" s="137" t="inlineStr">
        <is>
          <t>May, 2021: RSU grant of $30000 || April, 2021: OTE change from 124500 to 130000 || January, 2021 – Re-org title Change from Security Expert to Cloud Expert</t>
        </is>
      </c>
      <c r="BB57" s="138" t="inlineStr">
        <is>
          <t xml:space="preserve"> </t>
        </is>
      </c>
      <c r="BC57" s="52" t="n"/>
      <c r="BD57" s="219" t="n">
        <v>96000</v>
      </c>
      <c r="BE57" s="219" t="n">
        <v>24000</v>
      </c>
      <c r="BF57" s="219" t="n"/>
      <c r="BG57" s="120">
        <f>BF57+BE57+BD57</f>
        <v/>
      </c>
      <c r="BH57" s="217">
        <f>IF(LOWER(T57)="ILS",12,1)*BG57/VLOOKUP($T57,CPC_USDConversion_xlTbl[[Currency2]:[Units/1 USD]],2,FALSE)</f>
        <v/>
      </c>
      <c r="BI57" s="224">
        <f>BH57/VLOOKUP($S57,'CP$'!$B$5:$D$74,2,FALSE)</f>
        <v/>
      </c>
      <c r="BJ57" s="140" t="n">
        <v>90000</v>
      </c>
      <c r="BK57" s="140" t="n">
        <v>135000</v>
      </c>
      <c r="BL57" s="141">
        <f>IFERROR(U57/X57,"")</f>
        <v/>
      </c>
      <c r="BM57" s="141">
        <f>IFERROR(V57/X57,"")</f>
        <v/>
      </c>
      <c r="BN57" s="141">
        <f>IFERROR(W57/X57,"")</f>
        <v/>
      </c>
      <c r="BO57" s="141">
        <f>IFERROR(AA57/AD57,"")</f>
        <v/>
      </c>
      <c r="BP57" s="141">
        <f>IFERROR(AB57/AD57,"")</f>
        <v/>
      </c>
      <c r="BQ57" s="141">
        <f>IFERROR(AC57/AD57,"")</f>
        <v/>
      </c>
      <c r="BR57" s="119" t="n">
        <v>5</v>
      </c>
      <c r="BS57" s="119" t="n">
        <v>5</v>
      </c>
      <c r="BT57" s="119" t="n"/>
      <c r="BU57" s="119" t="n">
        <v>0</v>
      </c>
      <c r="BV57" s="119" t="n"/>
      <c r="BW57" s="119" t="n"/>
      <c r="BX57" s="119" t="n"/>
      <c r="BY57" s="119" t="n"/>
      <c r="BZ57" s="119" t="inlineStr">
        <is>
          <t>Employee</t>
        </is>
      </c>
      <c r="CA57" s="142" t="inlineStr">
        <is>
          <t>E41P</t>
        </is>
      </c>
      <c r="CB57" s="131" t="n">
        <v>1</v>
      </c>
      <c r="CC57" s="143">
        <f>IF(P57&gt;1,1,P57)*CB57</f>
        <v/>
      </c>
      <c r="CD57" s="143" t="n"/>
      <c r="CE57" s="222" t="n">
        <v>62972.72</v>
      </c>
      <c r="CF57" s="86" t="n"/>
      <c r="CG57" s="219" t="n">
        <v>121663.4146341463</v>
      </c>
      <c r="CH57" s="217">
        <f>IF(LOWER(T57)="ILS",12,1)*CG57/VLOOKUP($T57,CPC_USDConversion_xlTbl[[Currency2]:[Units/1 USD]],2,FALSE)</f>
        <v/>
      </c>
      <c r="CI57" s="225">
        <f>AF57</f>
        <v/>
      </c>
      <c r="CJ57" s="225">
        <f>IFERROR(CI57-CH57,"")</f>
        <v/>
      </c>
      <c r="CK57" s="140">
        <f>ROUND(AN57*CC57,-2)</f>
        <v/>
      </c>
      <c r="CL57" s="217">
        <f>CK57/VLOOKUP($T57,'USD Converstion'!$C$7:$D$174,2,FALSE)</f>
        <v/>
      </c>
      <c r="CM57" s="145">
        <f>IF(AD57&gt;X57,1,0)</f>
        <v/>
      </c>
      <c r="CN57" s="225">
        <f>IF(CM57&gt;0,AG57,0)</f>
        <v/>
      </c>
      <c r="CO57" s="225">
        <f>IF(CM57=0,0,AF57)</f>
        <v/>
      </c>
      <c r="CP57" s="146" t="n">
        <v>0</v>
      </c>
      <c r="CQ57" s="147" t="n">
        <v>0</v>
      </c>
      <c r="CR57" s="225">
        <f>AM57/VLOOKUP(T57,'USD Converstion'!$C$7:$D$174,2,FALSE)</f>
        <v/>
      </c>
      <c r="CS57" s="226">
        <f>AT57</f>
        <v/>
      </c>
      <c r="CT57" s="222" t="n">
        <v>0</v>
      </c>
      <c r="CU57" s="227" t="n">
        <v>0</v>
      </c>
      <c r="CV57" s="145">
        <f>IF(AX57&gt;0,1,0)</f>
        <v/>
      </c>
      <c r="CW57" s="145">
        <f>IF(AY57&gt;0,1,0)</f>
        <v/>
      </c>
      <c r="CX57" s="52" t="n">
        <v>1</v>
      </c>
      <c r="DM57">
        <f>IF(LOWER(T57)="ILS",12,1)*Y57/VLOOKUP($T57,CPC_USDConversion_xlTbl[[Currency2]:[Units/1 USD]],2,FALSE)</f>
        <v/>
      </c>
    </row>
    <row r="58">
      <c r="B58" s="113" t="n">
        <v>138421</v>
      </c>
      <c r="C58" s="113" t="n">
        <v>109212</v>
      </c>
      <c r="D58" s="113" t="n"/>
      <c r="E58" s="114" t="inlineStr">
        <is>
          <t>Claudio Maroni</t>
        </is>
      </c>
      <c r="F58" s="152" t="inlineStr">
        <is>
          <t>Security Engineer</t>
        </is>
      </c>
      <c r="G58" s="113" t="inlineStr">
        <is>
          <t>Security Engineering, SER</t>
        </is>
      </c>
      <c r="H58" s="113" t="inlineStr">
        <is>
          <t>David Gubiani</t>
        </is>
      </c>
      <c r="I58" s="113" t="inlineStr">
        <is>
          <t>Peter Sandkuijl</t>
        </is>
      </c>
      <c r="J58" s="114" t="inlineStr">
        <is>
          <t>Bruno Darmon</t>
        </is>
      </c>
      <c r="K58" s="114" t="inlineStr">
        <is>
          <t>Bruno Darmon</t>
        </is>
      </c>
      <c r="L58" s="113" t="inlineStr">
        <is>
          <t>EMEA Sales</t>
        </is>
      </c>
      <c r="M58" s="115" t="n">
        <v>1</v>
      </c>
      <c r="N58" s="151">
        <f>LEFT(CA58,3)</f>
        <v/>
      </c>
      <c r="O58" s="216" t="n">
        <v>41946</v>
      </c>
      <c r="P58" s="118">
        <f>($D$5-O58)/365</f>
        <v/>
      </c>
      <c r="Q58" s="119">
        <f>Q58</f>
        <v/>
      </c>
      <c r="R58" s="52" t="n"/>
      <c r="S58" s="120" t="inlineStr">
        <is>
          <t>Italy</t>
        </is>
      </c>
      <c r="T58" s="120" t="inlineStr">
        <is>
          <t>EUR</t>
        </is>
      </c>
      <c r="U58" s="120" t="n">
        <v>109937.5</v>
      </c>
      <c r="V58" s="120" t="n">
        <v>18481.81818181818</v>
      </c>
      <c r="W58" s="120" t="n"/>
      <c r="X58" s="120">
        <f>W58+V58+U58</f>
        <v/>
      </c>
      <c r="Y58" s="121" t="n"/>
      <c r="Z58" s="121" t="n"/>
      <c r="AA58" s="122" t="n"/>
      <c r="AB58" s="122" t="n"/>
      <c r="AC58" s="122" t="n"/>
      <c r="AD58" s="123">
        <f>AC58+AB58+AA58</f>
        <v/>
      </c>
      <c r="AE58" s="124">
        <f>IFERROR(AD58/X58-1,"")</f>
        <v/>
      </c>
      <c r="AF58" s="217">
        <f>IF(LOWER(T58)="ILS",12,1)*X58/VLOOKUP($T58,CPC_USDConversion_xlTbl[[Currency2]:[Units/1 USD]],2,FALSE)</f>
        <v/>
      </c>
      <c r="AG58" s="217">
        <f>IF(LOWER(T58)="ILS",12,1)*AD58/VLOOKUP($T58,CPC_USDConversion_xlTbl[[Currency2]:[Units/1 USD]],2,FALSE)</f>
        <v/>
      </c>
      <c r="AH58" s="126">
        <f>AF58/VLOOKUP($S58,'CP$'!$B$5:$D$74,2,FALSE)</f>
        <v/>
      </c>
      <c r="AI58" s="126">
        <f>AG58/VLOOKUP($S58,'CP$'!$B$5:$D$74,2,FALSE)</f>
        <v/>
      </c>
      <c r="AJ58" s="52" t="n"/>
      <c r="AK58" s="127" t="inlineStr">
        <is>
          <t>Sales Variable</t>
        </is>
      </c>
      <c r="AL58" s="218" t="n"/>
      <c r="AM58" s="129" t="n"/>
      <c r="AN58" s="121" t="n"/>
      <c r="AO58" s="130" t="n"/>
      <c r="AP58" s="131">
        <f>IFERROR(AO58/AM58,"")</f>
        <v/>
      </c>
      <c r="AQ58" s="219">
        <f>AO58*CC58</f>
        <v/>
      </c>
      <c r="AR58" s="219" t="n"/>
      <c r="AS58" s="220">
        <f>AQ58-AR58</f>
        <v/>
      </c>
      <c r="AT58" s="217">
        <f>AS58/VLOOKUP($T58,'USD Converstion'!$C$7:$D$174,2,FALSE)</f>
        <v/>
      </c>
      <c r="AU58" s="52" t="n"/>
      <c r="AV58" s="221" t="n">
        <v>43957</v>
      </c>
      <c r="AW58" s="222" t="n">
        <v>14665.76699029126</v>
      </c>
      <c r="AX58" s="222" t="n"/>
      <c r="AY58" s="223" t="n"/>
      <c r="AZ58" s="52" t="n"/>
      <c r="BA58" s="137" t="inlineStr">
        <is>
          <t>December, 2020 - Organization change from JS:E51P to JS:E41P || November, 2020 - Compensation change from Yearly Salary:80000, Yearly Commission:20000, Total Compensation:100000 to Yearly Salary:80350, Yearly Commission:20000, Total Compensation:100350</t>
        </is>
      </c>
      <c r="BB58" s="138" t="inlineStr">
        <is>
          <t xml:space="preserve"> </t>
        </is>
      </c>
      <c r="BC58" s="52" t="n"/>
      <c r="BD58" s="219" t="n">
        <v>76000</v>
      </c>
      <c r="BE58" s="219" t="n">
        <v>19000</v>
      </c>
      <c r="BF58" s="219" t="n"/>
      <c r="BG58" s="120">
        <f>BF58+BE58+BD58</f>
        <v/>
      </c>
      <c r="BH58" s="217">
        <f>IF(LOWER(T58)="ILS",12,1)*BG58/VLOOKUP($T58,CPC_USDConversion_xlTbl[[Currency2]:[Units/1 USD]],2,FALSE)</f>
        <v/>
      </c>
      <c r="BI58" s="224">
        <f>BH58/VLOOKUP($S58,'CP$'!$B$5:$D$74,2,FALSE)</f>
        <v/>
      </c>
      <c r="BJ58" s="140" t="n">
        <v>85000</v>
      </c>
      <c r="BK58" s="140" t="n">
        <v>130000</v>
      </c>
      <c r="BL58" s="141">
        <f>IFERROR(U58/X58,"")</f>
        <v/>
      </c>
      <c r="BM58" s="141">
        <f>IFERROR(V58/X58,"")</f>
        <v/>
      </c>
      <c r="BN58" s="141">
        <f>IFERROR(W58/X58,"")</f>
        <v/>
      </c>
      <c r="BO58" s="141">
        <f>IFERROR(AA58/AD58,"")</f>
        <v/>
      </c>
      <c r="BP58" s="141">
        <f>IFERROR(AB58/AD58,"")</f>
        <v/>
      </c>
      <c r="BQ58" s="141">
        <f>IFERROR(AC58/AD58,"")</f>
        <v/>
      </c>
      <c r="BR58" s="119" t="n">
        <v>4</v>
      </c>
      <c r="BS58" s="119" t="n">
        <v>5</v>
      </c>
      <c r="BT58" s="119" t="n">
        <v>5</v>
      </c>
      <c r="BU58" s="119" t="n"/>
      <c r="BV58" s="119" t="n"/>
      <c r="BW58" s="119" t="n"/>
      <c r="BX58" s="119" t="n"/>
      <c r="BY58" s="119" t="n"/>
      <c r="BZ58" s="119" t="inlineStr">
        <is>
          <t>Employee</t>
        </is>
      </c>
      <c r="CA58" s="142" t="inlineStr">
        <is>
          <t>E41P</t>
        </is>
      </c>
      <c r="CB58" s="131" t="n">
        <v>1</v>
      </c>
      <c r="CC58" s="143">
        <f>IF(P58&gt;1,1,P58)*CB58</f>
        <v/>
      </c>
      <c r="CD58" s="143" t="n"/>
      <c r="CE58" s="222" t="n">
        <v>44895</v>
      </c>
      <c r="CF58" s="86" t="n"/>
      <c r="CG58" s="219" t="n">
        <v>97760.9756097561</v>
      </c>
      <c r="CH58" s="217">
        <f>IF(LOWER(T58)="ILS",12,1)*CG58/VLOOKUP($T58,CPC_USDConversion_xlTbl[[Currency2]:[Units/1 USD]],2,FALSE)</f>
        <v/>
      </c>
      <c r="CI58" s="225">
        <f>AF58</f>
        <v/>
      </c>
      <c r="CJ58" s="225">
        <f>IFERROR(CI58-CH58,"")</f>
        <v/>
      </c>
      <c r="CK58" s="140">
        <f>ROUND(AN58*CC58,-2)</f>
        <v/>
      </c>
      <c r="CL58" s="217">
        <f>CK58/VLOOKUP($T58,'USD Converstion'!$C$7:$D$174,2,FALSE)</f>
        <v/>
      </c>
      <c r="CM58" s="145">
        <f>IF(AD58&gt;X58,1,0)</f>
        <v/>
      </c>
      <c r="CN58" s="225">
        <f>IF(CM58&gt;0,AG58,0)</f>
        <v/>
      </c>
      <c r="CO58" s="225">
        <f>IF(CM58=0,0,AF58)</f>
        <v/>
      </c>
      <c r="CP58" s="146" t="n">
        <v>0</v>
      </c>
      <c r="CQ58" s="147" t="n">
        <v>0</v>
      </c>
      <c r="CR58" s="225">
        <f>AM58/VLOOKUP(T58,'USD Converstion'!$C$7:$D$174,2,FALSE)</f>
        <v/>
      </c>
      <c r="CS58" s="226">
        <f>AT58</f>
        <v/>
      </c>
      <c r="CT58" s="222" t="n">
        <v>0</v>
      </c>
      <c r="CU58" s="227" t="n">
        <v>0</v>
      </c>
      <c r="CV58" s="145">
        <f>IF(AX58&gt;0,1,0)</f>
        <v/>
      </c>
      <c r="CW58" s="145">
        <f>IF(AY58&gt;0,1,0)</f>
        <v/>
      </c>
      <c r="CX58" s="52" t="n">
        <v>0</v>
      </c>
      <c r="DM58">
        <f>IF(LOWER(T58)="ILS",12,1)*Y58/VLOOKUP($T58,CPC_USDConversion_xlTbl[[Currency2]:[Units/1 USD]],2,FALSE)</f>
        <v/>
      </c>
    </row>
    <row r="59">
      <c r="B59" s="113" t="n">
        <v>128789</v>
      </c>
      <c r="C59" s="113" t="n">
        <v>98779</v>
      </c>
      <c r="D59" s="113" t="n">
        <v>34200</v>
      </c>
      <c r="E59" s="114" t="inlineStr">
        <is>
          <t>David Buchweitz</t>
        </is>
      </c>
      <c r="F59" s="152" t="inlineStr">
        <is>
          <t>Security Engineer</t>
        </is>
      </c>
      <c r="G59" s="113" t="inlineStr">
        <is>
          <t>EMEA SE</t>
        </is>
      </c>
      <c r="H59" s="113" t="inlineStr">
        <is>
          <t>Peter Sandkuijl</t>
        </is>
      </c>
      <c r="I59" s="113" t="inlineStr">
        <is>
          <t>Peter Sandkuijl</t>
        </is>
      </c>
      <c r="J59" s="114" t="inlineStr">
        <is>
          <t>Bruno Darmon</t>
        </is>
      </c>
      <c r="K59" s="114" t="inlineStr">
        <is>
          <t>Bruno Darmon</t>
        </is>
      </c>
      <c r="L59" s="113" t="inlineStr">
        <is>
          <t>EMEA Sales</t>
        </is>
      </c>
      <c r="M59" s="115" t="n">
        <v>1</v>
      </c>
      <c r="N59" s="151">
        <f>LEFT(CA59,3)</f>
        <v/>
      </c>
      <c r="O59" s="216" t="n">
        <v>43009</v>
      </c>
      <c r="P59" s="118">
        <f>($D$5-O59)/365</f>
        <v/>
      </c>
      <c r="Q59" s="119">
        <f>Q59</f>
        <v/>
      </c>
      <c r="R59" s="52" t="n"/>
      <c r="S59" s="120" t="inlineStr">
        <is>
          <t>South Africa</t>
        </is>
      </c>
      <c r="T59" s="120" t="inlineStr">
        <is>
          <t>ZAR</t>
        </is>
      </c>
      <c r="U59" s="120" t="n">
        <v>1259500</v>
      </c>
      <c r="V59" s="120" t="n">
        <v>227572.7272727273</v>
      </c>
      <c r="W59" s="120" t="n"/>
      <c r="X59" s="120">
        <f>W59+V59+U59</f>
        <v/>
      </c>
      <c r="Y59" s="121" t="n"/>
      <c r="Z59" s="121" t="n"/>
      <c r="AA59" s="122" t="n"/>
      <c r="AB59" s="122" t="n"/>
      <c r="AC59" s="122" t="n"/>
      <c r="AD59" s="123">
        <f>AC59+AB59+AA59</f>
        <v/>
      </c>
      <c r="AE59" s="124">
        <f>IFERROR(AD59/X59-1,"")</f>
        <v/>
      </c>
      <c r="AF59" s="217">
        <f>IF(LOWER(T59)="ILS",12,1)*X59/VLOOKUP($T59,CPC_USDConversion_xlTbl[[Currency2]:[Units/1 USD]],2,FALSE)</f>
        <v/>
      </c>
      <c r="AG59" s="217">
        <f>IF(LOWER(T59)="ILS",12,1)*AD59/VLOOKUP($T59,CPC_USDConversion_xlTbl[[Currency2]:[Units/1 USD]],2,FALSE)</f>
        <v/>
      </c>
      <c r="AH59" s="126">
        <f>AF59/VLOOKUP($S59,'CP$'!$B$5:$D$74,2,FALSE)</f>
        <v/>
      </c>
      <c r="AI59" s="126">
        <f>AG59/VLOOKUP($S59,'CP$'!$B$5:$D$74,2,FALSE)</f>
        <v/>
      </c>
      <c r="AJ59" s="52" t="n"/>
      <c r="AK59" s="127" t="inlineStr">
        <is>
          <t>Sales Variable</t>
        </is>
      </c>
      <c r="AL59" s="218" t="n"/>
      <c r="AM59" s="129" t="n"/>
      <c r="AN59" s="121" t="n"/>
      <c r="AO59" s="130" t="n"/>
      <c r="AP59" s="131">
        <f>IFERROR(AO59/AM59,"")</f>
        <v/>
      </c>
      <c r="AQ59" s="219">
        <f>AO59*CC59</f>
        <v/>
      </c>
      <c r="AR59" s="219" t="n"/>
      <c r="AS59" s="220">
        <f>AQ59-AR59</f>
        <v/>
      </c>
      <c r="AT59" s="217">
        <f>AS59/VLOOKUP($T59,'USD Converstion'!$C$7:$D$174,2,FALSE)</f>
        <v/>
      </c>
      <c r="AU59" s="52" t="n"/>
      <c r="AV59" s="221" t="n">
        <v>43957</v>
      </c>
      <c r="AW59" s="222" t="n">
        <v>9844.844660194174</v>
      </c>
      <c r="AX59" s="222" t="n"/>
      <c r="AY59" s="223" t="n"/>
      <c r="AZ59" s="52" t="n"/>
      <c r="BA59" s="137" t="n"/>
      <c r="BB59" s="138" t="inlineStr">
        <is>
          <t xml:space="preserve"> </t>
        </is>
      </c>
      <c r="BC59" s="52" t="n"/>
      <c r="BD59" s="219" t="n">
        <v>960000</v>
      </c>
      <c r="BE59" s="219" t="n">
        <v>240000</v>
      </c>
      <c r="BF59" s="219" t="n"/>
      <c r="BG59" s="120">
        <f>BF59+BE59+BD59</f>
        <v/>
      </c>
      <c r="BH59" s="217">
        <f>IF(LOWER(T59)="ILS",12,1)*BG59/VLOOKUP($T59,CPC_USDConversion_xlTbl[[Currency2]:[Units/1 USD]],2,FALSE)</f>
        <v/>
      </c>
      <c r="BI59" s="224">
        <f>BH59/VLOOKUP($S59,'CP$'!$B$5:$D$74,2,FALSE)</f>
        <v/>
      </c>
      <c r="BJ59" s="140" t="n">
        <v>1000000</v>
      </c>
      <c r="BK59" s="140" t="n">
        <v>1500000</v>
      </c>
      <c r="BL59" s="141">
        <f>IFERROR(U59/X59,"")</f>
        <v/>
      </c>
      <c r="BM59" s="141">
        <f>IFERROR(V59/X59,"")</f>
        <v/>
      </c>
      <c r="BN59" s="141">
        <f>IFERROR(W59/X59,"")</f>
        <v/>
      </c>
      <c r="BO59" s="141">
        <f>IFERROR(AA59/AD59,"")</f>
        <v/>
      </c>
      <c r="BP59" s="141">
        <f>IFERROR(AB59/AD59,"")</f>
        <v/>
      </c>
      <c r="BQ59" s="141">
        <f>IFERROR(AC59/AD59,"")</f>
        <v/>
      </c>
      <c r="BR59" s="119" t="n">
        <v>3</v>
      </c>
      <c r="BS59" s="119" t="n">
        <v>3</v>
      </c>
      <c r="BT59" s="119" t="n">
        <v>5</v>
      </c>
      <c r="BU59" s="119" t="n">
        <v>0</v>
      </c>
      <c r="BV59" s="119" t="n"/>
      <c r="BW59" s="119" t="n"/>
      <c r="BX59" s="119" t="n"/>
      <c r="BY59" s="119" t="n"/>
      <c r="BZ59" s="119" t="inlineStr">
        <is>
          <t>Employee</t>
        </is>
      </c>
      <c r="CA59" s="142" t="inlineStr">
        <is>
          <t>E41P</t>
        </is>
      </c>
      <c r="CB59" s="131" t="n">
        <v>1</v>
      </c>
      <c r="CC59" s="143">
        <f>IF(P59&gt;1,1,P59)*CB59</f>
        <v/>
      </c>
      <c r="CD59" s="143" t="n"/>
      <c r="CE59" s="222" t="n">
        <v>11253.68</v>
      </c>
      <c r="CF59" s="86" t="n"/>
      <c r="CG59" s="219" t="n">
        <v>1219712.195121951</v>
      </c>
      <c r="CH59" s="217">
        <f>IF(LOWER(T59)="ILS",12,1)*CG59/VLOOKUP($T59,CPC_USDConversion_xlTbl[[Currency2]:[Units/1 USD]],2,FALSE)</f>
        <v/>
      </c>
      <c r="CI59" s="225">
        <f>AF59</f>
        <v/>
      </c>
      <c r="CJ59" s="225">
        <f>IFERROR(CI59-CH59,"")</f>
        <v/>
      </c>
      <c r="CK59" s="140">
        <f>ROUND(AN59*CC59,-2)</f>
        <v/>
      </c>
      <c r="CL59" s="217">
        <f>CK59/VLOOKUP($T59,'USD Converstion'!$C$7:$D$174,2,FALSE)</f>
        <v/>
      </c>
      <c r="CM59" s="145">
        <f>IF(AD59&gt;X59,1,0)</f>
        <v/>
      </c>
      <c r="CN59" s="225">
        <f>IF(CM59&gt;0,AG59,0)</f>
        <v/>
      </c>
      <c r="CO59" s="225">
        <f>IF(CM59=0,0,AF59)</f>
        <v/>
      </c>
      <c r="CP59" s="146" t="n">
        <v>0</v>
      </c>
      <c r="CQ59" s="147" t="n">
        <v>0</v>
      </c>
      <c r="CR59" s="225">
        <f>AM59/VLOOKUP(T59,'USD Converstion'!$C$7:$D$174,2,FALSE)</f>
        <v/>
      </c>
      <c r="CS59" s="226">
        <f>AT59</f>
        <v/>
      </c>
      <c r="CT59" s="222" t="n">
        <v>0</v>
      </c>
      <c r="CU59" s="227" t="n">
        <v>0</v>
      </c>
      <c r="CV59" s="145">
        <f>IF(AX59&gt;0,1,0)</f>
        <v/>
      </c>
      <c r="CW59" s="145">
        <f>IF(AY59&gt;0,1,0)</f>
        <v/>
      </c>
      <c r="CX59" s="52" t="n">
        <v>0</v>
      </c>
      <c r="DM59">
        <f>IF(LOWER(T59)="ILS",12,1)*Y59/VLOOKUP($T59,CPC_USDConversion_xlTbl[[Currency2]:[Units/1 USD]],2,FALSE)</f>
        <v/>
      </c>
    </row>
    <row r="60">
      <c r="B60" s="113" t="n">
        <v>120888</v>
      </c>
      <c r="C60" s="113" t="n">
        <v>58447</v>
      </c>
      <c r="D60" s="113" t="n">
        <v>47424</v>
      </c>
      <c r="E60" s="114" t="inlineStr">
        <is>
          <t>Dean Goldhill</t>
        </is>
      </c>
      <c r="F60" s="152" t="inlineStr">
        <is>
          <t>Security Engineer</t>
        </is>
      </c>
      <c r="G60" s="113" t="inlineStr">
        <is>
          <t>Security Engineering, UK &amp; I</t>
        </is>
      </c>
      <c r="H60" s="113" t="inlineStr">
        <is>
          <t>Ian Porteous</t>
        </is>
      </c>
      <c r="I60" s="113" t="inlineStr">
        <is>
          <t>Peter Sandkuijl</t>
        </is>
      </c>
      <c r="J60" s="114" t="inlineStr">
        <is>
          <t>Bruno Darmon</t>
        </is>
      </c>
      <c r="K60" s="114" t="inlineStr">
        <is>
          <t>Bruno Darmon</t>
        </is>
      </c>
      <c r="L60" s="113" t="inlineStr">
        <is>
          <t>EMEA Sales</t>
        </is>
      </c>
      <c r="M60" s="115" t="n">
        <v>1</v>
      </c>
      <c r="N60" s="151">
        <f>LEFT(CA60,3)</f>
        <v/>
      </c>
      <c r="O60" s="216" t="n">
        <v>43521</v>
      </c>
      <c r="P60" s="118">
        <f>($D$5-O60)/365</f>
        <v/>
      </c>
      <c r="Q60" s="119">
        <f>Q60</f>
        <v/>
      </c>
      <c r="R60" s="52" t="n"/>
      <c r="S60" s="120" t="inlineStr">
        <is>
          <t>Great Britain</t>
        </is>
      </c>
      <c r="T60" s="120" t="inlineStr">
        <is>
          <t>GBP</t>
        </is>
      </c>
      <c r="U60" s="120" t="n">
        <v>102500</v>
      </c>
      <c r="V60" s="120" t="n">
        <v>17209.09090909091</v>
      </c>
      <c r="W60" s="120" t="n"/>
      <c r="X60" s="120">
        <f>W60+V60+U60</f>
        <v/>
      </c>
      <c r="Y60" s="121" t="n"/>
      <c r="Z60" s="121" t="n"/>
      <c r="AA60" s="122" t="n">
        <v>997</v>
      </c>
      <c r="AB60" s="122" t="n">
        <v>0.9494996618342256</v>
      </c>
      <c r="AC60" s="122" t="n"/>
      <c r="AD60" s="123">
        <f>AC60+AB60+AA60</f>
        <v/>
      </c>
      <c r="AE60" s="124">
        <f>IFERROR(AD60/X60-1,"")</f>
        <v/>
      </c>
      <c r="AF60" s="217">
        <f>IF(LOWER(T60)="ILS",12,1)*X60/VLOOKUP($T60,CPC_USDConversion_xlTbl[[Currency2]:[Units/1 USD]],2,FALSE)</f>
        <v/>
      </c>
      <c r="AG60" s="217">
        <f>IF(LOWER(T60)="ILS",12,1)*AD60/VLOOKUP($T60,CPC_USDConversion_xlTbl[[Currency2]:[Units/1 USD]],2,FALSE)</f>
        <v/>
      </c>
      <c r="AH60" s="126">
        <f>AF60/VLOOKUP($S60,'CP$'!$B$5:$D$74,2,FALSE)</f>
        <v/>
      </c>
      <c r="AI60" s="126">
        <f>AG60/VLOOKUP($S60,'CP$'!$B$5:$D$74,2,FALSE)</f>
        <v/>
      </c>
      <c r="AJ60" s="52" t="n"/>
      <c r="AK60" s="127" t="inlineStr">
        <is>
          <t>Sales Variable</t>
        </is>
      </c>
      <c r="AL60" s="218" t="n"/>
      <c r="AM60" s="129" t="n"/>
      <c r="AN60" s="121" t="n"/>
      <c r="AO60" s="130" t="n"/>
      <c r="AP60" s="131">
        <f>IFERROR(AO60/AM60,"")</f>
        <v/>
      </c>
      <c r="AQ60" s="219">
        <f>AO60*CC60</f>
        <v/>
      </c>
      <c r="AR60" s="219" t="n"/>
      <c r="AS60" s="220">
        <f>AQ60-AR60</f>
        <v/>
      </c>
      <c r="AT60" s="217">
        <f>AS60/VLOOKUP($T60,'USD Converstion'!$C$7:$D$174,2,FALSE)</f>
        <v/>
      </c>
      <c r="AU60" s="52" t="n"/>
      <c r="AV60" s="221" t="n">
        <v>43957</v>
      </c>
      <c r="AW60" s="222" t="n">
        <v>7383.097087378641</v>
      </c>
      <c r="AX60" s="222" t="n"/>
      <c r="AY60" s="223" t="n"/>
      <c r="AZ60" s="52" t="n"/>
      <c r="BA60" s="137" t="n"/>
      <c r="BB60" s="138" t="inlineStr">
        <is>
          <t xml:space="preserve"> </t>
        </is>
      </c>
      <c r="BC60" s="52" t="n"/>
      <c r="BD60" s="219" t="n">
        <v>72000</v>
      </c>
      <c r="BE60" s="219" t="n">
        <v>18000</v>
      </c>
      <c r="BF60" s="219" t="n"/>
      <c r="BG60" s="120">
        <f>BF60+BE60+BD60</f>
        <v/>
      </c>
      <c r="BH60" s="217">
        <f>IF(LOWER(T60)="ILS",12,1)*BG60/VLOOKUP($T60,CPC_USDConversion_xlTbl[[Currency2]:[Units/1 USD]],2,FALSE)</f>
        <v/>
      </c>
      <c r="BI60" s="224">
        <f>BH60/VLOOKUP($S60,'CP$'!$B$5:$D$74,2,FALSE)</f>
        <v/>
      </c>
      <c r="BJ60" s="140" t="n">
        <v>80000</v>
      </c>
      <c r="BK60" s="140" t="n">
        <v>130000</v>
      </c>
      <c r="BL60" s="141">
        <f>IFERROR(U60/X60,"")</f>
        <v/>
      </c>
      <c r="BM60" s="141">
        <f>IFERROR(V60/X60,"")</f>
        <v/>
      </c>
      <c r="BN60" s="141">
        <f>IFERROR(W60/X60,"")</f>
        <v/>
      </c>
      <c r="BO60" s="141">
        <f>IFERROR(AA60/AD60,"")</f>
        <v/>
      </c>
      <c r="BP60" s="141">
        <f>IFERROR(AB60/AD60,"")</f>
        <v/>
      </c>
      <c r="BQ60" s="141">
        <f>IFERROR(AC60/AD60,"")</f>
        <v/>
      </c>
      <c r="BR60" s="119" t="n">
        <v>3</v>
      </c>
      <c r="BS60" s="119" t="n">
        <v>3</v>
      </c>
      <c r="BT60" s="119" t="n">
        <v>5</v>
      </c>
      <c r="BU60" s="119" t="n">
        <v>0</v>
      </c>
      <c r="BV60" s="119" t="n"/>
      <c r="BW60" s="119" t="n"/>
      <c r="BX60" s="119" t="n"/>
      <c r="BY60" s="119" t="n"/>
      <c r="BZ60" s="119" t="inlineStr">
        <is>
          <t>Employee</t>
        </is>
      </c>
      <c r="CA60" s="142" t="inlineStr">
        <is>
          <t>E41P</t>
        </is>
      </c>
      <c r="CB60" s="131" t="n">
        <v>1</v>
      </c>
      <c r="CC60" s="143">
        <f>IF(P60&gt;1,1,P60)*CB60</f>
        <v/>
      </c>
      <c r="CD60" s="143" t="n"/>
      <c r="CE60" s="222" t="n">
        <v>8380.4</v>
      </c>
      <c r="CF60" s="86" t="n"/>
      <c r="CG60" s="219" t="n">
        <v>90931.70731707317</v>
      </c>
      <c r="CH60" s="217">
        <f>IF(LOWER(T60)="ILS",12,1)*CG60/VLOOKUP($T60,CPC_USDConversion_xlTbl[[Currency2]:[Units/1 USD]],2,FALSE)</f>
        <v/>
      </c>
      <c r="CI60" s="225">
        <f>AF60</f>
        <v/>
      </c>
      <c r="CJ60" s="225">
        <f>IFERROR(CI60-CH60,"")</f>
        <v/>
      </c>
      <c r="CK60" s="140">
        <f>ROUND(AN60*CC60,-2)</f>
        <v/>
      </c>
      <c r="CL60" s="217">
        <f>CK60/VLOOKUP($T60,'USD Converstion'!$C$7:$D$174,2,FALSE)</f>
        <v/>
      </c>
      <c r="CM60" s="145">
        <f>IF(AD60&gt;X60,1,0)</f>
        <v/>
      </c>
      <c r="CN60" s="225">
        <f>IF(CM60&gt;0,AG60,0)</f>
        <v/>
      </c>
      <c r="CO60" s="225">
        <f>IF(CM60=0,0,AF60)</f>
        <v/>
      </c>
      <c r="CP60" s="146" t="n">
        <v>0</v>
      </c>
      <c r="CQ60" s="147" t="n">
        <v>0</v>
      </c>
      <c r="CR60" s="225">
        <f>AM60/VLOOKUP(T60,'USD Converstion'!$C$7:$D$174,2,FALSE)</f>
        <v/>
      </c>
      <c r="CS60" s="226">
        <f>AT60</f>
        <v/>
      </c>
      <c r="CT60" s="222" t="n">
        <v>0</v>
      </c>
      <c r="CU60" s="227" t="n">
        <v>0</v>
      </c>
      <c r="CV60" s="145">
        <f>IF(AX60&gt;0,1,0)</f>
        <v/>
      </c>
      <c r="CW60" s="145">
        <f>IF(AY60&gt;0,1,0)</f>
        <v/>
      </c>
      <c r="CX60" s="52" t="n">
        <v>0</v>
      </c>
      <c r="DM60">
        <f>IF(LOWER(T60)="ILS",12,1)*Y60/VLOOKUP($T60,CPC_USDConversion_xlTbl[[Currency2]:[Units/1 USD]],2,FALSE)</f>
        <v/>
      </c>
    </row>
    <row r="61">
      <c r="B61" s="113" t="n">
        <v>132646</v>
      </c>
      <c r="C61" s="113" t="n">
        <v>29687</v>
      </c>
      <c r="D61" s="113" t="n">
        <v>40157</v>
      </c>
      <c r="E61" s="114" t="inlineStr">
        <is>
          <t>Dean Hilton</t>
        </is>
      </c>
      <c r="F61" s="152" t="inlineStr">
        <is>
          <t>Security Engineer</t>
        </is>
      </c>
      <c r="G61" s="113" t="inlineStr">
        <is>
          <t>Security Engineering, UK &amp; I</t>
        </is>
      </c>
      <c r="H61" s="113" t="inlineStr">
        <is>
          <t>Ian Porteous</t>
        </is>
      </c>
      <c r="I61" s="113" t="inlineStr">
        <is>
          <t>Peter Sandkuijl</t>
        </is>
      </c>
      <c r="J61" s="114" t="inlineStr">
        <is>
          <t>Bruno Darmon</t>
        </is>
      </c>
      <c r="K61" s="114" t="inlineStr">
        <is>
          <t>Bruno Darmon</t>
        </is>
      </c>
      <c r="L61" s="113" t="inlineStr">
        <is>
          <t>EMEA Sales</t>
        </is>
      </c>
      <c r="M61" s="115" t="n">
        <v>1</v>
      </c>
      <c r="N61" s="151">
        <f>LEFT(CA61,3)</f>
        <v/>
      </c>
      <c r="O61" s="216" t="n">
        <v>43346</v>
      </c>
      <c r="P61" s="118">
        <f>($D$5-O61)/365</f>
        <v/>
      </c>
      <c r="Q61" s="119">
        <f>Q61</f>
        <v/>
      </c>
      <c r="R61" s="52" t="n"/>
      <c r="S61" s="120" t="inlineStr">
        <is>
          <t>Great Britain</t>
        </is>
      </c>
      <c r="T61" s="120" t="inlineStr">
        <is>
          <t>GBP</t>
        </is>
      </c>
      <c r="U61" s="120" t="n">
        <v>104500</v>
      </c>
      <c r="V61" s="120" t="n">
        <v>17572.72727272727</v>
      </c>
      <c r="W61" s="120" t="n"/>
      <c r="X61" s="120">
        <f>W61+V61+U61</f>
        <v/>
      </c>
      <c r="Y61" s="121" t="n"/>
      <c r="Z61" s="121" t="n"/>
      <c r="AA61" s="122" t="n">
        <v>996</v>
      </c>
      <c r="AB61" s="122" t="n">
        <v>0.3833920639540919</v>
      </c>
      <c r="AC61" s="122" t="n"/>
      <c r="AD61" s="123">
        <f>AC61+AB61+AA61</f>
        <v/>
      </c>
      <c r="AE61" s="124">
        <f>IFERROR(AD61/X61-1,"")</f>
        <v/>
      </c>
      <c r="AF61" s="217">
        <f>IF(LOWER(T61)="ILS",12,1)*X61/VLOOKUP($T61,CPC_USDConversion_xlTbl[[Currency2]:[Units/1 USD]],2,FALSE)</f>
        <v/>
      </c>
      <c r="AG61" s="217">
        <f>IF(LOWER(T61)="ILS",12,1)*AD61/VLOOKUP($T61,CPC_USDConversion_xlTbl[[Currency2]:[Units/1 USD]],2,FALSE)</f>
        <v/>
      </c>
      <c r="AH61" s="126">
        <f>AF61/VLOOKUP($S61,'CP$'!$B$5:$D$74,2,FALSE)</f>
        <v/>
      </c>
      <c r="AI61" s="126">
        <f>AG61/VLOOKUP($S61,'CP$'!$B$5:$D$74,2,FALSE)</f>
        <v/>
      </c>
      <c r="AJ61" s="52" t="n"/>
      <c r="AK61" s="127" t="inlineStr">
        <is>
          <t>Sales Variable</t>
        </is>
      </c>
      <c r="AL61" s="218" t="n"/>
      <c r="AM61" s="129" t="n"/>
      <c r="AN61" s="121" t="n"/>
      <c r="AO61" s="130" t="n"/>
      <c r="AP61" s="131">
        <f>IFERROR(AO61/AM61,"")</f>
        <v/>
      </c>
      <c r="AQ61" s="219">
        <f>AO61*CC61</f>
        <v/>
      </c>
      <c r="AR61" s="219" t="n"/>
      <c r="AS61" s="220">
        <f>AQ61-AR61</f>
        <v/>
      </c>
      <c r="AT61" s="217">
        <f>AS61/VLOOKUP($T61,'USD Converstion'!$C$7:$D$174,2,FALSE)</f>
        <v/>
      </c>
      <c r="AU61" s="52" t="n"/>
      <c r="AV61" s="221" t="n"/>
      <c r="AW61" s="222" t="n"/>
      <c r="AX61" s="222" t="n"/>
      <c r="AY61" s="223" t="n"/>
      <c r="AZ61" s="52" t="n"/>
      <c r="BA61" s="137" t="n"/>
      <c r="BB61" s="138" t="inlineStr">
        <is>
          <t xml:space="preserve"> </t>
        </is>
      </c>
      <c r="BC61" s="52" t="n"/>
      <c r="BD61" s="219" t="n">
        <v>73000</v>
      </c>
      <c r="BE61" s="219" t="n">
        <v>18250</v>
      </c>
      <c r="BF61" s="219" t="n"/>
      <c r="BG61" s="120">
        <f>BF61+BE61+BD61</f>
        <v/>
      </c>
      <c r="BH61" s="217">
        <f>IF(LOWER(T61)="ILS",12,1)*BG61/VLOOKUP($T61,CPC_USDConversion_xlTbl[[Currency2]:[Units/1 USD]],2,FALSE)</f>
        <v/>
      </c>
      <c r="BI61" s="224">
        <f>BH61/VLOOKUP($S61,'CP$'!$B$5:$D$74,2,FALSE)</f>
        <v/>
      </c>
      <c r="BJ61" s="140" t="n">
        <v>80000</v>
      </c>
      <c r="BK61" s="140" t="n">
        <v>130000</v>
      </c>
      <c r="BL61" s="141">
        <f>IFERROR(U61/X61,"")</f>
        <v/>
      </c>
      <c r="BM61" s="141">
        <f>IFERROR(V61/X61,"")</f>
        <v/>
      </c>
      <c r="BN61" s="141">
        <f>IFERROR(W61/X61,"")</f>
        <v/>
      </c>
      <c r="BO61" s="141">
        <f>IFERROR(AA61/AD61,"")</f>
        <v/>
      </c>
      <c r="BP61" s="141">
        <f>IFERROR(AB61/AD61,"")</f>
        <v/>
      </c>
      <c r="BQ61" s="141">
        <f>IFERROR(AC61/AD61,"")</f>
        <v/>
      </c>
      <c r="BR61" s="119" t="n">
        <v>3</v>
      </c>
      <c r="BS61" s="119" t="n">
        <v>3</v>
      </c>
      <c r="BT61" s="119" t="n">
        <v>5</v>
      </c>
      <c r="BU61" s="119" t="n">
        <v>0</v>
      </c>
      <c r="BV61" s="119" t="n"/>
      <c r="BW61" s="119" t="n"/>
      <c r="BX61" s="119" t="n"/>
      <c r="BY61" s="119" t="n"/>
      <c r="BZ61" s="119" t="inlineStr">
        <is>
          <t>Employee</t>
        </is>
      </c>
      <c r="CA61" s="142" t="inlineStr">
        <is>
          <t>E41P</t>
        </is>
      </c>
      <c r="CB61" s="131" t="n">
        <v>1</v>
      </c>
      <c r="CC61" s="143">
        <f>IF(P61&gt;1,1,P61)*CB61</f>
        <v/>
      </c>
      <c r="CD61" s="143" t="n"/>
      <c r="CE61" s="222" t="n"/>
      <c r="CF61" s="86" t="n"/>
      <c r="CG61" s="219" t="n">
        <v>92882.9268292683</v>
      </c>
      <c r="CH61" s="217">
        <f>IF(LOWER(T61)="ILS",12,1)*CG61/VLOOKUP($T61,CPC_USDConversion_xlTbl[[Currency2]:[Units/1 USD]],2,FALSE)</f>
        <v/>
      </c>
      <c r="CI61" s="225">
        <f>AF61</f>
        <v/>
      </c>
      <c r="CJ61" s="225">
        <f>IFERROR(CI61-CH61,"")</f>
        <v/>
      </c>
      <c r="CK61" s="140">
        <f>ROUND(AN61*CC61,-2)</f>
        <v/>
      </c>
      <c r="CL61" s="217">
        <f>CK61/VLOOKUP($T61,'USD Converstion'!$C$7:$D$174,2,FALSE)</f>
        <v/>
      </c>
      <c r="CM61" s="145">
        <f>IF(AD61&gt;X61,1,0)</f>
        <v/>
      </c>
      <c r="CN61" s="225">
        <f>IF(CM61&gt;0,AG61,0)</f>
        <v/>
      </c>
      <c r="CO61" s="225">
        <f>IF(CM61=0,0,AF61)</f>
        <v/>
      </c>
      <c r="CP61" s="146" t="n">
        <v>0</v>
      </c>
      <c r="CQ61" s="147" t="n">
        <v>0</v>
      </c>
      <c r="CR61" s="225">
        <f>AM61/VLOOKUP(T61,'USD Converstion'!$C$7:$D$174,2,FALSE)</f>
        <v/>
      </c>
      <c r="CS61" s="226">
        <f>AT61</f>
        <v/>
      </c>
      <c r="CT61" s="222" t="n">
        <v>0</v>
      </c>
      <c r="CU61" s="227" t="n">
        <v>0</v>
      </c>
      <c r="CV61" s="145">
        <f>IF(AX61&gt;0,1,0)</f>
        <v/>
      </c>
      <c r="CW61" s="145">
        <f>IF(AY61&gt;0,1,0)</f>
        <v/>
      </c>
      <c r="CX61" s="52" t="n">
        <v>0</v>
      </c>
      <c r="DM61">
        <f>IF(LOWER(T61)="ILS",12,1)*Y61/VLOOKUP($T61,CPC_USDConversion_xlTbl[[Currency2]:[Units/1 USD]],2,FALSE)</f>
        <v/>
      </c>
    </row>
    <row r="62">
      <c r="B62" s="113" t="n">
        <v>111328</v>
      </c>
      <c r="C62" s="113" t="n">
        <v>109854</v>
      </c>
      <c r="D62" s="113" t="n">
        <v>51263</v>
      </c>
      <c r="E62" s="114" t="inlineStr">
        <is>
          <t>Fatih Ergul</t>
        </is>
      </c>
      <c r="F62" s="152" t="inlineStr">
        <is>
          <t>Security Engineer Team Leader</t>
        </is>
      </c>
      <c r="G62" s="113" t="inlineStr">
        <is>
          <t>Security Engineering, Middle East</t>
        </is>
      </c>
      <c r="H62" s="113" t="inlineStr">
        <is>
          <t>Eran Nafusi</t>
        </is>
      </c>
      <c r="I62" s="113" t="inlineStr">
        <is>
          <t>Peter Sandkuijl</t>
        </is>
      </c>
      <c r="J62" s="114" t="inlineStr">
        <is>
          <t>Bruno Darmon</t>
        </is>
      </c>
      <c r="K62" s="114" t="inlineStr">
        <is>
          <t>Bruno Darmon</t>
        </is>
      </c>
      <c r="L62" s="113" t="inlineStr">
        <is>
          <t>EMEA Sales</t>
        </is>
      </c>
      <c r="M62" s="115" t="n">
        <v>1</v>
      </c>
      <c r="N62" s="151">
        <f>LEFT(CA62,3)</f>
        <v/>
      </c>
      <c r="O62" s="216" t="n">
        <v>42275</v>
      </c>
      <c r="P62" s="118">
        <f>($D$5-O62)/365</f>
        <v/>
      </c>
      <c r="Q62" s="119">
        <f>Q62</f>
        <v/>
      </c>
      <c r="R62" s="52" t="n"/>
      <c r="S62" s="120" t="inlineStr">
        <is>
          <t>Turkey</t>
        </is>
      </c>
      <c r="T62" s="120" t="inlineStr">
        <is>
          <t>USD</t>
        </is>
      </c>
      <c r="U62" s="120" t="n">
        <v>138062.5</v>
      </c>
      <c r="V62" s="120" t="n">
        <v>23663.63636363636</v>
      </c>
      <c r="W62" s="120" t="n"/>
      <c r="X62" s="120">
        <f>W62+V62+U62</f>
        <v/>
      </c>
      <c r="Y62" s="121" t="n"/>
      <c r="Z62" s="121" t="n"/>
      <c r="AA62" s="122" t="n"/>
      <c r="AB62" s="122" t="n"/>
      <c r="AC62" s="122" t="n"/>
      <c r="AD62" s="123">
        <f>AC62+AB62+AA62</f>
        <v/>
      </c>
      <c r="AE62" s="124">
        <f>IFERROR(AD62/X62-1,"")</f>
        <v/>
      </c>
      <c r="AF62" s="217">
        <f>IF(LOWER(T62)="ILS",12,1)*X62/VLOOKUP($T62,CPC_USDConversion_xlTbl[[Currency2]:[Units/1 USD]],2,FALSE)</f>
        <v/>
      </c>
      <c r="AG62" s="217">
        <f>IF(LOWER(T62)="ILS",12,1)*AD62/VLOOKUP($T62,CPC_USDConversion_xlTbl[[Currency2]:[Units/1 USD]],2,FALSE)</f>
        <v/>
      </c>
      <c r="AH62" s="126">
        <f>AF62/VLOOKUP($S62,'CP$'!$B$5:$D$74,2,FALSE)</f>
        <v/>
      </c>
      <c r="AI62" s="126">
        <f>AG62/VLOOKUP($S62,'CP$'!$B$5:$D$74,2,FALSE)</f>
        <v/>
      </c>
      <c r="AJ62" s="52" t="n"/>
      <c r="AK62" s="127" t="inlineStr">
        <is>
          <t>Sales Variable</t>
        </is>
      </c>
      <c r="AL62" s="218" t="n"/>
      <c r="AM62" s="129" t="n"/>
      <c r="AN62" s="121" t="n"/>
      <c r="AO62" s="130" t="n"/>
      <c r="AP62" s="131">
        <f>IFERROR(AO62/AM62,"")</f>
        <v/>
      </c>
      <c r="AQ62" s="219">
        <f>AO62*CC62</f>
        <v/>
      </c>
      <c r="AR62" s="219" t="n"/>
      <c r="AS62" s="220">
        <f>AQ62-AR62</f>
        <v/>
      </c>
      <c r="AT62" s="217">
        <f>AS62/VLOOKUP($T62,'USD Converstion'!$C$7:$D$174,2,FALSE)</f>
        <v/>
      </c>
      <c r="AU62" s="52" t="n"/>
      <c r="AV62" s="221" t="n">
        <v>43859</v>
      </c>
      <c r="AW62" s="222" t="n">
        <v>19563.43689320388</v>
      </c>
      <c r="AX62" s="222" t="n"/>
      <c r="AY62" s="223" t="n"/>
      <c r="AZ62" s="52" t="n"/>
      <c r="BA62" s="137" t="inlineStr">
        <is>
          <t>Jan, 2021: title change from SE to SE TL; JS from E41P to E41M || October, 2020 - Compensation change from Yearly Salary:520000, Yearly Commission:130000, Total Compensation:650000 to Yearly Salary:720000, Yearly Commission:180000, Total Compensation:900000</t>
        </is>
      </c>
      <c r="BB62" s="138" t="inlineStr">
        <is>
          <t xml:space="preserve"> </t>
        </is>
      </c>
      <c r="BC62" s="52" t="n"/>
      <c r="BD62" s="219" t="n">
        <v>49371.42857142857</v>
      </c>
      <c r="BE62" s="219" t="n">
        <v>12342.85714285714</v>
      </c>
      <c r="BF62" s="219" t="n"/>
      <c r="BG62" s="120">
        <f>BF62+BE62+BD62</f>
        <v/>
      </c>
      <c r="BH62" s="217">
        <f>IF(LOWER(T62)="ILS",12,1)*BG62/VLOOKUP($T62,CPC_USDConversion_xlTbl[[Currency2]:[Units/1 USD]],2,FALSE)</f>
        <v/>
      </c>
      <c r="BI62" s="224">
        <f>BH62/VLOOKUP($S62,'CP$'!$B$5:$D$74,2,FALSE)</f>
        <v/>
      </c>
      <c r="BJ62" s="140" t="n">
        <v>115000</v>
      </c>
      <c r="BK62" s="140" t="n">
        <v>145000</v>
      </c>
      <c r="BL62" s="141">
        <f>IFERROR(U62/X62,"")</f>
        <v/>
      </c>
      <c r="BM62" s="141">
        <f>IFERROR(V62/X62,"")</f>
        <v/>
      </c>
      <c r="BN62" s="141">
        <f>IFERROR(W62/X62,"")</f>
        <v/>
      </c>
      <c r="BO62" s="141">
        <f>IFERROR(AA62/AD62,"")</f>
        <v/>
      </c>
      <c r="BP62" s="141">
        <f>IFERROR(AB62/AD62,"")</f>
        <v/>
      </c>
      <c r="BQ62" s="141">
        <f>IFERROR(AC62/AD62,"")</f>
        <v/>
      </c>
      <c r="BR62" s="119" t="n">
        <v>4</v>
      </c>
      <c r="BS62" s="119" t="n">
        <v>4</v>
      </c>
      <c r="BT62" s="119" t="n">
        <v>5</v>
      </c>
      <c r="BU62" s="119" t="n">
        <v>0</v>
      </c>
      <c r="BV62" s="119" t="n"/>
      <c r="BW62" s="119" t="n"/>
      <c r="BX62" s="119" t="n"/>
      <c r="BY62" s="119" t="n"/>
      <c r="BZ62" s="119" t="inlineStr">
        <is>
          <t>Employee</t>
        </is>
      </c>
      <c r="CA62" s="142" t="inlineStr">
        <is>
          <t>E41M</t>
        </is>
      </c>
      <c r="CB62" s="131" t="n">
        <v>1</v>
      </c>
      <c r="CC62" s="143">
        <f>IF(P62&gt;1,1,P62)*CB62</f>
        <v/>
      </c>
      <c r="CD62" s="143" t="n"/>
      <c r="CE62" s="222" t="n">
        <v>61176.92</v>
      </c>
      <c r="CF62" s="86" t="n"/>
      <c r="CG62" s="219" t="n">
        <v>90792.33449477353</v>
      </c>
      <c r="CH62" s="217">
        <f>IF(LOWER(T62)="ILS",12,1)*CG62/VLOOKUP($T62,CPC_USDConversion_xlTbl[[Currency2]:[Units/1 USD]],2,FALSE)</f>
        <v/>
      </c>
      <c r="CI62" s="225">
        <f>AF62</f>
        <v/>
      </c>
      <c r="CJ62" s="225">
        <f>IFERROR(CI62-CH62,"")</f>
        <v/>
      </c>
      <c r="CK62" s="140">
        <f>ROUND(AN62*CC62,-2)</f>
        <v/>
      </c>
      <c r="CL62" s="217">
        <f>CK62/VLOOKUP($T62,'USD Converstion'!$C$7:$D$174,2,FALSE)</f>
        <v/>
      </c>
      <c r="CM62" s="145">
        <f>IF(AD62&gt;X62,1,0)</f>
        <v/>
      </c>
      <c r="CN62" s="225">
        <f>IF(CM62&gt;0,AG62,0)</f>
        <v/>
      </c>
      <c r="CO62" s="225">
        <f>IF(CM62=0,0,AF62)</f>
        <v/>
      </c>
      <c r="CP62" s="146" t="n">
        <v>0</v>
      </c>
      <c r="CQ62" s="147" t="n">
        <v>0</v>
      </c>
      <c r="CR62" s="225">
        <f>AM62/VLOOKUP(T62,'USD Converstion'!$C$7:$D$174,2,FALSE)</f>
        <v/>
      </c>
      <c r="CS62" s="226">
        <f>AT62</f>
        <v/>
      </c>
      <c r="CT62" s="222" t="n">
        <v>0</v>
      </c>
      <c r="CU62" s="227" t="n">
        <v>0</v>
      </c>
      <c r="CV62" s="145">
        <f>IF(AX62&gt;0,1,0)</f>
        <v/>
      </c>
      <c r="CW62" s="145">
        <f>IF(AY62&gt;0,1,0)</f>
        <v/>
      </c>
      <c r="CX62" s="52" t="n">
        <v>0</v>
      </c>
      <c r="DM62">
        <f>IF(LOWER(T62)="ILS",12,1)*Y62/VLOOKUP($T62,CPC_USDConversion_xlTbl[[Currency2]:[Units/1 USD]],2,FALSE)</f>
        <v/>
      </c>
    </row>
    <row r="63">
      <c r="B63" s="113" t="n">
        <v>124965</v>
      </c>
      <c r="C63" s="113" t="n">
        <v>86394</v>
      </c>
      <c r="D63" s="113" t="n">
        <v>112062</v>
      </c>
      <c r="E63" s="114" t="inlineStr">
        <is>
          <t>German Khokhlov</t>
        </is>
      </c>
      <c r="F63" s="152" t="inlineStr">
        <is>
          <t>Security Engineer</t>
        </is>
      </c>
      <c r="G63" s="113" t="inlineStr">
        <is>
          <t>EMEA SE</t>
        </is>
      </c>
      <c r="H63" s="113" t="inlineStr">
        <is>
          <t>Peter Sandkuijl</t>
        </is>
      </c>
      <c r="I63" s="113" t="inlineStr">
        <is>
          <t>Peter Sandkuijl</t>
        </is>
      </c>
      <c r="J63" s="114" t="inlineStr">
        <is>
          <t>Bruno Darmon</t>
        </is>
      </c>
      <c r="K63" s="114" t="inlineStr">
        <is>
          <t>Bruno Darmon</t>
        </is>
      </c>
      <c r="L63" s="113" t="inlineStr">
        <is>
          <t>EMEA Sales</t>
        </is>
      </c>
      <c r="M63" s="115" t="n">
        <v>1</v>
      </c>
      <c r="N63" s="151">
        <f>LEFT(CA63,3)</f>
        <v/>
      </c>
      <c r="O63" s="216" t="n">
        <v>43599</v>
      </c>
      <c r="P63" s="118">
        <f>($D$5-O63)/365</f>
        <v/>
      </c>
      <c r="Q63" s="119">
        <f>Q63</f>
        <v/>
      </c>
      <c r="R63" s="52" t="n"/>
      <c r="S63" s="120" t="inlineStr">
        <is>
          <t>Ukraine</t>
        </is>
      </c>
      <c r="T63" s="120" t="inlineStr">
        <is>
          <t>USD</t>
        </is>
      </c>
      <c r="U63" s="120" t="n">
        <v>51625</v>
      </c>
      <c r="V63" s="120" t="n">
        <v>7936.363636363636</v>
      </c>
      <c r="W63" s="120" t="n"/>
      <c r="X63" s="120">
        <f>W63+V63+U63</f>
        <v/>
      </c>
      <c r="Y63" s="121" t="n"/>
      <c r="Z63" s="121" t="n"/>
      <c r="AA63" s="122" t="n"/>
      <c r="AB63" s="122" t="n"/>
      <c r="AC63" s="122" t="n"/>
      <c r="AD63" s="123">
        <f>AC63+AB63+AA63</f>
        <v/>
      </c>
      <c r="AE63" s="124">
        <f>IFERROR(AD63/X63-1,"")</f>
        <v/>
      </c>
      <c r="AF63" s="217">
        <f>IF(LOWER(T63)="ILS",12,1)*X63/VLOOKUP($T63,CPC_USDConversion_xlTbl[[Currency2]:[Units/1 USD]],2,FALSE)</f>
        <v/>
      </c>
      <c r="AG63" s="217">
        <f>IF(LOWER(T63)="ILS",12,1)*AD63/VLOOKUP($T63,CPC_USDConversion_xlTbl[[Currency2]:[Units/1 USD]],2,FALSE)</f>
        <v/>
      </c>
      <c r="AH63" s="126">
        <f>AF63/VLOOKUP($S63,'CP$'!$B$5:$D$74,2,FALSE)</f>
        <v/>
      </c>
      <c r="AI63" s="126">
        <f>AG63/VLOOKUP($S63,'CP$'!$B$5:$D$74,2,FALSE)</f>
        <v/>
      </c>
      <c r="AJ63" s="52" t="n"/>
      <c r="AK63" s="127" t="inlineStr">
        <is>
          <t>Sales Variable</t>
        </is>
      </c>
      <c r="AL63" s="218" t="n"/>
      <c r="AM63" s="129" t="n"/>
      <c r="AN63" s="121" t="n"/>
      <c r="AO63" s="130" t="n"/>
      <c r="AP63" s="131">
        <f>IFERROR(AO63/AM63,"")</f>
        <v/>
      </c>
      <c r="AQ63" s="219">
        <f>AO63*CC63</f>
        <v/>
      </c>
      <c r="AR63" s="219" t="n"/>
      <c r="AS63" s="220">
        <f>AQ63-AR63</f>
        <v/>
      </c>
      <c r="AT63" s="217">
        <f>AS63/VLOOKUP($T63,'USD Converstion'!$C$7:$D$174,2,FALSE)</f>
        <v/>
      </c>
      <c r="AU63" s="52" t="n"/>
      <c r="AV63" s="221" t="n">
        <v>43957</v>
      </c>
      <c r="AW63" s="222" t="n">
        <v>11793.72815533981</v>
      </c>
      <c r="AX63" s="222" t="n"/>
      <c r="AY63" s="223" t="n"/>
      <c r="AZ63" s="52" t="n"/>
      <c r="BA63" s="137" t="n"/>
      <c r="BB63" s="138" t="inlineStr">
        <is>
          <t xml:space="preserve"> </t>
        </is>
      </c>
      <c r="BC63" s="52" t="n"/>
      <c r="BD63" s="219" t="n">
        <v>32400</v>
      </c>
      <c r="BE63" s="219" t="n">
        <v>8100</v>
      </c>
      <c r="BF63" s="219" t="n"/>
      <c r="BG63" s="120">
        <f>BF63+BE63+BD63</f>
        <v/>
      </c>
      <c r="BH63" s="217">
        <f>IF(LOWER(T63)="ILS",12,1)*BG63/VLOOKUP($T63,CPC_USDConversion_xlTbl[[Currency2]:[Units/1 USD]],2,FALSE)</f>
        <v/>
      </c>
      <c r="BI63" s="224">
        <f>BH63/VLOOKUP($S63,'CP$'!$B$5:$D$74,2,FALSE)</f>
        <v/>
      </c>
      <c r="BJ63" s="140" t="n">
        <v>23000</v>
      </c>
      <c r="BK63" s="140" t="n">
        <v>40000</v>
      </c>
      <c r="BL63" s="141">
        <f>IFERROR(U63/X63,"")</f>
        <v/>
      </c>
      <c r="BM63" s="141">
        <f>IFERROR(V63/X63,"")</f>
        <v/>
      </c>
      <c r="BN63" s="141">
        <f>IFERROR(W63/X63,"")</f>
        <v/>
      </c>
      <c r="BO63" s="141">
        <f>IFERROR(AA63/AD63,"")</f>
        <v/>
      </c>
      <c r="BP63" s="141">
        <f>IFERROR(AB63/AD63,"")</f>
        <v/>
      </c>
      <c r="BQ63" s="141">
        <f>IFERROR(AC63/AD63,"")</f>
        <v/>
      </c>
      <c r="BR63" s="119" t="n"/>
      <c r="BS63" s="119" t="n">
        <v>5</v>
      </c>
      <c r="BT63" s="119" t="n">
        <v>5</v>
      </c>
      <c r="BU63" s="119" t="n">
        <v>0</v>
      </c>
      <c r="BV63" s="119" t="n"/>
      <c r="BW63" s="119" t="n"/>
      <c r="BX63" s="119" t="n"/>
      <c r="BY63" s="119" t="n"/>
      <c r="BZ63" s="119" t="inlineStr">
        <is>
          <t>Contractor</t>
        </is>
      </c>
      <c r="CA63" s="142" t="inlineStr">
        <is>
          <t>E51P</t>
        </is>
      </c>
      <c r="CB63" s="131" t="n">
        <v>1</v>
      </c>
      <c r="CC63" s="143">
        <f>IF(P63&gt;1,1,P63)*CB63</f>
        <v/>
      </c>
      <c r="CD63" s="143" t="n"/>
      <c r="CE63" s="222" t="n">
        <v>13528.36</v>
      </c>
      <c r="CF63" s="86" t="n"/>
      <c r="CG63" s="219" t="n">
        <v>41273.17073170732</v>
      </c>
      <c r="CH63" s="217">
        <f>IF(LOWER(T63)="ILS",12,1)*CG63/VLOOKUP($T63,CPC_USDConversion_xlTbl[[Currency2]:[Units/1 USD]],2,FALSE)</f>
        <v/>
      </c>
      <c r="CI63" s="225">
        <f>AF63</f>
        <v/>
      </c>
      <c r="CJ63" s="225">
        <f>IFERROR(CI63-CH63,"")</f>
        <v/>
      </c>
      <c r="CK63" s="140">
        <f>ROUND(AN63*CC63,-2)</f>
        <v/>
      </c>
      <c r="CL63" s="217">
        <f>CK63/VLOOKUP($T63,'USD Converstion'!$C$7:$D$174,2,FALSE)</f>
        <v/>
      </c>
      <c r="CM63" s="145">
        <f>IF(AD63&gt;X63,1,0)</f>
        <v/>
      </c>
      <c r="CN63" s="225">
        <f>IF(CM63&gt;0,AG63,0)</f>
        <v/>
      </c>
      <c r="CO63" s="225">
        <f>IF(CM63=0,0,AF63)</f>
        <v/>
      </c>
      <c r="CP63" s="146" t="n">
        <v>0</v>
      </c>
      <c r="CQ63" s="147" t="n">
        <v>0</v>
      </c>
      <c r="CR63" s="225">
        <f>AM63/VLOOKUP(T63,'USD Converstion'!$C$7:$D$174,2,FALSE)</f>
        <v/>
      </c>
      <c r="CS63" s="226">
        <f>AT63</f>
        <v/>
      </c>
      <c r="CT63" s="222" t="n">
        <v>0</v>
      </c>
      <c r="CU63" s="227" t="n">
        <v>0</v>
      </c>
      <c r="CV63" s="145">
        <f>IF(AX63&gt;0,1,0)</f>
        <v/>
      </c>
      <c r="CW63" s="145">
        <f>IF(AY63&gt;0,1,0)</f>
        <v/>
      </c>
      <c r="CX63" s="52" t="n">
        <v>0</v>
      </c>
      <c r="DM63">
        <f>IF(LOWER(T63)="ILS",12,1)*Y63/VLOOKUP($T63,CPC_USDConversion_xlTbl[[Currency2]:[Units/1 USD]],2,FALSE)</f>
        <v/>
      </c>
    </row>
    <row r="64">
      <c r="B64" s="113" t="n">
        <v>133589</v>
      </c>
      <c r="C64" s="113" t="n">
        <v>103039</v>
      </c>
      <c r="D64" s="113" t="n">
        <v>50498</v>
      </c>
      <c r="E64" s="114" t="inlineStr">
        <is>
          <t>Gustavo Yuste</t>
        </is>
      </c>
      <c r="F64" s="152" t="inlineStr">
        <is>
          <t xml:space="preserve">Security Engineer </t>
        </is>
      </c>
      <c r="G64" s="113" t="inlineStr">
        <is>
          <t>Security Engineering, SER</t>
        </is>
      </c>
      <c r="H64" s="113" t="inlineStr">
        <is>
          <t>David Gubiani</t>
        </is>
      </c>
      <c r="I64" s="113" t="inlineStr">
        <is>
          <t>Peter Sandkuijl</t>
        </is>
      </c>
      <c r="J64" s="114" t="inlineStr">
        <is>
          <t>Bruno Darmon</t>
        </is>
      </c>
      <c r="K64" s="114" t="inlineStr">
        <is>
          <t>Bruno Darmon</t>
        </is>
      </c>
      <c r="L64" s="113" t="inlineStr">
        <is>
          <t>EMEA Sales</t>
        </is>
      </c>
      <c r="M64" s="115" t="n">
        <v>1</v>
      </c>
      <c r="N64" s="151">
        <f>LEFT(CA64,3)</f>
        <v/>
      </c>
      <c r="O64" s="216" t="n">
        <v>42522</v>
      </c>
      <c r="P64" s="118">
        <f>($D$5-O64)/365</f>
        <v/>
      </c>
      <c r="Q64" s="119">
        <f>Q64</f>
        <v/>
      </c>
      <c r="R64" s="52" t="n"/>
      <c r="S64" s="120" t="inlineStr">
        <is>
          <t>Spain</t>
        </is>
      </c>
      <c r="T64" s="120" t="inlineStr">
        <is>
          <t>EUR</t>
        </is>
      </c>
      <c r="U64" s="120" t="n">
        <v>129500</v>
      </c>
      <c r="V64" s="120" t="n">
        <v>22118.18181818182</v>
      </c>
      <c r="W64" s="120" t="n"/>
      <c r="X64" s="120">
        <f>W64+V64+U64</f>
        <v/>
      </c>
      <c r="Y64" s="121" t="n"/>
      <c r="Z64" s="121" t="n"/>
      <c r="AA64" s="122" t="n"/>
      <c r="AB64" s="122" t="n"/>
      <c r="AC64" s="122" t="n"/>
      <c r="AD64" s="123">
        <f>AC64+AB64+AA64</f>
        <v/>
      </c>
      <c r="AE64" s="124">
        <f>IFERROR(AD64/X64-1,"")</f>
        <v/>
      </c>
      <c r="AF64" s="217">
        <f>IF(LOWER(T64)="ILS",12,1)*X64/VLOOKUP($T64,CPC_USDConversion_xlTbl[[Currency2]:[Units/1 USD]],2,FALSE)</f>
        <v/>
      </c>
      <c r="AG64" s="217">
        <f>IF(LOWER(T64)="ILS",12,1)*AD64/VLOOKUP($T64,CPC_USDConversion_xlTbl[[Currency2]:[Units/1 USD]],2,FALSE)</f>
        <v/>
      </c>
      <c r="AH64" s="126">
        <f>AF64/VLOOKUP($S64,'CP$'!$B$5:$D$74,2,FALSE)</f>
        <v/>
      </c>
      <c r="AI64" s="126">
        <f>AG64/VLOOKUP($S64,'CP$'!$B$5:$D$74,2,FALSE)</f>
        <v/>
      </c>
      <c r="AJ64" s="52" t="n"/>
      <c r="AK64" s="127" t="inlineStr">
        <is>
          <t>Sales Variable</t>
        </is>
      </c>
      <c r="AL64" s="218" t="n"/>
      <c r="AM64" s="129" t="n"/>
      <c r="AN64" s="121" t="n"/>
      <c r="AO64" s="130" t="n"/>
      <c r="AP64" s="131">
        <f>IFERROR(AO64/AM64,"")</f>
        <v/>
      </c>
      <c r="AQ64" s="219">
        <f>AO64*CC64</f>
        <v/>
      </c>
      <c r="AR64" s="219" t="n"/>
      <c r="AS64" s="220">
        <f>AQ64-AR64</f>
        <v/>
      </c>
      <c r="AT64" s="217">
        <f>AS64/VLOOKUP($T64,'USD Converstion'!$C$7:$D$174,2,FALSE)</f>
        <v/>
      </c>
      <c r="AU64" s="52" t="n"/>
      <c r="AV64" s="221" t="n">
        <v>43957</v>
      </c>
      <c r="AW64" s="222" t="n">
        <v>19589.26213592233</v>
      </c>
      <c r="AX64" s="222" t="n"/>
      <c r="AY64" s="223" t="n"/>
      <c r="AZ64" s="52" t="n"/>
      <c r="BA64" s="137" t="inlineStr">
        <is>
          <t>April, 2020 - Compensation change fromYearly Salary:84000, Yearly Commission:36000, Total Compensation:120000 to Yearly Salary:96000, Yearly Commission:24000, Total Compensation:120000</t>
        </is>
      </c>
      <c r="BB64" s="138" t="inlineStr">
        <is>
          <t xml:space="preserve"> </t>
        </is>
      </c>
      <c r="BC64" s="52" t="n"/>
      <c r="BD64" s="219" t="n">
        <v>84000</v>
      </c>
      <c r="BE64" s="219" t="n">
        <v>36000</v>
      </c>
      <c r="BF64" s="219" t="n"/>
      <c r="BG64" s="120">
        <f>BF64+BE64+BD64</f>
        <v/>
      </c>
      <c r="BH64" s="217">
        <f>IF(LOWER(T64)="ILS",12,1)*BG64/VLOOKUP($T64,CPC_USDConversion_xlTbl[[Currency2]:[Units/1 USD]],2,FALSE)</f>
        <v/>
      </c>
      <c r="BI64" s="224">
        <f>BH64/VLOOKUP($S64,'CP$'!$B$5:$D$74,2,FALSE)</f>
        <v/>
      </c>
      <c r="BJ64" s="140" t="n">
        <v>70000</v>
      </c>
      <c r="BK64" s="140" t="n">
        <v>105000</v>
      </c>
      <c r="BL64" s="141">
        <f>IFERROR(U64/X64,"")</f>
        <v/>
      </c>
      <c r="BM64" s="141">
        <f>IFERROR(V64/X64,"")</f>
        <v/>
      </c>
      <c r="BN64" s="141">
        <f>IFERROR(W64/X64,"")</f>
        <v/>
      </c>
      <c r="BO64" s="141">
        <f>IFERROR(AA64/AD64,"")</f>
        <v/>
      </c>
      <c r="BP64" s="141">
        <f>IFERROR(AB64/AD64,"")</f>
        <v/>
      </c>
      <c r="BQ64" s="141">
        <f>IFERROR(AC64/AD64,"")</f>
        <v/>
      </c>
      <c r="BR64" s="119" t="n">
        <v>4</v>
      </c>
      <c r="BS64" s="119" t="n">
        <v>5</v>
      </c>
      <c r="BT64" s="119" t="n">
        <v>5</v>
      </c>
      <c r="BU64" s="119" t="n"/>
      <c r="BV64" s="119" t="n"/>
      <c r="BW64" s="119" t="n"/>
      <c r="BX64" s="119" t="n"/>
      <c r="BY64" s="119" t="n"/>
      <c r="BZ64" s="119" t="inlineStr">
        <is>
          <t>Employee</t>
        </is>
      </c>
      <c r="CA64" s="142" t="inlineStr">
        <is>
          <t>E41P</t>
        </is>
      </c>
      <c r="CB64" s="131" t="n">
        <v>1</v>
      </c>
      <c r="CC64" s="143">
        <f>IF(P64&gt;1,1,P64)*CB64</f>
        <v/>
      </c>
      <c r="CD64" s="143" t="n"/>
      <c r="CE64" s="222" t="n">
        <v>50042.96</v>
      </c>
      <c r="CF64" s="86" t="n"/>
      <c r="CG64" s="219" t="n">
        <v>117273.1707317073</v>
      </c>
      <c r="CH64" s="217">
        <f>IF(LOWER(T64)="ILS",12,1)*CG64/VLOOKUP($T64,CPC_USDConversion_xlTbl[[Currency2]:[Units/1 USD]],2,FALSE)</f>
        <v/>
      </c>
      <c r="CI64" s="225">
        <f>AF64</f>
        <v/>
      </c>
      <c r="CJ64" s="225">
        <f>IFERROR(CI64-CH64,"")</f>
        <v/>
      </c>
      <c r="CK64" s="140">
        <f>ROUND(AN64*CC64,-2)</f>
        <v/>
      </c>
      <c r="CL64" s="217">
        <f>CK64/VLOOKUP($T64,'USD Converstion'!$C$7:$D$174,2,FALSE)</f>
        <v/>
      </c>
      <c r="CM64" s="145">
        <f>IF(AD64&gt;X64,1,0)</f>
        <v/>
      </c>
      <c r="CN64" s="225">
        <f>IF(CM64&gt;0,AG64,0)</f>
        <v/>
      </c>
      <c r="CO64" s="225">
        <f>IF(CM64=0,0,AF64)</f>
        <v/>
      </c>
      <c r="CP64" s="146" t="n">
        <v>0</v>
      </c>
      <c r="CQ64" s="147" t="n">
        <v>0</v>
      </c>
      <c r="CR64" s="225">
        <f>AM64/VLOOKUP(T64,'USD Converstion'!$C$7:$D$174,2,FALSE)</f>
        <v/>
      </c>
      <c r="CS64" s="226">
        <f>AT64</f>
        <v/>
      </c>
      <c r="CT64" s="222" t="n">
        <v>0</v>
      </c>
      <c r="CU64" s="227" t="n">
        <v>0</v>
      </c>
      <c r="CV64" s="145">
        <f>IF(AX64&gt;0,1,0)</f>
        <v/>
      </c>
      <c r="CW64" s="145">
        <f>IF(AY64&gt;0,1,0)</f>
        <v/>
      </c>
      <c r="CX64" s="52" t="n">
        <v>0</v>
      </c>
      <c r="DM64">
        <f>IF(LOWER(T64)="ILS",12,1)*Y64/VLOOKUP($T64,CPC_USDConversion_xlTbl[[Currency2]:[Units/1 USD]],2,FALSE)</f>
        <v/>
      </c>
    </row>
    <row r="65">
      <c r="B65" s="113" t="n">
        <v>102485</v>
      </c>
      <c r="C65" s="113" t="n">
        <v>97102</v>
      </c>
      <c r="D65" s="113" t="n">
        <v>79498</v>
      </c>
      <c r="E65" s="114" t="inlineStr">
        <is>
          <t>Haizea Oribe</t>
        </is>
      </c>
      <c r="F65" s="152" t="inlineStr">
        <is>
          <t>Security Engineer</t>
        </is>
      </c>
      <c r="G65" s="113" t="inlineStr">
        <is>
          <t>Security Engineering, SER</t>
        </is>
      </c>
      <c r="H65" s="113" t="inlineStr">
        <is>
          <t>David Gubiani</t>
        </is>
      </c>
      <c r="I65" s="113" t="inlineStr">
        <is>
          <t>Peter Sandkuijl</t>
        </is>
      </c>
      <c r="J65" s="114" t="inlineStr">
        <is>
          <t>Bruno Darmon</t>
        </is>
      </c>
      <c r="K65" s="114" t="inlineStr">
        <is>
          <t>Bruno Darmon</t>
        </is>
      </c>
      <c r="L65" s="113" t="inlineStr">
        <is>
          <t>EMEA Sales</t>
        </is>
      </c>
      <c r="M65" s="115" t="n">
        <v>1</v>
      </c>
      <c r="N65" s="151">
        <f>LEFT(CA65,3)</f>
        <v/>
      </c>
      <c r="O65" s="216" t="n">
        <v>43344</v>
      </c>
      <c r="P65" s="118">
        <f>($D$5-O65)/365</f>
        <v/>
      </c>
      <c r="Q65" s="119">
        <f>Q65</f>
        <v/>
      </c>
      <c r="R65" s="52" t="n"/>
      <c r="S65" s="120" t="inlineStr">
        <is>
          <t>Spain</t>
        </is>
      </c>
      <c r="T65" s="120" t="inlineStr">
        <is>
          <t>EUR</t>
        </is>
      </c>
      <c r="U65" s="120" t="n">
        <v>72750</v>
      </c>
      <c r="V65" s="120" t="n">
        <v>11754.54545454545</v>
      </c>
      <c r="W65" s="120" t="n"/>
      <c r="X65" s="120">
        <f>W65+V65+U65</f>
        <v/>
      </c>
      <c r="Y65" s="121" t="n"/>
      <c r="Z65" s="121" t="n"/>
      <c r="AA65" s="122" t="n"/>
      <c r="AB65" s="122" t="n"/>
      <c r="AC65" s="122" t="n"/>
      <c r="AD65" s="123">
        <f>AC65+AB65+AA65</f>
        <v/>
      </c>
      <c r="AE65" s="124">
        <f>IFERROR(AD65/X65-1,"")</f>
        <v/>
      </c>
      <c r="AF65" s="217">
        <f>IF(LOWER(T65)="ILS",12,1)*X65/VLOOKUP($T65,CPC_USDConversion_xlTbl[[Currency2]:[Units/1 USD]],2,FALSE)</f>
        <v/>
      </c>
      <c r="AG65" s="217">
        <f>IF(LOWER(T65)="ILS",12,1)*AD65/VLOOKUP($T65,CPC_USDConversion_xlTbl[[Currency2]:[Units/1 USD]],2,FALSE)</f>
        <v/>
      </c>
      <c r="AH65" s="126">
        <f>AF65/VLOOKUP($S65,'CP$'!$B$5:$D$74,2,FALSE)</f>
        <v/>
      </c>
      <c r="AI65" s="126">
        <f>AG65/VLOOKUP($S65,'CP$'!$B$5:$D$74,2,FALSE)</f>
        <v/>
      </c>
      <c r="AJ65" s="52" t="n"/>
      <c r="AK65" s="127" t="inlineStr">
        <is>
          <t>Sales Variable</t>
        </is>
      </c>
      <c r="AL65" s="218" t="n"/>
      <c r="AM65" s="129" t="n"/>
      <c r="AN65" s="121" t="n"/>
      <c r="AO65" s="130" t="n"/>
      <c r="AP65" s="131">
        <f>IFERROR(AO65/AM65,"")</f>
        <v/>
      </c>
      <c r="AQ65" s="219">
        <f>AO65*CC65</f>
        <v/>
      </c>
      <c r="AR65" s="219" t="n"/>
      <c r="AS65" s="220">
        <f>AQ65-AR65</f>
        <v/>
      </c>
      <c r="AT65" s="217">
        <f>AS65/VLOOKUP($T65,'USD Converstion'!$C$7:$D$174,2,FALSE)</f>
        <v/>
      </c>
      <c r="AU65" s="52" t="n"/>
      <c r="AV65" s="221" t="n">
        <v>43957</v>
      </c>
      <c r="AW65" s="222" t="n">
        <v>9844.844660194174</v>
      </c>
      <c r="AX65" s="222" t="n"/>
      <c r="AY65" s="223" t="n"/>
      <c r="AZ65" s="52" t="n"/>
      <c r="BA65" s="137" t="n"/>
      <c r="BB65" s="138" t="inlineStr">
        <is>
          <t xml:space="preserve"> </t>
        </is>
      </c>
      <c r="BC65" s="52" t="n"/>
      <c r="BD65" s="219" t="n">
        <v>48000</v>
      </c>
      <c r="BE65" s="219" t="n">
        <v>12000</v>
      </c>
      <c r="BF65" s="219" t="n"/>
      <c r="BG65" s="120">
        <f>BF65+BE65+BD65</f>
        <v/>
      </c>
      <c r="BH65" s="217">
        <f>IF(LOWER(T65)="ILS",12,1)*BG65/VLOOKUP($T65,CPC_USDConversion_xlTbl[[Currency2]:[Units/1 USD]],2,FALSE)</f>
        <v/>
      </c>
      <c r="BI65" s="224">
        <f>BH65/VLOOKUP($S65,'CP$'!$B$5:$D$74,2,FALSE)</f>
        <v/>
      </c>
      <c r="BJ65" s="140" t="n">
        <v>40000</v>
      </c>
      <c r="BK65" s="140" t="n">
        <v>60000</v>
      </c>
      <c r="BL65" s="141">
        <f>IFERROR(U65/X65,"")</f>
        <v/>
      </c>
      <c r="BM65" s="141">
        <f>IFERROR(V65/X65,"")</f>
        <v/>
      </c>
      <c r="BN65" s="141">
        <f>IFERROR(W65/X65,"")</f>
        <v/>
      </c>
      <c r="BO65" s="141">
        <f>IFERROR(AA65/AD65,"")</f>
        <v/>
      </c>
      <c r="BP65" s="141">
        <f>IFERROR(AB65/AD65,"")</f>
        <v/>
      </c>
      <c r="BQ65" s="141">
        <f>IFERROR(AC65/AD65,"")</f>
        <v/>
      </c>
      <c r="BR65" s="119" t="n">
        <v>4</v>
      </c>
      <c r="BS65" s="119" t="n">
        <v>5</v>
      </c>
      <c r="BT65" s="119" t="n">
        <v>5</v>
      </c>
      <c r="BU65" s="119" t="n">
        <v>0</v>
      </c>
      <c r="BV65" s="119" t="n"/>
      <c r="BW65" s="119" t="n"/>
      <c r="BX65" s="119" t="n"/>
      <c r="BY65" s="119" t="n"/>
      <c r="BZ65" s="119" t="inlineStr">
        <is>
          <t>Employee</t>
        </is>
      </c>
      <c r="CA65" s="142" t="inlineStr">
        <is>
          <t>E61P</t>
        </is>
      </c>
      <c r="CB65" s="131" t="n">
        <v>1</v>
      </c>
      <c r="CC65" s="143">
        <f>IF(P65&gt;1,1,P65)*CB65</f>
        <v/>
      </c>
      <c r="CD65" s="143" t="n"/>
      <c r="CE65" s="222" t="n">
        <v>11253.68</v>
      </c>
      <c r="CF65" s="86" t="n"/>
      <c r="CG65" s="219" t="n">
        <v>61858.53658536586</v>
      </c>
      <c r="CH65" s="217">
        <f>IF(LOWER(T65)="ILS",12,1)*CG65/VLOOKUP($T65,CPC_USDConversion_xlTbl[[Currency2]:[Units/1 USD]],2,FALSE)</f>
        <v/>
      </c>
      <c r="CI65" s="225">
        <f>AF65</f>
        <v/>
      </c>
      <c r="CJ65" s="225">
        <f>IFERROR(CI65-CH65,"")</f>
        <v/>
      </c>
      <c r="CK65" s="140">
        <f>ROUND(AN65*CC65,-2)</f>
        <v/>
      </c>
      <c r="CL65" s="217">
        <f>CK65/VLOOKUP($T65,'USD Converstion'!$C$7:$D$174,2,FALSE)</f>
        <v/>
      </c>
      <c r="CM65" s="145">
        <f>IF(AD65&gt;X65,1,0)</f>
        <v/>
      </c>
      <c r="CN65" s="225">
        <f>IF(CM65&gt;0,AG65,0)</f>
        <v/>
      </c>
      <c r="CO65" s="225">
        <f>IF(CM65=0,0,AF65)</f>
        <v/>
      </c>
      <c r="CP65" s="146" t="n">
        <v>0</v>
      </c>
      <c r="CQ65" s="147" t="n">
        <v>0</v>
      </c>
      <c r="CR65" s="225">
        <f>AM65/VLOOKUP(T65,'USD Converstion'!$C$7:$D$174,2,FALSE)</f>
        <v/>
      </c>
      <c r="CS65" s="226">
        <f>AT65</f>
        <v/>
      </c>
      <c r="CT65" s="222" t="n">
        <v>0</v>
      </c>
      <c r="CU65" s="227" t="n">
        <v>0</v>
      </c>
      <c r="CV65" s="145">
        <f>IF(AX65&gt;0,1,0)</f>
        <v/>
      </c>
      <c r="CW65" s="145">
        <f>IF(AY65&gt;0,1,0)</f>
        <v/>
      </c>
      <c r="CX65" s="52" t="n">
        <v>0</v>
      </c>
      <c r="DM65">
        <f>IF(LOWER(T65)="ILS",12,1)*Y65/VLOOKUP($T65,CPC_USDConversion_xlTbl[[Currency2]:[Units/1 USD]],2,FALSE)</f>
        <v/>
      </c>
    </row>
    <row r="66">
      <c r="B66" s="113" t="n">
        <v>117045</v>
      </c>
      <c r="C66" s="113" t="n">
        <v>61023</v>
      </c>
      <c r="D66" s="113" t="n">
        <v>34676</v>
      </c>
      <c r="E66" s="114" t="inlineStr">
        <is>
          <t>Ivan Strbac</t>
        </is>
      </c>
      <c r="F66" s="152" t="inlineStr">
        <is>
          <t>Security Engineer</t>
        </is>
      </c>
      <c r="G66" s="113" t="inlineStr">
        <is>
          <t>Security Engineering , Eastern Europe</t>
        </is>
      </c>
      <c r="H66" s="113" t="inlineStr">
        <is>
          <t>Peter Kovalcik</t>
        </is>
      </c>
      <c r="I66" s="113" t="inlineStr">
        <is>
          <t>Peter Sandkuijl</t>
        </is>
      </c>
      <c r="J66" s="114" t="inlineStr">
        <is>
          <t>Bruno Darmon</t>
        </is>
      </c>
      <c r="K66" s="114" t="inlineStr">
        <is>
          <t>Bruno Darmon</t>
        </is>
      </c>
      <c r="L66" s="113" t="inlineStr">
        <is>
          <t>EMEA Sales</t>
        </is>
      </c>
      <c r="M66" s="115" t="n">
        <v>1</v>
      </c>
      <c r="N66" s="151">
        <f>LEFT(CA66,3)</f>
        <v/>
      </c>
      <c r="O66" s="216" t="n">
        <v>42366</v>
      </c>
      <c r="P66" s="118">
        <f>($D$5-O66)/365</f>
        <v/>
      </c>
      <c r="Q66" s="119">
        <f>Q66</f>
        <v/>
      </c>
      <c r="R66" s="52" t="n"/>
      <c r="S66" s="120" t="inlineStr">
        <is>
          <t>Serbia</t>
        </is>
      </c>
      <c r="T66" s="120" t="inlineStr">
        <is>
          <t>EUR</t>
        </is>
      </c>
      <c r="U66" s="120" t="n">
        <v>82000</v>
      </c>
      <c r="V66" s="120" t="n">
        <v>13481.81818181818</v>
      </c>
      <c r="W66" s="120" t="n"/>
      <c r="X66" s="120">
        <f>W66+V66+U66</f>
        <v/>
      </c>
      <c r="Y66" s="121" t="n"/>
      <c r="Z66" s="121" t="n"/>
      <c r="AA66" s="122" t="n"/>
      <c r="AB66" s="122" t="n"/>
      <c r="AC66" s="122" t="n"/>
      <c r="AD66" s="123">
        <f>AC66+AB66+AA66</f>
        <v/>
      </c>
      <c r="AE66" s="124">
        <f>IFERROR(AD66/X66-1,"")</f>
        <v/>
      </c>
      <c r="AF66" s="217">
        <f>IF(LOWER(T66)="ILS",12,1)*X66/VLOOKUP($T66,CPC_USDConversion_xlTbl[[Currency2]:[Units/1 USD]],2,FALSE)</f>
        <v/>
      </c>
      <c r="AG66" s="217">
        <f>IF(LOWER(T66)="ILS",12,1)*AD66/VLOOKUP($T66,CPC_USDConversion_xlTbl[[Currency2]:[Units/1 USD]],2,FALSE)</f>
        <v/>
      </c>
      <c r="AH66" s="126">
        <f>AF66/VLOOKUP($S66,'CP$'!$B$5:$D$74,2,FALSE)</f>
        <v/>
      </c>
      <c r="AI66" s="126">
        <f>AG66/VLOOKUP($S66,'CP$'!$B$5:$D$74,2,FALSE)</f>
        <v/>
      </c>
      <c r="AJ66" s="52" t="n"/>
      <c r="AK66" s="127" t="inlineStr">
        <is>
          <t>Sales Variable</t>
        </is>
      </c>
      <c r="AL66" s="218" t="n"/>
      <c r="AM66" s="129" t="n"/>
      <c r="AN66" s="121" t="n"/>
      <c r="AO66" s="130" t="n"/>
      <c r="AP66" s="131">
        <f>IFERROR(AO66/AM66,"")</f>
        <v/>
      </c>
      <c r="AQ66" s="219">
        <f>AO66*CC66</f>
        <v/>
      </c>
      <c r="AR66" s="219" t="n"/>
      <c r="AS66" s="220">
        <f>AQ66-AR66</f>
        <v/>
      </c>
      <c r="AT66" s="217">
        <f>AS66/VLOOKUP($T66,'USD Converstion'!$C$7:$D$174,2,FALSE)</f>
        <v/>
      </c>
      <c r="AU66" s="52" t="n"/>
      <c r="AV66" s="221" t="n">
        <v>43957</v>
      </c>
      <c r="AW66" s="222" t="n">
        <v>16614.65048543689</v>
      </c>
      <c r="AX66" s="222" t="n"/>
      <c r="AY66" s="223" t="n"/>
      <c r="AZ66" s="52" t="n"/>
      <c r="BA66" s="137" t="inlineStr">
        <is>
          <t>September, 2020 - Compensation change from Yearly Salary:50500, Yearly Commission:12600, Total Compensation:63100 to Yearly Salary:58000, Yearly Commission:14500, Total Compensation:72500</t>
        </is>
      </c>
      <c r="BB66" s="138" t="inlineStr">
        <is>
          <t xml:space="preserve"> </t>
        </is>
      </c>
      <c r="BC66" s="52" t="n"/>
      <c r="BD66" s="219" t="n">
        <v>47200</v>
      </c>
      <c r="BE66" s="219" t="n">
        <v>11800</v>
      </c>
      <c r="BF66" s="219" t="n"/>
      <c r="BG66" s="120">
        <f>BF66+BE66+BD66</f>
        <v/>
      </c>
      <c r="BH66" s="217">
        <f>IF(LOWER(T66)="ILS",12,1)*BG66/VLOOKUP($T66,CPC_USDConversion_xlTbl[[Currency2]:[Units/1 USD]],2,FALSE)</f>
        <v/>
      </c>
      <c r="BI66" s="224">
        <f>BH66/VLOOKUP($S66,'CP$'!$B$5:$D$74,2,FALSE)</f>
        <v/>
      </c>
      <c r="BJ66" s="140" t="n">
        <v>57000</v>
      </c>
      <c r="BK66" s="140" t="n">
        <v>80000</v>
      </c>
      <c r="BL66" s="141">
        <f>IFERROR(U66/X66,"")</f>
        <v/>
      </c>
      <c r="BM66" s="141">
        <f>IFERROR(V66/X66,"")</f>
        <v/>
      </c>
      <c r="BN66" s="141">
        <f>IFERROR(W66/X66,"")</f>
        <v/>
      </c>
      <c r="BO66" s="141">
        <f>IFERROR(AA66/AD66,"")</f>
        <v/>
      </c>
      <c r="BP66" s="141">
        <f>IFERROR(AB66/AD66,"")</f>
        <v/>
      </c>
      <c r="BQ66" s="141">
        <f>IFERROR(AC66/AD66,"")</f>
        <v/>
      </c>
      <c r="BR66" s="119" t="n">
        <v>4</v>
      </c>
      <c r="BS66" s="119" t="n">
        <v>5</v>
      </c>
      <c r="BT66" s="119" t="n">
        <v>5</v>
      </c>
      <c r="BU66" s="119" t="n">
        <v>0</v>
      </c>
      <c r="BV66" s="119" t="n"/>
      <c r="BW66" s="119" t="n"/>
      <c r="BX66" s="119" t="n"/>
      <c r="BY66" s="119" t="n"/>
      <c r="BZ66" s="119" t="inlineStr">
        <is>
          <t>Contractor</t>
        </is>
      </c>
      <c r="CA66" s="142" t="inlineStr">
        <is>
          <t>E41P</t>
        </is>
      </c>
      <c r="CB66" s="131" t="n">
        <v>1</v>
      </c>
      <c r="CC66" s="143">
        <f>IF(P66&gt;1,1,P66)*CB66</f>
        <v/>
      </c>
      <c r="CD66" s="143" t="n"/>
      <c r="CE66" s="222" t="n">
        <v>19155.2</v>
      </c>
      <c r="CF66" s="86" t="n"/>
      <c r="CG66" s="219" t="n">
        <v>70931.70731707317</v>
      </c>
      <c r="CH66" s="217">
        <f>IF(LOWER(T66)="ILS",12,1)*CG66/VLOOKUP($T66,CPC_USDConversion_xlTbl[[Currency2]:[Units/1 USD]],2,FALSE)</f>
        <v/>
      </c>
      <c r="CI66" s="225">
        <f>AF66</f>
        <v/>
      </c>
      <c r="CJ66" s="225">
        <f>IFERROR(CI66-CH66,"")</f>
        <v/>
      </c>
      <c r="CK66" s="140">
        <f>ROUND(AN66*CC66,-2)</f>
        <v/>
      </c>
      <c r="CL66" s="217">
        <f>CK66/VLOOKUP($T66,'USD Converstion'!$C$7:$D$174,2,FALSE)</f>
        <v/>
      </c>
      <c r="CM66" s="145">
        <f>IF(AD66&gt;X66,1,0)</f>
        <v/>
      </c>
      <c r="CN66" s="225">
        <f>IF(CM66&gt;0,AG66,0)</f>
        <v/>
      </c>
      <c r="CO66" s="225">
        <f>IF(CM66=0,0,AF66)</f>
        <v/>
      </c>
      <c r="CP66" s="146" t="n">
        <v>0</v>
      </c>
      <c r="CQ66" s="147" t="n">
        <v>0</v>
      </c>
      <c r="CR66" s="225">
        <f>AM66/VLOOKUP(T66,'USD Converstion'!$C$7:$D$174,2,FALSE)</f>
        <v/>
      </c>
      <c r="CS66" s="226">
        <f>AT66</f>
        <v/>
      </c>
      <c r="CT66" s="222" t="n">
        <v>0</v>
      </c>
      <c r="CU66" s="227" t="n">
        <v>0</v>
      </c>
      <c r="CV66" s="145">
        <f>IF(AX66&gt;0,1,0)</f>
        <v/>
      </c>
      <c r="CW66" s="145">
        <f>IF(AY66&gt;0,1,0)</f>
        <v/>
      </c>
      <c r="CX66" s="52" t="n">
        <v>0</v>
      </c>
      <c r="DM66">
        <f>IF(LOWER(T66)="ILS",12,1)*Y66/VLOOKUP($T66,CPC_USDConversion_xlTbl[[Currency2]:[Units/1 USD]],2,FALSE)</f>
        <v/>
      </c>
    </row>
    <row r="67">
      <c r="B67" s="113" t="n">
        <v>113703</v>
      </c>
      <c r="C67" s="113" t="n">
        <v>68099</v>
      </c>
      <c r="D67" s="113" t="n">
        <v>106887</v>
      </c>
      <c r="E67" s="114" t="inlineStr">
        <is>
          <t>Rik Mason</t>
        </is>
      </c>
      <c r="F67" s="152" t="inlineStr">
        <is>
          <t>Security Engineer</t>
        </is>
      </c>
      <c r="G67" s="113" t="inlineStr">
        <is>
          <t>Security Engineering, UK &amp; I</t>
        </is>
      </c>
      <c r="H67" s="113" t="inlineStr">
        <is>
          <t>Ian Porteous</t>
        </is>
      </c>
      <c r="I67" s="113" t="inlineStr">
        <is>
          <t>Peter Sandkuijl</t>
        </is>
      </c>
      <c r="J67" s="114" t="inlineStr">
        <is>
          <t>Bruno Darmon</t>
        </is>
      </c>
      <c r="K67" s="114" t="inlineStr">
        <is>
          <t>Bruno Darmon</t>
        </is>
      </c>
      <c r="L67" s="113" t="inlineStr">
        <is>
          <t>EMEA Sales</t>
        </is>
      </c>
      <c r="M67" s="115" t="n">
        <v>1</v>
      </c>
      <c r="N67" s="151">
        <f>LEFT(CA67,3)</f>
        <v/>
      </c>
      <c r="O67" s="216" t="n">
        <v>42600</v>
      </c>
      <c r="P67" s="118">
        <f>($D$5-O67)/365</f>
        <v/>
      </c>
      <c r="Q67" s="119">
        <f>Q67</f>
        <v/>
      </c>
      <c r="R67" s="52" t="n"/>
      <c r="S67" s="120" t="inlineStr">
        <is>
          <t>Great Britain</t>
        </is>
      </c>
      <c r="T67" s="120" t="inlineStr">
        <is>
          <t>GBP</t>
        </is>
      </c>
      <c r="U67" s="120" t="n">
        <v>91500</v>
      </c>
      <c r="V67" s="120" t="n">
        <v>15209.09090909091</v>
      </c>
      <c r="W67" s="120" t="n"/>
      <c r="X67" s="120">
        <f>W67+V67+U67</f>
        <v/>
      </c>
      <c r="Y67" s="121" t="n"/>
      <c r="Z67" s="121" t="n"/>
      <c r="AA67" s="122" t="n">
        <v>998</v>
      </c>
      <c r="AB67" s="122" t="n">
        <v>0.2806067145152976</v>
      </c>
      <c r="AC67" s="122" t="n"/>
      <c r="AD67" s="123">
        <f>AC67+AB67+AA67</f>
        <v/>
      </c>
      <c r="AE67" s="124">
        <f>IFERROR(AD67/X67-1,"")</f>
        <v/>
      </c>
      <c r="AF67" s="217">
        <f>IF(LOWER(T67)="ILS",12,1)*X67/VLOOKUP($T67,CPC_USDConversion_xlTbl[[Currency2]:[Units/1 USD]],2,FALSE)</f>
        <v/>
      </c>
      <c r="AG67" s="217">
        <f>IF(LOWER(T67)="ILS",12,1)*AD67/VLOOKUP($T67,CPC_USDConversion_xlTbl[[Currency2]:[Units/1 USD]],2,FALSE)</f>
        <v/>
      </c>
      <c r="AH67" s="126">
        <f>AF67/VLOOKUP($S67,'CP$'!$B$5:$D$74,2,FALSE)</f>
        <v/>
      </c>
      <c r="AI67" s="126">
        <f>AG67/VLOOKUP($S67,'CP$'!$B$5:$D$74,2,FALSE)</f>
        <v/>
      </c>
      <c r="AJ67" s="52" t="n"/>
      <c r="AK67" s="127" t="inlineStr">
        <is>
          <t>Sales Variable</t>
        </is>
      </c>
      <c r="AL67" s="218" t="n"/>
      <c r="AM67" s="129" t="n"/>
      <c r="AN67" s="121" t="n"/>
      <c r="AO67" s="130" t="n"/>
      <c r="AP67" s="131">
        <f>IFERROR(AO67/AM67,"")</f>
        <v/>
      </c>
      <c r="AQ67" s="219">
        <f>AO67*CC67</f>
        <v/>
      </c>
      <c r="AR67" s="219" t="n"/>
      <c r="AS67" s="220">
        <f>AQ67-AR67</f>
        <v/>
      </c>
      <c r="AT67" s="217">
        <f>AS67/VLOOKUP($T67,'USD Converstion'!$C$7:$D$174,2,FALSE)</f>
        <v/>
      </c>
      <c r="AU67" s="52" t="n"/>
      <c r="AV67" s="221" t="n">
        <v>43615</v>
      </c>
      <c r="AW67" s="222" t="n">
        <v>14738.73786407767</v>
      </c>
      <c r="AX67" s="222" t="n"/>
      <c r="AY67" s="223" t="n"/>
      <c r="AZ67" s="52" t="n"/>
      <c r="BA67" s="137" t="inlineStr">
        <is>
          <t>August, 2020 - Organization change to One-Time Bonus: 1000</t>
        </is>
      </c>
      <c r="BB67" s="138" t="inlineStr">
        <is>
          <t xml:space="preserve"> </t>
        </is>
      </c>
      <c r="BC67" s="52" t="n"/>
      <c r="BD67" s="219" t="n">
        <v>63000</v>
      </c>
      <c r="BE67" s="219" t="n">
        <v>15750</v>
      </c>
      <c r="BF67" s="219" t="n"/>
      <c r="BG67" s="120">
        <f>BF67+BE67+BD67</f>
        <v/>
      </c>
      <c r="BH67" s="217">
        <f>IF(LOWER(T67)="ILS",12,1)*BG67/VLOOKUP($T67,CPC_USDConversion_xlTbl[[Currency2]:[Units/1 USD]],2,FALSE)</f>
        <v/>
      </c>
      <c r="BI67" s="224">
        <f>BH67/VLOOKUP($S67,'CP$'!$B$5:$D$74,2,FALSE)</f>
        <v/>
      </c>
      <c r="BJ67" s="140" t="n">
        <v>80000</v>
      </c>
      <c r="BK67" s="140" t="n">
        <v>130000</v>
      </c>
      <c r="BL67" s="141">
        <f>IFERROR(U67/X67,"")</f>
        <v/>
      </c>
      <c r="BM67" s="141">
        <f>IFERROR(V67/X67,"")</f>
        <v/>
      </c>
      <c r="BN67" s="141">
        <f>IFERROR(W67/X67,"")</f>
        <v/>
      </c>
      <c r="BO67" s="141">
        <f>IFERROR(AA67/AD67,"")</f>
        <v/>
      </c>
      <c r="BP67" s="141">
        <f>IFERROR(AB67/AD67,"")</f>
        <v/>
      </c>
      <c r="BQ67" s="141">
        <f>IFERROR(AC67/AD67,"")</f>
        <v/>
      </c>
      <c r="BR67" s="119" t="n">
        <v>3</v>
      </c>
      <c r="BS67" s="119" t="n">
        <v>3</v>
      </c>
      <c r="BT67" s="119" t="n">
        <v>5</v>
      </c>
      <c r="BU67" s="119" t="n">
        <v>0</v>
      </c>
      <c r="BV67" s="119" t="n"/>
      <c r="BW67" s="119" t="n"/>
      <c r="BX67" s="119" t="n"/>
      <c r="BY67" s="119" t="n"/>
      <c r="BZ67" s="119" t="inlineStr">
        <is>
          <t>Employee</t>
        </is>
      </c>
      <c r="CA67" s="142" t="inlineStr">
        <is>
          <t>E41P</t>
        </is>
      </c>
      <c r="CB67" s="131" t="n">
        <v>1</v>
      </c>
      <c r="CC67" s="143">
        <f>IF(P67&gt;1,1,P67)*CB67</f>
        <v/>
      </c>
      <c r="CD67" s="143" t="n"/>
      <c r="CE67" s="222" t="n">
        <v>11852.28</v>
      </c>
      <c r="CF67" s="86" t="n"/>
      <c r="CG67" s="219" t="n">
        <v>80200</v>
      </c>
      <c r="CH67" s="217">
        <f>IF(LOWER(T67)="ILS",12,1)*CG67/VLOOKUP($T67,CPC_USDConversion_xlTbl[[Currency2]:[Units/1 USD]],2,FALSE)</f>
        <v/>
      </c>
      <c r="CI67" s="225">
        <f>AF67</f>
        <v/>
      </c>
      <c r="CJ67" s="225">
        <f>IFERROR(CI67-CH67,"")</f>
        <v/>
      </c>
      <c r="CK67" s="140">
        <f>ROUND(AN67*CC67,-2)</f>
        <v/>
      </c>
      <c r="CL67" s="217">
        <f>CK67/VLOOKUP($T67,'USD Converstion'!$C$7:$D$174,2,FALSE)</f>
        <v/>
      </c>
      <c r="CM67" s="145">
        <f>IF(AD67&gt;X67,1,0)</f>
        <v/>
      </c>
      <c r="CN67" s="225">
        <f>IF(CM67&gt;0,AG67,0)</f>
        <v/>
      </c>
      <c r="CO67" s="225">
        <f>IF(CM67=0,0,AF67)</f>
        <v/>
      </c>
      <c r="CP67" s="146" t="n">
        <v>0</v>
      </c>
      <c r="CQ67" s="147" t="n">
        <v>0</v>
      </c>
      <c r="CR67" s="225">
        <f>AM67/VLOOKUP(T67,'USD Converstion'!$C$7:$D$174,2,FALSE)</f>
        <v/>
      </c>
      <c r="CS67" s="226">
        <f>AT67</f>
        <v/>
      </c>
      <c r="CT67" s="222" t="n">
        <v>0</v>
      </c>
      <c r="CU67" s="227" t="n">
        <v>0</v>
      </c>
      <c r="CV67" s="145">
        <f>IF(AX67&gt;0,1,0)</f>
        <v/>
      </c>
      <c r="CW67" s="145">
        <f>IF(AY67&gt;0,1,0)</f>
        <v/>
      </c>
      <c r="CX67" s="52" t="n">
        <v>0</v>
      </c>
      <c r="DM67">
        <f>IF(LOWER(T67)="ILS",12,1)*Y67/VLOOKUP($T67,CPC_USDConversion_xlTbl[[Currency2]:[Units/1 USD]],2,FALSE)</f>
        <v/>
      </c>
    </row>
    <row r="68">
      <c r="B68" s="113" t="n">
        <v>118800</v>
      </c>
      <c r="C68" s="113" t="n">
        <v>65011</v>
      </c>
      <c r="D68" s="113" t="n">
        <v>99891</v>
      </c>
      <c r="E68" s="114" t="inlineStr">
        <is>
          <t>Juan carlos Romero</t>
        </is>
      </c>
      <c r="F68" s="152" t="inlineStr">
        <is>
          <t>Security Engineer</t>
        </is>
      </c>
      <c r="G68" s="113" t="inlineStr">
        <is>
          <t>Security Engineering, SER</t>
        </is>
      </c>
      <c r="H68" s="113" t="inlineStr">
        <is>
          <t>David Gubiani</t>
        </is>
      </c>
      <c r="I68" s="113" t="inlineStr">
        <is>
          <t>Peter Sandkuijl</t>
        </is>
      </c>
      <c r="J68" s="114" t="inlineStr">
        <is>
          <t>Bruno Darmon</t>
        </is>
      </c>
      <c r="K68" s="114" t="inlineStr">
        <is>
          <t>Bruno Darmon</t>
        </is>
      </c>
      <c r="L68" s="113" t="inlineStr">
        <is>
          <t>EMEA Sales</t>
        </is>
      </c>
      <c r="M68" s="115" t="n">
        <v>1</v>
      </c>
      <c r="N68" s="151">
        <f>LEFT(CA68,3)</f>
        <v/>
      </c>
      <c r="O68" s="216" t="n">
        <v>42522</v>
      </c>
      <c r="P68" s="118">
        <f>($D$5-O68)/365</f>
        <v/>
      </c>
      <c r="Q68" s="119">
        <f>Q68</f>
        <v/>
      </c>
      <c r="R68" s="52" t="n"/>
      <c r="S68" s="120" t="inlineStr">
        <is>
          <t>Spain</t>
        </is>
      </c>
      <c r="T68" s="120" t="inlineStr">
        <is>
          <t>EUR</t>
        </is>
      </c>
      <c r="U68" s="120" t="n">
        <v>83000</v>
      </c>
      <c r="V68" s="120" t="n">
        <v>13663.63636363636</v>
      </c>
      <c r="W68" s="120" t="n"/>
      <c r="X68" s="120">
        <f>W68+V68+U68</f>
        <v/>
      </c>
      <c r="Y68" s="121" t="n"/>
      <c r="Z68" s="121" t="n"/>
      <c r="AA68" s="122" t="n"/>
      <c r="AB68" s="122" t="n"/>
      <c r="AC68" s="122" t="n"/>
      <c r="AD68" s="123">
        <f>AC68+AB68+AA68</f>
        <v/>
      </c>
      <c r="AE68" s="124">
        <f>IFERROR(AD68/X68-1,"")</f>
        <v/>
      </c>
      <c r="AF68" s="217">
        <f>IF(LOWER(T68)="ILS",12,1)*X68/VLOOKUP($T68,CPC_USDConversion_xlTbl[[Currency2]:[Units/1 USD]],2,FALSE)</f>
        <v/>
      </c>
      <c r="AG68" s="217">
        <f>IF(LOWER(T68)="ILS",12,1)*AD68/VLOOKUP($T68,CPC_USDConversion_xlTbl[[Currency2]:[Units/1 USD]],2,FALSE)</f>
        <v/>
      </c>
      <c r="AH68" s="126">
        <f>AF68/VLOOKUP($S68,'CP$'!$B$5:$D$74,2,FALSE)</f>
        <v/>
      </c>
      <c r="AI68" s="126">
        <f>AG68/VLOOKUP($S68,'CP$'!$B$5:$D$74,2,FALSE)</f>
        <v/>
      </c>
      <c r="AJ68" s="52" t="n"/>
      <c r="AK68" s="127" t="inlineStr">
        <is>
          <t>Sales Variable</t>
        </is>
      </c>
      <c r="AL68" s="218" t="n"/>
      <c r="AM68" s="129" t="n"/>
      <c r="AN68" s="121" t="n"/>
      <c r="AO68" s="130" t="n"/>
      <c r="AP68" s="131">
        <f>IFERROR(AO68/AM68,"")</f>
        <v/>
      </c>
      <c r="AQ68" s="219">
        <f>AO68*CC68</f>
        <v/>
      </c>
      <c r="AR68" s="219" t="n"/>
      <c r="AS68" s="220">
        <f>AQ68-AR68</f>
        <v/>
      </c>
      <c r="AT68" s="217">
        <f>AS68/VLOOKUP($T68,'USD Converstion'!$C$7:$D$174,2,FALSE)</f>
        <v/>
      </c>
      <c r="AU68" s="52" t="n"/>
      <c r="AV68" s="221" t="n">
        <v>43957</v>
      </c>
      <c r="AW68" s="222" t="n">
        <v>14665.76699029126</v>
      </c>
      <c r="AX68" s="222" t="n"/>
      <c r="AY68" s="223" t="n"/>
      <c r="AZ68" s="52" t="n"/>
      <c r="BA68" s="137" t="n"/>
      <c r="BB68" s="138" t="inlineStr">
        <is>
          <t xml:space="preserve"> </t>
        </is>
      </c>
      <c r="BC68" s="52" t="n"/>
      <c r="BD68" s="219" t="n">
        <v>58683</v>
      </c>
      <c r="BE68" s="219" t="n">
        <v>12017</v>
      </c>
      <c r="BF68" s="219" t="n"/>
      <c r="BG68" s="120">
        <f>BF68+BE68+BD68</f>
        <v/>
      </c>
      <c r="BH68" s="217">
        <f>IF(LOWER(T68)="ILS",12,1)*BG68/VLOOKUP($T68,CPC_USDConversion_xlTbl[[Currency2]:[Units/1 USD]],2,FALSE)</f>
        <v/>
      </c>
      <c r="BI68" s="224">
        <f>BH68/VLOOKUP($S68,'CP$'!$B$5:$D$74,2,FALSE)</f>
        <v/>
      </c>
      <c r="BJ68" s="140" t="n">
        <v>70000</v>
      </c>
      <c r="BK68" s="140" t="n">
        <v>105000</v>
      </c>
      <c r="BL68" s="141">
        <f>IFERROR(U68/X68,"")</f>
        <v/>
      </c>
      <c r="BM68" s="141">
        <f>IFERROR(V68/X68,"")</f>
        <v/>
      </c>
      <c r="BN68" s="141">
        <f>IFERROR(W68/X68,"")</f>
        <v/>
      </c>
      <c r="BO68" s="141">
        <f>IFERROR(AA68/AD68,"")</f>
        <v/>
      </c>
      <c r="BP68" s="141">
        <f>IFERROR(AB68/AD68,"")</f>
        <v/>
      </c>
      <c r="BQ68" s="141">
        <f>IFERROR(AC68/AD68,"")</f>
        <v/>
      </c>
      <c r="BR68" s="119" t="n">
        <v>3</v>
      </c>
      <c r="BS68" s="119" t="n">
        <v>3</v>
      </c>
      <c r="BT68" s="119" t="n">
        <v>5</v>
      </c>
      <c r="BU68" s="119" t="n">
        <v>0</v>
      </c>
      <c r="BV68" s="119" t="n"/>
      <c r="BW68" s="119" t="n"/>
      <c r="BX68" s="119" t="n"/>
      <c r="BY68" s="119" t="n"/>
      <c r="BZ68" s="119" t="inlineStr">
        <is>
          <t>Employee</t>
        </is>
      </c>
      <c r="CA68" s="142" t="inlineStr">
        <is>
          <t>E41P</t>
        </is>
      </c>
      <c r="CB68" s="131" t="n">
        <v>1</v>
      </c>
      <c r="CC68" s="143">
        <f>IF(P68&gt;1,1,P68)*CB68</f>
        <v/>
      </c>
      <c r="CD68" s="143" t="n"/>
      <c r="CE68" s="222" t="n">
        <v>34359.64</v>
      </c>
      <c r="CF68" s="86" t="n"/>
      <c r="CG68" s="219" t="n">
        <v>71907.31707317074</v>
      </c>
      <c r="CH68" s="217">
        <f>IF(LOWER(T68)="ILS",12,1)*CG68/VLOOKUP($T68,CPC_USDConversion_xlTbl[[Currency2]:[Units/1 USD]],2,FALSE)</f>
        <v/>
      </c>
      <c r="CI68" s="225">
        <f>AF68</f>
        <v/>
      </c>
      <c r="CJ68" s="225">
        <f>IFERROR(CI68-CH68,"")</f>
        <v/>
      </c>
      <c r="CK68" s="140">
        <f>ROUND(AN68*CC68,-2)</f>
        <v/>
      </c>
      <c r="CL68" s="217">
        <f>CK68/VLOOKUP($T68,'USD Converstion'!$C$7:$D$174,2,FALSE)</f>
        <v/>
      </c>
      <c r="CM68" s="145">
        <f>IF(AD68&gt;X68,1,0)</f>
        <v/>
      </c>
      <c r="CN68" s="225">
        <f>IF(CM68&gt;0,AG68,0)</f>
        <v/>
      </c>
      <c r="CO68" s="225">
        <f>IF(CM68=0,0,AF68)</f>
        <v/>
      </c>
      <c r="CP68" s="146" t="n">
        <v>0</v>
      </c>
      <c r="CQ68" s="147" t="n">
        <v>0</v>
      </c>
      <c r="CR68" s="225">
        <f>AM68/VLOOKUP(T68,'USD Converstion'!$C$7:$D$174,2,FALSE)</f>
        <v/>
      </c>
      <c r="CS68" s="226">
        <f>AT68</f>
        <v/>
      </c>
      <c r="CT68" s="222" t="n">
        <v>0</v>
      </c>
      <c r="CU68" s="227" t="n">
        <v>0</v>
      </c>
      <c r="CV68" s="145">
        <f>IF(AX68&gt;0,1,0)</f>
        <v/>
      </c>
      <c r="CW68" s="145">
        <f>IF(AY68&gt;0,1,0)</f>
        <v/>
      </c>
      <c r="CX68" s="52" t="n">
        <v>0</v>
      </c>
      <c r="DM68">
        <f>IF(LOWER(T68)="ILS",12,1)*Y68/VLOOKUP($T68,CPC_USDConversion_xlTbl[[Currency2]:[Units/1 USD]],2,FALSE)</f>
        <v/>
      </c>
    </row>
    <row r="69">
      <c r="B69" s="113" t="n">
        <v>130794</v>
      </c>
      <c r="C69" s="113" t="n">
        <v>89840</v>
      </c>
      <c r="D69" s="113" t="n"/>
      <c r="E69" s="114" t="inlineStr">
        <is>
          <t>Mark Hitchins</t>
        </is>
      </c>
      <c r="F69" s="152" t="inlineStr">
        <is>
          <t>Head of SE Channels Engineering, EMEA</t>
        </is>
      </c>
      <c r="G69" s="113" t="inlineStr">
        <is>
          <t>EMEA SE</t>
        </is>
      </c>
      <c r="H69" s="113" t="inlineStr">
        <is>
          <t>Peter Sandkuijl</t>
        </is>
      </c>
      <c r="I69" s="113" t="inlineStr">
        <is>
          <t>Peter Sandkuijl</t>
        </is>
      </c>
      <c r="J69" s="114" t="inlineStr">
        <is>
          <t>Bruno Darmon</t>
        </is>
      </c>
      <c r="K69" s="114" t="inlineStr">
        <is>
          <t>Bruno Darmon</t>
        </is>
      </c>
      <c r="L69" s="113" t="inlineStr">
        <is>
          <t>EMEA Sales</t>
        </is>
      </c>
      <c r="M69" s="115" t="n">
        <v>1</v>
      </c>
      <c r="N69" s="151">
        <f>LEFT(CA69,3)</f>
        <v/>
      </c>
      <c r="O69" s="216" t="n">
        <v>40191</v>
      </c>
      <c r="P69" s="118">
        <f>($D$5-O69)/365</f>
        <v/>
      </c>
      <c r="Q69" s="119">
        <f>Q69</f>
        <v/>
      </c>
      <c r="R69" s="52" t="n"/>
      <c r="S69" s="120" t="inlineStr">
        <is>
          <t>Great Britain</t>
        </is>
      </c>
      <c r="T69" s="120" t="inlineStr">
        <is>
          <t>GBP</t>
        </is>
      </c>
      <c r="U69" s="120" t="n">
        <v>149500</v>
      </c>
      <c r="V69" s="120" t="n">
        <v>25754.54545454545</v>
      </c>
      <c r="W69" s="120" t="n"/>
      <c r="X69" s="120">
        <f>W69+V69+U69</f>
        <v/>
      </c>
      <c r="Y69" s="121" t="n"/>
      <c r="Z69" s="121" t="n"/>
      <c r="AA69" s="122" t="n"/>
      <c r="AB69" s="122" t="n"/>
      <c r="AC69" s="122" t="n"/>
      <c r="AD69" s="123">
        <f>AC69+AB69+AA69</f>
        <v/>
      </c>
      <c r="AE69" s="124">
        <f>IFERROR(AD69/X69-1,"")</f>
        <v/>
      </c>
      <c r="AF69" s="217">
        <f>IF(LOWER(T69)="ILS",12,1)*X69/VLOOKUP($T69,CPC_USDConversion_xlTbl[[Currency2]:[Units/1 USD]],2,FALSE)</f>
        <v/>
      </c>
      <c r="AG69" s="217">
        <f>IF(LOWER(T69)="ILS",12,1)*AD69/VLOOKUP($T69,CPC_USDConversion_xlTbl[[Currency2]:[Units/1 USD]],2,FALSE)</f>
        <v/>
      </c>
      <c r="AH69" s="126">
        <f>AF69/VLOOKUP($S69,'CP$'!$B$5:$D$74,2,FALSE)</f>
        <v/>
      </c>
      <c r="AI69" s="126">
        <f>AG69/VLOOKUP($S69,'CP$'!$B$5:$D$74,2,FALSE)</f>
        <v/>
      </c>
      <c r="AJ69" s="52" t="n"/>
      <c r="AK69" s="127" t="inlineStr">
        <is>
          <t>Sales Variable</t>
        </is>
      </c>
      <c r="AL69" s="218" t="n"/>
      <c r="AM69" s="129" t="n"/>
      <c r="AN69" s="121" t="n"/>
      <c r="AO69" s="130" t="n"/>
      <c r="AP69" s="131">
        <f>IFERROR(AO69/AM69,"")</f>
        <v/>
      </c>
      <c r="AQ69" s="219">
        <f>AO69*CC69</f>
        <v/>
      </c>
      <c r="AR69" s="219" t="n"/>
      <c r="AS69" s="220">
        <f>AQ69-AR69</f>
        <v/>
      </c>
      <c r="AT69" s="217">
        <f>AS69/VLOOKUP($T69,'USD Converstion'!$C$7:$D$174,2,FALSE)</f>
        <v/>
      </c>
      <c r="AU69" s="52" t="n"/>
      <c r="AV69" s="221" t="n">
        <v>44075</v>
      </c>
      <c r="AW69" s="222" t="n">
        <v>29219.54368932039</v>
      </c>
      <c r="AX69" s="222" t="n"/>
      <c r="AY69" s="223" t="n"/>
      <c r="AZ69" s="52" t="n"/>
      <c r="BA69" s="137" t="inlineStr">
        <is>
          <t>September, 2020 - Compensation change to RSU:30000 || August, 2020 - Promotion change from JS:E41M, Title:SE Manager, Channel &amp; SI, Yearly Salary:102400, Yearly Commission:25600, Total Compensation:128000 to JS:E31M, Title:Head of SE Channels Engineering, EMEA, Yearly Salary:112000, Yearly Commission:28000, Total Compensation:140000</t>
        </is>
      </c>
      <c r="BB69" s="138" t="inlineStr">
        <is>
          <t xml:space="preserve"> </t>
        </is>
      </c>
      <c r="BC69" s="52" t="n"/>
      <c r="BD69" s="219" t="n">
        <v>100000</v>
      </c>
      <c r="BE69" s="219" t="n">
        <v>25000</v>
      </c>
      <c r="BF69" s="219" t="n"/>
      <c r="BG69" s="120">
        <f>BF69+BE69+BD69</f>
        <v/>
      </c>
      <c r="BH69" s="217">
        <f>IF(LOWER(T69)="ILS",12,1)*BG69/VLOOKUP($T69,CPC_USDConversion_xlTbl[[Currency2]:[Units/1 USD]],2,FALSE)</f>
        <v/>
      </c>
      <c r="BI69" s="224">
        <f>BH69/VLOOKUP($S69,'CP$'!$B$5:$D$74,2,FALSE)</f>
        <v/>
      </c>
      <c r="BJ69" s="140" t="n">
        <v>110000</v>
      </c>
      <c r="BK69" s="140" t="n">
        <v>160000</v>
      </c>
      <c r="BL69" s="141">
        <f>IFERROR(U69/X69,"")</f>
        <v/>
      </c>
      <c r="BM69" s="141">
        <f>IFERROR(V69/X69,"")</f>
        <v/>
      </c>
      <c r="BN69" s="141">
        <f>IFERROR(W69/X69,"")</f>
        <v/>
      </c>
      <c r="BO69" s="141">
        <f>IFERROR(AA69/AD69,"")</f>
        <v/>
      </c>
      <c r="BP69" s="141">
        <f>IFERROR(AB69/AD69,"")</f>
        <v/>
      </c>
      <c r="BQ69" s="141">
        <f>IFERROR(AC69/AD69,"")</f>
        <v/>
      </c>
      <c r="BR69" s="119" t="n">
        <v>4</v>
      </c>
      <c r="BS69" s="119" t="n">
        <v>4</v>
      </c>
      <c r="BT69" s="119" t="n">
        <v>5</v>
      </c>
      <c r="BU69" s="119" t="n">
        <v>0</v>
      </c>
      <c r="BV69" s="119" t="n"/>
      <c r="BW69" s="119" t="n"/>
      <c r="BX69" s="119" t="n"/>
      <c r="BY69" s="119" t="n"/>
      <c r="BZ69" s="119" t="inlineStr">
        <is>
          <t>Employee</t>
        </is>
      </c>
      <c r="CA69" s="142" t="inlineStr">
        <is>
          <t>E31P</t>
        </is>
      </c>
      <c r="CB69" s="131" t="n">
        <v>1</v>
      </c>
      <c r="CC69" s="143">
        <f>IF(P69&gt;1,1,P69)*CB69</f>
        <v/>
      </c>
      <c r="CD69" s="143" t="n"/>
      <c r="CE69" s="222" t="n">
        <v>86916.72</v>
      </c>
      <c r="CF69" s="86" t="n"/>
      <c r="CG69" s="219" t="n">
        <v>136785.3658536586</v>
      </c>
      <c r="CH69" s="217">
        <f>IF(LOWER(T69)="ILS",12,1)*CG69/VLOOKUP($T69,CPC_USDConversion_xlTbl[[Currency2]:[Units/1 USD]],2,FALSE)</f>
        <v/>
      </c>
      <c r="CI69" s="225">
        <f>AF69</f>
        <v/>
      </c>
      <c r="CJ69" s="225">
        <f>IFERROR(CI69-CH69,"")</f>
        <v/>
      </c>
      <c r="CK69" s="140">
        <f>ROUND(AN69*CC69,-2)</f>
        <v/>
      </c>
      <c r="CL69" s="217">
        <f>CK69/VLOOKUP($T69,'USD Converstion'!$C$7:$D$174,2,FALSE)</f>
        <v/>
      </c>
      <c r="CM69" s="145">
        <f>IF(AD69&gt;X69,1,0)</f>
        <v/>
      </c>
      <c r="CN69" s="225">
        <f>IF(CM69&gt;0,AG69,0)</f>
        <v/>
      </c>
      <c r="CO69" s="225">
        <f>IF(CM69=0,0,AF69)</f>
        <v/>
      </c>
      <c r="CP69" s="146" t="n">
        <v>0</v>
      </c>
      <c r="CQ69" s="147" t="n">
        <v>0</v>
      </c>
      <c r="CR69" s="225">
        <f>AM69/VLOOKUP(T69,'USD Converstion'!$C$7:$D$174,2,FALSE)</f>
        <v/>
      </c>
      <c r="CS69" s="226">
        <f>AT69</f>
        <v/>
      </c>
      <c r="CT69" s="222" t="n">
        <v>0</v>
      </c>
      <c r="CU69" s="227" t="n">
        <v>0</v>
      </c>
      <c r="CV69" s="145">
        <f>IF(AX69&gt;0,1,0)</f>
        <v/>
      </c>
      <c r="CW69" s="145">
        <f>IF(AY69&gt;0,1,0)</f>
        <v/>
      </c>
      <c r="CX69" s="52" t="n">
        <v>0</v>
      </c>
      <c r="DM69">
        <f>IF(LOWER(T69)="ILS",12,1)*Y69/VLOOKUP($T69,CPC_USDConversion_xlTbl[[Currency2]:[Units/1 USD]],2,FALSE)</f>
        <v/>
      </c>
    </row>
    <row r="70">
      <c r="B70" s="113" t="n">
        <v>114510</v>
      </c>
      <c r="C70" s="113" t="n">
        <v>52988</v>
      </c>
      <c r="D70" s="113" t="n">
        <v>25522</v>
      </c>
      <c r="E70" s="114" t="inlineStr">
        <is>
          <t>Marko Ostanek</t>
        </is>
      </c>
      <c r="F70" s="152" t="inlineStr">
        <is>
          <t>Security Engineer</t>
        </is>
      </c>
      <c r="G70" s="113" t="inlineStr">
        <is>
          <t>Security Engineering , Eastern Europe</t>
        </is>
      </c>
      <c r="H70" s="113" t="inlineStr">
        <is>
          <t>Peter Kovalcik</t>
        </is>
      </c>
      <c r="I70" s="113" t="inlineStr">
        <is>
          <t>Peter Sandkuijl</t>
        </is>
      </c>
      <c r="J70" s="114" t="inlineStr">
        <is>
          <t>Bruno Darmon</t>
        </is>
      </c>
      <c r="K70" s="114" t="inlineStr">
        <is>
          <t>Bruno Darmon</t>
        </is>
      </c>
      <c r="L70" s="113" t="inlineStr">
        <is>
          <t>EMEA Sales</t>
        </is>
      </c>
      <c r="M70" s="115" t="n">
        <v>1</v>
      </c>
      <c r="N70" s="151">
        <f>LEFT(CA70,3)</f>
        <v/>
      </c>
      <c r="O70" s="216" t="n">
        <v>43009</v>
      </c>
      <c r="P70" s="118">
        <f>($D$5-O70)/365</f>
        <v/>
      </c>
      <c r="Q70" s="119">
        <f>Q70</f>
        <v/>
      </c>
      <c r="R70" s="52" t="n"/>
      <c r="S70" s="120" t="inlineStr">
        <is>
          <t>Slovenia</t>
        </is>
      </c>
      <c r="T70" s="120" t="inlineStr">
        <is>
          <t>EUR</t>
        </is>
      </c>
      <c r="U70" s="120" t="n">
        <v>89500</v>
      </c>
      <c r="V70" s="120" t="n">
        <v>14845.45454545454</v>
      </c>
      <c r="W70" s="120" t="n"/>
      <c r="X70" s="120">
        <f>W70+V70+U70</f>
        <v/>
      </c>
      <c r="Y70" s="121" t="n"/>
      <c r="Z70" s="121" t="n"/>
      <c r="AA70" s="122" t="n"/>
      <c r="AB70" s="122" t="n"/>
      <c r="AC70" s="122" t="n"/>
      <c r="AD70" s="123">
        <f>AC70+AB70+AA70</f>
        <v/>
      </c>
      <c r="AE70" s="124">
        <f>IFERROR(AD70/X70-1,"")</f>
        <v/>
      </c>
      <c r="AF70" s="217">
        <f>IF(LOWER(T70)="ILS",12,1)*X70/VLOOKUP($T70,CPC_USDConversion_xlTbl[[Currency2]:[Units/1 USD]],2,FALSE)</f>
        <v/>
      </c>
      <c r="AG70" s="217">
        <f>IF(LOWER(T70)="ILS",12,1)*AD70/VLOOKUP($T70,CPC_USDConversion_xlTbl[[Currency2]:[Units/1 USD]],2,FALSE)</f>
        <v/>
      </c>
      <c r="AH70" s="126">
        <f>AF70/VLOOKUP($S70,'CP$'!$B$5:$D$74,2,FALSE)</f>
        <v/>
      </c>
      <c r="AI70" s="126">
        <f>AG70/VLOOKUP($S70,'CP$'!$B$5:$D$74,2,FALSE)</f>
        <v/>
      </c>
      <c r="AJ70" s="52" t="n"/>
      <c r="AK70" s="127" t="inlineStr">
        <is>
          <t>Sales Variable</t>
        </is>
      </c>
      <c r="AL70" s="218" t="n"/>
      <c r="AM70" s="129" t="n"/>
      <c r="AN70" s="121" t="n"/>
      <c r="AO70" s="130" t="n"/>
      <c r="AP70" s="131">
        <f>IFERROR(AO70/AM70,"")</f>
        <v/>
      </c>
      <c r="AQ70" s="219">
        <f>AO70*CC70</f>
        <v/>
      </c>
      <c r="AR70" s="219" t="n"/>
      <c r="AS70" s="220">
        <f>AQ70-AR70</f>
        <v/>
      </c>
      <c r="AT70" s="217">
        <f>AS70/VLOOKUP($T70,'USD Converstion'!$C$7:$D$174,2,FALSE)</f>
        <v/>
      </c>
      <c r="AU70" s="52" t="n"/>
      <c r="AV70" s="221" t="n">
        <v>43957</v>
      </c>
      <c r="AW70" s="222" t="n">
        <v>19589.26213592233</v>
      </c>
      <c r="AX70" s="222" t="n"/>
      <c r="AY70" s="223" t="n"/>
      <c r="AZ70" s="52" t="n"/>
      <c r="BA70" s="137" t="n"/>
      <c r="BB70" s="138" t="inlineStr">
        <is>
          <t xml:space="preserve"> </t>
        </is>
      </c>
      <c r="BC70" s="52" t="n"/>
      <c r="BD70" s="219" t="n">
        <v>60000</v>
      </c>
      <c r="BE70" s="219" t="n">
        <v>15000</v>
      </c>
      <c r="BF70" s="219" t="n"/>
      <c r="BG70" s="120">
        <f>BF70+BE70+BD70</f>
        <v/>
      </c>
      <c r="BH70" s="217">
        <f>IF(LOWER(T70)="ILS",12,1)*BG70/VLOOKUP($T70,CPC_USDConversion_xlTbl[[Currency2]:[Units/1 USD]],2,FALSE)</f>
        <v/>
      </c>
      <c r="BI70" s="224">
        <f>BH70/VLOOKUP($S70,'CP$'!$B$5:$D$74,2,FALSE)</f>
        <v/>
      </c>
      <c r="BJ70" s="140" t="n">
        <v>66000</v>
      </c>
      <c r="BK70" s="140" t="n">
        <v>82000</v>
      </c>
      <c r="BL70" s="141">
        <f>IFERROR(U70/X70,"")</f>
        <v/>
      </c>
      <c r="BM70" s="141">
        <f>IFERROR(V70/X70,"")</f>
        <v/>
      </c>
      <c r="BN70" s="141">
        <f>IFERROR(W70/X70,"")</f>
        <v/>
      </c>
      <c r="BO70" s="141">
        <f>IFERROR(AA70/AD70,"")</f>
        <v/>
      </c>
      <c r="BP70" s="141">
        <f>IFERROR(AB70/AD70,"")</f>
        <v/>
      </c>
      <c r="BQ70" s="141">
        <f>IFERROR(AC70/AD70,"")</f>
        <v/>
      </c>
      <c r="BR70" s="119" t="n">
        <v>5</v>
      </c>
      <c r="BS70" s="119" t="n">
        <v>5</v>
      </c>
      <c r="BT70" s="119" t="n">
        <v>5</v>
      </c>
      <c r="BU70" s="119" t="n">
        <v>0</v>
      </c>
      <c r="BV70" s="119" t="n"/>
      <c r="BW70" s="119" t="n"/>
      <c r="BX70" s="119" t="n"/>
      <c r="BY70" s="119" t="n"/>
      <c r="BZ70" s="119" t="inlineStr">
        <is>
          <t>Contractor</t>
        </is>
      </c>
      <c r="CA70" s="142" t="inlineStr">
        <is>
          <t>E41P</t>
        </is>
      </c>
      <c r="CB70" s="131" t="n">
        <v>1</v>
      </c>
      <c r="CC70" s="143">
        <f>IF(P70&gt;1,1,P70)*CB70</f>
        <v/>
      </c>
      <c r="CD70" s="143" t="n"/>
      <c r="CE70" s="222" t="n">
        <v>22627.08</v>
      </c>
      <c r="CF70" s="86" t="n"/>
      <c r="CG70" s="219" t="n">
        <v>78248.78048780489</v>
      </c>
      <c r="CH70" s="217">
        <f>IF(LOWER(T70)="ILS",12,1)*CG70/VLOOKUP($T70,CPC_USDConversion_xlTbl[[Currency2]:[Units/1 USD]],2,FALSE)</f>
        <v/>
      </c>
      <c r="CI70" s="225">
        <f>AF70</f>
        <v/>
      </c>
      <c r="CJ70" s="225">
        <f>IFERROR(CI70-CH70,"")</f>
        <v/>
      </c>
      <c r="CK70" s="140">
        <f>ROUND(AN70*CC70,-2)</f>
        <v/>
      </c>
      <c r="CL70" s="217">
        <f>CK70/VLOOKUP($T70,'USD Converstion'!$C$7:$D$174,2,FALSE)</f>
        <v/>
      </c>
      <c r="CM70" s="145">
        <f>IF(AD70&gt;X70,1,0)</f>
        <v/>
      </c>
      <c r="CN70" s="225">
        <f>IF(CM70&gt;0,AG70,0)</f>
        <v/>
      </c>
      <c r="CO70" s="225">
        <f>IF(CM70=0,0,AF70)</f>
        <v/>
      </c>
      <c r="CP70" s="146" t="n">
        <v>0</v>
      </c>
      <c r="CQ70" s="147" t="n">
        <v>0</v>
      </c>
      <c r="CR70" s="225">
        <f>AM70/VLOOKUP(T70,'USD Converstion'!$C$7:$D$174,2,FALSE)</f>
        <v/>
      </c>
      <c r="CS70" s="226">
        <f>AT70</f>
        <v/>
      </c>
      <c r="CT70" s="222" t="n">
        <v>0</v>
      </c>
      <c r="CU70" s="227" t="n">
        <v>0</v>
      </c>
      <c r="CV70" s="145">
        <f>IF(AX70&gt;0,1,0)</f>
        <v/>
      </c>
      <c r="CW70" s="145">
        <f>IF(AY70&gt;0,1,0)</f>
        <v/>
      </c>
      <c r="CX70" s="52" t="n">
        <v>0</v>
      </c>
      <c r="DM70">
        <f>IF(LOWER(T70)="ILS",12,1)*Y70/VLOOKUP($T70,CPC_USDConversion_xlTbl[[Currency2]:[Units/1 USD]],2,FALSE)</f>
        <v/>
      </c>
    </row>
    <row r="71">
      <c r="B71" s="113" t="n">
        <v>130286</v>
      </c>
      <c r="C71" s="113" t="n">
        <v>112010</v>
      </c>
      <c r="D71" s="113" t="n">
        <v>62946</v>
      </c>
      <c r="E71" s="114" t="inlineStr">
        <is>
          <t>Miguel Hernes</t>
        </is>
      </c>
      <c r="F71" s="152" t="inlineStr">
        <is>
          <t xml:space="preserve">Security Engineer </t>
        </is>
      </c>
      <c r="G71" s="113" t="inlineStr">
        <is>
          <t>Security Engineering, SER</t>
        </is>
      </c>
      <c r="H71" s="113" t="inlineStr">
        <is>
          <t>David Gubiani</t>
        </is>
      </c>
      <c r="I71" s="113" t="inlineStr">
        <is>
          <t>Peter Sandkuijl</t>
        </is>
      </c>
      <c r="J71" s="114" t="inlineStr">
        <is>
          <t>Bruno Darmon</t>
        </is>
      </c>
      <c r="K71" s="114" t="inlineStr">
        <is>
          <t>Bruno Darmon</t>
        </is>
      </c>
      <c r="L71" s="113" t="inlineStr">
        <is>
          <t>EMEA Sales</t>
        </is>
      </c>
      <c r="M71" s="115" t="n">
        <v>1</v>
      </c>
      <c r="N71" s="151">
        <f>LEFT(CA71,3)</f>
        <v/>
      </c>
      <c r="O71" s="216" t="n">
        <v>43023</v>
      </c>
      <c r="P71" s="118">
        <f>($D$5-O71)/365</f>
        <v/>
      </c>
      <c r="Q71" s="119">
        <f>Q71</f>
        <v/>
      </c>
      <c r="R71" s="52" t="n"/>
      <c r="S71" s="120" t="inlineStr">
        <is>
          <t>Spain</t>
        </is>
      </c>
      <c r="T71" s="120" t="inlineStr">
        <is>
          <t>EUR</t>
        </is>
      </c>
      <c r="U71" s="120" t="n">
        <v>76775</v>
      </c>
      <c r="V71" s="120" t="n">
        <v>12531.81818181818</v>
      </c>
      <c r="W71" s="120" t="n"/>
      <c r="X71" s="120">
        <f>W71+V71+U71</f>
        <v/>
      </c>
      <c r="Y71" s="121" t="n"/>
      <c r="Z71" s="121" t="n"/>
      <c r="AA71" s="122" t="n"/>
      <c r="AB71" s="122" t="n"/>
      <c r="AC71" s="122" t="n"/>
      <c r="AD71" s="123">
        <f>AC71+AB71+AA71</f>
        <v/>
      </c>
      <c r="AE71" s="124">
        <f>IFERROR(AD71/X71-1,"")</f>
        <v/>
      </c>
      <c r="AF71" s="217">
        <f>IF(LOWER(T71)="ILS",12,1)*X71/VLOOKUP($T71,CPC_USDConversion_xlTbl[[Currency2]:[Units/1 USD]],2,FALSE)</f>
        <v/>
      </c>
      <c r="AG71" s="217">
        <f>IF(LOWER(T71)="ILS",12,1)*AD71/VLOOKUP($T71,CPC_USDConversion_xlTbl[[Currency2]:[Units/1 USD]],2,FALSE)</f>
        <v/>
      </c>
      <c r="AH71" s="126">
        <f>AF71/VLOOKUP($S71,'CP$'!$B$5:$D$74,2,FALSE)</f>
        <v/>
      </c>
      <c r="AI71" s="126">
        <f>AG71/VLOOKUP($S71,'CP$'!$B$5:$D$74,2,FALSE)</f>
        <v/>
      </c>
      <c r="AJ71" s="52" t="n"/>
      <c r="AK71" s="127" t="inlineStr">
        <is>
          <t>Sales Variable</t>
        </is>
      </c>
      <c r="AL71" s="218" t="n"/>
      <c r="AM71" s="129" t="n"/>
      <c r="AN71" s="121" t="n"/>
      <c r="AO71" s="130" t="n"/>
      <c r="AP71" s="131">
        <f>IFERROR(AO71/AM71,"")</f>
        <v/>
      </c>
      <c r="AQ71" s="219">
        <f>AO71*CC71</f>
        <v/>
      </c>
      <c r="AR71" s="219" t="n"/>
      <c r="AS71" s="220">
        <f>AQ71-AR71</f>
        <v/>
      </c>
      <c r="AT71" s="217">
        <f>AS71/VLOOKUP($T71,'USD Converstion'!$C$7:$D$174,2,FALSE)</f>
        <v/>
      </c>
      <c r="AU71" s="52" t="n"/>
      <c r="AV71" s="221" t="n">
        <v>43957</v>
      </c>
      <c r="AW71" s="222" t="n">
        <v>14665.76699029126</v>
      </c>
      <c r="AX71" s="222" t="n"/>
      <c r="AY71" s="223" t="n"/>
      <c r="AZ71" s="52" t="n"/>
      <c r="BA71" s="137" t="n"/>
      <c r="BB71" s="138" t="inlineStr">
        <is>
          <t xml:space="preserve"> </t>
        </is>
      </c>
      <c r="BC71" s="52" t="n"/>
      <c r="BD71" s="219" t="n">
        <v>52000</v>
      </c>
      <c r="BE71" s="219" t="n">
        <v>13000</v>
      </c>
      <c r="BF71" s="219" t="n"/>
      <c r="BG71" s="120">
        <f>BF71+BE71+BD71</f>
        <v/>
      </c>
      <c r="BH71" s="217">
        <f>IF(LOWER(T71)="ILS",12,1)*BG71/VLOOKUP($T71,CPC_USDConversion_xlTbl[[Currency2]:[Units/1 USD]],2,FALSE)</f>
        <v/>
      </c>
      <c r="BI71" s="224">
        <f>BH71/VLOOKUP($S71,'CP$'!$B$5:$D$74,2,FALSE)</f>
        <v/>
      </c>
      <c r="BJ71" s="140" t="n">
        <v>50000</v>
      </c>
      <c r="BK71" s="140" t="n">
        <v>80000</v>
      </c>
      <c r="BL71" s="141">
        <f>IFERROR(U71/X71,"")</f>
        <v/>
      </c>
      <c r="BM71" s="141">
        <f>IFERROR(V71/X71,"")</f>
        <v/>
      </c>
      <c r="BN71" s="141">
        <f>IFERROR(W71/X71,"")</f>
        <v/>
      </c>
      <c r="BO71" s="141">
        <f>IFERROR(AA71/AD71,"")</f>
        <v/>
      </c>
      <c r="BP71" s="141">
        <f>IFERROR(AB71/AD71,"")</f>
        <v/>
      </c>
      <c r="BQ71" s="141">
        <f>IFERROR(AC71/AD71,"")</f>
        <v/>
      </c>
      <c r="BR71" s="119" t="n">
        <v>4</v>
      </c>
      <c r="BS71" s="119" t="n">
        <v>4</v>
      </c>
      <c r="BT71" s="119" t="n">
        <v>5</v>
      </c>
      <c r="BU71" s="119" t="n">
        <v>0</v>
      </c>
      <c r="BV71" s="119" t="n"/>
      <c r="BW71" s="119" t="n"/>
      <c r="BX71" s="119" t="n"/>
      <c r="BY71" s="119" t="n"/>
      <c r="BZ71" s="119" t="inlineStr">
        <is>
          <t>Employee</t>
        </is>
      </c>
      <c r="CA71" s="142" t="inlineStr">
        <is>
          <t>E51P</t>
        </is>
      </c>
      <c r="CB71" s="131" t="n">
        <v>1</v>
      </c>
      <c r="CC71" s="143">
        <f>IF(P71&gt;1,1,P71)*CB71</f>
        <v/>
      </c>
      <c r="CD71" s="143" t="n"/>
      <c r="CE71" s="222" t="n">
        <v>24782.04</v>
      </c>
      <c r="CF71" s="86" t="n"/>
      <c r="CG71" s="219" t="n">
        <v>65834.14634146342</v>
      </c>
      <c r="CH71" s="217">
        <f>IF(LOWER(T71)="ILS",12,1)*CG71/VLOOKUP($T71,CPC_USDConversion_xlTbl[[Currency2]:[Units/1 USD]],2,FALSE)</f>
        <v/>
      </c>
      <c r="CI71" s="225">
        <f>AF71</f>
        <v/>
      </c>
      <c r="CJ71" s="225">
        <f>IFERROR(CI71-CH71,"")</f>
        <v/>
      </c>
      <c r="CK71" s="140">
        <f>ROUND(AN71*CC71,-2)</f>
        <v/>
      </c>
      <c r="CL71" s="217">
        <f>CK71/VLOOKUP($T71,'USD Converstion'!$C$7:$D$174,2,FALSE)</f>
        <v/>
      </c>
      <c r="CM71" s="145">
        <f>IF(AD71&gt;X71,1,0)</f>
        <v/>
      </c>
      <c r="CN71" s="225">
        <f>IF(CM71&gt;0,AG71,0)</f>
        <v/>
      </c>
      <c r="CO71" s="225">
        <f>IF(CM71=0,0,AF71)</f>
        <v/>
      </c>
      <c r="CP71" s="146" t="n">
        <v>0</v>
      </c>
      <c r="CQ71" s="147" t="n">
        <v>0</v>
      </c>
      <c r="CR71" s="225">
        <f>AM71/VLOOKUP(T71,'USD Converstion'!$C$7:$D$174,2,FALSE)</f>
        <v/>
      </c>
      <c r="CS71" s="226">
        <f>AT71</f>
        <v/>
      </c>
      <c r="CT71" s="222" t="n">
        <v>0</v>
      </c>
      <c r="CU71" s="227" t="n">
        <v>0</v>
      </c>
      <c r="CV71" s="145">
        <f>IF(AX71&gt;0,1,0)</f>
        <v/>
      </c>
      <c r="CW71" s="145">
        <f>IF(AY71&gt;0,1,0)</f>
        <v/>
      </c>
      <c r="CX71" s="52" t="n">
        <v>0</v>
      </c>
      <c r="DM71">
        <f>IF(LOWER(T71)="ILS",12,1)*Y71/VLOOKUP($T71,CPC_USDConversion_xlTbl[[Currency2]:[Units/1 USD]],2,FALSE)</f>
        <v/>
      </c>
    </row>
    <row r="72">
      <c r="B72" s="113" t="n">
        <v>104160</v>
      </c>
      <c r="C72" s="113" t="n">
        <v>106713</v>
      </c>
      <c r="D72" s="113" t="n">
        <v>53131</v>
      </c>
      <c r="E72" s="114" t="inlineStr">
        <is>
          <t>Bruno Duarte</t>
        </is>
      </c>
      <c r="F72" s="152" t="inlineStr">
        <is>
          <t>SE Team Leader</t>
        </is>
      </c>
      <c r="G72" s="113" t="inlineStr">
        <is>
          <t>Security Engineering, SER</t>
        </is>
      </c>
      <c r="H72" s="113" t="inlineStr">
        <is>
          <t>David Gubiani</t>
        </is>
      </c>
      <c r="I72" s="113" t="inlineStr">
        <is>
          <t>Peter Sandkuijl</t>
        </is>
      </c>
      <c r="J72" s="114" t="inlineStr">
        <is>
          <t>Bruno Darmon</t>
        </is>
      </c>
      <c r="K72" s="114" t="inlineStr">
        <is>
          <t>Bruno Darmon</t>
        </is>
      </c>
      <c r="L72" s="113" t="inlineStr">
        <is>
          <t>EMEA Sales</t>
        </is>
      </c>
      <c r="M72" s="115" t="n">
        <v>1</v>
      </c>
      <c r="N72" s="151">
        <f>LEFT(CA72,3)</f>
        <v/>
      </c>
      <c r="O72" s="216" t="n">
        <v>42933</v>
      </c>
      <c r="P72" s="118">
        <f>($D$5-O72)/365</f>
        <v/>
      </c>
      <c r="Q72" s="119">
        <f>Q72</f>
        <v/>
      </c>
      <c r="R72" s="52" t="n"/>
      <c r="S72" s="120" t="inlineStr">
        <is>
          <t>Portugal</t>
        </is>
      </c>
      <c r="T72" s="120" t="inlineStr">
        <is>
          <t>EUR</t>
        </is>
      </c>
      <c r="U72" s="120" t="n">
        <v>94500</v>
      </c>
      <c r="V72" s="120" t="n">
        <v>15754.54545454545</v>
      </c>
      <c r="W72" s="120" t="n"/>
      <c r="X72" s="120">
        <f>W72+V72+U72</f>
        <v/>
      </c>
      <c r="Y72" s="121" t="n"/>
      <c r="Z72" s="121" t="n"/>
      <c r="AA72" s="122" t="n"/>
      <c r="AB72" s="122" t="n"/>
      <c r="AC72" s="122" t="n"/>
      <c r="AD72" s="123">
        <f>AC72+AB72+AA72</f>
        <v/>
      </c>
      <c r="AE72" s="124">
        <f>IFERROR(AD72/X72-1,"")</f>
        <v/>
      </c>
      <c r="AF72" s="217">
        <f>IF(LOWER(T72)="ILS",12,1)*X72/VLOOKUP($T72,CPC_USDConversion_xlTbl[[Currency2]:[Units/1 USD]],2,FALSE)</f>
        <v/>
      </c>
      <c r="AG72" s="217">
        <f>IF(LOWER(T72)="ILS",12,1)*AD72/VLOOKUP($T72,CPC_USDConversion_xlTbl[[Currency2]:[Units/1 USD]],2,FALSE)</f>
        <v/>
      </c>
      <c r="AH72" s="126">
        <f>AF72/VLOOKUP($S72,'CP$'!$B$5:$D$74,2,FALSE)</f>
        <v/>
      </c>
      <c r="AI72" s="126">
        <f>AG72/VLOOKUP($S72,'CP$'!$B$5:$D$74,2,FALSE)</f>
        <v/>
      </c>
      <c r="AJ72" s="52" t="n"/>
      <c r="AK72" s="127" t="inlineStr">
        <is>
          <t>Sales Variable</t>
        </is>
      </c>
      <c r="AL72" s="218" t="n"/>
      <c r="AM72" s="129" t="n"/>
      <c r="AN72" s="121" t="n"/>
      <c r="AO72" s="130" t="n"/>
      <c r="AP72" s="131">
        <f>IFERROR(AO72/AM72,"")</f>
        <v/>
      </c>
      <c r="AQ72" s="219">
        <f>AO72*CC72</f>
        <v/>
      </c>
      <c r="AR72" s="219" t="n"/>
      <c r="AS72" s="220">
        <f>AQ72-AR72</f>
        <v/>
      </c>
      <c r="AT72" s="217">
        <f>AS72/VLOOKUP($T72,'USD Converstion'!$C$7:$D$174,2,FALSE)</f>
        <v/>
      </c>
      <c r="AU72" s="52" t="n"/>
      <c r="AV72" s="221" t="n">
        <v>43957</v>
      </c>
      <c r="AW72" s="222" t="n">
        <v>14665.76699029126</v>
      </c>
      <c r="AX72" s="222" t="n"/>
      <c r="AY72" s="223" t="n"/>
      <c r="AZ72" s="52" t="n"/>
      <c r="BA72" s="137" t="inlineStr">
        <is>
          <t>January, 2021 - Promotion change from JS:E51P, Title:Security Engineer, Yearly Salary:60000, Yearly Commission:15000, Total Compensation:75000 to JS:E41M, Title:SE Team Leader, RSU:15000, Yearly Salary:68000, Yearly Commission:17000, Total Compensation:85000</t>
        </is>
      </c>
      <c r="BB72" s="138" t="inlineStr">
        <is>
          <t xml:space="preserve"> </t>
        </is>
      </c>
      <c r="BC72" s="52" t="n"/>
      <c r="BD72" s="219" t="n">
        <v>56000</v>
      </c>
      <c r="BE72" s="219" t="n">
        <v>14000</v>
      </c>
      <c r="BF72" s="219" t="n"/>
      <c r="BG72" s="120">
        <f>BF72+BE72+BD72</f>
        <v/>
      </c>
      <c r="BH72" s="217">
        <f>IF(LOWER(T72)="ILS",12,1)*BG72/VLOOKUP($T72,CPC_USDConversion_xlTbl[[Currency2]:[Units/1 USD]],2,FALSE)</f>
        <v/>
      </c>
      <c r="BI72" s="224">
        <f>BH72/VLOOKUP($S72,'CP$'!$B$5:$D$74,2,FALSE)</f>
        <v/>
      </c>
      <c r="BJ72" s="140" t="n">
        <v>60000</v>
      </c>
      <c r="BK72" s="140" t="n">
        <v>85000</v>
      </c>
      <c r="BL72" s="141">
        <f>IFERROR(U72/X72,"")</f>
        <v/>
      </c>
      <c r="BM72" s="141">
        <f>IFERROR(V72/X72,"")</f>
        <v/>
      </c>
      <c r="BN72" s="141">
        <f>IFERROR(W72/X72,"")</f>
        <v/>
      </c>
      <c r="BO72" s="141">
        <f>IFERROR(AA72/AD72,"")</f>
        <v/>
      </c>
      <c r="BP72" s="141">
        <f>IFERROR(AB72/AD72,"")</f>
        <v/>
      </c>
      <c r="BQ72" s="141">
        <f>IFERROR(AC72/AD72,"")</f>
        <v/>
      </c>
      <c r="BR72" s="119" t="n">
        <v>3</v>
      </c>
      <c r="BS72" s="119" t="n">
        <v>3</v>
      </c>
      <c r="BT72" s="119" t="n">
        <v>5</v>
      </c>
      <c r="BU72" s="119" t="n">
        <v>0</v>
      </c>
      <c r="BV72" s="119" t="n"/>
      <c r="BW72" s="119" t="n"/>
      <c r="BX72" s="119" t="n"/>
      <c r="BY72" s="119" t="n"/>
      <c r="BZ72" s="119" t="inlineStr">
        <is>
          <t>Employee</t>
        </is>
      </c>
      <c r="CA72" s="142" t="inlineStr">
        <is>
          <t>E41M</t>
        </is>
      </c>
      <c r="CB72" s="131" t="n">
        <v>1</v>
      </c>
      <c r="CC72" s="143">
        <f>IF(P72&gt;1,1,P72)*CB72</f>
        <v/>
      </c>
      <c r="CD72" s="143" t="n"/>
      <c r="CE72" s="222" t="n">
        <v>32683.56</v>
      </c>
      <c r="CF72" s="86" t="n"/>
      <c r="CG72" s="219" t="n">
        <v>73370.73170731709</v>
      </c>
      <c r="CH72" s="217">
        <f>IF(LOWER(T72)="ILS",12,1)*CG72/VLOOKUP($T72,CPC_USDConversion_xlTbl[[Currency2]:[Units/1 USD]],2,FALSE)</f>
        <v/>
      </c>
      <c r="CI72" s="225">
        <f>AF72</f>
        <v/>
      </c>
      <c r="CJ72" s="225">
        <f>IFERROR(CI72-CH72,"")</f>
        <v/>
      </c>
      <c r="CK72" s="140">
        <f>ROUND(AN72*CC72,-2)</f>
        <v/>
      </c>
      <c r="CL72" s="217">
        <f>CK72/VLOOKUP($T72,'USD Converstion'!$C$7:$D$174,2,FALSE)</f>
        <v/>
      </c>
      <c r="CM72" s="145">
        <f>IF(AD72&gt;X72,1,0)</f>
        <v/>
      </c>
      <c r="CN72" s="225">
        <f>IF(CM72&gt;0,AG72,0)</f>
        <v/>
      </c>
      <c r="CO72" s="225">
        <f>IF(CM72=0,0,AF72)</f>
        <v/>
      </c>
      <c r="CP72" s="146" t="n">
        <v>0</v>
      </c>
      <c r="CQ72" s="147" t="n">
        <v>0</v>
      </c>
      <c r="CR72" s="225">
        <f>AM72/VLOOKUP(T72,'USD Converstion'!$C$7:$D$174,2,FALSE)</f>
        <v/>
      </c>
      <c r="CS72" s="226">
        <f>AT72</f>
        <v/>
      </c>
      <c r="CT72" s="222" t="n">
        <v>0</v>
      </c>
      <c r="CU72" s="227" t="n">
        <v>0</v>
      </c>
      <c r="CV72" s="145">
        <f>IF(AX72&gt;0,1,0)</f>
        <v/>
      </c>
      <c r="CW72" s="145">
        <f>IF(AY72&gt;0,1,0)</f>
        <v/>
      </c>
      <c r="CX72" s="52" t="n">
        <v>0</v>
      </c>
      <c r="DM72">
        <f>IF(LOWER(T72)="ILS",12,1)*Y72/VLOOKUP($T72,CPC_USDConversion_xlTbl[[Currency2]:[Units/1 USD]],2,FALSE)</f>
        <v/>
      </c>
    </row>
    <row r="73">
      <c r="B73" s="113" t="n">
        <v>134711</v>
      </c>
      <c r="C73" s="113" t="n">
        <v>99417</v>
      </c>
      <c r="D73" s="113" t="n">
        <v>34733</v>
      </c>
      <c r="E73" s="114" t="inlineStr">
        <is>
          <t>Petar Markota</t>
        </is>
      </c>
      <c r="F73" s="152" t="inlineStr">
        <is>
          <t>Security Engineer</t>
        </is>
      </c>
      <c r="G73" s="113" t="inlineStr">
        <is>
          <t>Security Engineering , Eastern Europe EL</t>
        </is>
      </c>
      <c r="H73" s="113" t="inlineStr">
        <is>
          <t>Peter Kovalcik</t>
        </is>
      </c>
      <c r="I73" s="113" t="inlineStr">
        <is>
          <t>Peter Sandkuijl</t>
        </is>
      </c>
      <c r="J73" s="114" t="inlineStr">
        <is>
          <t>Bruno Darmon</t>
        </is>
      </c>
      <c r="K73" s="114" t="inlineStr">
        <is>
          <t>Bruno Darmon</t>
        </is>
      </c>
      <c r="L73" s="113" t="inlineStr">
        <is>
          <t>EMEA Sales</t>
        </is>
      </c>
      <c r="M73" s="115" t="n">
        <v>1</v>
      </c>
      <c r="N73" s="151">
        <f>LEFT(CA73,3)</f>
        <v/>
      </c>
      <c r="O73" s="216" t="n">
        <v>43527</v>
      </c>
      <c r="P73" s="118">
        <f>($D$5-O73)/365</f>
        <v/>
      </c>
      <c r="Q73" s="119">
        <f>Q73</f>
        <v/>
      </c>
      <c r="R73" s="52" t="n"/>
      <c r="S73" s="120" t="inlineStr">
        <is>
          <t>Serbia</t>
        </is>
      </c>
      <c r="T73" s="120" t="inlineStr">
        <is>
          <t>EUR</t>
        </is>
      </c>
      <c r="U73" s="120" t="n">
        <v>45500</v>
      </c>
      <c r="V73" s="120" t="n">
        <v>6845.454545454545</v>
      </c>
      <c r="W73" s="120" t="n"/>
      <c r="X73" s="120">
        <f>W73+V73+U73</f>
        <v/>
      </c>
      <c r="Y73" s="121" t="n"/>
      <c r="Z73" s="121" t="n"/>
      <c r="AA73" s="122" t="n"/>
      <c r="AB73" s="122" t="n"/>
      <c r="AC73" s="122" t="n"/>
      <c r="AD73" s="123">
        <f>AC73+AB73+AA73</f>
        <v/>
      </c>
      <c r="AE73" s="124">
        <f>IFERROR(AD73/X73-1,"")</f>
        <v/>
      </c>
      <c r="AF73" s="217">
        <f>IF(LOWER(T73)="ILS",12,1)*X73/VLOOKUP($T73,CPC_USDConversion_xlTbl[[Currency2]:[Units/1 USD]],2,FALSE)</f>
        <v/>
      </c>
      <c r="AG73" s="217">
        <f>IF(LOWER(T73)="ILS",12,1)*AD73/VLOOKUP($T73,CPC_USDConversion_xlTbl[[Currency2]:[Units/1 USD]],2,FALSE)</f>
        <v/>
      </c>
      <c r="AH73" s="126">
        <f>AF73/VLOOKUP($S73,'CP$'!$B$5:$D$74,2,FALSE)</f>
        <v/>
      </c>
      <c r="AI73" s="126">
        <f>AG73/VLOOKUP($S73,'CP$'!$B$5:$D$74,2,FALSE)</f>
        <v/>
      </c>
      <c r="AJ73" s="52" t="n"/>
      <c r="AK73" s="127" t="inlineStr">
        <is>
          <t>Sales Variable</t>
        </is>
      </c>
      <c r="AL73" s="218" t="n"/>
      <c r="AM73" s="129" t="n"/>
      <c r="AN73" s="121" t="n"/>
      <c r="AO73" s="130" t="n"/>
      <c r="AP73" s="131">
        <f>IFERROR(AO73/AM73,"")</f>
        <v/>
      </c>
      <c r="AQ73" s="219">
        <f>AO73*CC73</f>
        <v/>
      </c>
      <c r="AR73" s="219" t="n"/>
      <c r="AS73" s="220">
        <f>AQ73-AR73</f>
        <v/>
      </c>
      <c r="AT73" s="217">
        <f>AS73/VLOOKUP($T73,'USD Converstion'!$C$7:$D$174,2,FALSE)</f>
        <v/>
      </c>
      <c r="AU73" s="52" t="n"/>
      <c r="AV73" s="221" t="n">
        <v>43957</v>
      </c>
      <c r="AW73" s="222" t="n">
        <v>6972.805825242718</v>
      </c>
      <c r="AX73" s="222" t="n"/>
      <c r="AY73" s="223" t="n"/>
      <c r="AZ73" s="52" t="n"/>
      <c r="BA73" s="137" t="inlineStr">
        <is>
          <t>Jan 1, 2021 - EL Comp update from 24,000 base + 6,000 commission (30,000 OTE) to 28,800 base + 7,200 commission (36,000 OTE). JS from E61P to E51P. Title from Associate Security Enginner to Security Engineer.</t>
        </is>
      </c>
      <c r="BB73" s="138" t="inlineStr">
        <is>
          <t xml:space="preserve"> </t>
        </is>
      </c>
      <c r="BC73" s="52" t="n"/>
      <c r="BD73" s="219" t="n">
        <v>20000</v>
      </c>
      <c r="BE73" s="219" t="n">
        <v>5000</v>
      </c>
      <c r="BF73" s="219" t="n"/>
      <c r="BG73" s="120">
        <f>BF73+BE73+BD73</f>
        <v/>
      </c>
      <c r="BH73" s="217">
        <f>IF(LOWER(T73)="ILS",12,1)*BG73/VLOOKUP($T73,CPC_USDConversion_xlTbl[[Currency2]:[Units/1 USD]],2,FALSE)</f>
        <v/>
      </c>
      <c r="BI73" s="224">
        <f>BH73/VLOOKUP($S73,'CP$'!$B$5:$D$74,2,FALSE)</f>
        <v/>
      </c>
      <c r="BJ73" s="140" t="n">
        <v>45000</v>
      </c>
      <c r="BK73" s="140" t="n">
        <v>65000</v>
      </c>
      <c r="BL73" s="141">
        <f>IFERROR(U73/X73,"")</f>
        <v/>
      </c>
      <c r="BM73" s="141">
        <f>IFERROR(V73/X73,"")</f>
        <v/>
      </c>
      <c r="BN73" s="141">
        <f>IFERROR(W73/X73,"")</f>
        <v/>
      </c>
      <c r="BO73" s="141">
        <f>IFERROR(AA73/AD73,"")</f>
        <v/>
      </c>
      <c r="BP73" s="141">
        <f>IFERROR(AB73/AD73,"")</f>
        <v/>
      </c>
      <c r="BQ73" s="141">
        <f>IFERROR(AC73/AD73,"")</f>
        <v/>
      </c>
      <c r="BR73" s="119" t="n">
        <v>4</v>
      </c>
      <c r="BS73" s="119" t="n">
        <v>5</v>
      </c>
      <c r="BT73" s="119" t="n">
        <v>5</v>
      </c>
      <c r="BU73" s="119" t="n">
        <v>0</v>
      </c>
      <c r="BV73" s="119" t="n"/>
      <c r="BW73" s="119" t="n"/>
      <c r="BX73" s="119" t="n"/>
      <c r="BY73" s="119" t="n"/>
      <c r="BZ73" s="119" t="inlineStr">
        <is>
          <t>Contractor</t>
        </is>
      </c>
      <c r="CA73" s="142" t="inlineStr">
        <is>
          <t>E51P</t>
        </is>
      </c>
      <c r="CB73" s="131" t="n">
        <v>1</v>
      </c>
      <c r="CC73" s="143">
        <f>IF(P73&gt;1,1,P73)*CB73</f>
        <v/>
      </c>
      <c r="CD73" s="143" t="n"/>
      <c r="CE73" s="222" t="n">
        <v>7901.52</v>
      </c>
      <c r="CF73" s="86" t="n"/>
      <c r="CG73" s="219" t="n">
        <v>29468.29268292683</v>
      </c>
      <c r="CH73" s="217">
        <f>IF(LOWER(T73)="ILS",12,1)*CG73/VLOOKUP($T73,CPC_USDConversion_xlTbl[[Currency2]:[Units/1 USD]],2,FALSE)</f>
        <v/>
      </c>
      <c r="CI73" s="225">
        <f>AF73</f>
        <v/>
      </c>
      <c r="CJ73" s="225">
        <f>IFERROR(CI73-CH73,"")</f>
        <v/>
      </c>
      <c r="CK73" s="140">
        <f>ROUND(AN73*CC73,-2)</f>
        <v/>
      </c>
      <c r="CL73" s="217">
        <f>CK73/VLOOKUP($T73,'USD Converstion'!$C$7:$D$174,2,FALSE)</f>
        <v/>
      </c>
      <c r="CM73" s="145">
        <f>IF(AD73&gt;X73,1,0)</f>
        <v/>
      </c>
      <c r="CN73" s="225">
        <f>IF(CM73&gt;0,AG73,0)</f>
        <v/>
      </c>
      <c r="CO73" s="225">
        <f>IF(CM73=0,0,AF73)</f>
        <v/>
      </c>
      <c r="CP73" s="146" t="n">
        <v>0</v>
      </c>
      <c r="CQ73" s="147" t="n">
        <v>0</v>
      </c>
      <c r="CR73" s="225">
        <f>AM73/VLOOKUP(T73,'USD Converstion'!$C$7:$D$174,2,FALSE)</f>
        <v/>
      </c>
      <c r="CS73" s="226">
        <f>AT73</f>
        <v/>
      </c>
      <c r="CT73" s="222" t="n">
        <v>0</v>
      </c>
      <c r="CU73" s="227" t="n">
        <v>0</v>
      </c>
      <c r="CV73" s="145">
        <f>IF(AX73&gt;0,1,0)</f>
        <v/>
      </c>
      <c r="CW73" s="145">
        <f>IF(AY73&gt;0,1,0)</f>
        <v/>
      </c>
      <c r="CX73" s="52" t="n">
        <v>0</v>
      </c>
      <c r="DM73">
        <f>IF(LOWER(T73)="ILS",12,1)*Y73/VLOOKUP($T73,CPC_USDConversion_xlTbl[[Currency2]:[Units/1 USD]],2,FALSE)</f>
        <v/>
      </c>
    </row>
    <row r="74">
      <c r="B74" s="113" t="n">
        <v>133780</v>
      </c>
      <c r="C74" s="113" t="n">
        <v>29025</v>
      </c>
      <c r="D74" s="113" t="n"/>
      <c r="E74" s="114" t="inlineStr">
        <is>
          <t>Peter Kovalcik</t>
        </is>
      </c>
      <c r="F74" s="152" t="inlineStr">
        <is>
          <t>Regional Director, Security Engineering EE</t>
        </is>
      </c>
      <c r="G74" s="113" t="inlineStr">
        <is>
          <t>EMEA SE</t>
        </is>
      </c>
      <c r="H74" s="113" t="inlineStr">
        <is>
          <t>Peter Sandkuijl</t>
        </is>
      </c>
      <c r="I74" s="113" t="inlineStr">
        <is>
          <t>Peter Sandkuijl</t>
        </is>
      </c>
      <c r="J74" s="114" t="inlineStr">
        <is>
          <t>Bruno Darmon</t>
        </is>
      </c>
      <c r="K74" s="114" t="inlineStr">
        <is>
          <t>Bruno Darmon</t>
        </is>
      </c>
      <c r="L74" s="113" t="inlineStr">
        <is>
          <t>EMEA Sales</t>
        </is>
      </c>
      <c r="M74" s="115" t="n">
        <v>1</v>
      </c>
      <c r="N74" s="151">
        <f>LEFT(CA74,3)</f>
        <v/>
      </c>
      <c r="O74" s="216" t="n">
        <v>41306</v>
      </c>
      <c r="P74" s="118">
        <f>($D$5-O74)/365</f>
        <v/>
      </c>
      <c r="Q74" s="119">
        <f>Q74</f>
        <v/>
      </c>
      <c r="R74" s="52" t="n"/>
      <c r="S74" s="120" t="inlineStr">
        <is>
          <t>Czech Republic</t>
        </is>
      </c>
      <c r="T74" s="120" t="inlineStr">
        <is>
          <t>CZK</t>
        </is>
      </c>
      <c r="U74" s="120" t="n">
        <v>2859500</v>
      </c>
      <c r="V74" s="120" t="n">
        <v>518481.8181818181</v>
      </c>
      <c r="W74" s="120" t="n"/>
      <c r="X74" s="120">
        <f>W74+V74+U74</f>
        <v/>
      </c>
      <c r="Y74" s="121" t="n"/>
      <c r="Z74" s="121" t="n"/>
      <c r="AA74" s="122" t="n"/>
      <c r="AB74" s="122" t="n"/>
      <c r="AC74" s="122" t="n"/>
      <c r="AD74" s="123">
        <f>AC74+AB74+AA74</f>
        <v/>
      </c>
      <c r="AE74" s="124">
        <f>IFERROR(AD74/X74-1,"")</f>
        <v/>
      </c>
      <c r="AF74" s="217">
        <f>IF(LOWER(T74)="ILS",12,1)*X74/VLOOKUP($T74,CPC_USDConversion_xlTbl[[Currency2]:[Units/1 USD]],2,FALSE)</f>
        <v/>
      </c>
      <c r="AG74" s="217">
        <f>IF(LOWER(T74)="ILS",12,1)*AD74/VLOOKUP($T74,CPC_USDConversion_xlTbl[[Currency2]:[Units/1 USD]],2,FALSE)</f>
        <v/>
      </c>
      <c r="AH74" s="126">
        <f>AF74/VLOOKUP($S74,'CP$'!$B$5:$D$74,2,FALSE)</f>
        <v/>
      </c>
      <c r="AI74" s="126">
        <f>AG74/VLOOKUP($S74,'CP$'!$B$5:$D$74,2,FALSE)</f>
        <v/>
      </c>
      <c r="AJ74" s="52" t="n"/>
      <c r="AK74" s="127" t="inlineStr">
        <is>
          <t>Sales Variable</t>
        </is>
      </c>
      <c r="AL74" s="218" t="n"/>
      <c r="AM74" s="129" t="n"/>
      <c r="AN74" s="121" t="n"/>
      <c r="AO74" s="130" t="n"/>
      <c r="AP74" s="131">
        <f>IFERROR(AO74/AM74,"")</f>
        <v/>
      </c>
      <c r="AQ74" s="219">
        <f>AO74*CC74</f>
        <v/>
      </c>
      <c r="AR74" s="219" t="n"/>
      <c r="AS74" s="220">
        <f>AQ74-AR74</f>
        <v/>
      </c>
      <c r="AT74" s="217">
        <f>AS74/VLOOKUP($T74,'USD Converstion'!$C$7:$D$174,2,FALSE)</f>
        <v/>
      </c>
      <c r="AU74" s="52" t="n"/>
      <c r="AV74" s="221" t="n">
        <v>44110</v>
      </c>
      <c r="AW74" s="222" t="n">
        <v>43800.90291262136</v>
      </c>
      <c r="AX74" s="222" t="n"/>
      <c r="AY74" s="223" t="n"/>
      <c r="AZ74" s="52" t="n"/>
      <c r="BA74" s="137" t="inlineStr">
        <is>
          <t>October, 2020 - Compensation change to RSU:45000</t>
        </is>
      </c>
      <c r="BB74" s="138" t="inlineStr">
        <is>
          <t xml:space="preserve"> </t>
        </is>
      </c>
      <c r="BC74" s="52" t="n"/>
      <c r="BD74" s="219" t="n">
        <v>2210000</v>
      </c>
      <c r="BE74" s="219" t="n">
        <v>555000</v>
      </c>
      <c r="BF74" s="219" t="n"/>
      <c r="BG74" s="120">
        <f>BF74+BE74+BD74</f>
        <v/>
      </c>
      <c r="BH74" s="217">
        <f>IF(LOWER(T74)="ILS",12,1)*BG74/VLOOKUP($T74,CPC_USDConversion_xlTbl[[Currency2]:[Units/1 USD]],2,FALSE)</f>
        <v/>
      </c>
      <c r="BI74" s="224">
        <f>BH74/VLOOKUP($S74,'CP$'!$B$5:$D$74,2,FALSE)</f>
        <v/>
      </c>
      <c r="BJ74" s="140" t="n">
        <v>2000000</v>
      </c>
      <c r="BK74" s="140" t="n">
        <v>2800000</v>
      </c>
      <c r="BL74" s="141">
        <f>IFERROR(U74/X74,"")</f>
        <v/>
      </c>
      <c r="BM74" s="141">
        <f>IFERROR(V74/X74,"")</f>
        <v/>
      </c>
      <c r="BN74" s="141">
        <f>IFERROR(W74/X74,"")</f>
        <v/>
      </c>
      <c r="BO74" s="141">
        <f>IFERROR(AA74/AD74,"")</f>
        <v/>
      </c>
      <c r="BP74" s="141">
        <f>IFERROR(AB74/AD74,"")</f>
        <v/>
      </c>
      <c r="BQ74" s="141">
        <f>IFERROR(AC74/AD74,"")</f>
        <v/>
      </c>
      <c r="BR74" s="119" t="n">
        <v>4</v>
      </c>
      <c r="BS74" s="119" t="n">
        <v>3</v>
      </c>
      <c r="BT74" s="119" t="n">
        <v>5</v>
      </c>
      <c r="BU74" s="119" t="n">
        <v>0</v>
      </c>
      <c r="BV74" s="119" t="n"/>
      <c r="BW74" s="119" t="n"/>
      <c r="BX74" s="119" t="n"/>
      <c r="BY74" s="119" t="n"/>
      <c r="BZ74" s="119" t="inlineStr">
        <is>
          <t>Employee</t>
        </is>
      </c>
      <c r="CA74" s="142" t="inlineStr">
        <is>
          <t>E31M</t>
        </is>
      </c>
      <c r="CB74" s="131" t="n">
        <v>1</v>
      </c>
      <c r="CC74" s="143">
        <f>IF(P74&gt;1,1,P74)*CB74</f>
        <v/>
      </c>
      <c r="CD74" s="143" t="n"/>
      <c r="CE74" s="222" t="n">
        <v>101163.4</v>
      </c>
      <c r="CF74" s="86" t="n"/>
      <c r="CG74" s="219" t="n">
        <v>2780687.804878049</v>
      </c>
      <c r="CH74" s="217">
        <f>IF(LOWER(T74)="ILS",12,1)*CG74/VLOOKUP($T74,CPC_USDConversion_xlTbl[[Currency2]:[Units/1 USD]],2,FALSE)</f>
        <v/>
      </c>
      <c r="CI74" s="225">
        <f>AF74</f>
        <v/>
      </c>
      <c r="CJ74" s="225">
        <f>IFERROR(CI74-CH74,"")</f>
        <v/>
      </c>
      <c r="CK74" s="140">
        <f>ROUND(AN74*CC74,-2)</f>
        <v/>
      </c>
      <c r="CL74" s="217">
        <f>CK74/VLOOKUP($T74,'USD Converstion'!$C$7:$D$174,2,FALSE)</f>
        <v/>
      </c>
      <c r="CM74" s="145">
        <f>IF(AD74&gt;X74,1,0)</f>
        <v/>
      </c>
      <c r="CN74" s="225">
        <f>IF(CM74&gt;0,AG74,0)</f>
        <v/>
      </c>
      <c r="CO74" s="225">
        <f>IF(CM74=0,0,AF74)</f>
        <v/>
      </c>
      <c r="CP74" s="146" t="n">
        <v>0</v>
      </c>
      <c r="CQ74" s="147" t="n">
        <v>0</v>
      </c>
      <c r="CR74" s="225">
        <f>AM74/VLOOKUP(T74,'USD Converstion'!$C$7:$D$174,2,FALSE)</f>
        <v/>
      </c>
      <c r="CS74" s="226">
        <f>AT74</f>
        <v/>
      </c>
      <c r="CT74" s="222" t="n">
        <v>0</v>
      </c>
      <c r="CU74" s="227" t="n">
        <v>0</v>
      </c>
      <c r="CV74" s="145">
        <f>IF(AX74&gt;0,1,0)</f>
        <v/>
      </c>
      <c r="CW74" s="145">
        <f>IF(AY74&gt;0,1,0)</f>
        <v/>
      </c>
      <c r="CX74" s="52" t="n">
        <v>0</v>
      </c>
      <c r="DM74">
        <f>IF(LOWER(T74)="ILS",12,1)*Y74/VLOOKUP($T74,CPC_USDConversion_xlTbl[[Currency2]:[Units/1 USD]],2,FALSE)</f>
        <v/>
      </c>
    </row>
    <row r="75">
      <c r="B75" s="113" t="n">
        <v>111261</v>
      </c>
      <c r="C75" s="113" t="n">
        <v>10873</v>
      </c>
      <c r="D75" s="113" t="n">
        <v>99447</v>
      </c>
      <c r="E75" s="114" t="inlineStr">
        <is>
          <t>Stuart Green</t>
        </is>
      </c>
      <c r="F75" s="152" t="inlineStr">
        <is>
          <t xml:space="preserve">Cloud Security Architect   </t>
        </is>
      </c>
      <c r="G75" s="113" t="inlineStr">
        <is>
          <t>Security Expert EMEA</t>
        </is>
      </c>
      <c r="H75" s="113" t="inlineStr">
        <is>
          <t>Derek Middlemiss</t>
        </is>
      </c>
      <c r="I75" s="113" t="inlineStr">
        <is>
          <t>Peter Sandkuijl</t>
        </is>
      </c>
      <c r="J75" s="114" t="inlineStr">
        <is>
          <t>Bruno Darmon</t>
        </is>
      </c>
      <c r="K75" s="114" t="inlineStr">
        <is>
          <t>Bruno Darmon</t>
        </is>
      </c>
      <c r="L75" s="113" t="inlineStr">
        <is>
          <t>EMEA Sales</t>
        </is>
      </c>
      <c r="M75" s="115" t="n">
        <v>1</v>
      </c>
      <c r="N75" s="151">
        <f>LEFT(CA75,3)</f>
        <v/>
      </c>
      <c r="O75" s="216" t="n">
        <v>42976</v>
      </c>
      <c r="P75" s="118">
        <f>($D$5-O75)/365</f>
        <v/>
      </c>
      <c r="Q75" s="119">
        <f>Q75</f>
        <v/>
      </c>
      <c r="R75" s="52" t="n"/>
      <c r="S75" s="120" t="inlineStr">
        <is>
          <t>Great Britain</t>
        </is>
      </c>
      <c r="T75" s="120" t="inlineStr">
        <is>
          <t>GBP</t>
        </is>
      </c>
      <c r="U75" s="120" t="n">
        <v>92500</v>
      </c>
      <c r="V75" s="120" t="n">
        <v>15390.90909090909</v>
      </c>
      <c r="W75" s="120" t="n"/>
      <c r="X75" s="120">
        <f>W75+V75+U75</f>
        <v/>
      </c>
      <c r="Y75" s="121" t="n"/>
      <c r="Z75" s="121" t="n"/>
      <c r="AA75" s="122" t="n"/>
      <c r="AB75" s="122" t="n"/>
      <c r="AC75" s="122" t="n"/>
      <c r="AD75" s="123">
        <f>AC75+AB75+AA75</f>
        <v/>
      </c>
      <c r="AE75" s="124">
        <f>IFERROR(AD75/X75-1,"")</f>
        <v/>
      </c>
      <c r="AF75" s="217">
        <f>IF(LOWER(T75)="ILS",12,1)*X75/VLOOKUP($T75,CPC_USDConversion_xlTbl[[Currency2]:[Units/1 USD]],2,FALSE)</f>
        <v/>
      </c>
      <c r="AG75" s="217">
        <f>IF(LOWER(T75)="ILS",12,1)*AD75/VLOOKUP($T75,CPC_USDConversion_xlTbl[[Currency2]:[Units/1 USD]],2,FALSE)</f>
        <v/>
      </c>
      <c r="AH75" s="126">
        <f>AF75/VLOOKUP($S75,'CP$'!$B$5:$D$74,2,FALSE)</f>
        <v/>
      </c>
      <c r="AI75" s="126">
        <f>AG75/VLOOKUP($S75,'CP$'!$B$5:$D$74,2,FALSE)</f>
        <v/>
      </c>
      <c r="AJ75" s="52" t="n"/>
      <c r="AK75" s="127" t="inlineStr">
        <is>
          <t>Sales Variable</t>
        </is>
      </c>
      <c r="AL75" s="218" t="n"/>
      <c r="AM75" s="129" t="n"/>
      <c r="AN75" s="121" t="n"/>
      <c r="AO75" s="130" t="n"/>
      <c r="AP75" s="131">
        <f>IFERROR(AO75/AM75,"")</f>
        <v/>
      </c>
      <c r="AQ75" s="219">
        <f>AO75*CC75</f>
        <v/>
      </c>
      <c r="AR75" s="219" t="n"/>
      <c r="AS75" s="220">
        <f>AQ75-AR75</f>
        <v/>
      </c>
      <c r="AT75" s="217">
        <f>AS75/VLOOKUP($T75,'USD Converstion'!$C$7:$D$174,2,FALSE)</f>
        <v/>
      </c>
      <c r="AU75" s="52" t="n"/>
      <c r="AV75" s="221" t="n">
        <v>43957</v>
      </c>
      <c r="AW75" s="222" t="n">
        <v>19589.26213592233</v>
      </c>
      <c r="AX75" s="222" t="n"/>
      <c r="AY75" s="223" t="n"/>
      <c r="AZ75" s="52" t="n"/>
      <c r="BA75" s="137" t="inlineStr">
        <is>
          <t>May, 2020 - Compensation change to Team Derek Middlemiss - Cloud Sales Architects, EMEA Title Cloud Security Architect JS E41P Salary (base) 66400 Commission 16600 Total Compensation 83000 CP$ 133193 US$ 110667 || April, 2020 - Promotion change from Team:Derek Middlemiss - Cloud Sales Architects, EMEA, Title:Cloud Security Architect , Yearly Salary:57000, Yearly Commission:14250, Total Compensation:71250 to Team:Derek Middlemiss - Cloud Sales Architects, EMEA, Title:Cloud Security Architect , Yearly Salary:66400, Yearly Commission:16600, Total Compensation:83000 || April, 2020 - Promotion change from JS:E41P, Team:Derek Middlemiss - Cloud Sales Architects, EMEA, Title:Cloud Security Architect , Yearly Salary:61100, Yearly Commission:15200, Total Compensation:83000 to JS:E51P, Team:Mark Hitchins - Channel &amp; SI, Title:Security Engineer- London , UK, Yearly Salary:57000, Yearly Commission:14250, Total Compensation:71250</t>
        </is>
      </c>
      <c r="BB75" s="138" t="inlineStr">
        <is>
          <t xml:space="preserve"> </t>
        </is>
      </c>
      <c r="BC75" s="52" t="n"/>
      <c r="BD75" s="219" t="n">
        <v>57000</v>
      </c>
      <c r="BE75" s="219" t="n">
        <v>14250</v>
      </c>
      <c r="BF75" s="219" t="n"/>
      <c r="BG75" s="120">
        <f>BF75+BE75+BD75</f>
        <v/>
      </c>
      <c r="BH75" s="217">
        <f>IF(LOWER(T75)="ILS",12,1)*BG75/VLOOKUP($T75,CPC_USDConversion_xlTbl[[Currency2]:[Units/1 USD]],2,FALSE)</f>
        <v/>
      </c>
      <c r="BI75" s="224">
        <f>BH75/VLOOKUP($S75,'CP$'!$B$5:$D$74,2,FALSE)</f>
        <v/>
      </c>
      <c r="BJ75" s="140" t="n">
        <v>80000</v>
      </c>
      <c r="BK75" s="140" t="n">
        <v>130000</v>
      </c>
      <c r="BL75" s="141">
        <f>IFERROR(U75/X75,"")</f>
        <v/>
      </c>
      <c r="BM75" s="141">
        <f>IFERROR(V75/X75,"")</f>
        <v/>
      </c>
      <c r="BN75" s="141">
        <f>IFERROR(W75/X75,"")</f>
        <v/>
      </c>
      <c r="BO75" s="141">
        <f>IFERROR(AA75/AD75,"")</f>
        <v/>
      </c>
      <c r="BP75" s="141">
        <f>IFERROR(AB75/AD75,"")</f>
        <v/>
      </c>
      <c r="BQ75" s="141">
        <f>IFERROR(AC75/AD75,"")</f>
        <v/>
      </c>
      <c r="BR75" s="119" t="n">
        <v>4</v>
      </c>
      <c r="BS75" s="119" t="n">
        <v>5</v>
      </c>
      <c r="BT75" s="119" t="n">
        <v>5</v>
      </c>
      <c r="BU75" s="119" t="n">
        <v>0</v>
      </c>
      <c r="BV75" s="119" t="n"/>
      <c r="BW75" s="119" t="n"/>
      <c r="BX75" s="119" t="n"/>
      <c r="BY75" s="119" t="n"/>
      <c r="BZ75" s="119" t="inlineStr">
        <is>
          <t>Employee</t>
        </is>
      </c>
      <c r="CA75" s="142" t="inlineStr">
        <is>
          <t>E41P</t>
        </is>
      </c>
      <c r="CB75" s="131" t="n">
        <v>1</v>
      </c>
      <c r="CC75" s="143">
        <f>IF(P75&gt;1,1,P75)*CB75</f>
        <v/>
      </c>
      <c r="CD75" s="143" t="n"/>
      <c r="CE75" s="222" t="n">
        <v>34479.36</v>
      </c>
      <c r="CF75" s="86" t="n"/>
      <c r="CG75" s="219" t="n">
        <v>81175.60975609756</v>
      </c>
      <c r="CH75" s="217">
        <f>IF(LOWER(T75)="ILS",12,1)*CG75/VLOOKUP($T75,CPC_USDConversion_xlTbl[[Currency2]:[Units/1 USD]],2,FALSE)</f>
        <v/>
      </c>
      <c r="CI75" s="225">
        <f>AF75</f>
        <v/>
      </c>
      <c r="CJ75" s="225">
        <f>IFERROR(CI75-CH75,"")</f>
        <v/>
      </c>
      <c r="CK75" s="140">
        <f>ROUND(AN75*CC75,-2)</f>
        <v/>
      </c>
      <c r="CL75" s="217">
        <f>CK75/VLOOKUP($T75,'USD Converstion'!$C$7:$D$174,2,FALSE)</f>
        <v/>
      </c>
      <c r="CM75" s="145">
        <f>IF(AD75&gt;X75,1,0)</f>
        <v/>
      </c>
      <c r="CN75" s="225">
        <f>IF(CM75&gt;0,AG75,0)</f>
        <v/>
      </c>
      <c r="CO75" s="225">
        <f>IF(CM75=0,0,AF75)</f>
        <v/>
      </c>
      <c r="CP75" s="146" t="n">
        <v>0</v>
      </c>
      <c r="CQ75" s="147" t="n">
        <v>0</v>
      </c>
      <c r="CR75" s="225">
        <f>AM75/VLOOKUP(T75,'USD Converstion'!$C$7:$D$174,2,FALSE)</f>
        <v/>
      </c>
      <c r="CS75" s="226">
        <f>AT75</f>
        <v/>
      </c>
      <c r="CT75" s="222" t="n">
        <v>0</v>
      </c>
      <c r="CU75" s="227" t="n">
        <v>0</v>
      </c>
      <c r="CV75" s="145">
        <f>IF(AX75&gt;0,1,0)</f>
        <v/>
      </c>
      <c r="CW75" s="145">
        <f>IF(AY75&gt;0,1,0)</f>
        <v/>
      </c>
      <c r="CX75" s="52" t="n">
        <v>0</v>
      </c>
      <c r="DM75">
        <f>IF(LOWER(T75)="ILS",12,1)*Y75/VLOOKUP($T75,CPC_USDConversion_xlTbl[[Currency2]:[Units/1 USD]],2,FALSE)</f>
        <v/>
      </c>
    </row>
    <row r="76">
      <c r="B76" s="113" t="n">
        <v>10705</v>
      </c>
      <c r="C76" s="113" t="n">
        <v>69868</v>
      </c>
      <c r="D76" s="113" t="n">
        <v>105393</v>
      </c>
      <c r="E76" s="114" t="inlineStr">
        <is>
          <t>Ghim Hwee Tan</t>
        </is>
      </c>
      <c r="F76" s="152" t="inlineStr">
        <is>
          <t>Channel Marketing Specialist</t>
        </is>
      </c>
      <c r="G76" s="113" t="inlineStr">
        <is>
          <t>APAC Channels</t>
        </is>
      </c>
      <c r="H76" s="113" t="inlineStr">
        <is>
          <t>Pankaj Narayan</t>
        </is>
      </c>
      <c r="I76" s="113" t="inlineStr">
        <is>
          <t>Pankaj Narayan</t>
        </is>
      </c>
      <c r="J76" s="114" t="inlineStr">
        <is>
          <t>Sharat Sinha</t>
        </is>
      </c>
      <c r="K76" s="114" t="inlineStr">
        <is>
          <t>Sharat Sinha</t>
        </is>
      </c>
      <c r="L76" s="113" t="inlineStr">
        <is>
          <t>APAC Sales</t>
        </is>
      </c>
      <c r="M76" s="115" t="n">
        <v>1</v>
      </c>
      <c r="N76" s="151">
        <f>LEFT(CA76,3)</f>
        <v/>
      </c>
      <c r="O76" s="216" t="n">
        <v>43527</v>
      </c>
      <c r="P76" s="118">
        <f>($D$5-O76)/365</f>
        <v/>
      </c>
      <c r="Q76" s="119">
        <f>Q76</f>
        <v/>
      </c>
      <c r="R76" s="52" t="n"/>
      <c r="S76" s="120" t="inlineStr">
        <is>
          <t>Singapore</t>
        </is>
      </c>
      <c r="T76" s="120" t="inlineStr">
        <is>
          <t>SGD</t>
        </is>
      </c>
      <c r="U76" s="120" t="n">
        <v>94500</v>
      </c>
      <c r="V76" s="120" t="n">
        <v>13936.36363636364</v>
      </c>
      <c r="W76" s="120" t="n"/>
      <c r="X76" s="120">
        <f>W76+V76+U76</f>
        <v/>
      </c>
      <c r="Y76" s="121" t="n"/>
      <c r="Z76" s="121" t="n"/>
      <c r="AA76" s="122" t="n"/>
      <c r="AB76" s="122" t="n"/>
      <c r="AC76" s="122" t="n"/>
      <c r="AD76" s="123">
        <f>AC76+AB76+AA76</f>
        <v/>
      </c>
      <c r="AE76" s="124">
        <f>IFERROR(AD76/X76-1,"")</f>
        <v/>
      </c>
      <c r="AF76" s="217">
        <f>IF(LOWER(T76)="ILS",12,1)*X76/VLOOKUP($T76,CPC_USDConversion_xlTbl[[Currency2]:[Units/1 USD]],2,FALSE)</f>
        <v/>
      </c>
      <c r="AG76" s="217">
        <f>IF(LOWER(T76)="ILS",12,1)*AD76/VLOOKUP($T76,CPC_USDConversion_xlTbl[[Currency2]:[Units/1 USD]],2,FALSE)</f>
        <v/>
      </c>
      <c r="AH76" s="126">
        <f>AF76/VLOOKUP($S76,'CP$'!$B$5:$D$74,2,FALSE)</f>
        <v/>
      </c>
      <c r="AI76" s="126">
        <f>AG76/VLOOKUP($S76,'CP$'!$B$5:$D$74,2,FALSE)</f>
        <v/>
      </c>
      <c r="AJ76" s="52" t="n"/>
      <c r="AK76" s="127" t="inlineStr">
        <is>
          <t>Sales Variable</t>
        </is>
      </c>
      <c r="AL76" s="218" t="n">
        <v>15565.06849315069</v>
      </c>
      <c r="AM76" s="129" t="n"/>
      <c r="AN76" s="121" t="n"/>
      <c r="AO76" s="130" t="n"/>
      <c r="AP76" s="131">
        <f>IFERROR(AO76/AM76,"")</f>
        <v/>
      </c>
      <c r="AQ76" s="219">
        <f>AO76*CC76</f>
        <v/>
      </c>
      <c r="AR76" s="219" t="n"/>
      <c r="AS76" s="220">
        <f>AQ76-AR76</f>
        <v/>
      </c>
      <c r="AT76" s="217">
        <f>AS76/VLOOKUP($T76,'USD Converstion'!$C$7:$D$174,2,FALSE)</f>
        <v/>
      </c>
      <c r="AU76" s="52" t="n"/>
      <c r="AV76" s="221" t="n">
        <v>43957</v>
      </c>
      <c r="AW76" s="222" t="n">
        <v>9844.844660194174</v>
      </c>
      <c r="AX76" s="222" t="n"/>
      <c r="AY76" s="223" t="n"/>
      <c r="AZ76" s="52" t="n"/>
      <c r="BA76" s="137" t="n"/>
      <c r="BB76" s="138" t="inlineStr">
        <is>
          <t xml:space="preserve"> </t>
        </is>
      </c>
      <c r="BC76" s="52" t="n"/>
      <c r="BD76" s="219" t="n">
        <v>60000</v>
      </c>
      <c r="BE76" s="219" t="n"/>
      <c r="BF76" s="219" t="n">
        <v>15000</v>
      </c>
      <c r="BG76" s="120">
        <f>BF76+BE76+BD76</f>
        <v/>
      </c>
      <c r="BH76" s="217">
        <f>IF(LOWER(T76)="ILS",12,1)*BG76/VLOOKUP($T76,CPC_USDConversion_xlTbl[[Currency2]:[Units/1 USD]],2,FALSE)</f>
        <v/>
      </c>
      <c r="BI76" s="224">
        <f>BH76/VLOOKUP($S76,'CP$'!$B$5:$D$74,2,FALSE)</f>
        <v/>
      </c>
      <c r="BJ76" s="140" t="n">
        <v>120000</v>
      </c>
      <c r="BK76" s="140" t="n">
        <v>185000</v>
      </c>
      <c r="BL76" s="141">
        <f>IFERROR(U76/X76,"")</f>
        <v/>
      </c>
      <c r="BM76" s="141">
        <f>IFERROR(V76/X76,"")</f>
        <v/>
      </c>
      <c r="BN76" s="141">
        <f>IFERROR(W76/X76,"")</f>
        <v/>
      </c>
      <c r="BO76" s="141">
        <f>IFERROR(AA76/AD76,"")</f>
        <v/>
      </c>
      <c r="BP76" s="141">
        <f>IFERROR(AB76/AD76,"")</f>
        <v/>
      </c>
      <c r="BQ76" s="141">
        <f>IFERROR(AC76/AD76,"")</f>
        <v/>
      </c>
      <c r="BR76" s="119" t="n">
        <v>3</v>
      </c>
      <c r="BS76" s="119" t="n">
        <v>5</v>
      </c>
      <c r="BT76" s="119" t="n">
        <v>5</v>
      </c>
      <c r="BU76" s="119" t="n"/>
      <c r="BV76" s="119" t="n"/>
      <c r="BW76" s="119" t="n"/>
      <c r="BX76" s="119" t="n"/>
      <c r="BY76" s="119" t="n"/>
      <c r="BZ76" s="119" t="inlineStr">
        <is>
          <t>Employee</t>
        </is>
      </c>
      <c r="CA76" s="142" t="inlineStr">
        <is>
          <t>S51P</t>
        </is>
      </c>
      <c r="CB76" s="131" t="n">
        <v>1</v>
      </c>
      <c r="CC76" s="143">
        <f>IF(P76&gt;1,1,P76)*CB76</f>
        <v/>
      </c>
      <c r="CD76" s="143" t="n"/>
      <c r="CE76" s="222" t="n">
        <v>11253.68</v>
      </c>
      <c r="CF76" s="86" t="n"/>
      <c r="CG76" s="219" t="n">
        <v>81175.60975609756</v>
      </c>
      <c r="CH76" s="217">
        <f>IF(LOWER(T76)="ILS",12,1)*CG76/VLOOKUP($T76,CPC_USDConversion_xlTbl[[Currency2]:[Units/1 USD]],2,FALSE)</f>
        <v/>
      </c>
      <c r="CI76" s="225">
        <f>AF76</f>
        <v/>
      </c>
      <c r="CJ76" s="225">
        <f>IFERROR(CI76-CH76,"")</f>
        <v/>
      </c>
      <c r="CK76" s="140">
        <f>ROUND(AN76*CC76,-2)</f>
        <v/>
      </c>
      <c r="CL76" s="217">
        <f>CK76/VLOOKUP($T76,'USD Converstion'!$C$7:$D$174,2,FALSE)</f>
        <v/>
      </c>
      <c r="CM76" s="145">
        <f>IF(AD76&gt;X76,1,0)</f>
        <v/>
      </c>
      <c r="CN76" s="225">
        <f>IF(CM76&gt;0,AG76,0)</f>
        <v/>
      </c>
      <c r="CO76" s="225">
        <f>IF(CM76=0,0,AF76)</f>
        <v/>
      </c>
      <c r="CP76" s="146" t="n">
        <v>0</v>
      </c>
      <c r="CQ76" s="147" t="inlineStr">
        <is>
          <t>Regular</t>
        </is>
      </c>
      <c r="CR76" s="225">
        <f>AM76/VLOOKUP(T76,'USD Converstion'!$C$7:$D$174,2,FALSE)</f>
        <v/>
      </c>
      <c r="CS76" s="226">
        <f>AT76</f>
        <v/>
      </c>
      <c r="CT76" s="222" t="n">
        <v>0</v>
      </c>
      <c r="CU76" s="227" t="n"/>
      <c r="CV76" s="145">
        <f>IF(AX76&gt;0,1,0)</f>
        <v/>
      </c>
      <c r="CW76" s="145">
        <f>IF(AY76&gt;0,1,0)</f>
        <v/>
      </c>
      <c r="CX76" s="52" t="n">
        <v>0</v>
      </c>
      <c r="DM76">
        <f>IF(LOWER(T76)="ILS",12,1)*Y76/VLOOKUP($T76,CPC_USDConversion_xlTbl[[Currency2]:[Units/1 USD]],2,FALSE)</f>
        <v/>
      </c>
    </row>
    <row r="77">
      <c r="B77" s="113" t="n">
        <v>107632</v>
      </c>
      <c r="C77" s="113" t="n">
        <v>67767</v>
      </c>
      <c r="D77" s="113" t="n">
        <v>108059</v>
      </c>
      <c r="E77" s="114" t="inlineStr">
        <is>
          <t>John Paul Onyango</t>
        </is>
      </c>
      <c r="F77" s="152" t="inlineStr">
        <is>
          <t>Account Manager</t>
        </is>
      </c>
      <c r="G77" s="113" t="inlineStr">
        <is>
          <t>Africa Sales</t>
        </is>
      </c>
      <c r="H77" s="113" t="inlineStr">
        <is>
          <t>Pankaj Bhula</t>
        </is>
      </c>
      <c r="I77" s="113" t="inlineStr">
        <is>
          <t>Pankaj Bhula</t>
        </is>
      </c>
      <c r="J77" s="114" t="inlineStr">
        <is>
          <t>Bruno Darmon</t>
        </is>
      </c>
      <c r="K77" s="114" t="inlineStr">
        <is>
          <t>Bruno Darmon</t>
        </is>
      </c>
      <c r="L77" s="113" t="inlineStr">
        <is>
          <t>EMEA Sales</t>
        </is>
      </c>
      <c r="M77" s="115" t="n">
        <v>1</v>
      </c>
      <c r="N77" s="151">
        <f>LEFT(CA77,3)</f>
        <v/>
      </c>
      <c r="O77" s="216" t="n">
        <v>43221</v>
      </c>
      <c r="P77" s="118">
        <f>($D$5-O77)/365</f>
        <v/>
      </c>
      <c r="Q77" s="119">
        <f>Q77</f>
        <v/>
      </c>
      <c r="R77" s="52" t="n"/>
      <c r="S77" s="120" t="inlineStr">
        <is>
          <t>Kenya</t>
        </is>
      </c>
      <c r="T77" s="120" t="inlineStr">
        <is>
          <t>KES</t>
        </is>
      </c>
      <c r="U77" s="120" t="n">
        <v>6884500</v>
      </c>
      <c r="V77" s="120" t="n">
        <v>3182118.181818182</v>
      </c>
      <c r="W77" s="120" t="n"/>
      <c r="X77" s="120">
        <f>W77+V77+U77</f>
        <v/>
      </c>
      <c r="Y77" s="121" t="n"/>
      <c r="Z77" s="121" t="n"/>
      <c r="AA77" s="122" t="n"/>
      <c r="AB77" s="122" t="n"/>
      <c r="AC77" s="122" t="n"/>
      <c r="AD77" s="123">
        <f>AC77+AB77+AA77</f>
        <v/>
      </c>
      <c r="AE77" s="124">
        <f>IFERROR(AD77/X77-1,"")</f>
        <v/>
      </c>
      <c r="AF77" s="217">
        <f>IF(LOWER(T77)="ILS",12,1)*X77/VLOOKUP($T77,CPC_USDConversion_xlTbl[[Currency2]:[Units/1 USD]],2,FALSE)</f>
        <v/>
      </c>
      <c r="AG77" s="217">
        <f>IF(LOWER(T77)="ILS",12,1)*AD77/VLOOKUP($T77,CPC_USDConversion_xlTbl[[Currency2]:[Units/1 USD]],2,FALSE)</f>
        <v/>
      </c>
      <c r="AH77" s="126">
        <f>AF77/VLOOKUP($S77,'CP$'!$B$5:$D$74,2,FALSE)</f>
        <v/>
      </c>
      <c r="AI77" s="126">
        <f>AG77/VLOOKUP($S77,'CP$'!$B$5:$D$74,2,FALSE)</f>
        <v/>
      </c>
      <c r="AJ77" s="52" t="n"/>
      <c r="AK77" s="127" t="inlineStr">
        <is>
          <t>Sales Variable</t>
        </is>
      </c>
      <c r="AL77" s="218" t="n"/>
      <c r="AM77" s="129" t="n"/>
      <c r="AN77" s="121" t="n"/>
      <c r="AO77" s="130" t="n"/>
      <c r="AP77" s="131">
        <f>IFERROR(AO77/AM77,"")</f>
        <v/>
      </c>
      <c r="AQ77" s="219">
        <f>AO77*CC77</f>
        <v/>
      </c>
      <c r="AR77" s="219" t="n"/>
      <c r="AS77" s="220">
        <f>AQ77-AR77</f>
        <v/>
      </c>
      <c r="AT77" s="217">
        <f>AS77/VLOOKUP($T77,'USD Converstion'!$C$7:$D$174,2,FALSE)</f>
        <v/>
      </c>
      <c r="AU77" s="52" t="n"/>
      <c r="AV77" s="221" t="n">
        <v>43957</v>
      </c>
      <c r="AW77" s="222" t="n">
        <v>17640.3786407767</v>
      </c>
      <c r="AX77" s="222" t="n"/>
      <c r="AY77" s="223" t="n"/>
      <c r="AZ77" s="52" t="n"/>
      <c r="BA77" s="137" t="n"/>
      <c r="BB77" s="138" t="inlineStr">
        <is>
          <t xml:space="preserve"> </t>
        </is>
      </c>
      <c r="BC77" s="52" t="n"/>
      <c r="BD77" s="219" t="n">
        <v>4635000</v>
      </c>
      <c r="BE77" s="219" t="n">
        <v>3090000</v>
      </c>
      <c r="BF77" s="219" t="n"/>
      <c r="BG77" s="120">
        <f>BF77+BE77+BD77</f>
        <v/>
      </c>
      <c r="BH77" s="217">
        <f>IF(LOWER(T77)="ILS",12,1)*BG77/VLOOKUP($T77,CPC_USDConversion_xlTbl[[Currency2]:[Units/1 USD]],2,FALSE)</f>
        <v/>
      </c>
      <c r="BI77" s="224">
        <f>BH77/VLOOKUP($S77,'CP$'!$B$5:$D$74,2,FALSE)</f>
        <v/>
      </c>
      <c r="BJ77" s="140" t="n">
        <v>9000000</v>
      </c>
      <c r="BK77" s="140" t="n">
        <v>13000000</v>
      </c>
      <c r="BL77" s="141">
        <f>IFERROR(U77/X77,"")</f>
        <v/>
      </c>
      <c r="BM77" s="141">
        <f>IFERROR(V77/X77,"")</f>
        <v/>
      </c>
      <c r="BN77" s="141">
        <f>IFERROR(W77/X77,"")</f>
        <v/>
      </c>
      <c r="BO77" s="141">
        <f>IFERROR(AA77/AD77,"")</f>
        <v/>
      </c>
      <c r="BP77" s="141">
        <f>IFERROR(AB77/AD77,"")</f>
        <v/>
      </c>
      <c r="BQ77" s="141">
        <f>IFERROR(AC77/AD77,"")</f>
        <v/>
      </c>
      <c r="BR77" s="119" t="n">
        <v>4</v>
      </c>
      <c r="BS77" s="119" t="n">
        <v>4</v>
      </c>
      <c r="BT77" s="119" t="n">
        <v>5</v>
      </c>
      <c r="BU77" s="119" t="n"/>
      <c r="BV77" s="119" t="n"/>
      <c r="BW77" s="119" t="n"/>
      <c r="BX77" s="119" t="n"/>
      <c r="BY77" s="119" t="n"/>
      <c r="BZ77" s="119" t="inlineStr">
        <is>
          <t>Employee</t>
        </is>
      </c>
      <c r="CA77" s="142" t="inlineStr">
        <is>
          <t>S53P</t>
        </is>
      </c>
      <c r="CB77" s="131" t="n">
        <v>1</v>
      </c>
      <c r="CC77" s="143">
        <f>IF(P77&gt;1,1,P77)*CB77</f>
        <v/>
      </c>
      <c r="CD77" s="143" t="n"/>
      <c r="CE77" s="222" t="n">
        <v>32204.68</v>
      </c>
      <c r="CF77" s="86" t="n"/>
      <c r="CG77" s="219" t="n">
        <v>8780687.80487805</v>
      </c>
      <c r="CH77" s="217">
        <f>IF(LOWER(T77)="ILS",12,1)*CG77/VLOOKUP($T77,CPC_USDConversion_xlTbl[[Currency2]:[Units/1 USD]],2,FALSE)</f>
        <v/>
      </c>
      <c r="CI77" s="225">
        <f>AF77</f>
        <v/>
      </c>
      <c r="CJ77" s="225">
        <f>IFERROR(CI77-CH77,"")</f>
        <v/>
      </c>
      <c r="CK77" s="140">
        <f>ROUND(AN77*CC77,-2)</f>
        <v/>
      </c>
      <c r="CL77" s="217">
        <f>CK77/VLOOKUP($T77,'USD Converstion'!$C$7:$D$174,2,FALSE)</f>
        <v/>
      </c>
      <c r="CM77" s="145">
        <f>IF(AD77&gt;X77,1,0)</f>
        <v/>
      </c>
      <c r="CN77" s="225">
        <f>IF(CM77&gt;0,AG77,0)</f>
        <v/>
      </c>
      <c r="CO77" s="225">
        <f>IF(CM77=0,0,AF77)</f>
        <v/>
      </c>
      <c r="CP77" s="146" t="n">
        <v>0</v>
      </c>
      <c r="CQ77" s="147" t="inlineStr">
        <is>
          <t>Regular</t>
        </is>
      </c>
      <c r="CR77" s="225">
        <f>AM77/VLOOKUP(T77,'USD Converstion'!$C$7:$D$174,2,FALSE)</f>
        <v/>
      </c>
      <c r="CS77" s="226">
        <f>AT77</f>
        <v/>
      </c>
      <c r="CT77" s="222" t="n">
        <v>0</v>
      </c>
      <c r="CU77" s="227" t="n"/>
      <c r="CV77" s="145">
        <f>IF(AX77&gt;0,1,0)</f>
        <v/>
      </c>
      <c r="CW77" s="145">
        <f>IF(AY77&gt;0,1,0)</f>
        <v/>
      </c>
      <c r="CX77" s="52" t="n">
        <v>0</v>
      </c>
      <c r="DM77">
        <f>IF(LOWER(T77)="ILS",12,1)*Y77/VLOOKUP($T77,CPC_USDConversion_xlTbl[[Currency2]:[Units/1 USD]],2,FALSE)</f>
        <v/>
      </c>
    </row>
    <row r="78">
      <c r="B78" s="113" t="n">
        <v>132254</v>
      </c>
      <c r="C78" s="113" t="n">
        <v>42137</v>
      </c>
      <c r="D78" s="113" t="n">
        <v>50570</v>
      </c>
      <c r="E78" s="114" t="inlineStr">
        <is>
          <t>Moses Kiganda</t>
        </is>
      </c>
      <c r="F78" s="152" t="inlineStr">
        <is>
          <t xml:space="preserve">Sales Manager - Kenya </t>
        </is>
      </c>
      <c r="G78" s="113" t="inlineStr">
        <is>
          <t>Africa Sales</t>
        </is>
      </c>
      <c r="H78" s="113" t="inlineStr">
        <is>
          <t>Pankaj Bhula</t>
        </is>
      </c>
      <c r="I78" s="113" t="inlineStr">
        <is>
          <t>Pankaj Bhula</t>
        </is>
      </c>
      <c r="J78" s="114" t="inlineStr">
        <is>
          <t>Bruno Darmon</t>
        </is>
      </c>
      <c r="K78" s="114" t="inlineStr">
        <is>
          <t>Bruno Darmon</t>
        </is>
      </c>
      <c r="L78" s="113" t="inlineStr">
        <is>
          <t>EMEA Sales</t>
        </is>
      </c>
      <c r="M78" s="115" t="n">
        <v>1</v>
      </c>
      <c r="N78" s="151">
        <f>LEFT(CA78,3)</f>
        <v/>
      </c>
      <c r="O78" s="216" t="n">
        <v>43479</v>
      </c>
      <c r="P78" s="118">
        <f>($D$5-O78)/365</f>
        <v/>
      </c>
      <c r="Q78" s="119">
        <f>Q78</f>
        <v/>
      </c>
      <c r="R78" s="52" t="n"/>
      <c r="S78" s="120" t="inlineStr">
        <is>
          <t>Kenya</t>
        </is>
      </c>
      <c r="T78" s="120" t="inlineStr">
        <is>
          <t>KES</t>
        </is>
      </c>
      <c r="U78" s="120" t="n">
        <v>11259500</v>
      </c>
      <c r="V78" s="120" t="n">
        <v>5454845.454545454</v>
      </c>
      <c r="W78" s="120" t="n"/>
      <c r="X78" s="120">
        <f>W78+V78+U78</f>
        <v/>
      </c>
      <c r="Y78" s="121" t="n"/>
      <c r="Z78" s="121" t="n"/>
      <c r="AA78" s="122" t="n"/>
      <c r="AB78" s="122" t="n"/>
      <c r="AC78" s="122" t="n"/>
      <c r="AD78" s="123">
        <f>AC78+AB78+AA78</f>
        <v/>
      </c>
      <c r="AE78" s="124">
        <f>IFERROR(AD78/X78-1,"")</f>
        <v/>
      </c>
      <c r="AF78" s="217">
        <f>IF(LOWER(T78)="ILS",12,1)*X78/VLOOKUP($T78,CPC_USDConversion_xlTbl[[Currency2]:[Units/1 USD]],2,FALSE)</f>
        <v/>
      </c>
      <c r="AG78" s="217">
        <f>IF(LOWER(T78)="ILS",12,1)*AD78/VLOOKUP($T78,CPC_USDConversion_xlTbl[[Currency2]:[Units/1 USD]],2,FALSE)</f>
        <v/>
      </c>
      <c r="AH78" s="126">
        <f>AF78/VLOOKUP($S78,'CP$'!$B$5:$D$74,2,FALSE)</f>
        <v/>
      </c>
      <c r="AI78" s="126">
        <f>AG78/VLOOKUP($S78,'CP$'!$B$5:$D$74,2,FALSE)</f>
        <v/>
      </c>
      <c r="AJ78" s="52" t="n"/>
      <c r="AK78" s="127" t="inlineStr">
        <is>
          <t>Sales Variable</t>
        </is>
      </c>
      <c r="AL78" s="218" t="n"/>
      <c r="AM78" s="129" t="n"/>
      <c r="AN78" s="121" t="n"/>
      <c r="AO78" s="130" t="n"/>
      <c r="AP78" s="131">
        <f>IFERROR(AO78/AM78,"")</f>
        <v/>
      </c>
      <c r="AQ78" s="219">
        <f>AO78*CC78</f>
        <v/>
      </c>
      <c r="AR78" s="219" t="n"/>
      <c r="AS78" s="220">
        <f>AQ78-AR78</f>
        <v/>
      </c>
      <c r="AT78" s="217">
        <f>AS78/VLOOKUP($T78,'USD Converstion'!$C$7:$D$174,2,FALSE)</f>
        <v/>
      </c>
      <c r="AU78" s="52" t="n"/>
      <c r="AV78" s="221" t="n">
        <v>43957</v>
      </c>
      <c r="AW78" s="222" t="n">
        <v>17640.3786407767</v>
      </c>
      <c r="AX78" s="222" t="n"/>
      <c r="AY78" s="223" t="n"/>
      <c r="AZ78" s="52" t="n"/>
      <c r="BA78" s="137" t="n"/>
      <c r="BB78" s="138" t="inlineStr">
        <is>
          <t xml:space="preserve"> </t>
        </is>
      </c>
      <c r="BC78" s="52" t="n"/>
      <c r="BD78" s="219" t="n">
        <v>8580000</v>
      </c>
      <c r="BE78" s="219" t="n">
        <v>5200000</v>
      </c>
      <c r="BF78" s="219" t="n"/>
      <c r="BG78" s="120">
        <f>BF78+BE78+BD78</f>
        <v/>
      </c>
      <c r="BH78" s="217">
        <f>IF(LOWER(T78)="ILS",12,1)*BG78/VLOOKUP($T78,CPC_USDConversion_xlTbl[[Currency2]:[Units/1 USD]],2,FALSE)</f>
        <v/>
      </c>
      <c r="BI78" s="224">
        <f>BH78/VLOOKUP($S78,'CP$'!$B$5:$D$74,2,FALSE)</f>
        <v/>
      </c>
      <c r="BJ78" s="140" t="n">
        <v>11000000</v>
      </c>
      <c r="BK78" s="140" t="n">
        <v>16000000</v>
      </c>
      <c r="BL78" s="141">
        <f>IFERROR(U78/X78,"")</f>
        <v/>
      </c>
      <c r="BM78" s="141">
        <f>IFERROR(V78/X78,"")</f>
        <v/>
      </c>
      <c r="BN78" s="141">
        <f>IFERROR(W78/X78,"")</f>
        <v/>
      </c>
      <c r="BO78" s="141">
        <f>IFERROR(AA78/AD78,"")</f>
        <v/>
      </c>
      <c r="BP78" s="141">
        <f>IFERROR(AB78/AD78,"")</f>
        <v/>
      </c>
      <c r="BQ78" s="141">
        <f>IFERROR(AC78/AD78,"")</f>
        <v/>
      </c>
      <c r="BR78" s="119" t="n">
        <v>2</v>
      </c>
      <c r="BS78" s="119" t="n">
        <v>4</v>
      </c>
      <c r="BT78" s="119" t="n">
        <v>5</v>
      </c>
      <c r="BU78" s="119" t="n"/>
      <c r="BV78" s="119" t="n"/>
      <c r="BW78" s="119" t="n"/>
      <c r="BX78" s="119" t="n"/>
      <c r="BY78" s="119" t="n"/>
      <c r="BZ78" s="119" t="inlineStr">
        <is>
          <t>Employee</t>
        </is>
      </c>
      <c r="CA78" s="142" t="inlineStr">
        <is>
          <t>S43M</t>
        </is>
      </c>
      <c r="CB78" s="131" t="n">
        <v>1</v>
      </c>
      <c r="CC78" s="143">
        <f>IF(P78&gt;1,1,P78)*CB78</f>
        <v/>
      </c>
      <c r="CD78" s="143" t="n"/>
      <c r="CE78" s="222" t="n">
        <v>20352.4</v>
      </c>
      <c r="CF78" s="86" t="n"/>
      <c r="CG78" s="219" t="n">
        <v>14634346.34146342</v>
      </c>
      <c r="CH78" s="217">
        <f>IF(LOWER(T78)="ILS",12,1)*CG78/VLOOKUP($T78,CPC_USDConversion_xlTbl[[Currency2]:[Units/1 USD]],2,FALSE)</f>
        <v/>
      </c>
      <c r="CI78" s="225">
        <f>AF78</f>
        <v/>
      </c>
      <c r="CJ78" s="225">
        <f>IFERROR(CI78-CH78,"")</f>
        <v/>
      </c>
      <c r="CK78" s="140">
        <f>ROUND(AN78*CC78,-2)</f>
        <v/>
      </c>
      <c r="CL78" s="217">
        <f>CK78/VLOOKUP($T78,'USD Converstion'!$C$7:$D$174,2,FALSE)</f>
        <v/>
      </c>
      <c r="CM78" s="145">
        <f>IF(AD78&gt;X78,1,0)</f>
        <v/>
      </c>
      <c r="CN78" s="225">
        <f>IF(CM78&gt;0,AG78,0)</f>
        <v/>
      </c>
      <c r="CO78" s="225">
        <f>IF(CM78=0,0,AF78)</f>
        <v/>
      </c>
      <c r="CP78" s="146" t="n">
        <v>0</v>
      </c>
      <c r="CQ78" s="147" t="inlineStr">
        <is>
          <t>Regular</t>
        </is>
      </c>
      <c r="CR78" s="225">
        <f>AM78/VLOOKUP(T78,'USD Converstion'!$C$7:$D$174,2,FALSE)</f>
        <v/>
      </c>
      <c r="CS78" s="226">
        <f>AT78</f>
        <v/>
      </c>
      <c r="CT78" s="222" t="n">
        <v>0</v>
      </c>
      <c r="CU78" s="227" t="n"/>
      <c r="CV78" s="145">
        <f>IF(AX78&gt;0,1,0)</f>
        <v/>
      </c>
      <c r="CW78" s="145">
        <f>IF(AY78&gt;0,1,0)</f>
        <v/>
      </c>
      <c r="CX78" s="52" t="n">
        <v>0</v>
      </c>
      <c r="DM78">
        <f>IF(LOWER(T78)="ILS",12,1)*Y78/VLOOKUP($T78,CPC_USDConversion_xlTbl[[Currency2]:[Units/1 USD]],2,FALSE)</f>
        <v/>
      </c>
    </row>
    <row r="79">
      <c r="B79" s="113" t="n">
        <v>120373</v>
      </c>
      <c r="C79" s="113" t="n">
        <v>92744</v>
      </c>
      <c r="D79" s="113" t="n">
        <v>41319</v>
      </c>
      <c r="E79" s="114" t="inlineStr">
        <is>
          <t>Alexey Bukhteyev</t>
        </is>
      </c>
      <c r="F79" s="152" t="inlineStr">
        <is>
          <t>Reverse Engineer</t>
        </is>
      </c>
      <c r="G79" s="113" t="inlineStr">
        <is>
          <t>Minsk Development Center</t>
        </is>
      </c>
      <c r="H79" s="113" t="inlineStr">
        <is>
          <t>Borce Jakimovski</t>
        </is>
      </c>
      <c r="I79" s="113" t="inlineStr">
        <is>
          <t>Borce Jakimovski</t>
        </is>
      </c>
      <c r="J79" s="114" t="inlineStr">
        <is>
          <t>Neatsun Ziv</t>
        </is>
      </c>
      <c r="K79" s="114" t="inlineStr">
        <is>
          <t>Dorit Dor</t>
        </is>
      </c>
      <c r="L79" s="113" t="inlineStr">
        <is>
          <t>Products - R&amp;D</t>
        </is>
      </c>
      <c r="M79" s="115" t="n">
        <v>1</v>
      </c>
      <c r="N79" s="151">
        <f>LEFT(CA79,3)</f>
        <v/>
      </c>
      <c r="O79" s="216" t="n">
        <v>42549</v>
      </c>
      <c r="P79" s="118">
        <f>($D$5-O79)/365</f>
        <v/>
      </c>
      <c r="Q79" s="119">
        <f>Q79</f>
        <v/>
      </c>
      <c r="R79" s="52" t="n"/>
      <c r="S79" s="120" t="inlineStr">
        <is>
          <t>Belarus</t>
        </is>
      </c>
      <c r="T79" s="120" t="inlineStr">
        <is>
          <t>USD</t>
        </is>
      </c>
      <c r="U79" s="120" t="n">
        <v>65750</v>
      </c>
      <c r="V79" s="120" t="n"/>
      <c r="W79" s="120" t="n"/>
      <c r="X79" s="120">
        <f>W79+V79+U79</f>
        <v/>
      </c>
      <c r="Y79" s="121" t="n"/>
      <c r="Z79" s="121" t="n"/>
      <c r="AA79" s="122" t="n"/>
      <c r="AB79" s="122" t="n"/>
      <c r="AC79" s="122" t="n"/>
      <c r="AD79" s="123">
        <f>AC79+AB79+AA79</f>
        <v/>
      </c>
      <c r="AE79" s="124">
        <f>IFERROR(AD79/X79-1,"")</f>
        <v/>
      </c>
      <c r="AF79" s="217">
        <f>IF(LOWER(T79)="ILS",12,1)*X79/VLOOKUP($T79,CPC_USDConversion_xlTbl[[Currency2]:[Units/1 USD]],2,FALSE)</f>
        <v/>
      </c>
      <c r="AG79" s="217">
        <f>IF(LOWER(T79)="ILS",12,1)*AD79/VLOOKUP($T79,CPC_USDConversion_xlTbl[[Currency2]:[Units/1 USD]],2,FALSE)</f>
        <v/>
      </c>
      <c r="AH79" s="126">
        <f>AF79/VLOOKUP($S79,'CP$'!$B$5:$D$74,2,FALSE)</f>
        <v/>
      </c>
      <c r="AI79" s="126">
        <f>AG79/VLOOKUP($S79,'CP$'!$B$5:$D$74,2,FALSE)</f>
        <v/>
      </c>
      <c r="AJ79" s="52" t="n"/>
      <c r="AK79" s="127" t="inlineStr">
        <is>
          <t>Regular</t>
        </is>
      </c>
      <c r="AL79" s="218" t="n">
        <v>4200</v>
      </c>
      <c r="AM79" s="129" t="n"/>
      <c r="AN79" s="121" t="n"/>
      <c r="AO79" s="130" t="n"/>
      <c r="AP79" s="131">
        <f>IFERROR(AO79/AM79,"")</f>
        <v/>
      </c>
      <c r="AQ79" s="219">
        <f>AO79*CC79</f>
        <v/>
      </c>
      <c r="AR79" s="219" t="n"/>
      <c r="AS79" s="220">
        <f>AQ79-AR79</f>
        <v/>
      </c>
      <c r="AT79" s="217">
        <f>AS79/VLOOKUP($T79,'USD Converstion'!$C$7:$D$174,2,FALSE)</f>
        <v/>
      </c>
      <c r="AU79" s="52" t="n"/>
      <c r="AV79" s="221" t="n">
        <v>43984</v>
      </c>
      <c r="AW79" s="222" t="n">
        <v>7968.689320388349</v>
      </c>
      <c r="AX79" s="222" t="n"/>
      <c r="AY79" s="223" t="n"/>
      <c r="AZ79" s="52" t="n"/>
      <c r="BA79" s="137" t="inlineStr">
        <is>
          <t>January, 2021 - JS change from JS:D51P to JS:D54P</t>
        </is>
      </c>
      <c r="BB79" s="138" t="inlineStr">
        <is>
          <t xml:space="preserve"> </t>
        </is>
      </c>
      <c r="BC79" s="52" t="n"/>
      <c r="BD79" s="219" t="n">
        <v>41000</v>
      </c>
      <c r="BE79" s="219" t="n"/>
      <c r="BF79" s="219" t="n"/>
      <c r="BG79" s="120">
        <f>BF79+BE79+BD79</f>
        <v/>
      </c>
      <c r="BH79" s="217">
        <f>IF(LOWER(T79)="ILS",12,1)*BG79/VLOOKUP($T79,CPC_USDConversion_xlTbl[[Currency2]:[Units/1 USD]],2,FALSE)</f>
        <v/>
      </c>
      <c r="BI79" s="224">
        <f>BH79/VLOOKUP($S79,'CP$'!$B$5:$D$74,2,FALSE)</f>
        <v/>
      </c>
      <c r="BJ79" s="140" t="n">
        <v>20000</v>
      </c>
      <c r="BK79" s="140" t="n">
        <v>44000</v>
      </c>
      <c r="BL79" s="141">
        <f>IFERROR(U79/X79,"")</f>
        <v/>
      </c>
      <c r="BM79" s="141">
        <f>IFERROR(V79/X79,"")</f>
        <v/>
      </c>
      <c r="BN79" s="141">
        <f>IFERROR(W79/X79,"")</f>
        <v/>
      </c>
      <c r="BO79" s="141">
        <f>IFERROR(AA79/AD79,"")</f>
        <v/>
      </c>
      <c r="BP79" s="141">
        <f>IFERROR(AB79/AD79,"")</f>
        <v/>
      </c>
      <c r="BQ79" s="141">
        <f>IFERROR(AC79/AD79,"")</f>
        <v/>
      </c>
      <c r="BR79" s="119" t="n">
        <v>4</v>
      </c>
      <c r="BS79" s="119" t="n">
        <v>5</v>
      </c>
      <c r="BT79" s="119" t="n">
        <v>5</v>
      </c>
      <c r="BU79" s="119" t="n"/>
      <c r="BV79" s="119" t="n"/>
      <c r="BW79" s="119" t="n"/>
      <c r="BX79" s="119" t="n"/>
      <c r="BY79" s="119" t="n"/>
      <c r="BZ79" s="119" t="inlineStr">
        <is>
          <t>Employee</t>
        </is>
      </c>
      <c r="CA79" s="142" t="inlineStr">
        <is>
          <t>D54P</t>
        </is>
      </c>
      <c r="CB79" s="131" t="n">
        <v>1</v>
      </c>
      <c r="CC79" s="143">
        <f>IF(P79&gt;1,1,P79)*CB79</f>
        <v/>
      </c>
      <c r="CD79" s="143" t="n"/>
      <c r="CE79" s="222" t="n">
        <v>22627.08</v>
      </c>
      <c r="CF79" s="86" t="n"/>
      <c r="CG79" s="219" t="n">
        <v>44102.43902439025</v>
      </c>
      <c r="CH79" s="217">
        <f>IF(LOWER(T79)="ILS",12,1)*CG79/VLOOKUP($T79,CPC_USDConversion_xlTbl[[Currency2]:[Units/1 USD]],2,FALSE)</f>
        <v/>
      </c>
      <c r="CI79" s="225">
        <f>AF79</f>
        <v/>
      </c>
      <c r="CJ79" s="225">
        <f>IFERROR(CI79-CH79,"")</f>
        <v/>
      </c>
      <c r="CK79" s="140">
        <f>ROUND(AN79*CC79,-2)</f>
        <v/>
      </c>
      <c r="CL79" s="217">
        <f>CK79/VLOOKUP($T79,'USD Converstion'!$C$7:$D$174,2,FALSE)</f>
        <v/>
      </c>
      <c r="CM79" s="145">
        <f>IF(AD79&gt;X79,1,0)</f>
        <v/>
      </c>
      <c r="CN79" s="225">
        <f>IF(CM79&gt;0,AG79,0)</f>
        <v/>
      </c>
      <c r="CO79" s="225">
        <f>IF(CM79=0,0,AF79)</f>
        <v/>
      </c>
      <c r="CP79" s="146" t="n">
        <v>0</v>
      </c>
      <c r="CQ79" s="147" t="inlineStr">
        <is>
          <t>Regular</t>
        </is>
      </c>
      <c r="CR79" s="225">
        <f>AM79/VLOOKUP(T79,'USD Converstion'!$C$7:$D$174,2,FALSE)</f>
        <v/>
      </c>
      <c r="CS79" s="226">
        <f>AT79</f>
        <v/>
      </c>
      <c r="CT79" s="222" t="n">
        <v>0</v>
      </c>
      <c r="CU79" s="227" t="n"/>
      <c r="CV79" s="145">
        <f>IF(AX79&gt;0,1,0)</f>
        <v/>
      </c>
      <c r="CW79" s="145">
        <f>IF(AY79&gt;0,1,0)</f>
        <v/>
      </c>
      <c r="CX79" s="52" t="n">
        <v>0</v>
      </c>
      <c r="DM79">
        <f>IF(LOWER(T79)="ILS",12,1)*Y79/VLOOKUP($T79,CPC_USDConversion_xlTbl[[Currency2]:[Units/1 USD]],2,FALSE)</f>
        <v/>
      </c>
    </row>
    <row r="80">
      <c r="B80" s="113" t="n">
        <v>124229</v>
      </c>
      <c r="C80" s="113" t="n">
        <v>108134</v>
      </c>
      <c r="D80" s="113" t="n"/>
      <c r="E80" s="114" t="inlineStr">
        <is>
          <t>Kenta Sanada</t>
        </is>
      </c>
      <c r="F80" s="152" t="inlineStr">
        <is>
          <t>Head of SMB, Japan</t>
        </is>
      </c>
      <c r="G80" s="113" t="inlineStr">
        <is>
          <t>Japan Sales</t>
        </is>
      </c>
      <c r="H80" s="113" t="inlineStr">
        <is>
          <t>Masahiro Nishimura</t>
        </is>
      </c>
      <c r="I80" s="113" t="inlineStr">
        <is>
          <t>Masahiro Nishimura</t>
        </is>
      </c>
      <c r="J80" s="114" t="inlineStr">
        <is>
          <t>Sharat Sinha</t>
        </is>
      </c>
      <c r="K80" s="114" t="inlineStr">
        <is>
          <t>Sharat Sinha</t>
        </is>
      </c>
      <c r="L80" s="113" t="inlineStr">
        <is>
          <t>APAC Sales</t>
        </is>
      </c>
      <c r="M80" s="115" t="n">
        <v>1</v>
      </c>
      <c r="N80" s="151">
        <f>LEFT(CA80,3)</f>
        <v/>
      </c>
      <c r="O80" s="216" t="n">
        <v>41463</v>
      </c>
      <c r="P80" s="118">
        <f>($D$5-O80)/365</f>
        <v/>
      </c>
      <c r="Q80" s="119">
        <f>Q80</f>
        <v/>
      </c>
      <c r="R80" s="52" t="n"/>
      <c r="S80" s="120" t="inlineStr">
        <is>
          <t>Japan</t>
        </is>
      </c>
      <c r="T80" s="120" t="inlineStr">
        <is>
          <t>JPY</t>
        </is>
      </c>
      <c r="U80" s="120" t="n">
        <v>15928250</v>
      </c>
      <c r="V80" s="120" t="n">
        <v>8182118.181818181</v>
      </c>
      <c r="W80" s="120" t="n"/>
      <c r="X80" s="120">
        <f>W80+V80+U80</f>
        <v/>
      </c>
      <c r="Y80" s="121" t="n"/>
      <c r="Z80" s="121" t="n"/>
      <c r="AA80" s="122" t="n"/>
      <c r="AB80" s="122" t="n"/>
      <c r="AC80" s="122" t="n"/>
      <c r="AD80" s="123">
        <f>AC80+AB80+AA80</f>
        <v/>
      </c>
      <c r="AE80" s="124">
        <f>IFERROR(AD80/X80-1,"")</f>
        <v/>
      </c>
      <c r="AF80" s="217">
        <f>IF(LOWER(T80)="ILS",12,1)*X80/VLOOKUP($T80,CPC_USDConversion_xlTbl[[Currency2]:[Units/1 USD]],2,FALSE)</f>
        <v/>
      </c>
      <c r="AG80" s="217">
        <f>IF(LOWER(T80)="ILS",12,1)*AD80/VLOOKUP($T80,CPC_USDConversion_xlTbl[[Currency2]:[Units/1 USD]],2,FALSE)</f>
        <v/>
      </c>
      <c r="AH80" s="126">
        <f>AF80/VLOOKUP($S80,'CP$'!$B$5:$D$74,2,FALSE)</f>
        <v/>
      </c>
      <c r="AI80" s="126">
        <f>AG80/VLOOKUP($S80,'CP$'!$B$5:$D$74,2,FALSE)</f>
        <v/>
      </c>
      <c r="AJ80" s="52" t="n"/>
      <c r="AK80" s="127" t="inlineStr">
        <is>
          <t>Sales Variable</t>
        </is>
      </c>
      <c r="AL80" s="218" t="n"/>
      <c r="AM80" s="129" t="n"/>
      <c r="AN80" s="121" t="n"/>
      <c r="AO80" s="130" t="n"/>
      <c r="AP80" s="131">
        <f>IFERROR(AO80/AM80,"")</f>
        <v/>
      </c>
      <c r="AQ80" s="219">
        <f>AO80*CC80</f>
        <v/>
      </c>
      <c r="AR80" s="219" t="n"/>
      <c r="AS80" s="220">
        <f>AQ80-AR80</f>
        <v/>
      </c>
      <c r="AT80" s="217">
        <f>AS80/VLOOKUP($T80,'USD Converstion'!$C$7:$D$174,2,FALSE)</f>
        <v/>
      </c>
      <c r="AU80" s="52" t="n"/>
      <c r="AV80" s="221" t="n">
        <v>43615</v>
      </c>
      <c r="AW80" s="222" t="n">
        <v>48728.32038834952</v>
      </c>
      <c r="AX80" s="222" t="n"/>
      <c r="AY80" s="223" t="n"/>
      <c r="AZ80" s="52" t="n"/>
      <c r="BA80" s="137" t="n"/>
      <c r="BB80" s="138" t="inlineStr">
        <is>
          <t xml:space="preserve"> </t>
        </is>
      </c>
      <c r="BC80" s="52" t="n"/>
      <c r="BD80" s="219" t="n">
        <v>12735000</v>
      </c>
      <c r="BE80" s="219" t="n">
        <v>9000000</v>
      </c>
      <c r="BF80" s="219" t="n"/>
      <c r="BG80" s="120">
        <f>BF80+BE80+BD80</f>
        <v/>
      </c>
      <c r="BH80" s="217">
        <f>IF(LOWER(T80)="ILS",12,1)*BG80/VLOOKUP($T80,CPC_USDConversion_xlTbl[[Currency2]:[Units/1 USD]],2,FALSE)</f>
        <v/>
      </c>
      <c r="BI80" s="224">
        <f>BH80/VLOOKUP($S80,'CP$'!$B$5:$D$74,2,FALSE)</f>
        <v/>
      </c>
      <c r="BJ80" s="140" t="n">
        <v>16000000</v>
      </c>
      <c r="BK80" s="140" t="n">
        <v>24000000</v>
      </c>
      <c r="BL80" s="141">
        <f>IFERROR(U80/X80,"")</f>
        <v/>
      </c>
      <c r="BM80" s="141">
        <f>IFERROR(V80/X80,"")</f>
        <v/>
      </c>
      <c r="BN80" s="141">
        <f>IFERROR(W80/X80,"")</f>
        <v/>
      </c>
      <c r="BO80" s="141">
        <f>IFERROR(AA80/AD80,"")</f>
        <v/>
      </c>
      <c r="BP80" s="141">
        <f>IFERROR(AB80/AD80,"")</f>
        <v/>
      </c>
      <c r="BQ80" s="141">
        <f>IFERROR(AC80/AD80,"")</f>
        <v/>
      </c>
      <c r="BR80" s="119" t="n">
        <v>3</v>
      </c>
      <c r="BS80" s="119" t="n">
        <v>2</v>
      </c>
      <c r="BT80" s="119" t="n">
        <v>5</v>
      </c>
      <c r="BU80" s="119" t="n"/>
      <c r="BV80" s="119" t="n"/>
      <c r="BW80" s="119" t="n"/>
      <c r="BX80" s="119" t="n"/>
      <c r="BY80" s="119" t="n"/>
      <c r="BZ80" s="119" t="inlineStr">
        <is>
          <t>Employee</t>
        </is>
      </c>
      <c r="CA80" s="142" t="inlineStr">
        <is>
          <t>S33M</t>
        </is>
      </c>
      <c r="CB80" s="131" t="n">
        <v>1</v>
      </c>
      <c r="CC80" s="143">
        <f>IF(P80&gt;1,1,P80)*CB80</f>
        <v/>
      </c>
      <c r="CD80" s="143" t="n"/>
      <c r="CE80" s="222" t="n">
        <v>66684.03999999999</v>
      </c>
      <c r="CF80" s="86" t="n"/>
      <c r="CG80" s="219" t="n">
        <v>21205078.04878049</v>
      </c>
      <c r="CH80" s="217">
        <f>IF(LOWER(T80)="ILS",12,1)*CG80/VLOOKUP($T80,CPC_USDConversion_xlTbl[[Currency2]:[Units/1 USD]],2,FALSE)</f>
        <v/>
      </c>
      <c r="CI80" s="225">
        <f>AF80</f>
        <v/>
      </c>
      <c r="CJ80" s="225">
        <f>IFERROR(CI80-CH80,"")</f>
        <v/>
      </c>
      <c r="CK80" s="140">
        <f>ROUND(AN80*CC80,-2)</f>
        <v/>
      </c>
      <c r="CL80" s="217">
        <f>CK80/VLOOKUP($T80,'USD Converstion'!$C$7:$D$174,2,FALSE)</f>
        <v/>
      </c>
      <c r="CM80" s="145">
        <f>IF(AD80&gt;X80,1,0)</f>
        <v/>
      </c>
      <c r="CN80" s="225">
        <f>IF(CM80&gt;0,AG80,0)</f>
        <v/>
      </c>
      <c r="CO80" s="225">
        <f>IF(CM80=0,0,AF80)</f>
        <v/>
      </c>
      <c r="CP80" s="146" t="n">
        <v>0</v>
      </c>
      <c r="CQ80" s="147" t="inlineStr">
        <is>
          <t>Regular</t>
        </is>
      </c>
      <c r="CR80" s="225">
        <f>AM80/VLOOKUP(T80,'USD Converstion'!$C$7:$D$174,2,FALSE)</f>
        <v/>
      </c>
      <c r="CS80" s="226">
        <f>AT80</f>
        <v/>
      </c>
      <c r="CT80" s="222" t="n">
        <v>0</v>
      </c>
      <c r="CU80" s="227" t="n"/>
      <c r="CV80" s="145">
        <f>IF(AX80&gt;0,1,0)</f>
        <v/>
      </c>
      <c r="CW80" s="145">
        <f>IF(AY80&gt;0,1,0)</f>
        <v/>
      </c>
      <c r="CX80" s="52" t="n">
        <v>0</v>
      </c>
      <c r="DM80">
        <f>IF(LOWER(T80)="ILS",12,1)*Y80/VLOOKUP($T80,CPC_USDConversion_xlTbl[[Currency2]:[Units/1 USD]],2,FALSE)</f>
        <v/>
      </c>
    </row>
    <row r="81">
      <c r="B81" s="113" t="n">
        <v>139832</v>
      </c>
      <c r="C81" s="113" t="n">
        <v>115359</v>
      </c>
      <c r="D81" s="113" t="n">
        <v>105273</v>
      </c>
      <c r="E81" s="114" t="inlineStr">
        <is>
          <t>Mizuho Sawabe</t>
        </is>
      </c>
      <c r="F81" s="152" t="inlineStr">
        <is>
          <t xml:space="preserve">SMB Channel Account Manager </t>
        </is>
      </c>
      <c r="G81" s="113" t="inlineStr">
        <is>
          <t>Japan Sales</t>
        </is>
      </c>
      <c r="H81" s="113" t="inlineStr">
        <is>
          <t>Masahiro Nishimura</t>
        </is>
      </c>
      <c r="I81" s="113" t="inlineStr">
        <is>
          <t>Masahiro Nishimura</t>
        </is>
      </c>
      <c r="J81" s="114" t="inlineStr">
        <is>
          <t>Sharat Sinha</t>
        </is>
      </c>
      <c r="K81" s="114" t="inlineStr">
        <is>
          <t>Sharat Sinha</t>
        </is>
      </c>
      <c r="L81" s="113" t="inlineStr">
        <is>
          <t>APAC Sales</t>
        </is>
      </c>
      <c r="M81" s="115" t="n">
        <v>1</v>
      </c>
      <c r="N81" s="151">
        <f>LEFT(CA81,3)</f>
        <v/>
      </c>
      <c r="O81" s="216" t="n">
        <v>43252</v>
      </c>
      <c r="P81" s="118">
        <f>($D$5-O81)/365</f>
        <v/>
      </c>
      <c r="Q81" s="119">
        <f>Q81</f>
        <v/>
      </c>
      <c r="R81" s="52" t="n"/>
      <c r="S81" s="120" t="inlineStr">
        <is>
          <t>Japan</t>
        </is>
      </c>
      <c r="T81" s="120" t="inlineStr">
        <is>
          <t>JPY</t>
        </is>
      </c>
      <c r="U81" s="120" t="n">
        <v>5943500</v>
      </c>
      <c r="V81" s="120" t="n">
        <v>2877390.909090909</v>
      </c>
      <c r="W81" s="120" t="n"/>
      <c r="X81" s="120">
        <f>W81+V81+U81</f>
        <v/>
      </c>
      <c r="Y81" s="121" t="n"/>
      <c r="Z81" s="121" t="n"/>
      <c r="AA81" s="122" t="n"/>
      <c r="AB81" s="122" t="n"/>
      <c r="AC81" s="122" t="n"/>
      <c r="AD81" s="123">
        <f>AC81+AB81+AA81</f>
        <v/>
      </c>
      <c r="AE81" s="124">
        <f>IFERROR(AD81/X81-1,"")</f>
        <v/>
      </c>
      <c r="AF81" s="217">
        <f>IF(LOWER(T81)="ILS",12,1)*X81/VLOOKUP($T81,CPC_USDConversion_xlTbl[[Currency2]:[Units/1 USD]],2,FALSE)</f>
        <v/>
      </c>
      <c r="AG81" s="217">
        <f>IF(LOWER(T81)="ILS",12,1)*AD81/VLOOKUP($T81,CPC_USDConversion_xlTbl[[Currency2]:[Units/1 USD]],2,FALSE)</f>
        <v/>
      </c>
      <c r="AH81" s="126">
        <f>AF81/VLOOKUP($S81,'CP$'!$B$5:$D$74,2,FALSE)</f>
        <v/>
      </c>
      <c r="AI81" s="126">
        <f>AG81/VLOOKUP($S81,'CP$'!$B$5:$D$74,2,FALSE)</f>
        <v/>
      </c>
      <c r="AJ81" s="52" t="n"/>
      <c r="AK81" s="127" t="inlineStr">
        <is>
          <t>Sales Variable</t>
        </is>
      </c>
      <c r="AL81" s="218" t="n"/>
      <c r="AM81" s="129" t="n"/>
      <c r="AN81" s="121" t="n"/>
      <c r="AO81" s="130" t="n"/>
      <c r="AP81" s="131">
        <f>IFERROR(AO81/AM81,"")</f>
        <v/>
      </c>
      <c r="AQ81" s="219">
        <f>AO81*CC81</f>
        <v/>
      </c>
      <c r="AR81" s="219" t="n"/>
      <c r="AS81" s="220">
        <f>AQ81-AR81</f>
        <v/>
      </c>
      <c r="AT81" s="217">
        <f>AS81/VLOOKUP($T81,'USD Converstion'!$C$7:$D$174,2,FALSE)</f>
        <v/>
      </c>
      <c r="AU81" s="52" t="n"/>
      <c r="AV81" s="221" t="n">
        <v>43957</v>
      </c>
      <c r="AW81" s="222" t="n">
        <v>15691.49514563107</v>
      </c>
      <c r="AX81" s="222" t="n"/>
      <c r="AY81" s="223" t="n"/>
      <c r="AZ81" s="52" t="n"/>
      <c r="BA81" s="137" t="inlineStr">
        <is>
          <t>October, 2020 - Status change from Employment Status:Employee to Employment Status:MLA || January, 2021 - Status change from Employment Status:MLA to Employment Status:ULOA</t>
        </is>
      </c>
      <c r="BB81" s="138" t="inlineStr">
        <is>
          <t xml:space="preserve"> </t>
        </is>
      </c>
      <c r="BC81" s="52" t="n"/>
      <c r="BD81" s="219" t="n">
        <v>4320000</v>
      </c>
      <c r="BE81" s="219" t="n">
        <v>2880000</v>
      </c>
      <c r="BF81" s="219" t="n"/>
      <c r="BG81" s="120">
        <f>BF81+BE81+BD81</f>
        <v/>
      </c>
      <c r="BH81" s="217">
        <f>IF(LOWER(T81)="ILS",12,1)*BG81/VLOOKUP($T81,CPC_USDConversion_xlTbl[[Currency2]:[Units/1 USD]],2,FALSE)</f>
        <v/>
      </c>
      <c r="BI81" s="224">
        <f>BH81/VLOOKUP($S81,'CP$'!$B$5:$D$74,2,FALSE)</f>
        <v/>
      </c>
      <c r="BJ81" s="140" t="n">
        <v>7500000</v>
      </c>
      <c r="BK81" s="140" t="n">
        <v>13500000</v>
      </c>
      <c r="BL81" s="141">
        <f>IFERROR(U81/X81,"")</f>
        <v/>
      </c>
      <c r="BM81" s="141">
        <f>IFERROR(V81/X81,"")</f>
        <v/>
      </c>
      <c r="BN81" s="141">
        <f>IFERROR(W81/X81,"")</f>
        <v/>
      </c>
      <c r="BO81" s="141">
        <f>IFERROR(AA81/AD81,"")</f>
        <v/>
      </c>
      <c r="BP81" s="141">
        <f>IFERROR(AB81/AD81,"")</f>
        <v/>
      </c>
      <c r="BQ81" s="141">
        <f>IFERROR(AC81/AD81,"")</f>
        <v/>
      </c>
      <c r="BR81" s="119" t="n">
        <v>4</v>
      </c>
      <c r="BS81" s="119" t="n">
        <v>4</v>
      </c>
      <c r="BT81" s="119" t="n">
        <v>5</v>
      </c>
      <c r="BU81" s="119" t="n"/>
      <c r="BV81" s="119" t="n"/>
      <c r="BW81" s="119" t="n"/>
      <c r="BX81" s="119" t="n"/>
      <c r="BY81" s="119" t="n"/>
      <c r="BZ81" s="119" t="inlineStr">
        <is>
          <t>ULOA</t>
        </is>
      </c>
      <c r="CA81" s="142" t="inlineStr">
        <is>
          <t>S51P</t>
        </is>
      </c>
      <c r="CB81" s="131" t="n">
        <v>1</v>
      </c>
      <c r="CC81" s="143">
        <f>IF(P81&gt;1,1,P81)*CB81</f>
        <v/>
      </c>
      <c r="CD81" s="143" t="n"/>
      <c r="CE81" s="222" t="n">
        <v>18077.72</v>
      </c>
      <c r="CF81" s="86" t="n"/>
      <c r="CG81" s="219" t="n">
        <v>7719224.390243903</v>
      </c>
      <c r="CH81" s="217">
        <f>IF(LOWER(T81)="ILS",12,1)*CG81/VLOOKUP($T81,CPC_USDConversion_xlTbl[[Currency2]:[Units/1 USD]],2,FALSE)</f>
        <v/>
      </c>
      <c r="CI81" s="225">
        <f>AF81</f>
        <v/>
      </c>
      <c r="CJ81" s="225">
        <f>IFERROR(CI81-CH81,"")</f>
        <v/>
      </c>
      <c r="CK81" s="140">
        <f>ROUND(AN81*CC81,-2)</f>
        <v/>
      </c>
      <c r="CL81" s="217">
        <f>CK81/VLOOKUP($T81,'USD Converstion'!$C$7:$D$174,2,FALSE)</f>
        <v/>
      </c>
      <c r="CM81" s="145">
        <f>IF(AD81&gt;X81,1,0)</f>
        <v/>
      </c>
      <c r="CN81" s="225">
        <f>IF(CM81&gt;0,AG81,0)</f>
        <v/>
      </c>
      <c r="CO81" s="225">
        <f>IF(CM81=0,0,AF81)</f>
        <v/>
      </c>
      <c r="CP81" s="146" t="n">
        <v>0</v>
      </c>
      <c r="CQ81" s="147" t="inlineStr">
        <is>
          <t>Regular</t>
        </is>
      </c>
      <c r="CR81" s="225">
        <f>AM81/VLOOKUP(T81,'USD Converstion'!$C$7:$D$174,2,FALSE)</f>
        <v/>
      </c>
      <c r="CS81" s="226">
        <f>AT81</f>
        <v/>
      </c>
      <c r="CT81" s="222" t="n">
        <v>0</v>
      </c>
      <c r="CU81" s="227" t="n"/>
      <c r="CV81" s="145">
        <f>IF(AX81&gt;0,1,0)</f>
        <v/>
      </c>
      <c r="CW81" s="145">
        <f>IF(AY81&gt;0,1,0)</f>
        <v/>
      </c>
      <c r="CX81" s="52" t="n">
        <v>0</v>
      </c>
      <c r="DM81">
        <f>IF(LOWER(T81)="ILS",12,1)*Y81/VLOOKUP($T81,CPC_USDConversion_xlTbl[[Currency2]:[Units/1 USD]],2,FALSE)</f>
        <v/>
      </c>
    </row>
    <row r="82">
      <c r="B82" s="113" t="n">
        <v>134995</v>
      </c>
      <c r="C82" s="113" t="n">
        <v>71979</v>
      </c>
      <c r="D82" s="113" t="n">
        <v>43947</v>
      </c>
      <c r="E82" s="114" t="inlineStr">
        <is>
          <t>Shoichi Tamura</t>
        </is>
      </c>
      <c r="F82" s="152" t="inlineStr">
        <is>
          <t>SMB Channel Lead, Core Business</t>
        </is>
      </c>
      <c r="G82" s="113" t="inlineStr">
        <is>
          <t>Japan Sales</t>
        </is>
      </c>
      <c r="H82" s="113" t="inlineStr">
        <is>
          <t>Masahiro Nishimura</t>
        </is>
      </c>
      <c r="I82" s="113" t="inlineStr">
        <is>
          <t>Masahiro Nishimura</t>
        </is>
      </c>
      <c r="J82" s="114" t="inlineStr">
        <is>
          <t>Sharat Sinha</t>
        </is>
      </c>
      <c r="K82" s="114" t="inlineStr">
        <is>
          <t>Sharat Sinha</t>
        </is>
      </c>
      <c r="L82" s="113" t="inlineStr">
        <is>
          <t>APAC Sales</t>
        </is>
      </c>
      <c r="M82" s="115" t="n">
        <v>1</v>
      </c>
      <c r="N82" s="151">
        <f>LEFT(CA82,3)</f>
        <v/>
      </c>
      <c r="O82" s="216" t="n">
        <v>42247</v>
      </c>
      <c r="P82" s="118">
        <f>($D$5-O82)/365</f>
        <v/>
      </c>
      <c r="Q82" s="119">
        <f>Q82</f>
        <v/>
      </c>
      <c r="R82" s="52" t="n"/>
      <c r="S82" s="120" t="inlineStr">
        <is>
          <t>Japan</t>
        </is>
      </c>
      <c r="T82" s="120" t="inlineStr">
        <is>
          <t>JPY</t>
        </is>
      </c>
      <c r="U82" s="120" t="n">
        <v>11934500</v>
      </c>
      <c r="V82" s="120" t="n">
        <v>4818481.818181817</v>
      </c>
      <c r="W82" s="120" t="n"/>
      <c r="X82" s="120">
        <f>W82+V82+U82</f>
        <v/>
      </c>
      <c r="Y82" s="121" t="n"/>
      <c r="Z82" s="121" t="n"/>
      <c r="AA82" s="122" t="n"/>
      <c r="AB82" s="122" t="n"/>
      <c r="AC82" s="122" t="n"/>
      <c r="AD82" s="123">
        <f>AC82+AB82+AA82</f>
        <v/>
      </c>
      <c r="AE82" s="124">
        <f>IFERROR(AD82/X82-1,"")</f>
        <v/>
      </c>
      <c r="AF82" s="217">
        <f>IF(LOWER(T82)="ILS",12,1)*X82/VLOOKUP($T82,CPC_USDConversion_xlTbl[[Currency2]:[Units/1 USD]],2,FALSE)</f>
        <v/>
      </c>
      <c r="AG82" s="217">
        <f>IF(LOWER(T82)="ILS",12,1)*AD82/VLOOKUP($T82,CPC_USDConversion_xlTbl[[Currency2]:[Units/1 USD]],2,FALSE)</f>
        <v/>
      </c>
      <c r="AH82" s="126">
        <f>AF82/VLOOKUP($S82,'CP$'!$B$5:$D$74,2,FALSE)</f>
        <v/>
      </c>
      <c r="AI82" s="126">
        <f>AG82/VLOOKUP($S82,'CP$'!$B$5:$D$74,2,FALSE)</f>
        <v/>
      </c>
      <c r="AJ82" s="52" t="n"/>
      <c r="AK82" s="127" t="inlineStr">
        <is>
          <t>Sales Variable</t>
        </is>
      </c>
      <c r="AL82" s="218" t="n"/>
      <c r="AM82" s="129" t="n"/>
      <c r="AN82" s="121" t="n"/>
      <c r="AO82" s="130" t="n"/>
      <c r="AP82" s="131">
        <f>IFERROR(AO82/AM82,"")</f>
        <v/>
      </c>
      <c r="AQ82" s="219">
        <f>AO82*CC82</f>
        <v/>
      </c>
      <c r="AR82" s="219" t="n"/>
      <c r="AS82" s="220">
        <f>AQ82-AR82</f>
        <v/>
      </c>
      <c r="AT82" s="217">
        <f>AS82/VLOOKUP($T82,'USD Converstion'!$C$7:$D$174,2,FALSE)</f>
        <v/>
      </c>
      <c r="AU82" s="52" t="n"/>
      <c r="AV82" s="221" t="n">
        <v>43957</v>
      </c>
      <c r="AW82" s="222" t="n">
        <v>19589.26213592233</v>
      </c>
      <c r="AX82" s="222" t="n"/>
      <c r="AY82" s="223" t="n"/>
      <c r="AZ82" s="52" t="n"/>
      <c r="BA82" s="137" t="inlineStr">
        <is>
          <t>November, 2020 - JS change from S51M to S41M</t>
        </is>
      </c>
      <c r="BB82" s="138" t="inlineStr">
        <is>
          <t xml:space="preserve"> </t>
        </is>
      </c>
      <c r="BC82" s="52" t="n"/>
      <c r="BD82" s="219" t="n">
        <v>9000000</v>
      </c>
      <c r="BE82" s="219" t="n">
        <v>5000000</v>
      </c>
      <c r="BF82" s="219" t="n"/>
      <c r="BG82" s="120">
        <f>BF82+BE82+BD82</f>
        <v/>
      </c>
      <c r="BH82" s="217">
        <f>IF(LOWER(T82)="ILS",12,1)*BG82/VLOOKUP($T82,CPC_USDConversion_xlTbl[[Currency2]:[Units/1 USD]],2,FALSE)</f>
        <v/>
      </c>
      <c r="BI82" s="224">
        <f>BH82/VLOOKUP($S82,'CP$'!$B$5:$D$74,2,FALSE)</f>
        <v/>
      </c>
      <c r="BJ82" s="140" t="n">
        <v>12000000</v>
      </c>
      <c r="BK82" s="140" t="n">
        <v>18500000</v>
      </c>
      <c r="BL82" s="141">
        <f>IFERROR(U82/X82,"")</f>
        <v/>
      </c>
      <c r="BM82" s="141">
        <f>IFERROR(V82/X82,"")</f>
        <v/>
      </c>
      <c r="BN82" s="141">
        <f>IFERROR(W82/X82,"")</f>
        <v/>
      </c>
      <c r="BO82" s="141">
        <f>IFERROR(AA82/AD82,"")</f>
        <v/>
      </c>
      <c r="BP82" s="141">
        <f>IFERROR(AB82/AD82,"")</f>
        <v/>
      </c>
      <c r="BQ82" s="141">
        <f>IFERROR(AC82/AD82,"")</f>
        <v/>
      </c>
      <c r="BR82" s="119" t="n">
        <v>5</v>
      </c>
      <c r="BS82" s="119" t="n">
        <v>5</v>
      </c>
      <c r="BT82" s="119" t="n">
        <v>5</v>
      </c>
      <c r="BU82" s="119" t="n"/>
      <c r="BV82" s="119" t="n"/>
      <c r="BW82" s="119" t="n"/>
      <c r="BX82" s="119" t="n"/>
      <c r="BY82" s="119" t="n"/>
      <c r="BZ82" s="119" t="inlineStr">
        <is>
          <t>Employee</t>
        </is>
      </c>
      <c r="CA82" s="142" t="inlineStr">
        <is>
          <t>S41M</t>
        </is>
      </c>
      <c r="CB82" s="131" t="n">
        <v>1</v>
      </c>
      <c r="CC82" s="143">
        <f>IF(P82&gt;1,1,P82)*CB82</f>
        <v/>
      </c>
      <c r="CD82" s="143" t="n"/>
      <c r="CE82" s="222" t="n">
        <v>50641.56</v>
      </c>
      <c r="CF82" s="86" t="n"/>
      <c r="CG82" s="219" t="n">
        <v>14478248.78048781</v>
      </c>
      <c r="CH82" s="217">
        <f>IF(LOWER(T82)="ILS",12,1)*CG82/VLOOKUP($T82,CPC_USDConversion_xlTbl[[Currency2]:[Units/1 USD]],2,FALSE)</f>
        <v/>
      </c>
      <c r="CI82" s="225">
        <f>AF82</f>
        <v/>
      </c>
      <c r="CJ82" s="225">
        <f>IFERROR(CI82-CH82,"")</f>
        <v/>
      </c>
      <c r="CK82" s="140">
        <f>ROUND(AN82*CC82,-2)</f>
        <v/>
      </c>
      <c r="CL82" s="217">
        <f>CK82/VLOOKUP($T82,'USD Converstion'!$C$7:$D$174,2,FALSE)</f>
        <v/>
      </c>
      <c r="CM82" s="145">
        <f>IF(AD82&gt;X82,1,0)</f>
        <v/>
      </c>
      <c r="CN82" s="225">
        <f>IF(CM82&gt;0,AG82,0)</f>
        <v/>
      </c>
      <c r="CO82" s="225">
        <f>IF(CM82=0,0,AF82)</f>
        <v/>
      </c>
      <c r="CP82" s="146" t="n">
        <v>0</v>
      </c>
      <c r="CQ82" s="147" t="inlineStr">
        <is>
          <t>Regular</t>
        </is>
      </c>
      <c r="CR82" s="225">
        <f>AM82/VLOOKUP(T82,'USD Converstion'!$C$7:$D$174,2,FALSE)</f>
        <v/>
      </c>
      <c r="CS82" s="226">
        <f>AT82</f>
        <v/>
      </c>
      <c r="CT82" s="222" t="n">
        <v>0</v>
      </c>
      <c r="CU82" s="227" t="n"/>
      <c r="CV82" s="145">
        <f>IF(AX82&gt;0,1,0)</f>
        <v/>
      </c>
      <c r="CW82" s="145">
        <f>IF(AY82&gt;0,1,0)</f>
        <v/>
      </c>
      <c r="CX82" s="52" t="n">
        <v>0</v>
      </c>
      <c r="DM82">
        <f>IF(LOWER(T82)="ILS",12,1)*Y82/VLOOKUP($T82,CPC_USDConversion_xlTbl[[Currency2]:[Units/1 USD]],2,FALSE)</f>
        <v/>
      </c>
    </row>
    <row r="83">
      <c r="B83" s="113" t="n">
        <v>139332</v>
      </c>
      <c r="C83" s="113" t="n">
        <v>77885</v>
      </c>
      <c r="D83" s="113" t="n"/>
      <c r="E83" s="114" t="inlineStr">
        <is>
          <t>Alexandra Wenzel</t>
        </is>
      </c>
      <c r="F83" s="152" t="inlineStr">
        <is>
          <t>Office Administration Manager</t>
        </is>
      </c>
      <c r="G83" s="113" t="inlineStr">
        <is>
          <t>Germany Sales</t>
        </is>
      </c>
      <c r="H83" s="113" t="inlineStr">
        <is>
          <t>Dietmar Schnabel</t>
        </is>
      </c>
      <c r="I83" s="113" t="inlineStr">
        <is>
          <t>Lothar Geuenich</t>
        </is>
      </c>
      <c r="J83" s="114" t="inlineStr">
        <is>
          <t>Thorsten Freitag</t>
        </is>
      </c>
      <c r="K83" s="114" t="inlineStr">
        <is>
          <t>Bruno Darmon</t>
        </is>
      </c>
      <c r="L83" s="113" t="inlineStr">
        <is>
          <t>EMEA Sales</t>
        </is>
      </c>
      <c r="M83" s="115" t="n">
        <v>1</v>
      </c>
      <c r="N83" s="151">
        <f>LEFT(CA83,3)</f>
        <v/>
      </c>
      <c r="O83" s="216" t="n">
        <v>40455</v>
      </c>
      <c r="P83" s="118">
        <f>($D$5-O83)/365</f>
        <v/>
      </c>
      <c r="Q83" s="119">
        <f>Q83</f>
        <v/>
      </c>
      <c r="R83" s="52" t="n"/>
      <c r="S83" s="120" t="inlineStr">
        <is>
          <t>Germany</t>
        </is>
      </c>
      <c r="T83" s="120" t="inlineStr">
        <is>
          <t>EUR</t>
        </is>
      </c>
      <c r="U83" s="120" t="n">
        <v>82625</v>
      </c>
      <c r="V83" s="120" t="n"/>
      <c r="W83" s="120" t="n"/>
      <c r="X83" s="120">
        <f>W83+V83+U83</f>
        <v/>
      </c>
      <c r="Y83" s="121" t="n"/>
      <c r="Z83" s="121" t="n"/>
      <c r="AA83" s="122" t="n"/>
      <c r="AB83" s="122" t="n"/>
      <c r="AC83" s="122" t="n"/>
      <c r="AD83" s="123">
        <f>AC83+AB83+AA83</f>
        <v/>
      </c>
      <c r="AE83" s="124">
        <f>IFERROR(AD83/X83-1,"")</f>
        <v/>
      </c>
      <c r="AF83" s="217">
        <f>IF(LOWER(T83)="ILS",12,1)*X83/VLOOKUP($T83,CPC_USDConversion_xlTbl[[Currency2]:[Units/1 USD]],2,FALSE)</f>
        <v/>
      </c>
      <c r="AG83" s="217">
        <f>IF(LOWER(T83)="ILS",12,1)*AD83/VLOOKUP($T83,CPC_USDConversion_xlTbl[[Currency2]:[Units/1 USD]],2,FALSE)</f>
        <v/>
      </c>
      <c r="AH83" s="126">
        <f>AF83/VLOOKUP($S83,'CP$'!$B$5:$D$74,2,FALSE)</f>
        <v/>
      </c>
      <c r="AI83" s="126">
        <f>AG83/VLOOKUP($S83,'CP$'!$B$5:$D$74,2,FALSE)</f>
        <v/>
      </c>
      <c r="AJ83" s="52" t="n"/>
      <c r="AK83" s="127" t="inlineStr">
        <is>
          <t>No Bonus Plan</t>
        </is>
      </c>
      <c r="AL83" s="218" t="n"/>
      <c r="AM83" s="129" t="n"/>
      <c r="AN83" s="121" t="n"/>
      <c r="AO83" s="130" t="n"/>
      <c r="AP83" s="131">
        <f>IFERROR(AO83/AM83,"")</f>
        <v/>
      </c>
      <c r="AQ83" s="219">
        <f>AO83*CC83</f>
        <v/>
      </c>
      <c r="AR83" s="219" t="n"/>
      <c r="AS83" s="220">
        <f>AQ83-AR83</f>
        <v/>
      </c>
      <c r="AT83" s="217">
        <f>AS83/VLOOKUP($T83,'USD Converstion'!$C$7:$D$174,2,FALSE)</f>
        <v/>
      </c>
      <c r="AU83" s="52" t="n"/>
      <c r="AV83" s="221" t="n">
        <v>43957</v>
      </c>
      <c r="AW83" s="222" t="n">
        <v>10255.1359223301</v>
      </c>
      <c r="AX83" s="222" t="n"/>
      <c r="AY83" s="223" t="n"/>
      <c r="AZ83" s="52" t="n"/>
      <c r="BA83" s="137" t="inlineStr">
        <is>
          <t>January, 2021 - Organization change from JS:P53P, Anaplan:No Value to JS:P43P, Anaplan:10375</t>
        </is>
      </c>
      <c r="BB83" s="138" t="inlineStr">
        <is>
          <t xml:space="preserve"> </t>
        </is>
      </c>
      <c r="BC83" s="52" t="n"/>
      <c r="BD83" s="219" t="n">
        <v>57000</v>
      </c>
      <c r="BE83" s="219" t="n"/>
      <c r="BF83" s="219" t="n"/>
      <c r="BG83" s="120">
        <f>BF83+BE83+BD83</f>
        <v/>
      </c>
      <c r="BH83" s="217">
        <f>IF(LOWER(T83)="ILS",12,1)*BG83/VLOOKUP($T83,CPC_USDConversion_xlTbl[[Currency2]:[Units/1 USD]],2,FALSE)</f>
        <v/>
      </c>
      <c r="BI83" s="224">
        <f>BH83/VLOOKUP($S83,'CP$'!$B$5:$D$74,2,FALSE)</f>
        <v/>
      </c>
      <c r="BJ83" s="140" t="n">
        <v>70000</v>
      </c>
      <c r="BK83" s="140" t="n">
        <v>90000</v>
      </c>
      <c r="BL83" s="141">
        <f>IFERROR(U83/X83,"")</f>
        <v/>
      </c>
      <c r="BM83" s="141">
        <f>IFERROR(V83/X83,"")</f>
        <v/>
      </c>
      <c r="BN83" s="141">
        <f>IFERROR(W83/X83,"")</f>
        <v/>
      </c>
      <c r="BO83" s="141">
        <f>IFERROR(AA83/AD83,"")</f>
        <v/>
      </c>
      <c r="BP83" s="141">
        <f>IFERROR(AB83/AD83,"")</f>
        <v/>
      </c>
      <c r="BQ83" s="141">
        <f>IFERROR(AC83/AD83,"")</f>
        <v/>
      </c>
      <c r="BR83" s="119" t="n">
        <v>4</v>
      </c>
      <c r="BS83" s="119" t="n">
        <v>5</v>
      </c>
      <c r="BT83" s="119" t="n"/>
      <c r="BU83" s="119" t="n"/>
      <c r="BV83" s="119" t="n"/>
      <c r="BW83" s="119" t="n"/>
      <c r="BX83" s="119" t="n"/>
      <c r="BY83" s="119" t="n"/>
      <c r="BZ83" s="119" t="inlineStr">
        <is>
          <t>Employee</t>
        </is>
      </c>
      <c r="CA83" s="142" t="inlineStr">
        <is>
          <t>P43P</t>
        </is>
      </c>
      <c r="CB83" s="131" t="n">
        <v>1</v>
      </c>
      <c r="CC83" s="143">
        <f>IF(P83&gt;1,1,P83)*CB83</f>
        <v/>
      </c>
      <c r="CD83" s="143" t="n"/>
      <c r="CE83" s="222" t="n">
        <v>16521.36</v>
      </c>
      <c r="CF83" s="86" t="n"/>
      <c r="CG83" s="219" t="n">
        <v>57273.17073170732</v>
      </c>
      <c r="CH83" s="217">
        <f>IF(LOWER(T83)="ILS",12,1)*CG83/VLOOKUP($T83,CPC_USDConversion_xlTbl[[Currency2]:[Units/1 USD]],2,FALSE)</f>
        <v/>
      </c>
      <c r="CI83" s="225">
        <f>AF83</f>
        <v/>
      </c>
      <c r="CJ83" s="225">
        <f>IFERROR(CI83-CH83,"")</f>
        <v/>
      </c>
      <c r="CK83" s="140">
        <f>ROUND(AN83*CC83,-2)</f>
        <v/>
      </c>
      <c r="CL83" s="217">
        <f>CK83/VLOOKUP($T83,'USD Converstion'!$C$7:$D$174,2,FALSE)</f>
        <v/>
      </c>
      <c r="CM83" s="145">
        <f>IF(AD83&gt;X83,1,0)</f>
        <v/>
      </c>
      <c r="CN83" s="225">
        <f>IF(CM83&gt;0,AG83,0)</f>
        <v/>
      </c>
      <c r="CO83" s="225">
        <f>IF(CM83=0,0,AF83)</f>
        <v/>
      </c>
      <c r="CP83" s="146" t="n">
        <v>0</v>
      </c>
      <c r="CQ83" s="147" t="inlineStr">
        <is>
          <t>Regular</t>
        </is>
      </c>
      <c r="CR83" s="225">
        <f>AM83/VLOOKUP(T83,'USD Converstion'!$C$7:$D$174,2,FALSE)</f>
        <v/>
      </c>
      <c r="CS83" s="226">
        <f>AT83</f>
        <v/>
      </c>
      <c r="CT83" s="222" t="n">
        <v>0</v>
      </c>
      <c r="CU83" s="227" t="n"/>
      <c r="CV83" s="145">
        <f>IF(AX83&gt;0,1,0)</f>
        <v/>
      </c>
      <c r="CW83" s="145">
        <f>IF(AY83&gt;0,1,0)</f>
        <v/>
      </c>
      <c r="CX83" s="52" t="n">
        <v>0</v>
      </c>
      <c r="DM83">
        <f>IF(LOWER(T83)="ILS",12,1)*Y83/VLOOKUP($T83,CPC_USDConversion_xlTbl[[Currency2]:[Units/1 USD]],2,FALSE)</f>
        <v/>
      </c>
    </row>
    <row r="84">
      <c r="B84" s="113" t="n">
        <v>105657</v>
      </c>
      <c r="C84" s="113" t="n">
        <v>100595</v>
      </c>
      <c r="D84" s="113" t="n">
        <v>35947</v>
      </c>
      <c r="E84" s="114" t="inlineStr">
        <is>
          <t>Daniel Wunsch</t>
        </is>
      </c>
      <c r="F84" s="152" t="inlineStr">
        <is>
          <t xml:space="preserve">Global Account Manager </t>
        </is>
      </c>
      <c r="G84" s="113" t="inlineStr">
        <is>
          <t>Germany Sales</t>
        </is>
      </c>
      <c r="H84" s="113" t="inlineStr">
        <is>
          <t>Dietmar Schnabel</t>
        </is>
      </c>
      <c r="I84" s="113" t="inlineStr">
        <is>
          <t>Lothar Geuenich</t>
        </is>
      </c>
      <c r="J84" s="114" t="inlineStr">
        <is>
          <t>Thorsten Freitag</t>
        </is>
      </c>
      <c r="K84" s="114" t="inlineStr">
        <is>
          <t>Bruno Darmon</t>
        </is>
      </c>
      <c r="L84" s="113" t="inlineStr">
        <is>
          <t>EMEA Sales</t>
        </is>
      </c>
      <c r="M84" s="115" t="n">
        <v>1</v>
      </c>
      <c r="N84" s="151">
        <f>LEFT(CA84,3)</f>
        <v/>
      </c>
      <c r="O84" s="216" t="n">
        <v>43151</v>
      </c>
      <c r="P84" s="118">
        <f>($D$5-O84)/365</f>
        <v/>
      </c>
      <c r="Q84" s="119">
        <f>Q84</f>
        <v/>
      </c>
      <c r="R84" s="52" t="n"/>
      <c r="S84" s="120" t="inlineStr">
        <is>
          <t>Germany</t>
        </is>
      </c>
      <c r="T84" s="120" t="inlineStr">
        <is>
          <t>EUR</t>
        </is>
      </c>
      <c r="U84" s="120" t="n">
        <v>129500</v>
      </c>
      <c r="V84" s="120" t="n">
        <v>58481.81818181818</v>
      </c>
      <c r="W84" s="120" t="n"/>
      <c r="X84" s="120">
        <f>W84+V84+U84</f>
        <v/>
      </c>
      <c r="Y84" s="121" t="n"/>
      <c r="Z84" s="121" t="n"/>
      <c r="AA84" s="122" t="n"/>
      <c r="AB84" s="122" t="n"/>
      <c r="AC84" s="122" t="n"/>
      <c r="AD84" s="123">
        <f>AC84+AB84+AA84</f>
        <v/>
      </c>
      <c r="AE84" s="124">
        <f>IFERROR(AD84/X84-1,"")</f>
        <v/>
      </c>
      <c r="AF84" s="217">
        <f>IF(LOWER(T84)="ILS",12,1)*X84/VLOOKUP($T84,CPC_USDConversion_xlTbl[[Currency2]:[Units/1 USD]],2,FALSE)</f>
        <v/>
      </c>
      <c r="AG84" s="217">
        <f>IF(LOWER(T84)="ILS",12,1)*AD84/VLOOKUP($T84,CPC_USDConversion_xlTbl[[Currency2]:[Units/1 USD]],2,FALSE)</f>
        <v/>
      </c>
      <c r="AH84" s="126">
        <f>AF84/VLOOKUP($S84,'CP$'!$B$5:$D$74,2,FALSE)</f>
        <v/>
      </c>
      <c r="AI84" s="126">
        <f>AG84/VLOOKUP($S84,'CP$'!$B$5:$D$74,2,FALSE)</f>
        <v/>
      </c>
      <c r="AJ84" s="52" t="n"/>
      <c r="AK84" s="127" t="inlineStr">
        <is>
          <t>Sales Variable</t>
        </is>
      </c>
      <c r="AL84" s="218" t="n"/>
      <c r="AM84" s="129" t="n"/>
      <c r="AN84" s="121" t="n"/>
      <c r="AO84" s="130" t="n"/>
      <c r="AP84" s="131">
        <f>IFERROR(AO84/AM84,"")</f>
        <v/>
      </c>
      <c r="AQ84" s="219">
        <f>AO84*CC84</f>
        <v/>
      </c>
      <c r="AR84" s="219" t="n"/>
      <c r="AS84" s="220">
        <f>AQ84-AR84</f>
        <v/>
      </c>
      <c r="AT84" s="217">
        <f>AS84/VLOOKUP($T84,'USD Converstion'!$C$7:$D$174,2,FALSE)</f>
        <v/>
      </c>
      <c r="AU84" s="52" t="n"/>
      <c r="AV84" s="221" t="n">
        <v>43957</v>
      </c>
      <c r="AW84" s="222" t="n">
        <v>19589.26213592233</v>
      </c>
      <c r="AX84" s="222" t="n"/>
      <c r="AY84" s="223" t="n"/>
      <c r="AZ84" s="52" t="n"/>
      <c r="BA84" s="137" t="inlineStr">
        <is>
          <t>January, 2021 - Organization change from Title:Global Account Manager Bayer AG to Title:Global Account Manager || July, 2020 - Promotion change from JS:S53P, Title:Major Account Manager, Yearly Salary:85500, Yearly Commission:36000, Total Compensation:121500 to JS:S43P, Title:Global Account Manager Bayer AG, Yearly Salary:96000, Yearly Commission:64000, Total Compensation:160000 || May, 2020 - Organization change to Bonus:1000</t>
        </is>
      </c>
      <c r="BB84" s="138" t="inlineStr">
        <is>
          <t xml:space="preserve"> </t>
        </is>
      </c>
      <c r="BC84" s="52" t="n"/>
      <c r="BD84" s="219" t="n">
        <v>80000</v>
      </c>
      <c r="BE84" s="219" t="n">
        <v>34500</v>
      </c>
      <c r="BF84" s="219" t="n"/>
      <c r="BG84" s="120">
        <f>BF84+BE84+BD84</f>
        <v/>
      </c>
      <c r="BH84" s="217">
        <f>IF(LOWER(T84)="ILS",12,1)*BG84/VLOOKUP($T84,CPC_USDConversion_xlTbl[[Currency2]:[Units/1 USD]],2,FALSE)</f>
        <v/>
      </c>
      <c r="BI84" s="224">
        <f>BH84/VLOOKUP($S84,'CP$'!$B$5:$D$74,2,FALSE)</f>
        <v/>
      </c>
      <c r="BJ84" s="140" t="n">
        <v>125000</v>
      </c>
      <c r="BK84" s="140" t="n">
        <v>180000</v>
      </c>
      <c r="BL84" s="141">
        <f>IFERROR(U84/X84,"")</f>
        <v/>
      </c>
      <c r="BM84" s="141">
        <f>IFERROR(V84/X84,"")</f>
        <v/>
      </c>
      <c r="BN84" s="141">
        <f>IFERROR(W84/X84,"")</f>
        <v/>
      </c>
      <c r="BO84" s="141">
        <f>IFERROR(AA84/AD84,"")</f>
        <v/>
      </c>
      <c r="BP84" s="141">
        <f>IFERROR(AB84/AD84,"")</f>
        <v/>
      </c>
      <c r="BQ84" s="141">
        <f>IFERROR(AC84/AD84,"")</f>
        <v/>
      </c>
      <c r="BR84" s="119" t="n">
        <v>3</v>
      </c>
      <c r="BS84" s="119" t="n">
        <v>5</v>
      </c>
      <c r="BT84" s="119" t="n"/>
      <c r="BU84" s="119" t="n"/>
      <c r="BV84" s="119" t="n"/>
      <c r="BW84" s="119" t="n"/>
      <c r="BX84" s="119" t="n"/>
      <c r="BY84" s="119" t="n"/>
      <c r="BZ84" s="119" t="inlineStr">
        <is>
          <t>Employee</t>
        </is>
      </c>
      <c r="CA84" s="142" t="inlineStr">
        <is>
          <t>S43P</t>
        </is>
      </c>
      <c r="CB84" s="131" t="n">
        <v>1</v>
      </c>
      <c r="CC84" s="143">
        <f>IF(P84&gt;1,1,P84)*CB84</f>
        <v/>
      </c>
      <c r="CD84" s="143" t="n"/>
      <c r="CE84" s="222" t="n">
        <v>22627.08</v>
      </c>
      <c r="CF84" s="86" t="n"/>
      <c r="CG84" s="219" t="n">
        <v>156297.5609756098</v>
      </c>
      <c r="CH84" s="217">
        <f>IF(LOWER(T84)="ILS",12,1)*CG84/VLOOKUP($T84,CPC_USDConversion_xlTbl[[Currency2]:[Units/1 USD]],2,FALSE)</f>
        <v/>
      </c>
      <c r="CI84" s="225">
        <f>AF84</f>
        <v/>
      </c>
      <c r="CJ84" s="225">
        <f>IFERROR(CI84-CH84,"")</f>
        <v/>
      </c>
      <c r="CK84" s="140">
        <f>ROUND(AN84*CC84,-2)</f>
        <v/>
      </c>
      <c r="CL84" s="217">
        <f>CK84/VLOOKUP($T84,'USD Converstion'!$C$7:$D$174,2,FALSE)</f>
        <v/>
      </c>
      <c r="CM84" s="145">
        <f>IF(AD84&gt;X84,1,0)</f>
        <v/>
      </c>
      <c r="CN84" s="225">
        <f>IF(CM84&gt;0,AG84,0)</f>
        <v/>
      </c>
      <c r="CO84" s="225">
        <f>IF(CM84=0,0,AF84)</f>
        <v/>
      </c>
      <c r="CP84" s="146" t="n">
        <v>0</v>
      </c>
      <c r="CQ84" s="147" t="inlineStr">
        <is>
          <t>Regular</t>
        </is>
      </c>
      <c r="CR84" s="225">
        <f>AM84/VLOOKUP(T84,'USD Converstion'!$C$7:$D$174,2,FALSE)</f>
        <v/>
      </c>
      <c r="CS84" s="226">
        <f>AT84</f>
        <v/>
      </c>
      <c r="CT84" s="222" t="n">
        <v>0</v>
      </c>
      <c r="CU84" s="227" t="n"/>
      <c r="CV84" s="145">
        <f>IF(AX84&gt;0,1,0)</f>
        <v/>
      </c>
      <c r="CW84" s="145">
        <f>IF(AY84&gt;0,1,0)</f>
        <v/>
      </c>
      <c r="CX84" s="52" t="n">
        <v>0</v>
      </c>
      <c r="DM84">
        <f>IF(LOWER(T84)="ILS",12,1)*Y84/VLOOKUP($T84,CPC_USDConversion_xlTbl[[Currency2]:[Units/1 USD]],2,FALSE)</f>
        <v/>
      </c>
    </row>
    <row r="85">
      <c r="B85" s="113" t="n">
        <v>102299</v>
      </c>
      <c r="C85" s="113" t="n">
        <v>38989</v>
      </c>
      <c r="D85" s="113" t="n">
        <v>100658</v>
      </c>
      <c r="E85" s="114" t="inlineStr">
        <is>
          <t>German Petrelli</t>
        </is>
      </c>
      <c r="F85" s="152" t="inlineStr">
        <is>
          <t>Global Account Manager</t>
        </is>
      </c>
      <c r="G85" s="113" t="inlineStr">
        <is>
          <t>Germany Sales</t>
        </is>
      </c>
      <c r="H85" s="113" t="inlineStr">
        <is>
          <t>Dietmar Schnabel</t>
        </is>
      </c>
      <c r="I85" s="113" t="inlineStr">
        <is>
          <t>Lothar Geuenich</t>
        </is>
      </c>
      <c r="J85" s="114" t="inlineStr">
        <is>
          <t>Thorsten Freitag</t>
        </is>
      </c>
      <c r="K85" s="114" t="inlineStr">
        <is>
          <t>Bruno Darmon</t>
        </is>
      </c>
      <c r="L85" s="113" t="inlineStr">
        <is>
          <t>EMEA Sales</t>
        </is>
      </c>
      <c r="M85" s="115" t="n">
        <v>1</v>
      </c>
      <c r="N85" s="151">
        <f>LEFT(CA85,3)</f>
        <v/>
      </c>
      <c r="O85" s="216" t="n">
        <v>43160</v>
      </c>
      <c r="P85" s="118">
        <f>($D$5-O85)/365</f>
        <v/>
      </c>
      <c r="Q85" s="119">
        <f>Q85</f>
        <v/>
      </c>
      <c r="R85" s="52" t="n"/>
      <c r="S85" s="120" t="inlineStr">
        <is>
          <t>Germany</t>
        </is>
      </c>
      <c r="T85" s="120" t="inlineStr">
        <is>
          <t>EUR</t>
        </is>
      </c>
      <c r="U85" s="120" t="n">
        <v>94250</v>
      </c>
      <c r="V85" s="120" t="n">
        <v>40936.36363636363</v>
      </c>
      <c r="W85" s="120" t="n"/>
      <c r="X85" s="120">
        <f>W85+V85+U85</f>
        <v/>
      </c>
      <c r="Y85" s="121" t="n"/>
      <c r="Z85" s="121" t="n"/>
      <c r="AA85" s="122" t="n"/>
      <c r="AB85" s="122" t="n"/>
      <c r="AC85" s="122" t="n"/>
      <c r="AD85" s="123">
        <f>AC85+AB85+AA85</f>
        <v/>
      </c>
      <c r="AE85" s="124">
        <f>IFERROR(AD85/X85-1,"")</f>
        <v/>
      </c>
      <c r="AF85" s="217">
        <f>IF(LOWER(T85)="ILS",12,1)*X85/VLOOKUP($T85,CPC_USDConversion_xlTbl[[Currency2]:[Units/1 USD]],2,FALSE)</f>
        <v/>
      </c>
      <c r="AG85" s="217">
        <f>IF(LOWER(T85)="ILS",12,1)*AD85/VLOOKUP($T85,CPC_USDConversion_xlTbl[[Currency2]:[Units/1 USD]],2,FALSE)</f>
        <v/>
      </c>
      <c r="AH85" s="126">
        <f>AF85/VLOOKUP($S85,'CP$'!$B$5:$D$74,2,FALSE)</f>
        <v/>
      </c>
      <c r="AI85" s="126">
        <f>AG85/VLOOKUP($S85,'CP$'!$B$5:$D$74,2,FALSE)</f>
        <v/>
      </c>
      <c r="AJ85" s="52" t="n"/>
      <c r="AK85" s="127" t="inlineStr">
        <is>
          <t>Sales Variable</t>
        </is>
      </c>
      <c r="AL85" s="218" t="n"/>
      <c r="AM85" s="129" t="n"/>
      <c r="AN85" s="121" t="n"/>
      <c r="AO85" s="130" t="n"/>
      <c r="AP85" s="131">
        <f>IFERROR(AO85/AM85,"")</f>
        <v/>
      </c>
      <c r="AQ85" s="219">
        <f>AO85*CC85</f>
        <v/>
      </c>
      <c r="AR85" s="219" t="n"/>
      <c r="AS85" s="220">
        <f>AQ85-AR85</f>
        <v/>
      </c>
      <c r="AT85" s="217">
        <f>AS85/VLOOKUP($T85,'USD Converstion'!$C$7:$D$174,2,FALSE)</f>
        <v/>
      </c>
      <c r="AU85" s="52" t="n"/>
      <c r="AV85" s="221" t="n">
        <v>43957</v>
      </c>
      <c r="AW85" s="222" t="n">
        <v>19589.26213592233</v>
      </c>
      <c r="AX85" s="222" t="n"/>
      <c r="AY85" s="223" t="n"/>
      <c r="AZ85" s="52" t="n"/>
      <c r="BA85" s="137" t="inlineStr">
        <is>
          <t>April, 2020 - Title change from Title: Major Account Manager to Title:Global Account Manager</t>
        </is>
      </c>
      <c r="BB85" s="138" t="inlineStr">
        <is>
          <t xml:space="preserve"> </t>
        </is>
      </c>
      <c r="BC85" s="52" t="n"/>
      <c r="BD85" s="219" t="n">
        <v>66000</v>
      </c>
      <c r="BE85" s="219" t="n">
        <v>44000</v>
      </c>
      <c r="BF85" s="219" t="n"/>
      <c r="BG85" s="120">
        <f>BF85+BE85+BD85</f>
        <v/>
      </c>
      <c r="BH85" s="217">
        <f>IF(LOWER(T85)="ILS",12,1)*BG85/VLOOKUP($T85,CPC_USDConversion_xlTbl[[Currency2]:[Units/1 USD]],2,FALSE)</f>
        <v/>
      </c>
      <c r="BI85" s="224">
        <f>BH85/VLOOKUP($S85,'CP$'!$B$5:$D$74,2,FALSE)</f>
        <v/>
      </c>
      <c r="BJ85" s="140" t="n">
        <v>90000</v>
      </c>
      <c r="BK85" s="140" t="n">
        <v>130000</v>
      </c>
      <c r="BL85" s="141">
        <f>IFERROR(U85/X85,"")</f>
        <v/>
      </c>
      <c r="BM85" s="141">
        <f>IFERROR(V85/X85,"")</f>
        <v/>
      </c>
      <c r="BN85" s="141">
        <f>IFERROR(W85/X85,"")</f>
        <v/>
      </c>
      <c r="BO85" s="141">
        <f>IFERROR(AA85/AD85,"")</f>
        <v/>
      </c>
      <c r="BP85" s="141">
        <f>IFERROR(AB85/AD85,"")</f>
        <v/>
      </c>
      <c r="BQ85" s="141">
        <f>IFERROR(AC85/AD85,"")</f>
        <v/>
      </c>
      <c r="BR85" s="119" t="n">
        <v>3</v>
      </c>
      <c r="BS85" s="119" t="n">
        <v>5</v>
      </c>
      <c r="BT85" s="119" t="n"/>
      <c r="BU85" s="119" t="n"/>
      <c r="BV85" s="119" t="n"/>
      <c r="BW85" s="119" t="n"/>
      <c r="BX85" s="119" t="n"/>
      <c r="BY85" s="119" t="n"/>
      <c r="BZ85" s="119" t="inlineStr">
        <is>
          <t>Employee</t>
        </is>
      </c>
      <c r="CA85" s="142" t="inlineStr">
        <is>
          <t>S53P</t>
        </is>
      </c>
      <c r="CB85" s="131" t="n">
        <v>1</v>
      </c>
      <c r="CC85" s="143">
        <f>IF(P85&gt;1,1,P85)*CB85</f>
        <v/>
      </c>
      <c r="CD85" s="143" t="n"/>
      <c r="CE85" s="222" t="n">
        <v>22627.08</v>
      </c>
      <c r="CF85" s="86" t="n"/>
      <c r="CG85" s="219" t="n">
        <v>109956.0975609756</v>
      </c>
      <c r="CH85" s="217">
        <f>IF(LOWER(T85)="ILS",12,1)*CG85/VLOOKUP($T85,CPC_USDConversion_xlTbl[[Currency2]:[Units/1 USD]],2,FALSE)</f>
        <v/>
      </c>
      <c r="CI85" s="225">
        <f>AF85</f>
        <v/>
      </c>
      <c r="CJ85" s="225">
        <f>IFERROR(CI85-CH85,"")</f>
        <v/>
      </c>
      <c r="CK85" s="140">
        <f>ROUND(AN85*CC85,-2)</f>
        <v/>
      </c>
      <c r="CL85" s="217">
        <f>CK85/VLOOKUP($T85,'USD Converstion'!$C$7:$D$174,2,FALSE)</f>
        <v/>
      </c>
      <c r="CM85" s="145">
        <f>IF(AD85&gt;X85,1,0)</f>
        <v/>
      </c>
      <c r="CN85" s="225">
        <f>IF(CM85&gt;0,AG85,0)</f>
        <v/>
      </c>
      <c r="CO85" s="225">
        <f>IF(CM85=0,0,AF85)</f>
        <v/>
      </c>
      <c r="CP85" s="146" t="n">
        <v>0</v>
      </c>
      <c r="CQ85" s="147" t="inlineStr">
        <is>
          <t>Regular</t>
        </is>
      </c>
      <c r="CR85" s="225">
        <f>AM85/VLOOKUP(T85,'USD Converstion'!$C$7:$D$174,2,FALSE)</f>
        <v/>
      </c>
      <c r="CS85" s="226">
        <f>AT85</f>
        <v/>
      </c>
      <c r="CT85" s="222" t="n">
        <v>0</v>
      </c>
      <c r="CU85" s="227" t="n"/>
      <c r="CV85" s="145">
        <f>IF(AX85&gt;0,1,0)</f>
        <v/>
      </c>
      <c r="CW85" s="145">
        <f>IF(AY85&gt;0,1,0)</f>
        <v/>
      </c>
      <c r="CX85" s="52" t="n">
        <v>0</v>
      </c>
      <c r="DM85">
        <f>IF(LOWER(T85)="ILS",12,1)*Y85/VLOOKUP($T85,CPC_USDConversion_xlTbl[[Currency2]:[Units/1 USD]],2,FALSE)</f>
        <v/>
      </c>
    </row>
    <row r="86">
      <c r="B86" s="113" t="n">
        <v>115847</v>
      </c>
      <c r="C86" s="113" t="n">
        <v>40581</v>
      </c>
      <c r="D86" s="113" t="n">
        <v>82025</v>
      </c>
      <c r="E86" s="114" t="inlineStr">
        <is>
          <t>Juergen Claasen</t>
        </is>
      </c>
      <c r="F86" s="152" t="inlineStr">
        <is>
          <t>Channel Manager</t>
        </is>
      </c>
      <c r="G86" s="113" t="inlineStr">
        <is>
          <t>Germany Sales</t>
        </is>
      </c>
      <c r="H86" s="113" t="inlineStr">
        <is>
          <t>Dietmar Schnabel</t>
        </is>
      </c>
      <c r="I86" s="113" t="inlineStr">
        <is>
          <t>Lothar Geuenich</t>
        </is>
      </c>
      <c r="J86" s="114" t="inlineStr">
        <is>
          <t>Thorsten Freitag</t>
        </is>
      </c>
      <c r="K86" s="114" t="inlineStr">
        <is>
          <t>Bruno Darmon</t>
        </is>
      </c>
      <c r="L86" s="113" t="inlineStr">
        <is>
          <t>EMEA Sales</t>
        </is>
      </c>
      <c r="M86" s="115" t="n">
        <v>1</v>
      </c>
      <c r="N86" s="151">
        <f>LEFT(CA86,3)</f>
        <v/>
      </c>
      <c r="O86" s="216" t="n">
        <v>42979</v>
      </c>
      <c r="P86" s="118">
        <f>($D$5-O86)/365</f>
        <v/>
      </c>
      <c r="Q86" s="119">
        <f>Q86</f>
        <v/>
      </c>
      <c r="R86" s="52" t="n"/>
      <c r="S86" s="120" t="inlineStr">
        <is>
          <t>Germany</t>
        </is>
      </c>
      <c r="T86" s="120" t="inlineStr">
        <is>
          <t>EUR</t>
        </is>
      </c>
      <c r="U86" s="120" t="n">
        <v>127250</v>
      </c>
      <c r="V86" s="120" t="n">
        <v>56936.36363636363</v>
      </c>
      <c r="W86" s="120" t="n"/>
      <c r="X86" s="120">
        <f>W86+V86+U86</f>
        <v/>
      </c>
      <c r="Y86" s="121" t="n"/>
      <c r="Z86" s="121" t="n"/>
      <c r="AA86" s="122" t="n"/>
      <c r="AB86" s="122" t="n"/>
      <c r="AC86" s="122" t="n"/>
      <c r="AD86" s="123">
        <f>AC86+AB86+AA86</f>
        <v/>
      </c>
      <c r="AE86" s="124">
        <f>IFERROR(AD86/X86-1,"")</f>
        <v/>
      </c>
      <c r="AF86" s="217">
        <f>IF(LOWER(T86)="ILS",12,1)*X86/VLOOKUP($T86,CPC_USDConversion_xlTbl[[Currency2]:[Units/1 USD]],2,FALSE)</f>
        <v/>
      </c>
      <c r="AG86" s="217">
        <f>IF(LOWER(T86)="ILS",12,1)*AD86/VLOOKUP($T86,CPC_USDConversion_xlTbl[[Currency2]:[Units/1 USD]],2,FALSE)</f>
        <v/>
      </c>
      <c r="AH86" s="126">
        <f>AF86/VLOOKUP($S86,'CP$'!$B$5:$D$74,2,FALSE)</f>
        <v/>
      </c>
      <c r="AI86" s="126">
        <f>AG86/VLOOKUP($S86,'CP$'!$B$5:$D$74,2,FALSE)</f>
        <v/>
      </c>
      <c r="AJ86" s="52" t="n"/>
      <c r="AK86" s="127" t="inlineStr">
        <is>
          <t>Sales Variable</t>
        </is>
      </c>
      <c r="AL86" s="218" t="n"/>
      <c r="AM86" s="129" t="n"/>
      <c r="AN86" s="121" t="n"/>
      <c r="AO86" s="130" t="n"/>
      <c r="AP86" s="131">
        <f>IFERROR(AO86/AM86,"")</f>
        <v/>
      </c>
      <c r="AQ86" s="219">
        <f>AO86*CC86</f>
        <v/>
      </c>
      <c r="AR86" s="219" t="n"/>
      <c r="AS86" s="220">
        <f>AQ86-AR86</f>
        <v/>
      </c>
      <c r="AT86" s="217">
        <f>AS86/VLOOKUP($T86,'USD Converstion'!$C$7:$D$174,2,FALSE)</f>
        <v/>
      </c>
      <c r="AU86" s="52" t="n"/>
      <c r="AV86" s="221" t="n">
        <v>43957</v>
      </c>
      <c r="AW86" s="222" t="n">
        <v>29231.10679611651</v>
      </c>
      <c r="AX86" s="222" t="n"/>
      <c r="AY86" s="223" t="n"/>
      <c r="AZ86" s="52" t="n"/>
      <c r="BA86" s="137" t="inlineStr">
        <is>
          <t>January, 2021 - Organization change from Team:Bernd Sebode - Development Channel to Team:Bernd Sebode - Germany Channel</t>
        </is>
      </c>
      <c r="BB86" s="138" t="inlineStr">
        <is>
          <t xml:space="preserve"> </t>
        </is>
      </c>
      <c r="BC86" s="52" t="n"/>
      <c r="BD86" s="219" t="n">
        <v>91000</v>
      </c>
      <c r="BE86" s="219" t="n">
        <v>61000</v>
      </c>
      <c r="BF86" s="219" t="n"/>
      <c r="BG86" s="120">
        <f>BF86+BE86+BD86</f>
        <v/>
      </c>
      <c r="BH86" s="217">
        <f>IF(LOWER(T86)="ILS",12,1)*BG86/VLOOKUP($T86,CPC_USDConversion_xlTbl[[Currency2]:[Units/1 USD]],2,FALSE)</f>
        <v/>
      </c>
      <c r="BI86" s="224">
        <f>BH86/VLOOKUP($S86,'CP$'!$B$5:$D$74,2,FALSE)</f>
        <v/>
      </c>
      <c r="BJ86" s="140" t="n">
        <v>115000</v>
      </c>
      <c r="BK86" s="140" t="n">
        <v>170000</v>
      </c>
      <c r="BL86" s="141">
        <f>IFERROR(U86/X86,"")</f>
        <v/>
      </c>
      <c r="BM86" s="141">
        <f>IFERROR(V86/X86,"")</f>
        <v/>
      </c>
      <c r="BN86" s="141">
        <f>IFERROR(W86/X86,"")</f>
        <v/>
      </c>
      <c r="BO86" s="141">
        <f>IFERROR(AA86/AD86,"")</f>
        <v/>
      </c>
      <c r="BP86" s="141">
        <f>IFERROR(AB86/AD86,"")</f>
        <v/>
      </c>
      <c r="BQ86" s="141">
        <f>IFERROR(AC86/AD86,"")</f>
        <v/>
      </c>
      <c r="BR86" s="119" t="n">
        <v>4</v>
      </c>
      <c r="BS86" s="119" t="n">
        <v>5</v>
      </c>
      <c r="BT86" s="119" t="n"/>
      <c r="BU86" s="119" t="n"/>
      <c r="BV86" s="119" t="n"/>
      <c r="BW86" s="119" t="n"/>
      <c r="BX86" s="119" t="n"/>
      <c r="BY86" s="119" t="n"/>
      <c r="BZ86" s="119" t="inlineStr">
        <is>
          <t>Employee</t>
        </is>
      </c>
      <c r="CA86" s="142" t="inlineStr">
        <is>
          <t>S41P</t>
        </is>
      </c>
      <c r="CB86" s="131" t="n">
        <v>1</v>
      </c>
      <c r="CC86" s="143">
        <f>IF(P86&gt;1,1,P86)*CB86</f>
        <v/>
      </c>
      <c r="CD86" s="143" t="n"/>
      <c r="CE86" s="222" t="n">
        <v>69916.48</v>
      </c>
      <c r="CF86" s="86" t="n"/>
      <c r="CG86" s="219" t="n">
        <v>152882.9268292683</v>
      </c>
      <c r="CH86" s="217">
        <f>IF(LOWER(T86)="ILS",12,1)*CG86/VLOOKUP($T86,CPC_USDConversion_xlTbl[[Currency2]:[Units/1 USD]],2,FALSE)</f>
        <v/>
      </c>
      <c r="CI86" s="225">
        <f>AF86</f>
        <v/>
      </c>
      <c r="CJ86" s="225">
        <f>IFERROR(CI86-CH86,"")</f>
        <v/>
      </c>
      <c r="CK86" s="140">
        <f>ROUND(AN86*CC86,-2)</f>
        <v/>
      </c>
      <c r="CL86" s="217">
        <f>CK86/VLOOKUP($T86,'USD Converstion'!$C$7:$D$174,2,FALSE)</f>
        <v/>
      </c>
      <c r="CM86" s="145">
        <f>IF(AD86&gt;X86,1,0)</f>
        <v/>
      </c>
      <c r="CN86" s="225">
        <f>IF(CM86&gt;0,AG86,0)</f>
        <v/>
      </c>
      <c r="CO86" s="225">
        <f>IF(CM86=0,0,AF86)</f>
        <v/>
      </c>
      <c r="CP86" s="146" t="n">
        <v>0</v>
      </c>
      <c r="CQ86" s="147" t="inlineStr">
        <is>
          <t>Regular</t>
        </is>
      </c>
      <c r="CR86" s="225">
        <f>AM86/VLOOKUP(T86,'USD Converstion'!$C$7:$D$174,2,FALSE)</f>
        <v/>
      </c>
      <c r="CS86" s="226">
        <f>AT86</f>
        <v/>
      </c>
      <c r="CT86" s="222" t="n">
        <v>0</v>
      </c>
      <c r="CU86" s="227" t="n"/>
      <c r="CV86" s="145">
        <f>IF(AX86&gt;0,1,0)</f>
        <v/>
      </c>
      <c r="CW86" s="145">
        <f>IF(AY86&gt;0,1,0)</f>
        <v/>
      </c>
      <c r="CX86" s="52" t="n">
        <v>0</v>
      </c>
      <c r="DM86">
        <f>IF(LOWER(T86)="ILS",12,1)*Y86/VLOOKUP($T86,CPC_USDConversion_xlTbl[[Currency2]:[Units/1 USD]],2,FALSE)</f>
        <v/>
      </c>
    </row>
    <row r="87">
      <c r="B87" s="113" t="n">
        <v>124970</v>
      </c>
      <c r="C87" s="113" t="n">
        <v>45469</v>
      </c>
      <c r="D87" s="113" t="n">
        <v>95714</v>
      </c>
      <c r="E87" s="114" t="inlineStr">
        <is>
          <t>Monja Karlein</t>
        </is>
      </c>
      <c r="F87" s="152" t="inlineStr">
        <is>
          <t>Account Manager</t>
        </is>
      </c>
      <c r="G87" s="113" t="inlineStr">
        <is>
          <t>Germany Sales</t>
        </is>
      </c>
      <c r="H87" s="113" t="inlineStr">
        <is>
          <t>Dietmar Schnabel</t>
        </is>
      </c>
      <c r="I87" s="113" t="inlineStr">
        <is>
          <t>Lothar Geuenich</t>
        </is>
      </c>
      <c r="J87" s="114" t="inlineStr">
        <is>
          <t>Thorsten Freitag</t>
        </is>
      </c>
      <c r="K87" s="114" t="inlineStr">
        <is>
          <t>Bruno Darmon</t>
        </is>
      </c>
      <c r="L87" s="113" t="inlineStr">
        <is>
          <t>EMEA Sales</t>
        </is>
      </c>
      <c r="M87" s="115" t="n">
        <v>1</v>
      </c>
      <c r="N87" s="151">
        <f>LEFT(CA87,3)</f>
        <v/>
      </c>
      <c r="O87" s="216" t="n">
        <v>43023</v>
      </c>
      <c r="P87" s="118">
        <f>($D$5-O87)/365</f>
        <v/>
      </c>
      <c r="Q87" s="119">
        <f>Q87</f>
        <v/>
      </c>
      <c r="R87" s="52" t="n"/>
      <c r="S87" s="120" t="inlineStr">
        <is>
          <t>Germany</t>
        </is>
      </c>
      <c r="T87" s="120" t="inlineStr">
        <is>
          <t>EUR</t>
        </is>
      </c>
      <c r="U87" s="120" t="n">
        <v>109500</v>
      </c>
      <c r="V87" s="120" t="n">
        <v>45754.54545454545</v>
      </c>
      <c r="W87" s="120" t="n"/>
      <c r="X87" s="120">
        <f>W87+V87+U87</f>
        <v/>
      </c>
      <c r="Y87" s="121" t="n"/>
      <c r="Z87" s="121" t="n"/>
      <c r="AA87" s="122" t="n"/>
      <c r="AB87" s="122" t="n"/>
      <c r="AC87" s="122" t="n"/>
      <c r="AD87" s="123">
        <f>AC87+AB87+AA87</f>
        <v/>
      </c>
      <c r="AE87" s="124">
        <f>IFERROR(AD87/X87-1,"")</f>
        <v/>
      </c>
      <c r="AF87" s="217">
        <f>IF(LOWER(T87)="ILS",12,1)*X87/VLOOKUP($T87,CPC_USDConversion_xlTbl[[Currency2]:[Units/1 USD]],2,FALSE)</f>
        <v/>
      </c>
      <c r="AG87" s="217">
        <f>IF(LOWER(T87)="ILS",12,1)*AD87/VLOOKUP($T87,CPC_USDConversion_xlTbl[[Currency2]:[Units/1 USD]],2,FALSE)</f>
        <v/>
      </c>
      <c r="AH87" s="126">
        <f>AF87/VLOOKUP($S87,'CP$'!$B$5:$D$74,2,FALSE)</f>
        <v/>
      </c>
      <c r="AI87" s="126">
        <f>AG87/VLOOKUP($S87,'CP$'!$B$5:$D$74,2,FALSE)</f>
        <v/>
      </c>
      <c r="AJ87" s="52" t="n"/>
      <c r="AK87" s="127" t="inlineStr">
        <is>
          <t>Sales Variable</t>
        </is>
      </c>
      <c r="AL87" s="218" t="n"/>
      <c r="AM87" s="129" t="n"/>
      <c r="AN87" s="121" t="n"/>
      <c r="AO87" s="130" t="n"/>
      <c r="AP87" s="131">
        <f>IFERROR(AO87/AM87,"")</f>
        <v/>
      </c>
      <c r="AQ87" s="219">
        <f>AO87*CC87</f>
        <v/>
      </c>
      <c r="AR87" s="219" t="n"/>
      <c r="AS87" s="220">
        <f>AQ87-AR87</f>
        <v/>
      </c>
      <c r="AT87" s="217">
        <f>AS87/VLOOKUP($T87,'USD Converstion'!$C$7:$D$174,2,FALSE)</f>
        <v/>
      </c>
      <c r="AU87" s="52" t="n"/>
      <c r="AV87" s="221" t="n">
        <v>43615</v>
      </c>
      <c r="AW87" s="222" t="n">
        <v>9820.631067961165</v>
      </c>
      <c r="AX87" s="222" t="n"/>
      <c r="AY87" s="223" t="n"/>
      <c r="AZ87" s="52" t="n"/>
      <c r="BA87" s="137" t="inlineStr">
        <is>
          <t>January, 2021 - Organization change from Title:Major Account Manager to Title:Account Manager || July, 2020 - Compensation change from Title:Account Manager, Yearly Salary:57000, Yearly Commission:38000, Total Compensation:95000 to Title:Major Account Manager, Yearly Salary:80000, Yearly Commission:50000, Total Compensation:130000</t>
        </is>
      </c>
      <c r="BB87" s="138" t="inlineStr">
        <is>
          <t xml:space="preserve"> </t>
        </is>
      </c>
      <c r="BC87" s="52" t="n"/>
      <c r="BD87" s="219" t="n">
        <v>48000</v>
      </c>
      <c r="BE87" s="219" t="n">
        <v>32000</v>
      </c>
      <c r="BF87" s="219" t="n"/>
      <c r="BG87" s="120">
        <f>BF87+BE87+BD87</f>
        <v/>
      </c>
      <c r="BH87" s="217">
        <f>IF(LOWER(T87)="ILS",12,1)*BG87/VLOOKUP($T87,CPC_USDConversion_xlTbl[[Currency2]:[Units/1 USD]],2,FALSE)</f>
        <v/>
      </c>
      <c r="BI87" s="224">
        <f>BH87/VLOOKUP($S87,'CP$'!$B$5:$D$74,2,FALSE)</f>
        <v/>
      </c>
      <c r="BJ87" s="140" t="n">
        <v>90000</v>
      </c>
      <c r="BK87" s="140" t="n">
        <v>130000</v>
      </c>
      <c r="BL87" s="141">
        <f>IFERROR(U87/X87,"")</f>
        <v/>
      </c>
      <c r="BM87" s="141">
        <f>IFERROR(V87/X87,"")</f>
        <v/>
      </c>
      <c r="BN87" s="141">
        <f>IFERROR(W87/X87,"")</f>
        <v/>
      </c>
      <c r="BO87" s="141">
        <f>IFERROR(AA87/AD87,"")</f>
        <v/>
      </c>
      <c r="BP87" s="141">
        <f>IFERROR(AB87/AD87,"")</f>
        <v/>
      </c>
      <c r="BQ87" s="141">
        <f>IFERROR(AC87/AD87,"")</f>
        <v/>
      </c>
      <c r="BR87" s="119" t="n">
        <v>4</v>
      </c>
      <c r="BS87" s="119" t="n">
        <v>5</v>
      </c>
      <c r="BT87" s="119" t="n"/>
      <c r="BU87" s="119" t="n"/>
      <c r="BV87" s="119" t="n"/>
      <c r="BW87" s="119" t="n"/>
      <c r="BX87" s="119" t="n"/>
      <c r="BY87" s="119" t="n"/>
      <c r="BZ87" s="119" t="inlineStr">
        <is>
          <t>Employee</t>
        </is>
      </c>
      <c r="CA87" s="142" t="inlineStr">
        <is>
          <t>S53P</t>
        </is>
      </c>
      <c r="CB87" s="131" t="n">
        <v>1</v>
      </c>
      <c r="CC87" s="143">
        <f>IF(P87&gt;1,1,P87)*CB87</f>
        <v/>
      </c>
      <c r="CD87" s="143" t="n"/>
      <c r="CE87" s="222" t="n">
        <v>7901.52</v>
      </c>
      <c r="CF87" s="86" t="n"/>
      <c r="CG87" s="219" t="n">
        <v>127029.2682926829</v>
      </c>
      <c r="CH87" s="217">
        <f>IF(LOWER(T87)="ILS",12,1)*CG87/VLOOKUP($T87,CPC_USDConversion_xlTbl[[Currency2]:[Units/1 USD]],2,FALSE)</f>
        <v/>
      </c>
      <c r="CI87" s="225">
        <f>AF87</f>
        <v/>
      </c>
      <c r="CJ87" s="225">
        <f>IFERROR(CI87-CH87,"")</f>
        <v/>
      </c>
      <c r="CK87" s="140">
        <f>ROUND(AN87*CC87,-2)</f>
        <v/>
      </c>
      <c r="CL87" s="217">
        <f>CK87/VLOOKUP($T87,'USD Converstion'!$C$7:$D$174,2,FALSE)</f>
        <v/>
      </c>
      <c r="CM87" s="145">
        <f>IF(AD87&gt;X87,1,0)</f>
        <v/>
      </c>
      <c r="CN87" s="225">
        <f>IF(CM87&gt;0,AG87,0)</f>
        <v/>
      </c>
      <c r="CO87" s="225">
        <f>IF(CM87=0,0,AF87)</f>
        <v/>
      </c>
      <c r="CP87" s="146" t="n">
        <v>0</v>
      </c>
      <c r="CQ87" s="147" t="inlineStr">
        <is>
          <t>Regular</t>
        </is>
      </c>
      <c r="CR87" s="225">
        <f>AM87/VLOOKUP(T87,'USD Converstion'!$C$7:$D$174,2,FALSE)</f>
        <v/>
      </c>
      <c r="CS87" s="226">
        <f>AT87</f>
        <v/>
      </c>
      <c r="CT87" s="222" t="n">
        <v>0</v>
      </c>
      <c r="CU87" s="227" t="n"/>
      <c r="CV87" s="145">
        <f>IF(AX87&gt;0,1,0)</f>
        <v/>
      </c>
      <c r="CW87" s="145">
        <f>IF(AY87&gt;0,1,0)</f>
        <v/>
      </c>
      <c r="CX87" s="52" t="n">
        <v>0</v>
      </c>
      <c r="DM87">
        <f>IF(LOWER(T87)="ILS",12,1)*Y87/VLOOKUP($T87,CPC_USDConversion_xlTbl[[Currency2]:[Units/1 USD]],2,FALSE)</f>
        <v/>
      </c>
    </row>
    <row r="88">
      <c r="B88" s="113" t="n">
        <v>128842</v>
      </c>
      <c r="C88" s="113" t="n">
        <v>53192</v>
      </c>
      <c r="D88" s="113" t="n">
        <v>99304</v>
      </c>
      <c r="E88" s="114" t="inlineStr">
        <is>
          <t>Philip Thouet</t>
        </is>
      </c>
      <c r="F88" s="152" t="inlineStr">
        <is>
          <t>Account Manager</t>
        </is>
      </c>
      <c r="G88" s="113" t="inlineStr">
        <is>
          <t>Germany Sales</t>
        </is>
      </c>
      <c r="H88" s="113" t="inlineStr">
        <is>
          <t>Dietmar Schnabel</t>
        </is>
      </c>
      <c r="I88" s="113" t="inlineStr">
        <is>
          <t>Lothar Geuenich</t>
        </is>
      </c>
      <c r="J88" s="114" t="inlineStr">
        <is>
          <t>Thorsten Freitag</t>
        </is>
      </c>
      <c r="K88" s="114" t="inlineStr">
        <is>
          <t>Bruno Darmon</t>
        </is>
      </c>
      <c r="L88" s="113" t="inlineStr">
        <is>
          <t>EMEA Sales</t>
        </is>
      </c>
      <c r="M88" s="115" t="n">
        <v>1</v>
      </c>
      <c r="N88" s="151">
        <f>LEFT(CA88,3)</f>
        <v/>
      </c>
      <c r="O88" s="216" t="n">
        <v>43394</v>
      </c>
      <c r="P88" s="118">
        <f>($D$5-O88)/365</f>
        <v/>
      </c>
      <c r="Q88" s="119">
        <f>Q88</f>
        <v/>
      </c>
      <c r="R88" s="52" t="n"/>
      <c r="S88" s="120" t="inlineStr">
        <is>
          <t>Germany</t>
        </is>
      </c>
      <c r="T88" s="120" t="inlineStr">
        <is>
          <t>EUR</t>
        </is>
      </c>
      <c r="U88" s="120" t="n">
        <v>69500</v>
      </c>
      <c r="V88" s="120" t="n">
        <v>29390.90909090909</v>
      </c>
      <c r="W88" s="120" t="n"/>
      <c r="X88" s="120">
        <f>W88+V88+U88</f>
        <v/>
      </c>
      <c r="Y88" s="121" t="n"/>
      <c r="Z88" s="121" t="n"/>
      <c r="AA88" s="122" t="n">
        <v>74000</v>
      </c>
      <c r="AB88" s="122" t="n">
        <v>36000</v>
      </c>
      <c r="AC88" s="122" t="n"/>
      <c r="AD88" s="123">
        <f>AC88+AB88+AA88</f>
        <v/>
      </c>
      <c r="AE88" s="124">
        <f>IFERROR(AD88/X88-1,"")</f>
        <v/>
      </c>
      <c r="AF88" s="217">
        <f>IF(LOWER(T88)="ILS",12,1)*X88/VLOOKUP($T88,CPC_USDConversion_xlTbl[[Currency2]:[Units/1 USD]],2,FALSE)</f>
        <v/>
      </c>
      <c r="AG88" s="217">
        <f>IF(LOWER(T88)="ILS",12,1)*AD88/VLOOKUP($T88,CPC_USDConversion_xlTbl[[Currency2]:[Units/1 USD]],2,FALSE)</f>
        <v/>
      </c>
      <c r="AH88" s="126">
        <f>AF88/VLOOKUP($S88,'CP$'!$B$5:$D$74,2,FALSE)</f>
        <v/>
      </c>
      <c r="AI88" s="126">
        <f>AG88/VLOOKUP($S88,'CP$'!$B$5:$D$74,2,FALSE)</f>
        <v/>
      </c>
      <c r="AJ88" s="52" t="n"/>
      <c r="AK88" s="127" t="inlineStr">
        <is>
          <t>Sales Variable</t>
        </is>
      </c>
      <c r="AL88" s="218" t="n"/>
      <c r="AM88" s="129" t="n"/>
      <c r="AN88" s="121" t="n"/>
      <c r="AO88" s="130" t="n"/>
      <c r="AP88" s="131">
        <f>IFERROR(AO88/AM88,"")</f>
        <v/>
      </c>
      <c r="AQ88" s="219">
        <f>AO88*CC88</f>
        <v/>
      </c>
      <c r="AR88" s="219" t="n"/>
      <c r="AS88" s="220">
        <f>AQ88-AR88</f>
        <v/>
      </c>
      <c r="AT88" s="217">
        <f>AS88/VLOOKUP($T88,'USD Converstion'!$C$7:$D$174,2,FALSE)</f>
        <v/>
      </c>
      <c r="AU88" s="52" t="n"/>
      <c r="AV88" s="221" t="n"/>
      <c r="AW88" s="222" t="n"/>
      <c r="AX88" s="222" t="n"/>
      <c r="AY88" s="223" t="n">
        <v>20000</v>
      </c>
      <c r="AZ88" s="52" t="n"/>
      <c r="BA88" s="137" t="inlineStr">
        <is>
          <t>May, 2021: RSU grant of $20000 || April, 2021: OTE change from 80000 to 110000 || Jan 1, 2021 - EL JS from S61P to S53P.</t>
        </is>
      </c>
      <c r="BB88" s="138" t="inlineStr">
        <is>
          <t xml:space="preserve"> </t>
        </is>
      </c>
      <c r="BC88" s="52" t="n"/>
      <c r="BD88" s="219" t="n">
        <v>45000</v>
      </c>
      <c r="BE88" s="219" t="n">
        <v>10000</v>
      </c>
      <c r="BF88" s="219" t="n"/>
      <c r="BG88" s="120">
        <f>BF88+BE88+BD88</f>
        <v/>
      </c>
      <c r="BH88" s="217">
        <f>IF(LOWER(T88)="ILS",12,1)*BG88/VLOOKUP($T88,CPC_USDConversion_xlTbl[[Currency2]:[Units/1 USD]],2,FALSE)</f>
        <v/>
      </c>
      <c r="BI88" s="224">
        <f>BH88/VLOOKUP($S88,'CP$'!$B$5:$D$74,2,FALSE)</f>
        <v/>
      </c>
      <c r="BJ88" s="140" t="n">
        <v>90000</v>
      </c>
      <c r="BK88" s="140" t="n">
        <v>130000</v>
      </c>
      <c r="BL88" s="141">
        <f>IFERROR(U88/X88,"")</f>
        <v/>
      </c>
      <c r="BM88" s="141">
        <f>IFERROR(V88/X88,"")</f>
        <v/>
      </c>
      <c r="BN88" s="141">
        <f>IFERROR(W88/X88,"")</f>
        <v/>
      </c>
      <c r="BO88" s="141">
        <f>IFERROR(AA88/AD88,"")</f>
        <v/>
      </c>
      <c r="BP88" s="141">
        <f>IFERROR(AB88/AD88,"")</f>
        <v/>
      </c>
      <c r="BQ88" s="141">
        <f>IFERROR(AC88/AD88,"")</f>
        <v/>
      </c>
      <c r="BR88" s="119" t="n">
        <v>3</v>
      </c>
      <c r="BS88" s="119" t="n">
        <v>5</v>
      </c>
      <c r="BT88" s="119" t="n"/>
      <c r="BU88" s="119" t="n"/>
      <c r="BV88" s="119" t="n"/>
      <c r="BW88" s="119" t="n"/>
      <c r="BX88" s="119" t="n"/>
      <c r="BY88" s="119" t="n"/>
      <c r="BZ88" s="119" t="inlineStr">
        <is>
          <t>Employee</t>
        </is>
      </c>
      <c r="CA88" s="142" t="inlineStr">
        <is>
          <t>S53P</t>
        </is>
      </c>
      <c r="CB88" s="131" t="n">
        <v>1</v>
      </c>
      <c r="CC88" s="143">
        <f>IF(P88&gt;1,1,P88)*CB88</f>
        <v/>
      </c>
      <c r="CD88" s="143" t="n"/>
      <c r="CE88" s="222" t="n"/>
      <c r="CF88" s="86" t="n"/>
      <c r="CG88" s="219" t="n">
        <v>78248.78048780489</v>
      </c>
      <c r="CH88" s="217">
        <f>IF(LOWER(T88)="ILS",12,1)*CG88/VLOOKUP($T88,CPC_USDConversion_xlTbl[[Currency2]:[Units/1 USD]],2,FALSE)</f>
        <v/>
      </c>
      <c r="CI88" s="225">
        <f>AF88</f>
        <v/>
      </c>
      <c r="CJ88" s="225">
        <f>IFERROR(CI88-CH88,"")</f>
        <v/>
      </c>
      <c r="CK88" s="140">
        <f>ROUND(AN88*CC88,-2)</f>
        <v/>
      </c>
      <c r="CL88" s="217">
        <f>CK88/VLOOKUP($T88,'USD Converstion'!$C$7:$D$174,2,FALSE)</f>
        <v/>
      </c>
      <c r="CM88" s="145">
        <f>IF(AD88&gt;X88,1,0)</f>
        <v/>
      </c>
      <c r="CN88" s="225">
        <f>IF(CM88&gt;0,AG88,0)</f>
        <v/>
      </c>
      <c r="CO88" s="225">
        <f>IF(CM88=0,0,AF88)</f>
        <v/>
      </c>
      <c r="CP88" s="146" t="n">
        <v>120226.1865672596</v>
      </c>
      <c r="CQ88" s="147" t="inlineStr">
        <is>
          <t>Regular</t>
        </is>
      </c>
      <c r="CR88" s="225">
        <f>AM88/VLOOKUP(T88,'USD Converstion'!$C$7:$D$174,2,FALSE)</f>
        <v/>
      </c>
      <c r="CS88" s="226">
        <f>AT88</f>
        <v/>
      </c>
      <c r="CT88" s="222" t="n">
        <v>0</v>
      </c>
      <c r="CU88" s="227" t="n"/>
      <c r="CV88" s="145">
        <f>IF(AX88&gt;0,1,0)</f>
        <v/>
      </c>
      <c r="CW88" s="145">
        <f>IF(AY88&gt;0,1,0)</f>
        <v/>
      </c>
      <c r="CX88" s="52" t="n">
        <v>1</v>
      </c>
      <c r="DM88">
        <f>IF(LOWER(T88)="ILS",12,1)*Y88/VLOOKUP($T88,CPC_USDConversion_xlTbl[[Currency2]:[Units/1 USD]],2,FALSE)</f>
        <v/>
      </c>
    </row>
    <row r="89">
      <c r="B89" s="113" t="n">
        <v>124292</v>
      </c>
      <c r="C89" s="113" t="n">
        <v>83420</v>
      </c>
      <c r="D89" s="113" t="n">
        <v>58810</v>
      </c>
      <c r="E89" s="114" t="inlineStr">
        <is>
          <t>Wendy Faeth</t>
        </is>
      </c>
      <c r="F89" s="152" t="inlineStr">
        <is>
          <t>Major Account Manager</t>
        </is>
      </c>
      <c r="G89" s="113" t="inlineStr">
        <is>
          <t>Germany Sales</t>
        </is>
      </c>
      <c r="H89" s="113" t="inlineStr">
        <is>
          <t>Dietmar Schnabel</t>
        </is>
      </c>
      <c r="I89" s="113" t="inlineStr">
        <is>
          <t>Lothar Geuenich</t>
        </is>
      </c>
      <c r="J89" s="114" t="inlineStr">
        <is>
          <t>Thorsten Freitag</t>
        </is>
      </c>
      <c r="K89" s="114" t="inlineStr">
        <is>
          <t>Bruno Darmon</t>
        </is>
      </c>
      <c r="L89" s="113" t="inlineStr">
        <is>
          <t>EMEA Sales</t>
        </is>
      </c>
      <c r="M89" s="115" t="n">
        <v>1</v>
      </c>
      <c r="N89" s="151">
        <f>LEFT(CA89,3)</f>
        <v/>
      </c>
      <c r="O89" s="216" t="n">
        <v>43108</v>
      </c>
      <c r="P89" s="118">
        <f>($D$5-O89)/365</f>
        <v/>
      </c>
      <c r="Q89" s="119">
        <f>Q89</f>
        <v/>
      </c>
      <c r="R89" s="52" t="n"/>
      <c r="S89" s="120" t="inlineStr">
        <is>
          <t>Germany</t>
        </is>
      </c>
      <c r="T89" s="120" t="inlineStr">
        <is>
          <t>EUR</t>
        </is>
      </c>
      <c r="U89" s="120" t="n">
        <v>129500</v>
      </c>
      <c r="V89" s="120" t="n">
        <v>58481.81818181818</v>
      </c>
      <c r="W89" s="120" t="n"/>
      <c r="X89" s="120">
        <f>W89+V89+U89</f>
        <v/>
      </c>
      <c r="Y89" s="121" t="n"/>
      <c r="Z89" s="121" t="n"/>
      <c r="AA89" s="122" t="n"/>
      <c r="AB89" s="122" t="n"/>
      <c r="AC89" s="122" t="n"/>
      <c r="AD89" s="123">
        <f>AC89+AB89+AA89</f>
        <v/>
      </c>
      <c r="AE89" s="124">
        <f>IFERROR(AD89/X89-1,"")</f>
        <v/>
      </c>
      <c r="AF89" s="217">
        <f>IF(LOWER(T89)="ILS",12,1)*X89/VLOOKUP($T89,CPC_USDConversion_xlTbl[[Currency2]:[Units/1 USD]],2,FALSE)</f>
        <v/>
      </c>
      <c r="AG89" s="217">
        <f>IF(LOWER(T89)="ILS",12,1)*AD89/VLOOKUP($T89,CPC_USDConversion_xlTbl[[Currency2]:[Units/1 USD]],2,FALSE)</f>
        <v/>
      </c>
      <c r="AH89" s="126">
        <f>AF89/VLOOKUP($S89,'CP$'!$B$5:$D$74,2,FALSE)</f>
        <v/>
      </c>
      <c r="AI89" s="126">
        <f>AG89/VLOOKUP($S89,'CP$'!$B$5:$D$74,2,FALSE)</f>
        <v/>
      </c>
      <c r="AJ89" s="52" t="n"/>
      <c r="AK89" s="127" t="inlineStr">
        <is>
          <t>Sales Variable</t>
        </is>
      </c>
      <c r="AL89" s="218" t="n"/>
      <c r="AM89" s="129" t="n"/>
      <c r="AN89" s="121" t="n"/>
      <c r="AO89" s="130" t="n"/>
      <c r="AP89" s="131">
        <f>IFERROR(AO89/AM89,"")</f>
        <v/>
      </c>
      <c r="AQ89" s="219">
        <f>AO89*CC89</f>
        <v/>
      </c>
      <c r="AR89" s="219" t="n"/>
      <c r="AS89" s="220">
        <f>AQ89-AR89</f>
        <v/>
      </c>
      <c r="AT89" s="217">
        <f>AS89/VLOOKUP($T89,'USD Converstion'!$C$7:$D$174,2,FALSE)</f>
        <v/>
      </c>
      <c r="AU89" s="52" t="n"/>
      <c r="AV89" s="221" t="n">
        <v>43957</v>
      </c>
      <c r="AW89" s="222" t="n">
        <v>19589.26213592233</v>
      </c>
      <c r="AX89" s="222" t="n"/>
      <c r="AY89" s="223" t="n"/>
      <c r="AZ89" s="52" t="n"/>
      <c r="BA89" s="137" t="inlineStr">
        <is>
          <t>January, 2021 - Organization change from Team:Harry Rolzhauser - Named Accounts South Germany to Team:Kai Zimdahl - Commercial || April, 2020 - Compensation change from Yearly Salary:75000, Yearly Commission:50000, Total Compensation:125000 to Yearly Salary:96000, Yearly Commission:64000, Total Compensation:160000</t>
        </is>
      </c>
      <c r="BB89" s="138" t="inlineStr">
        <is>
          <t xml:space="preserve"> </t>
        </is>
      </c>
      <c r="BC89" s="52" t="n"/>
      <c r="BD89" s="219" t="n">
        <v>75000</v>
      </c>
      <c r="BE89" s="219" t="n">
        <v>50000</v>
      </c>
      <c r="BF89" s="219" t="n"/>
      <c r="BG89" s="120">
        <f>BF89+BE89+BD89</f>
        <v/>
      </c>
      <c r="BH89" s="217">
        <f>IF(LOWER(T89)="ILS",12,1)*BG89/VLOOKUP($T89,CPC_USDConversion_xlTbl[[Currency2]:[Units/1 USD]],2,FALSE)</f>
        <v/>
      </c>
      <c r="BI89" s="224">
        <f>BH89/VLOOKUP($S89,'CP$'!$B$5:$D$74,2,FALSE)</f>
        <v/>
      </c>
      <c r="BJ89" s="140" t="n">
        <v>90000</v>
      </c>
      <c r="BK89" s="140" t="n">
        <v>130000</v>
      </c>
      <c r="BL89" s="141">
        <f>IFERROR(U89/X89,"")</f>
        <v/>
      </c>
      <c r="BM89" s="141">
        <f>IFERROR(V89/X89,"")</f>
        <v/>
      </c>
      <c r="BN89" s="141">
        <f>IFERROR(W89/X89,"")</f>
        <v/>
      </c>
      <c r="BO89" s="141">
        <f>IFERROR(AA89/AD89,"")</f>
        <v/>
      </c>
      <c r="BP89" s="141">
        <f>IFERROR(AB89/AD89,"")</f>
        <v/>
      </c>
      <c r="BQ89" s="141">
        <f>IFERROR(AC89/AD89,"")</f>
        <v/>
      </c>
      <c r="BR89" s="119" t="n">
        <v>4</v>
      </c>
      <c r="BS89" s="119" t="n">
        <v>5</v>
      </c>
      <c r="BT89" s="119" t="n"/>
      <c r="BU89" s="119" t="n"/>
      <c r="BV89" s="119" t="n"/>
      <c r="BW89" s="119" t="n"/>
      <c r="BX89" s="119" t="n"/>
      <c r="BY89" s="119" t="n"/>
      <c r="BZ89" s="119" t="inlineStr">
        <is>
          <t>Employee</t>
        </is>
      </c>
      <c r="CA89" s="142" t="inlineStr">
        <is>
          <t>S53P</t>
        </is>
      </c>
      <c r="CB89" s="131" t="n">
        <v>1</v>
      </c>
      <c r="CC89" s="143">
        <f>IF(P89&gt;1,1,P89)*CB89</f>
        <v/>
      </c>
      <c r="CD89" s="143" t="n"/>
      <c r="CE89" s="222" t="n">
        <v>38430.12</v>
      </c>
      <c r="CF89" s="86" t="n"/>
      <c r="CG89" s="219" t="n">
        <v>156297.5609756098</v>
      </c>
      <c r="CH89" s="217">
        <f>IF(LOWER(T89)="ILS",12,1)*CG89/VLOOKUP($T89,CPC_USDConversion_xlTbl[[Currency2]:[Units/1 USD]],2,FALSE)</f>
        <v/>
      </c>
      <c r="CI89" s="225">
        <f>AF89</f>
        <v/>
      </c>
      <c r="CJ89" s="225">
        <f>IFERROR(CI89-CH89,"")</f>
        <v/>
      </c>
      <c r="CK89" s="140">
        <f>ROUND(AN89*CC89,-2)</f>
        <v/>
      </c>
      <c r="CL89" s="217">
        <f>CK89/VLOOKUP($T89,'USD Converstion'!$C$7:$D$174,2,FALSE)</f>
        <v/>
      </c>
      <c r="CM89" s="145">
        <f>IF(AD89&gt;X89,1,0)</f>
        <v/>
      </c>
      <c r="CN89" s="225">
        <f>IF(CM89&gt;0,AG89,0)</f>
        <v/>
      </c>
      <c r="CO89" s="225">
        <f>IF(CM89=0,0,AF89)</f>
        <v/>
      </c>
      <c r="CP89" s="146" t="n">
        <v>0</v>
      </c>
      <c r="CQ89" s="147" t="inlineStr">
        <is>
          <t>Regular</t>
        </is>
      </c>
      <c r="CR89" s="225">
        <f>AM89/VLOOKUP(T89,'USD Converstion'!$C$7:$D$174,2,FALSE)</f>
        <v/>
      </c>
      <c r="CS89" s="226">
        <f>AT89</f>
        <v/>
      </c>
      <c r="CT89" s="222" t="n">
        <v>0</v>
      </c>
      <c r="CU89" s="227" t="n"/>
      <c r="CV89" s="145">
        <f>IF(AX89&gt;0,1,0)</f>
        <v/>
      </c>
      <c r="CW89" s="145">
        <f>IF(AY89&gt;0,1,0)</f>
        <v/>
      </c>
      <c r="CX89" s="52" t="n">
        <v>0</v>
      </c>
      <c r="DM89">
        <f>IF(LOWER(T89)="ILS",12,1)*Y89/VLOOKUP($T89,CPC_USDConversion_xlTbl[[Currency2]:[Units/1 USD]],2,FALSE)</f>
        <v/>
      </c>
    </row>
    <row r="90">
      <c r="B90" s="113" t="n">
        <v>129217</v>
      </c>
      <c r="C90" s="113" t="n">
        <v>89632</v>
      </c>
      <c r="D90" s="113" t="n"/>
      <c r="E90" s="114" t="inlineStr">
        <is>
          <t>Uladzimir Budzionny</t>
        </is>
      </c>
      <c r="F90" s="152" t="inlineStr">
        <is>
          <t>Architect</t>
        </is>
      </c>
      <c r="G90" s="113" t="inlineStr">
        <is>
          <t>Minsk Development Center</t>
        </is>
      </c>
      <c r="H90" s="113" t="inlineStr">
        <is>
          <t>Borce Jakimovski</t>
        </is>
      </c>
      <c r="I90" s="113" t="inlineStr">
        <is>
          <t>Borce Jakimovski</t>
        </is>
      </c>
      <c r="J90" s="114" t="inlineStr">
        <is>
          <t>Neatsun Ziv</t>
        </is>
      </c>
      <c r="K90" s="114" t="inlineStr">
        <is>
          <t>Dorit Dor</t>
        </is>
      </c>
      <c r="L90" s="113" t="inlineStr">
        <is>
          <t>Products - R&amp;D</t>
        </is>
      </c>
      <c r="M90" s="115" t="n">
        <v>1</v>
      </c>
      <c r="N90" s="151">
        <f>LEFT(CA90,3)</f>
        <v/>
      </c>
      <c r="O90" s="216" t="n">
        <v>39519</v>
      </c>
      <c r="P90" s="118">
        <f>($D$5-O90)/365</f>
        <v/>
      </c>
      <c r="Q90" s="119">
        <f>Q90</f>
        <v/>
      </c>
      <c r="R90" s="52" t="n"/>
      <c r="S90" s="120" t="inlineStr">
        <is>
          <t>Belarus</t>
        </is>
      </c>
      <c r="T90" s="120" t="inlineStr">
        <is>
          <t>USD</t>
        </is>
      </c>
      <c r="U90" s="120" t="n">
        <v>90750</v>
      </c>
      <c r="V90" s="120" t="n"/>
      <c r="W90" s="120" t="n">
        <v>11928.57142857143</v>
      </c>
      <c r="X90" s="120">
        <f>W90+V90+U90</f>
        <v/>
      </c>
      <c r="Y90" s="121" t="n"/>
      <c r="Z90" s="121" t="n"/>
      <c r="AA90" s="122" t="n"/>
      <c r="AB90" s="122" t="n"/>
      <c r="AC90" s="122" t="n"/>
      <c r="AD90" s="123">
        <f>AC90+AB90+AA90</f>
        <v/>
      </c>
      <c r="AE90" s="124">
        <f>IFERROR(AD90/X90-1,"")</f>
        <v/>
      </c>
      <c r="AF90" s="217">
        <f>IF(LOWER(T90)="ILS",12,1)*X90/VLOOKUP($T90,CPC_USDConversion_xlTbl[[Currency2]:[Units/1 USD]],2,FALSE)</f>
        <v/>
      </c>
      <c r="AG90" s="217">
        <f>IF(LOWER(T90)="ILS",12,1)*AD90/VLOOKUP($T90,CPC_USDConversion_xlTbl[[Currency2]:[Units/1 USD]],2,FALSE)</f>
        <v/>
      </c>
      <c r="AH90" s="126">
        <f>AF90/VLOOKUP($S90,'CP$'!$B$5:$D$74,2,FALSE)</f>
        <v/>
      </c>
      <c r="AI90" s="126">
        <f>AG90/VLOOKUP($S90,'CP$'!$B$5:$D$74,2,FALSE)</f>
        <v/>
      </c>
      <c r="AJ90" s="52" t="n"/>
      <c r="AK90" s="127" t="inlineStr">
        <is>
          <t>Target Bonus</t>
        </is>
      </c>
      <c r="AL90" s="218" t="n">
        <v>17000</v>
      </c>
      <c r="AM90" s="129" t="n">
        <v>12000</v>
      </c>
      <c r="AN90" s="121" t="n"/>
      <c r="AO90" s="130" t="n"/>
      <c r="AP90" s="131">
        <f>IFERROR(AO90/AM90,"")</f>
        <v/>
      </c>
      <c r="AQ90" s="219">
        <f>AO90*CC90</f>
        <v/>
      </c>
      <c r="AR90" s="219" t="n"/>
      <c r="AS90" s="220">
        <f>AQ90-AR90</f>
        <v/>
      </c>
      <c r="AT90" s="217">
        <f>AS90/VLOOKUP($T90,'USD Converstion'!$C$7:$D$174,2,FALSE)</f>
        <v/>
      </c>
      <c r="AU90" s="52" t="n"/>
      <c r="AV90" s="221" t="n">
        <v>43984</v>
      </c>
      <c r="AW90" s="222" t="n">
        <v>19617.22330097088</v>
      </c>
      <c r="AX90" s="222" t="n"/>
      <c r="AY90" s="223" t="n"/>
      <c r="AZ90" s="52" t="n"/>
      <c r="BA90" s="137" t="inlineStr">
        <is>
          <t>January, 2021 - JS change from JS:D36P to JS:D30P || January, 2021 - JS change from D31P to D36P ||July, 2020 - Organization change from Team:Lior Arzi - End Point Cyber Security to Team:Ziv Sahar - Linux and Workloads Security Engines || June, 2020 - JS change from D41P to D31P</t>
        </is>
      </c>
      <c r="BB90" s="138" t="inlineStr">
        <is>
          <t xml:space="preserve"> </t>
        </is>
      </c>
      <c r="BC90" s="52" t="n"/>
      <c r="BD90" s="219" t="n">
        <v>59000</v>
      </c>
      <c r="BE90" s="219" t="n"/>
      <c r="BF90" s="219" t="n">
        <v>12000</v>
      </c>
      <c r="BG90" s="120">
        <f>BF90+BE90+BD90</f>
        <v/>
      </c>
      <c r="BH90" s="217">
        <f>IF(LOWER(T90)="ILS",12,1)*BG90/VLOOKUP($T90,CPC_USDConversion_xlTbl[[Currency2]:[Units/1 USD]],2,FALSE)</f>
        <v/>
      </c>
      <c r="BI90" s="224">
        <f>BH90/VLOOKUP($S90,'CP$'!$B$5:$D$74,2,FALSE)</f>
        <v/>
      </c>
      <c r="BJ90" s="140" t="n">
        <v>40000</v>
      </c>
      <c r="BK90" s="140" t="n">
        <v>75000</v>
      </c>
      <c r="BL90" s="141">
        <f>IFERROR(U90/X90,"")</f>
        <v/>
      </c>
      <c r="BM90" s="141">
        <f>IFERROR(V90/X90,"")</f>
        <v/>
      </c>
      <c r="BN90" s="141">
        <f>IFERROR(W90/X90,"")</f>
        <v/>
      </c>
      <c r="BO90" s="141">
        <f>IFERROR(AA90/AD90,"")</f>
        <v/>
      </c>
      <c r="BP90" s="141">
        <f>IFERROR(AB90/AD90,"")</f>
        <v/>
      </c>
      <c r="BQ90" s="141">
        <f>IFERROR(AC90/AD90,"")</f>
        <v/>
      </c>
      <c r="BR90" s="119" t="n">
        <v>4</v>
      </c>
      <c r="BS90" s="119" t="n">
        <v>5</v>
      </c>
      <c r="BT90" s="119" t="n">
        <v>5</v>
      </c>
      <c r="BU90" s="119" t="n"/>
      <c r="BV90" s="119" t="n"/>
      <c r="BW90" s="119" t="n"/>
      <c r="BX90" s="119" t="n"/>
      <c r="BY90" s="119" t="n"/>
      <c r="BZ90" s="119" t="inlineStr">
        <is>
          <t>Employee</t>
        </is>
      </c>
      <c r="CA90" s="142" t="inlineStr">
        <is>
          <t>D30P</t>
        </is>
      </c>
      <c r="CB90" s="131" t="n">
        <v>1</v>
      </c>
      <c r="CC90" s="143">
        <f>IF(P90&gt;1,1,P90)*CB90</f>
        <v/>
      </c>
      <c r="CD90" s="143" t="n"/>
      <c r="CE90" s="222" t="n">
        <v>56986.72</v>
      </c>
      <c r="CF90" s="86" t="n"/>
      <c r="CG90" s="219" t="n">
        <v>75321.95121951221</v>
      </c>
      <c r="CH90" s="217">
        <f>IF(LOWER(T90)="ILS",12,1)*CG90/VLOOKUP($T90,CPC_USDConversion_xlTbl[[Currency2]:[Units/1 USD]],2,FALSE)</f>
        <v/>
      </c>
      <c r="CI90" s="225">
        <f>AF90</f>
        <v/>
      </c>
      <c r="CJ90" s="225">
        <f>IFERROR(CI90-CH90,"")</f>
        <v/>
      </c>
      <c r="CK90" s="140">
        <f>ROUND(AN90*CC90,-2)</f>
        <v/>
      </c>
      <c r="CL90" s="217">
        <f>CK90/VLOOKUP($T90,'USD Converstion'!$C$7:$D$174,2,FALSE)</f>
        <v/>
      </c>
      <c r="CM90" s="145">
        <f>IF(AD90&gt;X90,1,0)</f>
        <v/>
      </c>
      <c r="CN90" s="225">
        <f>IF(CM90&gt;0,AG90,0)</f>
        <v/>
      </c>
      <c r="CO90" s="225">
        <f>IF(CM90=0,0,AF90)</f>
        <v/>
      </c>
      <c r="CP90" s="146" t="n">
        <v>0</v>
      </c>
      <c r="CQ90" s="147" t="inlineStr">
        <is>
          <t>Regular</t>
        </is>
      </c>
      <c r="CR90" s="225">
        <f>AM90/VLOOKUP(T90,'USD Converstion'!$C$7:$D$174,2,FALSE)</f>
        <v/>
      </c>
      <c r="CS90" s="226">
        <f>AT90</f>
        <v/>
      </c>
      <c r="CT90" s="222" t="n">
        <v>0</v>
      </c>
      <c r="CU90" s="227" t="n"/>
      <c r="CV90" s="145">
        <f>IF(AX90&gt;0,1,0)</f>
        <v/>
      </c>
      <c r="CW90" s="145">
        <f>IF(AY90&gt;0,1,0)</f>
        <v/>
      </c>
      <c r="CX90" s="52" t="n">
        <v>0</v>
      </c>
      <c r="DM90">
        <f>IF(LOWER(T90)="ILS",12,1)*Y90/VLOOKUP($T90,CPC_USDConversion_xlTbl[[Currency2]:[Units/1 USD]],2,FALSE)</f>
        <v/>
      </c>
    </row>
    <row r="91">
      <c r="B91" s="113" t="n">
        <v>101719</v>
      </c>
      <c r="C91" s="113" t="n">
        <v>105912</v>
      </c>
      <c r="D91" s="113" t="n">
        <v>124031</v>
      </c>
      <c r="E91" s="114" t="inlineStr">
        <is>
          <t>Giedrius Markevicius</t>
        </is>
      </c>
      <c r="F91" s="152" t="inlineStr">
        <is>
          <t xml:space="preserve">	Territory Account Manager - Baltics</t>
        </is>
      </c>
      <c r="G91" s="113" t="inlineStr">
        <is>
          <t>Finland and Baltics</t>
        </is>
      </c>
      <c r="H91" s="113" t="inlineStr">
        <is>
          <t>Sampo Vehkaoja</t>
        </is>
      </c>
      <c r="I91" s="113" t="inlineStr">
        <is>
          <t>Ken Tomassen</t>
        </is>
      </c>
      <c r="J91" s="114" t="inlineStr">
        <is>
          <t>Thorsten Freitag</t>
        </is>
      </c>
      <c r="K91" s="114" t="inlineStr">
        <is>
          <t>Bruno Darmon</t>
        </is>
      </c>
      <c r="L91" s="113" t="inlineStr">
        <is>
          <t>EMEA Sales</t>
        </is>
      </c>
      <c r="M91" s="115" t="n">
        <v>1</v>
      </c>
      <c r="N91" s="151">
        <f>LEFT(CA91,3)</f>
        <v/>
      </c>
      <c r="O91" s="216" t="n">
        <v>42552</v>
      </c>
      <c r="P91" s="118">
        <f>($D$5-O91)/365</f>
        <v/>
      </c>
      <c r="Q91" s="119">
        <f>Q91</f>
        <v/>
      </c>
      <c r="R91" s="52" t="n"/>
      <c r="S91" s="120" t="inlineStr">
        <is>
          <t>Lithuania</t>
        </is>
      </c>
      <c r="T91" s="120" t="inlineStr">
        <is>
          <t>EUR</t>
        </is>
      </c>
      <c r="U91" s="120" t="n">
        <v>119887.5</v>
      </c>
      <c r="V91" s="120" t="n">
        <v>47390.90909090909</v>
      </c>
      <c r="W91" s="120" t="n"/>
      <c r="X91" s="120">
        <f>W91+V91+U91</f>
        <v/>
      </c>
      <c r="Y91" s="121" t="n"/>
      <c r="Z91" s="121" t="n"/>
      <c r="AA91" s="122" t="n"/>
      <c r="AB91" s="122" t="n"/>
      <c r="AC91" s="122" t="n"/>
      <c r="AD91" s="123">
        <f>AC91+AB91+AA91</f>
        <v/>
      </c>
      <c r="AE91" s="124">
        <f>IFERROR(AD91/X91-1,"")</f>
        <v/>
      </c>
      <c r="AF91" s="217">
        <f>IF(LOWER(T91)="ILS",12,1)*X91/VLOOKUP($T91,CPC_USDConversion_xlTbl[[Currency2]:[Units/1 USD]],2,FALSE)</f>
        <v/>
      </c>
      <c r="AG91" s="217">
        <f>IF(LOWER(T91)="ILS",12,1)*AD91/VLOOKUP($T91,CPC_USDConversion_xlTbl[[Currency2]:[Units/1 USD]],2,FALSE)</f>
        <v/>
      </c>
      <c r="AH91" s="126">
        <f>AF91/VLOOKUP($S91,'CP$'!$B$5:$D$74,2,FALSE)</f>
        <v/>
      </c>
      <c r="AI91" s="126">
        <f>AG91/VLOOKUP($S91,'CP$'!$B$5:$D$74,2,FALSE)</f>
        <v/>
      </c>
      <c r="AJ91" s="52" t="n"/>
      <c r="AK91" s="127" t="inlineStr">
        <is>
          <t>Sales Variable</t>
        </is>
      </c>
      <c r="AL91" s="218" t="n"/>
      <c r="AM91" s="129" t="n"/>
      <c r="AN91" s="121" t="n"/>
      <c r="AO91" s="130" t="n"/>
      <c r="AP91" s="131">
        <f>IFERROR(AO91/AM91,"")</f>
        <v/>
      </c>
      <c r="AQ91" s="219">
        <f>AO91*CC91</f>
        <v/>
      </c>
      <c r="AR91" s="219" t="n"/>
      <c r="AS91" s="220">
        <f>AQ91-AR91</f>
        <v/>
      </c>
      <c r="AT91" s="217">
        <f>AS91/VLOOKUP($T91,'USD Converstion'!$C$7:$D$174,2,FALSE)</f>
        <v/>
      </c>
      <c r="AU91" s="52" t="n"/>
      <c r="AV91" s="221" t="n"/>
      <c r="AW91" s="222" t="n"/>
      <c r="AX91" s="222" t="n"/>
      <c r="AY91" s="223" t="n"/>
      <c r="AZ91" s="52" t="n"/>
      <c r="BA91" s="137" t="n"/>
      <c r="BB91" s="138" t="inlineStr">
        <is>
          <t xml:space="preserve"> </t>
        </is>
      </c>
      <c r="BC91" s="52" t="n"/>
      <c r="BD91" s="219" t="n">
        <v>85500</v>
      </c>
      <c r="BE91" s="219" t="n">
        <v>48000</v>
      </c>
      <c r="BF91" s="219" t="n"/>
      <c r="BG91" s="120">
        <f>BF91+BE91+BD91</f>
        <v/>
      </c>
      <c r="BH91" s="217">
        <f>IF(LOWER(T91)="ILS",12,1)*BG91/VLOOKUP($T91,CPC_USDConversion_xlTbl[[Currency2]:[Units/1 USD]],2,FALSE)</f>
        <v/>
      </c>
      <c r="BI91" s="224">
        <f>BH91/VLOOKUP($S91,'CP$'!$B$5:$D$74,2,FALSE)</f>
        <v/>
      </c>
      <c r="BJ91" s="140" t="n">
        <v>100000</v>
      </c>
      <c r="BK91" s="140" t="n">
        <v>145000</v>
      </c>
      <c r="BL91" s="141">
        <f>IFERROR(U91/X91,"")</f>
        <v/>
      </c>
      <c r="BM91" s="141">
        <f>IFERROR(V91/X91,"")</f>
        <v/>
      </c>
      <c r="BN91" s="141">
        <f>IFERROR(W91/X91,"")</f>
        <v/>
      </c>
      <c r="BO91" s="141">
        <f>IFERROR(AA91/AD91,"")</f>
        <v/>
      </c>
      <c r="BP91" s="141">
        <f>IFERROR(AB91/AD91,"")</f>
        <v/>
      </c>
      <c r="BQ91" s="141">
        <f>IFERROR(AC91/AD91,"")</f>
        <v/>
      </c>
      <c r="BR91" s="119" t="n">
        <v>2</v>
      </c>
      <c r="BS91" s="119" t="n">
        <v>5</v>
      </c>
      <c r="BT91" s="119" t="n">
        <v>5</v>
      </c>
      <c r="BU91" s="119" t="n"/>
      <c r="BV91" s="119" t="n"/>
      <c r="BW91" s="119" t="n"/>
      <c r="BX91" s="119" t="n"/>
      <c r="BY91" s="119" t="n"/>
      <c r="BZ91" s="119" t="inlineStr">
        <is>
          <t>Contractor</t>
        </is>
      </c>
      <c r="CA91" s="142" t="inlineStr">
        <is>
          <t>S43P</t>
        </is>
      </c>
      <c r="CB91" s="131" t="n">
        <v>1</v>
      </c>
      <c r="CC91" s="143">
        <f>IF(P91&gt;1,1,P91)*CB91</f>
        <v/>
      </c>
      <c r="CD91" s="143" t="n"/>
      <c r="CE91" s="222" t="n"/>
      <c r="CF91" s="86" t="n"/>
      <c r="CG91" s="219" t="n">
        <v>136892.6829268293</v>
      </c>
      <c r="CH91" s="217">
        <f>IF(LOWER(T91)="ILS",12,1)*CG91/VLOOKUP($T91,CPC_USDConversion_xlTbl[[Currency2]:[Units/1 USD]],2,FALSE)</f>
        <v/>
      </c>
      <c r="CI91" s="225">
        <f>AF91</f>
        <v/>
      </c>
      <c r="CJ91" s="225">
        <f>IFERROR(CI91-CH91,"")</f>
        <v/>
      </c>
      <c r="CK91" s="140">
        <f>ROUND(AN91*CC91,-2)</f>
        <v/>
      </c>
      <c r="CL91" s="217">
        <f>CK91/VLOOKUP($T91,'USD Converstion'!$C$7:$D$174,2,FALSE)</f>
        <v/>
      </c>
      <c r="CM91" s="145">
        <f>IF(AD91&gt;X91,1,0)</f>
        <v/>
      </c>
      <c r="CN91" s="225">
        <f>IF(CM91&gt;0,AG91,0)</f>
        <v/>
      </c>
      <c r="CO91" s="225">
        <f>IF(CM91=0,0,AF91)</f>
        <v/>
      </c>
      <c r="CP91" s="146" t="n">
        <v>0</v>
      </c>
      <c r="CQ91" s="147" t="inlineStr">
        <is>
          <t>Regular</t>
        </is>
      </c>
      <c r="CR91" s="225">
        <f>AM91/VLOOKUP(T91,'USD Converstion'!$C$7:$D$174,2,FALSE)</f>
        <v/>
      </c>
      <c r="CS91" s="226">
        <f>AT91</f>
        <v/>
      </c>
      <c r="CT91" s="222" t="n">
        <v>0</v>
      </c>
      <c r="CU91" s="227" t="n"/>
      <c r="CV91" s="145">
        <f>IF(AX91&gt;0,1,0)</f>
        <v/>
      </c>
      <c r="CW91" s="145">
        <f>IF(AY91&gt;0,1,0)</f>
        <v/>
      </c>
      <c r="CX91" s="52" t="n">
        <v>0</v>
      </c>
      <c r="DM91">
        <f>IF(LOWER(T91)="ILS",12,1)*Y91/VLOOKUP($T91,CPC_USDConversion_xlTbl[[Currency2]:[Units/1 USD]],2,FALSE)</f>
        <v/>
      </c>
    </row>
    <row r="92">
      <c r="B92" s="113" t="n">
        <v>134916</v>
      </c>
      <c r="C92" s="113" t="n">
        <v>101991</v>
      </c>
      <c r="D92" s="113" t="n">
        <v>88432</v>
      </c>
      <c r="E92" s="114" t="inlineStr">
        <is>
          <t>Kjetil Ore</t>
        </is>
      </c>
      <c r="F92" s="152" t="inlineStr">
        <is>
          <t>Sales Manager - Direct Touch</t>
        </is>
      </c>
      <c r="G92" s="113" t="inlineStr">
        <is>
          <t>Norway</t>
        </is>
      </c>
      <c r="H92" s="113" t="inlineStr">
        <is>
          <t>Jorn Nygaard</t>
        </is>
      </c>
      <c r="I92" s="113" t="inlineStr">
        <is>
          <t>Ken Tomassen</t>
        </is>
      </c>
      <c r="J92" s="114" t="inlineStr">
        <is>
          <t>Thorsten Freitag</t>
        </is>
      </c>
      <c r="K92" s="114" t="inlineStr">
        <is>
          <t>Bruno Darmon</t>
        </is>
      </c>
      <c r="L92" s="113" t="inlineStr">
        <is>
          <t>EMEA Sales</t>
        </is>
      </c>
      <c r="M92" s="115" t="n">
        <v>1</v>
      </c>
      <c r="N92" s="151">
        <f>LEFT(CA92,3)</f>
        <v/>
      </c>
      <c r="O92" s="216" t="n">
        <v>43115</v>
      </c>
      <c r="P92" s="118">
        <f>($D$5-O92)/365</f>
        <v/>
      </c>
      <c r="Q92" s="119">
        <f>Q92</f>
        <v/>
      </c>
      <c r="R92" s="52" t="n"/>
      <c r="S92" s="120" t="inlineStr">
        <is>
          <t>Norway</t>
        </is>
      </c>
      <c r="T92" s="120" t="inlineStr">
        <is>
          <t>NOK</t>
        </is>
      </c>
      <c r="U92" s="120" t="n">
        <v>1098250</v>
      </c>
      <c r="V92" s="120" t="n">
        <v>528209.0909090908</v>
      </c>
      <c r="W92" s="120" t="n"/>
      <c r="X92" s="120">
        <f>W92+V92+U92</f>
        <v/>
      </c>
      <c r="Y92" s="121" t="n"/>
      <c r="Z92" s="121" t="n"/>
      <c r="AA92" s="122" t="n"/>
      <c r="AB92" s="122" t="n"/>
      <c r="AC92" s="122" t="n"/>
      <c r="AD92" s="123">
        <f>AC92+AB92+AA92</f>
        <v/>
      </c>
      <c r="AE92" s="124">
        <f>IFERROR(AD92/X92-1,"")</f>
        <v/>
      </c>
      <c r="AF92" s="217">
        <f>IF(LOWER(T92)="ILS",12,1)*X92/VLOOKUP($T92,CPC_USDConversion_xlTbl[[Currency2]:[Units/1 USD]],2,FALSE)</f>
        <v/>
      </c>
      <c r="AG92" s="217">
        <f>IF(LOWER(T92)="ILS",12,1)*AD92/VLOOKUP($T92,CPC_USDConversion_xlTbl[[Currency2]:[Units/1 USD]],2,FALSE)</f>
        <v/>
      </c>
      <c r="AH92" s="126">
        <f>AF92/VLOOKUP($S92,'CP$'!$B$5:$D$74,2,FALSE)</f>
        <v/>
      </c>
      <c r="AI92" s="126">
        <f>AG92/VLOOKUP($S92,'CP$'!$B$5:$D$74,2,FALSE)</f>
        <v/>
      </c>
      <c r="AJ92" s="52" t="n"/>
      <c r="AK92" s="127" t="inlineStr">
        <is>
          <t>Sales Variable</t>
        </is>
      </c>
      <c r="AL92" s="218" t="n"/>
      <c r="AM92" s="129" t="n"/>
      <c r="AN92" s="121" t="n"/>
      <c r="AO92" s="130" t="n"/>
      <c r="AP92" s="131">
        <f>IFERROR(AO92/AM92,"")</f>
        <v/>
      </c>
      <c r="AQ92" s="219">
        <f>AO92*CC92</f>
        <v/>
      </c>
      <c r="AR92" s="219" t="n"/>
      <c r="AS92" s="220">
        <f>AQ92-AR92</f>
        <v/>
      </c>
      <c r="AT92" s="217">
        <f>AS92/VLOOKUP($T92,'USD Converstion'!$C$7:$D$174,2,FALSE)</f>
        <v/>
      </c>
      <c r="AU92" s="52" t="n"/>
      <c r="AV92" s="221" t="n">
        <v>43957</v>
      </c>
      <c r="AW92" s="222" t="n">
        <v>29231.10679611651</v>
      </c>
      <c r="AX92" s="222" t="n"/>
      <c r="AY92" s="223" t="n"/>
      <c r="AZ92" s="52" t="n"/>
      <c r="BA92" s="137" t="inlineStr">
        <is>
          <t>April, 2020 - Promotion change from JS:S43P, Title:Major Account Manager, RSU:20000 to JS:S43M, Title:Sales Manager - Direct Touch, RSU:30000</t>
        </is>
      </c>
      <c r="BB92" s="138" t="inlineStr">
        <is>
          <t xml:space="preserve"> </t>
        </is>
      </c>
      <c r="BC92" s="52" t="n"/>
      <c r="BD92" s="219" t="n">
        <v>822000</v>
      </c>
      <c r="BE92" s="219" t="n">
        <v>548000</v>
      </c>
      <c r="BF92" s="219" t="n"/>
      <c r="BG92" s="120">
        <f>BF92+BE92+BD92</f>
        <v/>
      </c>
      <c r="BH92" s="217">
        <f>IF(LOWER(T92)="ILS",12,1)*BG92/VLOOKUP($T92,CPC_USDConversion_xlTbl[[Currency2]:[Units/1 USD]],2,FALSE)</f>
        <v/>
      </c>
      <c r="BI92" s="224">
        <f>BH92/VLOOKUP($S92,'CP$'!$B$5:$D$74,2,FALSE)</f>
        <v/>
      </c>
      <c r="BJ92" s="140" t="n">
        <v>1000000</v>
      </c>
      <c r="BK92" s="140" t="n">
        <v>1550000</v>
      </c>
      <c r="BL92" s="141">
        <f>IFERROR(U92/X92,"")</f>
        <v/>
      </c>
      <c r="BM92" s="141">
        <f>IFERROR(V92/X92,"")</f>
        <v/>
      </c>
      <c r="BN92" s="141">
        <f>IFERROR(W92/X92,"")</f>
        <v/>
      </c>
      <c r="BO92" s="141">
        <f>IFERROR(AA92/AD92,"")</f>
        <v/>
      </c>
      <c r="BP92" s="141">
        <f>IFERROR(AB92/AD92,"")</f>
        <v/>
      </c>
      <c r="BQ92" s="141">
        <f>IFERROR(AC92/AD92,"")</f>
        <v/>
      </c>
      <c r="BR92" s="119" t="n">
        <v>5</v>
      </c>
      <c r="BS92" s="119" t="n">
        <v>5</v>
      </c>
      <c r="BT92" s="119" t="n">
        <v>3</v>
      </c>
      <c r="BU92" s="119" t="n"/>
      <c r="BV92" s="119" t="n"/>
      <c r="BW92" s="119" t="n"/>
      <c r="BX92" s="119" t="n"/>
      <c r="BY92" s="119" t="n"/>
      <c r="BZ92" s="119" t="inlineStr">
        <is>
          <t>Employee</t>
        </is>
      </c>
      <c r="CA92" s="142" t="inlineStr">
        <is>
          <t>S43M</t>
        </is>
      </c>
      <c r="CB92" s="131" t="n">
        <v>1</v>
      </c>
      <c r="CC92" s="143">
        <f>IF(P92&gt;1,1,P92)*CB92</f>
        <v/>
      </c>
      <c r="CD92" s="143" t="n"/>
      <c r="CE92" s="222" t="n">
        <v>57705.04</v>
      </c>
      <c r="CF92" s="86" t="n"/>
      <c r="CG92" s="219" t="n">
        <v>1416492.682926829</v>
      </c>
      <c r="CH92" s="217">
        <f>IF(LOWER(T92)="ILS",12,1)*CG92/VLOOKUP($T92,CPC_USDConversion_xlTbl[[Currency2]:[Units/1 USD]],2,FALSE)</f>
        <v/>
      </c>
      <c r="CI92" s="225">
        <f>AF92</f>
        <v/>
      </c>
      <c r="CJ92" s="225">
        <f>IFERROR(CI92-CH92,"")</f>
        <v/>
      </c>
      <c r="CK92" s="140">
        <f>ROUND(AN92*CC92,-2)</f>
        <v/>
      </c>
      <c r="CL92" s="217">
        <f>CK92/VLOOKUP($T92,'USD Converstion'!$C$7:$D$174,2,FALSE)</f>
        <v/>
      </c>
      <c r="CM92" s="145">
        <f>IF(AD92&gt;X92,1,0)</f>
        <v/>
      </c>
      <c r="CN92" s="225">
        <f>IF(CM92&gt;0,AG92,0)</f>
        <v/>
      </c>
      <c r="CO92" s="225">
        <f>IF(CM92=0,0,AF92)</f>
        <v/>
      </c>
      <c r="CP92" s="146" t="n">
        <v>0</v>
      </c>
      <c r="CQ92" s="147" t="inlineStr">
        <is>
          <t>Regular</t>
        </is>
      </c>
      <c r="CR92" s="225">
        <f>AM92/VLOOKUP(T92,'USD Converstion'!$C$7:$D$174,2,FALSE)</f>
        <v/>
      </c>
      <c r="CS92" s="226">
        <f>AT92</f>
        <v/>
      </c>
      <c r="CT92" s="222" t="n">
        <v>0</v>
      </c>
      <c r="CU92" s="227" t="n"/>
      <c r="CV92" s="145">
        <f>IF(AX92&gt;0,1,0)</f>
        <v/>
      </c>
      <c r="CW92" s="145">
        <f>IF(AY92&gt;0,1,0)</f>
        <v/>
      </c>
      <c r="CX92" s="52" t="n">
        <v>0</v>
      </c>
      <c r="DM92">
        <f>IF(LOWER(T92)="ILS",12,1)*Y92/VLOOKUP($T92,CPC_USDConversion_xlTbl[[Currency2]:[Units/1 USD]],2,FALSE)</f>
        <v/>
      </c>
    </row>
    <row r="93">
      <c r="B93" s="113" t="n">
        <v>112997</v>
      </c>
      <c r="C93" s="113" t="n">
        <v>107421</v>
      </c>
      <c r="D93" s="113" t="n"/>
      <c r="E93" s="114" t="inlineStr">
        <is>
          <t>Fredrik Gustafsson</t>
        </is>
      </c>
      <c r="F93" s="152" t="inlineStr">
        <is>
          <t>Chief Architect</t>
        </is>
      </c>
      <c r="G93" s="113" t="inlineStr">
        <is>
          <t>Data Protection Group intl</t>
        </is>
      </c>
      <c r="H93" s="113" t="inlineStr">
        <is>
          <t>Assaf Koren</t>
        </is>
      </c>
      <c r="I93" s="113" t="inlineStr">
        <is>
          <t>Ilan Moshkovich</t>
        </is>
      </c>
      <c r="J93" s="114" t="inlineStr">
        <is>
          <t>Neatsun Ziv</t>
        </is>
      </c>
      <c r="K93" s="114" t="inlineStr">
        <is>
          <t>Dorit Dor</t>
        </is>
      </c>
      <c r="L93" s="113" t="inlineStr">
        <is>
          <t>Products - R&amp;D</t>
        </is>
      </c>
      <c r="M93" s="115" t="n">
        <v>1</v>
      </c>
      <c r="N93" s="151">
        <f>LEFT(CA93,3)</f>
        <v/>
      </c>
      <c r="O93" s="216" t="n">
        <v>38446</v>
      </c>
      <c r="P93" s="118">
        <f>($D$5-O93)/365</f>
        <v/>
      </c>
      <c r="Q93" s="119">
        <f>Q93</f>
        <v/>
      </c>
      <c r="R93" s="52" t="n"/>
      <c r="S93" s="120" t="inlineStr">
        <is>
          <t>Sweden</t>
        </is>
      </c>
      <c r="T93" s="120" t="inlineStr">
        <is>
          <t>SEK</t>
        </is>
      </c>
      <c r="U93" s="120" t="n">
        <v>1259500</v>
      </c>
      <c r="V93" s="120" t="n"/>
      <c r="W93" s="120" t="n"/>
      <c r="X93" s="120">
        <f>W93+V93+U93</f>
        <v/>
      </c>
      <c r="Y93" s="121" t="n"/>
      <c r="Z93" s="121" t="n"/>
      <c r="AA93" s="122" t="n"/>
      <c r="AB93" s="122" t="n"/>
      <c r="AC93" s="122" t="n"/>
      <c r="AD93" s="123">
        <f>AC93+AB93+AA93</f>
        <v/>
      </c>
      <c r="AE93" s="124">
        <f>IFERROR(AD93/X93-1,"")</f>
        <v/>
      </c>
      <c r="AF93" s="217">
        <f>IF(LOWER(T93)="ILS",12,1)*X93/VLOOKUP($T93,CPC_USDConversion_xlTbl[[Currency2]:[Units/1 USD]],2,FALSE)</f>
        <v/>
      </c>
      <c r="AG93" s="217">
        <f>IF(LOWER(T93)="ILS",12,1)*AD93/VLOOKUP($T93,CPC_USDConversion_xlTbl[[Currency2]:[Units/1 USD]],2,FALSE)</f>
        <v/>
      </c>
      <c r="AH93" s="126">
        <f>AF93/VLOOKUP($S93,'CP$'!$B$5:$D$74,2,FALSE)</f>
        <v/>
      </c>
      <c r="AI93" s="126">
        <f>AG93/VLOOKUP($S93,'CP$'!$B$5:$D$74,2,FALSE)</f>
        <v/>
      </c>
      <c r="AJ93" s="52" t="n"/>
      <c r="AK93" s="127" t="inlineStr">
        <is>
          <t>Regular</t>
        </is>
      </c>
      <c r="AL93" s="218" t="n">
        <v>200000</v>
      </c>
      <c r="AM93" s="129" t="n"/>
      <c r="AN93" s="121" t="n"/>
      <c r="AO93" s="130" t="n"/>
      <c r="AP93" s="131">
        <f>IFERROR(AO93/AM93,"")</f>
        <v/>
      </c>
      <c r="AQ93" s="219">
        <f>AO93*CC93</f>
        <v/>
      </c>
      <c r="AR93" s="219" t="n"/>
      <c r="AS93" s="220">
        <f>AQ93-AR93</f>
        <v/>
      </c>
      <c r="AT93" s="217">
        <f>AS93/VLOOKUP($T93,'USD Converstion'!$C$7:$D$174,2,FALSE)</f>
        <v/>
      </c>
      <c r="AU93" s="52" t="n"/>
      <c r="AV93" s="221" t="n">
        <v>43957</v>
      </c>
      <c r="AW93" s="222" t="n">
        <v>72927.12621359223</v>
      </c>
      <c r="AX93" s="222" t="n"/>
      <c r="AY93" s="223" t="n"/>
      <c r="AZ93" s="52" t="n"/>
      <c r="BA93" s="137" t="inlineStr">
        <is>
          <t>January, 2021 - JS change from JS:D36P to JS:D30P</t>
        </is>
      </c>
      <c r="BB93" s="138" t="inlineStr">
        <is>
          <t xml:space="preserve"> </t>
        </is>
      </c>
      <c r="BC93" s="52" t="n"/>
      <c r="BD93" s="219" t="n">
        <v>934800</v>
      </c>
      <c r="BE93" s="219" t="n"/>
      <c r="BF93" s="219" t="n"/>
      <c r="BG93" s="120">
        <f>BF93+BE93+BD93</f>
        <v/>
      </c>
      <c r="BH93" s="217">
        <f>IF(LOWER(T93)="ILS",12,1)*BG93/VLOOKUP($T93,CPC_USDConversion_xlTbl[[Currency2]:[Units/1 USD]],2,FALSE)</f>
        <v/>
      </c>
      <c r="BI93" s="224">
        <f>BH93/VLOOKUP($S93,'CP$'!$B$5:$D$74,2,FALSE)</f>
        <v/>
      </c>
      <c r="BJ93" s="140" t="n">
        <v>750000</v>
      </c>
      <c r="BK93" s="140" t="n">
        <v>1000000</v>
      </c>
      <c r="BL93" s="141">
        <f>IFERROR(U93/X93,"")</f>
        <v/>
      </c>
      <c r="BM93" s="141">
        <f>IFERROR(V93/X93,"")</f>
        <v/>
      </c>
      <c r="BN93" s="141">
        <f>IFERROR(W93/X93,"")</f>
        <v/>
      </c>
      <c r="BO93" s="141">
        <f>IFERROR(AA93/AD93,"")</f>
        <v/>
      </c>
      <c r="BP93" s="141">
        <f>IFERROR(AB93/AD93,"")</f>
        <v/>
      </c>
      <c r="BQ93" s="141">
        <f>IFERROR(AC93/AD93,"")</f>
        <v/>
      </c>
      <c r="BR93" s="119" t="n"/>
      <c r="BS93" s="119" t="n">
        <v>5</v>
      </c>
      <c r="BT93" s="119" t="n">
        <v>5</v>
      </c>
      <c r="BU93" s="119" t="n"/>
      <c r="BV93" s="119" t="n"/>
      <c r="BW93" s="119" t="n"/>
      <c r="BX93" s="119" t="n"/>
      <c r="BY93" s="119" t="n"/>
      <c r="BZ93" s="119" t="inlineStr">
        <is>
          <t>Employee</t>
        </is>
      </c>
      <c r="CA93" s="142" t="inlineStr">
        <is>
          <t>D30P</t>
        </is>
      </c>
      <c r="CB93" s="131" t="n">
        <v>1</v>
      </c>
      <c r="CC93" s="143">
        <f>IF(P93&gt;1,1,P93)*CB93</f>
        <v/>
      </c>
      <c r="CD93" s="143" t="n"/>
      <c r="CE93" s="222" t="n">
        <v>109304.36</v>
      </c>
      <c r="CF93" s="86" t="n"/>
      <c r="CG93" s="219" t="n">
        <v>975809.7560975611</v>
      </c>
      <c r="CH93" s="217">
        <f>IF(LOWER(T93)="ILS",12,1)*CG93/VLOOKUP($T93,CPC_USDConversion_xlTbl[[Currency2]:[Units/1 USD]],2,FALSE)</f>
        <v/>
      </c>
      <c r="CI93" s="225">
        <f>AF93</f>
        <v/>
      </c>
      <c r="CJ93" s="225">
        <f>IFERROR(CI93-CH93,"")</f>
        <v/>
      </c>
      <c r="CK93" s="140">
        <f>ROUND(AN93*CC93,-2)</f>
        <v/>
      </c>
      <c r="CL93" s="217">
        <f>CK93/VLOOKUP($T93,'USD Converstion'!$C$7:$D$174,2,FALSE)</f>
        <v/>
      </c>
      <c r="CM93" s="145">
        <f>IF(AD93&gt;X93,1,0)</f>
        <v/>
      </c>
      <c r="CN93" s="225">
        <f>IF(CM93&gt;0,AG93,0)</f>
        <v/>
      </c>
      <c r="CO93" s="225">
        <f>IF(CM93=0,0,AF93)</f>
        <v/>
      </c>
      <c r="CP93" s="146" t="n">
        <v>0</v>
      </c>
      <c r="CQ93" s="147" t="inlineStr">
        <is>
          <t>Regular</t>
        </is>
      </c>
      <c r="CR93" s="225">
        <f>AM93/VLOOKUP(T93,'USD Converstion'!$C$7:$D$174,2,FALSE)</f>
        <v/>
      </c>
      <c r="CS93" s="226">
        <f>AT93</f>
        <v/>
      </c>
      <c r="CT93" s="222" t="n">
        <v>0</v>
      </c>
      <c r="CU93" s="227" t="n"/>
      <c r="CV93" s="145">
        <f>IF(AX93&gt;0,1,0)</f>
        <v/>
      </c>
      <c r="CW93" s="145">
        <f>IF(AY93&gt;0,1,0)</f>
        <v/>
      </c>
      <c r="CX93" s="52" t="n">
        <v>0</v>
      </c>
      <c r="DM93">
        <f>IF(LOWER(T93)="ILS",12,1)*Y93/VLOOKUP($T93,CPC_USDConversion_xlTbl[[Currency2]:[Units/1 USD]],2,FALSE)</f>
        <v/>
      </c>
    </row>
    <row r="94">
      <c r="B94" s="113" t="n">
        <v>136744</v>
      </c>
      <c r="C94" s="113" t="n">
        <v>50796</v>
      </c>
      <c r="D94" s="113" t="n">
        <v>42051</v>
      </c>
      <c r="E94" s="114" t="inlineStr">
        <is>
          <t>Pyotr Kukharenka</t>
        </is>
      </c>
      <c r="F94" s="152" t="inlineStr">
        <is>
          <t>Software Developer</t>
        </is>
      </c>
      <c r="G94" s="113" t="inlineStr">
        <is>
          <t>Minsk Development Center</t>
        </is>
      </c>
      <c r="H94" s="113" t="inlineStr">
        <is>
          <t>Borce Jakimovski</t>
        </is>
      </c>
      <c r="I94" s="113" t="inlineStr">
        <is>
          <t>Borce Jakimovski</t>
        </is>
      </c>
      <c r="J94" s="114" t="inlineStr">
        <is>
          <t>Neatsun Ziv</t>
        </is>
      </c>
      <c r="K94" s="114" t="inlineStr">
        <is>
          <t>Dorit Dor</t>
        </is>
      </c>
      <c r="L94" s="113" t="inlineStr">
        <is>
          <t>Products - R&amp;D</t>
        </is>
      </c>
      <c r="M94" s="115" t="n">
        <v>1</v>
      </c>
      <c r="N94" s="151">
        <f>LEFT(CA94,3)</f>
        <v/>
      </c>
      <c r="O94" s="216" t="n">
        <v>43305</v>
      </c>
      <c r="P94" s="118">
        <f>($D$5-O94)/365</f>
        <v/>
      </c>
      <c r="Q94" s="119">
        <f>Q94</f>
        <v/>
      </c>
      <c r="R94" s="52" t="n"/>
      <c r="S94" s="120" t="inlineStr">
        <is>
          <t>Belarus</t>
        </is>
      </c>
      <c r="T94" s="120" t="inlineStr">
        <is>
          <t>USD</t>
        </is>
      </c>
      <c r="U94" s="120" t="n">
        <v>43250</v>
      </c>
      <c r="V94" s="120" t="n"/>
      <c r="W94" s="120" t="n"/>
      <c r="X94" s="120">
        <f>W94+V94+U94</f>
        <v/>
      </c>
      <c r="Y94" s="121" t="n"/>
      <c r="Z94" s="121" t="n"/>
      <c r="AA94" s="122" t="n"/>
      <c r="AB94" s="122" t="n"/>
      <c r="AC94" s="122" t="n"/>
      <c r="AD94" s="123">
        <f>AC94+AB94+AA94</f>
        <v/>
      </c>
      <c r="AE94" s="124">
        <f>IFERROR(AD94/X94-1,"")</f>
        <v/>
      </c>
      <c r="AF94" s="217">
        <f>IF(LOWER(T94)="ILS",12,1)*X94/VLOOKUP($T94,CPC_USDConversion_xlTbl[[Currency2]:[Units/1 USD]],2,FALSE)</f>
        <v/>
      </c>
      <c r="AG94" s="217">
        <f>IF(LOWER(T94)="ILS",12,1)*AD94/VLOOKUP($T94,CPC_USDConversion_xlTbl[[Currency2]:[Units/1 USD]],2,FALSE)</f>
        <v/>
      </c>
      <c r="AH94" s="126">
        <f>AF94/VLOOKUP($S94,'CP$'!$B$5:$D$74,2,FALSE)</f>
        <v/>
      </c>
      <c r="AI94" s="126">
        <f>AG94/VLOOKUP($S94,'CP$'!$B$5:$D$74,2,FALSE)</f>
        <v/>
      </c>
      <c r="AJ94" s="52" t="n"/>
      <c r="AK94" s="127" t="inlineStr">
        <is>
          <t>Regular</t>
        </is>
      </c>
      <c r="AL94" s="218" t="n">
        <v>2000</v>
      </c>
      <c r="AM94" s="129" t="n"/>
      <c r="AN94" s="121" t="n"/>
      <c r="AO94" s="130" t="n"/>
      <c r="AP94" s="131">
        <f>IFERROR(AO94/AM94,"")</f>
        <v/>
      </c>
      <c r="AQ94" s="219">
        <f>AO94*CC94</f>
        <v/>
      </c>
      <c r="AR94" s="219" t="n"/>
      <c r="AS94" s="220">
        <f>AQ94-AR94</f>
        <v/>
      </c>
      <c r="AT94" s="217">
        <f>AS94/VLOOKUP($T94,'USD Converstion'!$C$7:$D$174,2,FALSE)</f>
        <v/>
      </c>
      <c r="AU94" s="52" t="n"/>
      <c r="AV94" s="221" t="n">
        <v>43957</v>
      </c>
      <c r="AW94" s="222" t="n">
        <v>3998.194174757281</v>
      </c>
      <c r="AX94" s="222" t="n"/>
      <c r="AY94" s="223" t="n"/>
      <c r="AZ94" s="52" t="n"/>
      <c r="BA94" s="137" t="n"/>
      <c r="BB94" s="138" t="inlineStr">
        <is>
          <t xml:space="preserve"> </t>
        </is>
      </c>
      <c r="BC94" s="52" t="n"/>
      <c r="BD94" s="219" t="n">
        <v>17500</v>
      </c>
      <c r="BE94" s="219" t="n"/>
      <c r="BF94" s="219" t="n"/>
      <c r="BG94" s="120">
        <f>BF94+BE94+BD94</f>
        <v/>
      </c>
      <c r="BH94" s="217">
        <f>IF(LOWER(T94)="ILS",12,1)*BG94/VLOOKUP($T94,CPC_USDConversion_xlTbl[[Currency2]:[Units/1 USD]],2,FALSE)</f>
        <v/>
      </c>
      <c r="BI94" s="224">
        <f>BH94/VLOOKUP($S94,'CP$'!$B$5:$D$74,2,FALSE)</f>
        <v/>
      </c>
      <c r="BJ94" s="140" t="n">
        <v>10000</v>
      </c>
      <c r="BK94" s="140" t="n">
        <v>20000</v>
      </c>
      <c r="BL94" s="141">
        <f>IFERROR(U94/X94,"")</f>
        <v/>
      </c>
      <c r="BM94" s="141">
        <f>IFERROR(V94/X94,"")</f>
        <v/>
      </c>
      <c r="BN94" s="141">
        <f>IFERROR(W94/X94,"")</f>
        <v/>
      </c>
      <c r="BO94" s="141">
        <f>IFERROR(AA94/AD94,"")</f>
        <v/>
      </c>
      <c r="BP94" s="141">
        <f>IFERROR(AB94/AD94,"")</f>
        <v/>
      </c>
      <c r="BQ94" s="141">
        <f>IFERROR(AC94/AD94,"")</f>
        <v/>
      </c>
      <c r="BR94" s="119" t="n">
        <v>5</v>
      </c>
      <c r="BS94" s="119" t="n">
        <v>5</v>
      </c>
      <c r="BT94" s="119" t="n">
        <v>5</v>
      </c>
      <c r="BU94" s="119" t="n"/>
      <c r="BV94" s="119" t="n"/>
      <c r="BW94" s="119" t="n"/>
      <c r="BX94" s="119" t="n"/>
      <c r="BY94" s="119" t="n"/>
      <c r="BZ94" s="119" t="inlineStr">
        <is>
          <t>Employee</t>
        </is>
      </c>
      <c r="CA94" s="142" t="inlineStr">
        <is>
          <t>D61P</t>
        </is>
      </c>
      <c r="CB94" s="131" t="n">
        <v>1</v>
      </c>
      <c r="CC94" s="143">
        <f>IF(P94&gt;1,1,P94)*CB94</f>
        <v/>
      </c>
      <c r="CD94" s="143" t="n"/>
      <c r="CE94" s="222" t="n">
        <v>4429.64</v>
      </c>
      <c r="CF94" s="86" t="n"/>
      <c r="CG94" s="219" t="n">
        <v>26541.46341463415</v>
      </c>
      <c r="CH94" s="217">
        <f>IF(LOWER(T94)="ILS",12,1)*CG94/VLOOKUP($T94,CPC_USDConversion_xlTbl[[Currency2]:[Units/1 USD]],2,FALSE)</f>
        <v/>
      </c>
      <c r="CI94" s="225">
        <f>AF94</f>
        <v/>
      </c>
      <c r="CJ94" s="225">
        <f>IFERROR(CI94-CH94,"")</f>
        <v/>
      </c>
      <c r="CK94" s="140">
        <f>ROUND(AN94*CC94,-2)</f>
        <v/>
      </c>
      <c r="CL94" s="217">
        <f>CK94/VLOOKUP($T94,'USD Converstion'!$C$7:$D$174,2,FALSE)</f>
        <v/>
      </c>
      <c r="CM94" s="145">
        <f>IF(AD94&gt;X94,1,0)</f>
        <v/>
      </c>
      <c r="CN94" s="225">
        <f>IF(CM94&gt;0,AG94,0)</f>
        <v/>
      </c>
      <c r="CO94" s="225">
        <f>IF(CM94=0,0,AF94)</f>
        <v/>
      </c>
      <c r="CP94" s="146" t="n">
        <v>0</v>
      </c>
      <c r="CQ94" s="147" t="inlineStr">
        <is>
          <t>Regular</t>
        </is>
      </c>
      <c r="CR94" s="225">
        <f>AM94/VLOOKUP(T94,'USD Converstion'!$C$7:$D$174,2,FALSE)</f>
        <v/>
      </c>
      <c r="CS94" s="226">
        <f>AT94</f>
        <v/>
      </c>
      <c r="CT94" s="222" t="n">
        <v>0</v>
      </c>
      <c r="CU94" s="227" t="n"/>
      <c r="CV94" s="145">
        <f>IF(AX94&gt;0,1,0)</f>
        <v/>
      </c>
      <c r="CW94" s="145">
        <f>IF(AY94&gt;0,1,0)</f>
        <v/>
      </c>
      <c r="CX94" s="52" t="n">
        <v>0</v>
      </c>
      <c r="DM94">
        <f>IF(LOWER(T94)="ILS",12,1)*Y94/VLOOKUP($T94,CPC_USDConversion_xlTbl[[Currency2]:[Units/1 USD]],2,FALSE)</f>
        <v/>
      </c>
    </row>
    <row r="95">
      <c r="B95" s="113" t="n">
        <v>106858</v>
      </c>
      <c r="C95" s="113" t="n">
        <v>56564</v>
      </c>
      <c r="D95" s="113" t="n"/>
      <c r="E95" s="114" t="inlineStr">
        <is>
          <t>Alicia Fisher</t>
        </is>
      </c>
      <c r="F95" s="152" t="inlineStr">
        <is>
          <t>Major Account Manager</t>
        </is>
      </c>
      <c r="G95" s="113" t="inlineStr">
        <is>
          <t>ANZ Sales</t>
        </is>
      </c>
      <c r="H95" s="113" t="inlineStr">
        <is>
          <t>Ian Raper</t>
        </is>
      </c>
      <c r="I95" s="113" t="inlineStr">
        <is>
          <t>Ian Raper</t>
        </is>
      </c>
      <c r="J95" s="114" t="inlineStr">
        <is>
          <t>Sharat Sinha</t>
        </is>
      </c>
      <c r="K95" s="114" t="inlineStr">
        <is>
          <t>Sharat Sinha</t>
        </is>
      </c>
      <c r="L95" s="113" t="inlineStr">
        <is>
          <t>APAC Sales</t>
        </is>
      </c>
      <c r="M95" s="115" t="n">
        <v>1</v>
      </c>
      <c r="N95" s="151">
        <f>LEFT(CA95,3)</f>
        <v/>
      </c>
      <c r="O95" s="216" t="n">
        <v>41253</v>
      </c>
      <c r="P95" s="118">
        <f>($D$5-O95)/365</f>
        <v/>
      </c>
      <c r="Q95" s="119">
        <f>Q95</f>
        <v/>
      </c>
      <c r="R95" s="52" t="n"/>
      <c r="S95" s="120" t="inlineStr">
        <is>
          <t>Australia</t>
        </is>
      </c>
      <c r="T95" s="120" t="inlineStr">
        <is>
          <t>AUD</t>
        </is>
      </c>
      <c r="U95" s="120" t="n">
        <v>283250</v>
      </c>
      <c r="V95" s="120" t="n">
        <v>133027.2727272727</v>
      </c>
      <c r="W95" s="120" t="n"/>
      <c r="X95" s="120">
        <f>W95+V95+U95</f>
        <v/>
      </c>
      <c r="Y95" s="121" t="n"/>
      <c r="Z95" s="121" t="n"/>
      <c r="AA95" s="122" t="n"/>
      <c r="AB95" s="122" t="n"/>
      <c r="AC95" s="122" t="n"/>
      <c r="AD95" s="123">
        <f>AC95+AB95+AA95</f>
        <v/>
      </c>
      <c r="AE95" s="124">
        <f>IFERROR(AD95/X95-1,"")</f>
        <v/>
      </c>
      <c r="AF95" s="217">
        <f>IF(LOWER(T95)="ILS",12,1)*X95/VLOOKUP($T95,CPC_USDConversion_xlTbl[[Currency2]:[Units/1 USD]],2,FALSE)</f>
        <v/>
      </c>
      <c r="AG95" s="217">
        <f>IF(LOWER(T95)="ILS",12,1)*AD95/VLOOKUP($T95,CPC_USDConversion_xlTbl[[Currency2]:[Units/1 USD]],2,FALSE)</f>
        <v/>
      </c>
      <c r="AH95" s="126">
        <f>AF95/VLOOKUP($S95,'CP$'!$B$5:$D$74,2,FALSE)</f>
        <v/>
      </c>
      <c r="AI95" s="126">
        <f>AG95/VLOOKUP($S95,'CP$'!$B$5:$D$74,2,FALSE)</f>
        <v/>
      </c>
      <c r="AJ95" s="52" t="n"/>
      <c r="AK95" s="127" t="inlineStr">
        <is>
          <t>Sales Variable</t>
        </is>
      </c>
      <c r="AL95" s="218" t="n"/>
      <c r="AM95" s="129" t="n"/>
      <c r="AN95" s="121" t="n"/>
      <c r="AO95" s="130" t="n"/>
      <c r="AP95" s="131">
        <f>IFERROR(AO95/AM95,"")</f>
        <v/>
      </c>
      <c r="AQ95" s="219">
        <f>AO95*CC95</f>
        <v/>
      </c>
      <c r="AR95" s="219" t="n"/>
      <c r="AS95" s="220">
        <f>AQ95-AR95</f>
        <v/>
      </c>
      <c r="AT95" s="217">
        <f>AS95/VLOOKUP($T95,'USD Converstion'!$C$7:$D$174,2,FALSE)</f>
        <v/>
      </c>
      <c r="AU95" s="52" t="n"/>
      <c r="AV95" s="221" t="n">
        <v>43957</v>
      </c>
      <c r="AW95" s="222" t="n">
        <v>29231.10679611651</v>
      </c>
      <c r="AX95" s="222" t="n"/>
      <c r="AY95" s="223" t="n">
        <v>45000</v>
      </c>
      <c r="AZ95" s="52" t="n"/>
      <c r="BA95" s="137" t="inlineStr">
        <is>
          <t>May, 2021 - Compensation change to RSU:45000 || January, 2021 - Compensation change from Yearly Salary:192000, Yearly Commission:128000, Total Compensation:320000 to Yearly Salary:219000, Yearly Commission:146000, Total Compensation:365000 || August, 2020 - Organization change to One-Time Bonus: 1000</t>
        </is>
      </c>
      <c r="BB95" s="138" t="inlineStr">
        <is>
          <t xml:space="preserve"> </t>
        </is>
      </c>
      <c r="BC95" s="52" t="n"/>
      <c r="BD95" s="219" t="n">
        <v>183000</v>
      </c>
      <c r="BE95" s="219" t="n">
        <v>122000</v>
      </c>
      <c r="BF95" s="219" t="n"/>
      <c r="BG95" s="120">
        <f>BF95+BE95+BD95</f>
        <v/>
      </c>
      <c r="BH95" s="217">
        <f>IF(LOWER(T95)="ILS",12,1)*BG95/VLOOKUP($T95,CPC_USDConversion_xlTbl[[Currency2]:[Units/1 USD]],2,FALSE)</f>
        <v/>
      </c>
      <c r="BI95" s="224">
        <f>BH95/VLOOKUP($S95,'CP$'!$B$5:$D$74,2,FALSE)</f>
        <v/>
      </c>
      <c r="BJ95" s="140" t="n">
        <v>240000</v>
      </c>
      <c r="BK95" s="140" t="n">
        <v>335000</v>
      </c>
      <c r="BL95" s="141">
        <f>IFERROR(U95/X95,"")</f>
        <v/>
      </c>
      <c r="BM95" s="141">
        <f>IFERROR(V95/X95,"")</f>
        <v/>
      </c>
      <c r="BN95" s="141">
        <f>IFERROR(W95/X95,"")</f>
        <v/>
      </c>
      <c r="BO95" s="141">
        <f>IFERROR(AA95/AD95,"")</f>
        <v/>
      </c>
      <c r="BP95" s="141">
        <f>IFERROR(AB95/AD95,"")</f>
        <v/>
      </c>
      <c r="BQ95" s="141">
        <f>IFERROR(AC95/AD95,"")</f>
        <v/>
      </c>
      <c r="BR95" s="119" t="n">
        <v>2</v>
      </c>
      <c r="BS95" s="119" t="n">
        <v>4</v>
      </c>
      <c r="BT95" s="119" t="n">
        <v>5</v>
      </c>
      <c r="BU95" s="119" t="n"/>
      <c r="BV95" s="119" t="n"/>
      <c r="BW95" s="119" t="n"/>
      <c r="BX95" s="119" t="n"/>
      <c r="BY95" s="119" t="n"/>
      <c r="BZ95" s="119" t="inlineStr">
        <is>
          <t>Employee</t>
        </is>
      </c>
      <c r="CA95" s="142" t="inlineStr">
        <is>
          <t>S43P</t>
        </is>
      </c>
      <c r="CB95" s="131" t="n">
        <v>1</v>
      </c>
      <c r="CC95" s="143">
        <f>IF(P95&gt;1,1,P95)*CB95</f>
        <v/>
      </c>
      <c r="CD95" s="143" t="n"/>
      <c r="CE95" s="222" t="n">
        <v>60698.04</v>
      </c>
      <c r="CF95" s="86" t="n"/>
      <c r="CG95" s="219" t="n">
        <v>312395.1219512196</v>
      </c>
      <c r="CH95" s="217">
        <f>IF(LOWER(T95)="ILS",12,1)*CG95/VLOOKUP($T95,CPC_USDConversion_xlTbl[[Currency2]:[Units/1 USD]],2,FALSE)</f>
        <v/>
      </c>
      <c r="CI95" s="225">
        <f>AF95</f>
        <v/>
      </c>
      <c r="CJ95" s="225">
        <f>IFERROR(CI95-CH95,"")</f>
        <v/>
      </c>
      <c r="CK95" s="140">
        <f>ROUND(AN95*CC95,-2)</f>
        <v/>
      </c>
      <c r="CL95" s="217">
        <f>CK95/VLOOKUP($T95,'USD Converstion'!$C$7:$D$174,2,FALSE)</f>
        <v/>
      </c>
      <c r="CM95" s="145">
        <f>IF(AD95&gt;X95,1,0)</f>
        <v/>
      </c>
      <c r="CN95" s="225">
        <f>IF(CM95&gt;0,AG95,0)</f>
        <v/>
      </c>
      <c r="CO95" s="225">
        <f>IF(CM95=0,0,AF95)</f>
        <v/>
      </c>
      <c r="CP95" s="146" t="n">
        <v>0</v>
      </c>
      <c r="CQ95" s="147" t="inlineStr">
        <is>
          <t>Regular</t>
        </is>
      </c>
      <c r="CR95" s="225">
        <f>AM95/VLOOKUP(T95,'USD Converstion'!$C$7:$D$174,2,FALSE)</f>
        <v/>
      </c>
      <c r="CS95" s="226">
        <f>AT95</f>
        <v/>
      </c>
      <c r="CT95" s="222" t="n">
        <v>0</v>
      </c>
      <c r="CU95" s="227" t="n"/>
      <c r="CV95" s="145">
        <f>IF(AX95&gt;0,1,0)</f>
        <v/>
      </c>
      <c r="CW95" s="145">
        <f>IF(AY95&gt;0,1,0)</f>
        <v/>
      </c>
      <c r="CX95" s="52" t="n">
        <v>1</v>
      </c>
      <c r="DM95">
        <f>IF(LOWER(T95)="ILS",12,1)*Y95/VLOOKUP($T95,CPC_USDConversion_xlTbl[[Currency2]:[Units/1 USD]],2,FALSE)</f>
        <v/>
      </c>
    </row>
    <row r="96">
      <c r="B96" s="113" t="n">
        <v>107901</v>
      </c>
      <c r="C96" s="113" t="n">
        <v>33629</v>
      </c>
      <c r="D96" s="113" t="n">
        <v>59166</v>
      </c>
      <c r="E96" s="114" t="inlineStr">
        <is>
          <t>Cameron Tannock</t>
        </is>
      </c>
      <c r="F96" s="152" t="inlineStr">
        <is>
          <t>Sales Manager, Australia</t>
        </is>
      </c>
      <c r="G96" s="113" t="inlineStr">
        <is>
          <t>ANZ Sales</t>
        </is>
      </c>
      <c r="H96" s="113" t="inlineStr">
        <is>
          <t>Ian Raper</t>
        </is>
      </c>
      <c r="I96" s="113" t="inlineStr">
        <is>
          <t>Ian Raper</t>
        </is>
      </c>
      <c r="J96" s="114" t="inlineStr">
        <is>
          <t>Sharat Sinha</t>
        </is>
      </c>
      <c r="K96" s="114" t="inlineStr">
        <is>
          <t>Sharat Sinha</t>
        </is>
      </c>
      <c r="L96" s="113" t="inlineStr">
        <is>
          <t>APAC Sales</t>
        </is>
      </c>
      <c r="M96" s="115" t="n">
        <v>1</v>
      </c>
      <c r="N96" s="151">
        <f>LEFT(CA96,3)</f>
        <v/>
      </c>
      <c r="O96" s="216" t="n">
        <v>43435</v>
      </c>
      <c r="P96" s="118">
        <f>($D$5-O96)/365</f>
        <v/>
      </c>
      <c r="Q96" s="119">
        <f>Q96</f>
        <v/>
      </c>
      <c r="R96" s="52" t="n"/>
      <c r="S96" s="120" t="inlineStr">
        <is>
          <t>Australia</t>
        </is>
      </c>
      <c r="T96" s="120" t="inlineStr">
        <is>
          <t>AUD</t>
        </is>
      </c>
      <c r="U96" s="120" t="n">
        <v>300750</v>
      </c>
      <c r="V96" s="120" t="n">
        <v>106663.6363636364</v>
      </c>
      <c r="W96" s="120" t="n"/>
      <c r="X96" s="120">
        <f>W96+V96+U96</f>
        <v/>
      </c>
      <c r="Y96" s="121" t="n"/>
      <c r="Z96" s="121" t="n"/>
      <c r="AA96" s="122" t="n"/>
      <c r="AB96" s="122" t="n"/>
      <c r="AC96" s="122" t="n"/>
      <c r="AD96" s="123">
        <f>AC96+AB96+AA96</f>
        <v/>
      </c>
      <c r="AE96" s="124">
        <f>IFERROR(AD96/X96-1,"")</f>
        <v/>
      </c>
      <c r="AF96" s="217">
        <f>IF(LOWER(T96)="ILS",12,1)*X96/VLOOKUP($T96,CPC_USDConversion_xlTbl[[Currency2]:[Units/1 USD]],2,FALSE)</f>
        <v/>
      </c>
      <c r="AG96" s="217">
        <f>IF(LOWER(T96)="ILS",12,1)*AD96/VLOOKUP($T96,CPC_USDConversion_xlTbl[[Currency2]:[Units/1 USD]],2,FALSE)</f>
        <v/>
      </c>
      <c r="AH96" s="126">
        <f>AF96/VLOOKUP($S96,'CP$'!$B$5:$D$74,2,FALSE)</f>
        <v/>
      </c>
      <c r="AI96" s="126">
        <f>AG96/VLOOKUP($S96,'CP$'!$B$5:$D$74,2,FALSE)</f>
        <v/>
      </c>
      <c r="AJ96" s="52" t="n"/>
      <c r="AK96" s="127" t="inlineStr">
        <is>
          <t>Sales Variable</t>
        </is>
      </c>
      <c r="AL96" s="218" t="n"/>
      <c r="AM96" s="129" t="n"/>
      <c r="AN96" s="121" t="n"/>
      <c r="AO96" s="130" t="n"/>
      <c r="AP96" s="131">
        <f>IFERROR(AO96/AM96,"")</f>
        <v/>
      </c>
      <c r="AQ96" s="219">
        <f>AO96*CC96</f>
        <v/>
      </c>
      <c r="AR96" s="219" t="n"/>
      <c r="AS96" s="220">
        <f>AQ96-AR96</f>
        <v/>
      </c>
      <c r="AT96" s="217">
        <f>AS96/VLOOKUP($T96,'USD Converstion'!$C$7:$D$174,2,FALSE)</f>
        <v/>
      </c>
      <c r="AU96" s="52" t="n"/>
      <c r="AV96" s="221" t="n">
        <v>43502</v>
      </c>
      <c r="AW96" s="222" t="n">
        <v>48700.96116504855</v>
      </c>
      <c r="AX96" s="222" t="n"/>
      <c r="AY96" s="223" t="n"/>
      <c r="AZ96" s="52" t="n"/>
      <c r="BA96" s="137" t="n"/>
      <c r="BB96" s="138" t="inlineStr">
        <is>
          <t xml:space="preserve"> </t>
        </is>
      </c>
      <c r="BC96" s="52" t="n"/>
      <c r="BD96" s="219" t="n">
        <v>225000</v>
      </c>
      <c r="BE96" s="219" t="n">
        <v>115000</v>
      </c>
      <c r="BF96" s="219" t="n"/>
      <c r="BG96" s="120">
        <f>BF96+BE96+BD96</f>
        <v/>
      </c>
      <c r="BH96" s="217">
        <f>IF(LOWER(T96)="ILS",12,1)*BG96/VLOOKUP($T96,CPC_USDConversion_xlTbl[[Currency2]:[Units/1 USD]],2,FALSE)</f>
        <v/>
      </c>
      <c r="BI96" s="224">
        <f>BH96/VLOOKUP($S96,'CP$'!$B$5:$D$74,2,FALSE)</f>
        <v/>
      </c>
      <c r="BJ96" s="140" t="n">
        <v>300000</v>
      </c>
      <c r="BK96" s="140" t="n">
        <v>400000</v>
      </c>
      <c r="BL96" s="141">
        <f>IFERROR(U96/X96,"")</f>
        <v/>
      </c>
      <c r="BM96" s="141">
        <f>IFERROR(V96/X96,"")</f>
        <v/>
      </c>
      <c r="BN96" s="141">
        <f>IFERROR(W96/X96,"")</f>
        <v/>
      </c>
      <c r="BO96" s="141">
        <f>IFERROR(AA96/AD96,"")</f>
        <v/>
      </c>
      <c r="BP96" s="141">
        <f>IFERROR(AB96/AD96,"")</f>
        <v/>
      </c>
      <c r="BQ96" s="141">
        <f>IFERROR(AC96/AD96,"")</f>
        <v/>
      </c>
      <c r="BR96" s="119" t="n">
        <v>4</v>
      </c>
      <c r="BS96" s="119" t="n">
        <v>3</v>
      </c>
      <c r="BT96" s="119" t="n">
        <v>5</v>
      </c>
      <c r="BU96" s="119" t="n"/>
      <c r="BV96" s="119" t="n"/>
      <c r="BW96" s="119" t="n"/>
      <c r="BX96" s="119" t="n"/>
      <c r="BY96" s="119" t="n"/>
      <c r="BZ96" s="119" t="inlineStr">
        <is>
          <t>Employee</t>
        </is>
      </c>
      <c r="CA96" s="142" t="inlineStr">
        <is>
          <t>S33M</t>
        </is>
      </c>
      <c r="CB96" s="131" t="n">
        <v>1</v>
      </c>
      <c r="CC96" s="143">
        <f>IF(P96&gt;1,1,P96)*CB96</f>
        <v/>
      </c>
      <c r="CD96" s="143" t="n"/>
      <c r="CE96" s="222" t="n">
        <v>38669.56</v>
      </c>
      <c r="CF96" s="86" t="n"/>
      <c r="CG96" s="219" t="n">
        <v>341663.4146341464</v>
      </c>
      <c r="CH96" s="217">
        <f>IF(LOWER(T96)="ILS",12,1)*CG96/VLOOKUP($T96,CPC_USDConversion_xlTbl[[Currency2]:[Units/1 USD]],2,FALSE)</f>
        <v/>
      </c>
      <c r="CI96" s="225">
        <f>AF96</f>
        <v/>
      </c>
      <c r="CJ96" s="225">
        <f>IFERROR(CI96-CH96,"")</f>
        <v/>
      </c>
      <c r="CK96" s="140">
        <f>ROUND(AN96*CC96,-2)</f>
        <v/>
      </c>
      <c r="CL96" s="217">
        <f>CK96/VLOOKUP($T96,'USD Converstion'!$C$7:$D$174,2,FALSE)</f>
        <v/>
      </c>
      <c r="CM96" s="145">
        <f>IF(AD96&gt;X96,1,0)</f>
        <v/>
      </c>
      <c r="CN96" s="225">
        <f>IF(CM96&gt;0,AG96,0)</f>
        <v/>
      </c>
      <c r="CO96" s="225">
        <f>IF(CM96=0,0,AF96)</f>
        <v/>
      </c>
      <c r="CP96" s="146" t="n">
        <v>0</v>
      </c>
      <c r="CQ96" s="147" t="inlineStr">
        <is>
          <t>Regular</t>
        </is>
      </c>
      <c r="CR96" s="225">
        <f>AM96/VLOOKUP(T96,'USD Converstion'!$C$7:$D$174,2,FALSE)</f>
        <v/>
      </c>
      <c r="CS96" s="226">
        <f>AT96</f>
        <v/>
      </c>
      <c r="CT96" s="222" t="n">
        <v>0</v>
      </c>
      <c r="CU96" s="227" t="n"/>
      <c r="CV96" s="145">
        <f>IF(AX96&gt;0,1,0)</f>
        <v/>
      </c>
      <c r="CW96" s="145">
        <f>IF(AY96&gt;0,1,0)</f>
        <v/>
      </c>
      <c r="CX96" s="52" t="n">
        <v>0</v>
      </c>
      <c r="DM96">
        <f>IF(LOWER(T96)="ILS",12,1)*Y96/VLOOKUP($T96,CPC_USDConversion_xlTbl[[Currency2]:[Units/1 USD]],2,FALSE)</f>
        <v/>
      </c>
    </row>
    <row r="97">
      <c r="B97" s="113" t="n">
        <v>100769</v>
      </c>
      <c r="C97" s="113" t="n">
        <v>62109</v>
      </c>
      <c r="D97" s="113" t="n"/>
      <c r="E97" s="114" t="inlineStr">
        <is>
          <t>Penny Knight</t>
        </is>
      </c>
      <c r="F97" s="152" t="inlineStr">
        <is>
          <t>Sales Administration Manager</t>
        </is>
      </c>
      <c r="G97" s="113" t="inlineStr">
        <is>
          <t>ANZ Sales</t>
        </is>
      </c>
      <c r="H97" s="113" t="inlineStr">
        <is>
          <t>Ian Raper</t>
        </is>
      </c>
      <c r="I97" s="113" t="inlineStr">
        <is>
          <t>Ian Raper</t>
        </is>
      </c>
      <c r="J97" s="114" t="inlineStr">
        <is>
          <t>Sharat Sinha</t>
        </is>
      </c>
      <c r="K97" s="114" t="inlineStr">
        <is>
          <t>Sharat Sinha</t>
        </is>
      </c>
      <c r="L97" s="113" t="inlineStr">
        <is>
          <t>APAC Sales</t>
        </is>
      </c>
      <c r="M97" s="115" t="n">
        <v>1</v>
      </c>
      <c r="N97" s="151">
        <f>LEFT(CA97,3)</f>
        <v/>
      </c>
      <c r="O97" s="216" t="n">
        <v>36283</v>
      </c>
      <c r="P97" s="118">
        <f>($D$5-O97)/365</f>
        <v/>
      </c>
      <c r="Q97" s="119">
        <f>Q97</f>
        <v/>
      </c>
      <c r="R97" s="52" t="n"/>
      <c r="S97" s="120" t="inlineStr">
        <is>
          <t>Australia</t>
        </is>
      </c>
      <c r="T97" s="120" t="inlineStr">
        <is>
          <t>AUD</t>
        </is>
      </c>
      <c r="U97" s="120" t="n">
        <v>147000</v>
      </c>
      <c r="V97" s="120" t="n"/>
      <c r="W97" s="120" t="n">
        <v>16880.95238095238</v>
      </c>
      <c r="X97" s="120">
        <f>W97+V97+U97</f>
        <v/>
      </c>
      <c r="Y97" s="121" t="n"/>
      <c r="Z97" s="121" t="n"/>
      <c r="AA97" s="122" t="n"/>
      <c r="AB97" s="122" t="n"/>
      <c r="AC97" s="122" t="n"/>
      <c r="AD97" s="123">
        <f>AC97+AB97+AA97</f>
        <v/>
      </c>
      <c r="AE97" s="124">
        <f>IFERROR(AD97/X97-1,"")</f>
        <v/>
      </c>
      <c r="AF97" s="217">
        <f>IF(LOWER(T97)="ILS",12,1)*X97/VLOOKUP($T97,CPC_USDConversion_xlTbl[[Currency2]:[Units/1 USD]],2,FALSE)</f>
        <v/>
      </c>
      <c r="AG97" s="217">
        <f>IF(LOWER(T97)="ILS",12,1)*AD97/VLOOKUP($T97,CPC_USDConversion_xlTbl[[Currency2]:[Units/1 USD]],2,FALSE)</f>
        <v/>
      </c>
      <c r="AH97" s="126">
        <f>AF97/VLOOKUP($S97,'CP$'!$B$5:$D$74,2,FALSE)</f>
        <v/>
      </c>
      <c r="AI97" s="126">
        <f>AG97/VLOOKUP($S97,'CP$'!$B$5:$D$74,2,FALSE)</f>
        <v/>
      </c>
      <c r="AJ97" s="52" t="n"/>
      <c r="AK97" s="127" t="inlineStr">
        <is>
          <t>Target Bonus</t>
        </is>
      </c>
      <c r="AL97" s="218" t="n">
        <v>20000</v>
      </c>
      <c r="AM97" s="129" t="n">
        <v>17200</v>
      </c>
      <c r="AN97" s="121" t="n"/>
      <c r="AO97" s="130" t="n"/>
      <c r="AP97" s="131">
        <f>IFERROR(AO97/AM97,"")</f>
        <v/>
      </c>
      <c r="AQ97" s="219">
        <f>AO97*CC97</f>
        <v/>
      </c>
      <c r="AR97" s="219" t="n"/>
      <c r="AS97" s="220">
        <f>AQ97-AR97</f>
        <v/>
      </c>
      <c r="AT97" s="217">
        <f>AS97/VLOOKUP($T97,'USD Converstion'!$C$7:$D$174,2,FALSE)</f>
        <v/>
      </c>
      <c r="AU97" s="52" t="n"/>
      <c r="AV97" s="221" t="n">
        <v>43615</v>
      </c>
      <c r="AW97" s="222" t="n">
        <v>19547.55339805825</v>
      </c>
      <c r="AX97" s="222" t="n"/>
      <c r="AY97" s="223" t="n"/>
      <c r="AZ97" s="52" t="n"/>
      <c r="BA97" s="137" t="n"/>
      <c r="BB97" s="138" t="inlineStr">
        <is>
          <t xml:space="preserve"> </t>
        </is>
      </c>
      <c r="BC97" s="52" t="n"/>
      <c r="BD97" s="219" t="n">
        <v>104000</v>
      </c>
      <c r="BE97" s="219" t="n"/>
      <c r="BF97" s="219" t="n">
        <v>16000</v>
      </c>
      <c r="BG97" s="120">
        <f>BF97+BE97+BD97</f>
        <v/>
      </c>
      <c r="BH97" s="217">
        <f>IF(LOWER(T97)="ILS",12,1)*BG97/VLOOKUP($T97,CPC_USDConversion_xlTbl[[Currency2]:[Units/1 USD]],2,FALSE)</f>
        <v/>
      </c>
      <c r="BI97" s="224">
        <f>BH97/VLOOKUP($S97,'CP$'!$B$5:$D$74,2,FALSE)</f>
        <v/>
      </c>
      <c r="BJ97" s="140" t="n">
        <v>95000</v>
      </c>
      <c r="BK97" s="140" t="n">
        <v>150000</v>
      </c>
      <c r="BL97" s="141">
        <f>IFERROR(U97/X97,"")</f>
        <v/>
      </c>
      <c r="BM97" s="141">
        <f>IFERROR(V97/X97,"")</f>
        <v/>
      </c>
      <c r="BN97" s="141">
        <f>IFERROR(W97/X97,"")</f>
        <v/>
      </c>
      <c r="BO97" s="141">
        <f>IFERROR(AA97/AD97,"")</f>
        <v/>
      </c>
      <c r="BP97" s="141">
        <f>IFERROR(AB97/AD97,"")</f>
        <v/>
      </c>
      <c r="BQ97" s="141">
        <f>IFERROR(AC97/AD97,"")</f>
        <v/>
      </c>
      <c r="BR97" s="119" t="n">
        <v>4</v>
      </c>
      <c r="BS97" s="119" t="n">
        <v>5</v>
      </c>
      <c r="BT97" s="119" t="n">
        <v>5</v>
      </c>
      <c r="BU97" s="119" t="n"/>
      <c r="BV97" s="119" t="n"/>
      <c r="BW97" s="119" t="n"/>
      <c r="BX97" s="119" t="n"/>
      <c r="BY97" s="119" t="n"/>
      <c r="BZ97" s="119" t="inlineStr">
        <is>
          <t>Employee</t>
        </is>
      </c>
      <c r="CA97" s="142" t="inlineStr">
        <is>
          <t>M55P</t>
        </is>
      </c>
      <c r="CB97" s="131" t="n">
        <v>1</v>
      </c>
      <c r="CC97" s="143">
        <f>IF(P97&gt;1,1,P97)*CB97</f>
        <v/>
      </c>
      <c r="CD97" s="143" t="n"/>
      <c r="CE97" s="222" t="n">
        <v>19155.2</v>
      </c>
      <c r="CF97" s="86" t="n"/>
      <c r="CG97" s="219" t="n">
        <v>124297.5609756098</v>
      </c>
      <c r="CH97" s="217">
        <f>IF(LOWER(T97)="ILS",12,1)*CG97/VLOOKUP($T97,CPC_USDConversion_xlTbl[[Currency2]:[Units/1 USD]],2,FALSE)</f>
        <v/>
      </c>
      <c r="CI97" s="225">
        <f>AF97</f>
        <v/>
      </c>
      <c r="CJ97" s="225">
        <f>IFERROR(CI97-CH97,"")</f>
        <v/>
      </c>
      <c r="CK97" s="140">
        <f>ROUND(AN97*CC97,-2)</f>
        <v/>
      </c>
      <c r="CL97" s="217">
        <f>CK97/VLOOKUP($T97,'USD Converstion'!$C$7:$D$174,2,FALSE)</f>
        <v/>
      </c>
      <c r="CM97" s="145">
        <f>IF(AD97&gt;X97,1,0)</f>
        <v/>
      </c>
      <c r="CN97" s="225">
        <f>IF(CM97&gt;0,AG97,0)</f>
        <v/>
      </c>
      <c r="CO97" s="225">
        <f>IF(CM97=0,0,AF97)</f>
        <v/>
      </c>
      <c r="CP97" s="146" t="n">
        <v>0</v>
      </c>
      <c r="CQ97" s="147" t="inlineStr">
        <is>
          <t>Regular</t>
        </is>
      </c>
      <c r="CR97" s="225">
        <f>AM97/VLOOKUP(T97,'USD Converstion'!$C$7:$D$174,2,FALSE)</f>
        <v/>
      </c>
      <c r="CS97" s="226">
        <f>AT97</f>
        <v/>
      </c>
      <c r="CT97" s="222" t="n">
        <v>0</v>
      </c>
      <c r="CU97" s="227" t="n"/>
      <c r="CV97" s="145">
        <f>IF(AX97&gt;0,1,0)</f>
        <v/>
      </c>
      <c r="CW97" s="145">
        <f>IF(AY97&gt;0,1,0)</f>
        <v/>
      </c>
      <c r="CX97" s="52" t="n">
        <v>0</v>
      </c>
      <c r="DM97">
        <f>IF(LOWER(T97)="ILS",12,1)*Y97/VLOOKUP($T97,CPC_USDConversion_xlTbl[[Currency2]:[Units/1 USD]],2,FALSE)</f>
        <v/>
      </c>
    </row>
    <row r="98">
      <c r="B98" s="113" t="n">
        <v>131973</v>
      </c>
      <c r="C98" s="113" t="n">
        <v>93733</v>
      </c>
      <c r="D98" s="113" t="n">
        <v>69327</v>
      </c>
      <c r="E98" s="114" t="inlineStr">
        <is>
          <t>Simon Wrench</t>
        </is>
      </c>
      <c r="F98" s="152" t="inlineStr">
        <is>
          <t>Security Engineering Manager</t>
        </is>
      </c>
      <c r="G98" s="113" t="inlineStr">
        <is>
          <t>ANZ Sales</t>
        </is>
      </c>
      <c r="H98" s="113" t="inlineStr">
        <is>
          <t>Ian Raper</t>
        </is>
      </c>
      <c r="I98" s="113" t="inlineStr">
        <is>
          <t>Ian Raper</t>
        </is>
      </c>
      <c r="J98" s="114" t="inlineStr">
        <is>
          <t>Sharat Sinha</t>
        </is>
      </c>
      <c r="K98" s="114" t="inlineStr">
        <is>
          <t>Sharat Sinha</t>
        </is>
      </c>
      <c r="L98" s="113" t="inlineStr">
        <is>
          <t>APAC Sales</t>
        </is>
      </c>
      <c r="M98" s="115" t="n">
        <v>1</v>
      </c>
      <c r="N98" s="151">
        <f>LEFT(CA98,3)</f>
        <v/>
      </c>
      <c r="O98" s="216" t="n">
        <v>43108</v>
      </c>
      <c r="P98" s="118">
        <f>($D$5-O98)/365</f>
        <v/>
      </c>
      <c r="Q98" s="119">
        <f>Q98</f>
        <v/>
      </c>
      <c r="R98" s="52" t="n"/>
      <c r="S98" s="120" t="inlineStr">
        <is>
          <t>Australia</t>
        </is>
      </c>
      <c r="T98" s="120" t="inlineStr">
        <is>
          <t>AUD</t>
        </is>
      </c>
      <c r="U98" s="120" t="n">
        <v>309500</v>
      </c>
      <c r="V98" s="120" t="n">
        <v>54845.45454545454</v>
      </c>
      <c r="W98" s="120" t="n"/>
      <c r="X98" s="120">
        <f>W98+V98+U98</f>
        <v/>
      </c>
      <c r="Y98" s="121" t="n"/>
      <c r="Z98" s="121" t="n"/>
      <c r="AA98" s="122" t="n"/>
      <c r="AB98" s="122" t="n"/>
      <c r="AC98" s="122" t="n"/>
      <c r="AD98" s="123">
        <f>AC98+AB98+AA98</f>
        <v/>
      </c>
      <c r="AE98" s="124">
        <f>IFERROR(AD98/X98-1,"")</f>
        <v/>
      </c>
      <c r="AF98" s="217">
        <f>IF(LOWER(T98)="ILS",12,1)*X98/VLOOKUP($T98,CPC_USDConversion_xlTbl[[Currency2]:[Units/1 USD]],2,FALSE)</f>
        <v/>
      </c>
      <c r="AG98" s="217">
        <f>IF(LOWER(T98)="ILS",12,1)*AD98/VLOOKUP($T98,CPC_USDConversion_xlTbl[[Currency2]:[Units/1 USD]],2,FALSE)</f>
        <v/>
      </c>
      <c r="AH98" s="126">
        <f>AF98/VLOOKUP($S98,'CP$'!$B$5:$D$74,2,FALSE)</f>
        <v/>
      </c>
      <c r="AI98" s="126">
        <f>AG98/VLOOKUP($S98,'CP$'!$B$5:$D$74,2,FALSE)</f>
        <v/>
      </c>
      <c r="AJ98" s="52" t="n"/>
      <c r="AK98" s="127" t="inlineStr">
        <is>
          <t>Sales Variable</t>
        </is>
      </c>
      <c r="AL98" s="218" t="n"/>
      <c r="AM98" s="129" t="n"/>
      <c r="AN98" s="121" t="n"/>
      <c r="AO98" s="130" t="n"/>
      <c r="AP98" s="131">
        <f>IFERROR(AO98/AM98,"")</f>
        <v/>
      </c>
      <c r="AQ98" s="219">
        <f>AO98*CC98</f>
        <v/>
      </c>
      <c r="AR98" s="219" t="n"/>
      <c r="AS98" s="220">
        <f>AQ98-AR98</f>
        <v/>
      </c>
      <c r="AT98" s="217">
        <f>AS98/VLOOKUP($T98,'USD Converstion'!$C$7:$D$174,2,FALSE)</f>
        <v/>
      </c>
      <c r="AU98" s="52" t="n"/>
      <c r="AV98" s="221" t="n">
        <v>43957</v>
      </c>
      <c r="AW98" s="222" t="n">
        <v>48719.94174757281</v>
      </c>
      <c r="AX98" s="222" t="n"/>
      <c r="AY98" s="223" t="n"/>
      <c r="AZ98" s="52" t="n"/>
      <c r="BA98" s="137" t="n"/>
      <c r="BB98" s="138" t="inlineStr">
        <is>
          <t xml:space="preserve"> </t>
        </is>
      </c>
      <c r="BC98" s="52" t="n"/>
      <c r="BD98" s="219" t="n">
        <v>228000</v>
      </c>
      <c r="BE98" s="219" t="n">
        <v>57000</v>
      </c>
      <c r="BF98" s="219" t="n"/>
      <c r="BG98" s="120">
        <f>BF98+BE98+BD98</f>
        <v/>
      </c>
      <c r="BH98" s="217">
        <f>IF(LOWER(T98)="ILS",12,1)*BG98/VLOOKUP($T98,CPC_USDConversion_xlTbl[[Currency2]:[Units/1 USD]],2,FALSE)</f>
        <v/>
      </c>
      <c r="BI98" s="224">
        <f>BH98/VLOOKUP($S98,'CP$'!$B$5:$D$74,2,FALSE)</f>
        <v/>
      </c>
      <c r="BJ98" s="140" t="n">
        <v>240000</v>
      </c>
      <c r="BK98" s="140" t="n">
        <v>320000</v>
      </c>
      <c r="BL98" s="141">
        <f>IFERROR(U98/X98,"")</f>
        <v/>
      </c>
      <c r="BM98" s="141">
        <f>IFERROR(V98/X98,"")</f>
        <v/>
      </c>
      <c r="BN98" s="141">
        <f>IFERROR(W98/X98,"")</f>
        <v/>
      </c>
      <c r="BO98" s="141">
        <f>IFERROR(AA98/AD98,"")</f>
        <v/>
      </c>
      <c r="BP98" s="141">
        <f>IFERROR(AB98/AD98,"")</f>
        <v/>
      </c>
      <c r="BQ98" s="141">
        <f>IFERROR(AC98/AD98,"")</f>
        <v/>
      </c>
      <c r="BR98" s="119" t="n">
        <v>3</v>
      </c>
      <c r="BS98" s="119" t="n">
        <v>4</v>
      </c>
      <c r="BT98" s="119" t="n">
        <v>5</v>
      </c>
      <c r="BU98" s="119" t="n"/>
      <c r="BV98" s="119" t="n"/>
      <c r="BW98" s="119" t="n"/>
      <c r="BX98" s="119" t="n"/>
      <c r="BY98" s="119" t="n"/>
      <c r="BZ98" s="119" t="inlineStr">
        <is>
          <t>Employee</t>
        </is>
      </c>
      <c r="CA98" s="142" t="inlineStr">
        <is>
          <t>E31M</t>
        </is>
      </c>
      <c r="CB98" s="131" t="n">
        <v>1</v>
      </c>
      <c r="CC98" s="143">
        <f>IF(P98&gt;1,1,P98)*CB98</f>
        <v/>
      </c>
      <c r="CD98" s="143" t="n"/>
      <c r="CE98" s="222" t="n">
        <v>90388.60000000001</v>
      </c>
      <c r="CF98" s="86" t="n"/>
      <c r="CG98" s="219" t="n">
        <v>292882.9268292683</v>
      </c>
      <c r="CH98" s="217">
        <f>IF(LOWER(T98)="ILS",12,1)*CG98/VLOOKUP($T98,CPC_USDConversion_xlTbl[[Currency2]:[Units/1 USD]],2,FALSE)</f>
        <v/>
      </c>
      <c r="CI98" s="225">
        <f>AF98</f>
        <v/>
      </c>
      <c r="CJ98" s="225">
        <f>IFERROR(CI98-CH98,"")</f>
        <v/>
      </c>
      <c r="CK98" s="140">
        <f>ROUND(AN98*CC98,-2)</f>
        <v/>
      </c>
      <c r="CL98" s="217">
        <f>CK98/VLOOKUP($T98,'USD Converstion'!$C$7:$D$174,2,FALSE)</f>
        <v/>
      </c>
      <c r="CM98" s="145">
        <f>IF(AD98&gt;X98,1,0)</f>
        <v/>
      </c>
      <c r="CN98" s="225">
        <f>IF(CM98&gt;0,AG98,0)</f>
        <v/>
      </c>
      <c r="CO98" s="225">
        <f>IF(CM98=0,0,AF98)</f>
        <v/>
      </c>
      <c r="CP98" s="146" t="n">
        <v>0</v>
      </c>
      <c r="CQ98" s="147" t="inlineStr">
        <is>
          <t>Regular</t>
        </is>
      </c>
      <c r="CR98" s="225">
        <f>AM98/VLOOKUP(T98,'USD Converstion'!$C$7:$D$174,2,FALSE)</f>
        <v/>
      </c>
      <c r="CS98" s="226">
        <f>AT98</f>
        <v/>
      </c>
      <c r="CT98" s="222" t="n">
        <v>0</v>
      </c>
      <c r="CU98" s="227" t="n"/>
      <c r="CV98" s="145">
        <f>IF(AX98&gt;0,1,0)</f>
        <v/>
      </c>
      <c r="CW98" s="145">
        <f>IF(AY98&gt;0,1,0)</f>
        <v/>
      </c>
      <c r="CX98" s="52" t="n">
        <v>0</v>
      </c>
      <c r="DM98">
        <f>IF(LOWER(T98)="ILS",12,1)*Y98/VLOOKUP($T98,CPC_USDConversion_xlTbl[[Currency2]:[Units/1 USD]],2,FALSE)</f>
        <v/>
      </c>
    </row>
    <row r="99">
      <c r="B99" s="113" t="n">
        <v>126765</v>
      </c>
      <c r="C99" s="113" t="n">
        <v>93599</v>
      </c>
      <c r="D99" s="113" t="n">
        <v>52889</v>
      </c>
      <c r="E99" s="114" t="inlineStr">
        <is>
          <t>Ishan Sharma</t>
        </is>
      </c>
      <c r="F99" s="152" t="inlineStr">
        <is>
          <t>Regional Threat Prevention Security Expert</t>
        </is>
      </c>
      <c r="G99" s="113" t="inlineStr">
        <is>
          <t>Security Engineering, APAC</t>
        </is>
      </c>
      <c r="H99" s="113" t="inlineStr">
        <is>
          <t>Gary Gardiner</t>
        </is>
      </c>
      <c r="I99" s="113" t="inlineStr">
        <is>
          <t>Gary Gardiner</t>
        </is>
      </c>
      <c r="J99" s="114" t="inlineStr">
        <is>
          <t>Sharat Sinha</t>
        </is>
      </c>
      <c r="K99" s="114" t="inlineStr">
        <is>
          <t>Sharat Sinha</t>
        </is>
      </c>
      <c r="L99" s="113" t="inlineStr">
        <is>
          <t>APAC Sales</t>
        </is>
      </c>
      <c r="M99" s="115" t="n">
        <v>1</v>
      </c>
      <c r="N99" s="151">
        <f>LEFT(CA99,3)</f>
        <v/>
      </c>
      <c r="O99" s="216" t="n">
        <v>43578</v>
      </c>
      <c r="P99" s="118">
        <f>($D$5-O99)/365</f>
        <v/>
      </c>
      <c r="Q99" s="119">
        <f>Q99</f>
        <v/>
      </c>
      <c r="R99" s="52" t="n"/>
      <c r="S99" s="120" t="inlineStr">
        <is>
          <t>Australia</t>
        </is>
      </c>
      <c r="T99" s="120" t="inlineStr">
        <is>
          <t>AUD</t>
        </is>
      </c>
      <c r="U99" s="120" t="n">
        <v>239500</v>
      </c>
      <c r="V99" s="120" t="n">
        <v>42118.18181818182</v>
      </c>
      <c r="W99" s="120" t="n"/>
      <c r="X99" s="120">
        <f>W99+V99+U99</f>
        <v/>
      </c>
      <c r="Y99" s="121" t="n"/>
      <c r="Z99" s="121" t="n"/>
      <c r="AA99" s="122" t="n"/>
      <c r="AB99" s="122" t="n"/>
      <c r="AC99" s="122" t="n"/>
      <c r="AD99" s="123">
        <f>AC99+AB99+AA99</f>
        <v/>
      </c>
      <c r="AE99" s="124">
        <f>IFERROR(AD99/X99-1,"")</f>
        <v/>
      </c>
      <c r="AF99" s="217">
        <f>IF(LOWER(T99)="ILS",12,1)*X99/VLOOKUP($T99,CPC_USDConversion_xlTbl[[Currency2]:[Units/1 USD]],2,FALSE)</f>
        <v/>
      </c>
      <c r="AG99" s="217">
        <f>IF(LOWER(T99)="ILS",12,1)*AD99/VLOOKUP($T99,CPC_USDConversion_xlTbl[[Currency2]:[Units/1 USD]],2,FALSE)</f>
        <v/>
      </c>
      <c r="AH99" s="126">
        <f>AF99/VLOOKUP($S99,'CP$'!$B$5:$D$74,2,FALSE)</f>
        <v/>
      </c>
      <c r="AI99" s="126">
        <f>AG99/VLOOKUP($S99,'CP$'!$B$5:$D$74,2,FALSE)</f>
        <v/>
      </c>
      <c r="AJ99" s="52" t="n"/>
      <c r="AK99" s="127" t="inlineStr">
        <is>
          <t>Sales Variable</t>
        </is>
      </c>
      <c r="AL99" s="218" t="n"/>
      <c r="AM99" s="129" t="n"/>
      <c r="AN99" s="121" t="n"/>
      <c r="AO99" s="130" t="n"/>
      <c r="AP99" s="131">
        <f>IFERROR(AO99/AM99,"")</f>
        <v/>
      </c>
      <c r="AQ99" s="219">
        <f>AO99*CC99</f>
        <v/>
      </c>
      <c r="AR99" s="219" t="n"/>
      <c r="AS99" s="220">
        <f>AQ99-AR99</f>
        <v/>
      </c>
      <c r="AT99" s="217">
        <f>AS99/VLOOKUP($T99,'USD Converstion'!$C$7:$D$174,2,FALSE)</f>
        <v/>
      </c>
      <c r="AU99" s="52" t="n"/>
      <c r="AV99" s="221" t="n">
        <v>43957</v>
      </c>
      <c r="AW99" s="222" t="n">
        <v>19589.26213592233</v>
      </c>
      <c r="AX99" s="222" t="n"/>
      <c r="AY99" s="223" t="n"/>
      <c r="AZ99" s="52" t="n"/>
      <c r="BA99" s="137" t="inlineStr">
        <is>
          <t>October, 2020 - Compensation change from JS:E51P, Yearly Salary:164000, Yearly Commission:41000, Total Compensation:205000 to JS:E41P, Yearly Salary:184000, Yearly Commission:46000, Total Compensation:230000</t>
        </is>
      </c>
      <c r="BB99" s="138" t="inlineStr">
        <is>
          <t xml:space="preserve"> </t>
        </is>
      </c>
      <c r="BC99" s="52" t="n"/>
      <c r="BD99" s="219" t="n">
        <v>160000</v>
      </c>
      <c r="BE99" s="219" t="n">
        <v>40000</v>
      </c>
      <c r="BF99" s="219" t="n"/>
      <c r="BG99" s="120">
        <f>BF99+BE99+BD99</f>
        <v/>
      </c>
      <c r="BH99" s="217">
        <f>IF(LOWER(T99)="ILS",12,1)*BG99/VLOOKUP($T99,CPC_USDConversion_xlTbl[[Currency2]:[Units/1 USD]],2,FALSE)</f>
        <v/>
      </c>
      <c r="BI99" s="224">
        <f>BH99/VLOOKUP($S99,'CP$'!$B$5:$D$74,2,FALSE)</f>
        <v/>
      </c>
      <c r="BJ99" s="140" t="n">
        <v>180000</v>
      </c>
      <c r="BK99" s="140" t="n">
        <v>250000</v>
      </c>
      <c r="BL99" s="141">
        <f>IFERROR(U99/X99,"")</f>
        <v/>
      </c>
      <c r="BM99" s="141">
        <f>IFERROR(V99/X99,"")</f>
        <v/>
      </c>
      <c r="BN99" s="141">
        <f>IFERROR(W99/X99,"")</f>
        <v/>
      </c>
      <c r="BO99" s="141">
        <f>IFERROR(AA99/AD99,"")</f>
        <v/>
      </c>
      <c r="BP99" s="141">
        <f>IFERROR(AB99/AD99,"")</f>
        <v/>
      </c>
      <c r="BQ99" s="141">
        <f>IFERROR(AC99/AD99,"")</f>
        <v/>
      </c>
      <c r="BR99" s="119" t="n">
        <v>3</v>
      </c>
      <c r="BS99" s="119" t="n">
        <v>3</v>
      </c>
      <c r="BT99" s="119" t="n">
        <v>5</v>
      </c>
      <c r="BU99" s="119" t="n"/>
      <c r="BV99" s="119" t="n"/>
      <c r="BW99" s="119" t="n"/>
      <c r="BX99" s="119" t="n"/>
      <c r="BY99" s="119" t="n"/>
      <c r="BZ99" s="119" t="inlineStr">
        <is>
          <t>Employee</t>
        </is>
      </c>
      <c r="CA99" s="142" t="inlineStr">
        <is>
          <t>E41P</t>
        </is>
      </c>
      <c r="CB99" s="131" t="n">
        <v>1</v>
      </c>
      <c r="CC99" s="143">
        <f>IF(P99&gt;1,1,P99)*CB99</f>
        <v/>
      </c>
      <c r="CD99" s="143" t="n"/>
      <c r="CE99" s="222" t="n">
        <v>22627.08</v>
      </c>
      <c r="CF99" s="86" t="n"/>
      <c r="CG99" s="219" t="n">
        <v>200200</v>
      </c>
      <c r="CH99" s="217">
        <f>IF(LOWER(T99)="ILS",12,1)*CG99/VLOOKUP($T99,CPC_USDConversion_xlTbl[[Currency2]:[Units/1 USD]],2,FALSE)</f>
        <v/>
      </c>
      <c r="CI99" s="225">
        <f>AF99</f>
        <v/>
      </c>
      <c r="CJ99" s="225">
        <f>IFERROR(CI99-CH99,"")</f>
        <v/>
      </c>
      <c r="CK99" s="140">
        <f>ROUND(AN99*CC99,-2)</f>
        <v/>
      </c>
      <c r="CL99" s="217">
        <f>CK99/VLOOKUP($T99,'USD Converstion'!$C$7:$D$174,2,FALSE)</f>
        <v/>
      </c>
      <c r="CM99" s="145">
        <f>IF(AD99&gt;X99,1,0)</f>
        <v/>
      </c>
      <c r="CN99" s="225">
        <f>IF(CM99&gt;0,AG99,0)</f>
        <v/>
      </c>
      <c r="CO99" s="225">
        <f>IF(CM99=0,0,AF99)</f>
        <v/>
      </c>
      <c r="CP99" s="146" t="n">
        <v>0</v>
      </c>
      <c r="CQ99" s="147" t="inlineStr">
        <is>
          <t>Regular</t>
        </is>
      </c>
      <c r="CR99" s="225">
        <f>AM99/VLOOKUP(T99,'USD Converstion'!$C$7:$D$174,2,FALSE)</f>
        <v/>
      </c>
      <c r="CS99" s="226">
        <f>AT99</f>
        <v/>
      </c>
      <c r="CT99" s="222" t="n">
        <v>0</v>
      </c>
      <c r="CU99" s="227" t="n"/>
      <c r="CV99" s="145">
        <f>IF(AX99&gt;0,1,0)</f>
        <v/>
      </c>
      <c r="CW99" s="145">
        <f>IF(AY99&gt;0,1,0)</f>
        <v/>
      </c>
      <c r="CX99" s="52" t="n">
        <v>0</v>
      </c>
      <c r="DM99">
        <f>IF(LOWER(T99)="ILS",12,1)*Y99/VLOOKUP($T99,CPC_USDConversion_xlTbl[[Currency2]:[Units/1 USD]],2,FALSE)</f>
        <v/>
      </c>
    </row>
    <row r="100">
      <c r="B100" s="113" t="n">
        <v>111783</v>
      </c>
      <c r="C100" s="113" t="n">
        <v>42497</v>
      </c>
      <c r="D100" s="113" t="n">
        <v>61429</v>
      </c>
      <c r="E100" s="114" t="inlineStr">
        <is>
          <t>Abigael Lapid</t>
        </is>
      </c>
      <c r="F100" s="152" t="inlineStr">
        <is>
          <t>Major Account Manager</t>
        </is>
      </c>
      <c r="G100" s="113" t="inlineStr">
        <is>
          <t>ROSA Sales</t>
        </is>
      </c>
      <c r="H100" s="113" t="inlineStr">
        <is>
          <t>Wei Shih (April)  Lee</t>
        </is>
      </c>
      <c r="I100" s="113" t="inlineStr">
        <is>
          <t>Evan Dumas</t>
        </is>
      </c>
      <c r="J100" s="114" t="inlineStr">
        <is>
          <t>Sharat Sinha</t>
        </is>
      </c>
      <c r="K100" s="114" t="inlineStr">
        <is>
          <t>Sharat Sinha</t>
        </is>
      </c>
      <c r="L100" s="113" t="inlineStr">
        <is>
          <t>APAC Sales</t>
        </is>
      </c>
      <c r="M100" s="115" t="n">
        <v>1</v>
      </c>
      <c r="N100" s="151">
        <f>LEFT(CA100,3)</f>
        <v/>
      </c>
      <c r="O100" s="216" t="n">
        <v>43527</v>
      </c>
      <c r="P100" s="118">
        <f>($D$5-O100)/365</f>
        <v/>
      </c>
      <c r="Q100" s="119">
        <f>Q100</f>
        <v/>
      </c>
      <c r="R100" s="52" t="n"/>
      <c r="S100" s="120" t="inlineStr">
        <is>
          <t>Philippines</t>
        </is>
      </c>
      <c r="T100" s="120" t="inlineStr">
        <is>
          <t>PHP</t>
        </is>
      </c>
      <c r="U100" s="120" t="n">
        <v>1434500</v>
      </c>
      <c r="V100" s="120" t="n">
        <v>691209.0909090908</v>
      </c>
      <c r="W100" s="120" t="n"/>
      <c r="X100" s="120">
        <f>W100+V100+U100</f>
        <v/>
      </c>
      <c r="Y100" s="121" t="n"/>
      <c r="Z100" s="121" t="n"/>
      <c r="AA100" s="122" t="n"/>
      <c r="AB100" s="122" t="n"/>
      <c r="AC100" s="122" t="n"/>
      <c r="AD100" s="123">
        <f>AC100+AB100+AA100</f>
        <v/>
      </c>
      <c r="AE100" s="124">
        <f>IFERROR(AD100/X100-1,"")</f>
        <v/>
      </c>
      <c r="AF100" s="217">
        <f>IF(LOWER(T100)="ILS",12,1)*X100/VLOOKUP($T100,CPC_USDConversion_xlTbl[[Currency2]:[Units/1 USD]],2,FALSE)</f>
        <v/>
      </c>
      <c r="AG100" s="217">
        <f>IF(LOWER(T100)="ILS",12,1)*AD100/VLOOKUP($T100,CPC_USDConversion_xlTbl[[Currency2]:[Units/1 USD]],2,FALSE)</f>
        <v/>
      </c>
      <c r="AH100" s="126">
        <f>AF100/VLOOKUP($S100,'CP$'!$B$5:$D$74,2,FALSE)</f>
        <v/>
      </c>
      <c r="AI100" s="126">
        <f>AG100/VLOOKUP($S100,'CP$'!$B$5:$D$74,2,FALSE)</f>
        <v/>
      </c>
      <c r="AJ100" s="52" t="n"/>
      <c r="AK100" s="127" t="inlineStr">
        <is>
          <t>Sales Variable</t>
        </is>
      </c>
      <c r="AL100" s="218" t="n"/>
      <c r="AM100" s="129" t="n"/>
      <c r="AN100" s="121" t="n"/>
      <c r="AO100" s="130" t="n"/>
      <c r="AP100" s="131">
        <f>IFERROR(AO100/AM100,"")</f>
        <v/>
      </c>
      <c r="AQ100" s="219">
        <f>AO100*CC100</f>
        <v/>
      </c>
      <c r="AR100" s="219" t="n"/>
      <c r="AS100" s="220">
        <f>AQ100-AR100</f>
        <v/>
      </c>
      <c r="AT100" s="217">
        <f>AS100/VLOOKUP($T100,'USD Converstion'!$C$7:$D$174,2,FALSE)</f>
        <v/>
      </c>
      <c r="AU100" s="52" t="n"/>
      <c r="AV100" s="221" t="n"/>
      <c r="AW100" s="222" t="n"/>
      <c r="AX100" s="222" t="n"/>
      <c r="AY100" s="223" t="n"/>
      <c r="AZ100" s="52" t="n"/>
      <c r="BA100" s="137" t="inlineStr">
        <is>
          <t>Will become employee effective April 1st 2021. Jan 1, 2021 - EL Comp update from 1,050,000 base + 450,000 commission (1,500,000 OTE) to 1,140,00 base + 760,000 commission (1,900,000 OTE)</t>
        </is>
      </c>
      <c r="BB100" s="138" t="inlineStr">
        <is>
          <t xml:space="preserve"> </t>
        </is>
      </c>
      <c r="BC100" s="52" t="n"/>
      <c r="BD100" s="219" t="n">
        <v>940000</v>
      </c>
      <c r="BE100" s="219" t="n">
        <v>260000</v>
      </c>
      <c r="BF100" s="219" t="n"/>
      <c r="BG100" s="120">
        <f>BF100+BE100+BD100</f>
        <v/>
      </c>
      <c r="BH100" s="217">
        <f>IF(LOWER(T100)="ILS",12,1)*BG100/VLOOKUP($T100,CPC_USDConversion_xlTbl[[Currency2]:[Units/1 USD]],2,FALSE)</f>
        <v/>
      </c>
      <c r="BI100" s="224">
        <f>BH100/VLOOKUP($S100,'CP$'!$B$5:$D$74,2,FALSE)</f>
        <v/>
      </c>
      <c r="BJ100" s="140" t="n">
        <v>1000000</v>
      </c>
      <c r="BK100" s="140" t="n">
        <v>1500000</v>
      </c>
      <c r="BL100" s="141">
        <f>IFERROR(U100/X100,"")</f>
        <v/>
      </c>
      <c r="BM100" s="141">
        <f>IFERROR(V100/X100,"")</f>
        <v/>
      </c>
      <c r="BN100" s="141">
        <f>IFERROR(W100/X100,"")</f>
        <v/>
      </c>
      <c r="BO100" s="141">
        <f>IFERROR(AA100/AD100,"")</f>
        <v/>
      </c>
      <c r="BP100" s="141">
        <f>IFERROR(AB100/AD100,"")</f>
        <v/>
      </c>
      <c r="BQ100" s="141">
        <f>IFERROR(AC100/AD100,"")</f>
        <v/>
      </c>
      <c r="BR100" s="119" t="n">
        <v>3</v>
      </c>
      <c r="BS100" s="119" t="n">
        <v>3</v>
      </c>
      <c r="BT100" s="119" t="n">
        <v>5</v>
      </c>
      <c r="BU100" s="119" t="n"/>
      <c r="BV100" s="119" t="n"/>
      <c r="BW100" s="119" t="n"/>
      <c r="BX100" s="119" t="n"/>
      <c r="BY100" s="119" t="n"/>
      <c r="BZ100" s="119" t="inlineStr">
        <is>
          <t>Contractor</t>
        </is>
      </c>
      <c r="CA100" s="142" t="inlineStr">
        <is>
          <t>S63P</t>
        </is>
      </c>
      <c r="CB100" s="131" t="n">
        <v>1</v>
      </c>
      <c r="CC100" s="143">
        <f>IF(P100&gt;1,1,P100)*CB100</f>
        <v/>
      </c>
      <c r="CD100" s="143" t="n"/>
      <c r="CE100" s="222" t="n"/>
      <c r="CF100" s="86" t="n"/>
      <c r="CG100" s="219" t="n">
        <v>1463614.634146342</v>
      </c>
      <c r="CH100" s="217">
        <f>IF(LOWER(T100)="ILS",12,1)*CG100/VLOOKUP($T100,CPC_USDConversion_xlTbl[[Currency2]:[Units/1 USD]],2,FALSE)</f>
        <v/>
      </c>
      <c r="CI100" s="225">
        <f>AF100</f>
        <v/>
      </c>
      <c r="CJ100" s="225">
        <f>IFERROR(CI100-CH100,"")</f>
        <v/>
      </c>
      <c r="CK100" s="140">
        <f>ROUND(AN100*CC100,-2)</f>
        <v/>
      </c>
      <c r="CL100" s="217">
        <f>CK100/VLOOKUP($T100,'USD Converstion'!$C$7:$D$174,2,FALSE)</f>
        <v/>
      </c>
      <c r="CM100" s="145">
        <f>IF(AD100&gt;X100,1,0)</f>
        <v/>
      </c>
      <c r="CN100" s="225">
        <f>IF(CM100&gt;0,AG100,0)</f>
        <v/>
      </c>
      <c r="CO100" s="225">
        <f>IF(CM100=0,0,AF100)</f>
        <v/>
      </c>
      <c r="CP100" s="146" t="n">
        <v>0</v>
      </c>
      <c r="CQ100" s="147" t="inlineStr">
        <is>
          <t>EL</t>
        </is>
      </c>
      <c r="CR100" s="225">
        <f>AM100/VLOOKUP(T100,'USD Converstion'!$C$7:$D$174,2,FALSE)</f>
        <v/>
      </c>
      <c r="CS100" s="226">
        <f>AT100</f>
        <v/>
      </c>
      <c r="CT100" s="222" t="n">
        <v>0</v>
      </c>
      <c r="CU100" s="227" t="n"/>
      <c r="CV100" s="145">
        <f>IF(AX100&gt;0,1,0)</f>
        <v/>
      </c>
      <c r="CW100" s="145">
        <f>IF(AY100&gt;0,1,0)</f>
        <v/>
      </c>
      <c r="CX100" s="52" t="n">
        <v>0</v>
      </c>
      <c r="DM100">
        <f>IF(LOWER(T100)="ILS",12,1)*Y100/VLOOKUP($T100,CPC_USDConversion_xlTbl[[Currency2]:[Units/1 USD]],2,FALSE)</f>
        <v/>
      </c>
    </row>
    <row r="101">
      <c r="B101" s="113" t="n">
        <v>102305</v>
      </c>
      <c r="C101" s="113" t="n">
        <v>431028</v>
      </c>
      <c r="D101" s="113" t="n">
        <v>95108</v>
      </c>
      <c r="E101" s="114" t="inlineStr">
        <is>
          <t>Ben Chong</t>
        </is>
      </c>
      <c r="F101" s="152" t="inlineStr">
        <is>
          <t>Security Engineer</t>
        </is>
      </c>
      <c r="G101" s="113" t="inlineStr">
        <is>
          <t>System Engineering, South Asia</t>
        </is>
      </c>
      <c r="H101" s="113" t="inlineStr">
        <is>
          <t>Tat Hong Lee</t>
        </is>
      </c>
      <c r="I101" s="113" t="inlineStr">
        <is>
          <t>Evan Dumas</t>
        </is>
      </c>
      <c r="J101" s="114" t="inlineStr">
        <is>
          <t>Sharat Sinha</t>
        </is>
      </c>
      <c r="K101" s="114" t="inlineStr">
        <is>
          <t>Sharat Sinha</t>
        </is>
      </c>
      <c r="L101" s="113" t="inlineStr">
        <is>
          <t>APAC Sales</t>
        </is>
      </c>
      <c r="M101" s="115" t="n">
        <v>1</v>
      </c>
      <c r="N101" s="151">
        <f>LEFT(CA101,3)</f>
        <v/>
      </c>
      <c r="O101" s="216" t="n">
        <v>43300</v>
      </c>
      <c r="P101" s="118">
        <f>($D$5-O101)/365</f>
        <v/>
      </c>
      <c r="Q101" s="119">
        <f>Q101</f>
        <v/>
      </c>
      <c r="R101" s="52" t="n"/>
      <c r="S101" s="120" t="inlineStr">
        <is>
          <t>Singapore</t>
        </is>
      </c>
      <c r="T101" s="120" t="inlineStr">
        <is>
          <t>SGD</t>
        </is>
      </c>
      <c r="U101" s="120" t="n">
        <v>139500</v>
      </c>
      <c r="V101" s="120" t="n">
        <v>23936.36363636364</v>
      </c>
      <c r="W101" s="120" t="n"/>
      <c r="X101" s="120">
        <f>W101+V101+U101</f>
        <v/>
      </c>
      <c r="Y101" s="121" t="n"/>
      <c r="Z101" s="121" t="n"/>
      <c r="AA101" s="122" t="n"/>
      <c r="AB101" s="122" t="n"/>
      <c r="AC101" s="122" t="n"/>
      <c r="AD101" s="123">
        <f>AC101+AB101+AA101</f>
        <v/>
      </c>
      <c r="AE101" s="124">
        <f>IFERROR(AD101/X101-1,"")</f>
        <v/>
      </c>
      <c r="AF101" s="217">
        <f>IF(LOWER(T101)="ILS",12,1)*X101/VLOOKUP($T101,CPC_USDConversion_xlTbl[[Currency2]:[Units/1 USD]],2,FALSE)</f>
        <v/>
      </c>
      <c r="AG101" s="217">
        <f>IF(LOWER(T101)="ILS",12,1)*AD101/VLOOKUP($T101,CPC_USDConversion_xlTbl[[Currency2]:[Units/1 USD]],2,FALSE)</f>
        <v/>
      </c>
      <c r="AH101" s="126">
        <f>AF101/VLOOKUP($S101,'CP$'!$B$5:$D$74,2,FALSE)</f>
        <v/>
      </c>
      <c r="AI101" s="126">
        <f>AG101/VLOOKUP($S101,'CP$'!$B$5:$D$74,2,FALSE)</f>
        <v/>
      </c>
      <c r="AJ101" s="52" t="n"/>
      <c r="AK101" s="127" t="inlineStr">
        <is>
          <t>Sales Variable</t>
        </is>
      </c>
      <c r="AL101" s="218" t="n"/>
      <c r="AM101" s="129" t="n"/>
      <c r="AN101" s="121" t="n"/>
      <c r="AO101" s="130" t="n"/>
      <c r="AP101" s="131">
        <f>IFERROR(AO101/AM101,"")</f>
        <v/>
      </c>
      <c r="AQ101" s="219">
        <f>AO101*CC101</f>
        <v/>
      </c>
      <c r="AR101" s="219" t="n"/>
      <c r="AS101" s="220">
        <f>AQ101-AR101</f>
        <v/>
      </c>
      <c r="AT101" s="217">
        <f>AS101/VLOOKUP($T101,'USD Converstion'!$C$7:$D$174,2,FALSE)</f>
        <v/>
      </c>
      <c r="AU101" s="52" t="n"/>
      <c r="AV101" s="221" t="n">
        <v>43957</v>
      </c>
      <c r="AW101" s="222" t="n">
        <v>9844.844660194174</v>
      </c>
      <c r="AX101" s="222" t="n"/>
      <c r="AY101" s="223" t="n"/>
      <c r="AZ101" s="52" t="n"/>
      <c r="BA101" s="137" t="inlineStr">
        <is>
          <t>August, 2020 - Compensation change from Yearly Salary:84864, commisions:21216, Total Compensation:106080 to Yearly Salary:104000, commission:26000,Total Compensation:130000</t>
        </is>
      </c>
      <c r="BB101" s="138" t="inlineStr">
        <is>
          <t xml:space="preserve"> </t>
        </is>
      </c>
      <c r="BC101" s="52" t="n"/>
      <c r="BD101" s="219" t="n">
        <v>81600</v>
      </c>
      <c r="BE101" s="219" t="n">
        <v>20400</v>
      </c>
      <c r="BF101" s="219" t="n"/>
      <c r="BG101" s="120">
        <f>BF101+BE101+BD101</f>
        <v/>
      </c>
      <c r="BH101" s="217">
        <f>IF(LOWER(T101)="ILS",12,1)*BG101/VLOOKUP($T101,CPC_USDConversion_xlTbl[[Currency2]:[Units/1 USD]],2,FALSE)</f>
        <v/>
      </c>
      <c r="BI101" s="224">
        <f>BH101/VLOOKUP($S101,'CP$'!$B$5:$D$74,2,FALSE)</f>
        <v/>
      </c>
      <c r="BJ101" s="140" t="n">
        <v>90000</v>
      </c>
      <c r="BK101" s="140" t="n">
        <v>150000</v>
      </c>
      <c r="BL101" s="141">
        <f>IFERROR(U101/X101,"")</f>
        <v/>
      </c>
      <c r="BM101" s="141">
        <f>IFERROR(V101/X101,"")</f>
        <v/>
      </c>
      <c r="BN101" s="141">
        <f>IFERROR(W101/X101,"")</f>
        <v/>
      </c>
      <c r="BO101" s="141">
        <f>IFERROR(AA101/AD101,"")</f>
        <v/>
      </c>
      <c r="BP101" s="141">
        <f>IFERROR(AB101/AD101,"")</f>
        <v/>
      </c>
      <c r="BQ101" s="141">
        <f>IFERROR(AC101/AD101,"")</f>
        <v/>
      </c>
      <c r="BR101" s="119" t="n">
        <v>3</v>
      </c>
      <c r="BS101" s="119" t="n">
        <v>3</v>
      </c>
      <c r="BT101" s="119" t="n">
        <v>4</v>
      </c>
      <c r="BU101" s="119" t="n"/>
      <c r="BV101" s="119" t="n"/>
      <c r="BW101" s="119" t="n"/>
      <c r="BX101" s="119" t="n"/>
      <c r="BY101" s="119" t="n"/>
      <c r="BZ101" s="119" t="inlineStr">
        <is>
          <t>Employee</t>
        </is>
      </c>
      <c r="CA101" s="142" t="inlineStr">
        <is>
          <t>E51P</t>
        </is>
      </c>
      <c r="CB101" s="131" t="n">
        <v>1</v>
      </c>
      <c r="CC101" s="143">
        <f>IF(P101&gt;1,1,P101)*CB101</f>
        <v/>
      </c>
      <c r="CD101" s="143" t="n"/>
      <c r="CE101" s="222" t="n">
        <v>11253.68</v>
      </c>
      <c r="CF101" s="86" t="n"/>
      <c r="CG101" s="219" t="n">
        <v>127029.2682926829</v>
      </c>
      <c r="CH101" s="217">
        <f>IF(LOWER(T101)="ILS",12,1)*CG101/VLOOKUP($T101,CPC_USDConversion_xlTbl[[Currency2]:[Units/1 USD]],2,FALSE)</f>
        <v/>
      </c>
      <c r="CI101" s="225">
        <f>AF101</f>
        <v/>
      </c>
      <c r="CJ101" s="225">
        <f>IFERROR(CI101-CH101,"")</f>
        <v/>
      </c>
      <c r="CK101" s="140">
        <f>ROUND(AN101*CC101,-2)</f>
        <v/>
      </c>
      <c r="CL101" s="217">
        <f>CK101/VLOOKUP($T101,'USD Converstion'!$C$7:$D$174,2,FALSE)</f>
        <v/>
      </c>
      <c r="CM101" s="145">
        <f>IF(AD101&gt;X101,1,0)</f>
        <v/>
      </c>
      <c r="CN101" s="225">
        <f>IF(CM101&gt;0,AG101,0)</f>
        <v/>
      </c>
      <c r="CO101" s="225">
        <f>IF(CM101=0,0,AF101)</f>
        <v/>
      </c>
      <c r="CP101" s="146" t="n">
        <v>0</v>
      </c>
      <c r="CQ101" s="147" t="inlineStr">
        <is>
          <t>Regular</t>
        </is>
      </c>
      <c r="CR101" s="225">
        <f>AM101/VLOOKUP(T101,'USD Converstion'!$C$7:$D$174,2,FALSE)</f>
        <v/>
      </c>
      <c r="CS101" s="226">
        <f>AT101</f>
        <v/>
      </c>
      <c r="CT101" s="222" t="n">
        <v>0</v>
      </c>
      <c r="CU101" s="227" t="n"/>
      <c r="CV101" s="145">
        <f>IF(AX101&gt;0,1,0)</f>
        <v/>
      </c>
      <c r="CW101" s="145">
        <f>IF(AY101&gt;0,1,0)</f>
        <v/>
      </c>
      <c r="CX101" s="52" t="n">
        <v>0</v>
      </c>
      <c r="DM101">
        <f>IF(LOWER(T101)="ILS",12,1)*Y101/VLOOKUP($T101,CPC_USDConversion_xlTbl[[Currency2]:[Units/1 USD]],2,FALSE)</f>
        <v/>
      </c>
    </row>
    <row r="102">
      <c r="B102" s="113" t="n">
        <v>135611</v>
      </c>
      <c r="C102" s="113" t="n">
        <v>75407</v>
      </c>
      <c r="D102" s="113" t="n">
        <v>117092</v>
      </c>
      <c r="E102" s="114" t="inlineStr">
        <is>
          <t>Dominic Chua</t>
        </is>
      </c>
      <c r="F102" s="152" t="inlineStr">
        <is>
          <t>Security Engineer Team Lead, Singapore</t>
        </is>
      </c>
      <c r="G102" s="113" t="inlineStr">
        <is>
          <t>System Engineering, South Asia</t>
        </is>
      </c>
      <c r="H102" s="113" t="inlineStr">
        <is>
          <t>Tat Hong Lee</t>
        </is>
      </c>
      <c r="I102" s="113" t="inlineStr">
        <is>
          <t>Evan Dumas</t>
        </is>
      </c>
      <c r="J102" s="114" t="inlineStr">
        <is>
          <t>Sharat Sinha</t>
        </is>
      </c>
      <c r="K102" s="114" t="inlineStr">
        <is>
          <t>Sharat Sinha</t>
        </is>
      </c>
      <c r="L102" s="113" t="inlineStr">
        <is>
          <t>APAC Sales</t>
        </is>
      </c>
      <c r="M102" s="115" t="n">
        <v>1</v>
      </c>
      <c r="N102" s="151">
        <f>LEFT(CA102,3)</f>
        <v/>
      </c>
      <c r="O102" s="216" t="n">
        <v>42671</v>
      </c>
      <c r="P102" s="118">
        <f>($D$5-O102)/365</f>
        <v/>
      </c>
      <c r="Q102" s="119">
        <f>Q102</f>
        <v/>
      </c>
      <c r="R102" s="52" t="n"/>
      <c r="S102" s="120" t="inlineStr">
        <is>
          <t>Singapore</t>
        </is>
      </c>
      <c r="T102" s="120" t="inlineStr">
        <is>
          <t>SGD</t>
        </is>
      </c>
      <c r="U102" s="120" t="n">
        <v>137500</v>
      </c>
      <c r="V102" s="120" t="n">
        <v>23572.72727272727</v>
      </c>
      <c r="W102" s="120" t="n"/>
      <c r="X102" s="120">
        <f>W102+V102+U102</f>
        <v/>
      </c>
      <c r="Y102" s="121" t="n"/>
      <c r="Z102" s="121" t="n"/>
      <c r="AA102" s="122" t="n"/>
      <c r="AB102" s="122" t="n"/>
      <c r="AC102" s="122" t="n"/>
      <c r="AD102" s="123">
        <f>AC102+AB102+AA102</f>
        <v/>
      </c>
      <c r="AE102" s="124">
        <f>IFERROR(AD102/X102-1,"")</f>
        <v/>
      </c>
      <c r="AF102" s="217">
        <f>IF(LOWER(T102)="ILS",12,1)*X102/VLOOKUP($T102,CPC_USDConversion_xlTbl[[Currency2]:[Units/1 USD]],2,FALSE)</f>
        <v/>
      </c>
      <c r="AG102" s="217">
        <f>IF(LOWER(T102)="ILS",12,1)*AD102/VLOOKUP($T102,CPC_USDConversion_xlTbl[[Currency2]:[Units/1 USD]],2,FALSE)</f>
        <v/>
      </c>
      <c r="AH102" s="126">
        <f>AF102/VLOOKUP($S102,'CP$'!$B$5:$D$74,2,FALSE)</f>
        <v/>
      </c>
      <c r="AI102" s="126">
        <f>AG102/VLOOKUP($S102,'CP$'!$B$5:$D$74,2,FALSE)</f>
        <v/>
      </c>
      <c r="AJ102" s="52" t="n"/>
      <c r="AK102" s="127" t="inlineStr">
        <is>
          <t>Sales Variable</t>
        </is>
      </c>
      <c r="AL102" s="218" t="n"/>
      <c r="AM102" s="129" t="n"/>
      <c r="AN102" s="121" t="n"/>
      <c r="AO102" s="130" t="n"/>
      <c r="AP102" s="131">
        <f>IFERROR(AO102/AM102,"")</f>
        <v/>
      </c>
      <c r="AQ102" s="219">
        <f>AO102*CC102</f>
        <v/>
      </c>
      <c r="AR102" s="219" t="n"/>
      <c r="AS102" s="220">
        <f>AQ102-AR102</f>
        <v/>
      </c>
      <c r="AT102" s="217">
        <f>AS102/VLOOKUP($T102,'USD Converstion'!$C$7:$D$174,2,FALSE)</f>
        <v/>
      </c>
      <c r="AU102" s="52" t="n"/>
      <c r="AV102" s="221" t="n">
        <v>43957</v>
      </c>
      <c r="AW102" s="222" t="n">
        <v>14665.76699029126</v>
      </c>
      <c r="AX102" s="222" t="n"/>
      <c r="AY102" s="223" t="n"/>
      <c r="AZ102" s="52" t="n"/>
      <c r="BA102" s="137" t="inlineStr">
        <is>
          <t>August, 2020 - Promotion change from JS:E51P, Title:Security Engineer, Yearly Salary:85456, Yearly Commission:21364, Total Compensation:106820 to JS:E51M, Title:Security Engineer Team Lead, Singapore, Yearly Salary:102400, Yearly Commission:25600, Total Compensation:128000 || October, 2020 - Organization change to One-Time Bonus: 1000</t>
        </is>
      </c>
      <c r="BB102" s="138" t="inlineStr">
        <is>
          <t xml:space="preserve"> </t>
        </is>
      </c>
      <c r="BC102" s="52" t="n"/>
      <c r="BD102" s="219" t="n">
        <v>78400</v>
      </c>
      <c r="BE102" s="219" t="n">
        <v>19600</v>
      </c>
      <c r="BF102" s="219" t="n"/>
      <c r="BG102" s="120">
        <f>BF102+BE102+BD102</f>
        <v/>
      </c>
      <c r="BH102" s="217">
        <f>IF(LOWER(T102)="ILS",12,1)*BG102/VLOOKUP($T102,CPC_USDConversion_xlTbl[[Currency2]:[Units/1 USD]],2,FALSE)</f>
        <v/>
      </c>
      <c r="BI102" s="224">
        <f>BH102/VLOOKUP($S102,'CP$'!$B$5:$D$74,2,FALSE)</f>
        <v/>
      </c>
      <c r="BJ102" s="140" t="n">
        <v>90000</v>
      </c>
      <c r="BK102" s="140" t="n">
        <v>150000</v>
      </c>
      <c r="BL102" s="141">
        <f>IFERROR(U102/X102,"")</f>
        <v/>
      </c>
      <c r="BM102" s="141">
        <f>IFERROR(V102/X102,"")</f>
        <v/>
      </c>
      <c r="BN102" s="141">
        <f>IFERROR(W102/X102,"")</f>
        <v/>
      </c>
      <c r="BO102" s="141">
        <f>IFERROR(AA102/AD102,"")</f>
        <v/>
      </c>
      <c r="BP102" s="141">
        <f>IFERROR(AB102/AD102,"")</f>
        <v/>
      </c>
      <c r="BQ102" s="141">
        <f>IFERROR(AC102/AD102,"")</f>
        <v/>
      </c>
      <c r="BR102" s="119" t="n">
        <v>5</v>
      </c>
      <c r="BS102" s="119" t="n">
        <v>5</v>
      </c>
      <c r="BT102" s="119" t="n">
        <v>4</v>
      </c>
      <c r="BU102" s="119" t="n"/>
      <c r="BV102" s="119" t="n"/>
      <c r="BW102" s="119" t="n"/>
      <c r="BX102" s="119" t="n"/>
      <c r="BY102" s="119" t="n"/>
      <c r="BZ102" s="119" t="inlineStr">
        <is>
          <t>Employee</t>
        </is>
      </c>
      <c r="CA102" s="142" t="inlineStr">
        <is>
          <t>E51M</t>
        </is>
      </c>
      <c r="CB102" s="131" t="n">
        <v>1</v>
      </c>
      <c r="CC102" s="143">
        <f>IF(P102&gt;1,1,P102)*CB102</f>
        <v/>
      </c>
      <c r="CD102" s="143" t="n"/>
      <c r="CE102" s="222" t="n">
        <v>22746.8</v>
      </c>
      <c r="CF102" s="86" t="n"/>
      <c r="CG102" s="219" t="n">
        <v>125078.0487804878</v>
      </c>
      <c r="CH102" s="217">
        <f>IF(LOWER(T102)="ILS",12,1)*CG102/VLOOKUP($T102,CPC_USDConversion_xlTbl[[Currency2]:[Units/1 USD]],2,FALSE)</f>
        <v/>
      </c>
      <c r="CI102" s="225">
        <f>AF102</f>
        <v/>
      </c>
      <c r="CJ102" s="225">
        <f>IFERROR(CI102-CH102,"")</f>
        <v/>
      </c>
      <c r="CK102" s="140">
        <f>ROUND(AN102*CC102,-2)</f>
        <v/>
      </c>
      <c r="CL102" s="217">
        <f>CK102/VLOOKUP($T102,'USD Converstion'!$C$7:$D$174,2,FALSE)</f>
        <v/>
      </c>
      <c r="CM102" s="145">
        <f>IF(AD102&gt;X102,1,0)</f>
        <v/>
      </c>
      <c r="CN102" s="225">
        <f>IF(CM102&gt;0,AG102,0)</f>
        <v/>
      </c>
      <c r="CO102" s="225">
        <f>IF(CM102=0,0,AF102)</f>
        <v/>
      </c>
      <c r="CP102" s="146" t="n">
        <v>0</v>
      </c>
      <c r="CQ102" s="147" t="inlineStr">
        <is>
          <t>Regular</t>
        </is>
      </c>
      <c r="CR102" s="225">
        <f>AM102/VLOOKUP(T102,'USD Converstion'!$C$7:$D$174,2,FALSE)</f>
        <v/>
      </c>
      <c r="CS102" s="226">
        <f>AT102</f>
        <v/>
      </c>
      <c r="CT102" s="222" t="n">
        <v>0</v>
      </c>
      <c r="CU102" s="227" t="n"/>
      <c r="CV102" s="145">
        <f>IF(AX102&gt;0,1,0)</f>
        <v/>
      </c>
      <c r="CW102" s="145">
        <f>IF(AY102&gt;0,1,0)</f>
        <v/>
      </c>
      <c r="CX102" s="52" t="n">
        <v>0</v>
      </c>
      <c r="DM102">
        <f>IF(LOWER(T102)="ILS",12,1)*Y102/VLOOKUP($T102,CPC_USDConversion_xlTbl[[Currency2]:[Units/1 USD]],2,FALSE)</f>
        <v/>
      </c>
    </row>
    <row r="103">
      <c r="B103" s="113" t="n">
        <v>108248</v>
      </c>
      <c r="C103" s="113" t="n">
        <v>38195</v>
      </c>
      <c r="D103" s="113" t="n">
        <v>40562</v>
      </c>
      <c r="E103" s="114" t="inlineStr">
        <is>
          <t>Le Minh Thang</t>
        </is>
      </c>
      <c r="F103" s="152" t="inlineStr">
        <is>
          <t>Country Manager, Vietnam</t>
        </is>
      </c>
      <c r="G103" s="113" t="inlineStr">
        <is>
          <t>ROSA Sales</t>
        </is>
      </c>
      <c r="H103" s="113" t="inlineStr">
        <is>
          <t>Wei Shih (April)  Lee</t>
        </is>
      </c>
      <c r="I103" s="113" t="inlineStr">
        <is>
          <t>Evan Dumas</t>
        </is>
      </c>
      <c r="J103" s="114" t="inlineStr">
        <is>
          <t>Sharat Sinha</t>
        </is>
      </c>
      <c r="K103" s="114" t="inlineStr">
        <is>
          <t>Sharat Sinha</t>
        </is>
      </c>
      <c r="L103" s="113" t="inlineStr">
        <is>
          <t>APAC Sales</t>
        </is>
      </c>
      <c r="M103" s="115" t="n">
        <v>1</v>
      </c>
      <c r="N103" s="151">
        <f>LEFT(CA103,3)</f>
        <v/>
      </c>
      <c r="O103" s="216" t="n">
        <v>43542</v>
      </c>
      <c r="P103" s="118">
        <f>($D$5-O103)/365</f>
        <v/>
      </c>
      <c r="Q103" s="119">
        <f>Q103</f>
        <v/>
      </c>
      <c r="R103" s="52" t="n"/>
      <c r="S103" s="120" t="inlineStr">
        <is>
          <t>Vietnam</t>
        </is>
      </c>
      <c r="T103" s="120" t="inlineStr">
        <is>
          <t>VND</t>
        </is>
      </c>
      <c r="U103" s="120" t="n">
        <v>1732509500</v>
      </c>
      <c r="V103" s="120" t="n">
        <v>840000299.9999999</v>
      </c>
      <c r="W103" s="120" t="n"/>
      <c r="X103" s="120">
        <f>W103+V103+U103</f>
        <v/>
      </c>
      <c r="Y103" s="121" t="n"/>
      <c r="Z103" s="121" t="n"/>
      <c r="AA103" s="122" t="n"/>
      <c r="AB103" s="122" t="n"/>
      <c r="AC103" s="122" t="n"/>
      <c r="AD103" s="123">
        <f>AC103+AB103+AA103</f>
        <v/>
      </c>
      <c r="AE103" s="124">
        <f>IFERROR(AD103/X103-1,"")</f>
        <v/>
      </c>
      <c r="AF103" s="217">
        <f>IF(LOWER(T103)="ILS",12,1)*X103/VLOOKUP($T103,CPC_USDConversion_xlTbl[[Currency2]:[Units/1 USD]],2,FALSE)</f>
        <v/>
      </c>
      <c r="AG103" s="217">
        <f>IF(LOWER(T103)="ILS",12,1)*AD103/VLOOKUP($T103,CPC_USDConversion_xlTbl[[Currency2]:[Units/1 USD]],2,FALSE)</f>
        <v/>
      </c>
      <c r="AH103" s="126">
        <f>AF103/VLOOKUP($S103,'CP$'!$B$5:$D$74,2,FALSE)</f>
        <v/>
      </c>
      <c r="AI103" s="126">
        <f>AG103/VLOOKUP($S103,'CP$'!$B$5:$D$74,2,FALSE)</f>
        <v/>
      </c>
      <c r="AJ103" s="52" t="n"/>
      <c r="AK103" s="127" t="inlineStr">
        <is>
          <t>Sales Variable</t>
        </is>
      </c>
      <c r="AL103" s="218" t="n"/>
      <c r="AM103" s="129" t="n"/>
      <c r="AN103" s="121" t="n"/>
      <c r="AO103" s="130" t="n"/>
      <c r="AP103" s="131">
        <f>IFERROR(AO103/AM103,"")</f>
        <v/>
      </c>
      <c r="AQ103" s="219">
        <f>AO103*CC103</f>
        <v/>
      </c>
      <c r="AR103" s="219" t="n"/>
      <c r="AS103" s="220">
        <f>AQ103-AR103</f>
        <v/>
      </c>
      <c r="AT103" s="217">
        <f>AS103/VLOOKUP($T103,'USD Converstion'!$C$7:$D$174,2,FALSE)</f>
        <v/>
      </c>
      <c r="AU103" s="52" t="n"/>
      <c r="AV103" s="221" t="n"/>
      <c r="AW103" s="222" t="n"/>
      <c r="AX103" s="222" t="n"/>
      <c r="AY103" s="223" t="n"/>
      <c r="AZ103" s="52" t="n"/>
      <c r="BA103" s="137" t="inlineStr">
        <is>
          <t>May, 2020 - Organization change to One-Time Bonus: 1000 || June, 2020 - Organization change from Team:Wei Shih Lee - ROSA Sales to Team:Quan Hong Tran - Vietnam Sales || August, 2020 - Promotion change from JS:S43P, Title:Major Account Manager, Yearly Salary:1365000000, Yearly Commission:735000000, Total Compensation:2100000000 to JS:S43M, Title:Country Sales Manager, Vietnam, Yearly Salary:1386000000, Yearly Commission:924000000, Total Compensation:2310000000</t>
        </is>
      </c>
      <c r="BB103" s="138" t="inlineStr">
        <is>
          <t xml:space="preserve"> </t>
        </is>
      </c>
      <c r="BC103" s="52" t="n"/>
      <c r="BD103" s="219" t="n">
        <v>1365000000</v>
      </c>
      <c r="BE103" s="219" t="n">
        <v>735000000</v>
      </c>
      <c r="BF103" s="219" t="n"/>
      <c r="BG103" s="120">
        <f>BF103+BE103+BD103</f>
        <v/>
      </c>
      <c r="BH103" s="217">
        <f>IF(LOWER(T103)="ILS",12,1)*BG103/VLOOKUP($T103,CPC_USDConversion_xlTbl[[Currency2]:[Units/1 USD]],2,FALSE)</f>
        <v/>
      </c>
      <c r="BI103" s="224">
        <f>BH103/VLOOKUP($S103,'CP$'!$B$5:$D$74,2,FALSE)</f>
        <v/>
      </c>
      <c r="BJ103" s="140" t="n">
        <v>1500000000</v>
      </c>
      <c r="BK103" s="140" t="n">
        <v>2400000000</v>
      </c>
      <c r="BL103" s="141">
        <f>IFERROR(U103/X103,"")</f>
        <v/>
      </c>
      <c r="BM103" s="141">
        <f>IFERROR(V103/X103,"")</f>
        <v/>
      </c>
      <c r="BN103" s="141">
        <f>IFERROR(W103/X103,"")</f>
        <v/>
      </c>
      <c r="BO103" s="141">
        <f>IFERROR(AA103/AD103,"")</f>
        <v/>
      </c>
      <c r="BP103" s="141">
        <f>IFERROR(AB103/AD103,"")</f>
        <v/>
      </c>
      <c r="BQ103" s="141">
        <f>IFERROR(AC103/AD103,"")</f>
        <v/>
      </c>
      <c r="BR103" s="119" t="n">
        <v>3</v>
      </c>
      <c r="BS103" s="119" t="n">
        <v>2</v>
      </c>
      <c r="BT103" s="119" t="n">
        <v>5</v>
      </c>
      <c r="BU103" s="119" t="n"/>
      <c r="BV103" s="119" t="n"/>
      <c r="BW103" s="119" t="n"/>
      <c r="BX103" s="119" t="n"/>
      <c r="BY103" s="119" t="n"/>
      <c r="BZ103" s="119" t="inlineStr">
        <is>
          <t>Contractor</t>
        </is>
      </c>
      <c r="CA103" s="142" t="inlineStr">
        <is>
          <t>S43M</t>
        </is>
      </c>
      <c r="CB103" s="131" t="n">
        <v>1</v>
      </c>
      <c r="CC103" s="143">
        <f>IF(P103&gt;1,1,P103)*CB103</f>
        <v/>
      </c>
      <c r="CD103" s="143" t="n"/>
      <c r="CE103" s="222" t="n"/>
      <c r="CF103" s="86" t="n"/>
      <c r="CG103" s="219" t="n">
        <v>2253658736.585366</v>
      </c>
      <c r="CH103" s="217">
        <f>IF(LOWER(T103)="ILS",12,1)*CG103/VLOOKUP($T103,CPC_USDConversion_xlTbl[[Currency2]:[Units/1 USD]],2,FALSE)</f>
        <v/>
      </c>
      <c r="CI103" s="225">
        <f>AF103</f>
        <v/>
      </c>
      <c r="CJ103" s="225">
        <f>IFERROR(CI103-CH103,"")</f>
        <v/>
      </c>
      <c r="CK103" s="140">
        <f>ROUND(AN103*CC103,-2)</f>
        <v/>
      </c>
      <c r="CL103" s="217">
        <f>CK103/VLOOKUP($T103,'USD Converstion'!$C$7:$D$174,2,FALSE)</f>
        <v/>
      </c>
      <c r="CM103" s="145">
        <f>IF(AD103&gt;X103,1,0)</f>
        <v/>
      </c>
      <c r="CN103" s="225">
        <f>IF(CM103&gt;0,AG103,0)</f>
        <v/>
      </c>
      <c r="CO103" s="225">
        <f>IF(CM103=0,0,AF103)</f>
        <v/>
      </c>
      <c r="CP103" s="146" t="n">
        <v>0</v>
      </c>
      <c r="CQ103" s="147" t="inlineStr">
        <is>
          <t>Regular</t>
        </is>
      </c>
      <c r="CR103" s="225">
        <f>AM103/VLOOKUP(T103,'USD Converstion'!$C$7:$D$174,2,FALSE)</f>
        <v/>
      </c>
      <c r="CS103" s="226">
        <f>AT103</f>
        <v/>
      </c>
      <c r="CT103" s="222" t="n">
        <v>0</v>
      </c>
      <c r="CU103" s="227" t="n"/>
      <c r="CV103" s="145">
        <f>IF(AX103&gt;0,1,0)</f>
        <v/>
      </c>
      <c r="CW103" s="145">
        <f>IF(AY103&gt;0,1,0)</f>
        <v/>
      </c>
      <c r="CX103" s="52" t="n">
        <v>0</v>
      </c>
      <c r="DM103">
        <f>IF(LOWER(T103)="ILS",12,1)*Y103/VLOOKUP($T103,CPC_USDConversion_xlTbl[[Currency2]:[Units/1 USD]],2,FALSE)</f>
        <v/>
      </c>
    </row>
    <row r="104">
      <c r="B104" s="113" t="n">
        <v>139913</v>
      </c>
      <c r="C104" s="113" t="n">
        <v>99128</v>
      </c>
      <c r="D104" s="113" t="n">
        <v>80295</v>
      </c>
      <c r="E104" s="114" t="inlineStr">
        <is>
          <t>Rocky Aum</t>
        </is>
      </c>
      <c r="F104" s="152" t="inlineStr">
        <is>
          <t>Security Engineer</t>
        </is>
      </c>
      <c r="G104" s="113" t="inlineStr">
        <is>
          <t>System Engineering, South Asia</t>
        </is>
      </c>
      <c r="H104" s="113" t="inlineStr">
        <is>
          <t>Tat Hong Lee</t>
        </is>
      </c>
      <c r="I104" s="113" t="inlineStr">
        <is>
          <t>Evan Dumas</t>
        </is>
      </c>
      <c r="J104" s="114" t="inlineStr">
        <is>
          <t>Sharat Sinha</t>
        </is>
      </c>
      <c r="K104" s="114" t="inlineStr">
        <is>
          <t>Sharat Sinha</t>
        </is>
      </c>
      <c r="L104" s="113" t="inlineStr">
        <is>
          <t>APAC Sales</t>
        </is>
      </c>
      <c r="M104" s="115" t="n">
        <v>1</v>
      </c>
      <c r="N104" s="151">
        <f>LEFT(CA104,3)</f>
        <v/>
      </c>
      <c r="O104" s="216" t="n">
        <v>41924</v>
      </c>
      <c r="P104" s="118">
        <f>($D$5-O104)/365</f>
        <v/>
      </c>
      <c r="Q104" s="119">
        <f>Q104</f>
        <v/>
      </c>
      <c r="R104" s="52" t="n"/>
      <c r="S104" s="120" t="inlineStr">
        <is>
          <t>Philippines</t>
        </is>
      </c>
      <c r="T104" s="120" t="inlineStr">
        <is>
          <t>PHP</t>
        </is>
      </c>
      <c r="U104" s="120" t="n">
        <v>2309700</v>
      </c>
      <c r="V104" s="120" t="n">
        <v>418518.1818181818</v>
      </c>
      <c r="W104" s="120" t="n"/>
      <c r="X104" s="120">
        <f>W104+V104+U104</f>
        <v/>
      </c>
      <c r="Y104" s="121" t="n"/>
      <c r="Z104" s="121" t="n"/>
      <c r="AA104" s="122" t="n"/>
      <c r="AB104" s="122" t="n"/>
      <c r="AC104" s="122" t="n"/>
      <c r="AD104" s="123">
        <f>AC104+AB104+AA104</f>
        <v/>
      </c>
      <c r="AE104" s="124">
        <f>IFERROR(AD104/X104-1,"")</f>
        <v/>
      </c>
      <c r="AF104" s="217">
        <f>IF(LOWER(T104)="ILS",12,1)*X104/VLOOKUP($T104,CPC_USDConversion_xlTbl[[Currency2]:[Units/1 USD]],2,FALSE)</f>
        <v/>
      </c>
      <c r="AG104" s="217">
        <f>IF(LOWER(T104)="ILS",12,1)*AD104/VLOOKUP($T104,CPC_USDConversion_xlTbl[[Currency2]:[Units/1 USD]],2,FALSE)</f>
        <v/>
      </c>
      <c r="AH104" s="126">
        <f>AF104/VLOOKUP($S104,'CP$'!$B$5:$D$74,2,FALSE)</f>
        <v/>
      </c>
      <c r="AI104" s="126">
        <f>AG104/VLOOKUP($S104,'CP$'!$B$5:$D$74,2,FALSE)</f>
        <v/>
      </c>
      <c r="AJ104" s="52" t="n"/>
      <c r="AK104" s="127" t="inlineStr">
        <is>
          <t>Sales Variable</t>
        </is>
      </c>
      <c r="AL104" s="218" t="n"/>
      <c r="AM104" s="129" t="n"/>
      <c r="AN104" s="121" t="n"/>
      <c r="AO104" s="130" t="n"/>
      <c r="AP104" s="131">
        <f>IFERROR(AO104/AM104,"")</f>
        <v/>
      </c>
      <c r="AQ104" s="219">
        <f>AO104*CC104</f>
        <v/>
      </c>
      <c r="AR104" s="219" t="n"/>
      <c r="AS104" s="220">
        <f>AQ104-AR104</f>
        <v/>
      </c>
      <c r="AT104" s="217">
        <f>AS104/VLOOKUP($T104,'USD Converstion'!$C$7:$D$174,2,FALSE)</f>
        <v/>
      </c>
      <c r="AU104" s="52" t="n"/>
      <c r="AV104" s="221" t="n"/>
      <c r="AW104" s="222" t="n"/>
      <c r="AX104" s="222" t="n"/>
      <c r="AY104" s="223" t="n"/>
      <c r="AZ104" s="52" t="n"/>
      <c r="BA104" s="137" t="inlineStr">
        <is>
          <t>Will become employee effective April 1st 2021</t>
        </is>
      </c>
      <c r="BB104" s="138" t="inlineStr">
        <is>
          <t xml:space="preserve"> </t>
        </is>
      </c>
      <c r="BC104" s="52" t="n"/>
      <c r="BD104" s="219" t="n">
        <v>1736000</v>
      </c>
      <c r="BE104" s="219" t="n">
        <v>434000</v>
      </c>
      <c r="BF104" s="219" t="n"/>
      <c r="BG104" s="120">
        <f>BF104+BE104+BD104</f>
        <v/>
      </c>
      <c r="BH104" s="217">
        <f>IF(LOWER(T104)="ILS",12,1)*BG104/VLOOKUP($T104,CPC_USDConversion_xlTbl[[Currency2]:[Units/1 USD]],2,FALSE)</f>
        <v/>
      </c>
      <c r="BI104" s="224">
        <f>BH104/VLOOKUP($S104,'CP$'!$B$5:$D$74,2,FALSE)</f>
        <v/>
      </c>
      <c r="BJ104" s="140" t="n">
        <v>1800000</v>
      </c>
      <c r="BK104" s="140" t="n">
        <v>2500000</v>
      </c>
      <c r="BL104" s="141">
        <f>IFERROR(U104/X104,"")</f>
        <v/>
      </c>
      <c r="BM104" s="141">
        <f>IFERROR(V104/X104,"")</f>
        <v/>
      </c>
      <c r="BN104" s="141">
        <f>IFERROR(W104/X104,"")</f>
        <v/>
      </c>
      <c r="BO104" s="141">
        <f>IFERROR(AA104/AD104,"")</f>
        <v/>
      </c>
      <c r="BP104" s="141">
        <f>IFERROR(AB104/AD104,"")</f>
        <v/>
      </c>
      <c r="BQ104" s="141">
        <f>IFERROR(AC104/AD104,"")</f>
        <v/>
      </c>
      <c r="BR104" s="119" t="n">
        <v>5</v>
      </c>
      <c r="BS104" s="119" t="n">
        <v>4</v>
      </c>
      <c r="BT104" s="119" t="n">
        <v>5</v>
      </c>
      <c r="BU104" s="119" t="n"/>
      <c r="BV104" s="119" t="n"/>
      <c r="BW104" s="119" t="n"/>
      <c r="BX104" s="119" t="n"/>
      <c r="BY104" s="119" t="n"/>
      <c r="BZ104" s="119" t="inlineStr">
        <is>
          <t>Contractor</t>
        </is>
      </c>
      <c r="CA104" s="142" t="inlineStr">
        <is>
          <t>E51P</t>
        </is>
      </c>
      <c r="CB104" s="131" t="n">
        <v>1</v>
      </c>
      <c r="CC104" s="143">
        <f>IF(P104&gt;1,1,P104)*CB104</f>
        <v/>
      </c>
      <c r="CD104" s="143" t="n"/>
      <c r="CE104" s="222" t="n"/>
      <c r="CF104" s="86" t="n"/>
      <c r="CG104" s="219" t="n">
        <v>2244297.56097561</v>
      </c>
      <c r="CH104" s="217">
        <f>IF(LOWER(T104)="ILS",12,1)*CG104/VLOOKUP($T104,CPC_USDConversion_xlTbl[[Currency2]:[Units/1 USD]],2,FALSE)</f>
        <v/>
      </c>
      <c r="CI104" s="225">
        <f>AF104</f>
        <v/>
      </c>
      <c r="CJ104" s="225">
        <f>IFERROR(CI104-CH104,"")</f>
        <v/>
      </c>
      <c r="CK104" s="140">
        <f>ROUND(AN104*CC104,-2)</f>
        <v/>
      </c>
      <c r="CL104" s="217">
        <f>CK104/VLOOKUP($T104,'USD Converstion'!$C$7:$D$174,2,FALSE)</f>
        <v/>
      </c>
      <c r="CM104" s="145">
        <f>IF(AD104&gt;X104,1,0)</f>
        <v/>
      </c>
      <c r="CN104" s="225">
        <f>IF(CM104&gt;0,AG104,0)</f>
        <v/>
      </c>
      <c r="CO104" s="225">
        <f>IF(CM104=0,0,AF104)</f>
        <v/>
      </c>
      <c r="CP104" s="146" t="n">
        <v>0</v>
      </c>
      <c r="CQ104" s="147" t="inlineStr">
        <is>
          <t>Regular</t>
        </is>
      </c>
      <c r="CR104" s="225">
        <f>AM104/VLOOKUP(T104,'USD Converstion'!$C$7:$D$174,2,FALSE)</f>
        <v/>
      </c>
      <c r="CS104" s="226">
        <f>AT104</f>
        <v/>
      </c>
      <c r="CT104" s="222" t="n">
        <v>0</v>
      </c>
      <c r="CU104" s="227" t="n"/>
      <c r="CV104" s="145">
        <f>IF(AX104&gt;0,1,0)</f>
        <v/>
      </c>
      <c r="CW104" s="145">
        <f>IF(AY104&gt;0,1,0)</f>
        <v/>
      </c>
      <c r="CX104" s="52" t="n">
        <v>0</v>
      </c>
      <c r="DM104">
        <f>IF(LOWER(T104)="ILS",12,1)*Y104/VLOOKUP($T104,CPC_USDConversion_xlTbl[[Currency2]:[Units/1 USD]],2,FALSE)</f>
        <v/>
      </c>
    </row>
    <row r="105">
      <c r="B105" s="113" t="n">
        <v>115292</v>
      </c>
      <c r="C105" s="113" t="n">
        <v>91154</v>
      </c>
      <c r="D105" s="113" t="n">
        <v>92185</v>
      </c>
      <c r="E105" s="114" t="inlineStr">
        <is>
          <t>Thu Ho</t>
        </is>
      </c>
      <c r="F105" s="152" t="inlineStr">
        <is>
          <t>Channel Account Manager</t>
        </is>
      </c>
      <c r="G105" s="113" t="inlineStr">
        <is>
          <t>ROSA Sales</t>
        </is>
      </c>
      <c r="H105" s="113" t="inlineStr">
        <is>
          <t>Wei Shih (April)  Lee</t>
        </is>
      </c>
      <c r="I105" s="113" t="inlineStr">
        <is>
          <t>Evan Dumas</t>
        </is>
      </c>
      <c r="J105" s="114" t="inlineStr">
        <is>
          <t>Sharat Sinha</t>
        </is>
      </c>
      <c r="K105" s="114" t="inlineStr">
        <is>
          <t>Sharat Sinha</t>
        </is>
      </c>
      <c r="L105" s="113" t="inlineStr">
        <is>
          <t>APAC Sales</t>
        </is>
      </c>
      <c r="M105" s="115" t="n">
        <v>1</v>
      </c>
      <c r="N105" s="151">
        <f>LEFT(CA105,3)</f>
        <v/>
      </c>
      <c r="O105" s="216" t="n">
        <v>43654</v>
      </c>
      <c r="P105" s="118">
        <f>($D$5-O105)/365</f>
        <v/>
      </c>
      <c r="Q105" s="119">
        <f>Q105</f>
        <v/>
      </c>
      <c r="R105" s="52" t="n"/>
      <c r="S105" s="120" t="inlineStr">
        <is>
          <t>Vietnam</t>
        </is>
      </c>
      <c r="T105" s="120" t="inlineStr">
        <is>
          <t>VND</t>
        </is>
      </c>
      <c r="U105" s="120" t="n">
        <v>910009500</v>
      </c>
      <c r="V105" s="120" t="n">
        <v>356363936.3636363</v>
      </c>
      <c r="W105" s="120" t="n"/>
      <c r="X105" s="120">
        <f>W105+V105+U105</f>
        <v/>
      </c>
      <c r="Y105" s="121" t="n"/>
      <c r="Z105" s="121" t="n"/>
      <c r="AA105" s="122" t="n"/>
      <c r="AB105" s="122" t="n"/>
      <c r="AC105" s="122" t="n"/>
      <c r="AD105" s="123">
        <f>AC105+AB105+AA105</f>
        <v/>
      </c>
      <c r="AE105" s="124">
        <f>IFERROR(AD105/X105-1,"")</f>
        <v/>
      </c>
      <c r="AF105" s="217">
        <f>IF(LOWER(T105)="ILS",12,1)*X105/VLOOKUP($T105,CPC_USDConversion_xlTbl[[Currency2]:[Units/1 USD]],2,FALSE)</f>
        <v/>
      </c>
      <c r="AG105" s="217">
        <f>IF(LOWER(T105)="ILS",12,1)*AD105/VLOOKUP($T105,CPC_USDConversion_xlTbl[[Currency2]:[Units/1 USD]],2,FALSE)</f>
        <v/>
      </c>
      <c r="AH105" s="126">
        <f>AF105/VLOOKUP($S105,'CP$'!$B$5:$D$74,2,FALSE)</f>
        <v/>
      </c>
      <c r="AI105" s="126">
        <f>AG105/VLOOKUP($S105,'CP$'!$B$5:$D$74,2,FALSE)</f>
        <v/>
      </c>
      <c r="AJ105" s="52" t="n"/>
      <c r="AK105" s="127" t="inlineStr">
        <is>
          <t>Sales Variable</t>
        </is>
      </c>
      <c r="AL105" s="218" t="n"/>
      <c r="AM105" s="129" t="n"/>
      <c r="AN105" s="121" t="n"/>
      <c r="AO105" s="130" t="n"/>
      <c r="AP105" s="131">
        <f>IFERROR(AO105/AM105,"")</f>
        <v/>
      </c>
      <c r="AQ105" s="219">
        <f>AO105*CC105</f>
        <v/>
      </c>
      <c r="AR105" s="219" t="n"/>
      <c r="AS105" s="220">
        <f>AQ105-AR105</f>
        <v/>
      </c>
      <c r="AT105" s="217">
        <f>AS105/VLOOKUP($T105,'USD Converstion'!$C$7:$D$174,2,FALSE)</f>
        <v/>
      </c>
      <c r="AU105" s="52" t="n"/>
      <c r="AV105" s="221" t="n"/>
      <c r="AW105" s="222" t="n"/>
      <c r="AX105" s="222" t="n"/>
      <c r="AY105" s="223" t="n"/>
      <c r="AZ105" s="52" t="n"/>
      <c r="BA105" s="137" t="inlineStr">
        <is>
          <t>June, 2020 - Organization change from Team:Wei Shih Lee - ROSA Sales to Team:Quan Hong Tran - Vietnam Sales</t>
        </is>
      </c>
      <c r="BB105" s="138" t="inlineStr">
        <is>
          <t xml:space="preserve"> </t>
        </is>
      </c>
      <c r="BC105" s="52" t="n"/>
      <c r="BD105" s="219" t="n">
        <v>728000000</v>
      </c>
      <c r="BE105" s="219" t="n">
        <v>392000000</v>
      </c>
      <c r="BF105" s="219" t="n"/>
      <c r="BG105" s="120">
        <f>BF105+BE105+BD105</f>
        <v/>
      </c>
      <c r="BH105" s="217">
        <f>IF(LOWER(T105)="ILS",12,1)*BG105/VLOOKUP($T105,CPC_USDConversion_xlTbl[[Currency2]:[Units/1 USD]],2,FALSE)</f>
        <v/>
      </c>
      <c r="BI105" s="224">
        <f>BH105/VLOOKUP($S105,'CP$'!$B$5:$D$74,2,FALSE)</f>
        <v/>
      </c>
      <c r="BJ105" s="140" t="n">
        <v>800000000</v>
      </c>
      <c r="BK105" s="140" t="n">
        <v>1250000000</v>
      </c>
      <c r="BL105" s="141">
        <f>IFERROR(U105/X105,"")</f>
        <v/>
      </c>
      <c r="BM105" s="141">
        <f>IFERROR(V105/X105,"")</f>
        <v/>
      </c>
      <c r="BN105" s="141">
        <f>IFERROR(W105/X105,"")</f>
        <v/>
      </c>
      <c r="BO105" s="141">
        <f>IFERROR(AA105/AD105,"")</f>
        <v/>
      </c>
      <c r="BP105" s="141">
        <f>IFERROR(AB105/AD105,"")</f>
        <v/>
      </c>
      <c r="BQ105" s="141">
        <f>IFERROR(AC105/AD105,"")</f>
        <v/>
      </c>
      <c r="BR105" s="119" t="n"/>
      <c r="BS105" s="119" t="n">
        <v>3</v>
      </c>
      <c r="BT105" s="119" t="n">
        <v>5</v>
      </c>
      <c r="BU105" s="119" t="n"/>
      <c r="BV105" s="119" t="n"/>
      <c r="BW105" s="119" t="n"/>
      <c r="BX105" s="119" t="n"/>
      <c r="BY105" s="119" t="n"/>
      <c r="BZ105" s="119" t="inlineStr">
        <is>
          <t>Contractor</t>
        </is>
      </c>
      <c r="CA105" s="142" t="inlineStr">
        <is>
          <t>S51P</t>
        </is>
      </c>
      <c r="CB105" s="131" t="n">
        <v>1</v>
      </c>
      <c r="CC105" s="143">
        <f>IF(P105&gt;1,1,P105)*CB105</f>
        <v/>
      </c>
      <c r="CD105" s="143" t="n"/>
      <c r="CE105" s="222" t="n"/>
      <c r="CF105" s="86" t="n"/>
      <c r="CG105" s="219" t="n">
        <v>1092683126.829268</v>
      </c>
      <c r="CH105" s="217">
        <f>IF(LOWER(T105)="ILS",12,1)*CG105/VLOOKUP($T105,CPC_USDConversion_xlTbl[[Currency2]:[Units/1 USD]],2,FALSE)</f>
        <v/>
      </c>
      <c r="CI105" s="225">
        <f>AF105</f>
        <v/>
      </c>
      <c r="CJ105" s="225">
        <f>IFERROR(CI105-CH105,"")</f>
        <v/>
      </c>
      <c r="CK105" s="140">
        <f>ROUND(AN105*CC105,-2)</f>
        <v/>
      </c>
      <c r="CL105" s="217">
        <f>CK105/VLOOKUP($T105,'USD Converstion'!$C$7:$D$174,2,FALSE)</f>
        <v/>
      </c>
      <c r="CM105" s="145">
        <f>IF(AD105&gt;X105,1,0)</f>
        <v/>
      </c>
      <c r="CN105" s="225">
        <f>IF(CM105&gt;0,AG105,0)</f>
        <v/>
      </c>
      <c r="CO105" s="225">
        <f>IF(CM105=0,0,AF105)</f>
        <v/>
      </c>
      <c r="CP105" s="146" t="n">
        <v>0</v>
      </c>
      <c r="CQ105" s="147" t="inlineStr">
        <is>
          <t>Regular</t>
        </is>
      </c>
      <c r="CR105" s="225">
        <f>AM105/VLOOKUP(T105,'USD Converstion'!$C$7:$D$174,2,FALSE)</f>
        <v/>
      </c>
      <c r="CS105" s="226">
        <f>AT105</f>
        <v/>
      </c>
      <c r="CT105" s="222" t="n">
        <v>0</v>
      </c>
      <c r="CU105" s="227" t="n"/>
      <c r="CV105" s="145">
        <f>IF(AX105&gt;0,1,0)</f>
        <v/>
      </c>
      <c r="CW105" s="145">
        <f>IF(AY105&gt;0,1,0)</f>
        <v/>
      </c>
      <c r="CX105" s="52" t="n">
        <v>0</v>
      </c>
      <c r="DM105">
        <f>IF(LOWER(T105)="ILS",12,1)*Y105/VLOOKUP($T105,CPC_USDConversion_xlTbl[[Currency2]:[Units/1 USD]],2,FALSE)</f>
        <v/>
      </c>
    </row>
    <row r="106">
      <c r="B106" s="113" t="n">
        <v>101663</v>
      </c>
      <c r="C106" s="113" t="n">
        <v>41669</v>
      </c>
      <c r="D106" s="113" t="n"/>
      <c r="E106" s="114" t="inlineStr">
        <is>
          <t>Tin Morales</t>
        </is>
      </c>
      <c r="F106" s="152" t="inlineStr">
        <is>
          <t>Country Manager, Philippines</t>
        </is>
      </c>
      <c r="G106" s="113" t="inlineStr">
        <is>
          <t>ROSA Sales</t>
        </is>
      </c>
      <c r="H106" s="113" t="inlineStr">
        <is>
          <t>Wei Shih (April)  Lee</t>
        </is>
      </c>
      <c r="I106" s="113" t="inlineStr">
        <is>
          <t>Evan Dumas</t>
        </is>
      </c>
      <c r="J106" s="114" t="inlineStr">
        <is>
          <t>Sharat Sinha</t>
        </is>
      </c>
      <c r="K106" s="114" t="inlineStr">
        <is>
          <t>Sharat Sinha</t>
        </is>
      </c>
      <c r="L106" s="113" t="inlineStr">
        <is>
          <t>APAC Sales</t>
        </is>
      </c>
      <c r="M106" s="115" t="n">
        <v>1</v>
      </c>
      <c r="N106" s="151">
        <f>LEFT(CA106,3)</f>
        <v/>
      </c>
      <c r="O106" s="216" t="n">
        <v>41030</v>
      </c>
      <c r="P106" s="118">
        <f>($D$5-O106)/365</f>
        <v/>
      </c>
      <c r="Q106" s="119">
        <f>Q106</f>
        <v/>
      </c>
      <c r="R106" s="52" t="n"/>
      <c r="S106" s="120" t="inlineStr">
        <is>
          <t>Philippines</t>
        </is>
      </c>
      <c r="T106" s="120" t="inlineStr">
        <is>
          <t>PHP</t>
        </is>
      </c>
      <c r="U106" s="120" t="n">
        <v>2908250</v>
      </c>
      <c r="V106" s="120" t="n">
        <v>1405754.545454545</v>
      </c>
      <c r="W106" s="120" t="n"/>
      <c r="X106" s="120">
        <f>W106+V106+U106</f>
        <v/>
      </c>
      <c r="Y106" s="121" t="n"/>
      <c r="Z106" s="121" t="n"/>
      <c r="AA106" s="122" t="n"/>
      <c r="AB106" s="122" t="n"/>
      <c r="AC106" s="122" t="n"/>
      <c r="AD106" s="123">
        <f>AC106+AB106+AA106</f>
        <v/>
      </c>
      <c r="AE106" s="124">
        <f>IFERROR(AD106/X106-1,"")</f>
        <v/>
      </c>
      <c r="AF106" s="217">
        <f>IF(LOWER(T106)="ILS",12,1)*X106/VLOOKUP($T106,CPC_USDConversion_xlTbl[[Currency2]:[Units/1 USD]],2,FALSE)</f>
        <v/>
      </c>
      <c r="AG106" s="217">
        <f>IF(LOWER(T106)="ILS",12,1)*AD106/VLOOKUP($T106,CPC_USDConversion_xlTbl[[Currency2]:[Units/1 USD]],2,FALSE)</f>
        <v/>
      </c>
      <c r="AH106" s="126">
        <f>AF106/VLOOKUP($S106,'CP$'!$B$5:$D$74,2,FALSE)</f>
        <v/>
      </c>
      <c r="AI106" s="126">
        <f>AG106/VLOOKUP($S106,'CP$'!$B$5:$D$74,2,FALSE)</f>
        <v/>
      </c>
      <c r="AJ106" s="52" t="n"/>
      <c r="AK106" s="127" t="inlineStr">
        <is>
          <t>Sales Variable</t>
        </is>
      </c>
      <c r="AL106" s="218" t="n"/>
      <c r="AM106" s="129" t="n"/>
      <c r="AN106" s="121" t="n"/>
      <c r="AO106" s="130" t="n"/>
      <c r="AP106" s="131">
        <f>IFERROR(AO106/AM106,"")</f>
        <v/>
      </c>
      <c r="AQ106" s="219">
        <f>AO106*CC106</f>
        <v/>
      </c>
      <c r="AR106" s="219" t="n"/>
      <c r="AS106" s="220">
        <f>AQ106-AR106</f>
        <v/>
      </c>
      <c r="AT106" s="217">
        <f>AS106/VLOOKUP($T106,'USD Converstion'!$C$7:$D$174,2,FALSE)</f>
        <v/>
      </c>
      <c r="AU106" s="52" t="n"/>
      <c r="AV106" s="221" t="n"/>
      <c r="AW106" s="222" t="n"/>
      <c r="AX106" s="222" t="n"/>
      <c r="AY106" s="223" t="n"/>
      <c r="AZ106" s="52" t="n"/>
      <c r="BA106" s="137" t="inlineStr">
        <is>
          <t>Will become employee effective April 1st 2021. June, 2020 - Organization change from Title:Country Manager, Philippines to Title:Country Sales Manager, Philippines</t>
        </is>
      </c>
      <c r="BB106" s="138" t="inlineStr">
        <is>
          <t xml:space="preserve"> </t>
        </is>
      </c>
      <c r="BC106" s="52" t="n"/>
      <c r="BD106" s="219" t="n">
        <v>2200000</v>
      </c>
      <c r="BE106" s="219" t="n">
        <v>1450000</v>
      </c>
      <c r="BF106" s="219" t="n"/>
      <c r="BG106" s="120">
        <f>BF106+BE106+BD106</f>
        <v/>
      </c>
      <c r="BH106" s="217">
        <f>IF(LOWER(T106)="ILS",12,1)*BG106/VLOOKUP($T106,CPC_USDConversion_xlTbl[[Currency2]:[Units/1 USD]],2,FALSE)</f>
        <v/>
      </c>
      <c r="BI106" s="224">
        <f>BH106/VLOOKUP($S106,'CP$'!$B$5:$D$74,2,FALSE)</f>
        <v/>
      </c>
      <c r="BJ106" s="140" t="n">
        <v>3000000</v>
      </c>
      <c r="BK106" s="140" t="n">
        <v>4800000</v>
      </c>
      <c r="BL106" s="141">
        <f>IFERROR(U106/X106,"")</f>
        <v/>
      </c>
      <c r="BM106" s="141">
        <f>IFERROR(V106/X106,"")</f>
        <v/>
      </c>
      <c r="BN106" s="141">
        <f>IFERROR(W106/X106,"")</f>
        <v/>
      </c>
      <c r="BO106" s="141">
        <f>IFERROR(AA106/AD106,"")</f>
        <v/>
      </c>
      <c r="BP106" s="141">
        <f>IFERROR(AB106/AD106,"")</f>
        <v/>
      </c>
      <c r="BQ106" s="141">
        <f>IFERROR(AC106/AD106,"")</f>
        <v/>
      </c>
      <c r="BR106" s="119" t="n">
        <v>5</v>
      </c>
      <c r="BS106" s="119" t="n">
        <v>4</v>
      </c>
      <c r="BT106" s="119" t="n">
        <v>5</v>
      </c>
      <c r="BU106" s="119" t="n"/>
      <c r="BV106" s="119" t="n"/>
      <c r="BW106" s="119" t="n"/>
      <c r="BX106" s="119" t="n"/>
      <c r="BY106" s="119" t="n"/>
      <c r="BZ106" s="119" t="inlineStr">
        <is>
          <t>Contractor</t>
        </is>
      </c>
      <c r="CA106" s="142" t="inlineStr">
        <is>
          <t>S43M</t>
        </is>
      </c>
      <c r="CB106" s="131" t="n">
        <v>1</v>
      </c>
      <c r="CC106" s="143">
        <f>IF(P106&gt;1,1,P106)*CB106</f>
        <v/>
      </c>
      <c r="CD106" s="143" t="n"/>
      <c r="CE106" s="222" t="n"/>
      <c r="CF106" s="86" t="n"/>
      <c r="CG106" s="219" t="n">
        <v>3770931.707317073</v>
      </c>
      <c r="CH106" s="217">
        <f>IF(LOWER(T106)="ILS",12,1)*CG106/VLOOKUP($T106,CPC_USDConversion_xlTbl[[Currency2]:[Units/1 USD]],2,FALSE)</f>
        <v/>
      </c>
      <c r="CI106" s="225">
        <f>AF106</f>
        <v/>
      </c>
      <c r="CJ106" s="225">
        <f>IFERROR(CI106-CH106,"")</f>
        <v/>
      </c>
      <c r="CK106" s="140">
        <f>ROUND(AN106*CC106,-2)</f>
        <v/>
      </c>
      <c r="CL106" s="217">
        <f>CK106/VLOOKUP($T106,'USD Converstion'!$C$7:$D$174,2,FALSE)</f>
        <v/>
      </c>
      <c r="CM106" s="145">
        <f>IF(AD106&gt;X106,1,0)</f>
        <v/>
      </c>
      <c r="CN106" s="225">
        <f>IF(CM106&gt;0,AG106,0)</f>
        <v/>
      </c>
      <c r="CO106" s="225">
        <f>IF(CM106=0,0,AF106)</f>
        <v/>
      </c>
      <c r="CP106" s="146" t="n">
        <v>0</v>
      </c>
      <c r="CQ106" s="147" t="inlineStr">
        <is>
          <t>Regular</t>
        </is>
      </c>
      <c r="CR106" s="225">
        <f>AM106/VLOOKUP(T106,'USD Converstion'!$C$7:$D$174,2,FALSE)</f>
        <v/>
      </c>
      <c r="CS106" s="226">
        <f>AT106</f>
        <v/>
      </c>
      <c r="CT106" s="222" t="n">
        <v>0</v>
      </c>
      <c r="CU106" s="227" t="n"/>
      <c r="CV106" s="145">
        <f>IF(AX106&gt;0,1,0)</f>
        <v/>
      </c>
      <c r="CW106" s="145">
        <f>IF(AY106&gt;0,1,0)</f>
        <v/>
      </c>
      <c r="CX106" s="52" t="n">
        <v>0</v>
      </c>
      <c r="DM106">
        <f>IF(LOWER(T106)="ILS",12,1)*Y106/VLOOKUP($T106,CPC_USDConversion_xlTbl[[Currency2]:[Units/1 USD]],2,FALSE)</f>
        <v/>
      </c>
    </row>
    <row r="107">
      <c r="B107" s="113" t="n">
        <v>101867</v>
      </c>
      <c r="C107" s="113" t="n">
        <v>87051</v>
      </c>
      <c r="D107" s="113" t="n">
        <v>76565</v>
      </c>
      <c r="E107" s="114" t="inlineStr">
        <is>
          <t>Wei Shih (April) Lee</t>
        </is>
      </c>
      <c r="F107" s="152" t="inlineStr">
        <is>
          <t>Regional Sales Manager</t>
        </is>
      </c>
      <c r="G107" s="113" t="inlineStr">
        <is>
          <t>South Asia Mgmt</t>
        </is>
      </c>
      <c r="H107" s="113" t="inlineStr">
        <is>
          <t>Evan Dumas</t>
        </is>
      </c>
      <c r="I107" s="113" t="inlineStr">
        <is>
          <t>Evan Dumas</t>
        </is>
      </c>
      <c r="J107" s="114" t="inlineStr">
        <is>
          <t>Sharat Sinha</t>
        </is>
      </c>
      <c r="K107" s="114" t="inlineStr">
        <is>
          <t>Sharat Sinha</t>
        </is>
      </c>
      <c r="L107" s="113" t="inlineStr">
        <is>
          <t>APAC Sales</t>
        </is>
      </c>
      <c r="M107" s="115" t="n">
        <v>1</v>
      </c>
      <c r="N107" s="151">
        <f>LEFT(CA107,3)</f>
        <v/>
      </c>
      <c r="O107" s="216" t="n">
        <v>43152</v>
      </c>
      <c r="P107" s="118">
        <f>($D$5-O107)/365</f>
        <v/>
      </c>
      <c r="Q107" s="119">
        <f>Q107</f>
        <v/>
      </c>
      <c r="R107" s="52" t="n"/>
      <c r="S107" s="120" t="inlineStr">
        <is>
          <t>Singapore</t>
        </is>
      </c>
      <c r="T107" s="120" t="inlineStr">
        <is>
          <t>SGD</t>
        </is>
      </c>
      <c r="U107" s="120" t="n">
        <v>281266.2499999999</v>
      </c>
      <c r="V107" s="120" t="n">
        <v>132065.4545454545</v>
      </c>
      <c r="W107" s="120" t="n"/>
      <c r="X107" s="120">
        <f>W107+V107+U107</f>
        <v/>
      </c>
      <c r="Y107" s="121" t="n"/>
      <c r="Z107" s="121" t="n"/>
      <c r="AA107" s="122" t="n"/>
      <c r="AB107" s="122" t="n"/>
      <c r="AC107" s="122" t="n"/>
      <c r="AD107" s="123">
        <f>AC107+AB107+AA107</f>
        <v/>
      </c>
      <c r="AE107" s="124">
        <f>IFERROR(AD107/X107-1,"")</f>
        <v/>
      </c>
      <c r="AF107" s="217">
        <f>IF(LOWER(T107)="ILS",12,1)*X107/VLOOKUP($T107,CPC_USDConversion_xlTbl[[Currency2]:[Units/1 USD]],2,FALSE)</f>
        <v/>
      </c>
      <c r="AG107" s="217">
        <f>IF(LOWER(T107)="ILS",12,1)*AD107/VLOOKUP($T107,CPC_USDConversion_xlTbl[[Currency2]:[Units/1 USD]],2,FALSE)</f>
        <v/>
      </c>
      <c r="AH107" s="126">
        <f>AF107/VLOOKUP($S107,'CP$'!$B$5:$D$74,2,FALSE)</f>
        <v/>
      </c>
      <c r="AI107" s="126">
        <f>AG107/VLOOKUP($S107,'CP$'!$B$5:$D$74,2,FALSE)</f>
        <v/>
      </c>
      <c r="AJ107" s="52" t="n"/>
      <c r="AK107" s="127" t="inlineStr">
        <is>
          <t>Sales Variable</t>
        </is>
      </c>
      <c r="AL107" s="218" t="n"/>
      <c r="AM107" s="129" t="n"/>
      <c r="AN107" s="121" t="n"/>
      <c r="AO107" s="130" t="n"/>
      <c r="AP107" s="131">
        <f>IFERROR(AO107/AM107,"")</f>
        <v/>
      </c>
      <c r="AQ107" s="219">
        <f>AO107*CC107</f>
        <v/>
      </c>
      <c r="AR107" s="219" t="n"/>
      <c r="AS107" s="220">
        <f>AQ107-AR107</f>
        <v/>
      </c>
      <c r="AT107" s="217">
        <f>AS107/VLOOKUP($T107,'USD Converstion'!$C$7:$D$174,2,FALSE)</f>
        <v/>
      </c>
      <c r="AU107" s="52" t="n"/>
      <c r="AV107" s="221" t="n">
        <v>43957</v>
      </c>
      <c r="AW107" s="222" t="n">
        <v>29231.10679611651</v>
      </c>
      <c r="AX107" s="222" t="n"/>
      <c r="AY107" s="223" t="n"/>
      <c r="AZ107" s="52" t="n"/>
      <c r="BA107" s="137" t="n"/>
      <c r="BB107" s="138" t="inlineStr">
        <is>
          <t xml:space="preserve"> </t>
        </is>
      </c>
      <c r="BC107" s="52" t="n"/>
      <c r="BD107" s="219" t="n">
        <v>213150</v>
      </c>
      <c r="BE107" s="219" t="n">
        <v>142100</v>
      </c>
      <c r="BF107" s="219" t="n"/>
      <c r="BG107" s="120">
        <f>BF107+BE107+BD107</f>
        <v/>
      </c>
      <c r="BH107" s="217">
        <f>IF(LOWER(T107)="ILS",12,1)*BG107/VLOOKUP($T107,CPC_USDConversion_xlTbl[[Currency2]:[Units/1 USD]],2,FALSE)</f>
        <v/>
      </c>
      <c r="BI107" s="224">
        <f>BH107/VLOOKUP($S107,'CP$'!$B$5:$D$74,2,FALSE)</f>
        <v/>
      </c>
      <c r="BJ107" s="140" t="n">
        <v>280000</v>
      </c>
      <c r="BK107" s="140" t="n">
        <v>385000</v>
      </c>
      <c r="BL107" s="141">
        <f>IFERROR(U107/X107,"")</f>
        <v/>
      </c>
      <c r="BM107" s="141">
        <f>IFERROR(V107/X107,"")</f>
        <v/>
      </c>
      <c r="BN107" s="141">
        <f>IFERROR(W107/X107,"")</f>
        <v/>
      </c>
      <c r="BO107" s="141">
        <f>IFERROR(AA107/AD107,"")</f>
        <v/>
      </c>
      <c r="BP107" s="141">
        <f>IFERROR(AB107/AD107,"")</f>
        <v/>
      </c>
      <c r="BQ107" s="141">
        <f>IFERROR(AC107/AD107,"")</f>
        <v/>
      </c>
      <c r="BR107" s="119" t="n">
        <v>3</v>
      </c>
      <c r="BS107" s="119" t="n">
        <v>3</v>
      </c>
      <c r="BT107" s="119" t="n">
        <v>5</v>
      </c>
      <c r="BU107" s="119" t="n"/>
      <c r="BV107" s="119" t="n"/>
      <c r="BW107" s="119" t="n"/>
      <c r="BX107" s="119" t="n"/>
      <c r="BY107" s="119" t="n"/>
      <c r="BZ107" s="119" t="inlineStr">
        <is>
          <t>Employee</t>
        </is>
      </c>
      <c r="CA107" s="142" t="inlineStr">
        <is>
          <t>S31M</t>
        </is>
      </c>
      <c r="CB107" s="131" t="n">
        <v>1</v>
      </c>
      <c r="CC107" s="143">
        <f>IF(P107&gt;1,1,P107)*CB107</f>
        <v/>
      </c>
      <c r="CD107" s="143" t="n"/>
      <c r="CE107" s="222" t="n">
        <v>99966.2</v>
      </c>
      <c r="CF107" s="86" t="n"/>
      <c r="CG107" s="219" t="n">
        <v>353717.0731707317</v>
      </c>
      <c r="CH107" s="217">
        <f>IF(LOWER(T107)="ILS",12,1)*CG107/VLOOKUP($T107,CPC_USDConversion_xlTbl[[Currency2]:[Units/1 USD]],2,FALSE)</f>
        <v/>
      </c>
      <c r="CI107" s="225">
        <f>AF107</f>
        <v/>
      </c>
      <c r="CJ107" s="225">
        <f>IFERROR(CI107-CH107,"")</f>
        <v/>
      </c>
      <c r="CK107" s="140">
        <f>ROUND(AN107*CC107,-2)</f>
        <v/>
      </c>
      <c r="CL107" s="217">
        <f>CK107/VLOOKUP($T107,'USD Converstion'!$C$7:$D$174,2,FALSE)</f>
        <v/>
      </c>
      <c r="CM107" s="145">
        <f>IF(AD107&gt;X107,1,0)</f>
        <v/>
      </c>
      <c r="CN107" s="225">
        <f>IF(CM107&gt;0,AG107,0)</f>
        <v/>
      </c>
      <c r="CO107" s="225">
        <f>IF(CM107=0,0,AF107)</f>
        <v/>
      </c>
      <c r="CP107" s="146" t="n">
        <v>0</v>
      </c>
      <c r="CQ107" s="147" t="inlineStr">
        <is>
          <t>Regular</t>
        </is>
      </c>
      <c r="CR107" s="225">
        <f>AM107/VLOOKUP(T107,'USD Converstion'!$C$7:$D$174,2,FALSE)</f>
        <v/>
      </c>
      <c r="CS107" s="226">
        <f>AT107</f>
        <v/>
      </c>
      <c r="CT107" s="222" t="n">
        <v>0</v>
      </c>
      <c r="CU107" s="227" t="n"/>
      <c r="CV107" s="145">
        <f>IF(AX107&gt;0,1,0)</f>
        <v/>
      </c>
      <c r="CW107" s="145">
        <f>IF(AY107&gt;0,1,0)</f>
        <v/>
      </c>
      <c r="CX107" s="52" t="n">
        <v>0</v>
      </c>
      <c r="DM107">
        <f>IF(LOWER(T107)="ILS",12,1)*Y107/VLOOKUP($T107,CPC_USDConversion_xlTbl[[Currency2]:[Units/1 USD]],2,FALSE)</f>
        <v/>
      </c>
    </row>
    <row r="108">
      <c r="B108" s="113" t="n">
        <v>113977</v>
      </c>
      <c r="C108" s="113" t="n">
        <v>115251</v>
      </c>
      <c r="D108" s="113" t="n">
        <v>53462</v>
      </c>
      <c r="E108" s="114" t="inlineStr">
        <is>
          <t>Yuvaluk Saengue</t>
        </is>
      </c>
      <c r="F108" s="152" t="inlineStr">
        <is>
          <t>Country Manager, Thailand</t>
        </is>
      </c>
      <c r="G108" s="113" t="inlineStr">
        <is>
          <t>ROSA Sales</t>
        </is>
      </c>
      <c r="H108" s="113" t="inlineStr">
        <is>
          <t>Wei Shih (April)  Lee</t>
        </is>
      </c>
      <c r="I108" s="113" t="inlineStr">
        <is>
          <t>Evan Dumas</t>
        </is>
      </c>
      <c r="J108" s="114" t="inlineStr">
        <is>
          <t>Sharat Sinha</t>
        </is>
      </c>
      <c r="K108" s="114" t="inlineStr">
        <is>
          <t>Sharat Sinha</t>
        </is>
      </c>
      <c r="L108" s="113" t="inlineStr">
        <is>
          <t>APAC Sales</t>
        </is>
      </c>
      <c r="M108" s="115" t="n">
        <v>1</v>
      </c>
      <c r="N108" s="151">
        <f>LEFT(CA108,3)</f>
        <v/>
      </c>
      <c r="O108" s="216" t="n">
        <v>43374</v>
      </c>
      <c r="P108" s="118">
        <f>($D$5-O108)/365</f>
        <v/>
      </c>
      <c r="Q108" s="119">
        <f>Q108</f>
        <v/>
      </c>
      <c r="R108" s="52" t="n"/>
      <c r="S108" s="120" t="inlineStr">
        <is>
          <t>Thailand</t>
        </is>
      </c>
      <c r="T108" s="120" t="inlineStr">
        <is>
          <t>THB</t>
        </is>
      </c>
      <c r="U108" s="120" t="n">
        <v>3122000</v>
      </c>
      <c r="V108" s="120" t="n">
        <v>1509390.909090909</v>
      </c>
      <c r="W108" s="120" t="n"/>
      <c r="X108" s="120">
        <f>W108+V108+U108</f>
        <v/>
      </c>
      <c r="Y108" s="121" t="n"/>
      <c r="Z108" s="121" t="n"/>
      <c r="AA108" s="122" t="n"/>
      <c r="AB108" s="122" t="n"/>
      <c r="AC108" s="122" t="n"/>
      <c r="AD108" s="123">
        <f>AC108+AB108+AA108</f>
        <v/>
      </c>
      <c r="AE108" s="124">
        <f>IFERROR(AD108/X108-1,"")</f>
        <v/>
      </c>
      <c r="AF108" s="217">
        <f>IF(LOWER(T108)="ILS",12,1)*X108/VLOOKUP($T108,CPC_USDConversion_xlTbl[[Currency2]:[Units/1 USD]],2,FALSE)</f>
        <v/>
      </c>
      <c r="AG108" s="217">
        <f>IF(LOWER(T108)="ILS",12,1)*AD108/VLOOKUP($T108,CPC_USDConversion_xlTbl[[Currency2]:[Units/1 USD]],2,FALSE)</f>
        <v/>
      </c>
      <c r="AH108" s="126">
        <f>AF108/VLOOKUP($S108,'CP$'!$B$5:$D$74,2,FALSE)</f>
        <v/>
      </c>
      <c r="AI108" s="126">
        <f>AG108/VLOOKUP($S108,'CP$'!$B$5:$D$74,2,FALSE)</f>
        <v/>
      </c>
      <c r="AJ108" s="52" t="n"/>
      <c r="AK108" s="127" t="inlineStr">
        <is>
          <t>Sales Variable</t>
        </is>
      </c>
      <c r="AL108" s="218" t="n"/>
      <c r="AM108" s="129" t="n"/>
      <c r="AN108" s="121" t="n"/>
      <c r="AO108" s="130" t="n"/>
      <c r="AP108" s="131">
        <f>IFERROR(AO108/AM108,"")</f>
        <v/>
      </c>
      <c r="AQ108" s="219">
        <f>AO108*CC108</f>
        <v/>
      </c>
      <c r="AR108" s="219" t="n"/>
      <c r="AS108" s="220">
        <f>AQ108-AR108</f>
        <v/>
      </c>
      <c r="AT108" s="217">
        <f>AS108/VLOOKUP($T108,'USD Converstion'!$C$7:$D$174,2,FALSE)</f>
        <v/>
      </c>
      <c r="AU108" s="52" t="n"/>
      <c r="AV108" s="221" t="n"/>
      <c r="AW108" s="222" t="n"/>
      <c r="AX108" s="222" t="n"/>
      <c r="AY108" s="223" t="n"/>
      <c r="AZ108" s="52" t="n"/>
      <c r="BA108" s="137" t="inlineStr">
        <is>
          <t>June, 2020 - Organization change from Title:Country Manager, Thailand to Title:Country Sales Manager, Thailand</t>
        </is>
      </c>
      <c r="BB108" s="138" t="inlineStr">
        <is>
          <t xml:space="preserve"> </t>
        </is>
      </c>
      <c r="BC108" s="52" t="n"/>
      <c r="BD108" s="219" t="n">
        <v>2400000</v>
      </c>
      <c r="BE108" s="219" t="n">
        <v>1600000</v>
      </c>
      <c r="BF108" s="219" t="n"/>
      <c r="BG108" s="120">
        <f>BF108+BE108+BD108</f>
        <v/>
      </c>
      <c r="BH108" s="217">
        <f>IF(LOWER(T108)="ILS",12,1)*BG108/VLOOKUP($T108,CPC_USDConversion_xlTbl[[Currency2]:[Units/1 USD]],2,FALSE)</f>
        <v/>
      </c>
      <c r="BI108" s="224">
        <f>BH108/VLOOKUP($S108,'CP$'!$B$5:$D$74,2,FALSE)</f>
        <v/>
      </c>
      <c r="BJ108" s="140" t="n">
        <v>2000000</v>
      </c>
      <c r="BK108" s="140" t="n">
        <v>4300000</v>
      </c>
      <c r="BL108" s="141">
        <f>IFERROR(U108/X108,"")</f>
        <v/>
      </c>
      <c r="BM108" s="141">
        <f>IFERROR(V108/X108,"")</f>
        <v/>
      </c>
      <c r="BN108" s="141">
        <f>IFERROR(W108/X108,"")</f>
        <v/>
      </c>
      <c r="BO108" s="141">
        <f>IFERROR(AA108/AD108,"")</f>
        <v/>
      </c>
      <c r="BP108" s="141">
        <f>IFERROR(AB108/AD108,"")</f>
        <v/>
      </c>
      <c r="BQ108" s="141">
        <f>IFERROR(AC108/AD108,"")</f>
        <v/>
      </c>
      <c r="BR108" s="119" t="n">
        <v>4</v>
      </c>
      <c r="BS108" s="119" t="n">
        <v>3</v>
      </c>
      <c r="BT108" s="119" t="n">
        <v>5</v>
      </c>
      <c r="BU108" s="119" t="n"/>
      <c r="BV108" s="119" t="n"/>
      <c r="BW108" s="119" t="n"/>
      <c r="BX108" s="119" t="n"/>
      <c r="BY108" s="119" t="n"/>
      <c r="BZ108" s="119" t="inlineStr">
        <is>
          <t>Contractor</t>
        </is>
      </c>
      <c r="CA108" s="142" t="inlineStr">
        <is>
          <t>S43M</t>
        </is>
      </c>
      <c r="CB108" s="131" t="n">
        <v>1</v>
      </c>
      <c r="CC108" s="143">
        <f>IF(P108&gt;1,1,P108)*CB108</f>
        <v/>
      </c>
      <c r="CD108" s="143" t="n"/>
      <c r="CE108" s="222" t="n"/>
      <c r="CF108" s="86" t="n"/>
      <c r="CG108" s="219" t="n">
        <v>4048980.487804879</v>
      </c>
      <c r="CH108" s="217">
        <f>IF(LOWER(T108)="ILS",12,1)*CG108/VLOOKUP($T108,CPC_USDConversion_xlTbl[[Currency2]:[Units/1 USD]],2,FALSE)</f>
        <v/>
      </c>
      <c r="CI108" s="225">
        <f>AF108</f>
        <v/>
      </c>
      <c r="CJ108" s="225">
        <f>IFERROR(CI108-CH108,"")</f>
        <v/>
      </c>
      <c r="CK108" s="140">
        <f>ROUND(AN108*CC108,-2)</f>
        <v/>
      </c>
      <c r="CL108" s="217">
        <f>CK108/VLOOKUP($T108,'USD Converstion'!$C$7:$D$174,2,FALSE)</f>
        <v/>
      </c>
      <c r="CM108" s="145">
        <f>IF(AD108&gt;X108,1,0)</f>
        <v/>
      </c>
      <c r="CN108" s="225">
        <f>IF(CM108&gt;0,AG108,0)</f>
        <v/>
      </c>
      <c r="CO108" s="225">
        <f>IF(CM108=0,0,AF108)</f>
        <v/>
      </c>
      <c r="CP108" s="146" t="n">
        <v>0</v>
      </c>
      <c r="CQ108" s="147" t="inlineStr">
        <is>
          <t>Regular</t>
        </is>
      </c>
      <c r="CR108" s="225">
        <f>AM108/VLOOKUP(T108,'USD Converstion'!$C$7:$D$174,2,FALSE)</f>
        <v/>
      </c>
      <c r="CS108" s="226">
        <f>AT108</f>
        <v/>
      </c>
      <c r="CT108" s="222" t="n">
        <v>0</v>
      </c>
      <c r="CU108" s="227" t="n"/>
      <c r="CV108" s="145">
        <f>IF(AX108&gt;0,1,0)</f>
        <v/>
      </c>
      <c r="CW108" s="145">
        <f>IF(AY108&gt;0,1,0)</f>
        <v/>
      </c>
      <c r="CX108" s="52" t="n">
        <v>0</v>
      </c>
      <c r="DM108">
        <f>IF(LOWER(T108)="ILS",12,1)*Y108/VLOOKUP($T108,CPC_USDConversion_xlTbl[[Currency2]:[Units/1 USD]],2,FALSE)</f>
        <v/>
      </c>
    </row>
    <row r="109">
      <c r="B109" s="113" t="n">
        <v>107600</v>
      </c>
      <c r="C109" s="113" t="n">
        <v>120623</v>
      </c>
      <c r="D109" s="113" t="n">
        <v>79456</v>
      </c>
      <c r="E109" s="114" t="inlineStr">
        <is>
          <t>Kendal Cole</t>
        </is>
      </c>
      <c r="F109" s="152" t="inlineStr">
        <is>
          <t>Threat Prevention Sales Manager</t>
        </is>
      </c>
      <c r="G109" s="113" t="inlineStr">
        <is>
          <t>Growth Technologies, APAC</t>
        </is>
      </c>
      <c r="H109" s="113" t="inlineStr">
        <is>
          <t>Doug Farndale</t>
        </is>
      </c>
      <c r="I109" s="113" t="inlineStr">
        <is>
          <t>Doug Farndale</t>
        </is>
      </c>
      <c r="J109" s="114" t="inlineStr">
        <is>
          <t>Sharat Sinha</t>
        </is>
      </c>
      <c r="K109" s="114" t="inlineStr">
        <is>
          <t>Sharat Sinha</t>
        </is>
      </c>
      <c r="L109" s="113" t="inlineStr">
        <is>
          <t>APAC Sales</t>
        </is>
      </c>
      <c r="M109" s="115" t="n">
        <v>1</v>
      </c>
      <c r="N109" s="151">
        <f>LEFT(CA109,3)</f>
        <v/>
      </c>
      <c r="O109" s="216" t="n">
        <v>43570</v>
      </c>
      <c r="P109" s="118">
        <f>($D$5-O109)/365</f>
        <v/>
      </c>
      <c r="Q109" s="119">
        <f>Q109</f>
        <v/>
      </c>
      <c r="R109" s="52" t="n"/>
      <c r="S109" s="120" t="inlineStr">
        <is>
          <t>Australia</t>
        </is>
      </c>
      <c r="T109" s="120" t="inlineStr">
        <is>
          <t>AUD</t>
        </is>
      </c>
      <c r="U109" s="120" t="n">
        <v>203000</v>
      </c>
      <c r="V109" s="120" t="n">
        <v>94118.18181818181</v>
      </c>
      <c r="W109" s="120" t="n"/>
      <c r="X109" s="120">
        <f>W109+V109+U109</f>
        <v/>
      </c>
      <c r="Y109" s="121" t="n"/>
      <c r="Z109" s="121" t="n"/>
      <c r="AA109" s="122" t="n"/>
      <c r="AB109" s="122" t="n"/>
      <c r="AC109" s="122" t="n"/>
      <c r="AD109" s="123">
        <f>AC109+AB109+AA109</f>
        <v/>
      </c>
      <c r="AE109" s="124">
        <f>IFERROR(AD109/X109-1,"")</f>
        <v/>
      </c>
      <c r="AF109" s="217">
        <f>IF(LOWER(T109)="ILS",12,1)*X109/VLOOKUP($T109,CPC_USDConversion_xlTbl[[Currency2]:[Units/1 USD]],2,FALSE)</f>
        <v/>
      </c>
      <c r="AG109" s="217">
        <f>IF(LOWER(T109)="ILS",12,1)*AD109/VLOOKUP($T109,CPC_USDConversion_xlTbl[[Currency2]:[Units/1 USD]],2,FALSE)</f>
        <v/>
      </c>
      <c r="AH109" s="126">
        <f>AF109/VLOOKUP($S109,'CP$'!$B$5:$D$74,2,FALSE)</f>
        <v/>
      </c>
      <c r="AI109" s="126">
        <f>AG109/VLOOKUP($S109,'CP$'!$B$5:$D$74,2,FALSE)</f>
        <v/>
      </c>
      <c r="AJ109" s="52" t="n"/>
      <c r="AK109" s="127" t="inlineStr">
        <is>
          <t>Sales Variable</t>
        </is>
      </c>
      <c r="AL109" s="218" t="n"/>
      <c r="AM109" s="129" t="n"/>
      <c r="AN109" s="121" t="n"/>
      <c r="AO109" s="130" t="n"/>
      <c r="AP109" s="131">
        <f>IFERROR(AO109/AM109,"")</f>
        <v/>
      </c>
      <c r="AQ109" s="219">
        <f>AO109*CC109</f>
        <v/>
      </c>
      <c r="AR109" s="219" t="n"/>
      <c r="AS109" s="220">
        <f>AQ109-AR109</f>
        <v/>
      </c>
      <c r="AT109" s="217">
        <f>AS109/VLOOKUP($T109,'USD Converstion'!$C$7:$D$174,2,FALSE)</f>
        <v/>
      </c>
      <c r="AU109" s="52" t="n"/>
      <c r="AV109" s="221" t="n">
        <v>43957</v>
      </c>
      <c r="AW109" s="222" t="n">
        <v>11793.72815533981</v>
      </c>
      <c r="AX109" s="222" t="n"/>
      <c r="AY109" s="223" t="n"/>
      <c r="AZ109" s="52" t="n"/>
      <c r="BA109" s="137" t="inlineStr">
        <is>
          <t>May, 2020 - Organization change from RSU:0 to RSU:12000</t>
        </is>
      </c>
      <c r="BB109" s="138" t="inlineStr">
        <is>
          <t xml:space="preserve"> </t>
        </is>
      </c>
      <c r="BC109" s="52" t="n"/>
      <c r="BD109" s="219" t="n">
        <v>150000</v>
      </c>
      <c r="BE109" s="219" t="n">
        <v>100000</v>
      </c>
      <c r="BF109" s="219" t="n"/>
      <c r="BG109" s="120">
        <f>BF109+BE109+BD109</f>
        <v/>
      </c>
      <c r="BH109" s="217">
        <f>IF(LOWER(T109)="ILS",12,1)*BG109/VLOOKUP($T109,CPC_USDConversion_xlTbl[[Currency2]:[Units/1 USD]],2,FALSE)</f>
        <v/>
      </c>
      <c r="BI109" s="224">
        <f>BH109/VLOOKUP($S109,'CP$'!$B$5:$D$74,2,FALSE)</f>
        <v/>
      </c>
      <c r="BJ109" s="140" t="n">
        <v>240000</v>
      </c>
      <c r="BK109" s="140" t="n">
        <v>335000</v>
      </c>
      <c r="BL109" s="141">
        <f>IFERROR(U109/X109,"")</f>
        <v/>
      </c>
      <c r="BM109" s="141">
        <f>IFERROR(V109/X109,"")</f>
        <v/>
      </c>
      <c r="BN109" s="141">
        <f>IFERROR(W109/X109,"")</f>
        <v/>
      </c>
      <c r="BO109" s="141">
        <f>IFERROR(AA109/AD109,"")</f>
        <v/>
      </c>
      <c r="BP109" s="141">
        <f>IFERROR(AB109/AD109,"")</f>
        <v/>
      </c>
      <c r="BQ109" s="141">
        <f>IFERROR(AC109/AD109,"")</f>
        <v/>
      </c>
      <c r="BR109" s="119" t="n">
        <v>4</v>
      </c>
      <c r="BS109" s="119" t="n">
        <v>3</v>
      </c>
      <c r="BT109" s="119" t="n">
        <v>5</v>
      </c>
      <c r="BU109" s="119" t="n"/>
      <c r="BV109" s="119" t="n"/>
      <c r="BW109" s="119" t="n"/>
      <c r="BX109" s="119" t="n"/>
      <c r="BY109" s="119" t="n"/>
      <c r="BZ109" s="119" t="inlineStr">
        <is>
          <t>Employee</t>
        </is>
      </c>
      <c r="CA109" s="142" t="inlineStr">
        <is>
          <t>S43P</t>
        </is>
      </c>
      <c r="CB109" s="131" t="n">
        <v>1</v>
      </c>
      <c r="CC109" s="143">
        <f>IF(P109&gt;1,1,P109)*CB109</f>
        <v/>
      </c>
      <c r="CD109" s="143" t="n"/>
      <c r="CE109" s="222" t="n">
        <v>13528.36</v>
      </c>
      <c r="CF109" s="86" t="n"/>
      <c r="CG109" s="219" t="n">
        <v>251907.3170731708</v>
      </c>
      <c r="CH109" s="217">
        <f>IF(LOWER(T109)="ILS",12,1)*CG109/VLOOKUP($T109,CPC_USDConversion_xlTbl[[Currency2]:[Units/1 USD]],2,FALSE)</f>
        <v/>
      </c>
      <c r="CI109" s="225">
        <f>AF109</f>
        <v/>
      </c>
      <c r="CJ109" s="225">
        <f>IFERROR(CI109-CH109,"")</f>
        <v/>
      </c>
      <c r="CK109" s="140">
        <f>ROUND(AN109*CC109,-2)</f>
        <v/>
      </c>
      <c r="CL109" s="217">
        <f>CK109/VLOOKUP($T109,'USD Converstion'!$C$7:$D$174,2,FALSE)</f>
        <v/>
      </c>
      <c r="CM109" s="145">
        <f>IF(AD109&gt;X109,1,0)</f>
        <v/>
      </c>
      <c r="CN109" s="225">
        <f>IF(CM109&gt;0,AG109,0)</f>
        <v/>
      </c>
      <c r="CO109" s="225">
        <f>IF(CM109=0,0,AF109)</f>
        <v/>
      </c>
      <c r="CP109" s="146" t="n">
        <v>0</v>
      </c>
      <c r="CQ109" s="147" t="inlineStr">
        <is>
          <t>Regular</t>
        </is>
      </c>
      <c r="CR109" s="225">
        <f>AM109/VLOOKUP(T109,'USD Converstion'!$C$7:$D$174,2,FALSE)</f>
        <v/>
      </c>
      <c r="CS109" s="226">
        <f>AT109</f>
        <v/>
      </c>
      <c r="CT109" s="222" t="n">
        <v>0</v>
      </c>
      <c r="CU109" s="227" t="n"/>
      <c r="CV109" s="145">
        <f>IF(AX109&gt;0,1,0)</f>
        <v/>
      </c>
      <c r="CW109" s="145">
        <f>IF(AY109&gt;0,1,0)</f>
        <v/>
      </c>
      <c r="CX109" s="52" t="n">
        <v>0</v>
      </c>
      <c r="DM109">
        <f>IF(LOWER(T109)="ILS",12,1)*Y109/VLOOKUP($T109,CPC_USDConversion_xlTbl[[Currency2]:[Units/1 USD]],2,FALSE)</f>
        <v/>
      </c>
    </row>
    <row r="110">
      <c r="B110" s="113" t="n">
        <v>114721</v>
      </c>
      <c r="C110" s="113" t="n">
        <v>57409</v>
      </c>
      <c r="D110" s="113" t="n">
        <v>61650</v>
      </c>
      <c r="E110" s="114" t="inlineStr">
        <is>
          <t>Alexander Savushkin</t>
        </is>
      </c>
      <c r="F110" s="152" t="inlineStr">
        <is>
          <t>Sales Manager - CIS Region</t>
        </is>
      </c>
      <c r="G110" s="113" t="inlineStr">
        <is>
          <t>Sales Russia</t>
        </is>
      </c>
      <c r="H110" s="113" t="inlineStr">
        <is>
          <t>Vasily Dyagilev</t>
        </is>
      </c>
      <c r="I110" s="113" t="inlineStr">
        <is>
          <t>David Klusacek</t>
        </is>
      </c>
      <c r="J110" s="114" t="inlineStr">
        <is>
          <t>Thorsten Freitag</t>
        </is>
      </c>
      <c r="K110" s="114" t="inlineStr">
        <is>
          <t>Bruno Darmon</t>
        </is>
      </c>
      <c r="L110" s="113" t="inlineStr">
        <is>
          <t>EMEA Sales</t>
        </is>
      </c>
      <c r="M110" s="115" t="n">
        <v>1</v>
      </c>
      <c r="N110" s="151">
        <f>LEFT(CA110,3)</f>
        <v/>
      </c>
      <c r="O110" s="216" t="n">
        <v>42422</v>
      </c>
      <c r="P110" s="118">
        <f>($D$5-O110)/365</f>
        <v/>
      </c>
      <c r="Q110" s="119">
        <f>Q110</f>
        <v/>
      </c>
      <c r="R110" s="52" t="n"/>
      <c r="S110" s="120" t="inlineStr">
        <is>
          <t>Ukraine</t>
        </is>
      </c>
      <c r="T110" s="120" t="inlineStr">
        <is>
          <t>USD</t>
        </is>
      </c>
      <c r="U110" s="120" t="n">
        <v>129500</v>
      </c>
      <c r="V110" s="120" t="n">
        <v>58481.81818181818</v>
      </c>
      <c r="W110" s="120" t="n"/>
      <c r="X110" s="120">
        <f>W110+V110+U110</f>
        <v/>
      </c>
      <c r="Y110" s="121" t="n"/>
      <c r="Z110" s="121" t="n"/>
      <c r="AA110" s="122" t="n"/>
      <c r="AB110" s="122" t="n"/>
      <c r="AC110" s="122" t="n"/>
      <c r="AD110" s="123">
        <f>AC110+AB110+AA110</f>
        <v/>
      </c>
      <c r="AE110" s="124">
        <f>IFERROR(AD110/X110-1,"")</f>
        <v/>
      </c>
      <c r="AF110" s="217">
        <f>IF(LOWER(T110)="ILS",12,1)*X110/VLOOKUP($T110,CPC_USDConversion_xlTbl[[Currency2]:[Units/1 USD]],2,FALSE)</f>
        <v/>
      </c>
      <c r="AG110" s="217">
        <f>IF(LOWER(T110)="ILS",12,1)*AD110/VLOOKUP($T110,CPC_USDConversion_xlTbl[[Currency2]:[Units/1 USD]],2,FALSE)</f>
        <v/>
      </c>
      <c r="AH110" s="126">
        <f>AF110/VLOOKUP($S110,'CP$'!$B$5:$D$74,2,FALSE)</f>
        <v/>
      </c>
      <c r="AI110" s="126">
        <f>AG110/VLOOKUP($S110,'CP$'!$B$5:$D$74,2,FALSE)</f>
        <v/>
      </c>
      <c r="AJ110" s="52" t="n"/>
      <c r="AK110" s="127" t="inlineStr">
        <is>
          <t>Sales Variable</t>
        </is>
      </c>
      <c r="AL110" s="218" t="n"/>
      <c r="AM110" s="129" t="n"/>
      <c r="AN110" s="121" t="n"/>
      <c r="AO110" s="130" t="n"/>
      <c r="AP110" s="131">
        <f>IFERROR(AO110/AM110,"")</f>
        <v/>
      </c>
      <c r="AQ110" s="219">
        <f>AO110*CC110</f>
        <v/>
      </c>
      <c r="AR110" s="219" t="n"/>
      <c r="AS110" s="220">
        <f>AQ110-AR110</f>
        <v/>
      </c>
      <c r="AT110" s="217">
        <f>AS110/VLOOKUP($T110,'USD Converstion'!$C$7:$D$174,2,FALSE)</f>
        <v/>
      </c>
      <c r="AU110" s="52" t="n"/>
      <c r="AV110" s="221" t="n">
        <v>43957</v>
      </c>
      <c r="AW110" s="222" t="n">
        <v>34154.60194174758</v>
      </c>
      <c r="AX110" s="222" t="n"/>
      <c r="AY110" s="223" t="n"/>
      <c r="AZ110" s="52" t="n"/>
      <c r="BA110" s="137" t="n"/>
      <c r="BB110" s="138" t="inlineStr">
        <is>
          <t xml:space="preserve"> </t>
        </is>
      </c>
      <c r="BC110" s="52" t="n"/>
      <c r="BD110" s="219" t="n">
        <v>93000</v>
      </c>
      <c r="BE110" s="219" t="n">
        <v>62000</v>
      </c>
      <c r="BF110" s="219" t="n"/>
      <c r="BG110" s="120">
        <f>BF110+BE110+BD110</f>
        <v/>
      </c>
      <c r="BH110" s="217">
        <f>IF(LOWER(T110)="ILS",12,1)*BG110/VLOOKUP($T110,CPC_USDConversion_xlTbl[[Currency2]:[Units/1 USD]],2,FALSE)</f>
        <v/>
      </c>
      <c r="BI110" s="224">
        <f>BH110/VLOOKUP($S110,'CP$'!$B$5:$D$74,2,FALSE)</f>
        <v/>
      </c>
      <c r="BJ110" s="140" t="n">
        <v>60000</v>
      </c>
      <c r="BK110" s="140" t="n">
        <v>110000</v>
      </c>
      <c r="BL110" s="141">
        <f>IFERROR(U110/X110,"")</f>
        <v/>
      </c>
      <c r="BM110" s="141">
        <f>IFERROR(V110/X110,"")</f>
        <v/>
      </c>
      <c r="BN110" s="141">
        <f>IFERROR(W110/X110,"")</f>
        <v/>
      </c>
      <c r="BO110" s="141">
        <f>IFERROR(AA110/AD110,"")</f>
        <v/>
      </c>
      <c r="BP110" s="141">
        <f>IFERROR(AB110/AD110,"")</f>
        <v/>
      </c>
      <c r="BQ110" s="141">
        <f>IFERROR(AC110/AD110,"")</f>
        <v/>
      </c>
      <c r="BR110" s="119" t="n">
        <v>4</v>
      </c>
      <c r="BS110" s="119" t="n">
        <v>5</v>
      </c>
      <c r="BT110" s="119" t="n">
        <v>5</v>
      </c>
      <c r="BU110" s="119" t="n"/>
      <c r="BV110" s="119" t="n"/>
      <c r="BW110" s="119" t="n"/>
      <c r="BX110" s="119" t="n"/>
      <c r="BY110" s="119" t="n"/>
      <c r="BZ110" s="119" t="inlineStr">
        <is>
          <t>Contractor</t>
        </is>
      </c>
      <c r="CA110" s="142" t="inlineStr">
        <is>
          <t>S41M</t>
        </is>
      </c>
      <c r="CB110" s="131" t="n">
        <v>1</v>
      </c>
      <c r="CC110" s="143">
        <f>IF(P110&gt;1,1,P110)*CB110</f>
        <v/>
      </c>
      <c r="CD110" s="143" t="n"/>
      <c r="CE110" s="222" t="n">
        <v>39627.32</v>
      </c>
      <c r="CF110" s="86" t="n"/>
      <c r="CG110" s="219" t="n">
        <v>156297.5609756098</v>
      </c>
      <c r="CH110" s="217">
        <f>IF(LOWER(T110)="ILS",12,1)*CG110/VLOOKUP($T110,CPC_USDConversion_xlTbl[[Currency2]:[Units/1 USD]],2,FALSE)</f>
        <v/>
      </c>
      <c r="CI110" s="225">
        <f>AF110</f>
        <v/>
      </c>
      <c r="CJ110" s="225">
        <f>IFERROR(CI110-CH110,"")</f>
        <v/>
      </c>
      <c r="CK110" s="140">
        <f>ROUND(AN110*CC110,-2)</f>
        <v/>
      </c>
      <c r="CL110" s="217">
        <f>CK110/VLOOKUP($T110,'USD Converstion'!$C$7:$D$174,2,FALSE)</f>
        <v/>
      </c>
      <c r="CM110" s="145">
        <f>IF(AD110&gt;X110,1,0)</f>
        <v/>
      </c>
      <c r="CN110" s="225">
        <f>IF(CM110&gt;0,AG110,0)</f>
        <v/>
      </c>
      <c r="CO110" s="225">
        <f>IF(CM110=0,0,AF110)</f>
        <v/>
      </c>
      <c r="CP110" s="146" t="n">
        <v>0</v>
      </c>
      <c r="CQ110" s="147" t="inlineStr">
        <is>
          <t>Regular</t>
        </is>
      </c>
      <c r="CR110" s="225">
        <f>AM110/VLOOKUP(T110,'USD Converstion'!$C$7:$D$174,2,FALSE)</f>
        <v/>
      </c>
      <c r="CS110" s="226">
        <f>AT110</f>
        <v/>
      </c>
      <c r="CT110" s="222" t="n">
        <v>0</v>
      </c>
      <c r="CU110" s="227" t="n"/>
      <c r="CV110" s="145">
        <f>IF(AX110&gt;0,1,0)</f>
        <v/>
      </c>
      <c r="CW110" s="145">
        <f>IF(AY110&gt;0,1,0)</f>
        <v/>
      </c>
      <c r="CX110" s="52" t="n">
        <v>0</v>
      </c>
      <c r="DM110">
        <f>IF(LOWER(T110)="ILS",12,1)*Y110/VLOOKUP($T110,CPC_USDConversion_xlTbl[[Currency2]:[Units/1 USD]],2,FALSE)</f>
        <v/>
      </c>
    </row>
    <row r="111">
      <c r="B111" s="113" t="n">
        <v>138055</v>
      </c>
      <c r="C111" s="113" t="n">
        <v>114136</v>
      </c>
      <c r="D111" s="113" t="n"/>
      <c r="E111" s="114" t="inlineStr">
        <is>
          <t>Daniel Safar</t>
        </is>
      </c>
      <c r="F111" s="152" t="inlineStr">
        <is>
          <t>Country Manager, CZR</t>
        </is>
      </c>
      <c r="G111" s="113" t="inlineStr">
        <is>
          <t>Eastern Europe &amp; Greece Mgmt</t>
        </is>
      </c>
      <c r="H111" s="113" t="inlineStr">
        <is>
          <t>David Klusacek</t>
        </is>
      </c>
      <c r="I111" s="113" t="inlineStr">
        <is>
          <t>David Klusacek</t>
        </is>
      </c>
      <c r="J111" s="114" t="inlineStr">
        <is>
          <t>Thorsten Freitag</t>
        </is>
      </c>
      <c r="K111" s="114" t="inlineStr">
        <is>
          <t>Bruno Darmon</t>
        </is>
      </c>
      <c r="L111" s="113" t="inlineStr">
        <is>
          <t>EMEA Sales</t>
        </is>
      </c>
      <c r="M111" s="115" t="n">
        <v>1</v>
      </c>
      <c r="N111" s="151">
        <f>LEFT(CA111,3)</f>
        <v/>
      </c>
      <c r="O111" s="216" t="n">
        <v>38534</v>
      </c>
      <c r="P111" s="118">
        <f>($D$5-O111)/365</f>
        <v/>
      </c>
      <c r="Q111" s="119">
        <f>Q111</f>
        <v/>
      </c>
      <c r="R111" s="52" t="n"/>
      <c r="S111" s="120" t="inlineStr">
        <is>
          <t>Czech Republic</t>
        </is>
      </c>
      <c r="T111" s="120" t="inlineStr">
        <is>
          <t>CZK</t>
        </is>
      </c>
      <c r="U111" s="120" t="n">
        <v>3422000</v>
      </c>
      <c r="V111" s="120" t="n">
        <v>1654845.454545454</v>
      </c>
      <c r="W111" s="120" t="n"/>
      <c r="X111" s="120">
        <f>W111+V111+U111</f>
        <v/>
      </c>
      <c r="Y111" s="121" t="n"/>
      <c r="Z111" s="121" t="n"/>
      <c r="AA111" s="122" t="n"/>
      <c r="AB111" s="122" t="n"/>
      <c r="AC111" s="122" t="n"/>
      <c r="AD111" s="123">
        <f>AC111+AB111+AA111</f>
        <v/>
      </c>
      <c r="AE111" s="124">
        <f>IFERROR(AD111/X111-1,"")</f>
        <v/>
      </c>
      <c r="AF111" s="217">
        <f>IF(LOWER(T111)="ILS",12,1)*X111/VLOOKUP($T111,CPC_USDConversion_xlTbl[[Currency2]:[Units/1 USD]],2,FALSE)</f>
        <v/>
      </c>
      <c r="AG111" s="217">
        <f>IF(LOWER(T111)="ILS",12,1)*AD111/VLOOKUP($T111,CPC_USDConversion_xlTbl[[Currency2]:[Units/1 USD]],2,FALSE)</f>
        <v/>
      </c>
      <c r="AH111" s="126">
        <f>AF111/VLOOKUP($S111,'CP$'!$B$5:$D$74,2,FALSE)</f>
        <v/>
      </c>
      <c r="AI111" s="126">
        <f>AG111/VLOOKUP($S111,'CP$'!$B$5:$D$74,2,FALSE)</f>
        <v/>
      </c>
      <c r="AJ111" s="52" t="n"/>
      <c r="AK111" s="127" t="inlineStr">
        <is>
          <t>Sales Variable</t>
        </is>
      </c>
      <c r="AL111" s="218" t="n"/>
      <c r="AM111" s="129" t="n"/>
      <c r="AN111" s="121" t="n"/>
      <c r="AO111" s="130" t="n"/>
      <c r="AP111" s="131">
        <f>IFERROR(AO111/AM111,"")</f>
        <v/>
      </c>
      <c r="AQ111" s="219">
        <f>AO111*CC111</f>
        <v/>
      </c>
      <c r="AR111" s="219" t="n"/>
      <c r="AS111" s="220">
        <f>AQ111-AR111</f>
        <v/>
      </c>
      <c r="AT111" s="217">
        <f>AS111/VLOOKUP($T111,'USD Converstion'!$C$7:$D$174,2,FALSE)</f>
        <v/>
      </c>
      <c r="AU111" s="52" t="n"/>
      <c r="AV111" s="221" t="n">
        <v>43957</v>
      </c>
      <c r="AW111" s="222" t="n">
        <v>77850.6213592233</v>
      </c>
      <c r="AX111" s="222" t="n"/>
      <c r="AY111" s="223" t="n"/>
      <c r="AZ111" s="52" t="n"/>
      <c r="BA111" s="137" t="n"/>
      <c r="BB111" s="138" t="inlineStr">
        <is>
          <t xml:space="preserve"> </t>
        </is>
      </c>
      <c r="BC111" s="52" t="n"/>
      <c r="BD111" s="219" t="n">
        <v>2652000</v>
      </c>
      <c r="BE111" s="219" t="n">
        <v>1768000</v>
      </c>
      <c r="BF111" s="219" t="n"/>
      <c r="BG111" s="120">
        <f>BF111+BE111+BD111</f>
        <v/>
      </c>
      <c r="BH111" s="217">
        <f>IF(LOWER(T111)="ILS",12,1)*BG111/VLOOKUP($T111,CPC_USDConversion_xlTbl[[Currency2]:[Units/1 USD]],2,FALSE)</f>
        <v/>
      </c>
      <c r="BI111" s="224">
        <f>BH111/VLOOKUP($S111,'CP$'!$B$5:$D$74,2,FALSE)</f>
        <v/>
      </c>
      <c r="BJ111" s="140" t="n">
        <v>2800000</v>
      </c>
      <c r="BK111" s="140" t="n">
        <v>4600000</v>
      </c>
      <c r="BL111" s="141">
        <f>IFERROR(U111/X111,"")</f>
        <v/>
      </c>
      <c r="BM111" s="141">
        <f>IFERROR(V111/X111,"")</f>
        <v/>
      </c>
      <c r="BN111" s="141">
        <f>IFERROR(W111/X111,"")</f>
        <v/>
      </c>
      <c r="BO111" s="141">
        <f>IFERROR(AA111/AD111,"")</f>
        <v/>
      </c>
      <c r="BP111" s="141">
        <f>IFERROR(AB111/AD111,"")</f>
        <v/>
      </c>
      <c r="BQ111" s="141">
        <f>IFERROR(AC111/AD111,"")</f>
        <v/>
      </c>
      <c r="BR111" s="119" t="n">
        <v>4</v>
      </c>
      <c r="BS111" s="119" t="n">
        <v>5</v>
      </c>
      <c r="BT111" s="119" t="n">
        <v>5</v>
      </c>
      <c r="BU111" s="119" t="n"/>
      <c r="BV111" s="119" t="n"/>
      <c r="BW111" s="119" t="n"/>
      <c r="BX111" s="119" t="n"/>
      <c r="BY111" s="119" t="n"/>
      <c r="BZ111" s="119" t="inlineStr">
        <is>
          <t>Employee</t>
        </is>
      </c>
      <c r="CA111" s="142" t="inlineStr">
        <is>
          <t>S31M</t>
        </is>
      </c>
      <c r="CB111" s="131" t="n">
        <v>1</v>
      </c>
      <c r="CC111" s="143">
        <f>IF(P111&gt;1,1,P111)*CB111</f>
        <v/>
      </c>
      <c r="CD111" s="143" t="n"/>
      <c r="CE111" s="222" t="n">
        <v>198735.2</v>
      </c>
      <c r="CF111" s="86" t="n"/>
      <c r="CG111" s="219" t="n">
        <v>4439224.390243903</v>
      </c>
      <c r="CH111" s="217">
        <f>IF(LOWER(T111)="ILS",12,1)*CG111/VLOOKUP($T111,CPC_USDConversion_xlTbl[[Currency2]:[Units/1 USD]],2,FALSE)</f>
        <v/>
      </c>
      <c r="CI111" s="225">
        <f>AF111</f>
        <v/>
      </c>
      <c r="CJ111" s="225">
        <f>IFERROR(CI111-CH111,"")</f>
        <v/>
      </c>
      <c r="CK111" s="140">
        <f>ROUND(AN111*CC111,-2)</f>
        <v/>
      </c>
      <c r="CL111" s="217">
        <f>CK111/VLOOKUP($T111,'USD Converstion'!$C$7:$D$174,2,FALSE)</f>
        <v/>
      </c>
      <c r="CM111" s="145">
        <f>IF(AD111&gt;X111,1,0)</f>
        <v/>
      </c>
      <c r="CN111" s="225">
        <f>IF(CM111&gt;0,AG111,0)</f>
        <v/>
      </c>
      <c r="CO111" s="225">
        <f>IF(CM111=0,0,AF111)</f>
        <v/>
      </c>
      <c r="CP111" s="146" t="n">
        <v>0</v>
      </c>
      <c r="CQ111" s="147" t="inlineStr">
        <is>
          <t>Regular</t>
        </is>
      </c>
      <c r="CR111" s="225">
        <f>AM111/VLOOKUP(T111,'USD Converstion'!$C$7:$D$174,2,FALSE)</f>
        <v/>
      </c>
      <c r="CS111" s="226">
        <f>AT111</f>
        <v/>
      </c>
      <c r="CT111" s="222" t="n">
        <v>0</v>
      </c>
      <c r="CU111" s="227" t="n"/>
      <c r="CV111" s="145">
        <f>IF(AX111&gt;0,1,0)</f>
        <v/>
      </c>
      <c r="CW111" s="145">
        <f>IF(AY111&gt;0,1,0)</f>
        <v/>
      </c>
      <c r="CX111" s="52" t="n">
        <v>0</v>
      </c>
      <c r="DM111">
        <f>IF(LOWER(T111)="ILS",12,1)*Y111/VLOOKUP($T111,CPC_USDConversion_xlTbl[[Currency2]:[Units/1 USD]],2,FALSE)</f>
        <v/>
      </c>
    </row>
    <row r="112">
      <c r="B112" s="113" t="n">
        <v>110288</v>
      </c>
      <c r="C112" s="113" t="n">
        <v>40626</v>
      </c>
      <c r="D112" s="113" t="n"/>
      <c r="E112" s="114" t="inlineStr">
        <is>
          <t>Dmitry Titkov</t>
        </is>
      </c>
      <c r="F112" s="152" t="inlineStr">
        <is>
          <t>Commercial Enterprise Team Leader</t>
        </is>
      </c>
      <c r="G112" s="113" t="inlineStr">
        <is>
          <t>Sales Russia</t>
        </is>
      </c>
      <c r="H112" s="113" t="inlineStr">
        <is>
          <t>Vasily Dyagilev</t>
        </is>
      </c>
      <c r="I112" s="113" t="inlineStr">
        <is>
          <t>David Klusacek</t>
        </is>
      </c>
      <c r="J112" s="114" t="inlineStr">
        <is>
          <t>Thorsten Freitag</t>
        </is>
      </c>
      <c r="K112" s="114" t="inlineStr">
        <is>
          <t>Bruno Darmon</t>
        </is>
      </c>
      <c r="L112" s="113" t="inlineStr">
        <is>
          <t>EMEA Sales</t>
        </is>
      </c>
      <c r="M112" s="115" t="n">
        <v>1</v>
      </c>
      <c r="N112" s="151">
        <f>LEFT(CA112,3)</f>
        <v/>
      </c>
      <c r="O112" s="216" t="n">
        <v>41162</v>
      </c>
      <c r="P112" s="118">
        <f>($D$5-O112)/365</f>
        <v/>
      </c>
      <c r="Q112" s="119">
        <f>Q112</f>
        <v/>
      </c>
      <c r="R112" s="52" t="n"/>
      <c r="S112" s="120" t="inlineStr">
        <is>
          <t>Russian Federation</t>
        </is>
      </c>
      <c r="T112" s="120" t="inlineStr">
        <is>
          <t>RUB</t>
        </is>
      </c>
      <c r="U112" s="120" t="n">
        <v>5999500</v>
      </c>
      <c r="V112" s="120" t="n">
        <v>2870300</v>
      </c>
      <c r="W112" s="120" t="n"/>
      <c r="X112" s="120">
        <f>W112+V112+U112</f>
        <v/>
      </c>
      <c r="Y112" s="121" t="n"/>
      <c r="Z112" s="121" t="n"/>
      <c r="AA112" s="122" t="n"/>
      <c r="AB112" s="122" t="n"/>
      <c r="AC112" s="122" t="n"/>
      <c r="AD112" s="123">
        <f>AC112+AB112+AA112</f>
        <v/>
      </c>
      <c r="AE112" s="124">
        <f>IFERROR(AD112/X112-1,"")</f>
        <v/>
      </c>
      <c r="AF112" s="217">
        <f>IF(LOWER(T112)="ILS",12,1)*X112/VLOOKUP($T112,CPC_USDConversion_xlTbl[[Currency2]:[Units/1 USD]],2,FALSE)</f>
        <v/>
      </c>
      <c r="AG112" s="217">
        <f>IF(LOWER(T112)="ILS",12,1)*AD112/VLOOKUP($T112,CPC_USDConversion_xlTbl[[Currency2]:[Units/1 USD]],2,FALSE)</f>
        <v/>
      </c>
      <c r="AH112" s="126">
        <f>AF112/VLOOKUP($S112,'CP$'!$B$5:$D$74,2,FALSE)</f>
        <v/>
      </c>
      <c r="AI112" s="126">
        <f>AG112/VLOOKUP($S112,'CP$'!$B$5:$D$74,2,FALSE)</f>
        <v/>
      </c>
      <c r="AJ112" s="52" t="n"/>
      <c r="AK112" s="127" t="inlineStr">
        <is>
          <t>Sales Variable</t>
        </is>
      </c>
      <c r="AL112" s="218" t="n"/>
      <c r="AM112" s="129" t="n"/>
      <c r="AN112" s="121" t="n"/>
      <c r="AO112" s="130" t="n"/>
      <c r="AP112" s="131">
        <f>IFERROR(AO112/AM112,"")</f>
        <v/>
      </c>
      <c r="AQ112" s="219">
        <f>AO112*CC112</f>
        <v/>
      </c>
      <c r="AR112" s="219" t="n"/>
      <c r="AS112" s="220">
        <f>AQ112-AR112</f>
        <v/>
      </c>
      <c r="AT112" s="217">
        <f>AS112/VLOOKUP($T112,'USD Converstion'!$C$7:$D$174,2,FALSE)</f>
        <v/>
      </c>
      <c r="AU112" s="52" t="n"/>
      <c r="AV112" s="221" t="n">
        <v>43957</v>
      </c>
      <c r="AW112" s="222" t="n">
        <v>29231.10679611651</v>
      </c>
      <c r="AX112" s="222" t="n"/>
      <c r="AY112" s="223" t="n"/>
      <c r="AZ112" s="52" t="n"/>
      <c r="BA112" s="137" t="n"/>
      <c r="BB112" s="138" t="inlineStr">
        <is>
          <t xml:space="preserve"> </t>
        </is>
      </c>
      <c r="BC112" s="52" t="n"/>
      <c r="BD112" s="219" t="n">
        <v>4590000</v>
      </c>
      <c r="BE112" s="219" t="n">
        <v>3024000</v>
      </c>
      <c r="BF112" s="219" t="n"/>
      <c r="BG112" s="120">
        <f>BF112+BE112+BD112</f>
        <v/>
      </c>
      <c r="BH112" s="217">
        <f>IF(LOWER(T112)="ILS",12,1)*BG112/VLOOKUP($T112,CPC_USDConversion_xlTbl[[Currency2]:[Units/1 USD]],2,FALSE)</f>
        <v/>
      </c>
      <c r="BI112" s="224">
        <f>BH112/VLOOKUP($S112,'CP$'!$B$5:$D$74,2,FALSE)</f>
        <v/>
      </c>
      <c r="BJ112" s="140" t="n">
        <v>5500000</v>
      </c>
      <c r="BK112" s="140" t="n">
        <v>8200000</v>
      </c>
      <c r="BL112" s="141">
        <f>IFERROR(U112/X112,"")</f>
        <v/>
      </c>
      <c r="BM112" s="141">
        <f>IFERROR(V112/X112,"")</f>
        <v/>
      </c>
      <c r="BN112" s="141">
        <f>IFERROR(W112/X112,"")</f>
        <v/>
      </c>
      <c r="BO112" s="141">
        <f>IFERROR(AA112/AD112,"")</f>
        <v/>
      </c>
      <c r="BP112" s="141">
        <f>IFERROR(AB112/AD112,"")</f>
        <v/>
      </c>
      <c r="BQ112" s="141">
        <f>IFERROR(AC112/AD112,"")</f>
        <v/>
      </c>
      <c r="BR112" s="119" t="n">
        <v>3</v>
      </c>
      <c r="BS112" s="119" t="n">
        <v>4</v>
      </c>
      <c r="BT112" s="119" t="n">
        <v>5</v>
      </c>
      <c r="BU112" s="119" t="n"/>
      <c r="BV112" s="119" t="n"/>
      <c r="BW112" s="119" t="n"/>
      <c r="BX112" s="119" t="n"/>
      <c r="BY112" s="119" t="n"/>
      <c r="BZ112" s="119" t="inlineStr">
        <is>
          <t>Employee</t>
        </is>
      </c>
      <c r="CA112" s="142" t="inlineStr">
        <is>
          <t>S41M</t>
        </is>
      </c>
      <c r="CB112" s="131" t="n">
        <v>1</v>
      </c>
      <c r="CC112" s="143">
        <f>IF(P112&gt;1,1,P112)*CB112</f>
        <v/>
      </c>
      <c r="CD112" s="143" t="n"/>
      <c r="CE112" s="222" t="n">
        <v>84642.03999999999</v>
      </c>
      <c r="CF112" s="86" t="n"/>
      <c r="CG112" s="219" t="n">
        <v>7755321.951219513</v>
      </c>
      <c r="CH112" s="217">
        <f>IF(LOWER(T112)="ILS",12,1)*CG112/VLOOKUP($T112,CPC_USDConversion_xlTbl[[Currency2]:[Units/1 USD]],2,FALSE)</f>
        <v/>
      </c>
      <c r="CI112" s="225">
        <f>AF112</f>
        <v/>
      </c>
      <c r="CJ112" s="225">
        <f>IFERROR(CI112-CH112,"")</f>
        <v/>
      </c>
      <c r="CK112" s="140">
        <f>ROUND(AN112*CC112,-2)</f>
        <v/>
      </c>
      <c r="CL112" s="217">
        <f>CK112/VLOOKUP($T112,'USD Converstion'!$C$7:$D$174,2,FALSE)</f>
        <v/>
      </c>
      <c r="CM112" s="145">
        <f>IF(AD112&gt;X112,1,0)</f>
        <v/>
      </c>
      <c r="CN112" s="225">
        <f>IF(CM112&gt;0,AG112,0)</f>
        <v/>
      </c>
      <c r="CO112" s="225">
        <f>IF(CM112=0,0,AF112)</f>
        <v/>
      </c>
      <c r="CP112" s="146" t="n">
        <v>0</v>
      </c>
      <c r="CQ112" s="147" t="inlineStr">
        <is>
          <t>Regular</t>
        </is>
      </c>
      <c r="CR112" s="225">
        <f>AM112/VLOOKUP(T112,'USD Converstion'!$C$7:$D$174,2,FALSE)</f>
        <v/>
      </c>
      <c r="CS112" s="226">
        <f>AT112</f>
        <v/>
      </c>
      <c r="CT112" s="222" t="n">
        <v>0</v>
      </c>
      <c r="CU112" s="227" t="n"/>
      <c r="CV112" s="145">
        <f>IF(AX112&gt;0,1,0)</f>
        <v/>
      </c>
      <c r="CW112" s="145">
        <f>IF(AY112&gt;0,1,0)</f>
        <v/>
      </c>
      <c r="CX112" s="52" t="n">
        <v>0</v>
      </c>
      <c r="DM112">
        <f>IF(LOWER(T112)="ILS",12,1)*Y112/VLOOKUP($T112,CPC_USDConversion_xlTbl[[Currency2]:[Units/1 USD]],2,FALSE)</f>
        <v/>
      </c>
    </row>
    <row r="113">
      <c r="B113" s="113" t="n">
        <v>103872</v>
      </c>
      <c r="C113" s="113" t="n">
        <v>58187</v>
      </c>
      <c r="D113" s="113" t="n"/>
      <c r="E113" s="114" t="inlineStr">
        <is>
          <t>Edin Rizvanbegovic</t>
        </is>
      </c>
      <c r="F113" s="152" t="inlineStr">
        <is>
          <t>Sales Manager Adriatic</t>
        </is>
      </c>
      <c r="G113" s="113" t="inlineStr">
        <is>
          <t>Czech Republic</t>
        </is>
      </c>
      <c r="H113" s="113" t="inlineStr">
        <is>
          <t>Daniel Safar</t>
        </is>
      </c>
      <c r="I113" s="113" t="inlineStr">
        <is>
          <t>David Klusacek</t>
        </is>
      </c>
      <c r="J113" s="114" t="inlineStr">
        <is>
          <t>Thorsten Freitag</t>
        </is>
      </c>
      <c r="K113" s="114" t="inlineStr">
        <is>
          <t>Bruno Darmon</t>
        </is>
      </c>
      <c r="L113" s="113" t="inlineStr">
        <is>
          <t>EMEA Sales</t>
        </is>
      </c>
      <c r="M113" s="115" t="n">
        <v>1</v>
      </c>
      <c r="N113" s="151">
        <f>LEFT(CA113,3)</f>
        <v/>
      </c>
      <c r="O113" s="216" t="n">
        <v>38538</v>
      </c>
      <c r="P113" s="118">
        <f>($D$5-O113)/365</f>
        <v/>
      </c>
      <c r="Q113" s="119">
        <f>Q113</f>
        <v/>
      </c>
      <c r="R113" s="52" t="n"/>
      <c r="S113" s="120" t="inlineStr">
        <is>
          <t>Bosnia-Herzegovina</t>
        </is>
      </c>
      <c r="T113" s="120" t="inlineStr">
        <is>
          <t>EUR</t>
        </is>
      </c>
      <c r="U113" s="120" t="n">
        <v>94441.25</v>
      </c>
      <c r="V113" s="120" t="n">
        <v>41331.81818181818</v>
      </c>
      <c r="W113" s="120" t="n"/>
      <c r="X113" s="120">
        <f>W113+V113+U113</f>
        <v/>
      </c>
      <c r="Y113" s="121" t="n"/>
      <c r="Z113" s="121" t="n"/>
      <c r="AA113" s="122" t="n"/>
      <c r="AB113" s="122" t="n"/>
      <c r="AC113" s="122" t="n"/>
      <c r="AD113" s="123">
        <f>AC113+AB113+AA113</f>
        <v/>
      </c>
      <c r="AE113" s="124">
        <f>IFERROR(AD113/X113-1,"")</f>
        <v/>
      </c>
      <c r="AF113" s="217">
        <f>IF(LOWER(T113)="ILS",12,1)*X113/VLOOKUP($T113,CPC_USDConversion_xlTbl[[Currency2]:[Units/1 USD]],2,FALSE)</f>
        <v/>
      </c>
      <c r="AG113" s="217">
        <f>IF(LOWER(T113)="ILS",12,1)*AD113/VLOOKUP($T113,CPC_USDConversion_xlTbl[[Currency2]:[Units/1 USD]],2,FALSE)</f>
        <v/>
      </c>
      <c r="AH113" s="126">
        <f>AF113/VLOOKUP($S113,'CP$'!$B$5:$D$74,2,FALSE)</f>
        <v/>
      </c>
      <c r="AI113" s="126">
        <f>AG113/VLOOKUP($S113,'CP$'!$B$5:$D$74,2,FALSE)</f>
        <v/>
      </c>
      <c r="AJ113" s="52" t="n"/>
      <c r="AK113" s="127" t="inlineStr">
        <is>
          <t>Sales Variable</t>
        </is>
      </c>
      <c r="AL113" s="218" t="n"/>
      <c r="AM113" s="129" t="n"/>
      <c r="AN113" s="121" t="n"/>
      <c r="AO113" s="130" t="n"/>
      <c r="AP113" s="131">
        <f>IFERROR(AO113/AM113,"")</f>
        <v/>
      </c>
      <c r="AQ113" s="219">
        <f>AO113*CC113</f>
        <v/>
      </c>
      <c r="AR113" s="219" t="n"/>
      <c r="AS113" s="220">
        <f>AQ113-AR113</f>
        <v/>
      </c>
      <c r="AT113" s="217">
        <f>AS113/VLOOKUP($T113,'USD Converstion'!$C$7:$D$174,2,FALSE)</f>
        <v/>
      </c>
      <c r="AU113" s="52" t="n"/>
      <c r="AV113" s="221" t="n">
        <v>43957</v>
      </c>
      <c r="AW113" s="222" t="n">
        <v>34154.60194174758</v>
      </c>
      <c r="AX113" s="222" t="n"/>
      <c r="AY113" s="223" t="n"/>
      <c r="AZ113" s="52" t="n"/>
      <c r="BA113" s="137" t="inlineStr">
        <is>
          <t>September, 2020 - Compensation change from Yearly Salary:59500, Yearly Commission:39700, Total Compensation:99200 to Yearly Salary:67953, Yearly Commission:45135, Total Compensation:113088</t>
        </is>
      </c>
      <c r="BB113" s="138" t="inlineStr">
        <is>
          <t xml:space="preserve"> </t>
        </is>
      </c>
      <c r="BC113" s="52" t="n"/>
      <c r="BD113" s="219" t="n">
        <v>55692</v>
      </c>
      <c r="BE113" s="219" t="n">
        <v>37128</v>
      </c>
      <c r="BF113" s="219" t="n"/>
      <c r="BG113" s="120">
        <f>BF113+BE113+BD113</f>
        <v/>
      </c>
      <c r="BH113" s="217">
        <f>IF(LOWER(T113)="ILS",12,1)*BG113/VLOOKUP($T113,CPC_USDConversion_xlTbl[[Currency2]:[Units/1 USD]],2,FALSE)</f>
        <v/>
      </c>
      <c r="BI113" s="224">
        <f>BH113/VLOOKUP($S113,'CP$'!$B$5:$D$74,2,FALSE)</f>
        <v/>
      </c>
      <c r="BJ113" s="140" t="n">
        <v>80000</v>
      </c>
      <c r="BK113" s="140" t="n">
        <v>125000</v>
      </c>
      <c r="BL113" s="141">
        <f>IFERROR(U113/X113,"")</f>
        <v/>
      </c>
      <c r="BM113" s="141">
        <f>IFERROR(V113/X113,"")</f>
        <v/>
      </c>
      <c r="BN113" s="141">
        <f>IFERROR(W113/X113,"")</f>
        <v/>
      </c>
      <c r="BO113" s="141">
        <f>IFERROR(AA113/AD113,"")</f>
        <v/>
      </c>
      <c r="BP113" s="141">
        <f>IFERROR(AB113/AD113,"")</f>
        <v/>
      </c>
      <c r="BQ113" s="141">
        <f>IFERROR(AC113/AD113,"")</f>
        <v/>
      </c>
      <c r="BR113" s="119" t="n">
        <v>5</v>
      </c>
      <c r="BS113" s="119" t="n">
        <v>5</v>
      </c>
      <c r="BT113" s="119" t="n">
        <v>5</v>
      </c>
      <c r="BU113" s="119" t="n"/>
      <c r="BV113" s="119" t="n"/>
      <c r="BW113" s="119" t="n"/>
      <c r="BX113" s="119" t="n"/>
      <c r="BY113" s="119" t="n"/>
      <c r="BZ113" s="119" t="inlineStr">
        <is>
          <t>Contractor</t>
        </is>
      </c>
      <c r="CA113" s="142" t="inlineStr">
        <is>
          <t>S41M</t>
        </is>
      </c>
      <c r="CB113" s="131" t="n">
        <v>1</v>
      </c>
      <c r="CC113" s="143">
        <f>IF(P113&gt;1,1,P113)*CB113</f>
        <v/>
      </c>
      <c r="CD113" s="143" t="n"/>
      <c r="CE113" s="222" t="n">
        <v>39627.32</v>
      </c>
      <c r="CF113" s="86" t="n"/>
      <c r="CG113" s="219" t="n">
        <v>110529.756097561</v>
      </c>
      <c r="CH113" s="217">
        <f>IF(LOWER(T113)="ILS",12,1)*CG113/VLOOKUP($T113,CPC_USDConversion_xlTbl[[Currency2]:[Units/1 USD]],2,FALSE)</f>
        <v/>
      </c>
      <c r="CI113" s="225">
        <f>AF113</f>
        <v/>
      </c>
      <c r="CJ113" s="225">
        <f>IFERROR(CI113-CH113,"")</f>
        <v/>
      </c>
      <c r="CK113" s="140">
        <f>ROUND(AN113*CC113,-2)</f>
        <v/>
      </c>
      <c r="CL113" s="217">
        <f>CK113/VLOOKUP($T113,'USD Converstion'!$C$7:$D$174,2,FALSE)</f>
        <v/>
      </c>
      <c r="CM113" s="145">
        <f>IF(AD113&gt;X113,1,0)</f>
        <v/>
      </c>
      <c r="CN113" s="225">
        <f>IF(CM113&gt;0,AG113,0)</f>
        <v/>
      </c>
      <c r="CO113" s="225">
        <f>IF(CM113=0,0,AF113)</f>
        <v/>
      </c>
      <c r="CP113" s="146" t="n">
        <v>0</v>
      </c>
      <c r="CQ113" s="147" t="inlineStr">
        <is>
          <t>Regular</t>
        </is>
      </c>
      <c r="CR113" s="225">
        <f>AM113/VLOOKUP(T113,'USD Converstion'!$C$7:$D$174,2,FALSE)</f>
        <v/>
      </c>
      <c r="CS113" s="226">
        <f>AT113</f>
        <v/>
      </c>
      <c r="CT113" s="222" t="n">
        <v>0</v>
      </c>
      <c r="CU113" s="227" t="n"/>
      <c r="CV113" s="145">
        <f>IF(AX113&gt;0,1,0)</f>
        <v/>
      </c>
      <c r="CW113" s="145">
        <f>IF(AY113&gt;0,1,0)</f>
        <v/>
      </c>
      <c r="CX113" s="52" t="n">
        <v>0</v>
      </c>
      <c r="DM113">
        <f>IF(LOWER(T113)="ILS",12,1)*Y113/VLOOKUP($T113,CPC_USDConversion_xlTbl[[Currency2]:[Units/1 USD]],2,FALSE)</f>
        <v/>
      </c>
    </row>
    <row r="114">
      <c r="B114" s="113" t="n">
        <v>125257</v>
      </c>
      <c r="C114" s="113" t="n">
        <v>80664</v>
      </c>
      <c r="D114" s="113" t="n">
        <v>110037</v>
      </c>
      <c r="E114" s="114" t="inlineStr">
        <is>
          <t>Elpida Parisi</t>
        </is>
      </c>
      <c r="F114" s="152" t="inlineStr">
        <is>
          <t>Channel Account Manager</t>
        </is>
      </c>
      <c r="G114" s="113" t="inlineStr">
        <is>
          <t>Greece, Romania &amp; Bulgaria Sales</t>
        </is>
      </c>
      <c r="H114" s="113" t="inlineStr">
        <is>
          <t>Yannis Gikas</t>
        </is>
      </c>
      <c r="I114" s="113" t="inlineStr">
        <is>
          <t>David Klusacek</t>
        </is>
      </c>
      <c r="J114" s="114" t="inlineStr">
        <is>
          <t>Thorsten Freitag</t>
        </is>
      </c>
      <c r="K114" s="114" t="inlineStr">
        <is>
          <t>Bruno Darmon</t>
        </is>
      </c>
      <c r="L114" s="113" t="inlineStr">
        <is>
          <t>EMEA Sales</t>
        </is>
      </c>
      <c r="M114" s="115" t="n">
        <v>1</v>
      </c>
      <c r="N114" s="151">
        <f>LEFT(CA114,3)</f>
        <v/>
      </c>
      <c r="O114" s="216" t="n">
        <v>43381</v>
      </c>
      <c r="P114" s="118">
        <f>($D$5-O114)/365</f>
        <v/>
      </c>
      <c r="Q114" s="119">
        <f>Q114</f>
        <v/>
      </c>
      <c r="R114" s="52" t="n"/>
      <c r="S114" s="120" t="inlineStr">
        <is>
          <t>Greece</t>
        </is>
      </c>
      <c r="T114" s="120" t="inlineStr">
        <is>
          <t>EUR</t>
        </is>
      </c>
      <c r="U114" s="120" t="n">
        <v>52250</v>
      </c>
      <c r="V114" s="120" t="n">
        <v>21027.27272727272</v>
      </c>
      <c r="W114" s="120" t="n"/>
      <c r="X114" s="120">
        <f>W114+V114+U114</f>
        <v/>
      </c>
      <c r="Y114" s="121" t="n"/>
      <c r="Z114" s="121" t="n"/>
      <c r="AA114" s="122" t="n"/>
      <c r="AB114" s="122" t="n"/>
      <c r="AC114" s="122" t="n"/>
      <c r="AD114" s="123">
        <f>AC114+AB114+AA114</f>
        <v/>
      </c>
      <c r="AE114" s="124">
        <f>IFERROR(AD114/X114-1,"")</f>
        <v/>
      </c>
      <c r="AF114" s="217">
        <f>IF(LOWER(T114)="ILS",12,1)*X114/VLOOKUP($T114,CPC_USDConversion_xlTbl[[Currency2]:[Units/1 USD]],2,FALSE)</f>
        <v/>
      </c>
      <c r="AG114" s="217">
        <f>IF(LOWER(T114)="ILS",12,1)*AD114/VLOOKUP($T114,CPC_USDConversion_xlTbl[[Currency2]:[Units/1 USD]],2,FALSE)</f>
        <v/>
      </c>
      <c r="AH114" s="126">
        <f>AF114/VLOOKUP($S114,'CP$'!$B$5:$D$74,2,FALSE)</f>
        <v/>
      </c>
      <c r="AI114" s="126">
        <f>AG114/VLOOKUP($S114,'CP$'!$B$5:$D$74,2,FALSE)</f>
        <v/>
      </c>
      <c r="AJ114" s="52" t="n"/>
      <c r="AK114" s="127" t="inlineStr">
        <is>
          <t>Sales Variable</t>
        </is>
      </c>
      <c r="AL114" s="218" t="n"/>
      <c r="AM114" s="129" t="n"/>
      <c r="AN114" s="121" t="n"/>
      <c r="AO114" s="130" t="n"/>
      <c r="AP114" s="131">
        <f>IFERROR(AO114/AM114,"")</f>
        <v/>
      </c>
      <c r="AQ114" s="219">
        <f>AO114*CC114</f>
        <v/>
      </c>
      <c r="AR114" s="219" t="n"/>
      <c r="AS114" s="220">
        <f>AQ114-AR114</f>
        <v/>
      </c>
      <c r="AT114" s="217">
        <f>AS114/VLOOKUP($T114,'USD Converstion'!$C$7:$D$174,2,FALSE)</f>
        <v/>
      </c>
      <c r="AU114" s="52" t="n"/>
      <c r="AV114" s="221" t="n"/>
      <c r="AW114" s="222" t="n"/>
      <c r="AX114" s="222" t="n"/>
      <c r="AY114" s="223" t="n"/>
      <c r="AZ114" s="52" t="n"/>
      <c r="BA114" s="137" t="n"/>
      <c r="BB114" s="138" t="inlineStr">
        <is>
          <t xml:space="preserve"> </t>
        </is>
      </c>
      <c r="BC114" s="52" t="n"/>
      <c r="BD114" s="219" t="n">
        <v>34200</v>
      </c>
      <c r="BE114" s="219" t="n">
        <v>22800</v>
      </c>
      <c r="BF114" s="219" t="n"/>
      <c r="BG114" s="120">
        <f>BF114+BE114+BD114</f>
        <v/>
      </c>
      <c r="BH114" s="217">
        <f>IF(LOWER(T114)="ILS",12,1)*BG114/VLOOKUP($T114,CPC_USDConversion_xlTbl[[Currency2]:[Units/1 USD]],2,FALSE)</f>
        <v/>
      </c>
      <c r="BI114" s="224">
        <f>BH114/VLOOKUP($S114,'CP$'!$B$5:$D$74,2,FALSE)</f>
        <v/>
      </c>
      <c r="BJ114" s="140" t="n">
        <v>45000</v>
      </c>
      <c r="BK114" s="140" t="n">
        <v>65000</v>
      </c>
      <c r="BL114" s="141">
        <f>IFERROR(U114/X114,"")</f>
        <v/>
      </c>
      <c r="BM114" s="141">
        <f>IFERROR(V114/X114,"")</f>
        <v/>
      </c>
      <c r="BN114" s="141">
        <f>IFERROR(W114/X114,"")</f>
        <v/>
      </c>
      <c r="BO114" s="141">
        <f>IFERROR(AA114/AD114,"")</f>
        <v/>
      </c>
      <c r="BP114" s="141">
        <f>IFERROR(AB114/AD114,"")</f>
        <v/>
      </c>
      <c r="BQ114" s="141">
        <f>IFERROR(AC114/AD114,"")</f>
        <v/>
      </c>
      <c r="BR114" s="119" t="n">
        <v>2</v>
      </c>
      <c r="BS114" s="119" t="n">
        <v>3</v>
      </c>
      <c r="BT114" s="119" t="n">
        <v>4</v>
      </c>
      <c r="BU114" s="119" t="n"/>
      <c r="BV114" s="119" t="n"/>
      <c r="BW114" s="119" t="n"/>
      <c r="BX114" s="119" t="n"/>
      <c r="BY114" s="119" t="n"/>
      <c r="BZ114" s="119" t="inlineStr">
        <is>
          <t>Employee</t>
        </is>
      </c>
      <c r="CA114" s="142" t="inlineStr">
        <is>
          <t>S51P</t>
        </is>
      </c>
      <c r="CB114" s="131" t="n">
        <v>1</v>
      </c>
      <c r="CC114" s="143">
        <f>IF(P114&gt;1,1,P114)*CB114</f>
        <v/>
      </c>
      <c r="CD114" s="143" t="n"/>
      <c r="CE114" s="222" t="n"/>
      <c r="CF114" s="86" t="n"/>
      <c r="CG114" s="219" t="n">
        <v>55809.75609756098</v>
      </c>
      <c r="CH114" s="217">
        <f>IF(LOWER(T114)="ILS",12,1)*CG114/VLOOKUP($T114,CPC_USDConversion_xlTbl[[Currency2]:[Units/1 USD]],2,FALSE)</f>
        <v/>
      </c>
      <c r="CI114" s="225">
        <f>AF114</f>
        <v/>
      </c>
      <c r="CJ114" s="225">
        <f>IFERROR(CI114-CH114,"")</f>
        <v/>
      </c>
      <c r="CK114" s="140">
        <f>ROUND(AN114*CC114,-2)</f>
        <v/>
      </c>
      <c r="CL114" s="217">
        <f>CK114/VLOOKUP($T114,'USD Converstion'!$C$7:$D$174,2,FALSE)</f>
        <v/>
      </c>
      <c r="CM114" s="145">
        <f>IF(AD114&gt;X114,1,0)</f>
        <v/>
      </c>
      <c r="CN114" s="225">
        <f>IF(CM114&gt;0,AG114,0)</f>
        <v/>
      </c>
      <c r="CO114" s="225">
        <f>IF(CM114=0,0,AF114)</f>
        <v/>
      </c>
      <c r="CP114" s="146" t="n">
        <v>0</v>
      </c>
      <c r="CQ114" s="147" t="inlineStr">
        <is>
          <t>Regular</t>
        </is>
      </c>
      <c r="CR114" s="225">
        <f>AM114/VLOOKUP(T114,'USD Converstion'!$C$7:$D$174,2,FALSE)</f>
        <v/>
      </c>
      <c r="CS114" s="226">
        <f>AT114</f>
        <v/>
      </c>
      <c r="CT114" s="222" t="n">
        <v>0</v>
      </c>
      <c r="CU114" s="227" t="n"/>
      <c r="CV114" s="145">
        <f>IF(AX114&gt;0,1,0)</f>
        <v/>
      </c>
      <c r="CW114" s="145">
        <f>IF(AY114&gt;0,1,0)</f>
        <v/>
      </c>
      <c r="CX114" s="52" t="n">
        <v>0</v>
      </c>
      <c r="DM114">
        <f>IF(LOWER(T114)="ILS",12,1)*Y114/VLOOKUP($T114,CPC_USDConversion_xlTbl[[Currency2]:[Units/1 USD]],2,FALSE)</f>
        <v/>
      </c>
    </row>
    <row r="115">
      <c r="B115" s="113" t="n">
        <v>117779</v>
      </c>
      <c r="C115" s="113" t="n">
        <v>50690</v>
      </c>
      <c r="D115" s="113" t="n">
        <v>107543</v>
      </c>
      <c r="E115" s="114" t="inlineStr">
        <is>
          <t>Predrag Spasic</t>
        </is>
      </c>
      <c r="F115" s="152" t="inlineStr">
        <is>
          <t>Major Account Manager</t>
        </is>
      </c>
      <c r="G115" s="113" t="inlineStr">
        <is>
          <t>Czech Republic</t>
        </is>
      </c>
      <c r="H115" s="113" t="inlineStr">
        <is>
          <t>Daniel Safar</t>
        </is>
      </c>
      <c r="I115" s="113" t="inlineStr">
        <is>
          <t>David Klusacek</t>
        </is>
      </c>
      <c r="J115" s="114" t="inlineStr">
        <is>
          <t>Thorsten Freitag</t>
        </is>
      </c>
      <c r="K115" s="114" t="inlineStr">
        <is>
          <t>Bruno Darmon</t>
        </is>
      </c>
      <c r="L115" s="113" t="inlineStr">
        <is>
          <t>EMEA Sales</t>
        </is>
      </c>
      <c r="M115" s="115" t="n">
        <v>1</v>
      </c>
      <c r="N115" s="151">
        <f>LEFT(CA115,3)</f>
        <v/>
      </c>
      <c r="O115" s="216" t="n">
        <v>42461</v>
      </c>
      <c r="P115" s="118">
        <f>($D$5-O115)/365</f>
        <v/>
      </c>
      <c r="Q115" s="119">
        <f>Q115</f>
        <v/>
      </c>
      <c r="R115" s="52" t="n"/>
      <c r="S115" s="120" t="inlineStr">
        <is>
          <t>Serbia</t>
        </is>
      </c>
      <c r="T115" s="120" t="inlineStr">
        <is>
          <t>EUR</t>
        </is>
      </c>
      <c r="U115" s="120" t="n">
        <v>84500</v>
      </c>
      <c r="V115" s="120" t="n">
        <v>36663.63636363636</v>
      </c>
      <c r="W115" s="120" t="n"/>
      <c r="X115" s="120">
        <f>W115+V115+U115</f>
        <v/>
      </c>
      <c r="Y115" s="121" t="n"/>
      <c r="Z115" s="121" t="n"/>
      <c r="AA115" s="122" t="n"/>
      <c r="AB115" s="122" t="n"/>
      <c r="AC115" s="122" t="n"/>
      <c r="AD115" s="123">
        <f>AC115+AB115+AA115</f>
        <v/>
      </c>
      <c r="AE115" s="124">
        <f>IFERROR(AD115/X115-1,"")</f>
        <v/>
      </c>
      <c r="AF115" s="217">
        <f>IF(LOWER(T115)="ILS",12,1)*X115/VLOOKUP($T115,CPC_USDConversion_xlTbl[[Currency2]:[Units/1 USD]],2,FALSE)</f>
        <v/>
      </c>
      <c r="AG115" s="217">
        <f>IF(LOWER(T115)="ILS",12,1)*AD115/VLOOKUP($T115,CPC_USDConversion_xlTbl[[Currency2]:[Units/1 USD]],2,FALSE)</f>
        <v/>
      </c>
      <c r="AH115" s="126">
        <f>AF115/VLOOKUP($S115,'CP$'!$B$5:$D$74,2,FALSE)</f>
        <v/>
      </c>
      <c r="AI115" s="126">
        <f>AG115/VLOOKUP($S115,'CP$'!$B$5:$D$74,2,FALSE)</f>
        <v/>
      </c>
      <c r="AJ115" s="52" t="n"/>
      <c r="AK115" s="127" t="inlineStr">
        <is>
          <t>Sales Variable</t>
        </is>
      </c>
      <c r="AL115" s="218" t="n"/>
      <c r="AM115" s="129" t="n"/>
      <c r="AN115" s="121" t="n"/>
      <c r="AO115" s="130" t="n"/>
      <c r="AP115" s="131">
        <f>IFERROR(AO115/AM115,"")</f>
        <v/>
      </c>
      <c r="AQ115" s="219">
        <f>AO115*CC115</f>
        <v/>
      </c>
      <c r="AR115" s="219" t="n"/>
      <c r="AS115" s="220">
        <f>AQ115-AR115</f>
        <v/>
      </c>
      <c r="AT115" s="217">
        <f>AS115/VLOOKUP($T115,'USD Converstion'!$C$7:$D$174,2,FALSE)</f>
        <v/>
      </c>
      <c r="AU115" s="52" t="n"/>
      <c r="AV115" s="221" t="n">
        <v>43957</v>
      </c>
      <c r="AW115" s="222" t="n">
        <v>24410.18446601942</v>
      </c>
      <c r="AX115" s="222" t="n"/>
      <c r="AY115" s="223" t="n"/>
      <c r="AZ115" s="52" t="n"/>
      <c r="BA115" s="137" t="inlineStr">
        <is>
          <t>August, 2020 - Organization change to One-Time Bonus: 1000</t>
        </is>
      </c>
      <c r="BB115" s="138" t="inlineStr">
        <is>
          <t xml:space="preserve"> </t>
        </is>
      </c>
      <c r="BC115" s="52" t="n"/>
      <c r="BD115" s="219" t="n">
        <v>48082</v>
      </c>
      <c r="BE115" s="219" t="n">
        <v>32054</v>
      </c>
      <c r="BF115" s="219" t="n"/>
      <c r="BG115" s="120">
        <f>BF115+BE115+BD115</f>
        <v/>
      </c>
      <c r="BH115" s="217">
        <f>IF(LOWER(T115)="ILS",12,1)*BG115/VLOOKUP($T115,CPC_USDConversion_xlTbl[[Currency2]:[Units/1 USD]],2,FALSE)</f>
        <v/>
      </c>
      <c r="BI115" s="224">
        <f>BH115/VLOOKUP($S115,'CP$'!$B$5:$D$74,2,FALSE)</f>
        <v/>
      </c>
      <c r="BJ115" s="140" t="n">
        <v>65000</v>
      </c>
      <c r="BK115" s="140" t="n">
        <v>120000</v>
      </c>
      <c r="BL115" s="141">
        <f>IFERROR(U115/X115,"")</f>
        <v/>
      </c>
      <c r="BM115" s="141">
        <f>IFERROR(V115/X115,"")</f>
        <v/>
      </c>
      <c r="BN115" s="141">
        <f>IFERROR(W115/X115,"")</f>
        <v/>
      </c>
      <c r="BO115" s="141">
        <f>IFERROR(AA115/AD115,"")</f>
        <v/>
      </c>
      <c r="BP115" s="141">
        <f>IFERROR(AB115/AD115,"")</f>
        <v/>
      </c>
      <c r="BQ115" s="141">
        <f>IFERROR(AC115/AD115,"")</f>
        <v/>
      </c>
      <c r="BR115" s="119" t="n">
        <v>5</v>
      </c>
      <c r="BS115" s="119" t="n">
        <v>5</v>
      </c>
      <c r="BT115" s="119" t="n">
        <v>5</v>
      </c>
      <c r="BU115" s="119" t="n"/>
      <c r="BV115" s="119" t="n"/>
      <c r="BW115" s="119" t="n"/>
      <c r="BX115" s="119" t="n"/>
      <c r="BY115" s="119" t="n"/>
      <c r="BZ115" s="119" t="inlineStr">
        <is>
          <t>Contractor</t>
        </is>
      </c>
      <c r="CA115" s="142" t="inlineStr">
        <is>
          <t>S43P</t>
        </is>
      </c>
      <c r="CB115" s="131" t="n">
        <v>1</v>
      </c>
      <c r="CC115" s="143">
        <f>IF(P115&gt;1,1,P115)*CB115</f>
        <v/>
      </c>
      <c r="CD115" s="143" t="n"/>
      <c r="CE115" s="222" t="n">
        <v>28253.92</v>
      </c>
      <c r="CF115" s="86" t="n"/>
      <c r="CG115" s="219" t="n">
        <v>97760.9756097561</v>
      </c>
      <c r="CH115" s="217">
        <f>IF(LOWER(T115)="ILS",12,1)*CG115/VLOOKUP($T115,CPC_USDConversion_xlTbl[[Currency2]:[Units/1 USD]],2,FALSE)</f>
        <v/>
      </c>
      <c r="CI115" s="225">
        <f>AF115</f>
        <v/>
      </c>
      <c r="CJ115" s="225">
        <f>IFERROR(CI115-CH115,"")</f>
        <v/>
      </c>
      <c r="CK115" s="140">
        <f>ROUND(AN115*CC115,-2)</f>
        <v/>
      </c>
      <c r="CL115" s="217">
        <f>CK115/VLOOKUP($T115,'USD Converstion'!$C$7:$D$174,2,FALSE)</f>
        <v/>
      </c>
      <c r="CM115" s="145">
        <f>IF(AD115&gt;X115,1,0)</f>
        <v/>
      </c>
      <c r="CN115" s="225">
        <f>IF(CM115&gt;0,AG115,0)</f>
        <v/>
      </c>
      <c r="CO115" s="225">
        <f>IF(CM115=0,0,AF115)</f>
        <v/>
      </c>
      <c r="CP115" s="146" t="n">
        <v>0</v>
      </c>
      <c r="CQ115" s="147" t="inlineStr">
        <is>
          <t>Regular</t>
        </is>
      </c>
      <c r="CR115" s="225">
        <f>AM115/VLOOKUP(T115,'USD Converstion'!$C$7:$D$174,2,FALSE)</f>
        <v/>
      </c>
      <c r="CS115" s="226">
        <f>AT115</f>
        <v/>
      </c>
      <c r="CT115" s="222" t="n">
        <v>0</v>
      </c>
      <c r="CU115" s="227" t="n"/>
      <c r="CV115" s="145">
        <f>IF(AX115&gt;0,1,0)</f>
        <v/>
      </c>
      <c r="CW115" s="145">
        <f>IF(AY115&gt;0,1,0)</f>
        <v/>
      </c>
      <c r="CX115" s="52" t="n">
        <v>0</v>
      </c>
      <c r="DM115">
        <f>IF(LOWER(T115)="ILS",12,1)*Y115/VLOOKUP($T115,CPC_USDConversion_xlTbl[[Currency2]:[Units/1 USD]],2,FALSE)</f>
        <v/>
      </c>
    </row>
    <row r="116">
      <c r="B116" s="113" t="n">
        <v>136334</v>
      </c>
      <c r="C116" s="113" t="n">
        <v>67062</v>
      </c>
      <c r="D116" s="113" t="n">
        <v>85654</v>
      </c>
      <c r="E116" s="114" t="inlineStr">
        <is>
          <t>Jaroslav Chrz</t>
        </is>
      </c>
      <c r="F116" s="152" t="inlineStr">
        <is>
          <t>Territory Account Manager</t>
        </is>
      </c>
      <c r="G116" s="113" t="inlineStr">
        <is>
          <t>Czech Republic</t>
        </is>
      </c>
      <c r="H116" s="113" t="inlineStr">
        <is>
          <t>Daniel Safar</t>
        </is>
      </c>
      <c r="I116" s="113" t="inlineStr">
        <is>
          <t>David Klusacek</t>
        </is>
      </c>
      <c r="J116" s="114" t="inlineStr">
        <is>
          <t>Thorsten Freitag</t>
        </is>
      </c>
      <c r="K116" s="114" t="inlineStr">
        <is>
          <t>Bruno Darmon</t>
        </is>
      </c>
      <c r="L116" s="113" t="inlineStr">
        <is>
          <t>EMEA Sales</t>
        </is>
      </c>
      <c r="M116" s="115" t="n">
        <v>1</v>
      </c>
      <c r="N116" s="151">
        <f>LEFT(CA116,3)</f>
        <v/>
      </c>
      <c r="O116" s="216" t="n">
        <v>43070</v>
      </c>
      <c r="P116" s="118">
        <f>($D$5-O116)/365</f>
        <v/>
      </c>
      <c r="Q116" s="119">
        <f>Q116</f>
        <v/>
      </c>
      <c r="R116" s="52" t="n"/>
      <c r="S116" s="120" t="inlineStr">
        <is>
          <t>Czech Republic</t>
        </is>
      </c>
      <c r="T116" s="120" t="inlineStr">
        <is>
          <t>CZK</t>
        </is>
      </c>
      <c r="U116" s="120" t="n">
        <v>1284500</v>
      </c>
      <c r="V116" s="120" t="n">
        <v>618481.8181818181</v>
      </c>
      <c r="W116" s="120" t="n"/>
      <c r="X116" s="120">
        <f>W116+V116+U116</f>
        <v/>
      </c>
      <c r="Y116" s="121" t="n"/>
      <c r="Z116" s="121" t="n"/>
      <c r="AA116" s="122" t="n"/>
      <c r="AB116" s="122" t="n"/>
      <c r="AC116" s="122" t="n"/>
      <c r="AD116" s="123">
        <f>AC116+AB116+AA116</f>
        <v/>
      </c>
      <c r="AE116" s="124">
        <f>IFERROR(AD116/X116-1,"")</f>
        <v/>
      </c>
      <c r="AF116" s="217">
        <f>IF(LOWER(T116)="ILS",12,1)*X116/VLOOKUP($T116,CPC_USDConversion_xlTbl[[Currency2]:[Units/1 USD]],2,FALSE)</f>
        <v/>
      </c>
      <c r="AG116" s="217">
        <f>IF(LOWER(T116)="ILS",12,1)*AD116/VLOOKUP($T116,CPC_USDConversion_xlTbl[[Currency2]:[Units/1 USD]],2,FALSE)</f>
        <v/>
      </c>
      <c r="AH116" s="126">
        <f>AF116/VLOOKUP($S116,'CP$'!$B$5:$D$74,2,FALSE)</f>
        <v/>
      </c>
      <c r="AI116" s="126">
        <f>AG116/VLOOKUP($S116,'CP$'!$B$5:$D$74,2,FALSE)</f>
        <v/>
      </c>
      <c r="AJ116" s="52" t="n"/>
      <c r="AK116" s="127" t="inlineStr">
        <is>
          <t>Sales Variable</t>
        </is>
      </c>
      <c r="AL116" s="218" t="n"/>
      <c r="AM116" s="129" t="n"/>
      <c r="AN116" s="121" t="n"/>
      <c r="AO116" s="130" t="n"/>
      <c r="AP116" s="131">
        <f>IFERROR(AO116/AM116,"")</f>
        <v/>
      </c>
      <c r="AQ116" s="219">
        <f>AO116*CC116</f>
        <v/>
      </c>
      <c r="AR116" s="219" t="n"/>
      <c r="AS116" s="220">
        <f>AQ116-AR116</f>
        <v/>
      </c>
      <c r="AT116" s="217">
        <f>AS116/VLOOKUP($T116,'USD Converstion'!$C$7:$D$174,2,FALSE)</f>
        <v/>
      </c>
      <c r="AU116" s="52" t="n"/>
      <c r="AV116" s="221" t="n"/>
      <c r="AW116" s="222" t="n"/>
      <c r="AX116" s="222" t="n"/>
      <c r="AY116" s="223" t="n"/>
      <c r="AZ116" s="52" t="n"/>
      <c r="BA116" s="137" t="n"/>
      <c r="BB116" s="138" t="inlineStr">
        <is>
          <t xml:space="preserve"> </t>
        </is>
      </c>
      <c r="BC116" s="52" t="n"/>
      <c r="BD116" s="219" t="n">
        <v>1020000</v>
      </c>
      <c r="BE116" s="219" t="n">
        <v>680000</v>
      </c>
      <c r="BF116" s="219" t="n"/>
      <c r="BG116" s="120">
        <f>BF116+BE116+BD116</f>
        <v/>
      </c>
      <c r="BH116" s="217">
        <f>IF(LOWER(T116)="ILS",12,1)*BG116/VLOOKUP($T116,CPC_USDConversion_xlTbl[[Currency2]:[Units/1 USD]],2,FALSE)</f>
        <v/>
      </c>
      <c r="BI116" s="224">
        <f>BH116/VLOOKUP($S116,'CP$'!$B$5:$D$74,2,FALSE)</f>
        <v/>
      </c>
      <c r="BJ116" s="140" t="n">
        <v>1400000</v>
      </c>
      <c r="BK116" s="140" t="n">
        <v>2000000</v>
      </c>
      <c r="BL116" s="141">
        <f>IFERROR(U116/X116,"")</f>
        <v/>
      </c>
      <c r="BM116" s="141">
        <f>IFERROR(V116/X116,"")</f>
        <v/>
      </c>
      <c r="BN116" s="141">
        <f>IFERROR(W116/X116,"")</f>
        <v/>
      </c>
      <c r="BO116" s="141">
        <f>IFERROR(AA116/AD116,"")</f>
        <v/>
      </c>
      <c r="BP116" s="141">
        <f>IFERROR(AB116/AD116,"")</f>
        <v/>
      </c>
      <c r="BQ116" s="141">
        <f>IFERROR(AC116/AD116,"")</f>
        <v/>
      </c>
      <c r="BR116" s="119" t="n">
        <v>2</v>
      </c>
      <c r="BS116" s="119" t="n">
        <v>2</v>
      </c>
      <c r="BT116" s="119" t="n">
        <v>5</v>
      </c>
      <c r="BU116" s="119" t="n"/>
      <c r="BV116" s="119" t="n"/>
      <c r="BW116" s="119" t="n"/>
      <c r="BX116" s="119" t="n"/>
      <c r="BY116" s="119" t="n"/>
      <c r="BZ116" s="119" t="inlineStr">
        <is>
          <t>Employee</t>
        </is>
      </c>
      <c r="CA116" s="142" t="inlineStr">
        <is>
          <t>S53P</t>
        </is>
      </c>
      <c r="CB116" s="131" t="n">
        <v>1</v>
      </c>
      <c r="CC116" s="143">
        <f>IF(P116&gt;1,1,P116)*CB116</f>
        <v/>
      </c>
      <c r="CD116" s="143" t="n"/>
      <c r="CE116" s="222" t="n"/>
      <c r="CF116" s="86" t="n"/>
      <c r="CG116" s="219" t="n">
        <v>1658736.585365854</v>
      </c>
      <c r="CH116" s="217">
        <f>IF(LOWER(T116)="ILS",12,1)*CG116/VLOOKUP($T116,CPC_USDConversion_xlTbl[[Currency2]:[Units/1 USD]],2,FALSE)</f>
        <v/>
      </c>
      <c r="CI116" s="225">
        <f>AF116</f>
        <v/>
      </c>
      <c r="CJ116" s="225">
        <f>IFERROR(CI116-CH116,"")</f>
        <v/>
      </c>
      <c r="CK116" s="140">
        <f>ROUND(AN116*CC116,-2)</f>
        <v/>
      </c>
      <c r="CL116" s="217">
        <f>CK116/VLOOKUP($T116,'USD Converstion'!$C$7:$D$174,2,FALSE)</f>
        <v/>
      </c>
      <c r="CM116" s="145">
        <f>IF(AD116&gt;X116,1,0)</f>
        <v/>
      </c>
      <c r="CN116" s="225">
        <f>IF(CM116&gt;0,AG116,0)</f>
        <v/>
      </c>
      <c r="CO116" s="225">
        <f>IF(CM116=0,0,AF116)</f>
        <v/>
      </c>
      <c r="CP116" s="146" t="n">
        <v>0</v>
      </c>
      <c r="CQ116" s="147" t="inlineStr">
        <is>
          <t>Regular</t>
        </is>
      </c>
      <c r="CR116" s="225">
        <f>AM116/VLOOKUP(T116,'USD Converstion'!$C$7:$D$174,2,FALSE)</f>
        <v/>
      </c>
      <c r="CS116" s="226">
        <f>AT116</f>
        <v/>
      </c>
      <c r="CT116" s="222" t="n">
        <v>0</v>
      </c>
      <c r="CU116" s="227" t="n"/>
      <c r="CV116" s="145">
        <f>IF(AX116&gt;0,1,0)</f>
        <v/>
      </c>
      <c r="CW116" s="145">
        <f>IF(AY116&gt;0,1,0)</f>
        <v/>
      </c>
      <c r="CX116" s="52" t="n">
        <v>0</v>
      </c>
      <c r="DM116">
        <f>IF(LOWER(T116)="ILS",12,1)*Y116/VLOOKUP($T116,CPC_USDConversion_xlTbl[[Currency2]:[Units/1 USD]],2,FALSE)</f>
        <v/>
      </c>
    </row>
    <row r="117">
      <c r="B117" s="113" t="n">
        <v>119576</v>
      </c>
      <c r="C117" s="113" t="n">
        <v>92286</v>
      </c>
      <c r="D117" s="113" t="n"/>
      <c r="E117" s="114" t="inlineStr">
        <is>
          <t>Michalis Bozos</t>
        </is>
      </c>
      <c r="F117" s="152" t="inlineStr">
        <is>
          <t>Channel Team Leader</t>
        </is>
      </c>
      <c r="G117" s="113" t="inlineStr">
        <is>
          <t>Greece, Romania &amp; Bulgaria Sales</t>
        </is>
      </c>
      <c r="H117" s="113" t="inlineStr">
        <is>
          <t>Yannis Gikas</t>
        </is>
      </c>
      <c r="I117" s="113" t="inlineStr">
        <is>
          <t>David Klusacek</t>
        </is>
      </c>
      <c r="J117" s="114" t="inlineStr">
        <is>
          <t>Thorsten Freitag</t>
        </is>
      </c>
      <c r="K117" s="114" t="inlineStr">
        <is>
          <t>Bruno Darmon</t>
        </is>
      </c>
      <c r="L117" s="113" t="inlineStr">
        <is>
          <t>EMEA Sales</t>
        </is>
      </c>
      <c r="M117" s="115" t="n">
        <v>1</v>
      </c>
      <c r="N117" s="151">
        <f>LEFT(CA117,3)</f>
        <v/>
      </c>
      <c r="O117" s="216" t="n">
        <v>40679</v>
      </c>
      <c r="P117" s="118">
        <f>($D$5-O117)/365</f>
        <v/>
      </c>
      <c r="Q117" s="119">
        <f>Q117</f>
        <v/>
      </c>
      <c r="R117" s="52" t="n"/>
      <c r="S117" s="120" t="inlineStr">
        <is>
          <t>Greece</t>
        </is>
      </c>
      <c r="T117" s="120" t="inlineStr">
        <is>
          <t>EUR</t>
        </is>
      </c>
      <c r="U117" s="120" t="n">
        <v>98750</v>
      </c>
      <c r="V117" s="120" t="n">
        <v>43572.72727272727</v>
      </c>
      <c r="W117" s="120" t="n"/>
      <c r="X117" s="120">
        <f>W117+V117+U117</f>
        <v/>
      </c>
      <c r="Y117" s="121" t="n"/>
      <c r="Z117" s="121" t="n"/>
      <c r="AA117" s="122" t="n"/>
      <c r="AB117" s="122" t="n"/>
      <c r="AC117" s="122" t="n"/>
      <c r="AD117" s="123">
        <f>AC117+AB117+AA117</f>
        <v/>
      </c>
      <c r="AE117" s="124">
        <f>IFERROR(AD117/X117-1,"")</f>
        <v/>
      </c>
      <c r="AF117" s="217">
        <f>IF(LOWER(T117)="ILS",12,1)*X117/VLOOKUP($T117,CPC_USDConversion_xlTbl[[Currency2]:[Units/1 USD]],2,FALSE)</f>
        <v/>
      </c>
      <c r="AG117" s="217">
        <f>IF(LOWER(T117)="ILS",12,1)*AD117/VLOOKUP($T117,CPC_USDConversion_xlTbl[[Currency2]:[Units/1 USD]],2,FALSE)</f>
        <v/>
      </c>
      <c r="AH117" s="126">
        <f>AF117/VLOOKUP($S117,'CP$'!$B$5:$D$74,2,FALSE)</f>
        <v/>
      </c>
      <c r="AI117" s="126">
        <f>AG117/VLOOKUP($S117,'CP$'!$B$5:$D$74,2,FALSE)</f>
        <v/>
      </c>
      <c r="AJ117" s="52" t="n"/>
      <c r="AK117" s="127" t="inlineStr">
        <is>
          <t>Sales Variable</t>
        </is>
      </c>
      <c r="AL117" s="218" t="n"/>
      <c r="AM117" s="129" t="n"/>
      <c r="AN117" s="121" t="n"/>
      <c r="AO117" s="130" t="n"/>
      <c r="AP117" s="131">
        <f>IFERROR(AO117/AM117,"")</f>
        <v/>
      </c>
      <c r="AQ117" s="219">
        <f>AO117*CC117</f>
        <v/>
      </c>
      <c r="AR117" s="219" t="n"/>
      <c r="AS117" s="220">
        <f>AQ117-AR117</f>
        <v/>
      </c>
      <c r="AT117" s="217">
        <f>AS117/VLOOKUP($T117,'USD Converstion'!$C$7:$D$174,2,FALSE)</f>
        <v/>
      </c>
      <c r="AU117" s="52" t="n"/>
      <c r="AV117" s="221" t="n">
        <v>43957</v>
      </c>
      <c r="AW117" s="222" t="n">
        <v>38975.52427184465</v>
      </c>
      <c r="AX117" s="222" t="n"/>
      <c r="AY117" s="223" t="n"/>
      <c r="AZ117" s="52" t="n"/>
      <c r="BA117" s="137" t="n"/>
      <c r="BB117" s="138" t="inlineStr">
        <is>
          <t xml:space="preserve"> </t>
        </is>
      </c>
      <c r="BC117" s="52" t="n"/>
      <c r="BD117" s="219" t="n">
        <v>69000</v>
      </c>
      <c r="BE117" s="219" t="n">
        <v>46000</v>
      </c>
      <c r="BF117" s="219" t="n"/>
      <c r="BG117" s="120">
        <f>BF117+BE117+BD117</f>
        <v/>
      </c>
      <c r="BH117" s="217">
        <f>IF(LOWER(T117)="ILS",12,1)*BG117/VLOOKUP($T117,CPC_USDConversion_xlTbl[[Currency2]:[Units/1 USD]],2,FALSE)</f>
        <v/>
      </c>
      <c r="BI117" s="224">
        <f>BH117/VLOOKUP($S117,'CP$'!$B$5:$D$74,2,FALSE)</f>
        <v/>
      </c>
      <c r="BJ117" s="140" t="n">
        <v>65000</v>
      </c>
      <c r="BK117" s="140" t="n">
        <v>100000</v>
      </c>
      <c r="BL117" s="141">
        <f>IFERROR(U117/X117,"")</f>
        <v/>
      </c>
      <c r="BM117" s="141">
        <f>IFERROR(V117/X117,"")</f>
        <v/>
      </c>
      <c r="BN117" s="141">
        <f>IFERROR(W117/X117,"")</f>
        <v/>
      </c>
      <c r="BO117" s="141">
        <f>IFERROR(AA117/AD117,"")</f>
        <v/>
      </c>
      <c r="BP117" s="141">
        <f>IFERROR(AB117/AD117,"")</f>
        <v/>
      </c>
      <c r="BQ117" s="141">
        <f>IFERROR(AC117/AD117,"")</f>
        <v/>
      </c>
      <c r="BR117" s="119" t="n">
        <v>5</v>
      </c>
      <c r="BS117" s="119" t="n">
        <v>4</v>
      </c>
      <c r="BT117" s="119" t="n">
        <v>4</v>
      </c>
      <c r="BU117" s="119" t="n"/>
      <c r="BV117" s="119" t="n"/>
      <c r="BW117" s="119" t="n"/>
      <c r="BX117" s="119" t="n"/>
      <c r="BY117" s="119" t="n"/>
      <c r="BZ117" s="119" t="inlineStr">
        <is>
          <t>Employee</t>
        </is>
      </c>
      <c r="CA117" s="142" t="inlineStr">
        <is>
          <t>S41M</t>
        </is>
      </c>
      <c r="CB117" s="131" t="n">
        <v>1</v>
      </c>
      <c r="CC117" s="143">
        <f>IF(P117&gt;1,1,P117)*CB117</f>
        <v/>
      </c>
      <c r="CD117" s="143" t="n"/>
      <c r="CE117" s="222" t="n">
        <v>106909.96</v>
      </c>
      <c r="CF117" s="86" t="n"/>
      <c r="CG117" s="219" t="n">
        <v>116297.5609756098</v>
      </c>
      <c r="CH117" s="217">
        <f>IF(LOWER(T117)="ILS",12,1)*CG117/VLOOKUP($T117,CPC_USDConversion_xlTbl[[Currency2]:[Units/1 USD]],2,FALSE)</f>
        <v/>
      </c>
      <c r="CI117" s="225">
        <f>AF117</f>
        <v/>
      </c>
      <c r="CJ117" s="225">
        <f>IFERROR(CI117-CH117,"")</f>
        <v/>
      </c>
      <c r="CK117" s="140">
        <f>ROUND(AN117*CC117,-2)</f>
        <v/>
      </c>
      <c r="CL117" s="217">
        <f>CK117/VLOOKUP($T117,'USD Converstion'!$C$7:$D$174,2,FALSE)</f>
        <v/>
      </c>
      <c r="CM117" s="145">
        <f>IF(AD117&gt;X117,1,0)</f>
        <v/>
      </c>
      <c r="CN117" s="225">
        <f>IF(CM117&gt;0,AG117,0)</f>
        <v/>
      </c>
      <c r="CO117" s="225">
        <f>IF(CM117=0,0,AF117)</f>
        <v/>
      </c>
      <c r="CP117" s="146" t="n">
        <v>0</v>
      </c>
      <c r="CQ117" s="147" t="inlineStr">
        <is>
          <t>Regular</t>
        </is>
      </c>
      <c r="CR117" s="225">
        <f>AM117/VLOOKUP(T117,'USD Converstion'!$C$7:$D$174,2,FALSE)</f>
        <v/>
      </c>
      <c r="CS117" s="226">
        <f>AT117</f>
        <v/>
      </c>
      <c r="CT117" s="222" t="n">
        <v>0</v>
      </c>
      <c r="CU117" s="227" t="n"/>
      <c r="CV117" s="145">
        <f>IF(AX117&gt;0,1,0)</f>
        <v/>
      </c>
      <c r="CW117" s="145">
        <f>IF(AY117&gt;0,1,0)</f>
        <v/>
      </c>
      <c r="CX117" s="52" t="n">
        <v>0</v>
      </c>
      <c r="DM117">
        <f>IF(LOWER(T117)="ILS",12,1)*Y117/VLOOKUP($T117,CPC_USDConversion_xlTbl[[Currency2]:[Units/1 USD]],2,FALSE)</f>
        <v/>
      </c>
    </row>
    <row r="118">
      <c r="B118" s="113" t="n">
        <v>107805</v>
      </c>
      <c r="C118" s="113" t="n">
        <v>98459</v>
      </c>
      <c r="D118" s="113" t="n"/>
      <c r="E118" s="114" t="inlineStr">
        <is>
          <t>Miloslav Lujka</t>
        </is>
      </c>
      <c r="F118" s="152" t="inlineStr">
        <is>
          <t>Channel Team Leader</t>
        </is>
      </c>
      <c r="G118" s="113" t="inlineStr">
        <is>
          <t>Czech Republic</t>
        </is>
      </c>
      <c r="H118" s="113" t="inlineStr">
        <is>
          <t>Daniel Safar</t>
        </is>
      </c>
      <c r="I118" s="113" t="inlineStr">
        <is>
          <t>David Klusacek</t>
        </is>
      </c>
      <c r="J118" s="114" t="inlineStr">
        <is>
          <t>Thorsten Freitag</t>
        </is>
      </c>
      <c r="K118" s="114" t="inlineStr">
        <is>
          <t>Bruno Darmon</t>
        </is>
      </c>
      <c r="L118" s="113" t="inlineStr">
        <is>
          <t>EMEA Sales</t>
        </is>
      </c>
      <c r="M118" s="115" t="n">
        <v>1</v>
      </c>
      <c r="N118" s="151">
        <f>LEFT(CA118,3)</f>
        <v/>
      </c>
      <c r="O118" s="216" t="n">
        <v>39783</v>
      </c>
      <c r="P118" s="118">
        <f>($D$5-O118)/365</f>
        <v/>
      </c>
      <c r="Q118" s="119">
        <f>Q118</f>
        <v/>
      </c>
      <c r="R118" s="52" t="n"/>
      <c r="S118" s="120" t="inlineStr">
        <is>
          <t>Czech Republic</t>
        </is>
      </c>
      <c r="T118" s="120" t="inlineStr">
        <is>
          <t>CZK</t>
        </is>
      </c>
      <c r="U118" s="120" t="n">
        <v>2447000</v>
      </c>
      <c r="V118" s="120" t="n">
        <v>1182118.181818182</v>
      </c>
      <c r="W118" s="120" t="n"/>
      <c r="X118" s="120">
        <f>W118+V118+U118</f>
        <v/>
      </c>
      <c r="Y118" s="121" t="n"/>
      <c r="Z118" s="121" t="n"/>
      <c r="AA118" s="122" t="n"/>
      <c r="AB118" s="122" t="n"/>
      <c r="AC118" s="122" t="n"/>
      <c r="AD118" s="123">
        <f>AC118+AB118+AA118</f>
        <v/>
      </c>
      <c r="AE118" s="124">
        <f>IFERROR(AD118/X118-1,"")</f>
        <v/>
      </c>
      <c r="AF118" s="217">
        <f>IF(LOWER(T118)="ILS",12,1)*X118/VLOOKUP($T118,CPC_USDConversion_xlTbl[[Currency2]:[Units/1 USD]],2,FALSE)</f>
        <v/>
      </c>
      <c r="AG118" s="217">
        <f>IF(LOWER(T118)="ILS",12,1)*AD118/VLOOKUP($T118,CPC_USDConversion_xlTbl[[Currency2]:[Units/1 USD]],2,FALSE)</f>
        <v/>
      </c>
      <c r="AH118" s="126">
        <f>AF118/VLOOKUP($S118,'CP$'!$B$5:$D$74,2,FALSE)</f>
        <v/>
      </c>
      <c r="AI118" s="126">
        <f>AG118/VLOOKUP($S118,'CP$'!$B$5:$D$74,2,FALSE)</f>
        <v/>
      </c>
      <c r="AJ118" s="52" t="n"/>
      <c r="AK118" s="127" t="inlineStr">
        <is>
          <t>Sales Variable</t>
        </is>
      </c>
      <c r="AL118" s="218" t="n"/>
      <c r="AM118" s="129" t="n"/>
      <c r="AN118" s="121" t="n"/>
      <c r="AO118" s="130" t="n"/>
      <c r="AP118" s="131">
        <f>IFERROR(AO118/AM118,"")</f>
        <v/>
      </c>
      <c r="AQ118" s="219">
        <f>AO118*CC118</f>
        <v/>
      </c>
      <c r="AR118" s="219" t="n"/>
      <c r="AS118" s="220">
        <f>AQ118-AR118</f>
        <v/>
      </c>
      <c r="AT118" s="217">
        <f>AS118/VLOOKUP($T118,'USD Converstion'!$C$7:$D$174,2,FALSE)</f>
        <v/>
      </c>
      <c r="AU118" s="52" t="n"/>
      <c r="AV118" s="221" t="n">
        <v>43957</v>
      </c>
      <c r="AW118" s="222" t="n">
        <v>29231.10679611651</v>
      </c>
      <c r="AX118" s="222" t="n"/>
      <c r="AY118" s="223" t="n"/>
      <c r="AZ118" s="52" t="n"/>
      <c r="BA118" s="137" t="inlineStr">
        <is>
          <t>January, 2021 - Compensation change from Yearly Salary:1772300, Yearly Commission:1181500, Total Compensation:2953800 to RSU:60000, Yearly Salary:1950000, Yearly Commission:1300000, Total Compensation:3250000</t>
        </is>
      </c>
      <c r="BB118" s="138" t="inlineStr">
        <is>
          <t xml:space="preserve"> </t>
        </is>
      </c>
      <c r="BC118" s="52" t="n"/>
      <c r="BD118" s="219" t="n">
        <v>1746147</v>
      </c>
      <c r="BE118" s="219" t="n">
        <v>1164098</v>
      </c>
      <c r="BF118" s="219" t="n"/>
      <c r="BG118" s="120">
        <f>BF118+BE118+BD118</f>
        <v/>
      </c>
      <c r="BH118" s="217">
        <f>IF(LOWER(T118)="ILS",12,1)*BG118/VLOOKUP($T118,CPC_USDConversion_xlTbl[[Currency2]:[Units/1 USD]],2,FALSE)</f>
        <v/>
      </c>
      <c r="BI118" s="224">
        <f>BH118/VLOOKUP($S118,'CP$'!$B$5:$D$74,2,FALSE)</f>
        <v/>
      </c>
      <c r="BJ118" s="140" t="n">
        <v>2000000</v>
      </c>
      <c r="BK118" s="140" t="n">
        <v>3000000</v>
      </c>
      <c r="BL118" s="141">
        <f>IFERROR(U118/X118,"")</f>
        <v/>
      </c>
      <c r="BM118" s="141">
        <f>IFERROR(V118/X118,"")</f>
        <v/>
      </c>
      <c r="BN118" s="141">
        <f>IFERROR(W118/X118,"")</f>
        <v/>
      </c>
      <c r="BO118" s="141">
        <f>IFERROR(AA118/AD118,"")</f>
        <v/>
      </c>
      <c r="BP118" s="141">
        <f>IFERROR(AB118/AD118,"")</f>
        <v/>
      </c>
      <c r="BQ118" s="141">
        <f>IFERROR(AC118/AD118,"")</f>
        <v/>
      </c>
      <c r="BR118" s="119" t="n">
        <v>4</v>
      </c>
      <c r="BS118" s="119" t="n">
        <v>4</v>
      </c>
      <c r="BT118" s="119" t="n">
        <v>4</v>
      </c>
      <c r="BU118" s="119" t="n"/>
      <c r="BV118" s="119" t="n"/>
      <c r="BW118" s="119" t="n"/>
      <c r="BX118" s="119" t="n"/>
      <c r="BY118" s="119" t="n"/>
      <c r="BZ118" s="119" t="inlineStr">
        <is>
          <t>Employee</t>
        </is>
      </c>
      <c r="CA118" s="142" t="inlineStr">
        <is>
          <t>S41M</t>
        </is>
      </c>
      <c r="CB118" s="131" t="n">
        <v>1</v>
      </c>
      <c r="CC118" s="143">
        <f>IF(P118&gt;1,1,P118)*CB118</f>
        <v/>
      </c>
      <c r="CD118" s="143" t="n"/>
      <c r="CE118" s="222" t="n">
        <v>91466.08</v>
      </c>
      <c r="CF118" s="86" t="n"/>
      <c r="CG118" s="219" t="n">
        <v>2881956.097560976</v>
      </c>
      <c r="CH118" s="217">
        <f>IF(LOWER(T118)="ILS",12,1)*CG118/VLOOKUP($T118,CPC_USDConversion_xlTbl[[Currency2]:[Units/1 USD]],2,FALSE)</f>
        <v/>
      </c>
      <c r="CI118" s="225">
        <f>AF118</f>
        <v/>
      </c>
      <c r="CJ118" s="225">
        <f>IFERROR(CI118-CH118,"")</f>
        <v/>
      </c>
      <c r="CK118" s="140">
        <f>ROUND(AN118*CC118,-2)</f>
        <v/>
      </c>
      <c r="CL118" s="217">
        <f>CK118/VLOOKUP($T118,'USD Converstion'!$C$7:$D$174,2,FALSE)</f>
        <v/>
      </c>
      <c r="CM118" s="145">
        <f>IF(AD118&gt;X118,1,0)</f>
        <v/>
      </c>
      <c r="CN118" s="225">
        <f>IF(CM118&gt;0,AG118,0)</f>
        <v/>
      </c>
      <c r="CO118" s="225">
        <f>IF(CM118=0,0,AF118)</f>
        <v/>
      </c>
      <c r="CP118" s="146" t="n">
        <v>0</v>
      </c>
      <c r="CQ118" s="147" t="inlineStr">
        <is>
          <t>Regular</t>
        </is>
      </c>
      <c r="CR118" s="225">
        <f>AM118/VLOOKUP(T118,'USD Converstion'!$C$7:$D$174,2,FALSE)</f>
        <v/>
      </c>
      <c r="CS118" s="226">
        <f>AT118</f>
        <v/>
      </c>
      <c r="CT118" s="222" t="n">
        <v>0</v>
      </c>
      <c r="CU118" s="227" t="n"/>
      <c r="CV118" s="145">
        <f>IF(AX118&gt;0,1,0)</f>
        <v/>
      </c>
      <c r="CW118" s="145">
        <f>IF(AY118&gt;0,1,0)</f>
        <v/>
      </c>
      <c r="CX118" s="52" t="n">
        <v>0</v>
      </c>
      <c r="DM118">
        <f>IF(LOWER(T118)="ILS",12,1)*Y118/VLOOKUP($T118,CPC_USDConversion_xlTbl[[Currency2]:[Units/1 USD]],2,FALSE)</f>
        <v/>
      </c>
    </row>
    <row r="119">
      <c r="B119" s="113" t="n">
        <v>116995</v>
      </c>
      <c r="C119" s="113" t="n">
        <v>121014</v>
      </c>
      <c r="D119" s="113" t="n">
        <v>119399</v>
      </c>
      <c r="E119" s="114" t="inlineStr">
        <is>
          <t>Miroslaw Zukowski</t>
        </is>
      </c>
      <c r="F119" s="152" t="inlineStr">
        <is>
          <t>Major Account Manager</t>
        </is>
      </c>
      <c r="G119" s="113" t="inlineStr">
        <is>
          <t>Poland</t>
        </is>
      </c>
      <c r="H119" s="113" t="inlineStr">
        <is>
          <t>Wojciech Glazewski</t>
        </is>
      </c>
      <c r="I119" s="113" t="inlineStr">
        <is>
          <t>David Klusacek</t>
        </is>
      </c>
      <c r="J119" s="114" t="inlineStr">
        <is>
          <t>Thorsten Freitag</t>
        </is>
      </c>
      <c r="K119" s="114" t="inlineStr">
        <is>
          <t>Bruno Darmon</t>
        </is>
      </c>
      <c r="L119" s="113" t="inlineStr">
        <is>
          <t>EMEA Sales</t>
        </is>
      </c>
      <c r="M119" s="115" t="n">
        <v>1</v>
      </c>
      <c r="N119" s="151">
        <f>LEFT(CA119,3)</f>
        <v/>
      </c>
      <c r="O119" s="216" t="n">
        <v>43009</v>
      </c>
      <c r="P119" s="118">
        <f>($D$5-O119)/365</f>
        <v/>
      </c>
      <c r="Q119" s="119">
        <f>Q119</f>
        <v/>
      </c>
      <c r="R119" s="52" t="n"/>
      <c r="S119" s="120" t="inlineStr">
        <is>
          <t>Poland</t>
        </is>
      </c>
      <c r="T119" s="120" t="inlineStr">
        <is>
          <t>PLN</t>
        </is>
      </c>
      <c r="U119" s="120" t="n">
        <v>389500</v>
      </c>
      <c r="V119" s="120" t="n">
        <v>184572.7272727273</v>
      </c>
      <c r="W119" s="120" t="n"/>
      <c r="X119" s="120">
        <f>W119+V119+U119</f>
        <v/>
      </c>
      <c r="Y119" s="121" t="n"/>
      <c r="Z119" s="121" t="n"/>
      <c r="AA119" s="122" t="n"/>
      <c r="AB119" s="122" t="n"/>
      <c r="AC119" s="122" t="n"/>
      <c r="AD119" s="123">
        <f>AC119+AB119+AA119</f>
        <v/>
      </c>
      <c r="AE119" s="124">
        <f>IFERROR(AD119/X119-1,"")</f>
        <v/>
      </c>
      <c r="AF119" s="217">
        <f>IF(LOWER(T119)="ILS",12,1)*X119/VLOOKUP($T119,CPC_USDConversion_xlTbl[[Currency2]:[Units/1 USD]],2,FALSE)</f>
        <v/>
      </c>
      <c r="AG119" s="217">
        <f>IF(LOWER(T119)="ILS",12,1)*AD119/VLOOKUP($T119,CPC_USDConversion_xlTbl[[Currency2]:[Units/1 USD]],2,FALSE)</f>
        <v/>
      </c>
      <c r="AH119" s="126">
        <f>AF119/VLOOKUP($S119,'CP$'!$B$5:$D$74,2,FALSE)</f>
        <v/>
      </c>
      <c r="AI119" s="126">
        <f>AG119/VLOOKUP($S119,'CP$'!$B$5:$D$74,2,FALSE)</f>
        <v/>
      </c>
      <c r="AJ119" s="52" t="n"/>
      <c r="AK119" s="127" t="inlineStr">
        <is>
          <t>Sales Variable</t>
        </is>
      </c>
      <c r="AL119" s="218" t="n"/>
      <c r="AM119" s="129" t="n"/>
      <c r="AN119" s="121" t="n"/>
      <c r="AO119" s="130" t="n"/>
      <c r="AP119" s="131">
        <f>IFERROR(AO119/AM119,"")</f>
        <v/>
      </c>
      <c r="AQ119" s="219">
        <f>AO119*CC119</f>
        <v/>
      </c>
      <c r="AR119" s="219" t="n"/>
      <c r="AS119" s="220">
        <f>AQ119-AR119</f>
        <v/>
      </c>
      <c r="AT119" s="217">
        <f>AS119/VLOOKUP($T119,'USD Converstion'!$C$7:$D$174,2,FALSE)</f>
        <v/>
      </c>
      <c r="AU119" s="52" t="n"/>
      <c r="AV119" s="221" t="n">
        <v>43957</v>
      </c>
      <c r="AW119" s="222" t="n">
        <v>29231.10679611651</v>
      </c>
      <c r="AX119" s="222" t="n"/>
      <c r="AY119" s="223" t="n"/>
      <c r="AZ119" s="52" t="n"/>
      <c r="BA119" s="137" t="n"/>
      <c r="BB119" s="138" t="inlineStr">
        <is>
          <t xml:space="preserve"> </t>
        </is>
      </c>
      <c r="BC119" s="52" t="n"/>
      <c r="BD119" s="219" t="n">
        <v>296640</v>
      </c>
      <c r="BE119" s="219" t="n">
        <v>197760</v>
      </c>
      <c r="BF119" s="219" t="n"/>
      <c r="BG119" s="120">
        <f>BF119+BE119+BD119</f>
        <v/>
      </c>
      <c r="BH119" s="217">
        <f>IF(LOWER(T119)="ILS",12,1)*BG119/VLOOKUP($T119,CPC_USDConversion_xlTbl[[Currency2]:[Units/1 USD]],2,FALSE)</f>
        <v/>
      </c>
      <c r="BI119" s="224">
        <f>BH119/VLOOKUP($S119,'CP$'!$B$5:$D$74,2,FALSE)</f>
        <v/>
      </c>
      <c r="BJ119" s="140" t="n">
        <v>350000</v>
      </c>
      <c r="BK119" s="140" t="n">
        <v>560000</v>
      </c>
      <c r="BL119" s="141">
        <f>IFERROR(U119/X119,"")</f>
        <v/>
      </c>
      <c r="BM119" s="141">
        <f>IFERROR(V119/X119,"")</f>
        <v/>
      </c>
      <c r="BN119" s="141">
        <f>IFERROR(W119/X119,"")</f>
        <v/>
      </c>
      <c r="BO119" s="141">
        <f>IFERROR(AA119/AD119,"")</f>
        <v/>
      </c>
      <c r="BP119" s="141">
        <f>IFERROR(AB119/AD119,"")</f>
        <v/>
      </c>
      <c r="BQ119" s="141">
        <f>IFERROR(AC119/AD119,"")</f>
        <v/>
      </c>
      <c r="BR119" s="119" t="n">
        <v>3</v>
      </c>
      <c r="BS119" s="119" t="n">
        <v>4</v>
      </c>
      <c r="BT119" s="119" t="n">
        <v>3</v>
      </c>
      <c r="BU119" s="119" t="n"/>
      <c r="BV119" s="119" t="n"/>
      <c r="BW119" s="119" t="n"/>
      <c r="BX119" s="119" t="n"/>
      <c r="BY119" s="119" t="n"/>
      <c r="BZ119" s="119" t="inlineStr">
        <is>
          <t>Employee</t>
        </is>
      </c>
      <c r="CA119" s="142" t="inlineStr">
        <is>
          <t>S43P</t>
        </is>
      </c>
      <c r="CB119" s="131" t="n">
        <v>1</v>
      </c>
      <c r="CC119" s="143">
        <f>IF(P119&gt;1,1,P119)*CB119</f>
        <v/>
      </c>
      <c r="CD119" s="143" t="n"/>
      <c r="CE119" s="222" t="n">
        <v>57705.04</v>
      </c>
      <c r="CF119" s="86" t="n"/>
      <c r="CG119" s="219" t="n">
        <v>494541.4634146342</v>
      </c>
      <c r="CH119" s="217">
        <f>IF(LOWER(T119)="ILS",12,1)*CG119/VLOOKUP($T119,CPC_USDConversion_xlTbl[[Currency2]:[Units/1 USD]],2,FALSE)</f>
        <v/>
      </c>
      <c r="CI119" s="225">
        <f>AF119</f>
        <v/>
      </c>
      <c r="CJ119" s="225">
        <f>IFERROR(CI119-CH119,"")</f>
        <v/>
      </c>
      <c r="CK119" s="140">
        <f>ROUND(AN119*CC119,-2)</f>
        <v/>
      </c>
      <c r="CL119" s="217">
        <f>CK119/VLOOKUP($T119,'USD Converstion'!$C$7:$D$174,2,FALSE)</f>
        <v/>
      </c>
      <c r="CM119" s="145">
        <f>IF(AD119&gt;X119,1,0)</f>
        <v/>
      </c>
      <c r="CN119" s="225">
        <f>IF(CM119&gt;0,AG119,0)</f>
        <v/>
      </c>
      <c r="CO119" s="225">
        <f>IF(CM119=0,0,AF119)</f>
        <v/>
      </c>
      <c r="CP119" s="146" t="n">
        <v>0</v>
      </c>
      <c r="CQ119" s="147" t="inlineStr">
        <is>
          <t>Regular</t>
        </is>
      </c>
      <c r="CR119" s="225">
        <f>AM119/VLOOKUP(T119,'USD Converstion'!$C$7:$D$174,2,FALSE)</f>
        <v/>
      </c>
      <c r="CS119" s="226">
        <f>AT119</f>
        <v/>
      </c>
      <c r="CT119" s="222" t="n">
        <v>0</v>
      </c>
      <c r="CU119" s="227" t="n"/>
      <c r="CV119" s="145">
        <f>IF(AX119&gt;0,1,0)</f>
        <v/>
      </c>
      <c r="CW119" s="145">
        <f>IF(AY119&gt;0,1,0)</f>
        <v/>
      </c>
      <c r="CX119" s="52" t="n">
        <v>0</v>
      </c>
      <c r="DM119">
        <f>IF(LOWER(T119)="ILS",12,1)*Y119/VLOOKUP($T119,CPC_USDConversion_xlTbl[[Currency2]:[Units/1 USD]],2,FALSE)</f>
        <v/>
      </c>
    </row>
    <row r="120">
      <c r="B120" s="113" t="n">
        <v>127513</v>
      </c>
      <c r="C120" s="113" t="n">
        <v>124393</v>
      </c>
      <c r="D120" s="113" t="n"/>
      <c r="E120" s="114" t="inlineStr">
        <is>
          <t>Oleksandr Chubaruk</t>
        </is>
      </c>
      <c r="F120" s="152" t="inlineStr">
        <is>
          <t>Account Manager</t>
        </is>
      </c>
      <c r="G120" s="113" t="inlineStr">
        <is>
          <t>Sales Russia</t>
        </is>
      </c>
      <c r="H120" s="113" t="inlineStr">
        <is>
          <t>Vasily Dyagilev</t>
        </is>
      </c>
      <c r="I120" s="113" t="inlineStr">
        <is>
          <t>David Klusacek</t>
        </is>
      </c>
      <c r="J120" s="114" t="inlineStr">
        <is>
          <t>Thorsten Freitag</t>
        </is>
      </c>
      <c r="K120" s="114" t="inlineStr">
        <is>
          <t>Bruno Darmon</t>
        </is>
      </c>
      <c r="L120" s="113" t="inlineStr">
        <is>
          <t>EMEA Sales</t>
        </is>
      </c>
      <c r="M120" s="115" t="n">
        <v>1</v>
      </c>
      <c r="N120" s="151">
        <f>LEFT(CA120,3)</f>
        <v/>
      </c>
      <c r="O120" s="216" t="n">
        <v>40315</v>
      </c>
      <c r="P120" s="118">
        <f>($D$5-O120)/365</f>
        <v/>
      </c>
      <c r="Q120" s="119">
        <f>Q120</f>
        <v/>
      </c>
      <c r="R120" s="52" t="n"/>
      <c r="S120" s="120" t="inlineStr">
        <is>
          <t>Ukraine</t>
        </is>
      </c>
      <c r="T120" s="120" t="inlineStr">
        <is>
          <t>USD</t>
        </is>
      </c>
      <c r="U120" s="120" t="n">
        <v>96125</v>
      </c>
      <c r="V120" s="120" t="n">
        <v>33936.36363636363</v>
      </c>
      <c r="W120" s="120" t="n"/>
      <c r="X120" s="120">
        <f>W120+V120+U120</f>
        <v/>
      </c>
      <c r="Y120" s="121" t="n"/>
      <c r="Z120" s="121" t="n"/>
      <c r="AA120" s="122" t="n"/>
      <c r="AB120" s="122" t="n"/>
      <c r="AC120" s="122" t="n"/>
      <c r="AD120" s="123">
        <f>AC120+AB120+AA120</f>
        <v/>
      </c>
      <c r="AE120" s="124">
        <f>IFERROR(AD120/X120-1,"")</f>
        <v/>
      </c>
      <c r="AF120" s="217">
        <f>IF(LOWER(T120)="ILS",12,1)*X120/VLOOKUP($T120,CPC_USDConversion_xlTbl[[Currency2]:[Units/1 USD]],2,FALSE)</f>
        <v/>
      </c>
      <c r="AG120" s="217">
        <f>IF(LOWER(T120)="ILS",12,1)*AD120/VLOOKUP($T120,CPC_USDConversion_xlTbl[[Currency2]:[Units/1 USD]],2,FALSE)</f>
        <v/>
      </c>
      <c r="AH120" s="126">
        <f>AF120/VLOOKUP($S120,'CP$'!$B$5:$D$74,2,FALSE)</f>
        <v/>
      </c>
      <c r="AI120" s="126">
        <f>AG120/VLOOKUP($S120,'CP$'!$B$5:$D$74,2,FALSE)</f>
        <v/>
      </c>
      <c r="AJ120" s="52" t="n"/>
      <c r="AK120" s="127" t="inlineStr">
        <is>
          <t>Sales Variable</t>
        </is>
      </c>
      <c r="AL120" s="218" t="n"/>
      <c r="AM120" s="129" t="n"/>
      <c r="AN120" s="121" t="n"/>
      <c r="AO120" s="130" t="n"/>
      <c r="AP120" s="131">
        <f>IFERROR(AO120/AM120,"")</f>
        <v/>
      </c>
      <c r="AQ120" s="219">
        <f>AO120*CC120</f>
        <v/>
      </c>
      <c r="AR120" s="219" t="n"/>
      <c r="AS120" s="220">
        <f>AQ120-AR120</f>
        <v/>
      </c>
      <c r="AT120" s="217">
        <f>AS120/VLOOKUP($T120,'USD Converstion'!$C$7:$D$174,2,FALSE)</f>
        <v/>
      </c>
      <c r="AU120" s="52" t="n"/>
      <c r="AV120" s="221" t="n">
        <v>43957</v>
      </c>
      <c r="AW120" s="222" t="n">
        <v>11793.72815533981</v>
      </c>
      <c r="AX120" s="222" t="n"/>
      <c r="AY120" s="223" t="n"/>
      <c r="AZ120" s="52" t="n"/>
      <c r="BA120" s="137" t="inlineStr">
        <is>
          <t>January, 2021 - Organization change from JS:S41P to JS:S43P</t>
        </is>
      </c>
      <c r="BB120" s="138" t="inlineStr">
        <is>
          <t xml:space="preserve"> </t>
        </is>
      </c>
      <c r="BC120" s="52" t="n"/>
      <c r="BD120" s="219" t="n">
        <v>69300</v>
      </c>
      <c r="BE120" s="219" t="n">
        <v>29700</v>
      </c>
      <c r="BF120" s="219" t="n"/>
      <c r="BG120" s="120">
        <f>BF120+BE120+BD120</f>
        <v/>
      </c>
      <c r="BH120" s="217">
        <f>IF(LOWER(T120)="ILS",12,1)*BG120/VLOOKUP($T120,CPC_USDConversion_xlTbl[[Currency2]:[Units/1 USD]],2,FALSE)</f>
        <v/>
      </c>
      <c r="BI120" s="224">
        <f>BH120/VLOOKUP($S120,'CP$'!$B$5:$D$74,2,FALSE)</f>
        <v/>
      </c>
      <c r="BJ120" s="140" t="n">
        <v>50000</v>
      </c>
      <c r="BK120" s="140" t="n">
        <v>90000</v>
      </c>
      <c r="BL120" s="141">
        <f>IFERROR(U120/X120,"")</f>
        <v/>
      </c>
      <c r="BM120" s="141">
        <f>IFERROR(V120/X120,"")</f>
        <v/>
      </c>
      <c r="BN120" s="141">
        <f>IFERROR(W120/X120,"")</f>
        <v/>
      </c>
      <c r="BO120" s="141">
        <f>IFERROR(AA120/AD120,"")</f>
        <v/>
      </c>
      <c r="BP120" s="141">
        <f>IFERROR(AB120/AD120,"")</f>
        <v/>
      </c>
      <c r="BQ120" s="141">
        <f>IFERROR(AC120/AD120,"")</f>
        <v/>
      </c>
      <c r="BR120" s="119" t="n">
        <v>3</v>
      </c>
      <c r="BS120" s="119" t="n">
        <v>3</v>
      </c>
      <c r="BT120" s="119" t="n">
        <v>5</v>
      </c>
      <c r="BU120" s="119" t="n"/>
      <c r="BV120" s="119" t="n"/>
      <c r="BW120" s="119" t="n"/>
      <c r="BX120" s="119" t="n"/>
      <c r="BY120" s="119" t="n"/>
      <c r="BZ120" s="119" t="inlineStr">
        <is>
          <t>Contractor</t>
        </is>
      </c>
      <c r="CA120" s="142" t="inlineStr">
        <is>
          <t>S43P</t>
        </is>
      </c>
      <c r="CB120" s="131" t="n">
        <v>1</v>
      </c>
      <c r="CC120" s="143">
        <f>IF(P120&gt;1,1,P120)*CB120</f>
        <v/>
      </c>
      <c r="CD120" s="143" t="n"/>
      <c r="CE120" s="222" t="n">
        <v>13528.36</v>
      </c>
      <c r="CF120" s="86" t="n"/>
      <c r="CG120" s="219" t="n">
        <v>103907.3170731707</v>
      </c>
      <c r="CH120" s="217">
        <f>IF(LOWER(T120)="ILS",12,1)*CG120/VLOOKUP($T120,CPC_USDConversion_xlTbl[[Currency2]:[Units/1 USD]],2,FALSE)</f>
        <v/>
      </c>
      <c r="CI120" s="225">
        <f>AF120</f>
        <v/>
      </c>
      <c r="CJ120" s="225">
        <f>IFERROR(CI120-CH120,"")</f>
        <v/>
      </c>
      <c r="CK120" s="140">
        <f>ROUND(AN120*CC120,-2)</f>
        <v/>
      </c>
      <c r="CL120" s="217">
        <f>CK120/VLOOKUP($T120,'USD Converstion'!$C$7:$D$174,2,FALSE)</f>
        <v/>
      </c>
      <c r="CM120" s="145">
        <f>IF(AD120&gt;X120,1,0)</f>
        <v/>
      </c>
      <c r="CN120" s="225">
        <f>IF(CM120&gt;0,AG120,0)</f>
        <v/>
      </c>
      <c r="CO120" s="225">
        <f>IF(CM120=0,0,AF120)</f>
        <v/>
      </c>
      <c r="CP120" s="146" t="n">
        <v>0</v>
      </c>
      <c r="CQ120" s="147" t="inlineStr">
        <is>
          <t>Regular</t>
        </is>
      </c>
      <c r="CR120" s="225">
        <f>AM120/VLOOKUP(T120,'USD Converstion'!$C$7:$D$174,2,FALSE)</f>
        <v/>
      </c>
      <c r="CS120" s="226">
        <f>AT120</f>
        <v/>
      </c>
      <c r="CT120" s="222" t="n">
        <v>0</v>
      </c>
      <c r="CU120" s="227" t="n"/>
      <c r="CV120" s="145">
        <f>IF(AX120&gt;0,1,0)</f>
        <v/>
      </c>
      <c r="CW120" s="145">
        <f>IF(AY120&gt;0,1,0)</f>
        <v/>
      </c>
      <c r="CX120" s="52" t="n">
        <v>0</v>
      </c>
      <c r="DM120">
        <f>IF(LOWER(T120)="ILS",12,1)*Y120/VLOOKUP($T120,CPC_USDConversion_xlTbl[[Currency2]:[Units/1 USD]],2,FALSE)</f>
        <v/>
      </c>
    </row>
    <row r="121">
      <c r="B121" s="113" t="n">
        <v>134013</v>
      </c>
      <c r="C121" s="113" t="n">
        <v>105368</v>
      </c>
      <c r="D121" s="113" t="n">
        <v>78696</v>
      </c>
      <c r="E121" s="114" t="inlineStr">
        <is>
          <t>Sinisa Kovac</t>
        </is>
      </c>
      <c r="F121" s="152" t="inlineStr">
        <is>
          <t>Major Account Manager</t>
        </is>
      </c>
      <c r="G121" s="113" t="inlineStr">
        <is>
          <t>Czech Republic</t>
        </is>
      </c>
      <c r="H121" s="113" t="inlineStr">
        <is>
          <t>Daniel Safar</t>
        </is>
      </c>
      <c r="I121" s="113" t="inlineStr">
        <is>
          <t>David Klusacek</t>
        </is>
      </c>
      <c r="J121" s="114" t="inlineStr">
        <is>
          <t>Thorsten Freitag</t>
        </is>
      </c>
      <c r="K121" s="114" t="inlineStr">
        <is>
          <t>Bruno Darmon</t>
        </is>
      </c>
      <c r="L121" s="113" t="inlineStr">
        <is>
          <t>EMEA Sales</t>
        </is>
      </c>
      <c r="M121" s="115" t="n">
        <v>1</v>
      </c>
      <c r="N121" s="151">
        <f>LEFT(CA121,3)</f>
        <v/>
      </c>
      <c r="O121" s="216" t="n">
        <v>43570</v>
      </c>
      <c r="P121" s="118">
        <f>($D$5-O121)/365</f>
        <v/>
      </c>
      <c r="Q121" s="119">
        <f>Q121</f>
        <v/>
      </c>
      <c r="R121" s="52" t="n"/>
      <c r="S121" s="120" t="inlineStr">
        <is>
          <t>Slovenia</t>
        </is>
      </c>
      <c r="T121" s="120" t="inlineStr">
        <is>
          <t>EUR</t>
        </is>
      </c>
      <c r="U121" s="120" t="n">
        <v>91375</v>
      </c>
      <c r="V121" s="120" t="n">
        <v>39936.36363636363</v>
      </c>
      <c r="W121" s="120" t="n"/>
      <c r="X121" s="120">
        <f>W121+V121+U121</f>
        <v/>
      </c>
      <c r="Y121" s="121" t="n"/>
      <c r="Z121" s="121" t="n"/>
      <c r="AA121" s="122" t="n"/>
      <c r="AB121" s="122" t="n"/>
      <c r="AC121" s="122" t="n"/>
      <c r="AD121" s="123">
        <f>AC121+AB121+AA121</f>
        <v/>
      </c>
      <c r="AE121" s="124">
        <f>IFERROR(AD121/X121-1,"")</f>
        <v/>
      </c>
      <c r="AF121" s="217">
        <f>IF(LOWER(T121)="ILS",12,1)*X121/VLOOKUP($T121,CPC_USDConversion_xlTbl[[Currency2]:[Units/1 USD]],2,FALSE)</f>
        <v/>
      </c>
      <c r="AG121" s="217">
        <f>IF(LOWER(T121)="ILS",12,1)*AD121/VLOOKUP($T121,CPC_USDConversion_xlTbl[[Currency2]:[Units/1 USD]],2,FALSE)</f>
        <v/>
      </c>
      <c r="AH121" s="126">
        <f>AF121/VLOOKUP($S121,'CP$'!$B$5:$D$74,2,FALSE)</f>
        <v/>
      </c>
      <c r="AI121" s="126">
        <f>AG121/VLOOKUP($S121,'CP$'!$B$5:$D$74,2,FALSE)</f>
        <v/>
      </c>
      <c r="AJ121" s="52" t="n"/>
      <c r="AK121" s="127" t="inlineStr">
        <is>
          <t>Sales Variable</t>
        </is>
      </c>
      <c r="AL121" s="218" t="n"/>
      <c r="AM121" s="129" t="n"/>
      <c r="AN121" s="121" t="n"/>
      <c r="AO121" s="130" t="n"/>
      <c r="AP121" s="131">
        <f>IFERROR(AO121/AM121,"")</f>
        <v/>
      </c>
      <c r="AQ121" s="219">
        <f>AO121*CC121</f>
        <v/>
      </c>
      <c r="AR121" s="219" t="n"/>
      <c r="AS121" s="220">
        <f>AQ121-AR121</f>
        <v/>
      </c>
      <c r="AT121" s="217">
        <f>AS121/VLOOKUP($T121,'USD Converstion'!$C$7:$D$174,2,FALSE)</f>
        <v/>
      </c>
      <c r="AU121" s="52" t="n"/>
      <c r="AV121" s="221" t="n">
        <v>43957</v>
      </c>
      <c r="AW121" s="222" t="n">
        <v>24410.18446601942</v>
      </c>
      <c r="AX121" s="222" t="n"/>
      <c r="AY121" s="223" t="n"/>
      <c r="AZ121" s="52" t="n"/>
      <c r="BA121" s="137" t="n"/>
      <c r="BB121" s="138" t="inlineStr">
        <is>
          <t xml:space="preserve"> </t>
        </is>
      </c>
      <c r="BC121" s="52" t="n"/>
      <c r="BD121" s="219" t="n">
        <v>63000</v>
      </c>
      <c r="BE121" s="219" t="n">
        <v>42000</v>
      </c>
      <c r="BF121" s="219" t="n"/>
      <c r="BG121" s="120">
        <f>BF121+BE121+BD121</f>
        <v/>
      </c>
      <c r="BH121" s="217">
        <f>IF(LOWER(T121)="ILS",12,1)*BG121/VLOOKUP($T121,CPC_USDConversion_xlTbl[[Currency2]:[Units/1 USD]],2,FALSE)</f>
        <v/>
      </c>
      <c r="BI121" s="224">
        <f>BH121/VLOOKUP($S121,'CP$'!$B$5:$D$74,2,FALSE)</f>
        <v/>
      </c>
      <c r="BJ121" s="140" t="n">
        <v>85000</v>
      </c>
      <c r="BK121" s="140" t="n">
        <v>115000</v>
      </c>
      <c r="BL121" s="141">
        <f>IFERROR(U121/X121,"")</f>
        <v/>
      </c>
      <c r="BM121" s="141">
        <f>IFERROR(V121/X121,"")</f>
        <v/>
      </c>
      <c r="BN121" s="141">
        <f>IFERROR(W121/X121,"")</f>
        <v/>
      </c>
      <c r="BO121" s="141">
        <f>IFERROR(AA121/AD121,"")</f>
        <v/>
      </c>
      <c r="BP121" s="141">
        <f>IFERROR(AB121/AD121,"")</f>
        <v/>
      </c>
      <c r="BQ121" s="141">
        <f>IFERROR(AC121/AD121,"")</f>
        <v/>
      </c>
      <c r="BR121" s="119" t="n">
        <v>3</v>
      </c>
      <c r="BS121" s="119" t="n">
        <v>5</v>
      </c>
      <c r="BT121" s="119" t="n">
        <v>5</v>
      </c>
      <c r="BU121" s="119" t="n"/>
      <c r="BV121" s="119" t="n"/>
      <c r="BW121" s="119" t="n"/>
      <c r="BX121" s="119" t="n"/>
      <c r="BY121" s="119" t="n"/>
      <c r="BZ121" s="119" t="inlineStr">
        <is>
          <t>Contractor</t>
        </is>
      </c>
      <c r="CA121" s="142" t="inlineStr">
        <is>
          <t>S43P</t>
        </is>
      </c>
      <c r="CB121" s="131" t="n">
        <v>1</v>
      </c>
      <c r="CC121" s="143">
        <f>IF(P121&gt;1,1,P121)*CB121</f>
        <v/>
      </c>
      <c r="CD121" s="143" t="n"/>
      <c r="CE121" s="222" t="n">
        <v>28253.92</v>
      </c>
      <c r="CF121" s="86" t="n"/>
      <c r="CG121" s="219" t="n">
        <v>106639.0243902439</v>
      </c>
      <c r="CH121" s="217">
        <f>IF(LOWER(T121)="ILS",12,1)*CG121/VLOOKUP($T121,CPC_USDConversion_xlTbl[[Currency2]:[Units/1 USD]],2,FALSE)</f>
        <v/>
      </c>
      <c r="CI121" s="225">
        <f>AF121</f>
        <v/>
      </c>
      <c r="CJ121" s="225">
        <f>IFERROR(CI121-CH121,"")</f>
        <v/>
      </c>
      <c r="CK121" s="140">
        <f>ROUND(AN121*CC121,-2)</f>
        <v/>
      </c>
      <c r="CL121" s="217">
        <f>CK121/VLOOKUP($T121,'USD Converstion'!$C$7:$D$174,2,FALSE)</f>
        <v/>
      </c>
      <c r="CM121" s="145">
        <f>IF(AD121&gt;X121,1,0)</f>
        <v/>
      </c>
      <c r="CN121" s="225">
        <f>IF(CM121&gt;0,AG121,0)</f>
        <v/>
      </c>
      <c r="CO121" s="225">
        <f>IF(CM121=0,0,AF121)</f>
        <v/>
      </c>
      <c r="CP121" s="146" t="n">
        <v>0</v>
      </c>
      <c r="CQ121" s="147" t="inlineStr">
        <is>
          <t>Regular</t>
        </is>
      </c>
      <c r="CR121" s="225">
        <f>AM121/VLOOKUP(T121,'USD Converstion'!$C$7:$D$174,2,FALSE)</f>
        <v/>
      </c>
      <c r="CS121" s="226">
        <f>AT121</f>
        <v/>
      </c>
      <c r="CT121" s="222" t="n">
        <v>0</v>
      </c>
      <c r="CU121" s="227" t="n"/>
      <c r="CV121" s="145">
        <f>IF(AX121&gt;0,1,0)</f>
        <v/>
      </c>
      <c r="CW121" s="145">
        <f>IF(AY121&gt;0,1,0)</f>
        <v/>
      </c>
      <c r="CX121" s="52" t="n">
        <v>0</v>
      </c>
      <c r="DM121">
        <f>IF(LOWER(T121)="ILS",12,1)*Y121/VLOOKUP($T121,CPC_USDConversion_xlTbl[[Currency2]:[Units/1 USD]],2,FALSE)</f>
        <v/>
      </c>
    </row>
    <row r="122">
      <c r="B122" s="113" t="n">
        <v>110488</v>
      </c>
      <c r="C122" s="113" t="n">
        <v>88109</v>
      </c>
      <c r="D122" s="113" t="n">
        <v>34243</v>
      </c>
      <c r="E122" s="114" t="inlineStr">
        <is>
          <t>Vasily Dyagilev</t>
        </is>
      </c>
      <c r="F122" s="152" t="inlineStr">
        <is>
          <t>Country Manager, Russia</t>
        </is>
      </c>
      <c r="G122" s="113" t="inlineStr">
        <is>
          <t>Eastern Europe &amp; Greece Mgmt</t>
        </is>
      </c>
      <c r="H122" s="113" t="inlineStr">
        <is>
          <t>David Klusacek</t>
        </is>
      </c>
      <c r="I122" s="113" t="inlineStr">
        <is>
          <t>David Klusacek</t>
        </is>
      </c>
      <c r="J122" s="114" t="inlineStr">
        <is>
          <t>Thorsten Freitag</t>
        </is>
      </c>
      <c r="K122" s="114" t="inlineStr">
        <is>
          <t>Bruno Darmon</t>
        </is>
      </c>
      <c r="L122" s="113" t="inlineStr">
        <is>
          <t>EMEA Sales</t>
        </is>
      </c>
      <c r="M122" s="115" t="n">
        <v>1</v>
      </c>
      <c r="N122" s="151">
        <f>LEFT(CA122,3)</f>
        <v/>
      </c>
      <c r="O122" s="216" t="n">
        <v>41596</v>
      </c>
      <c r="P122" s="118">
        <f>($D$5-O122)/365</f>
        <v/>
      </c>
      <c r="Q122" s="119">
        <f>Q122</f>
        <v/>
      </c>
      <c r="R122" s="52" t="n"/>
      <c r="S122" s="120" t="inlineStr">
        <is>
          <t>Russian Federation</t>
        </is>
      </c>
      <c r="T122" s="120" t="inlineStr">
        <is>
          <t>RUB</t>
        </is>
      </c>
      <c r="U122" s="120" t="n">
        <v>11935750</v>
      </c>
      <c r="V122" s="120" t="n">
        <v>5783209.090909091</v>
      </c>
      <c r="W122" s="120" t="n"/>
      <c r="X122" s="120">
        <f>W122+V122+U122</f>
        <v/>
      </c>
      <c r="Y122" s="121" t="n"/>
      <c r="Z122" s="121" t="n"/>
      <c r="AA122" s="122" t="n"/>
      <c r="AB122" s="122" t="n"/>
      <c r="AC122" s="122" t="n"/>
      <c r="AD122" s="123">
        <f>AC122+AB122+AA122</f>
        <v/>
      </c>
      <c r="AE122" s="124">
        <f>IFERROR(AD122/X122-1,"")</f>
        <v/>
      </c>
      <c r="AF122" s="217">
        <f>IF(LOWER(T122)="ILS",12,1)*X122/VLOOKUP($T122,CPC_USDConversion_xlTbl[[Currency2]:[Units/1 USD]],2,FALSE)</f>
        <v/>
      </c>
      <c r="AG122" s="217">
        <f>IF(LOWER(T122)="ILS",12,1)*AD122/VLOOKUP($T122,CPC_USDConversion_xlTbl[[Currency2]:[Units/1 USD]],2,FALSE)</f>
        <v/>
      </c>
      <c r="AH122" s="126">
        <f>AF122/VLOOKUP($S122,'CP$'!$B$5:$D$74,2,FALSE)</f>
        <v/>
      </c>
      <c r="AI122" s="126">
        <f>AG122/VLOOKUP($S122,'CP$'!$B$5:$D$74,2,FALSE)</f>
        <v/>
      </c>
      <c r="AJ122" s="52" t="n"/>
      <c r="AK122" s="127" t="inlineStr">
        <is>
          <t>Sales Variable</t>
        </is>
      </c>
      <c r="AL122" s="218" t="n"/>
      <c r="AM122" s="129" t="n"/>
      <c r="AN122" s="121" t="n"/>
      <c r="AO122" s="130" t="n"/>
      <c r="AP122" s="131">
        <f>IFERROR(AO122/AM122,"")</f>
        <v/>
      </c>
      <c r="AQ122" s="219">
        <f>AO122*CC122</f>
        <v/>
      </c>
      <c r="AR122" s="219" t="n"/>
      <c r="AS122" s="220">
        <f>AQ122-AR122</f>
        <v/>
      </c>
      <c r="AT122" s="217">
        <f>AS122/VLOOKUP($T122,'USD Converstion'!$C$7:$D$174,2,FALSE)</f>
        <v/>
      </c>
      <c r="AU122" s="52" t="n"/>
      <c r="AV122" s="221" t="n">
        <v>43957</v>
      </c>
      <c r="AW122" s="222" t="n">
        <v>87492.46601941746</v>
      </c>
      <c r="AX122" s="222" t="n"/>
      <c r="AY122" s="223" t="n"/>
      <c r="AZ122" s="52" t="n"/>
      <c r="BA122" s="137" t="n"/>
      <c r="BB122" s="138" t="inlineStr">
        <is>
          <t xml:space="preserve"> </t>
        </is>
      </c>
      <c r="BC122" s="52" t="n"/>
      <c r="BD122" s="219" t="n">
        <v>9240000</v>
      </c>
      <c r="BE122" s="219" t="n">
        <v>6200000</v>
      </c>
      <c r="BF122" s="219" t="n"/>
      <c r="BG122" s="120">
        <f>BF122+BE122+BD122</f>
        <v/>
      </c>
      <c r="BH122" s="217">
        <f>IF(LOWER(T122)="ILS",12,1)*BG122/VLOOKUP($T122,CPC_USDConversion_xlTbl[[Currency2]:[Units/1 USD]],2,FALSE)</f>
        <v/>
      </c>
      <c r="BI122" s="224">
        <f>BH122/VLOOKUP($S122,'CP$'!$B$5:$D$74,2,FALSE)</f>
        <v/>
      </c>
      <c r="BJ122" s="140" t="n">
        <v>9000000</v>
      </c>
      <c r="BK122" s="140" t="n">
        <v>15000000</v>
      </c>
      <c r="BL122" s="141">
        <f>IFERROR(U122/X122,"")</f>
        <v/>
      </c>
      <c r="BM122" s="141">
        <f>IFERROR(V122/X122,"")</f>
        <v/>
      </c>
      <c r="BN122" s="141">
        <f>IFERROR(W122/X122,"")</f>
        <v/>
      </c>
      <c r="BO122" s="141">
        <f>IFERROR(AA122/AD122,"")</f>
        <v/>
      </c>
      <c r="BP122" s="141">
        <f>IFERROR(AB122/AD122,"")</f>
        <v/>
      </c>
      <c r="BQ122" s="141">
        <f>IFERROR(AC122/AD122,"")</f>
        <v/>
      </c>
      <c r="BR122" s="119" t="n">
        <v>3</v>
      </c>
      <c r="BS122" s="119" t="n">
        <v>4</v>
      </c>
      <c r="BT122" s="119" t="n">
        <v>5</v>
      </c>
      <c r="BU122" s="119" t="n"/>
      <c r="BV122" s="119" t="n"/>
      <c r="BW122" s="119" t="n"/>
      <c r="BX122" s="119" t="n"/>
      <c r="BY122" s="119" t="n"/>
      <c r="BZ122" s="119" t="inlineStr">
        <is>
          <t>Employee</t>
        </is>
      </c>
      <c r="CA122" s="142" t="inlineStr">
        <is>
          <t>S31M</t>
        </is>
      </c>
      <c r="CB122" s="131" t="n">
        <v>1</v>
      </c>
      <c r="CC122" s="143">
        <f>IF(P122&gt;1,1,P122)*CB122</f>
        <v/>
      </c>
      <c r="CD122" s="143" t="n"/>
      <c r="CE122" s="222" t="n">
        <v>242911.88</v>
      </c>
      <c r="CF122" s="86" t="n"/>
      <c r="CG122" s="219" t="n">
        <v>15514541.46341464</v>
      </c>
      <c r="CH122" s="217">
        <f>IF(LOWER(T122)="ILS",12,1)*CG122/VLOOKUP($T122,CPC_USDConversion_xlTbl[[Currency2]:[Units/1 USD]],2,FALSE)</f>
        <v/>
      </c>
      <c r="CI122" s="225">
        <f>AF122</f>
        <v/>
      </c>
      <c r="CJ122" s="225">
        <f>IFERROR(CI122-CH122,"")</f>
        <v/>
      </c>
      <c r="CK122" s="140">
        <f>ROUND(AN122*CC122,-2)</f>
        <v/>
      </c>
      <c r="CL122" s="217">
        <f>CK122/VLOOKUP($T122,'USD Converstion'!$C$7:$D$174,2,FALSE)</f>
        <v/>
      </c>
      <c r="CM122" s="145">
        <f>IF(AD122&gt;X122,1,0)</f>
        <v/>
      </c>
      <c r="CN122" s="225">
        <f>IF(CM122&gt;0,AG122,0)</f>
        <v/>
      </c>
      <c r="CO122" s="225">
        <f>IF(CM122=0,0,AF122)</f>
        <v/>
      </c>
      <c r="CP122" s="146" t="n">
        <v>0</v>
      </c>
      <c r="CQ122" s="147" t="inlineStr">
        <is>
          <t>Regular</t>
        </is>
      </c>
      <c r="CR122" s="225">
        <f>AM122/VLOOKUP(T122,'USD Converstion'!$C$7:$D$174,2,FALSE)</f>
        <v/>
      </c>
      <c r="CS122" s="226">
        <f>AT122</f>
        <v/>
      </c>
      <c r="CT122" s="222" t="n">
        <v>0</v>
      </c>
      <c r="CU122" s="227" t="n"/>
      <c r="CV122" s="145">
        <f>IF(AX122&gt;0,1,0)</f>
        <v/>
      </c>
      <c r="CW122" s="145">
        <f>IF(AY122&gt;0,1,0)</f>
        <v/>
      </c>
      <c r="CX122" s="52" t="n">
        <v>0</v>
      </c>
      <c r="DM122">
        <f>IF(LOWER(T122)="ILS",12,1)*Y122/VLOOKUP($T122,CPC_USDConversion_xlTbl[[Currency2]:[Units/1 USD]],2,FALSE)</f>
        <v/>
      </c>
    </row>
    <row r="123">
      <c r="B123" s="113" t="n">
        <v>103596</v>
      </c>
      <c r="C123" s="113" t="n">
        <v>112061</v>
      </c>
      <c r="D123" s="113" t="n">
        <v>112782</v>
      </c>
      <c r="E123" s="114" t="inlineStr">
        <is>
          <t>Kevin Li</t>
        </is>
      </c>
      <c r="F123" s="152" t="inlineStr">
        <is>
          <t>Territory Manager</t>
        </is>
      </c>
      <c r="G123" s="113" t="inlineStr">
        <is>
          <t>China Sales Team</t>
        </is>
      </c>
      <c r="H123" s="113" t="inlineStr">
        <is>
          <t>Stone Chen</t>
        </is>
      </c>
      <c r="I123" s="113" t="inlineStr">
        <is>
          <t>Argon Ho</t>
        </is>
      </c>
      <c r="J123" s="114" t="inlineStr">
        <is>
          <t>Sharat Sinha</t>
        </is>
      </c>
      <c r="K123" s="114" t="inlineStr">
        <is>
          <t>Sharat Sinha</t>
        </is>
      </c>
      <c r="L123" s="113" t="inlineStr">
        <is>
          <t>APAC Sales</t>
        </is>
      </c>
      <c r="M123" s="115" t="n">
        <v>1</v>
      </c>
      <c r="N123" s="151">
        <f>LEFT(CA123,3)</f>
        <v/>
      </c>
      <c r="O123" s="216" t="n">
        <v>42233</v>
      </c>
      <c r="P123" s="118">
        <f>($D$5-O123)/365</f>
        <v/>
      </c>
      <c r="Q123" s="119">
        <f>Q123</f>
        <v/>
      </c>
      <c r="R123" s="52" t="n"/>
      <c r="S123" s="120" t="inlineStr">
        <is>
          <t>China</t>
        </is>
      </c>
      <c r="T123" s="120" t="inlineStr">
        <is>
          <t>CNY</t>
        </is>
      </c>
      <c r="U123" s="120" t="n">
        <v>442667.1344</v>
      </c>
      <c r="V123" s="120" t="n">
        <v>210320.4288000001</v>
      </c>
      <c r="W123" s="120" t="n"/>
      <c r="X123" s="120">
        <f>W123+V123+U123</f>
        <v/>
      </c>
      <c r="Y123" s="121" t="n"/>
      <c r="Z123" s="121" t="n"/>
      <c r="AA123" s="122" t="n"/>
      <c r="AB123" s="122" t="n"/>
      <c r="AC123" s="122" t="n"/>
      <c r="AD123" s="123">
        <f>AC123+AB123+AA123</f>
        <v/>
      </c>
      <c r="AE123" s="124">
        <f>IFERROR(AD123/X123-1,"")</f>
        <v/>
      </c>
      <c r="AF123" s="217">
        <f>IF(LOWER(T123)="ILS",12,1)*X123/VLOOKUP($T123,CPC_USDConversion_xlTbl[[Currency2]:[Units/1 USD]],2,FALSE)</f>
        <v/>
      </c>
      <c r="AG123" s="217">
        <f>IF(LOWER(T123)="ILS",12,1)*AD123/VLOOKUP($T123,CPC_USDConversion_xlTbl[[Currency2]:[Units/1 USD]],2,FALSE)</f>
        <v/>
      </c>
      <c r="AH123" s="126">
        <f>AF123/VLOOKUP($S123,'CP$'!$B$5:$D$74,2,FALSE)</f>
        <v/>
      </c>
      <c r="AI123" s="126">
        <f>AG123/VLOOKUP($S123,'CP$'!$B$5:$D$74,2,FALSE)</f>
        <v/>
      </c>
      <c r="AJ123" s="52" t="n"/>
      <c r="AK123" s="127" t="inlineStr">
        <is>
          <t>Sales Variable</t>
        </is>
      </c>
      <c r="AL123" s="218" t="n"/>
      <c r="AM123" s="129" t="n"/>
      <c r="AN123" s="121" t="n"/>
      <c r="AO123" s="130" t="n"/>
      <c r="AP123" s="131">
        <f>IFERROR(AO123/AM123,"")</f>
        <v/>
      </c>
      <c r="AQ123" s="219">
        <f>AO123*CC123</f>
        <v/>
      </c>
      <c r="AR123" s="219" t="n"/>
      <c r="AS123" s="220">
        <f>AQ123-AR123</f>
        <v/>
      </c>
      <c r="AT123" s="217">
        <f>AS123/VLOOKUP($T123,'USD Converstion'!$C$7:$D$174,2,FALSE)</f>
        <v/>
      </c>
      <c r="AU123" s="52" t="n"/>
      <c r="AV123" s="221" t="n">
        <v>43957</v>
      </c>
      <c r="AW123" s="222" t="n">
        <v>29231.10679611651</v>
      </c>
      <c r="AX123" s="222" t="n"/>
      <c r="AY123" s="223" t="n"/>
      <c r="AZ123" s="52" t="n"/>
      <c r="BA123" s="137" t="n"/>
      <c r="BB123" s="138" t="inlineStr">
        <is>
          <t xml:space="preserve"> </t>
        </is>
      </c>
      <c r="BC123" s="52" t="n"/>
      <c r="BD123" s="219" t="n">
        <v>326918.592</v>
      </c>
      <c r="BE123" s="219" t="n">
        <v>217945.728</v>
      </c>
      <c r="BF123" s="219" t="n"/>
      <c r="BG123" s="120">
        <f>BF123+BE123+BD123</f>
        <v/>
      </c>
      <c r="BH123" s="217">
        <f>IF(LOWER(T123)="ILS",12,1)*BG123/VLOOKUP($T123,CPC_USDConversion_xlTbl[[Currency2]:[Units/1 USD]],2,FALSE)</f>
        <v/>
      </c>
      <c r="BI123" s="224">
        <f>BH123/VLOOKUP($S123,'CP$'!$B$5:$D$74,2,FALSE)</f>
        <v/>
      </c>
      <c r="BJ123" s="140" t="n">
        <v>490000</v>
      </c>
      <c r="BK123" s="140" t="n">
        <v>700000</v>
      </c>
      <c r="BL123" s="141">
        <f>IFERROR(U123/X123,"")</f>
        <v/>
      </c>
      <c r="BM123" s="141">
        <f>IFERROR(V123/X123,"")</f>
        <v/>
      </c>
      <c r="BN123" s="141">
        <f>IFERROR(W123/X123,"")</f>
        <v/>
      </c>
      <c r="BO123" s="141">
        <f>IFERROR(AA123/AD123,"")</f>
        <v/>
      </c>
      <c r="BP123" s="141">
        <f>IFERROR(AB123/AD123,"")</f>
        <v/>
      </c>
      <c r="BQ123" s="141">
        <f>IFERROR(AC123/AD123,"")</f>
        <v/>
      </c>
      <c r="BR123" s="119" t="n">
        <v>5</v>
      </c>
      <c r="BS123" s="119" t="n">
        <v>5</v>
      </c>
      <c r="BT123" s="119" t="n">
        <v>5</v>
      </c>
      <c r="BU123" s="119" t="n"/>
      <c r="BV123" s="119" t="n"/>
      <c r="BW123" s="119" t="n"/>
      <c r="BX123" s="119" t="n"/>
      <c r="BY123" s="119" t="n"/>
      <c r="BZ123" s="119" t="inlineStr">
        <is>
          <t>Employee</t>
        </is>
      </c>
      <c r="CA123" s="142" t="inlineStr">
        <is>
          <t>S41P</t>
        </is>
      </c>
      <c r="CB123" s="131" t="n">
        <v>1</v>
      </c>
      <c r="CC123" s="143">
        <f>IF(P123&gt;1,1,P123)*CB123</f>
        <v/>
      </c>
      <c r="CD123" s="143" t="n"/>
      <c r="CE123" s="222" t="n">
        <v>69198.16</v>
      </c>
      <c r="CF123" s="86" t="n"/>
      <c r="CG123" s="219" t="n">
        <v>563669.4431219514</v>
      </c>
      <c r="CH123" s="217">
        <f>IF(LOWER(T123)="ILS",12,1)*CG123/VLOOKUP($T123,CPC_USDConversion_xlTbl[[Currency2]:[Units/1 USD]],2,FALSE)</f>
        <v/>
      </c>
      <c r="CI123" s="225">
        <f>AF123</f>
        <v/>
      </c>
      <c r="CJ123" s="225">
        <f>IFERROR(CI123-CH123,"")</f>
        <v/>
      </c>
      <c r="CK123" s="140">
        <f>ROUND(AN123*CC123,-2)</f>
        <v/>
      </c>
      <c r="CL123" s="217">
        <f>CK123/VLOOKUP($T123,'USD Converstion'!$C$7:$D$174,2,FALSE)</f>
        <v/>
      </c>
      <c r="CM123" s="145">
        <f>IF(AD123&gt;X123,1,0)</f>
        <v/>
      </c>
      <c r="CN123" s="225">
        <f>IF(CM123&gt;0,AG123,0)</f>
        <v/>
      </c>
      <c r="CO123" s="225">
        <f>IF(CM123=0,0,AF123)</f>
        <v/>
      </c>
      <c r="CP123" s="146" t="n">
        <v>0</v>
      </c>
      <c r="CQ123" s="147" t="inlineStr">
        <is>
          <t>Regular</t>
        </is>
      </c>
      <c r="CR123" s="225">
        <f>AM123/VLOOKUP(T123,'USD Converstion'!$C$7:$D$174,2,FALSE)</f>
        <v/>
      </c>
      <c r="CS123" s="226">
        <f>AT123</f>
        <v/>
      </c>
      <c r="CT123" s="222" t="n">
        <v>0</v>
      </c>
      <c r="CU123" s="227" t="n"/>
      <c r="CV123" s="145">
        <f>IF(AX123&gt;0,1,0)</f>
        <v/>
      </c>
      <c r="CW123" s="145">
        <f>IF(AY123&gt;0,1,0)</f>
        <v/>
      </c>
      <c r="CX123" s="52" t="n">
        <v>0</v>
      </c>
      <c r="DM123">
        <f>IF(LOWER(T123)="ILS",12,1)*Y123/VLOOKUP($T123,CPC_USDConversion_xlTbl[[Currency2]:[Units/1 USD]],2,FALSE)</f>
        <v/>
      </c>
    </row>
    <row r="124">
      <c r="B124" s="113" t="n">
        <v>113635</v>
      </c>
      <c r="C124" s="113" t="n">
        <v>47712</v>
      </c>
      <c r="D124" s="113" t="n">
        <v>62673</v>
      </c>
      <c r="E124" s="114" t="inlineStr">
        <is>
          <t>Steve Coe</t>
        </is>
      </c>
      <c r="F124" s="152" t="inlineStr">
        <is>
          <t>Account Manager</t>
        </is>
      </c>
      <c r="G124" s="113" t="inlineStr">
        <is>
          <t>UK Channel &amp; Direct Sales</t>
        </is>
      </c>
      <c r="H124" s="113" t="inlineStr">
        <is>
          <t>Michael Wakefield</t>
        </is>
      </c>
      <c r="I124" s="113" t="inlineStr">
        <is>
          <t>Andy Wright</t>
        </is>
      </c>
      <c r="J124" s="114" t="inlineStr">
        <is>
          <t>Thorsten Freitag</t>
        </is>
      </c>
      <c r="K124" s="114" t="inlineStr">
        <is>
          <t>Bruno Darmon</t>
        </is>
      </c>
      <c r="L124" s="113" t="inlineStr">
        <is>
          <t>EMEA Sales</t>
        </is>
      </c>
      <c r="M124" s="115" t="n">
        <v>1</v>
      </c>
      <c r="N124" s="151">
        <f>LEFT(CA124,3)</f>
        <v/>
      </c>
      <c r="O124" s="216" t="n">
        <v>42667</v>
      </c>
      <c r="P124" s="118">
        <f>($D$5-O124)/365</f>
        <v/>
      </c>
      <c r="Q124" s="119">
        <f>Q124</f>
        <v/>
      </c>
      <c r="R124" s="52" t="n"/>
      <c r="S124" s="120" t="inlineStr">
        <is>
          <t>Great Britain</t>
        </is>
      </c>
      <c r="T124" s="120" t="inlineStr">
        <is>
          <t>GBP</t>
        </is>
      </c>
      <c r="U124" s="120" t="n">
        <v>123250</v>
      </c>
      <c r="V124" s="120" t="n">
        <v>55572.72727272726</v>
      </c>
      <c r="W124" s="120" t="n"/>
      <c r="X124" s="120">
        <f>W124+V124+U124</f>
        <v/>
      </c>
      <c r="Y124" s="121" t="n"/>
      <c r="Z124" s="121" t="n"/>
      <c r="AA124" s="122" t="n"/>
      <c r="AB124" s="122" t="n"/>
      <c r="AC124" s="122" t="n"/>
      <c r="AD124" s="123">
        <f>AC124+AB124+AA124</f>
        <v/>
      </c>
      <c r="AE124" s="124">
        <f>IFERROR(AD124/X124-1,"")</f>
        <v/>
      </c>
      <c r="AF124" s="217">
        <f>IF(LOWER(T124)="ILS",12,1)*X124/VLOOKUP($T124,CPC_USDConversion_xlTbl[[Currency2]:[Units/1 USD]],2,FALSE)</f>
        <v/>
      </c>
      <c r="AG124" s="217">
        <f>IF(LOWER(T124)="ILS",12,1)*AD124/VLOOKUP($T124,CPC_USDConversion_xlTbl[[Currency2]:[Units/1 USD]],2,FALSE)</f>
        <v/>
      </c>
      <c r="AH124" s="126">
        <f>AF124/VLOOKUP($S124,'CP$'!$B$5:$D$74,2,FALSE)</f>
        <v/>
      </c>
      <c r="AI124" s="126">
        <f>AG124/VLOOKUP($S124,'CP$'!$B$5:$D$74,2,FALSE)</f>
        <v/>
      </c>
      <c r="AJ124" s="52" t="n"/>
      <c r="AK124" s="127" t="inlineStr">
        <is>
          <t>Sales Variable</t>
        </is>
      </c>
      <c r="AL124" s="218" t="n"/>
      <c r="AM124" s="129" t="n"/>
      <c r="AN124" s="121" t="n"/>
      <c r="AO124" s="130" t="n"/>
      <c r="AP124" s="131">
        <f>IFERROR(AO124/AM124,"")</f>
        <v/>
      </c>
      <c r="AQ124" s="219">
        <f>AO124*CC124</f>
        <v/>
      </c>
      <c r="AR124" s="219" t="n"/>
      <c r="AS124" s="220">
        <f>AQ124-AR124</f>
        <v/>
      </c>
      <c r="AT124" s="217">
        <f>AS124/VLOOKUP($T124,'USD Converstion'!$C$7:$D$174,2,FALSE)</f>
        <v/>
      </c>
      <c r="AU124" s="52" t="n"/>
      <c r="AV124" s="221" t="n">
        <v>44047</v>
      </c>
      <c r="AW124" s="222" t="n">
        <v>29308.73786407767</v>
      </c>
      <c r="AX124" s="222" t="n"/>
      <c r="AY124" s="223" t="n"/>
      <c r="AZ124" s="52" t="n"/>
      <c r="BA124" s="137" t="inlineStr">
        <is>
          <t>August, 2020 - Compensation change to RSU:30000 || August, 2020 - Organization change to One-Time Bonus: 1000 || July, 2020 - Compensation change from Yearly Salary:86742, Yearly Commission:57828, Total Compensation:144570 to Yearly Salary:91000, Yearly Commission:60800, Total Compensation:151800 || July, 2020 - Compensation change to One time bonus: 556</t>
        </is>
      </c>
      <c r="BB124" s="138" t="inlineStr">
        <is>
          <t xml:space="preserve"> </t>
        </is>
      </c>
      <c r="BC124" s="52" t="n"/>
      <c r="BD124" s="219" t="n">
        <v>84240</v>
      </c>
      <c r="BE124" s="219" t="n">
        <v>56160</v>
      </c>
      <c r="BF124" s="219" t="n"/>
      <c r="BG124" s="120">
        <f>BF124+BE124+BD124</f>
        <v/>
      </c>
      <c r="BH124" s="217">
        <f>IF(LOWER(T124)="ILS",12,1)*BG124/VLOOKUP($T124,CPC_USDConversion_xlTbl[[Currency2]:[Units/1 USD]],2,FALSE)</f>
        <v/>
      </c>
      <c r="BI124" s="224">
        <f>BH124/VLOOKUP($S124,'CP$'!$B$5:$D$74,2,FALSE)</f>
        <v/>
      </c>
      <c r="BJ124" s="140" t="n">
        <v>120000</v>
      </c>
      <c r="BK124" s="140" t="n">
        <v>185000</v>
      </c>
      <c r="BL124" s="141">
        <f>IFERROR(U124/X124,"")</f>
        <v/>
      </c>
      <c r="BM124" s="141">
        <f>IFERROR(V124/X124,"")</f>
        <v/>
      </c>
      <c r="BN124" s="141">
        <f>IFERROR(W124/X124,"")</f>
        <v/>
      </c>
      <c r="BO124" s="141">
        <f>IFERROR(AA124/AD124,"")</f>
        <v/>
      </c>
      <c r="BP124" s="141">
        <f>IFERROR(AB124/AD124,"")</f>
        <v/>
      </c>
      <c r="BQ124" s="141">
        <f>IFERROR(AC124/AD124,"")</f>
        <v/>
      </c>
      <c r="BR124" s="119" t="n">
        <v>3</v>
      </c>
      <c r="BS124" s="119" t="n">
        <v>5</v>
      </c>
      <c r="BT124" s="119" t="n">
        <v>5</v>
      </c>
      <c r="BU124" s="119" t="n"/>
      <c r="BV124" s="119" t="n"/>
      <c r="BW124" s="119" t="n"/>
      <c r="BX124" s="119" t="n"/>
      <c r="BY124" s="119" t="n"/>
      <c r="BZ124" s="119" t="inlineStr">
        <is>
          <t>Employee</t>
        </is>
      </c>
      <c r="CA124" s="142" t="inlineStr">
        <is>
          <t>S43P</t>
        </is>
      </c>
      <c r="CB124" s="131" t="n">
        <v>1</v>
      </c>
      <c r="CC124" s="143">
        <f>IF(P124&gt;1,1,P124)*CB124</f>
        <v/>
      </c>
      <c r="CD124" s="143" t="n"/>
      <c r="CE124" s="222" t="n">
        <v>52916.24</v>
      </c>
      <c r="CF124" s="86" t="n"/>
      <c r="CG124" s="219" t="n">
        <v>148297.5609756098</v>
      </c>
      <c r="CH124" s="217">
        <f>IF(LOWER(T124)="ILS",12,1)*CG124/VLOOKUP($T124,CPC_USDConversion_xlTbl[[Currency2]:[Units/1 USD]],2,FALSE)</f>
        <v/>
      </c>
      <c r="CI124" s="225">
        <f>AF124</f>
        <v/>
      </c>
      <c r="CJ124" s="225">
        <f>IFERROR(CI124-CH124,"")</f>
        <v/>
      </c>
      <c r="CK124" s="140">
        <f>ROUND(AN124*CC124,-2)</f>
        <v/>
      </c>
      <c r="CL124" s="217">
        <f>CK124/VLOOKUP($T124,'USD Converstion'!$C$7:$D$174,2,FALSE)</f>
        <v/>
      </c>
      <c r="CM124" s="145">
        <f>IF(AD124&gt;X124,1,0)</f>
        <v/>
      </c>
      <c r="CN124" s="225">
        <f>IF(CM124&gt;0,AG124,0)</f>
        <v/>
      </c>
      <c r="CO124" s="225">
        <f>IF(CM124=0,0,AF124)</f>
        <v/>
      </c>
      <c r="CP124" s="146" t="n">
        <v>0</v>
      </c>
      <c r="CQ124" s="147" t="inlineStr">
        <is>
          <t>Regular</t>
        </is>
      </c>
      <c r="CR124" s="225">
        <f>AM124/VLOOKUP(T124,'USD Converstion'!$C$7:$D$174,2,FALSE)</f>
        <v/>
      </c>
      <c r="CS124" s="226">
        <f>AT124</f>
        <v/>
      </c>
      <c r="CT124" s="222" t="n">
        <v>0</v>
      </c>
      <c r="CU124" s="227" t="n"/>
      <c r="CV124" s="145">
        <f>IF(AX124&gt;0,1,0)</f>
        <v/>
      </c>
      <c r="CW124" s="145">
        <f>IF(AY124&gt;0,1,0)</f>
        <v/>
      </c>
      <c r="CX124" s="52" t="n">
        <v>0</v>
      </c>
      <c r="DM124">
        <f>IF(LOWER(T124)="ILS",12,1)*Y124/VLOOKUP($T124,CPC_USDConversion_xlTbl[[Currency2]:[Units/1 USD]],2,FALSE)</f>
        <v/>
      </c>
    </row>
    <row r="125">
      <c r="B125" s="113" t="n">
        <v>138572</v>
      </c>
      <c r="C125" s="113" t="n">
        <v>78135</v>
      </c>
      <c r="D125" s="113" t="n">
        <v>90836</v>
      </c>
      <c r="E125" s="114" t="inlineStr">
        <is>
          <t>Hugh McGauran</t>
        </is>
      </c>
      <c r="F125" s="152" t="inlineStr">
        <is>
          <t>Ireland Sales Manager</t>
        </is>
      </c>
      <c r="G125" s="113" t="inlineStr">
        <is>
          <t>UK Sales</t>
        </is>
      </c>
      <c r="H125" s="113" t="inlineStr">
        <is>
          <t>Andy Wright</t>
        </is>
      </c>
      <c r="I125" s="113" t="inlineStr">
        <is>
          <t>Andy Wright</t>
        </is>
      </c>
      <c r="J125" s="114" t="inlineStr">
        <is>
          <t>Thorsten Freitag</t>
        </is>
      </c>
      <c r="K125" s="114" t="inlineStr">
        <is>
          <t>Bruno Darmon</t>
        </is>
      </c>
      <c r="L125" s="113" t="inlineStr">
        <is>
          <t>EMEA Sales</t>
        </is>
      </c>
      <c r="M125" s="115" t="n">
        <v>1</v>
      </c>
      <c r="N125" s="151">
        <f>LEFT(CA125,3)</f>
        <v/>
      </c>
      <c r="O125" s="216" t="n">
        <v>42436</v>
      </c>
      <c r="P125" s="118">
        <f>($D$5-O125)/365</f>
        <v/>
      </c>
      <c r="Q125" s="119">
        <f>Q125</f>
        <v/>
      </c>
      <c r="R125" s="52" t="n"/>
      <c r="S125" s="120" t="inlineStr">
        <is>
          <t>Ireland</t>
        </is>
      </c>
      <c r="T125" s="120" t="inlineStr">
        <is>
          <t>EUR</t>
        </is>
      </c>
      <c r="U125" s="120" t="n">
        <v>122000</v>
      </c>
      <c r="V125" s="120" t="n">
        <v>45754.54545454545</v>
      </c>
      <c r="W125" s="120" t="n"/>
      <c r="X125" s="120">
        <f>W125+V125+U125</f>
        <v/>
      </c>
      <c r="Y125" s="121" t="n"/>
      <c r="Z125" s="121" t="n"/>
      <c r="AA125" s="122" t="n"/>
      <c r="AB125" s="122" t="n"/>
      <c r="AC125" s="122" t="n"/>
      <c r="AD125" s="123">
        <f>AC125+AB125+AA125</f>
        <v/>
      </c>
      <c r="AE125" s="124">
        <f>IFERROR(AD125/X125-1,"")</f>
        <v/>
      </c>
      <c r="AF125" s="217">
        <f>IF(LOWER(T125)="ILS",12,1)*X125/VLOOKUP($T125,CPC_USDConversion_xlTbl[[Currency2]:[Units/1 USD]],2,FALSE)</f>
        <v/>
      </c>
      <c r="AG125" s="217">
        <f>IF(LOWER(T125)="ILS",12,1)*AD125/VLOOKUP($T125,CPC_USDConversion_xlTbl[[Currency2]:[Units/1 USD]],2,FALSE)</f>
        <v/>
      </c>
      <c r="AH125" s="126">
        <f>AF125/VLOOKUP($S125,'CP$'!$B$5:$D$74,2,FALSE)</f>
        <v/>
      </c>
      <c r="AI125" s="126">
        <f>AG125/VLOOKUP($S125,'CP$'!$B$5:$D$74,2,FALSE)</f>
        <v/>
      </c>
      <c r="AJ125" s="52" t="n"/>
      <c r="AK125" s="127" t="inlineStr">
        <is>
          <t>Sales Variable</t>
        </is>
      </c>
      <c r="AL125" s="218" t="n"/>
      <c r="AM125" s="129" t="n"/>
      <c r="AN125" s="121" t="n"/>
      <c r="AO125" s="130" t="n"/>
      <c r="AP125" s="131">
        <f>IFERROR(AO125/AM125,"")</f>
        <v/>
      </c>
      <c r="AQ125" s="219">
        <f>AO125*CC125</f>
        <v/>
      </c>
      <c r="AR125" s="219" t="n"/>
      <c r="AS125" s="220">
        <f>AQ125-AR125</f>
        <v/>
      </c>
      <c r="AT125" s="217">
        <f>AS125/VLOOKUP($T125,'USD Converstion'!$C$7:$D$174,2,FALSE)</f>
        <v/>
      </c>
      <c r="AU125" s="52" t="n"/>
      <c r="AV125" s="221" t="n">
        <v>44047</v>
      </c>
      <c r="AW125" s="222" t="n">
        <v>29308.73786407767</v>
      </c>
      <c r="AX125" s="222" t="n"/>
      <c r="AY125" s="223" t="n"/>
      <c r="AZ125" s="52" t="n"/>
      <c r="BA125" s="137" t="inlineStr">
        <is>
          <t>August, 2020 - Compensation change to RSU:30000</t>
        </is>
      </c>
      <c r="BB125" s="138" t="inlineStr">
        <is>
          <t xml:space="preserve"> </t>
        </is>
      </c>
      <c r="BC125" s="52" t="n"/>
      <c r="BD125" s="219" t="n">
        <v>90000</v>
      </c>
      <c r="BE125" s="219" t="n">
        <v>50000</v>
      </c>
      <c r="BF125" s="219" t="n"/>
      <c r="BG125" s="120">
        <f>BF125+BE125+BD125</f>
        <v/>
      </c>
      <c r="BH125" s="217">
        <f>IF(LOWER(T125)="ILS",12,1)*BG125/VLOOKUP($T125,CPC_USDConversion_xlTbl[[Currency2]:[Units/1 USD]],2,FALSE)</f>
        <v/>
      </c>
      <c r="BI125" s="224">
        <f>BH125/VLOOKUP($S125,'CP$'!$B$5:$D$74,2,FALSE)</f>
        <v/>
      </c>
      <c r="BJ125" s="140" t="n">
        <v>90000</v>
      </c>
      <c r="BK125" s="140" t="n">
        <v>140000</v>
      </c>
      <c r="BL125" s="141">
        <f>IFERROR(U125/X125,"")</f>
        <v/>
      </c>
      <c r="BM125" s="141">
        <f>IFERROR(V125/X125,"")</f>
        <v/>
      </c>
      <c r="BN125" s="141">
        <f>IFERROR(W125/X125,"")</f>
        <v/>
      </c>
      <c r="BO125" s="141">
        <f>IFERROR(AA125/AD125,"")</f>
        <v/>
      </c>
      <c r="BP125" s="141">
        <f>IFERROR(AB125/AD125,"")</f>
        <v/>
      </c>
      <c r="BQ125" s="141">
        <f>IFERROR(AC125/AD125,"")</f>
        <v/>
      </c>
      <c r="BR125" s="119" t="n">
        <v>3</v>
      </c>
      <c r="BS125" s="119" t="n">
        <v>2</v>
      </c>
      <c r="BT125" s="119" t="n">
        <v>5</v>
      </c>
      <c r="BU125" s="119" t="n"/>
      <c r="BV125" s="119" t="n"/>
      <c r="BW125" s="119" t="n"/>
      <c r="BX125" s="119" t="n"/>
      <c r="BY125" s="119" t="n"/>
      <c r="BZ125" s="119" t="inlineStr">
        <is>
          <t>Employee</t>
        </is>
      </c>
      <c r="CA125" s="142" t="inlineStr">
        <is>
          <t>S41M</t>
        </is>
      </c>
      <c r="CB125" s="131" t="n">
        <v>1</v>
      </c>
      <c r="CC125" s="143">
        <f>IF(P125&gt;1,1,P125)*CB125</f>
        <v/>
      </c>
      <c r="CD125" s="143" t="n"/>
      <c r="CE125" s="222" t="n">
        <v>67641.8</v>
      </c>
      <c r="CF125" s="86" t="n"/>
      <c r="CG125" s="219" t="n">
        <v>136785.3658536586</v>
      </c>
      <c r="CH125" s="217">
        <f>IF(LOWER(T125)="ILS",12,1)*CG125/VLOOKUP($T125,CPC_USDConversion_xlTbl[[Currency2]:[Units/1 USD]],2,FALSE)</f>
        <v/>
      </c>
      <c r="CI125" s="225">
        <f>AF125</f>
        <v/>
      </c>
      <c r="CJ125" s="225">
        <f>IFERROR(CI125-CH125,"")</f>
        <v/>
      </c>
      <c r="CK125" s="140">
        <f>ROUND(AN125*CC125,-2)</f>
        <v/>
      </c>
      <c r="CL125" s="217">
        <f>CK125/VLOOKUP($T125,'USD Converstion'!$C$7:$D$174,2,FALSE)</f>
        <v/>
      </c>
      <c r="CM125" s="145">
        <f>IF(AD125&gt;X125,1,0)</f>
        <v/>
      </c>
      <c r="CN125" s="225">
        <f>IF(CM125&gt;0,AG125,0)</f>
        <v/>
      </c>
      <c r="CO125" s="225">
        <f>IF(CM125=0,0,AF125)</f>
        <v/>
      </c>
      <c r="CP125" s="146" t="n">
        <v>0</v>
      </c>
      <c r="CQ125" s="147" t="inlineStr">
        <is>
          <t>Regular</t>
        </is>
      </c>
      <c r="CR125" s="225">
        <f>AM125/VLOOKUP(T125,'USD Converstion'!$C$7:$D$174,2,FALSE)</f>
        <v/>
      </c>
      <c r="CS125" s="226">
        <f>AT125</f>
        <v/>
      </c>
      <c r="CT125" s="222" t="n">
        <v>0</v>
      </c>
      <c r="CU125" s="227" t="n"/>
      <c r="CV125" s="145">
        <f>IF(AX125&gt;0,1,0)</f>
        <v/>
      </c>
      <c r="CW125" s="145">
        <f>IF(AY125&gt;0,1,0)</f>
        <v/>
      </c>
      <c r="CX125" s="52" t="n">
        <v>0</v>
      </c>
      <c r="DM125">
        <f>IF(LOWER(T125)="ILS",12,1)*Y125/VLOOKUP($T125,CPC_USDConversion_xlTbl[[Currency2]:[Units/1 USD]],2,FALSE)</f>
        <v/>
      </c>
    </row>
    <row r="126">
      <c r="B126" s="113" t="n">
        <v>113717</v>
      </c>
      <c r="C126" s="113" t="n">
        <v>69663</v>
      </c>
      <c r="D126" s="113" t="n">
        <v>90266</v>
      </c>
      <c r="E126" s="114" t="inlineStr">
        <is>
          <t>Jana Greitane</t>
        </is>
      </c>
      <c r="F126" s="152" t="inlineStr">
        <is>
          <t>Territory Account Manager</t>
        </is>
      </c>
      <c r="G126" s="113" t="inlineStr">
        <is>
          <t>UK Channel &amp; Direct Sales EL</t>
        </is>
      </c>
      <c r="H126" s="113" t="inlineStr">
        <is>
          <t>Michael Wakefield</t>
        </is>
      </c>
      <c r="I126" s="113" t="inlineStr">
        <is>
          <t>Andy Wright</t>
        </is>
      </c>
      <c r="J126" s="114" t="inlineStr">
        <is>
          <t>Thorsten Freitag</t>
        </is>
      </c>
      <c r="K126" s="114" t="inlineStr">
        <is>
          <t>Bruno Darmon</t>
        </is>
      </c>
      <c r="L126" s="113" t="inlineStr">
        <is>
          <t>EMEA Sales</t>
        </is>
      </c>
      <c r="M126" s="115" t="n">
        <v>1</v>
      </c>
      <c r="N126" s="151">
        <f>LEFT(CA126,3)</f>
        <v/>
      </c>
      <c r="O126" s="216" t="n">
        <v>43527</v>
      </c>
      <c r="P126" s="118">
        <f>($D$5-O126)/365</f>
        <v/>
      </c>
      <c r="Q126" s="119">
        <f>Q126</f>
        <v/>
      </c>
      <c r="R126" s="52" t="n"/>
      <c r="S126" s="120" t="inlineStr">
        <is>
          <t>Great Britain</t>
        </is>
      </c>
      <c r="T126" s="120" t="inlineStr">
        <is>
          <t>GBP</t>
        </is>
      </c>
      <c r="U126" s="120" t="n">
        <v>62000</v>
      </c>
      <c r="V126" s="120" t="n">
        <v>25754.54545454545</v>
      </c>
      <c r="W126" s="120" t="n"/>
      <c r="X126" s="120">
        <f>W126+V126+U126</f>
        <v/>
      </c>
      <c r="Y126" s="121" t="n"/>
      <c r="Z126" s="121" t="n"/>
      <c r="AA126" s="122" t="n"/>
      <c r="AB126" s="122" t="n"/>
      <c r="AC126" s="122" t="n"/>
      <c r="AD126" s="123">
        <f>AC126+AB126+AA126</f>
        <v/>
      </c>
      <c r="AE126" s="124">
        <f>IFERROR(AD126/X126-1,"")</f>
        <v/>
      </c>
      <c r="AF126" s="217">
        <f>IF(LOWER(T126)="ILS",12,1)*X126/VLOOKUP($T126,CPC_USDConversion_xlTbl[[Currency2]:[Units/1 USD]],2,FALSE)</f>
        <v/>
      </c>
      <c r="AG126" s="217">
        <f>IF(LOWER(T126)="ILS",12,1)*AD126/VLOOKUP($T126,CPC_USDConversion_xlTbl[[Currency2]:[Units/1 USD]],2,FALSE)</f>
        <v/>
      </c>
      <c r="AH126" s="126">
        <f>AF126/VLOOKUP($S126,'CP$'!$B$5:$D$74,2,FALSE)</f>
        <v/>
      </c>
      <c r="AI126" s="126">
        <f>AG126/VLOOKUP($S126,'CP$'!$B$5:$D$74,2,FALSE)</f>
        <v/>
      </c>
      <c r="AJ126" s="52" t="n"/>
      <c r="AK126" s="127" t="inlineStr">
        <is>
          <t>Sales Variable</t>
        </is>
      </c>
      <c r="AL126" s="218" t="n"/>
      <c r="AM126" s="129" t="n"/>
      <c r="AN126" s="121" t="n"/>
      <c r="AO126" s="130" t="n"/>
      <c r="AP126" s="131">
        <f>IFERROR(AO126/AM126,"")</f>
        <v/>
      </c>
      <c r="AQ126" s="219">
        <f>AO126*CC126</f>
        <v/>
      </c>
      <c r="AR126" s="219" t="n"/>
      <c r="AS126" s="220">
        <f>AQ126-AR126</f>
        <v/>
      </c>
      <c r="AT126" s="217">
        <f>AS126/VLOOKUP($T126,'USD Converstion'!$C$7:$D$174,2,FALSE)</f>
        <v/>
      </c>
      <c r="AU126" s="52" t="n"/>
      <c r="AV126" s="221" t="n"/>
      <c r="AW126" s="222" t="n"/>
      <c r="AX126" s="222" t="n"/>
      <c r="AY126" s="223" t="n"/>
      <c r="AZ126" s="52" t="n"/>
      <c r="BA126" s="137" t="inlineStr">
        <is>
          <t>Jan 1, 2021 - EL Comp update from 42,900 base + 12,100 commission (55,000 OTE) to 42,000 base + 28,000 commission (70,000 OTE). JS from S61P to S51P. Title from Sales Associate to Territory Account Manager</t>
        </is>
      </c>
      <c r="BB126" s="138" t="inlineStr">
        <is>
          <t xml:space="preserve"> </t>
        </is>
      </c>
      <c r="BC126" s="52" t="n"/>
      <c r="BD126" s="219" t="n">
        <v>40000</v>
      </c>
      <c r="BE126" s="219" t="n">
        <v>10000</v>
      </c>
      <c r="BF126" s="219" t="n"/>
      <c r="BG126" s="120">
        <f>BF126+BE126+BD126</f>
        <v/>
      </c>
      <c r="BH126" s="217">
        <f>IF(LOWER(T126)="ILS",12,1)*BG126/VLOOKUP($T126,CPC_USDConversion_xlTbl[[Currency2]:[Units/1 USD]],2,FALSE)</f>
        <v/>
      </c>
      <c r="BI126" s="224">
        <f>BH126/VLOOKUP($S126,'CP$'!$B$5:$D$74,2,FALSE)</f>
        <v/>
      </c>
      <c r="BJ126" s="140" t="n">
        <v>70000</v>
      </c>
      <c r="BK126" s="140" t="n">
        <v>130000</v>
      </c>
      <c r="BL126" s="141">
        <f>IFERROR(U126/X126,"")</f>
        <v/>
      </c>
      <c r="BM126" s="141">
        <f>IFERROR(V126/X126,"")</f>
        <v/>
      </c>
      <c r="BN126" s="141">
        <f>IFERROR(W126/X126,"")</f>
        <v/>
      </c>
      <c r="BO126" s="141">
        <f>IFERROR(AA126/AD126,"")</f>
        <v/>
      </c>
      <c r="BP126" s="141">
        <f>IFERROR(AB126/AD126,"")</f>
        <v/>
      </c>
      <c r="BQ126" s="141">
        <f>IFERROR(AC126/AD126,"")</f>
        <v/>
      </c>
      <c r="BR126" s="119" t="n">
        <v>3</v>
      </c>
      <c r="BS126" s="119" t="n">
        <v>3</v>
      </c>
      <c r="BT126" s="119" t="n">
        <v>5</v>
      </c>
      <c r="BU126" s="119" t="n"/>
      <c r="BV126" s="119" t="n"/>
      <c r="BW126" s="119" t="n"/>
      <c r="BX126" s="119" t="n"/>
      <c r="BY126" s="119" t="n"/>
      <c r="BZ126" s="119" t="inlineStr">
        <is>
          <t>Employee</t>
        </is>
      </c>
      <c r="CA126" s="142" t="inlineStr">
        <is>
          <t>S51P</t>
        </is>
      </c>
      <c r="CB126" s="131" t="n">
        <v>1</v>
      </c>
      <c r="CC126" s="143">
        <f>IF(P126&gt;1,1,P126)*CB126</f>
        <v/>
      </c>
      <c r="CD126" s="143" t="n"/>
      <c r="CE126" s="222" t="n"/>
      <c r="CF126" s="86" t="n"/>
      <c r="CG126" s="219" t="n">
        <v>53858.53658536586</v>
      </c>
      <c r="CH126" s="217">
        <f>IF(LOWER(T126)="ILS",12,1)*CG126/VLOOKUP($T126,CPC_USDConversion_xlTbl[[Currency2]:[Units/1 USD]],2,FALSE)</f>
        <v/>
      </c>
      <c r="CI126" s="225">
        <f>AF126</f>
        <v/>
      </c>
      <c r="CJ126" s="225">
        <f>IFERROR(CI126-CH126,"")</f>
        <v/>
      </c>
      <c r="CK126" s="140">
        <f>ROUND(AN126*CC126,-2)</f>
        <v/>
      </c>
      <c r="CL126" s="217">
        <f>CK126/VLOOKUP($T126,'USD Converstion'!$C$7:$D$174,2,FALSE)</f>
        <v/>
      </c>
      <c r="CM126" s="145">
        <f>IF(AD126&gt;X126,1,0)</f>
        <v/>
      </c>
      <c r="CN126" s="225">
        <f>IF(CM126&gt;0,AG126,0)</f>
        <v/>
      </c>
      <c r="CO126" s="225">
        <f>IF(CM126=0,0,AF126)</f>
        <v/>
      </c>
      <c r="CP126" s="146" t="n">
        <v>0</v>
      </c>
      <c r="CQ126" s="147" t="inlineStr">
        <is>
          <t>EL</t>
        </is>
      </c>
      <c r="CR126" s="225">
        <f>AM126/VLOOKUP(T126,'USD Converstion'!$C$7:$D$174,2,FALSE)</f>
        <v/>
      </c>
      <c r="CS126" s="226">
        <f>AT126</f>
        <v/>
      </c>
      <c r="CT126" s="222" t="n">
        <v>0</v>
      </c>
      <c r="CU126" s="227" t="n"/>
      <c r="CV126" s="145">
        <f>IF(AX126&gt;0,1,0)</f>
        <v/>
      </c>
      <c r="CW126" s="145">
        <f>IF(AY126&gt;0,1,0)</f>
        <v/>
      </c>
      <c r="CX126" s="52" t="n">
        <v>0</v>
      </c>
      <c r="DM126">
        <f>IF(LOWER(T126)="ILS",12,1)*Y126/VLOOKUP($T126,CPC_USDConversion_xlTbl[[Currency2]:[Units/1 USD]],2,FALSE)</f>
        <v/>
      </c>
    </row>
    <row r="127">
      <c r="B127" s="113" t="n">
        <v>104332</v>
      </c>
      <c r="C127" s="113" t="n">
        <v>61414</v>
      </c>
      <c r="D127" s="113" t="n"/>
      <c r="E127" s="114" t="inlineStr">
        <is>
          <t>Marek Zawadzki</t>
        </is>
      </c>
      <c r="F127" s="152" t="inlineStr">
        <is>
          <t>Major Account Manager</t>
        </is>
      </c>
      <c r="G127" s="113" t="inlineStr">
        <is>
          <t>UK Sales</t>
        </is>
      </c>
      <c r="H127" s="113" t="inlineStr">
        <is>
          <t>Andy Wright</t>
        </is>
      </c>
      <c r="I127" s="113" t="inlineStr">
        <is>
          <t>Andy Wright</t>
        </is>
      </c>
      <c r="J127" s="114" t="inlineStr">
        <is>
          <t>Thorsten Freitag</t>
        </is>
      </c>
      <c r="K127" s="114" t="inlineStr">
        <is>
          <t>Bruno Darmon</t>
        </is>
      </c>
      <c r="L127" s="113" t="inlineStr">
        <is>
          <t>EMEA Sales</t>
        </is>
      </c>
      <c r="M127" s="115" t="n">
        <v>1</v>
      </c>
      <c r="N127" s="151">
        <f>LEFT(CA127,3)</f>
        <v/>
      </c>
      <c r="O127" s="216" t="n">
        <v>40483</v>
      </c>
      <c r="P127" s="118">
        <f>($D$5-O127)/365</f>
        <v/>
      </c>
      <c r="Q127" s="119">
        <f>Q127</f>
        <v/>
      </c>
      <c r="R127" s="52" t="n"/>
      <c r="S127" s="120" t="inlineStr">
        <is>
          <t>Great Britain</t>
        </is>
      </c>
      <c r="T127" s="120" t="inlineStr">
        <is>
          <t>GBP</t>
        </is>
      </c>
      <c r="U127" s="120" t="n">
        <v>127625</v>
      </c>
      <c r="V127" s="120" t="n">
        <v>57572.72727272726</v>
      </c>
      <c r="W127" s="120" t="n"/>
      <c r="X127" s="120">
        <f>W127+V127+U127</f>
        <v/>
      </c>
      <c r="Y127" s="121" t="n"/>
      <c r="Z127" s="121" t="n"/>
      <c r="AA127" s="122" t="n"/>
      <c r="AB127" s="122" t="n"/>
      <c r="AC127" s="122" t="n"/>
      <c r="AD127" s="123">
        <f>AC127+AB127+AA127</f>
        <v/>
      </c>
      <c r="AE127" s="124">
        <f>IFERROR(AD127/X127-1,"")</f>
        <v/>
      </c>
      <c r="AF127" s="217">
        <f>IF(LOWER(T127)="ILS",12,1)*X127/VLOOKUP($T127,CPC_USDConversion_xlTbl[[Currency2]:[Units/1 USD]],2,FALSE)</f>
        <v/>
      </c>
      <c r="AG127" s="217">
        <f>IF(LOWER(T127)="ILS",12,1)*AD127/VLOOKUP($T127,CPC_USDConversion_xlTbl[[Currency2]:[Units/1 USD]],2,FALSE)</f>
        <v/>
      </c>
      <c r="AH127" s="126">
        <f>AF127/VLOOKUP($S127,'CP$'!$B$5:$D$74,2,FALSE)</f>
        <v/>
      </c>
      <c r="AI127" s="126">
        <f>AG127/VLOOKUP($S127,'CP$'!$B$5:$D$74,2,FALSE)</f>
        <v/>
      </c>
      <c r="AJ127" s="52" t="n"/>
      <c r="AK127" s="127" t="inlineStr">
        <is>
          <t>Sales Variable</t>
        </is>
      </c>
      <c r="AL127" s="218" t="n"/>
      <c r="AM127" s="129" t="n"/>
      <c r="AN127" s="121" t="n"/>
      <c r="AO127" s="130" t="n"/>
      <c r="AP127" s="131">
        <f>IFERROR(AO127/AM127,"")</f>
        <v/>
      </c>
      <c r="AQ127" s="219">
        <f>AO127*CC127</f>
        <v/>
      </c>
      <c r="AR127" s="219" t="n"/>
      <c r="AS127" s="220">
        <f>AQ127-AR127</f>
        <v/>
      </c>
      <c r="AT127" s="217">
        <f>AS127/VLOOKUP($T127,'USD Converstion'!$C$7:$D$174,2,FALSE)</f>
        <v/>
      </c>
      <c r="AU127" s="52" t="n"/>
      <c r="AV127" s="221" t="n">
        <v>43957</v>
      </c>
      <c r="AW127" s="222" t="n">
        <v>24410.18446601942</v>
      </c>
      <c r="AX127" s="222" t="n"/>
      <c r="AY127" s="223" t="n"/>
      <c r="AZ127" s="52" t="n"/>
      <c r="BA127" s="137" t="n"/>
      <c r="BB127" s="138" t="inlineStr">
        <is>
          <t xml:space="preserve"> </t>
        </is>
      </c>
      <c r="BC127" s="52" t="n"/>
      <c r="BD127" s="219" t="n">
        <v>90000</v>
      </c>
      <c r="BE127" s="219" t="n">
        <v>60000</v>
      </c>
      <c r="BF127" s="219" t="n"/>
      <c r="BG127" s="120">
        <f>BF127+BE127+BD127</f>
        <v/>
      </c>
      <c r="BH127" s="217">
        <f>IF(LOWER(T127)="ILS",12,1)*BG127/VLOOKUP($T127,CPC_USDConversion_xlTbl[[Currency2]:[Units/1 USD]],2,FALSE)</f>
        <v/>
      </c>
      <c r="BI127" s="224">
        <f>BH127/VLOOKUP($S127,'CP$'!$B$5:$D$74,2,FALSE)</f>
        <v/>
      </c>
      <c r="BJ127" s="140" t="n">
        <v>120000</v>
      </c>
      <c r="BK127" s="140" t="n">
        <v>185000</v>
      </c>
      <c r="BL127" s="141">
        <f>IFERROR(U127/X127,"")</f>
        <v/>
      </c>
      <c r="BM127" s="141">
        <f>IFERROR(V127/X127,"")</f>
        <v/>
      </c>
      <c r="BN127" s="141">
        <f>IFERROR(W127/X127,"")</f>
        <v/>
      </c>
      <c r="BO127" s="141">
        <f>IFERROR(AA127/AD127,"")</f>
        <v/>
      </c>
      <c r="BP127" s="141">
        <f>IFERROR(AB127/AD127,"")</f>
        <v/>
      </c>
      <c r="BQ127" s="141">
        <f>IFERROR(AC127/AD127,"")</f>
        <v/>
      </c>
      <c r="BR127" s="119" t="n">
        <v>5</v>
      </c>
      <c r="BS127" s="119" t="n">
        <v>5</v>
      </c>
      <c r="BT127" s="119" t="n">
        <v>5</v>
      </c>
      <c r="BU127" s="119" t="n"/>
      <c r="BV127" s="119" t="n"/>
      <c r="BW127" s="119" t="n"/>
      <c r="BX127" s="119" t="n"/>
      <c r="BY127" s="119" t="n"/>
      <c r="BZ127" s="119" t="inlineStr">
        <is>
          <t>Employee</t>
        </is>
      </c>
      <c r="CA127" s="142" t="inlineStr">
        <is>
          <t>S43P</t>
        </is>
      </c>
      <c r="CB127" s="131" t="n">
        <v>1</v>
      </c>
      <c r="CC127" s="143">
        <f>IF(P127&gt;1,1,P127)*CB127</f>
        <v/>
      </c>
      <c r="CD127" s="143" t="n"/>
      <c r="CE127" s="222" t="n">
        <v>75782.75999999999</v>
      </c>
      <c r="CF127" s="86" t="n"/>
      <c r="CG127" s="219" t="n">
        <v>153858.5365853659</v>
      </c>
      <c r="CH127" s="217">
        <f>IF(LOWER(T127)="ILS",12,1)*CG127/VLOOKUP($T127,CPC_USDConversion_xlTbl[[Currency2]:[Units/1 USD]],2,FALSE)</f>
        <v/>
      </c>
      <c r="CI127" s="225">
        <f>AF127</f>
        <v/>
      </c>
      <c r="CJ127" s="225">
        <f>IFERROR(CI127-CH127,"")</f>
        <v/>
      </c>
      <c r="CK127" s="140">
        <f>ROUND(AN127*CC127,-2)</f>
        <v/>
      </c>
      <c r="CL127" s="217">
        <f>CK127/VLOOKUP($T127,'USD Converstion'!$C$7:$D$174,2,FALSE)</f>
        <v/>
      </c>
      <c r="CM127" s="145">
        <f>IF(AD127&gt;X127,1,0)</f>
        <v/>
      </c>
      <c r="CN127" s="225">
        <f>IF(CM127&gt;0,AG127,0)</f>
        <v/>
      </c>
      <c r="CO127" s="225">
        <f>IF(CM127=0,0,AF127)</f>
        <v/>
      </c>
      <c r="CP127" s="146" t="n">
        <v>0</v>
      </c>
      <c r="CQ127" s="147" t="inlineStr">
        <is>
          <t>Regular</t>
        </is>
      </c>
      <c r="CR127" s="225">
        <f>AM127/VLOOKUP(T127,'USD Converstion'!$C$7:$D$174,2,FALSE)</f>
        <v/>
      </c>
      <c r="CS127" s="226">
        <f>AT127</f>
        <v/>
      </c>
      <c r="CT127" s="222" t="n">
        <v>0</v>
      </c>
      <c r="CU127" s="227" t="n"/>
      <c r="CV127" s="145">
        <f>IF(AX127&gt;0,1,0)</f>
        <v/>
      </c>
      <c r="CW127" s="145">
        <f>IF(AY127&gt;0,1,0)</f>
        <v/>
      </c>
      <c r="CX127" s="52" t="n">
        <v>0</v>
      </c>
      <c r="DM127">
        <f>IF(LOWER(T127)="ILS",12,1)*Y127/VLOOKUP($T127,CPC_USDConversion_xlTbl[[Currency2]:[Units/1 USD]],2,FALSE)</f>
        <v/>
      </c>
    </row>
    <row r="128">
      <c r="B128" s="113" t="n">
        <v>128795</v>
      </c>
      <c r="C128" s="113" t="n">
        <v>79326</v>
      </c>
      <c r="D128" s="113" t="n">
        <v>36586</v>
      </c>
      <c r="E128" s="114" t="inlineStr">
        <is>
          <t>Richard Bailey</t>
        </is>
      </c>
      <c r="F128" s="152" t="inlineStr">
        <is>
          <t>Sales Manager, London</t>
        </is>
      </c>
      <c r="G128" s="113" t="inlineStr">
        <is>
          <t>UK Channel &amp; Direct Sales</t>
        </is>
      </c>
      <c r="H128" s="113" t="inlineStr">
        <is>
          <t>Michael Wakefield</t>
        </is>
      </c>
      <c r="I128" s="113" t="inlineStr">
        <is>
          <t>Andy Wright</t>
        </is>
      </c>
      <c r="J128" s="114" t="inlineStr">
        <is>
          <t>Thorsten Freitag</t>
        </is>
      </c>
      <c r="K128" s="114" t="inlineStr">
        <is>
          <t>Bruno Darmon</t>
        </is>
      </c>
      <c r="L128" s="113" t="inlineStr">
        <is>
          <t>EMEA Sales</t>
        </is>
      </c>
      <c r="M128" s="115" t="n">
        <v>1</v>
      </c>
      <c r="N128" s="151">
        <f>LEFT(CA128,3)</f>
        <v/>
      </c>
      <c r="O128" s="216" t="n">
        <v>41764</v>
      </c>
      <c r="P128" s="118">
        <f>($D$5-O128)/365</f>
        <v/>
      </c>
      <c r="Q128" s="119">
        <f>Q128</f>
        <v/>
      </c>
      <c r="R128" s="52" t="n"/>
      <c r="S128" s="120" t="inlineStr">
        <is>
          <t>Great Britain</t>
        </is>
      </c>
      <c r="T128" s="120" t="inlineStr">
        <is>
          <t>GBP</t>
        </is>
      </c>
      <c r="U128" s="120" t="n">
        <v>133875</v>
      </c>
      <c r="V128" s="120" t="n">
        <v>60618.18181818182</v>
      </c>
      <c r="W128" s="120" t="n"/>
      <c r="X128" s="120">
        <f>W128+V128+U128</f>
        <v/>
      </c>
      <c r="Y128" s="121" t="n"/>
      <c r="Z128" s="121" t="n"/>
      <c r="AA128" s="122" t="n"/>
      <c r="AB128" s="122" t="n"/>
      <c r="AC128" s="122" t="n"/>
      <c r="AD128" s="123">
        <f>AC128+AB128+AA128</f>
        <v/>
      </c>
      <c r="AE128" s="124">
        <f>IFERROR(AD128/X128-1,"")</f>
        <v/>
      </c>
      <c r="AF128" s="217">
        <f>IF(LOWER(T128)="ILS",12,1)*X128/VLOOKUP($T128,CPC_USDConversion_xlTbl[[Currency2]:[Units/1 USD]],2,FALSE)</f>
        <v/>
      </c>
      <c r="AG128" s="217">
        <f>IF(LOWER(T128)="ILS",12,1)*AD128/VLOOKUP($T128,CPC_USDConversion_xlTbl[[Currency2]:[Units/1 USD]],2,FALSE)</f>
        <v/>
      </c>
      <c r="AH128" s="126">
        <f>AF128/VLOOKUP($S128,'CP$'!$B$5:$D$74,2,FALSE)</f>
        <v/>
      </c>
      <c r="AI128" s="126">
        <f>AG128/VLOOKUP($S128,'CP$'!$B$5:$D$74,2,FALSE)</f>
        <v/>
      </c>
      <c r="AJ128" s="52" t="n"/>
      <c r="AK128" s="127" t="inlineStr">
        <is>
          <t>Sales Variable</t>
        </is>
      </c>
      <c r="AL128" s="218" t="n"/>
      <c r="AM128" s="129" t="n"/>
      <c r="AN128" s="121" t="n"/>
      <c r="AO128" s="130" t="n"/>
      <c r="AP128" s="131">
        <f>IFERROR(AO128/AM128,"")</f>
        <v/>
      </c>
      <c r="AQ128" s="219">
        <f>AO128*CC128</f>
        <v/>
      </c>
      <c r="AR128" s="219" t="n"/>
      <c r="AS128" s="220">
        <f>AQ128-AR128</f>
        <v/>
      </c>
      <c r="AT128" s="217">
        <f>AS128/VLOOKUP($T128,'USD Converstion'!$C$7:$D$174,2,FALSE)</f>
        <v/>
      </c>
      <c r="AU128" s="52" t="n"/>
      <c r="AV128" s="221" t="n">
        <v>43957</v>
      </c>
      <c r="AW128" s="222" t="n">
        <v>9844.844660194174</v>
      </c>
      <c r="AX128" s="222" t="n"/>
      <c r="AY128" s="223" t="n"/>
      <c r="AZ128" s="52" t="n"/>
      <c r="BA128" s="137" t="n"/>
      <c r="BB128" s="138" t="inlineStr">
        <is>
          <t xml:space="preserve"> </t>
        </is>
      </c>
      <c r="BC128" s="52" t="n"/>
      <c r="BD128" s="219" t="n">
        <v>94800</v>
      </c>
      <c r="BE128" s="219" t="n">
        <v>63200</v>
      </c>
      <c r="BF128" s="219" t="n"/>
      <c r="BG128" s="120">
        <f>BF128+BE128+BD128</f>
        <v/>
      </c>
      <c r="BH128" s="217">
        <f>IF(LOWER(T128)="ILS",12,1)*BG128/VLOOKUP($T128,CPC_USDConversion_xlTbl[[Currency2]:[Units/1 USD]],2,FALSE)</f>
        <v/>
      </c>
      <c r="BI128" s="224">
        <f>BH128/VLOOKUP($S128,'CP$'!$B$5:$D$74,2,FALSE)</f>
        <v/>
      </c>
      <c r="BJ128" s="140" t="n">
        <v>120000</v>
      </c>
      <c r="BK128" s="140" t="n">
        <v>185000</v>
      </c>
      <c r="BL128" s="141">
        <f>IFERROR(U128/X128,"")</f>
        <v/>
      </c>
      <c r="BM128" s="141">
        <f>IFERROR(V128/X128,"")</f>
        <v/>
      </c>
      <c r="BN128" s="141">
        <f>IFERROR(W128/X128,"")</f>
        <v/>
      </c>
      <c r="BO128" s="141">
        <f>IFERROR(AA128/AD128,"")</f>
        <v/>
      </c>
      <c r="BP128" s="141">
        <f>IFERROR(AB128/AD128,"")</f>
        <v/>
      </c>
      <c r="BQ128" s="141">
        <f>IFERROR(AC128/AD128,"")</f>
        <v/>
      </c>
      <c r="BR128" s="119" t="n">
        <v>3</v>
      </c>
      <c r="BS128" s="119" t="n">
        <v>3</v>
      </c>
      <c r="BT128" s="119" t="n">
        <v>5</v>
      </c>
      <c r="BU128" s="119" t="n"/>
      <c r="BV128" s="119" t="n"/>
      <c r="BW128" s="119" t="n"/>
      <c r="BX128" s="119" t="n"/>
      <c r="BY128" s="119" t="n"/>
      <c r="BZ128" s="119" t="inlineStr">
        <is>
          <t>Employee</t>
        </is>
      </c>
      <c r="CA128" s="142" t="inlineStr">
        <is>
          <t>S43M</t>
        </is>
      </c>
      <c r="CB128" s="131" t="n">
        <v>1</v>
      </c>
      <c r="CC128" s="143">
        <f>IF(P128&gt;1,1,P128)*CB128</f>
        <v/>
      </c>
      <c r="CD128" s="143" t="n"/>
      <c r="CE128" s="222" t="n">
        <v>61895.24</v>
      </c>
      <c r="CF128" s="86" t="n"/>
      <c r="CG128" s="219" t="n">
        <v>162004.8780487805</v>
      </c>
      <c r="CH128" s="217">
        <f>IF(LOWER(T128)="ILS",12,1)*CG128/VLOOKUP($T128,CPC_USDConversion_xlTbl[[Currency2]:[Units/1 USD]],2,FALSE)</f>
        <v/>
      </c>
      <c r="CI128" s="225">
        <f>AF128</f>
        <v/>
      </c>
      <c r="CJ128" s="225">
        <f>IFERROR(CI128-CH128,"")</f>
        <v/>
      </c>
      <c r="CK128" s="140">
        <f>ROUND(AN128*CC128,-2)</f>
        <v/>
      </c>
      <c r="CL128" s="217">
        <f>CK128/VLOOKUP($T128,'USD Converstion'!$C$7:$D$174,2,FALSE)</f>
        <v/>
      </c>
      <c r="CM128" s="145">
        <f>IF(AD128&gt;X128,1,0)</f>
        <v/>
      </c>
      <c r="CN128" s="225">
        <f>IF(CM128&gt;0,AG128,0)</f>
        <v/>
      </c>
      <c r="CO128" s="225">
        <f>IF(CM128=0,0,AF128)</f>
        <v/>
      </c>
      <c r="CP128" s="146" t="n">
        <v>0</v>
      </c>
      <c r="CQ128" s="147" t="inlineStr">
        <is>
          <t>Regular</t>
        </is>
      </c>
      <c r="CR128" s="225">
        <f>AM128/VLOOKUP(T128,'USD Converstion'!$C$7:$D$174,2,FALSE)</f>
        <v/>
      </c>
      <c r="CS128" s="226">
        <f>AT128</f>
        <v/>
      </c>
      <c r="CT128" s="222" t="n">
        <v>0</v>
      </c>
      <c r="CU128" s="227" t="n"/>
      <c r="CV128" s="145">
        <f>IF(AX128&gt;0,1,0)</f>
        <v/>
      </c>
      <c r="CW128" s="145">
        <f>IF(AY128&gt;0,1,0)</f>
        <v/>
      </c>
      <c r="CX128" s="52" t="n">
        <v>0</v>
      </c>
      <c r="DM128">
        <f>IF(LOWER(T128)="ILS",12,1)*Y128/VLOOKUP($T128,CPC_USDConversion_xlTbl[[Currency2]:[Units/1 USD]],2,FALSE)</f>
        <v/>
      </c>
    </row>
    <row r="129">
      <c r="B129" s="113" t="n">
        <v>131470</v>
      </c>
      <c r="C129" s="113" t="n">
        <v>26720</v>
      </c>
      <c r="D129" s="113" t="n">
        <v>42596</v>
      </c>
      <c r="E129" s="114" t="inlineStr">
        <is>
          <t>Ruari Haughey</t>
        </is>
      </c>
      <c r="F129" s="152" t="inlineStr">
        <is>
          <t>Account Manager</t>
        </is>
      </c>
      <c r="G129" s="113" t="inlineStr">
        <is>
          <t>UK Sales</t>
        </is>
      </c>
      <c r="H129" s="113" t="inlineStr">
        <is>
          <t>Andy Wright</t>
        </is>
      </c>
      <c r="I129" s="113" t="inlineStr">
        <is>
          <t>Andy Wright</t>
        </is>
      </c>
      <c r="J129" s="114" t="inlineStr">
        <is>
          <t>Thorsten Freitag</t>
        </is>
      </c>
      <c r="K129" s="114" t="inlineStr">
        <is>
          <t>Bruno Darmon</t>
        </is>
      </c>
      <c r="L129" s="113" t="inlineStr">
        <is>
          <t>EMEA Sales</t>
        </is>
      </c>
      <c r="M129" s="115" t="n">
        <v>1</v>
      </c>
      <c r="N129" s="151">
        <f>LEFT(CA129,3)</f>
        <v/>
      </c>
      <c r="O129" s="216" t="n">
        <v>43572</v>
      </c>
      <c r="P129" s="118">
        <f>($D$5-O129)/365</f>
        <v/>
      </c>
      <c r="Q129" s="119">
        <f>Q129</f>
        <v/>
      </c>
      <c r="R129" s="52" t="n"/>
      <c r="S129" s="120" t="inlineStr">
        <is>
          <t>Ireland</t>
        </is>
      </c>
      <c r="T129" s="120" t="inlineStr">
        <is>
          <t>EUR</t>
        </is>
      </c>
      <c r="U129" s="120" t="n">
        <v>99500</v>
      </c>
      <c r="V129" s="120" t="n">
        <v>43936.36363636363</v>
      </c>
      <c r="W129" s="120" t="n"/>
      <c r="X129" s="120">
        <f>W129+V129+U129</f>
        <v/>
      </c>
      <c r="Y129" s="121" t="n"/>
      <c r="Z129" s="121" t="n"/>
      <c r="AA129" s="122" t="n"/>
      <c r="AB129" s="122" t="n"/>
      <c r="AC129" s="122" t="n"/>
      <c r="AD129" s="123">
        <f>AC129+AB129+AA129</f>
        <v/>
      </c>
      <c r="AE129" s="124">
        <f>IFERROR(AD129/X129-1,"")</f>
        <v/>
      </c>
      <c r="AF129" s="217">
        <f>IF(LOWER(T129)="ILS",12,1)*X129/VLOOKUP($T129,CPC_USDConversion_xlTbl[[Currency2]:[Units/1 USD]],2,FALSE)</f>
        <v/>
      </c>
      <c r="AG129" s="217">
        <f>IF(LOWER(T129)="ILS",12,1)*AD129/VLOOKUP($T129,CPC_USDConversion_xlTbl[[Currency2]:[Units/1 USD]],2,FALSE)</f>
        <v/>
      </c>
      <c r="AH129" s="126">
        <f>AF129/VLOOKUP($S129,'CP$'!$B$5:$D$74,2,FALSE)</f>
        <v/>
      </c>
      <c r="AI129" s="126">
        <f>AG129/VLOOKUP($S129,'CP$'!$B$5:$D$74,2,FALSE)</f>
        <v/>
      </c>
      <c r="AJ129" s="52" t="n"/>
      <c r="AK129" s="127" t="inlineStr">
        <is>
          <t>Sales Variable</t>
        </is>
      </c>
      <c r="AL129" s="218" t="n"/>
      <c r="AM129" s="129" t="n"/>
      <c r="AN129" s="121" t="n"/>
      <c r="AO129" s="130" t="n"/>
      <c r="AP129" s="131">
        <f>IFERROR(AO129/AM129,"")</f>
        <v/>
      </c>
      <c r="AQ129" s="219">
        <f>AO129*CC129</f>
        <v/>
      </c>
      <c r="AR129" s="219" t="n"/>
      <c r="AS129" s="220">
        <f>AQ129-AR129</f>
        <v/>
      </c>
      <c r="AT129" s="217">
        <f>AS129/VLOOKUP($T129,'USD Converstion'!$C$7:$D$174,2,FALSE)</f>
        <v/>
      </c>
      <c r="AU129" s="52" t="n"/>
      <c r="AV129" s="221" t="n"/>
      <c r="AW129" s="222" t="n"/>
      <c r="AX129" s="222" t="n"/>
      <c r="AY129" s="223" t="n"/>
      <c r="AZ129" s="52" t="n"/>
      <c r="BA129" s="137" t="n"/>
      <c r="BB129" s="138" t="inlineStr">
        <is>
          <t xml:space="preserve"> </t>
        </is>
      </c>
      <c r="BC129" s="52" t="n"/>
      <c r="BD129" s="219" t="n">
        <v>72000</v>
      </c>
      <c r="BE129" s="219" t="n">
        <v>48000</v>
      </c>
      <c r="BF129" s="219" t="n"/>
      <c r="BG129" s="120">
        <f>BF129+BE129+BD129</f>
        <v/>
      </c>
      <c r="BH129" s="217">
        <f>IF(LOWER(T129)="ILS",12,1)*BG129/VLOOKUP($T129,CPC_USDConversion_xlTbl[[Currency2]:[Units/1 USD]],2,FALSE)</f>
        <v/>
      </c>
      <c r="BI129" s="224">
        <f>BH129/VLOOKUP($S129,'CP$'!$B$5:$D$74,2,FALSE)</f>
        <v/>
      </c>
      <c r="BJ129" s="140" t="n">
        <v>80000</v>
      </c>
      <c r="BK129" s="140" t="n">
        <v>120000</v>
      </c>
      <c r="BL129" s="141">
        <f>IFERROR(U129/X129,"")</f>
        <v/>
      </c>
      <c r="BM129" s="141">
        <f>IFERROR(V129/X129,"")</f>
        <v/>
      </c>
      <c r="BN129" s="141">
        <f>IFERROR(W129/X129,"")</f>
        <v/>
      </c>
      <c r="BO129" s="141">
        <f>IFERROR(AA129/AD129,"")</f>
        <v/>
      </c>
      <c r="BP129" s="141">
        <f>IFERROR(AB129/AD129,"")</f>
        <v/>
      </c>
      <c r="BQ129" s="141">
        <f>IFERROR(AC129/AD129,"")</f>
        <v/>
      </c>
      <c r="BR129" s="119" t="n">
        <v>2</v>
      </c>
      <c r="BS129" s="119" t="n">
        <v>3</v>
      </c>
      <c r="BT129" s="119" t="n">
        <v>5</v>
      </c>
      <c r="BU129" s="119" t="n"/>
      <c r="BV129" s="119" t="n"/>
      <c r="BW129" s="119" t="n"/>
      <c r="BX129" s="119" t="n"/>
      <c r="BY129" s="119" t="n"/>
      <c r="BZ129" s="119" t="inlineStr">
        <is>
          <t>Employee</t>
        </is>
      </c>
      <c r="CA129" s="142" t="inlineStr">
        <is>
          <t>S53P</t>
        </is>
      </c>
      <c r="CB129" s="131" t="n">
        <v>1</v>
      </c>
      <c r="CC129" s="143">
        <f>IF(P129&gt;1,1,P129)*CB129</f>
        <v/>
      </c>
      <c r="CD129" s="143" t="n"/>
      <c r="CE129" s="222" t="n"/>
      <c r="CF129" s="86" t="n"/>
      <c r="CG129" s="219" t="n">
        <v>117273.1707317073</v>
      </c>
      <c r="CH129" s="217">
        <f>IF(LOWER(T129)="ILS",12,1)*CG129/VLOOKUP($T129,CPC_USDConversion_xlTbl[[Currency2]:[Units/1 USD]],2,FALSE)</f>
        <v/>
      </c>
      <c r="CI129" s="225">
        <f>AF129</f>
        <v/>
      </c>
      <c r="CJ129" s="225">
        <f>IFERROR(CI129-CH129,"")</f>
        <v/>
      </c>
      <c r="CK129" s="140">
        <f>ROUND(AN129*CC129,-2)</f>
        <v/>
      </c>
      <c r="CL129" s="217">
        <f>CK129/VLOOKUP($T129,'USD Converstion'!$C$7:$D$174,2,FALSE)</f>
        <v/>
      </c>
      <c r="CM129" s="145">
        <f>IF(AD129&gt;X129,1,0)</f>
        <v/>
      </c>
      <c r="CN129" s="225">
        <f>IF(CM129&gt;0,AG129,0)</f>
        <v/>
      </c>
      <c r="CO129" s="225">
        <f>IF(CM129=0,0,AF129)</f>
        <v/>
      </c>
      <c r="CP129" s="146" t="n">
        <v>0</v>
      </c>
      <c r="CQ129" s="147" t="inlineStr">
        <is>
          <t>Regular</t>
        </is>
      </c>
      <c r="CR129" s="225">
        <f>AM129/VLOOKUP(T129,'USD Converstion'!$C$7:$D$174,2,FALSE)</f>
        <v/>
      </c>
      <c r="CS129" s="226">
        <f>AT129</f>
        <v/>
      </c>
      <c r="CT129" s="222" t="n">
        <v>0</v>
      </c>
      <c r="CU129" s="227" t="n"/>
      <c r="CV129" s="145">
        <f>IF(AX129&gt;0,1,0)</f>
        <v/>
      </c>
      <c r="CW129" s="145">
        <f>IF(AY129&gt;0,1,0)</f>
        <v/>
      </c>
      <c r="CX129" s="52" t="n">
        <v>0</v>
      </c>
      <c r="DM129">
        <f>IF(LOWER(T129)="ILS",12,1)*Y129/VLOOKUP($T129,CPC_USDConversion_xlTbl[[Currency2]:[Units/1 USD]],2,FALSE)</f>
        <v/>
      </c>
    </row>
    <row r="130">
      <c r="B130" s="113" t="n">
        <v>136349</v>
      </c>
      <c r="C130" s="113" t="n">
        <v>55298</v>
      </c>
      <c r="D130" s="113" t="n">
        <v>28239</v>
      </c>
      <c r="E130" s="114" t="inlineStr">
        <is>
          <t>Amit Grover</t>
        </is>
      </c>
      <c r="F130" s="152" t="inlineStr">
        <is>
          <t>Technical Support Engineer (T3)</t>
        </is>
      </c>
      <c r="G130" s="113" t="inlineStr">
        <is>
          <t>TAC India</t>
        </is>
      </c>
      <c r="H130" s="113" t="inlineStr">
        <is>
          <t>Amita Tiwari</t>
        </is>
      </c>
      <c r="I130" s="113" t="inlineStr">
        <is>
          <t>Amit Lewenhoff</t>
        </is>
      </c>
      <c r="J130" s="114" t="inlineStr">
        <is>
          <t>Sharon Elmashaly</t>
        </is>
      </c>
      <c r="K130" s="114" t="inlineStr">
        <is>
          <t>Sharon Elmashaly</t>
        </is>
      </c>
      <c r="L130" s="113" t="inlineStr">
        <is>
          <t>TAC</t>
        </is>
      </c>
      <c r="M130" s="115" t="n">
        <v>1</v>
      </c>
      <c r="N130" s="151">
        <f>LEFT(CA130,3)</f>
        <v/>
      </c>
      <c r="O130" s="216" t="n">
        <v>43381</v>
      </c>
      <c r="P130" s="118">
        <f>($D$5-O130)/365</f>
        <v/>
      </c>
      <c r="Q130" s="119">
        <f>Q130</f>
        <v/>
      </c>
      <c r="R130" s="52" t="n"/>
      <c r="S130" s="120" t="inlineStr">
        <is>
          <t>India</t>
        </is>
      </c>
      <c r="T130" s="120" t="inlineStr">
        <is>
          <t>INR</t>
        </is>
      </c>
      <c r="U130" s="120" t="n">
        <v>1659500</v>
      </c>
      <c r="V130" s="120" t="n"/>
      <c r="W130" s="120" t="n"/>
      <c r="X130" s="120">
        <f>W130+V130+U130</f>
        <v/>
      </c>
      <c r="Y130" s="121" t="n"/>
      <c r="Z130" s="121" t="n"/>
      <c r="AA130" s="122" t="n"/>
      <c r="AB130" s="122" t="n"/>
      <c r="AC130" s="122" t="n"/>
      <c r="AD130" s="123">
        <f>AC130+AB130+AA130</f>
        <v/>
      </c>
      <c r="AE130" s="124">
        <f>IFERROR(AD130/X130-1,"")</f>
        <v/>
      </c>
      <c r="AF130" s="217">
        <f>IF(LOWER(T130)="ILS",12,1)*X130/VLOOKUP($T130,CPC_USDConversion_xlTbl[[Currency2]:[Units/1 USD]],2,FALSE)</f>
        <v/>
      </c>
      <c r="AG130" s="217">
        <f>IF(LOWER(T130)="ILS",12,1)*AD130/VLOOKUP($T130,CPC_USDConversion_xlTbl[[Currency2]:[Units/1 USD]],2,FALSE)</f>
        <v/>
      </c>
      <c r="AH130" s="126">
        <f>AF130/VLOOKUP($S130,'CP$'!$B$5:$D$74,2,FALSE)</f>
        <v/>
      </c>
      <c r="AI130" s="126">
        <f>AG130/VLOOKUP($S130,'CP$'!$B$5:$D$74,2,FALSE)</f>
        <v/>
      </c>
      <c r="AJ130" s="52" t="n"/>
      <c r="AK130" s="127" t="inlineStr">
        <is>
          <t>Regular</t>
        </is>
      </c>
      <c r="AL130" s="218" t="n">
        <v>100000</v>
      </c>
      <c r="AM130" s="129" t="n"/>
      <c r="AN130" s="121" t="n"/>
      <c r="AO130" s="130" t="n"/>
      <c r="AP130" s="131">
        <f>IFERROR(AO130/AM130,"")</f>
        <v/>
      </c>
      <c r="AQ130" s="219">
        <f>AO130*CC130</f>
        <v/>
      </c>
      <c r="AR130" s="219" t="n"/>
      <c r="AS130" s="220">
        <f>AQ130-AR130</f>
        <v/>
      </c>
      <c r="AT130" s="217">
        <f>AS130/VLOOKUP($T130,'USD Converstion'!$C$7:$D$174,2,FALSE)</f>
        <v/>
      </c>
      <c r="AU130" s="52" t="n"/>
      <c r="AV130" s="221" t="n">
        <v>43957</v>
      </c>
      <c r="AW130" s="222" t="n">
        <v>8921.68932038835</v>
      </c>
      <c r="AX130" s="222" t="n"/>
      <c r="AY130" s="223" t="n"/>
      <c r="AZ130" s="52" t="n"/>
      <c r="BA130" s="137" t="inlineStr">
        <is>
          <t>June, 2020 - Organization change from Team:Tausif Khaleel - India TAC- Afternoon Team, Title:Technical Support Engineer (T2), Yearly Salary:1210000, Total Compensation:1210000 to Team:Shailesh Kuntal - VPN + Sec Weekday Afternoon, Title:Technical Support Engineer (T3), Yearly Salary:1320000, Total Compensation:1320000</t>
        </is>
      </c>
      <c r="BB130" s="138" t="inlineStr">
        <is>
          <t xml:space="preserve"> </t>
        </is>
      </c>
      <c r="BC130" s="52" t="n"/>
      <c r="BD130" s="219" t="n">
        <v>1100000</v>
      </c>
      <c r="BE130" s="219" t="n"/>
      <c r="BF130" s="219" t="n"/>
      <c r="BG130" s="120">
        <f>BF130+BE130+BD130</f>
        <v/>
      </c>
      <c r="BH130" s="217">
        <f>IF(LOWER(T130)="ILS",12,1)*BG130/VLOOKUP($T130,CPC_USDConversion_xlTbl[[Currency2]:[Units/1 USD]],2,FALSE)</f>
        <v/>
      </c>
      <c r="BI130" s="224">
        <f>BH130/VLOOKUP($S130,'CP$'!$B$5:$D$74,2,FALSE)</f>
        <v/>
      </c>
      <c r="BJ130" s="140" t="n">
        <v>900000</v>
      </c>
      <c r="BK130" s="140" t="n">
        <v>1800000</v>
      </c>
      <c r="BL130" s="141">
        <f>IFERROR(U130/X130,"")</f>
        <v/>
      </c>
      <c r="BM130" s="141">
        <f>IFERROR(V130/X130,"")</f>
        <v/>
      </c>
      <c r="BN130" s="141">
        <f>IFERROR(W130/X130,"")</f>
        <v/>
      </c>
      <c r="BO130" s="141">
        <f>IFERROR(AA130/AD130,"")</f>
        <v/>
      </c>
      <c r="BP130" s="141">
        <f>IFERROR(AB130/AD130,"")</f>
        <v/>
      </c>
      <c r="BQ130" s="141">
        <f>IFERROR(AC130/AD130,"")</f>
        <v/>
      </c>
      <c r="BR130" s="119" t="n">
        <v>3</v>
      </c>
      <c r="BS130" s="119" t="n">
        <v>4</v>
      </c>
      <c r="BT130" s="119" t="n">
        <v>5</v>
      </c>
      <c r="BU130" s="119" t="n"/>
      <c r="BV130" s="119" t="n"/>
      <c r="BW130" s="119" t="n"/>
      <c r="BX130" s="119" t="n"/>
      <c r="BY130" s="119" t="n"/>
      <c r="BZ130" s="119" t="inlineStr">
        <is>
          <t>Employee</t>
        </is>
      </c>
      <c r="CA130" s="142" t="inlineStr">
        <is>
          <t>T51P</t>
        </is>
      </c>
      <c r="CB130" s="131" t="n">
        <v>1</v>
      </c>
      <c r="CC130" s="143">
        <f>IF(P130&gt;1,1,P130)*CB130</f>
        <v/>
      </c>
      <c r="CD130" s="143" t="n"/>
      <c r="CE130" s="222" t="n">
        <v>10176.2</v>
      </c>
      <c r="CF130" s="86" t="n"/>
      <c r="CG130" s="219" t="n">
        <v>1288004.878048781</v>
      </c>
      <c r="CH130" s="217">
        <f>IF(LOWER(T130)="ILS",12,1)*CG130/VLOOKUP($T130,CPC_USDConversion_xlTbl[[Currency2]:[Units/1 USD]],2,FALSE)</f>
        <v/>
      </c>
      <c r="CI130" s="225">
        <f>AF130</f>
        <v/>
      </c>
      <c r="CJ130" s="225">
        <f>IFERROR(CI130-CH130,"")</f>
        <v/>
      </c>
      <c r="CK130" s="140">
        <f>ROUND(AN130*CC130,-2)</f>
        <v/>
      </c>
      <c r="CL130" s="217">
        <f>CK130/VLOOKUP($T130,'USD Converstion'!$C$7:$D$174,2,FALSE)</f>
        <v/>
      </c>
      <c r="CM130" s="145">
        <f>IF(AD130&gt;X130,1,0)</f>
        <v/>
      </c>
      <c r="CN130" s="225">
        <f>IF(CM130&gt;0,AG130,0)</f>
        <v/>
      </c>
      <c r="CO130" s="225">
        <f>IF(CM130=0,0,AF130)</f>
        <v/>
      </c>
      <c r="CP130" s="146" t="n">
        <v>0</v>
      </c>
      <c r="CQ130" s="147" t="inlineStr">
        <is>
          <t>Regular</t>
        </is>
      </c>
      <c r="CR130" s="225">
        <f>AM130/VLOOKUP(T130,'USD Converstion'!$C$7:$D$174,2,FALSE)</f>
        <v/>
      </c>
      <c r="CS130" s="226">
        <f>AT130</f>
        <v/>
      </c>
      <c r="CT130" s="222" t="n">
        <v>0</v>
      </c>
      <c r="CU130" s="227" t="n"/>
      <c r="CV130" s="145">
        <f>IF(AX130&gt;0,1,0)</f>
        <v/>
      </c>
      <c r="CW130" s="145">
        <f>IF(AY130&gt;0,1,0)</f>
        <v/>
      </c>
      <c r="CX130" s="52" t="n">
        <v>0</v>
      </c>
      <c r="DM130">
        <f>IF(LOWER(T130)="ILS",12,1)*Y130/VLOOKUP($T130,CPC_USDConversion_xlTbl[[Currency2]:[Units/1 USD]],2,FALSE)</f>
        <v/>
      </c>
    </row>
    <row r="131">
      <c r="B131" s="113" t="n">
        <v>112465</v>
      </c>
      <c r="C131" s="113" t="n">
        <v>38339</v>
      </c>
      <c r="D131" s="113" t="n">
        <v>95696</v>
      </c>
      <c r="E131" s="114" t="inlineStr">
        <is>
          <t>Ankita P</t>
        </is>
      </c>
      <c r="F131" s="152" t="inlineStr">
        <is>
          <t>Technical Support Engineer (T3)</t>
        </is>
      </c>
      <c r="G131" s="113" t="inlineStr">
        <is>
          <t>TAC India</t>
        </is>
      </c>
      <c r="H131" s="113" t="inlineStr">
        <is>
          <t>Amita Tiwari</t>
        </is>
      </c>
      <c r="I131" s="113" t="inlineStr">
        <is>
          <t>Amit Lewenhoff</t>
        </is>
      </c>
      <c r="J131" s="114" t="inlineStr">
        <is>
          <t>Sharon Elmashaly</t>
        </is>
      </c>
      <c r="K131" s="114" t="inlineStr">
        <is>
          <t>Sharon Elmashaly</t>
        </is>
      </c>
      <c r="L131" s="113" t="inlineStr">
        <is>
          <t>TAC</t>
        </is>
      </c>
      <c r="M131" s="115" t="n">
        <v>1</v>
      </c>
      <c r="N131" s="151">
        <f>LEFT(CA131,3)</f>
        <v/>
      </c>
      <c r="O131" s="216" t="n">
        <v>43234</v>
      </c>
      <c r="P131" s="118">
        <f>($D$5-O131)/365</f>
        <v/>
      </c>
      <c r="Q131" s="119">
        <f>Q131</f>
        <v/>
      </c>
      <c r="R131" s="52" t="n"/>
      <c r="S131" s="120" t="inlineStr">
        <is>
          <t>India</t>
        </is>
      </c>
      <c r="T131" s="120" t="inlineStr">
        <is>
          <t>INR</t>
        </is>
      </c>
      <c r="U131" s="120" t="n">
        <v>1134500</v>
      </c>
      <c r="V131" s="120" t="n"/>
      <c r="W131" s="120" t="n"/>
      <c r="X131" s="120">
        <f>W131+V131+U131</f>
        <v/>
      </c>
      <c r="Y131" s="121" t="n"/>
      <c r="Z131" s="121" t="n"/>
      <c r="AA131" s="122" t="n"/>
      <c r="AB131" s="122" t="n"/>
      <c r="AC131" s="122" t="n"/>
      <c r="AD131" s="123">
        <f>AC131+AB131+AA131</f>
        <v/>
      </c>
      <c r="AE131" s="124">
        <f>IFERROR(AD131/X131-1,"")</f>
        <v/>
      </c>
      <c r="AF131" s="217">
        <f>IF(LOWER(T131)="ILS",12,1)*X131/VLOOKUP($T131,CPC_USDConversion_xlTbl[[Currency2]:[Units/1 USD]],2,FALSE)</f>
        <v/>
      </c>
      <c r="AG131" s="217">
        <f>IF(LOWER(T131)="ILS",12,1)*AD131/VLOOKUP($T131,CPC_USDConversion_xlTbl[[Currency2]:[Units/1 USD]],2,FALSE)</f>
        <v/>
      </c>
      <c r="AH131" s="126">
        <f>AF131/VLOOKUP($S131,'CP$'!$B$5:$D$74,2,FALSE)</f>
        <v/>
      </c>
      <c r="AI131" s="126">
        <f>AG131/VLOOKUP($S131,'CP$'!$B$5:$D$74,2,FALSE)</f>
        <v/>
      </c>
      <c r="AJ131" s="52" t="n"/>
      <c r="AK131" s="127" t="inlineStr">
        <is>
          <t>Regular</t>
        </is>
      </c>
      <c r="AL131" s="218" t="n">
        <v>55000</v>
      </c>
      <c r="AM131" s="129" t="n"/>
      <c r="AN131" s="121" t="n"/>
      <c r="AO131" s="130" t="n"/>
      <c r="AP131" s="131">
        <f>IFERROR(AO131/AM131,"")</f>
        <v/>
      </c>
      <c r="AQ131" s="219">
        <f>AO131*CC131</f>
        <v/>
      </c>
      <c r="AR131" s="219" t="n"/>
      <c r="AS131" s="220">
        <f>AQ131-AR131</f>
        <v/>
      </c>
      <c r="AT131" s="217">
        <f>AS131/VLOOKUP($T131,'USD Converstion'!$C$7:$D$174,2,FALSE)</f>
        <v/>
      </c>
      <c r="AU131" s="52" t="n"/>
      <c r="AV131" s="221" t="n"/>
      <c r="AW131" s="222" t="n"/>
      <c r="AX131" s="222" t="n"/>
      <c r="AY131" s="223" t="n"/>
      <c r="AZ131" s="52" t="n"/>
      <c r="BA131" s="137" t="inlineStr">
        <is>
          <t>November, 2020 - Organization change from JS:T53P to JS:T51P || June, 2020 - Organization change from JS:T53P, Team:Tausif Khaleel - India TAC- Afternoon Team, Title:Technical Support Engineer (T2), Yearly Salary:725000, Total Compensation:725000 to JS:255P, Team:Raghu Ningegowda - India TAC- Morning Team, Title:Technical Support Engineer (T3), Yearly Salary:900000, Total Compensation:900000</t>
        </is>
      </c>
      <c r="BB131" s="138" t="inlineStr">
        <is>
          <t xml:space="preserve"> </t>
        </is>
      </c>
      <c r="BC131" s="52" t="n"/>
      <c r="BD131" s="219" t="n">
        <v>680000</v>
      </c>
      <c r="BE131" s="219" t="n"/>
      <c r="BF131" s="219" t="n"/>
      <c r="BG131" s="120">
        <f>BF131+BE131+BD131</f>
        <v/>
      </c>
      <c r="BH131" s="217">
        <f>IF(LOWER(T131)="ILS",12,1)*BG131/VLOOKUP($T131,CPC_USDConversion_xlTbl[[Currency2]:[Units/1 USD]],2,FALSE)</f>
        <v/>
      </c>
      <c r="BI131" s="224">
        <f>BH131/VLOOKUP($S131,'CP$'!$B$5:$D$74,2,FALSE)</f>
        <v/>
      </c>
      <c r="BJ131" s="140" t="n">
        <v>900000</v>
      </c>
      <c r="BK131" s="140" t="n">
        <v>1800000</v>
      </c>
      <c r="BL131" s="141">
        <f>IFERROR(U131/X131,"")</f>
        <v/>
      </c>
      <c r="BM131" s="141">
        <f>IFERROR(V131/X131,"")</f>
        <v/>
      </c>
      <c r="BN131" s="141">
        <f>IFERROR(W131/X131,"")</f>
        <v/>
      </c>
      <c r="BO131" s="141">
        <f>IFERROR(AA131/AD131,"")</f>
        <v/>
      </c>
      <c r="BP131" s="141">
        <f>IFERROR(AB131/AD131,"")</f>
        <v/>
      </c>
      <c r="BQ131" s="141">
        <f>IFERROR(AC131/AD131,"")</f>
        <v/>
      </c>
      <c r="BR131" s="119" t="n">
        <v>3</v>
      </c>
      <c r="BS131" s="119" t="n">
        <v>3</v>
      </c>
      <c r="BT131" s="119" t="n">
        <v>3</v>
      </c>
      <c r="BU131" s="119" t="n"/>
      <c r="BV131" s="119" t="n"/>
      <c r="BW131" s="119" t="n"/>
      <c r="BX131" s="119" t="n"/>
      <c r="BY131" s="119" t="n"/>
      <c r="BZ131" s="119" t="inlineStr">
        <is>
          <t>Employee</t>
        </is>
      </c>
      <c r="CA131" s="142" t="inlineStr">
        <is>
          <t>T51P</t>
        </is>
      </c>
      <c r="CB131" s="131" t="n">
        <v>1</v>
      </c>
      <c r="CC131" s="143">
        <f>IF(P131&gt;1,1,P131)*CB131</f>
        <v/>
      </c>
      <c r="CD131" s="143" t="n"/>
      <c r="CE131" s="222" t="n"/>
      <c r="CF131" s="86" t="n"/>
      <c r="CG131" s="219" t="n">
        <v>878248.7804878049</v>
      </c>
      <c r="CH131" s="217">
        <f>IF(LOWER(T131)="ILS",12,1)*CG131/VLOOKUP($T131,CPC_USDConversion_xlTbl[[Currency2]:[Units/1 USD]],2,FALSE)</f>
        <v/>
      </c>
      <c r="CI131" s="225">
        <f>AF131</f>
        <v/>
      </c>
      <c r="CJ131" s="225">
        <f>IFERROR(CI131-CH131,"")</f>
        <v/>
      </c>
      <c r="CK131" s="140">
        <f>ROUND(AN131*CC131,-2)</f>
        <v/>
      </c>
      <c r="CL131" s="217">
        <f>CK131/VLOOKUP($T131,'USD Converstion'!$C$7:$D$174,2,FALSE)</f>
        <v/>
      </c>
      <c r="CM131" s="145">
        <f>IF(AD131&gt;X131,1,0)</f>
        <v/>
      </c>
      <c r="CN131" s="225">
        <f>IF(CM131&gt;0,AG131,0)</f>
        <v/>
      </c>
      <c r="CO131" s="225">
        <f>IF(CM131=0,0,AF131)</f>
        <v/>
      </c>
      <c r="CP131" s="146" t="n">
        <v>0</v>
      </c>
      <c r="CQ131" s="147" t="inlineStr">
        <is>
          <t>Regular</t>
        </is>
      </c>
      <c r="CR131" s="225">
        <f>AM131/VLOOKUP(T131,'USD Converstion'!$C$7:$D$174,2,FALSE)</f>
        <v/>
      </c>
      <c r="CS131" s="226">
        <f>AT131</f>
        <v/>
      </c>
      <c r="CT131" s="222" t="n">
        <v>0</v>
      </c>
      <c r="CU131" s="227" t="n"/>
      <c r="CV131" s="145">
        <f>IF(AX131&gt;0,1,0)</f>
        <v/>
      </c>
      <c r="CW131" s="145">
        <f>IF(AY131&gt;0,1,0)</f>
        <v/>
      </c>
      <c r="CX131" s="52" t="n">
        <v>0</v>
      </c>
      <c r="DM131">
        <f>IF(LOWER(T131)="ILS",12,1)*Y131/VLOOKUP($T131,CPC_USDConversion_xlTbl[[Currency2]:[Units/1 USD]],2,FALSE)</f>
        <v/>
      </c>
    </row>
    <row r="132">
      <c r="B132" s="113" t="n">
        <v>129781</v>
      </c>
      <c r="C132" s="113" t="n">
        <v>69723</v>
      </c>
      <c r="D132" s="113" t="n">
        <v>116769</v>
      </c>
      <c r="E132" s="114" t="inlineStr">
        <is>
          <t>Ikumi Miyazawa</t>
        </is>
      </c>
      <c r="F132" s="152" t="inlineStr">
        <is>
          <t>Technical Support Engineer (T2)</t>
        </is>
      </c>
      <c r="G132" s="113" t="inlineStr">
        <is>
          <t>APAC TAC</t>
        </is>
      </c>
      <c r="H132" s="113" t="inlineStr">
        <is>
          <t>Amit Lewenhoff</t>
        </is>
      </c>
      <c r="I132" s="113" t="inlineStr">
        <is>
          <t>Amit Lewenhoff</t>
        </is>
      </c>
      <c r="J132" s="114" t="inlineStr">
        <is>
          <t>Sharon Elmashaly</t>
        </is>
      </c>
      <c r="K132" s="114" t="inlineStr">
        <is>
          <t>Sharon Elmashaly</t>
        </is>
      </c>
      <c r="L132" s="113" t="inlineStr">
        <is>
          <t>TAC</t>
        </is>
      </c>
      <c r="M132" s="115" t="n">
        <v>1</v>
      </c>
      <c r="N132" s="151">
        <f>LEFT(CA132,3)</f>
        <v/>
      </c>
      <c r="O132" s="216" t="n">
        <v>43586</v>
      </c>
      <c r="P132" s="118">
        <f>($D$5-O132)/365</f>
        <v/>
      </c>
      <c r="Q132" s="119">
        <f>Q132</f>
        <v/>
      </c>
      <c r="R132" s="52" t="n"/>
      <c r="S132" s="120" t="inlineStr">
        <is>
          <t>Japan</t>
        </is>
      </c>
      <c r="T132" s="120" t="inlineStr">
        <is>
          <t>JPY</t>
        </is>
      </c>
      <c r="U132" s="120" t="n">
        <v>5859500</v>
      </c>
      <c r="V132" s="120" t="n"/>
      <c r="W132" s="120" t="n">
        <v>524309.5238095238</v>
      </c>
      <c r="X132" s="120">
        <f>W132+V132+U132</f>
        <v/>
      </c>
      <c r="Y132" s="121" t="n"/>
      <c r="Z132" s="121" t="n"/>
      <c r="AA132" s="122" t="n"/>
      <c r="AB132" s="122" t="n"/>
      <c r="AC132" s="122" t="n"/>
      <c r="AD132" s="123">
        <f>AC132+AB132+AA132</f>
        <v/>
      </c>
      <c r="AE132" s="124">
        <f>IFERROR(AD132/X132-1,"")</f>
        <v/>
      </c>
      <c r="AF132" s="217">
        <f>IF(LOWER(T132)="ILS",12,1)*X132/VLOOKUP($T132,CPC_USDConversion_xlTbl[[Currency2]:[Units/1 USD]],2,FALSE)</f>
        <v/>
      </c>
      <c r="AG132" s="217">
        <f>IF(LOWER(T132)="ILS",12,1)*AD132/VLOOKUP($T132,CPC_USDConversion_xlTbl[[Currency2]:[Units/1 USD]],2,FALSE)</f>
        <v/>
      </c>
      <c r="AH132" s="126">
        <f>AF132/VLOOKUP($S132,'CP$'!$B$5:$D$74,2,FALSE)</f>
        <v/>
      </c>
      <c r="AI132" s="126">
        <f>AG132/VLOOKUP($S132,'CP$'!$B$5:$D$74,2,FALSE)</f>
        <v/>
      </c>
      <c r="AJ132" s="52" t="n"/>
      <c r="AK132" s="127" t="inlineStr">
        <is>
          <t>Target Bonus</t>
        </is>
      </c>
      <c r="AL132" s="218" t="n">
        <v>367671.2328767123</v>
      </c>
      <c r="AM132" s="129" t="n">
        <v>550000</v>
      </c>
      <c r="AN132" s="121" t="n"/>
      <c r="AO132" s="130" t="n"/>
      <c r="AP132" s="131">
        <f>IFERROR(AO132/AM132,"")</f>
        <v/>
      </c>
      <c r="AQ132" s="219">
        <f>AO132*CC132</f>
        <v/>
      </c>
      <c r="AR132" s="219" t="n"/>
      <c r="AS132" s="220">
        <f>AQ132-AR132</f>
        <v/>
      </c>
      <c r="AT132" s="217">
        <f>AS132/VLOOKUP($T132,'USD Converstion'!$C$7:$D$174,2,FALSE)</f>
        <v/>
      </c>
      <c r="AU132" s="52" t="n"/>
      <c r="AV132" s="221" t="n">
        <v>43957</v>
      </c>
      <c r="AW132" s="222" t="n">
        <v>17127.5145631068</v>
      </c>
      <c r="AX132" s="222" t="n"/>
      <c r="AY132" s="223" t="n"/>
      <c r="AZ132" s="52" t="n"/>
      <c r="BA132" s="137" t="n"/>
      <c r="BB132" s="138" t="inlineStr">
        <is>
          <t xml:space="preserve"> </t>
        </is>
      </c>
      <c r="BC132" s="52" t="n"/>
      <c r="BD132" s="219" t="n">
        <v>4500000</v>
      </c>
      <c r="BE132" s="219" t="n"/>
      <c r="BF132" s="219" t="n">
        <v>500000</v>
      </c>
      <c r="BG132" s="120">
        <f>BF132+BE132+BD132</f>
        <v/>
      </c>
      <c r="BH132" s="217">
        <f>IF(LOWER(T132)="ILS",12,1)*BG132/VLOOKUP($T132,CPC_USDConversion_xlTbl[[Currency2]:[Units/1 USD]],2,FALSE)</f>
        <v/>
      </c>
      <c r="BI132" s="224">
        <f>BH132/VLOOKUP($S132,'CP$'!$B$5:$D$74,2,FALSE)</f>
        <v/>
      </c>
      <c r="BJ132" s="140" t="n">
        <v>6200000</v>
      </c>
      <c r="BK132" s="140" t="n">
        <v>10000000</v>
      </c>
      <c r="BL132" s="141">
        <f>IFERROR(U132/X132,"")</f>
        <v/>
      </c>
      <c r="BM132" s="141">
        <f>IFERROR(V132/X132,"")</f>
        <v/>
      </c>
      <c r="BN132" s="141">
        <f>IFERROR(W132/X132,"")</f>
        <v/>
      </c>
      <c r="BO132" s="141">
        <f>IFERROR(AA132/AD132,"")</f>
        <v/>
      </c>
      <c r="BP132" s="141">
        <f>IFERROR(AB132/AD132,"")</f>
        <v/>
      </c>
      <c r="BQ132" s="141">
        <f>IFERROR(AC132/AD132,"")</f>
        <v/>
      </c>
      <c r="BR132" s="119" t="n"/>
      <c r="BS132" s="119" t="n">
        <v>4</v>
      </c>
      <c r="BT132" s="119" t="n">
        <v>5</v>
      </c>
      <c r="BU132" s="119" t="n"/>
      <c r="BV132" s="119" t="n"/>
      <c r="BW132" s="119" t="n"/>
      <c r="BX132" s="119" t="n"/>
      <c r="BY132" s="119" t="n"/>
      <c r="BZ132" s="119" t="inlineStr">
        <is>
          <t>Employee</t>
        </is>
      </c>
      <c r="CA132" s="142" t="inlineStr">
        <is>
          <t>T51P</t>
        </is>
      </c>
      <c r="CB132" s="131" t="n">
        <v>1</v>
      </c>
      <c r="CC132" s="143">
        <f>IF(P132&gt;1,1,P132)*CB132</f>
        <v/>
      </c>
      <c r="CD132" s="143" t="n"/>
      <c r="CE132" s="222" t="n">
        <v>19753.8</v>
      </c>
      <c r="CF132" s="86" t="n"/>
      <c r="CG132" s="219" t="n">
        <v>5102639.024390244</v>
      </c>
      <c r="CH132" s="217">
        <f>IF(LOWER(T132)="ILS",12,1)*CG132/VLOOKUP($T132,CPC_USDConversion_xlTbl[[Currency2]:[Units/1 USD]],2,FALSE)</f>
        <v/>
      </c>
      <c r="CI132" s="225">
        <f>AF132</f>
        <v/>
      </c>
      <c r="CJ132" s="225">
        <f>IFERROR(CI132-CH132,"")</f>
        <v/>
      </c>
      <c r="CK132" s="140">
        <f>ROUND(AN132*CC132,-2)</f>
        <v/>
      </c>
      <c r="CL132" s="217">
        <f>CK132/VLOOKUP($T132,'USD Converstion'!$C$7:$D$174,2,FALSE)</f>
        <v/>
      </c>
      <c r="CM132" s="145">
        <f>IF(AD132&gt;X132,1,0)</f>
        <v/>
      </c>
      <c r="CN132" s="225">
        <f>IF(CM132&gt;0,AG132,0)</f>
        <v/>
      </c>
      <c r="CO132" s="225">
        <f>IF(CM132=0,0,AF132)</f>
        <v/>
      </c>
      <c r="CP132" s="146" t="n">
        <v>0</v>
      </c>
      <c r="CQ132" s="147" t="inlineStr">
        <is>
          <t>Regular</t>
        </is>
      </c>
      <c r="CR132" s="225">
        <f>AM132/VLOOKUP(T132,'USD Converstion'!$C$7:$D$174,2,FALSE)</f>
        <v/>
      </c>
      <c r="CS132" s="226">
        <f>AT132</f>
        <v/>
      </c>
      <c r="CT132" s="222" t="n">
        <v>0</v>
      </c>
      <c r="CU132" s="227" t="n"/>
      <c r="CV132" s="145">
        <f>IF(AX132&gt;0,1,0)</f>
        <v/>
      </c>
      <c r="CW132" s="145">
        <f>IF(AY132&gt;0,1,0)</f>
        <v/>
      </c>
      <c r="CX132" s="52" t="n">
        <v>0</v>
      </c>
      <c r="DM132">
        <f>IF(LOWER(T132)="ILS",12,1)*Y132/VLOOKUP($T132,CPC_USDConversion_xlTbl[[Currency2]:[Units/1 USD]],2,FALSE)</f>
        <v/>
      </c>
    </row>
    <row r="133">
      <c r="B133" s="113" t="n">
        <v>123146</v>
      </c>
      <c r="C133" s="113" t="n">
        <v>42164</v>
      </c>
      <c r="D133" s="113" t="n">
        <v>77940</v>
      </c>
      <c r="E133" s="114" t="inlineStr">
        <is>
          <t>Jay Vora</t>
        </is>
      </c>
      <c r="F133" s="152" t="inlineStr">
        <is>
          <t>Technical Support Engineer (T3)</t>
        </is>
      </c>
      <c r="G133" s="113" t="inlineStr">
        <is>
          <t>TAC India</t>
        </is>
      </c>
      <c r="H133" s="113" t="inlineStr">
        <is>
          <t>Amita Tiwari</t>
        </is>
      </c>
      <c r="I133" s="113" t="inlineStr">
        <is>
          <t>Amit Lewenhoff</t>
        </is>
      </c>
      <c r="J133" s="114" t="inlineStr">
        <is>
          <t>Sharon Elmashaly</t>
        </is>
      </c>
      <c r="K133" s="114" t="inlineStr">
        <is>
          <t>Sharon Elmashaly</t>
        </is>
      </c>
      <c r="L133" s="113" t="inlineStr">
        <is>
          <t>TAC</t>
        </is>
      </c>
      <c r="M133" s="115" t="n">
        <v>1</v>
      </c>
      <c r="N133" s="151">
        <f>LEFT(CA133,3)</f>
        <v/>
      </c>
      <c r="O133" s="216" t="n">
        <v>42786</v>
      </c>
      <c r="P133" s="118">
        <f>($D$5-O133)/365</f>
        <v/>
      </c>
      <c r="Q133" s="119">
        <f>Q133</f>
        <v/>
      </c>
      <c r="R133" s="52" t="n"/>
      <c r="S133" s="120" t="inlineStr">
        <is>
          <t>India</t>
        </is>
      </c>
      <c r="T133" s="120" t="inlineStr">
        <is>
          <t>INR</t>
        </is>
      </c>
      <c r="U133" s="120" t="n">
        <v>1384500</v>
      </c>
      <c r="V133" s="120" t="n"/>
      <c r="W133" s="120" t="n"/>
      <c r="X133" s="120">
        <f>W133+V133+U133</f>
        <v/>
      </c>
      <c r="Y133" s="121" t="n"/>
      <c r="Z133" s="121" t="n"/>
      <c r="AA133" s="122" t="n"/>
      <c r="AB133" s="122" t="n"/>
      <c r="AC133" s="122" t="n"/>
      <c r="AD133" s="123">
        <f>AC133+AB133+AA133</f>
        <v/>
      </c>
      <c r="AE133" s="124">
        <f>IFERROR(AD133/X133-1,"")</f>
        <v/>
      </c>
      <c r="AF133" s="217">
        <f>IF(LOWER(T133)="ILS",12,1)*X133/VLOOKUP($T133,CPC_USDConversion_xlTbl[[Currency2]:[Units/1 USD]],2,FALSE)</f>
        <v/>
      </c>
      <c r="AG133" s="217">
        <f>IF(LOWER(T133)="ILS",12,1)*AD133/VLOOKUP($T133,CPC_USDConversion_xlTbl[[Currency2]:[Units/1 USD]],2,FALSE)</f>
        <v/>
      </c>
      <c r="AH133" s="126">
        <f>AF133/VLOOKUP($S133,'CP$'!$B$5:$D$74,2,FALSE)</f>
        <v/>
      </c>
      <c r="AI133" s="126">
        <f>AG133/VLOOKUP($S133,'CP$'!$B$5:$D$74,2,FALSE)</f>
        <v/>
      </c>
      <c r="AJ133" s="52" t="n"/>
      <c r="AK133" s="127" t="inlineStr">
        <is>
          <t>Regular</t>
        </is>
      </c>
      <c r="AL133" s="218" t="n">
        <v>100000</v>
      </c>
      <c r="AM133" s="129" t="n"/>
      <c r="AN133" s="121" t="n"/>
      <c r="AO133" s="130" t="n"/>
      <c r="AP133" s="131">
        <f>IFERROR(AO133/AM133,"")</f>
        <v/>
      </c>
      <c r="AQ133" s="219">
        <f>AO133*CC133</f>
        <v/>
      </c>
      <c r="AR133" s="219" t="n"/>
      <c r="AS133" s="220">
        <f>AQ133-AR133</f>
        <v/>
      </c>
      <c r="AT133" s="217">
        <f>AS133/VLOOKUP($T133,'USD Converstion'!$C$7:$D$174,2,FALSE)</f>
        <v/>
      </c>
      <c r="AU133" s="52" t="n"/>
      <c r="AV133" s="221" t="n"/>
      <c r="AW133" s="222" t="n"/>
      <c r="AX133" s="222" t="n"/>
      <c r="AY133" s="223" t="n"/>
      <c r="AZ133" s="52" t="n"/>
      <c r="BA133" s="137" t="inlineStr">
        <is>
          <t>November, 2020 - Organization change from JS:T53P to JS:T51P || June, 2020 - Organization change from JS:T53P, Team:Mouize Younus - TAC India - Weekend Team, Title:Technical Support Engineer (T2), Yearly Salary:850000, Total Compensation:850000 to JS:255P, Team:Siddhesh Bane - Weekend Morning, Title:Technical Support Engineer (T3), Yearly Salary:1100000, Total Compensation:1100000</t>
        </is>
      </c>
      <c r="BB133" s="138" t="inlineStr">
        <is>
          <t xml:space="preserve"> </t>
        </is>
      </c>
      <c r="BC133" s="52" t="n"/>
      <c r="BD133" s="219" t="n">
        <v>750000</v>
      </c>
      <c r="BE133" s="219" t="n"/>
      <c r="BF133" s="219" t="n"/>
      <c r="BG133" s="120">
        <f>BF133+BE133+BD133</f>
        <v/>
      </c>
      <c r="BH133" s="217">
        <f>IF(LOWER(T133)="ILS",12,1)*BG133/VLOOKUP($T133,CPC_USDConversion_xlTbl[[Currency2]:[Units/1 USD]],2,FALSE)</f>
        <v/>
      </c>
      <c r="BI133" s="224">
        <f>BH133/VLOOKUP($S133,'CP$'!$B$5:$D$74,2,FALSE)</f>
        <v/>
      </c>
      <c r="BJ133" s="140" t="n">
        <v>900000</v>
      </c>
      <c r="BK133" s="140" t="n">
        <v>1800000</v>
      </c>
      <c r="BL133" s="141">
        <f>IFERROR(U133/X133,"")</f>
        <v/>
      </c>
      <c r="BM133" s="141">
        <f>IFERROR(V133/X133,"")</f>
        <v/>
      </c>
      <c r="BN133" s="141">
        <f>IFERROR(W133/X133,"")</f>
        <v/>
      </c>
      <c r="BO133" s="141">
        <f>IFERROR(AA133/AD133,"")</f>
        <v/>
      </c>
      <c r="BP133" s="141">
        <f>IFERROR(AB133/AD133,"")</f>
        <v/>
      </c>
      <c r="BQ133" s="141">
        <f>IFERROR(AC133/AD133,"")</f>
        <v/>
      </c>
      <c r="BR133" s="119" t="n">
        <v>4</v>
      </c>
      <c r="BS133" s="119" t="n">
        <v>5</v>
      </c>
      <c r="BT133" s="119" t="n">
        <v>4</v>
      </c>
      <c r="BU133" s="119" t="n"/>
      <c r="BV133" s="119" t="n"/>
      <c r="BW133" s="119" t="n"/>
      <c r="BX133" s="119" t="n"/>
      <c r="BY133" s="119" t="n"/>
      <c r="BZ133" s="119" t="inlineStr">
        <is>
          <t>Employee</t>
        </is>
      </c>
      <c r="CA133" s="142" t="inlineStr">
        <is>
          <t>T51P</t>
        </is>
      </c>
      <c r="CB133" s="131" t="n">
        <v>1</v>
      </c>
      <c r="CC133" s="143">
        <f>IF(P133&gt;1,1,P133)*CB133</f>
        <v/>
      </c>
      <c r="CD133" s="143" t="n"/>
      <c r="CE133" s="222" t="n"/>
      <c r="CF133" s="86" t="n"/>
      <c r="CG133" s="219" t="n">
        <v>1073370.731707317</v>
      </c>
      <c r="CH133" s="217">
        <f>IF(LOWER(T133)="ILS",12,1)*CG133/VLOOKUP($T133,CPC_USDConversion_xlTbl[[Currency2]:[Units/1 USD]],2,FALSE)</f>
        <v/>
      </c>
      <c r="CI133" s="225">
        <f>AF133</f>
        <v/>
      </c>
      <c r="CJ133" s="225">
        <f>IFERROR(CI133-CH133,"")</f>
        <v/>
      </c>
      <c r="CK133" s="140">
        <f>ROUND(AN133*CC133,-2)</f>
        <v/>
      </c>
      <c r="CL133" s="217">
        <f>CK133/VLOOKUP($T133,'USD Converstion'!$C$7:$D$174,2,FALSE)</f>
        <v/>
      </c>
      <c r="CM133" s="145">
        <f>IF(AD133&gt;X133,1,0)</f>
        <v/>
      </c>
      <c r="CN133" s="225">
        <f>IF(CM133&gt;0,AG133,0)</f>
        <v/>
      </c>
      <c r="CO133" s="225">
        <f>IF(CM133=0,0,AF133)</f>
        <v/>
      </c>
      <c r="CP133" s="146" t="n">
        <v>0</v>
      </c>
      <c r="CQ133" s="147" t="inlineStr">
        <is>
          <t>Regular</t>
        </is>
      </c>
      <c r="CR133" s="225">
        <f>AM133/VLOOKUP(T133,'USD Converstion'!$C$7:$D$174,2,FALSE)</f>
        <v/>
      </c>
      <c r="CS133" s="226">
        <f>AT133</f>
        <v/>
      </c>
      <c r="CT133" s="222" t="n">
        <v>0</v>
      </c>
      <c r="CU133" s="227" t="n"/>
      <c r="CV133" s="145">
        <f>IF(AX133&gt;0,1,0)</f>
        <v/>
      </c>
      <c r="CW133" s="145">
        <f>IF(AY133&gt;0,1,0)</f>
        <v/>
      </c>
      <c r="CX133" s="52" t="n">
        <v>0</v>
      </c>
      <c r="DM133">
        <f>IF(LOWER(T133)="ILS",12,1)*Y133/VLOOKUP($T133,CPC_USDConversion_xlTbl[[Currency2]:[Units/1 USD]],2,FALSE)</f>
        <v/>
      </c>
    </row>
    <row r="134">
      <c r="B134" s="113" t="n">
        <v>134333</v>
      </c>
      <c r="C134" s="113" t="n">
        <v>89719</v>
      </c>
      <c r="D134" s="113" t="n"/>
      <c r="E134" s="114" t="inlineStr">
        <is>
          <t>Mouize Younus</t>
        </is>
      </c>
      <c r="F134" s="152" t="inlineStr">
        <is>
          <t>Group Manager</t>
        </is>
      </c>
      <c r="G134" s="113" t="inlineStr">
        <is>
          <t>TAC India</t>
        </is>
      </c>
      <c r="H134" s="113" t="inlineStr">
        <is>
          <t>Amita Tiwari</t>
        </is>
      </c>
      <c r="I134" s="113" t="inlineStr">
        <is>
          <t>Amit Lewenhoff</t>
        </is>
      </c>
      <c r="J134" s="114" t="inlineStr">
        <is>
          <t>Sharon Elmashaly</t>
        </is>
      </c>
      <c r="K134" s="114" t="inlineStr">
        <is>
          <t>Sharon Elmashaly</t>
        </is>
      </c>
      <c r="L134" s="113" t="inlineStr">
        <is>
          <t>TAC</t>
        </is>
      </c>
      <c r="M134" s="115" t="n">
        <v>1</v>
      </c>
      <c r="N134" s="151">
        <f>LEFT(CA134,3)</f>
        <v/>
      </c>
      <c r="O134" s="216" t="n">
        <v>42321</v>
      </c>
      <c r="P134" s="118">
        <f>($D$5-O134)/365</f>
        <v/>
      </c>
      <c r="Q134" s="119">
        <f>Q134</f>
        <v/>
      </c>
      <c r="R134" s="52" t="n"/>
      <c r="S134" s="120" t="inlineStr">
        <is>
          <t>India</t>
        </is>
      </c>
      <c r="T134" s="120" t="inlineStr">
        <is>
          <t>INR</t>
        </is>
      </c>
      <c r="U134" s="120" t="n">
        <v>3134500</v>
      </c>
      <c r="V134" s="120" t="n"/>
      <c r="W134" s="120" t="n"/>
      <c r="X134" s="120">
        <f>W134+V134+U134</f>
        <v/>
      </c>
      <c r="Y134" s="121" t="n"/>
      <c r="Z134" s="121" t="n"/>
      <c r="AA134" s="122" t="n"/>
      <c r="AB134" s="122" t="n"/>
      <c r="AC134" s="122" t="n"/>
      <c r="AD134" s="123">
        <f>AC134+AB134+AA134</f>
        <v/>
      </c>
      <c r="AE134" s="124">
        <f>IFERROR(AD134/X134-1,"")</f>
        <v/>
      </c>
      <c r="AF134" s="217">
        <f>IF(LOWER(T134)="ILS",12,1)*X134/VLOOKUP($T134,CPC_USDConversion_xlTbl[[Currency2]:[Units/1 USD]],2,FALSE)</f>
        <v/>
      </c>
      <c r="AG134" s="217">
        <f>IF(LOWER(T134)="ILS",12,1)*AD134/VLOOKUP($T134,CPC_USDConversion_xlTbl[[Currency2]:[Units/1 USD]],2,FALSE)</f>
        <v/>
      </c>
      <c r="AH134" s="126">
        <f>AF134/VLOOKUP($S134,'CP$'!$B$5:$D$74,2,FALSE)</f>
        <v/>
      </c>
      <c r="AI134" s="126">
        <f>AG134/VLOOKUP($S134,'CP$'!$B$5:$D$74,2,FALSE)</f>
        <v/>
      </c>
      <c r="AJ134" s="52" t="n"/>
      <c r="AK134" s="127" t="inlineStr">
        <is>
          <t>Regular</t>
        </is>
      </c>
      <c r="AL134" s="218" t="n">
        <v>300000</v>
      </c>
      <c r="AM134" s="129" t="n"/>
      <c r="AN134" s="121" t="n"/>
      <c r="AO134" s="130" t="n"/>
      <c r="AP134" s="131">
        <f>IFERROR(AO134/AM134,"")</f>
        <v/>
      </c>
      <c r="AQ134" s="219">
        <f>AO134*CC134</f>
        <v/>
      </c>
      <c r="AR134" s="219" t="n"/>
      <c r="AS134" s="220">
        <f>AQ134-AR134</f>
        <v/>
      </c>
      <c r="AT134" s="217">
        <f>AS134/VLOOKUP($T134,'USD Converstion'!$C$7:$D$174,2,FALSE)</f>
        <v/>
      </c>
      <c r="AU134" s="52" t="n"/>
      <c r="AV134" s="221" t="n">
        <v>43615</v>
      </c>
      <c r="AW134" s="222" t="n">
        <v>19547.55339805825</v>
      </c>
      <c r="AX134" s="222" t="n"/>
      <c r="AY134" s="223" t="n"/>
      <c r="AZ134" s="52" t="n"/>
      <c r="BA134" s="137" t="inlineStr">
        <is>
          <t>June, 2020 - Organization change from Title:Team Leader, Yearly Salary:2150000, Total Compensation:2150000 to Title:Group Manager, Yearly Salary:2500000, Total Compensation:2500000</t>
        </is>
      </c>
      <c r="BB134" s="138" t="inlineStr">
        <is>
          <t xml:space="preserve"> </t>
        </is>
      </c>
      <c r="BC134" s="52" t="n"/>
      <c r="BD134" s="219" t="n">
        <v>1950000</v>
      </c>
      <c r="BE134" s="219" t="n"/>
      <c r="BF134" s="219" t="n"/>
      <c r="BG134" s="120">
        <f>BF134+BE134+BD134</f>
        <v/>
      </c>
      <c r="BH134" s="217">
        <f>IF(LOWER(T134)="ILS",12,1)*BG134/VLOOKUP($T134,CPC_USDConversion_xlTbl[[Currency2]:[Units/1 USD]],2,FALSE)</f>
        <v/>
      </c>
      <c r="BI134" s="224">
        <f>BH134/VLOOKUP($S134,'CP$'!$B$5:$D$74,2,FALSE)</f>
        <v/>
      </c>
      <c r="BJ134" s="140" t="n">
        <v>1500000</v>
      </c>
      <c r="BK134" s="140" t="n">
        <v>2800000</v>
      </c>
      <c r="BL134" s="141">
        <f>IFERROR(U134/X134,"")</f>
        <v/>
      </c>
      <c r="BM134" s="141">
        <f>IFERROR(V134/X134,"")</f>
        <v/>
      </c>
      <c r="BN134" s="141">
        <f>IFERROR(W134/X134,"")</f>
        <v/>
      </c>
      <c r="BO134" s="141">
        <f>IFERROR(AA134/AD134,"")</f>
        <v/>
      </c>
      <c r="BP134" s="141">
        <f>IFERROR(AB134/AD134,"")</f>
        <v/>
      </c>
      <c r="BQ134" s="141">
        <f>IFERROR(AC134/AD134,"")</f>
        <v/>
      </c>
      <c r="BR134" s="119" t="n">
        <v>5</v>
      </c>
      <c r="BS134" s="119" t="n">
        <v>5</v>
      </c>
      <c r="BT134" s="119" t="n">
        <v>5</v>
      </c>
      <c r="BU134" s="119" t="n"/>
      <c r="BV134" s="119" t="n"/>
      <c r="BW134" s="119" t="n"/>
      <c r="BX134" s="119" t="n"/>
      <c r="BY134" s="119" t="n"/>
      <c r="BZ134" s="119" t="inlineStr">
        <is>
          <t>Employee</t>
        </is>
      </c>
      <c r="CA134" s="142" t="inlineStr">
        <is>
          <t>T41M</t>
        </is>
      </c>
      <c r="CB134" s="131" t="n">
        <v>1</v>
      </c>
      <c r="CC134" s="143">
        <f>IF(P134&gt;1,1,P134)*CB134</f>
        <v/>
      </c>
      <c r="CD134" s="143" t="n"/>
      <c r="CE134" s="222" t="n">
        <v>18077.72</v>
      </c>
      <c r="CF134" s="86" t="n"/>
      <c r="CG134" s="219" t="n">
        <v>2439224.390243903</v>
      </c>
      <c r="CH134" s="217">
        <f>IF(LOWER(T134)="ILS",12,1)*CG134/VLOOKUP($T134,CPC_USDConversion_xlTbl[[Currency2]:[Units/1 USD]],2,FALSE)</f>
        <v/>
      </c>
      <c r="CI134" s="225">
        <f>AF134</f>
        <v/>
      </c>
      <c r="CJ134" s="225">
        <f>IFERROR(CI134-CH134,"")</f>
        <v/>
      </c>
      <c r="CK134" s="140">
        <f>ROUND(AN134*CC134,-2)</f>
        <v/>
      </c>
      <c r="CL134" s="217">
        <f>CK134/VLOOKUP($T134,'USD Converstion'!$C$7:$D$174,2,FALSE)</f>
        <v/>
      </c>
      <c r="CM134" s="145">
        <f>IF(AD134&gt;X134,1,0)</f>
        <v/>
      </c>
      <c r="CN134" s="225">
        <f>IF(CM134&gt;0,AG134,0)</f>
        <v/>
      </c>
      <c r="CO134" s="225">
        <f>IF(CM134=0,0,AF134)</f>
        <v/>
      </c>
      <c r="CP134" s="146" t="n">
        <v>0</v>
      </c>
      <c r="CQ134" s="147" t="inlineStr">
        <is>
          <t>Regular</t>
        </is>
      </c>
      <c r="CR134" s="225">
        <f>AM134/VLOOKUP(T134,'USD Converstion'!$C$7:$D$174,2,FALSE)</f>
        <v/>
      </c>
      <c r="CS134" s="226">
        <f>AT134</f>
        <v/>
      </c>
      <c r="CT134" s="222" t="n">
        <v>0</v>
      </c>
      <c r="CU134" s="227" t="n"/>
      <c r="CV134" s="145">
        <f>IF(AX134&gt;0,1,0)</f>
        <v/>
      </c>
      <c r="CW134" s="145">
        <f>IF(AY134&gt;0,1,0)</f>
        <v/>
      </c>
      <c r="CX134" s="52" t="n">
        <v>0</v>
      </c>
      <c r="DM134">
        <f>IF(LOWER(T134)="ILS",12,1)*Y134/VLOOKUP($T134,CPC_USDConversion_xlTbl[[Currency2]:[Units/1 USD]],2,FALSE)</f>
        <v/>
      </c>
    </row>
    <row r="135">
      <c r="B135" s="113" t="n">
        <v>127642</v>
      </c>
      <c r="C135" s="113" t="n">
        <v>29402</v>
      </c>
      <c r="D135" s="113" t="n">
        <v>114807</v>
      </c>
      <c r="E135" s="114" t="inlineStr">
        <is>
          <t>Nishigandh Joshi</t>
        </is>
      </c>
      <c r="F135" s="152" t="inlineStr">
        <is>
          <t>Team Leader</t>
        </is>
      </c>
      <c r="G135" s="113" t="inlineStr">
        <is>
          <t>TAC India</t>
        </is>
      </c>
      <c r="H135" s="113" t="inlineStr">
        <is>
          <t>Amita Tiwari</t>
        </is>
      </c>
      <c r="I135" s="113" t="inlineStr">
        <is>
          <t>Amit Lewenhoff</t>
        </is>
      </c>
      <c r="J135" s="114" t="inlineStr">
        <is>
          <t>Sharon Elmashaly</t>
        </is>
      </c>
      <c r="K135" s="114" t="inlineStr">
        <is>
          <t>Sharon Elmashaly</t>
        </is>
      </c>
      <c r="L135" s="113" t="inlineStr">
        <is>
          <t>TAC</t>
        </is>
      </c>
      <c r="M135" s="115" t="n">
        <v>1</v>
      </c>
      <c r="N135" s="151">
        <f>LEFT(CA135,3)</f>
        <v/>
      </c>
      <c r="O135" s="216" t="n">
        <v>42957</v>
      </c>
      <c r="P135" s="118">
        <f>($D$5-O135)/365</f>
        <v/>
      </c>
      <c r="Q135" s="119">
        <f>Q135</f>
        <v/>
      </c>
      <c r="R135" s="52" t="n"/>
      <c r="S135" s="120" t="inlineStr">
        <is>
          <t>India</t>
        </is>
      </c>
      <c r="T135" s="120" t="inlineStr">
        <is>
          <t>INR</t>
        </is>
      </c>
      <c r="U135" s="120" t="n">
        <v>2509500</v>
      </c>
      <c r="V135" s="120" t="n"/>
      <c r="W135" s="120" t="n"/>
      <c r="X135" s="120">
        <f>W135+V135+U135</f>
        <v/>
      </c>
      <c r="Y135" s="121" t="n"/>
      <c r="Z135" s="121" t="n"/>
      <c r="AA135" s="122" t="n"/>
      <c r="AB135" s="122" t="n"/>
      <c r="AC135" s="122" t="n"/>
      <c r="AD135" s="123">
        <f>AC135+AB135+AA135</f>
        <v/>
      </c>
      <c r="AE135" s="124">
        <f>IFERROR(AD135/X135-1,"")</f>
        <v/>
      </c>
      <c r="AF135" s="217">
        <f>IF(LOWER(T135)="ILS",12,1)*X135/VLOOKUP($T135,CPC_USDConversion_xlTbl[[Currency2]:[Units/1 USD]],2,FALSE)</f>
        <v/>
      </c>
      <c r="AG135" s="217">
        <f>IF(LOWER(T135)="ILS",12,1)*AD135/VLOOKUP($T135,CPC_USDConversion_xlTbl[[Currency2]:[Units/1 USD]],2,FALSE)</f>
        <v/>
      </c>
      <c r="AH135" s="126">
        <f>AF135/VLOOKUP($S135,'CP$'!$B$5:$D$74,2,FALSE)</f>
        <v/>
      </c>
      <c r="AI135" s="126">
        <f>AG135/VLOOKUP($S135,'CP$'!$B$5:$D$74,2,FALSE)</f>
        <v/>
      </c>
      <c r="AJ135" s="52" t="n"/>
      <c r="AK135" s="127" t="inlineStr">
        <is>
          <t>Regular</t>
        </is>
      </c>
      <c r="AL135" s="218" t="n">
        <v>170000</v>
      </c>
      <c r="AM135" s="129" t="n"/>
      <c r="AN135" s="121" t="n"/>
      <c r="AO135" s="130" t="n"/>
      <c r="AP135" s="131">
        <f>IFERROR(AO135/AM135,"")</f>
        <v/>
      </c>
      <c r="AQ135" s="219">
        <f>AO135*CC135</f>
        <v/>
      </c>
      <c r="AR135" s="219" t="n"/>
      <c r="AS135" s="220">
        <f>AQ135-AR135</f>
        <v/>
      </c>
      <c r="AT135" s="217">
        <f>AS135/VLOOKUP($T135,'USD Converstion'!$C$7:$D$174,2,FALSE)</f>
        <v/>
      </c>
      <c r="AU135" s="52" t="n"/>
      <c r="AV135" s="221" t="n">
        <v>43615</v>
      </c>
      <c r="AW135" s="222" t="n">
        <v>11787.87378640777</v>
      </c>
      <c r="AX135" s="222" t="n"/>
      <c r="AY135" s="223" t="n"/>
      <c r="AZ135" s="52" t="n"/>
      <c r="BA135" s="137" t="inlineStr">
        <is>
          <t>June, 2020 - Organization change from Team:Raghu Ningegowda - India TAC- Morning Team, Title:Escalation Engineer, Yearly Salary:1800000, Total Compensation:1800000 to Team:Nishigandh Joshi - HE+ MGMT Weekday Afternoon, Title:Team Leader, Yearly Salary:2000000, Total Compensation:2000000</t>
        </is>
      </c>
      <c r="BB135" s="138" t="inlineStr">
        <is>
          <t xml:space="preserve"> </t>
        </is>
      </c>
      <c r="BC135" s="52" t="n"/>
      <c r="BD135" s="219" t="n">
        <v>1600000</v>
      </c>
      <c r="BE135" s="219" t="n"/>
      <c r="BF135" s="219" t="n"/>
      <c r="BG135" s="120">
        <f>BF135+BE135+BD135</f>
        <v/>
      </c>
      <c r="BH135" s="217">
        <f>IF(LOWER(T135)="ILS",12,1)*BG135/VLOOKUP($T135,CPC_USDConversion_xlTbl[[Currency2]:[Units/1 USD]],2,FALSE)</f>
        <v/>
      </c>
      <c r="BI135" s="224">
        <f>BH135/VLOOKUP($S135,'CP$'!$B$5:$D$74,2,FALSE)</f>
        <v/>
      </c>
      <c r="BJ135" s="140" t="n">
        <v>1500000</v>
      </c>
      <c r="BK135" s="140" t="n">
        <v>2800000</v>
      </c>
      <c r="BL135" s="141">
        <f>IFERROR(U135/X135,"")</f>
        <v/>
      </c>
      <c r="BM135" s="141">
        <f>IFERROR(V135/X135,"")</f>
        <v/>
      </c>
      <c r="BN135" s="141">
        <f>IFERROR(W135/X135,"")</f>
        <v/>
      </c>
      <c r="BO135" s="141">
        <f>IFERROR(AA135/AD135,"")</f>
        <v/>
      </c>
      <c r="BP135" s="141">
        <f>IFERROR(AB135/AD135,"")</f>
        <v/>
      </c>
      <c r="BQ135" s="141">
        <f>IFERROR(AC135/AD135,"")</f>
        <v/>
      </c>
      <c r="BR135" s="119" t="n">
        <v>3</v>
      </c>
      <c r="BS135" s="119" t="n">
        <v>5</v>
      </c>
      <c r="BT135" s="119" t="n">
        <v>4</v>
      </c>
      <c r="BU135" s="119" t="n"/>
      <c r="BV135" s="119" t="n"/>
      <c r="BW135" s="119" t="n"/>
      <c r="BX135" s="119" t="n"/>
      <c r="BY135" s="119" t="n"/>
      <c r="BZ135" s="119" t="inlineStr">
        <is>
          <t>Employee</t>
        </is>
      </c>
      <c r="CA135" s="142" t="inlineStr">
        <is>
          <t>T41M</t>
        </is>
      </c>
      <c r="CB135" s="131" t="n">
        <v>1</v>
      </c>
      <c r="CC135" s="143">
        <f>IF(P135&gt;1,1,P135)*CB135</f>
        <v/>
      </c>
      <c r="CD135" s="143" t="n"/>
      <c r="CE135" s="222" t="n">
        <v>9457.879999999999</v>
      </c>
      <c r="CF135" s="86" t="n"/>
      <c r="CG135" s="219" t="n">
        <v>1951419.512195122</v>
      </c>
      <c r="CH135" s="217">
        <f>IF(LOWER(T135)="ILS",12,1)*CG135/VLOOKUP($T135,CPC_USDConversion_xlTbl[[Currency2]:[Units/1 USD]],2,FALSE)</f>
        <v/>
      </c>
      <c r="CI135" s="225">
        <f>AF135</f>
        <v/>
      </c>
      <c r="CJ135" s="225">
        <f>IFERROR(CI135-CH135,"")</f>
        <v/>
      </c>
      <c r="CK135" s="140">
        <f>ROUND(AN135*CC135,-2)</f>
        <v/>
      </c>
      <c r="CL135" s="217">
        <f>CK135/VLOOKUP($T135,'USD Converstion'!$C$7:$D$174,2,FALSE)</f>
        <v/>
      </c>
      <c r="CM135" s="145">
        <f>IF(AD135&gt;X135,1,0)</f>
        <v/>
      </c>
      <c r="CN135" s="225">
        <f>IF(CM135&gt;0,AG135,0)</f>
        <v/>
      </c>
      <c r="CO135" s="225">
        <f>IF(CM135=0,0,AF135)</f>
        <v/>
      </c>
      <c r="CP135" s="146" t="n">
        <v>0</v>
      </c>
      <c r="CQ135" s="147" t="inlineStr">
        <is>
          <t>Regular</t>
        </is>
      </c>
      <c r="CR135" s="225">
        <f>AM135/VLOOKUP(T135,'USD Converstion'!$C$7:$D$174,2,FALSE)</f>
        <v/>
      </c>
      <c r="CS135" s="226">
        <f>AT135</f>
        <v/>
      </c>
      <c r="CT135" s="222" t="n">
        <v>0</v>
      </c>
      <c r="CU135" s="227" t="n"/>
      <c r="CV135" s="145">
        <f>IF(AX135&gt;0,1,0)</f>
        <v/>
      </c>
      <c r="CW135" s="145">
        <f>IF(AY135&gt;0,1,0)</f>
        <v/>
      </c>
      <c r="CX135" s="52" t="n">
        <v>0</v>
      </c>
      <c r="DM135">
        <f>IF(LOWER(T135)="ILS",12,1)*Y135/VLOOKUP($T135,CPC_USDConversion_xlTbl[[Currency2]:[Units/1 USD]],2,FALSE)</f>
        <v/>
      </c>
    </row>
    <row r="136">
      <c r="B136" s="113" t="n">
        <v>111153</v>
      </c>
      <c r="C136" s="113" t="n">
        <v>116298</v>
      </c>
      <c r="D136" s="113" t="n">
        <v>37835</v>
      </c>
      <c r="E136" s="114" t="inlineStr">
        <is>
          <t>Raghu K</t>
        </is>
      </c>
      <c r="F136" s="152" t="inlineStr">
        <is>
          <t>Diamond Services Engineer</t>
        </is>
      </c>
      <c r="G136" s="113" t="inlineStr">
        <is>
          <t>TAC India</t>
        </is>
      </c>
      <c r="H136" s="113" t="inlineStr">
        <is>
          <t>Amita Tiwari</t>
        </is>
      </c>
      <c r="I136" s="113" t="inlineStr">
        <is>
          <t>Amit Lewenhoff</t>
        </is>
      </c>
      <c r="J136" s="114" t="inlineStr">
        <is>
          <t>Sharon Elmashaly</t>
        </is>
      </c>
      <c r="K136" s="114" t="inlineStr">
        <is>
          <t>Sharon Elmashaly</t>
        </is>
      </c>
      <c r="L136" s="113" t="inlineStr">
        <is>
          <t>TAC</t>
        </is>
      </c>
      <c r="M136" s="115" t="n">
        <v>1</v>
      </c>
      <c r="N136" s="151">
        <f>LEFT(CA136,3)</f>
        <v/>
      </c>
      <c r="O136" s="216" t="n">
        <v>43941</v>
      </c>
      <c r="P136" s="118">
        <f>($D$5-O136)/365</f>
        <v/>
      </c>
      <c r="Q136" s="119">
        <f>Q136</f>
        <v/>
      </c>
      <c r="R136" s="52" t="n"/>
      <c r="S136" s="120" t="inlineStr">
        <is>
          <t>India</t>
        </is>
      </c>
      <c r="T136" s="120" t="inlineStr">
        <is>
          <t>INR</t>
        </is>
      </c>
      <c r="U136" s="120" t="n">
        <v>2259500</v>
      </c>
      <c r="V136" s="120" t="n"/>
      <c r="W136" s="120" t="n"/>
      <c r="X136" s="120">
        <f>W136+V136+U136</f>
        <v/>
      </c>
      <c r="Y136" s="121" t="n"/>
      <c r="Z136" s="121" t="n"/>
      <c r="AA136" s="122" t="n"/>
      <c r="AB136" s="122" t="n"/>
      <c r="AC136" s="122" t="n"/>
      <c r="AD136" s="123">
        <f>AC136+AB136+AA136</f>
        <v/>
      </c>
      <c r="AE136" s="124">
        <f>IFERROR(AD136/X136-1,"")</f>
        <v/>
      </c>
      <c r="AF136" s="217">
        <f>IF(LOWER(T136)="ILS",12,1)*X136/VLOOKUP($T136,CPC_USDConversion_xlTbl[[Currency2]:[Units/1 USD]],2,FALSE)</f>
        <v/>
      </c>
      <c r="AG136" s="217">
        <f>IF(LOWER(T136)="ILS",12,1)*AD136/VLOOKUP($T136,CPC_USDConversion_xlTbl[[Currency2]:[Units/1 USD]],2,FALSE)</f>
        <v/>
      </c>
      <c r="AH136" s="126">
        <f>AF136/VLOOKUP($S136,'CP$'!$B$5:$D$74,2,FALSE)</f>
        <v/>
      </c>
      <c r="AI136" s="126">
        <f>AG136/VLOOKUP($S136,'CP$'!$B$5:$D$74,2,FALSE)</f>
        <v/>
      </c>
      <c r="AJ136" s="52" t="n"/>
      <c r="AK136" s="127" t="inlineStr">
        <is>
          <t>Regular</t>
        </is>
      </c>
      <c r="AL136" s="218" t="n"/>
      <c r="AM136" s="129" t="n"/>
      <c r="AN136" s="121" t="n"/>
      <c r="AO136" s="130" t="n"/>
      <c r="AP136" s="131">
        <f>IFERROR(AO136/AM136,"")</f>
        <v/>
      </c>
      <c r="AQ136" s="219">
        <f>AO136*CC136</f>
        <v/>
      </c>
      <c r="AR136" s="219" t="n"/>
      <c r="AS136" s="220">
        <f>AQ136-AR136</f>
        <v/>
      </c>
      <c r="AT136" s="217">
        <f>AS136/VLOOKUP($T136,'USD Converstion'!$C$7:$D$174,2,FALSE)</f>
        <v/>
      </c>
      <c r="AU136" s="52" t="n"/>
      <c r="AV136" s="221" t="n"/>
      <c r="AW136" s="222" t="n"/>
      <c r="AX136" s="222" t="n"/>
      <c r="AY136" s="223" t="n"/>
      <c r="AZ136" s="52" t="n"/>
      <c r="BA136" s="137" t="inlineStr">
        <is>
          <t>June, 2020 - Organization change from Team:Amita Tiwari - TAC India, Title:TAC Support Engineer (T2) to Team:Rajesh Kermgi Malkanna - Diamond Team, Title:Diamond Services Engineer</t>
        </is>
      </c>
      <c r="BB136" s="138" t="inlineStr">
        <is>
          <t xml:space="preserve"> </t>
        </is>
      </c>
      <c r="BC136" s="52" t="n"/>
      <c r="BD136" s="219" t="n"/>
      <c r="BE136" s="219" t="n"/>
      <c r="BF136" s="219" t="n"/>
      <c r="BG136" s="120">
        <f>BF136+BE136+BD136</f>
        <v/>
      </c>
      <c r="BH136" s="217">
        <f>IF(LOWER(T136)="ILS",12,1)*BG136/VLOOKUP($T136,CPC_USDConversion_xlTbl[[Currency2]:[Units/1 USD]],2,FALSE)</f>
        <v/>
      </c>
      <c r="BI136" s="224">
        <f>BH136/VLOOKUP($S136,'CP$'!$B$5:$D$74,2,FALSE)</f>
        <v/>
      </c>
      <c r="BJ136" s="140" t="n">
        <v>900000</v>
      </c>
      <c r="BK136" s="140" t="n">
        <v>1800000</v>
      </c>
      <c r="BL136" s="141">
        <f>IFERROR(U136/X136,"")</f>
        <v/>
      </c>
      <c r="BM136" s="141">
        <f>IFERROR(V136/X136,"")</f>
        <v/>
      </c>
      <c r="BN136" s="141">
        <f>IFERROR(W136/X136,"")</f>
        <v/>
      </c>
      <c r="BO136" s="141">
        <f>IFERROR(AA136/AD136,"")</f>
        <v/>
      </c>
      <c r="BP136" s="141">
        <f>IFERROR(AB136/AD136,"")</f>
        <v/>
      </c>
      <c r="BQ136" s="141">
        <f>IFERROR(AC136/AD136,"")</f>
        <v/>
      </c>
      <c r="BR136" s="119" t="n"/>
      <c r="BS136" s="119" t="n"/>
      <c r="BT136" s="119" t="n">
        <v>3</v>
      </c>
      <c r="BU136" s="119" t="n"/>
      <c r="BV136" s="119" t="n"/>
      <c r="BW136" s="119" t="n"/>
      <c r="BX136" s="119" t="n"/>
      <c r="BY136" s="119" t="n"/>
      <c r="BZ136" s="119" t="inlineStr">
        <is>
          <t>Employee</t>
        </is>
      </c>
      <c r="CA136" s="142" t="inlineStr">
        <is>
          <t>T51P</t>
        </is>
      </c>
      <c r="CB136" s="131" t="n">
        <v>1</v>
      </c>
      <c r="CC136" s="143">
        <f>IF(P136&gt;1,1,P136)*CB136</f>
        <v/>
      </c>
      <c r="CD136" s="143" t="n"/>
      <c r="CE136" s="222" t="n"/>
      <c r="CF136" s="86" t="n"/>
      <c r="CG136" s="219" t="n">
        <v>1756297.56097561</v>
      </c>
      <c r="CH136" s="217">
        <f>IF(LOWER(T136)="ILS",12,1)*CG136/VLOOKUP($T136,CPC_USDConversion_xlTbl[[Currency2]:[Units/1 USD]],2,FALSE)</f>
        <v/>
      </c>
      <c r="CI136" s="225">
        <f>AF136</f>
        <v/>
      </c>
      <c r="CJ136" s="225">
        <f>IFERROR(CI136-CH136,"")</f>
        <v/>
      </c>
      <c r="CK136" s="140">
        <f>ROUND(AN136*CC136,-2)</f>
        <v/>
      </c>
      <c r="CL136" s="217">
        <f>CK136/VLOOKUP($T136,'USD Converstion'!$C$7:$D$174,2,FALSE)</f>
        <v/>
      </c>
      <c r="CM136" s="145">
        <f>IF(AD136&gt;X136,1,0)</f>
        <v/>
      </c>
      <c r="CN136" s="225">
        <f>IF(CM136&gt;0,AG136,0)</f>
        <v/>
      </c>
      <c r="CO136" s="225">
        <f>IF(CM136=0,0,AF136)</f>
        <v/>
      </c>
      <c r="CP136" s="146" t="n">
        <v>0</v>
      </c>
      <c r="CQ136" s="147" t="inlineStr">
        <is>
          <t>Regular</t>
        </is>
      </c>
      <c r="CR136" s="225">
        <f>AM136/VLOOKUP(T136,'USD Converstion'!$C$7:$D$174,2,FALSE)</f>
        <v/>
      </c>
      <c r="CS136" s="226">
        <f>AT136</f>
        <v/>
      </c>
      <c r="CT136" s="222" t="n">
        <v>0</v>
      </c>
      <c r="CU136" s="227" t="n"/>
      <c r="CV136" s="145">
        <f>IF(AX136&gt;0,1,0)</f>
        <v/>
      </c>
      <c r="CW136" s="145">
        <f>IF(AY136&gt;0,1,0)</f>
        <v/>
      </c>
      <c r="CX136" s="52" t="n">
        <v>0</v>
      </c>
      <c r="DM136">
        <f>IF(LOWER(T136)="ILS",12,1)*Y136/VLOOKUP($T136,CPC_USDConversion_xlTbl[[Currency2]:[Units/1 USD]],2,FALSE)</f>
        <v/>
      </c>
    </row>
    <row r="137">
      <c r="B137" s="113" t="n">
        <v>112267</v>
      </c>
      <c r="C137" s="113" t="n">
        <v>100963</v>
      </c>
      <c r="D137" s="113" t="n">
        <v>122249</v>
      </c>
      <c r="E137" s="114" t="inlineStr">
        <is>
          <t>Siddhartha Mohan</t>
        </is>
      </c>
      <c r="F137" s="152" t="inlineStr">
        <is>
          <t xml:space="preserve">Escalation Engineer </t>
        </is>
      </c>
      <c r="G137" s="113" t="inlineStr">
        <is>
          <t>TAC India</t>
        </is>
      </c>
      <c r="H137" s="113" t="inlineStr">
        <is>
          <t>Amita Tiwari</t>
        </is>
      </c>
      <c r="I137" s="113" t="inlineStr">
        <is>
          <t>Amit Lewenhoff</t>
        </is>
      </c>
      <c r="J137" s="114" t="inlineStr">
        <is>
          <t>Sharon Elmashaly</t>
        </is>
      </c>
      <c r="K137" s="114" t="inlineStr">
        <is>
          <t>Sharon Elmashaly</t>
        </is>
      </c>
      <c r="L137" s="113" t="inlineStr">
        <is>
          <t>TAC</t>
        </is>
      </c>
      <c r="M137" s="115" t="n">
        <v>1</v>
      </c>
      <c r="N137" s="151">
        <f>LEFT(CA137,3)</f>
        <v/>
      </c>
      <c r="O137" s="216" t="n">
        <v>43171</v>
      </c>
      <c r="P137" s="118">
        <f>($D$5-O137)/365</f>
        <v/>
      </c>
      <c r="Q137" s="119">
        <f>Q137</f>
        <v/>
      </c>
      <c r="R137" s="52" t="n"/>
      <c r="S137" s="120" t="inlineStr">
        <is>
          <t>India</t>
        </is>
      </c>
      <c r="T137" s="120" t="inlineStr">
        <is>
          <t>INR</t>
        </is>
      </c>
      <c r="U137" s="120" t="n">
        <v>1822000</v>
      </c>
      <c r="V137" s="120" t="n"/>
      <c r="W137" s="120" t="n"/>
      <c r="X137" s="120">
        <f>W137+V137+U137</f>
        <v/>
      </c>
      <c r="Y137" s="121" t="n"/>
      <c r="Z137" s="121" t="n"/>
      <c r="AA137" s="122" t="n"/>
      <c r="AB137" s="122" t="n"/>
      <c r="AC137" s="122" t="n"/>
      <c r="AD137" s="123">
        <f>AC137+AB137+AA137</f>
        <v/>
      </c>
      <c r="AE137" s="124">
        <f>IFERROR(AD137/X137-1,"")</f>
        <v/>
      </c>
      <c r="AF137" s="217">
        <f>IF(LOWER(T137)="ILS",12,1)*X137/VLOOKUP($T137,CPC_USDConversion_xlTbl[[Currency2]:[Units/1 USD]],2,FALSE)</f>
        <v/>
      </c>
      <c r="AG137" s="217">
        <f>IF(LOWER(T137)="ILS",12,1)*AD137/VLOOKUP($T137,CPC_USDConversion_xlTbl[[Currency2]:[Units/1 USD]],2,FALSE)</f>
        <v/>
      </c>
      <c r="AH137" s="126">
        <f>AF137/VLOOKUP($S137,'CP$'!$B$5:$D$74,2,FALSE)</f>
        <v/>
      </c>
      <c r="AI137" s="126">
        <f>AG137/VLOOKUP($S137,'CP$'!$B$5:$D$74,2,FALSE)</f>
        <v/>
      </c>
      <c r="AJ137" s="52" t="n"/>
      <c r="AK137" s="127" t="inlineStr">
        <is>
          <t>Regular</t>
        </is>
      </c>
      <c r="AL137" s="218" t="n">
        <v>100000</v>
      </c>
      <c r="AM137" s="129" t="n"/>
      <c r="AN137" s="121" t="n"/>
      <c r="AO137" s="130" t="n"/>
      <c r="AP137" s="131">
        <f>IFERROR(AO137/AM137,"")</f>
        <v/>
      </c>
      <c r="AQ137" s="219">
        <f>AO137*CC137</f>
        <v/>
      </c>
      <c r="AR137" s="219" t="n"/>
      <c r="AS137" s="220">
        <f>AQ137-AR137</f>
        <v/>
      </c>
      <c r="AT137" s="217">
        <f>AS137/VLOOKUP($T137,'USD Converstion'!$C$7:$D$174,2,FALSE)</f>
        <v/>
      </c>
      <c r="AU137" s="52" t="n"/>
      <c r="AV137" s="221" t="n"/>
      <c r="AW137" s="222" t="n"/>
      <c r="AX137" s="222" t="n"/>
      <c r="AY137" s="223" t="n"/>
      <c r="AZ137" s="52" t="n"/>
      <c r="BA137" s="137" t="inlineStr">
        <is>
          <t>November, 2020 - Organization change from JS:T53P to JS:T51P || June, 2020 - Organization change from JS:T53P, Title:Technical Support Engineer (T3), Yearly Salary:1320000, Total Compensation:1320000 to JS:255P, Title:Escalation Engineer , Yearly Salary:1450000, Total Compensation:1450000</t>
        </is>
      </c>
      <c r="BB137" s="138" t="inlineStr">
        <is>
          <t xml:space="preserve"> </t>
        </is>
      </c>
      <c r="BC137" s="52" t="n"/>
      <c r="BD137" s="219" t="n">
        <v>1200000</v>
      </c>
      <c r="BE137" s="219" t="n"/>
      <c r="BF137" s="219" t="n"/>
      <c r="BG137" s="120">
        <f>BF137+BE137+BD137</f>
        <v/>
      </c>
      <c r="BH137" s="217">
        <f>IF(LOWER(T137)="ILS",12,1)*BG137/VLOOKUP($T137,CPC_USDConversion_xlTbl[[Currency2]:[Units/1 USD]],2,FALSE)</f>
        <v/>
      </c>
      <c r="BI137" s="224">
        <f>BH137/VLOOKUP($S137,'CP$'!$B$5:$D$74,2,FALSE)</f>
        <v/>
      </c>
      <c r="BJ137" s="140" t="n">
        <v>900000</v>
      </c>
      <c r="BK137" s="140" t="n">
        <v>1800000</v>
      </c>
      <c r="BL137" s="141">
        <f>IFERROR(U137/X137,"")</f>
        <v/>
      </c>
      <c r="BM137" s="141">
        <f>IFERROR(V137/X137,"")</f>
        <v/>
      </c>
      <c r="BN137" s="141">
        <f>IFERROR(W137/X137,"")</f>
        <v/>
      </c>
      <c r="BO137" s="141">
        <f>IFERROR(AA137/AD137,"")</f>
        <v/>
      </c>
      <c r="BP137" s="141">
        <f>IFERROR(AB137/AD137,"")</f>
        <v/>
      </c>
      <c r="BQ137" s="141">
        <f>IFERROR(AC137/AD137,"")</f>
        <v/>
      </c>
      <c r="BR137" s="119" t="n">
        <v>5</v>
      </c>
      <c r="BS137" s="119" t="n">
        <v>5</v>
      </c>
      <c r="BT137" s="119" t="n">
        <v>5</v>
      </c>
      <c r="BU137" s="119" t="n"/>
      <c r="BV137" s="119" t="n"/>
      <c r="BW137" s="119" t="n"/>
      <c r="BX137" s="119" t="n"/>
      <c r="BY137" s="119" t="n"/>
      <c r="BZ137" s="119" t="inlineStr">
        <is>
          <t>Employee</t>
        </is>
      </c>
      <c r="CA137" s="142" t="inlineStr">
        <is>
          <t>T51P</t>
        </is>
      </c>
      <c r="CB137" s="131" t="n">
        <v>1</v>
      </c>
      <c r="CC137" s="143">
        <f>IF(P137&gt;1,1,P137)*CB137</f>
        <v/>
      </c>
      <c r="CD137" s="143" t="n"/>
      <c r="CE137" s="222" t="n"/>
      <c r="CF137" s="86" t="n"/>
      <c r="CG137" s="219" t="n">
        <v>1414834.146341464</v>
      </c>
      <c r="CH137" s="217">
        <f>IF(LOWER(T137)="ILS",12,1)*CG137/VLOOKUP($T137,CPC_USDConversion_xlTbl[[Currency2]:[Units/1 USD]],2,FALSE)</f>
        <v/>
      </c>
      <c r="CI137" s="225">
        <f>AF137</f>
        <v/>
      </c>
      <c r="CJ137" s="225">
        <f>IFERROR(CI137-CH137,"")</f>
        <v/>
      </c>
      <c r="CK137" s="140">
        <f>ROUND(AN137*CC137,-2)</f>
        <v/>
      </c>
      <c r="CL137" s="217">
        <f>CK137/VLOOKUP($T137,'USD Converstion'!$C$7:$D$174,2,FALSE)</f>
        <v/>
      </c>
      <c r="CM137" s="145">
        <f>IF(AD137&gt;X137,1,0)</f>
        <v/>
      </c>
      <c r="CN137" s="225">
        <f>IF(CM137&gt;0,AG137,0)</f>
        <v/>
      </c>
      <c r="CO137" s="225">
        <f>IF(CM137=0,0,AF137)</f>
        <v/>
      </c>
      <c r="CP137" s="146" t="n">
        <v>0</v>
      </c>
      <c r="CQ137" s="147" t="inlineStr">
        <is>
          <t>Regular</t>
        </is>
      </c>
      <c r="CR137" s="225">
        <f>AM137/VLOOKUP(T137,'USD Converstion'!$C$7:$D$174,2,FALSE)</f>
        <v/>
      </c>
      <c r="CS137" s="226">
        <f>AT137</f>
        <v/>
      </c>
      <c r="CT137" s="222" t="n">
        <v>0</v>
      </c>
      <c r="CU137" s="227" t="n"/>
      <c r="CV137" s="145">
        <f>IF(AX137&gt;0,1,0)</f>
        <v/>
      </c>
      <c r="CW137" s="145">
        <f>IF(AY137&gt;0,1,0)</f>
        <v/>
      </c>
      <c r="CX137" s="52" t="n">
        <v>0</v>
      </c>
      <c r="DM137">
        <f>IF(LOWER(T137)="ILS",12,1)*Y137/VLOOKUP($T137,CPC_USDConversion_xlTbl[[Currency2]:[Units/1 USD]],2,FALSE)</f>
        <v/>
      </c>
    </row>
    <row r="138">
      <c r="B138" s="113" t="n">
        <v>124930</v>
      </c>
      <c r="C138" s="113" t="n">
        <v>98134</v>
      </c>
      <c r="D138" s="113" t="n">
        <v>104675</v>
      </c>
      <c r="E138" s="114" t="inlineStr">
        <is>
          <t>Siddhesh Bane</t>
        </is>
      </c>
      <c r="F138" s="152" t="inlineStr">
        <is>
          <t>Team Leader</t>
        </is>
      </c>
      <c r="G138" s="113" t="inlineStr">
        <is>
          <t>TAC India</t>
        </is>
      </c>
      <c r="H138" s="113" t="inlineStr">
        <is>
          <t>Amita Tiwari</t>
        </is>
      </c>
      <c r="I138" s="113" t="inlineStr">
        <is>
          <t>Amit Lewenhoff</t>
        </is>
      </c>
      <c r="J138" s="114" t="inlineStr">
        <is>
          <t>Sharon Elmashaly</t>
        </is>
      </c>
      <c r="K138" s="114" t="inlineStr">
        <is>
          <t>Sharon Elmashaly</t>
        </is>
      </c>
      <c r="L138" s="113" t="inlineStr">
        <is>
          <t>TAC</t>
        </is>
      </c>
      <c r="M138" s="115" t="n">
        <v>1</v>
      </c>
      <c r="N138" s="151">
        <f>LEFT(CA138,3)</f>
        <v/>
      </c>
      <c r="O138" s="216" t="n">
        <v>42772</v>
      </c>
      <c r="P138" s="118">
        <f>($D$5-O138)/365</f>
        <v/>
      </c>
      <c r="Q138" s="119">
        <f>Q138</f>
        <v/>
      </c>
      <c r="R138" s="52" t="n"/>
      <c r="S138" s="120" t="inlineStr">
        <is>
          <t>India</t>
        </is>
      </c>
      <c r="T138" s="120" t="inlineStr">
        <is>
          <t>INR</t>
        </is>
      </c>
      <c r="U138" s="120" t="n">
        <v>2072000</v>
      </c>
      <c r="V138" s="120" t="n"/>
      <c r="W138" s="120" t="n"/>
      <c r="X138" s="120">
        <f>W138+V138+U138</f>
        <v/>
      </c>
      <c r="Y138" s="121" t="n"/>
      <c r="Z138" s="121" t="n"/>
      <c r="AA138" s="122" t="n"/>
      <c r="AB138" s="122" t="n"/>
      <c r="AC138" s="122" t="n"/>
      <c r="AD138" s="123">
        <f>AC138+AB138+AA138</f>
        <v/>
      </c>
      <c r="AE138" s="124">
        <f>IFERROR(AD138/X138-1,"")</f>
        <v/>
      </c>
      <c r="AF138" s="217">
        <f>IF(LOWER(T138)="ILS",12,1)*X138/VLOOKUP($T138,CPC_USDConversion_xlTbl[[Currency2]:[Units/1 USD]],2,FALSE)</f>
        <v/>
      </c>
      <c r="AG138" s="217">
        <f>IF(LOWER(T138)="ILS",12,1)*AD138/VLOOKUP($T138,CPC_USDConversion_xlTbl[[Currency2]:[Units/1 USD]],2,FALSE)</f>
        <v/>
      </c>
      <c r="AH138" s="126">
        <f>AF138/VLOOKUP($S138,'CP$'!$B$5:$D$74,2,FALSE)</f>
        <v/>
      </c>
      <c r="AI138" s="126">
        <f>AG138/VLOOKUP($S138,'CP$'!$B$5:$D$74,2,FALSE)</f>
        <v/>
      </c>
      <c r="AJ138" s="52" t="n"/>
      <c r="AK138" s="127" t="inlineStr">
        <is>
          <t>Regular</t>
        </is>
      </c>
      <c r="AL138" s="218" t="n">
        <v>110000</v>
      </c>
      <c r="AM138" s="129" t="n"/>
      <c r="AN138" s="121" t="n"/>
      <c r="AO138" s="130" t="n"/>
      <c r="AP138" s="131">
        <f>IFERROR(AO138/AM138,"")</f>
        <v/>
      </c>
      <c r="AQ138" s="219">
        <f>AO138*CC138</f>
        <v/>
      </c>
      <c r="AR138" s="219" t="n"/>
      <c r="AS138" s="220">
        <f>AQ138-AR138</f>
        <v/>
      </c>
      <c r="AT138" s="217">
        <f>AS138/VLOOKUP($T138,'USD Converstion'!$C$7:$D$174,2,FALSE)</f>
        <v/>
      </c>
      <c r="AU138" s="52" t="n"/>
      <c r="AV138" s="221" t="n">
        <v>43615</v>
      </c>
      <c r="AW138" s="222" t="n">
        <v>7962.679611650486</v>
      </c>
      <c r="AX138" s="222" t="n"/>
      <c r="AY138" s="223" t="n"/>
      <c r="AZ138" s="52" t="n"/>
      <c r="BA138" s="137" t="inlineStr">
        <is>
          <t>November, 2020 - Organization change from JS:T43M to JS:T41M || June, 2020 - Organization change from JS:T43M, Team:Mouize Younus - TAC India - Weekend Team, Title:Escalation Engineer, Yearly Salary:1600000, Total Compensation:1600000 to JS:245M, Team:Siddhesh Bane - Weekend Morning, Title:Team Leader, Yearly Salary:1650000, Total Compensation:1650000</t>
        </is>
      </c>
      <c r="BB138" s="138" t="inlineStr">
        <is>
          <t xml:space="preserve"> </t>
        </is>
      </c>
      <c r="BC138" s="52" t="n"/>
      <c r="BD138" s="219" t="n">
        <v>1500000</v>
      </c>
      <c r="BE138" s="219" t="n"/>
      <c r="BF138" s="219" t="n"/>
      <c r="BG138" s="120">
        <f>BF138+BE138+BD138</f>
        <v/>
      </c>
      <c r="BH138" s="217">
        <f>IF(LOWER(T138)="ILS",12,1)*BG138/VLOOKUP($T138,CPC_USDConversion_xlTbl[[Currency2]:[Units/1 USD]],2,FALSE)</f>
        <v/>
      </c>
      <c r="BI138" s="224">
        <f>BH138/VLOOKUP($S138,'CP$'!$B$5:$D$74,2,FALSE)</f>
        <v/>
      </c>
      <c r="BJ138" s="140" t="n">
        <v>1500000</v>
      </c>
      <c r="BK138" s="140" t="n">
        <v>2800000</v>
      </c>
      <c r="BL138" s="141">
        <f>IFERROR(U138/X138,"")</f>
        <v/>
      </c>
      <c r="BM138" s="141">
        <f>IFERROR(V138/X138,"")</f>
        <v/>
      </c>
      <c r="BN138" s="141">
        <f>IFERROR(W138/X138,"")</f>
        <v/>
      </c>
      <c r="BO138" s="141">
        <f>IFERROR(AA138/AD138,"")</f>
        <v/>
      </c>
      <c r="BP138" s="141">
        <f>IFERROR(AB138/AD138,"")</f>
        <v/>
      </c>
      <c r="BQ138" s="141">
        <f>IFERROR(AC138/AD138,"")</f>
        <v/>
      </c>
      <c r="BR138" s="119" t="n">
        <v>3</v>
      </c>
      <c r="BS138" s="119" t="n">
        <v>3</v>
      </c>
      <c r="BT138" s="119" t="n">
        <v>4</v>
      </c>
      <c r="BU138" s="119" t="n"/>
      <c r="BV138" s="119" t="n"/>
      <c r="BW138" s="119" t="n"/>
      <c r="BX138" s="119" t="n"/>
      <c r="BY138" s="119" t="n"/>
      <c r="BZ138" s="119" t="inlineStr">
        <is>
          <t>Employee</t>
        </is>
      </c>
      <c r="CA138" s="142" t="inlineStr">
        <is>
          <t>T41M</t>
        </is>
      </c>
      <c r="CB138" s="131" t="n">
        <v>1</v>
      </c>
      <c r="CC138" s="143">
        <f>IF(P138&gt;1,1,P138)*CB138</f>
        <v/>
      </c>
      <c r="CD138" s="143" t="n"/>
      <c r="CE138" s="222" t="n">
        <v>6345.16</v>
      </c>
      <c r="CF138" s="86" t="n"/>
      <c r="CG138" s="219" t="n">
        <v>1609956.097560976</v>
      </c>
      <c r="CH138" s="217">
        <f>IF(LOWER(T138)="ILS",12,1)*CG138/VLOOKUP($T138,CPC_USDConversion_xlTbl[[Currency2]:[Units/1 USD]],2,FALSE)</f>
        <v/>
      </c>
      <c r="CI138" s="225">
        <f>AF138</f>
        <v/>
      </c>
      <c r="CJ138" s="225">
        <f>IFERROR(CI138-CH138,"")</f>
        <v/>
      </c>
      <c r="CK138" s="140">
        <f>ROUND(AN138*CC138,-2)</f>
        <v/>
      </c>
      <c r="CL138" s="217">
        <f>CK138/VLOOKUP($T138,'USD Converstion'!$C$7:$D$174,2,FALSE)</f>
        <v/>
      </c>
      <c r="CM138" s="145">
        <f>IF(AD138&gt;X138,1,0)</f>
        <v/>
      </c>
      <c r="CN138" s="225">
        <f>IF(CM138&gt;0,AG138,0)</f>
        <v/>
      </c>
      <c r="CO138" s="225">
        <f>IF(CM138=0,0,AF138)</f>
        <v/>
      </c>
      <c r="CP138" s="146" t="n">
        <v>0</v>
      </c>
      <c r="CQ138" s="147" t="inlineStr">
        <is>
          <t>Regular</t>
        </is>
      </c>
      <c r="CR138" s="225">
        <f>AM138/VLOOKUP(T138,'USD Converstion'!$C$7:$D$174,2,FALSE)</f>
        <v/>
      </c>
      <c r="CS138" s="226">
        <f>AT138</f>
        <v/>
      </c>
      <c r="CT138" s="222" t="n">
        <v>0</v>
      </c>
      <c r="CU138" s="227" t="n"/>
      <c r="CV138" s="145">
        <f>IF(AX138&gt;0,1,0)</f>
        <v/>
      </c>
      <c r="CW138" s="145">
        <f>IF(AY138&gt;0,1,0)</f>
        <v/>
      </c>
      <c r="CX138" s="52" t="n">
        <v>0</v>
      </c>
      <c r="DM138">
        <f>IF(LOWER(T138)="ILS",12,1)*Y138/VLOOKUP($T138,CPC_USDConversion_xlTbl[[Currency2]:[Units/1 USD]],2,FALSE)</f>
        <v/>
      </c>
    </row>
    <row r="139">
      <c r="B139" s="113" t="n">
        <v>108677</v>
      </c>
      <c r="C139" s="113" t="n">
        <v>46904</v>
      </c>
      <c r="D139" s="113" t="n">
        <v>106674</v>
      </c>
      <c r="E139" s="114" t="inlineStr">
        <is>
          <t>Syed Abdulla</t>
        </is>
      </c>
      <c r="F139" s="152" t="inlineStr">
        <is>
          <t>Technical Support Engineer (T3)</t>
        </is>
      </c>
      <c r="G139" s="113" t="inlineStr">
        <is>
          <t>TAC India</t>
        </is>
      </c>
      <c r="H139" s="113" t="inlineStr">
        <is>
          <t>Amita Tiwari</t>
        </is>
      </c>
      <c r="I139" s="113" t="inlineStr">
        <is>
          <t>Amit Lewenhoff</t>
        </is>
      </c>
      <c r="J139" s="114" t="inlineStr">
        <is>
          <t>Sharon Elmashaly</t>
        </is>
      </c>
      <c r="K139" s="114" t="inlineStr">
        <is>
          <t>Sharon Elmashaly</t>
        </is>
      </c>
      <c r="L139" s="113" t="inlineStr">
        <is>
          <t>TAC</t>
        </is>
      </c>
      <c r="M139" s="115" t="n">
        <v>1</v>
      </c>
      <c r="N139" s="151">
        <f>LEFT(CA139,3)</f>
        <v/>
      </c>
      <c r="O139" s="216" t="n">
        <v>43367</v>
      </c>
      <c r="P139" s="118">
        <f>($D$5-O139)/365</f>
        <v/>
      </c>
      <c r="Q139" s="119">
        <f>Q139</f>
        <v/>
      </c>
      <c r="R139" s="52" t="n"/>
      <c r="S139" s="120" t="inlineStr">
        <is>
          <t>India</t>
        </is>
      </c>
      <c r="T139" s="120" t="inlineStr">
        <is>
          <t>INR</t>
        </is>
      </c>
      <c r="U139" s="120" t="n">
        <v>1259500</v>
      </c>
      <c r="V139" s="120" t="n"/>
      <c r="W139" s="120" t="n"/>
      <c r="X139" s="120">
        <f>W139+V139+U139</f>
        <v/>
      </c>
      <c r="Y139" s="121" t="n"/>
      <c r="Z139" s="121" t="n"/>
      <c r="AA139" s="122" t="n"/>
      <c r="AB139" s="122" t="n"/>
      <c r="AC139" s="122" t="n"/>
      <c r="AD139" s="123">
        <f>AC139+AB139+AA139</f>
        <v/>
      </c>
      <c r="AE139" s="124">
        <f>IFERROR(AD139/X139-1,"")</f>
        <v/>
      </c>
      <c r="AF139" s="217">
        <f>IF(LOWER(T139)="ILS",12,1)*X139/VLOOKUP($T139,CPC_USDConversion_xlTbl[[Currency2]:[Units/1 USD]],2,FALSE)</f>
        <v/>
      </c>
      <c r="AG139" s="217">
        <f>IF(LOWER(T139)="ILS",12,1)*AD139/VLOOKUP($T139,CPC_USDConversion_xlTbl[[Currency2]:[Units/1 USD]],2,FALSE)</f>
        <v/>
      </c>
      <c r="AH139" s="126">
        <f>AF139/VLOOKUP($S139,'CP$'!$B$5:$D$74,2,FALSE)</f>
        <v/>
      </c>
      <c r="AI139" s="126">
        <f>AG139/VLOOKUP($S139,'CP$'!$B$5:$D$74,2,FALSE)</f>
        <v/>
      </c>
      <c r="AJ139" s="52" t="n"/>
      <c r="AK139" s="127" t="inlineStr">
        <is>
          <t>Regular</t>
        </is>
      </c>
      <c r="AL139" s="218" t="n">
        <v>75000</v>
      </c>
      <c r="AM139" s="129" t="n"/>
      <c r="AN139" s="121" t="n"/>
      <c r="AO139" s="130" t="n"/>
      <c r="AP139" s="131">
        <f>IFERROR(AO139/AM139,"")</f>
        <v/>
      </c>
      <c r="AQ139" s="219">
        <f>AO139*CC139</f>
        <v/>
      </c>
      <c r="AR139" s="219" t="n"/>
      <c r="AS139" s="220">
        <f>AQ139-AR139</f>
        <v/>
      </c>
      <c r="AT139" s="217">
        <f>AS139/VLOOKUP($T139,'USD Converstion'!$C$7:$D$174,2,FALSE)</f>
        <v/>
      </c>
      <c r="AU139" s="52" t="n"/>
      <c r="AV139" s="221" t="n"/>
      <c r="AW139" s="222" t="n"/>
      <c r="AX139" s="222" t="n"/>
      <c r="AY139" s="223" t="n"/>
      <c r="AZ139" s="52" t="n"/>
      <c r="BA139" s="137" t="inlineStr">
        <is>
          <t>November, 2020 - Organization change from JS:T53P to JS:T51P || June, 2020 - Organization change from JS:T53P, Title:Technical Support Engineer (T2), Yearly Salary:817000, Total Compensation:817000 to JS:255P, Title:Technical Support Engineer (T3), Yearly Salary:1000000, Total Compensation:1000000</t>
        </is>
      </c>
      <c r="BB139" s="138" t="inlineStr">
        <is>
          <t xml:space="preserve"> </t>
        </is>
      </c>
      <c r="BC139" s="52" t="n"/>
      <c r="BD139" s="219" t="n">
        <v>740000</v>
      </c>
      <c r="BE139" s="219" t="n"/>
      <c r="BF139" s="219" t="n"/>
      <c r="BG139" s="120">
        <f>BF139+BE139+BD139</f>
        <v/>
      </c>
      <c r="BH139" s="217">
        <f>IF(LOWER(T139)="ILS",12,1)*BG139/VLOOKUP($T139,CPC_USDConversion_xlTbl[[Currency2]:[Units/1 USD]],2,FALSE)</f>
        <v/>
      </c>
      <c r="BI139" s="224">
        <f>BH139/VLOOKUP($S139,'CP$'!$B$5:$D$74,2,FALSE)</f>
        <v/>
      </c>
      <c r="BJ139" s="140" t="n">
        <v>900000</v>
      </c>
      <c r="BK139" s="140" t="n">
        <v>1800000</v>
      </c>
      <c r="BL139" s="141">
        <f>IFERROR(U139/X139,"")</f>
        <v/>
      </c>
      <c r="BM139" s="141">
        <f>IFERROR(V139/X139,"")</f>
        <v/>
      </c>
      <c r="BN139" s="141">
        <f>IFERROR(W139/X139,"")</f>
        <v/>
      </c>
      <c r="BO139" s="141">
        <f>IFERROR(AA139/AD139,"")</f>
        <v/>
      </c>
      <c r="BP139" s="141">
        <f>IFERROR(AB139/AD139,"")</f>
        <v/>
      </c>
      <c r="BQ139" s="141">
        <f>IFERROR(AC139/AD139,"")</f>
        <v/>
      </c>
      <c r="BR139" s="119" t="n">
        <v>4</v>
      </c>
      <c r="BS139" s="119" t="n">
        <v>4</v>
      </c>
      <c r="BT139" s="119" t="n">
        <v>4</v>
      </c>
      <c r="BU139" s="119" t="n"/>
      <c r="BV139" s="119" t="n"/>
      <c r="BW139" s="119" t="n"/>
      <c r="BX139" s="119" t="n"/>
      <c r="BY139" s="119" t="n"/>
      <c r="BZ139" s="119" t="inlineStr">
        <is>
          <t>Employee</t>
        </is>
      </c>
      <c r="CA139" s="142" t="inlineStr">
        <is>
          <t>T51P</t>
        </is>
      </c>
      <c r="CB139" s="131" t="n">
        <v>1</v>
      </c>
      <c r="CC139" s="143">
        <f>IF(P139&gt;1,1,P139)*CB139</f>
        <v/>
      </c>
      <c r="CD139" s="143" t="n"/>
      <c r="CE139" s="222" t="n"/>
      <c r="CF139" s="86" t="n"/>
      <c r="CG139" s="219" t="n">
        <v>975809.7560975611</v>
      </c>
      <c r="CH139" s="217">
        <f>IF(LOWER(T139)="ILS",12,1)*CG139/VLOOKUP($T139,CPC_USDConversion_xlTbl[[Currency2]:[Units/1 USD]],2,FALSE)</f>
        <v/>
      </c>
      <c r="CI139" s="225">
        <f>AF139</f>
        <v/>
      </c>
      <c r="CJ139" s="225">
        <f>IFERROR(CI139-CH139,"")</f>
        <v/>
      </c>
      <c r="CK139" s="140">
        <f>ROUND(AN139*CC139,-2)</f>
        <v/>
      </c>
      <c r="CL139" s="217">
        <f>CK139/VLOOKUP($T139,'USD Converstion'!$C$7:$D$174,2,FALSE)</f>
        <v/>
      </c>
      <c r="CM139" s="145">
        <f>IF(AD139&gt;X139,1,0)</f>
        <v/>
      </c>
      <c r="CN139" s="225">
        <f>IF(CM139&gt;0,AG139,0)</f>
        <v/>
      </c>
      <c r="CO139" s="225">
        <f>IF(CM139=0,0,AF139)</f>
        <v/>
      </c>
      <c r="CP139" s="146" t="n">
        <v>0</v>
      </c>
      <c r="CQ139" s="147" t="inlineStr">
        <is>
          <t>Regular</t>
        </is>
      </c>
      <c r="CR139" s="225">
        <f>AM139/VLOOKUP(T139,'USD Converstion'!$C$7:$D$174,2,FALSE)</f>
        <v/>
      </c>
      <c r="CS139" s="226">
        <f>AT139</f>
        <v/>
      </c>
      <c r="CT139" s="222" t="n">
        <v>0</v>
      </c>
      <c r="CU139" s="227" t="n"/>
      <c r="CV139" s="145">
        <f>IF(AX139&gt;0,1,0)</f>
        <v/>
      </c>
      <c r="CW139" s="145">
        <f>IF(AY139&gt;0,1,0)</f>
        <v/>
      </c>
      <c r="CX139" s="52" t="n">
        <v>0</v>
      </c>
      <c r="DM139">
        <f>IF(LOWER(T139)="ILS",12,1)*Y139/VLOOKUP($T139,CPC_USDConversion_xlTbl[[Currency2]:[Units/1 USD]],2,FALSE)</f>
        <v/>
      </c>
    </row>
    <row r="140">
      <c r="B140" s="113" t="n">
        <v>126196</v>
      </c>
      <c r="C140" s="113" t="n">
        <v>102139</v>
      </c>
      <c r="D140" s="113" t="n"/>
      <c r="E140" s="114" t="inlineStr">
        <is>
          <t>Tausif Khaleel</t>
        </is>
      </c>
      <c r="F140" s="152" t="inlineStr">
        <is>
          <t>Group Manager</t>
        </is>
      </c>
      <c r="G140" s="113" t="inlineStr">
        <is>
          <t>TAC India</t>
        </is>
      </c>
      <c r="H140" s="113" t="inlineStr">
        <is>
          <t>Amita Tiwari</t>
        </is>
      </c>
      <c r="I140" s="113" t="inlineStr">
        <is>
          <t>Amit Lewenhoff</t>
        </is>
      </c>
      <c r="J140" s="114" t="inlineStr">
        <is>
          <t>Sharon Elmashaly</t>
        </is>
      </c>
      <c r="K140" s="114" t="inlineStr">
        <is>
          <t>Sharon Elmashaly</t>
        </is>
      </c>
      <c r="L140" s="113" t="inlineStr">
        <is>
          <t>TAC</t>
        </is>
      </c>
      <c r="M140" s="115" t="n">
        <v>1</v>
      </c>
      <c r="N140" s="151">
        <f>LEFT(CA140,3)</f>
        <v/>
      </c>
      <c r="O140" s="216" t="n">
        <v>42321</v>
      </c>
      <c r="P140" s="118">
        <f>($D$5-O140)/365</f>
        <v/>
      </c>
      <c r="Q140" s="119">
        <f>Q140</f>
        <v/>
      </c>
      <c r="R140" s="52" t="n"/>
      <c r="S140" s="120" t="inlineStr">
        <is>
          <t>India</t>
        </is>
      </c>
      <c r="T140" s="120" t="inlineStr">
        <is>
          <t>INR</t>
        </is>
      </c>
      <c r="U140" s="120" t="n">
        <v>3509500</v>
      </c>
      <c r="V140" s="120" t="n"/>
      <c r="W140" s="120" t="n"/>
      <c r="X140" s="120">
        <f>W140+V140+U140</f>
        <v/>
      </c>
      <c r="Y140" s="121" t="n"/>
      <c r="Z140" s="121" t="n"/>
      <c r="AA140" s="122" t="n"/>
      <c r="AB140" s="122" t="n"/>
      <c r="AC140" s="122" t="n"/>
      <c r="AD140" s="123">
        <f>AC140+AB140+AA140</f>
        <v/>
      </c>
      <c r="AE140" s="124">
        <f>IFERROR(AD140/X140-1,"")</f>
        <v/>
      </c>
      <c r="AF140" s="217">
        <f>IF(LOWER(T140)="ILS",12,1)*X140/VLOOKUP($T140,CPC_USDConversion_xlTbl[[Currency2]:[Units/1 USD]],2,FALSE)</f>
        <v/>
      </c>
      <c r="AG140" s="217">
        <f>IF(LOWER(T140)="ILS",12,1)*AD140/VLOOKUP($T140,CPC_USDConversion_xlTbl[[Currency2]:[Units/1 USD]],2,FALSE)</f>
        <v/>
      </c>
      <c r="AH140" s="126">
        <f>AF140/VLOOKUP($S140,'CP$'!$B$5:$D$74,2,FALSE)</f>
        <v/>
      </c>
      <c r="AI140" s="126">
        <f>AG140/VLOOKUP($S140,'CP$'!$B$5:$D$74,2,FALSE)</f>
        <v/>
      </c>
      <c r="AJ140" s="52" t="n"/>
      <c r="AK140" s="127" t="inlineStr">
        <is>
          <t>Regular</t>
        </is>
      </c>
      <c r="AL140" s="218" t="n">
        <v>300000</v>
      </c>
      <c r="AM140" s="129" t="n"/>
      <c r="AN140" s="121" t="n"/>
      <c r="AO140" s="130" t="n"/>
      <c r="AP140" s="131">
        <f>IFERROR(AO140/AM140,"")</f>
        <v/>
      </c>
      <c r="AQ140" s="219">
        <f>AO140*CC140</f>
        <v/>
      </c>
      <c r="AR140" s="219" t="n"/>
      <c r="AS140" s="220">
        <f>AQ140-AR140</f>
        <v/>
      </c>
      <c r="AT140" s="217">
        <f>AS140/VLOOKUP($T140,'USD Converstion'!$C$7:$D$174,2,FALSE)</f>
        <v/>
      </c>
      <c r="AU140" s="52" t="n"/>
      <c r="AV140" s="221" t="n">
        <v>43615</v>
      </c>
      <c r="AW140" s="222" t="n">
        <v>19547.55339805825</v>
      </c>
      <c r="AX140" s="222" t="n"/>
      <c r="AY140" s="223" t="n"/>
      <c r="AZ140" s="52" t="n"/>
      <c r="BA140" s="137" t="inlineStr">
        <is>
          <t>June, 2020 - Organization change from Title:Team Leader, Yearly Salary:2250000, Total Compensation:2250000 to Title:Group Manager, Yearly Salary:2800000, Total Compensation:2800000</t>
        </is>
      </c>
      <c r="BB140" s="138" t="inlineStr">
        <is>
          <t xml:space="preserve"> </t>
        </is>
      </c>
      <c r="BC140" s="52" t="n"/>
      <c r="BD140" s="219" t="n">
        <v>2000000</v>
      </c>
      <c r="BE140" s="219" t="n"/>
      <c r="BF140" s="219" t="n"/>
      <c r="BG140" s="120">
        <f>BF140+BE140+BD140</f>
        <v/>
      </c>
      <c r="BH140" s="217">
        <f>IF(LOWER(T140)="ILS",12,1)*BG140/VLOOKUP($T140,CPC_USDConversion_xlTbl[[Currency2]:[Units/1 USD]],2,FALSE)</f>
        <v/>
      </c>
      <c r="BI140" s="224">
        <f>BH140/VLOOKUP($S140,'CP$'!$B$5:$D$74,2,FALSE)</f>
        <v/>
      </c>
      <c r="BJ140" s="140" t="n">
        <v>1500000</v>
      </c>
      <c r="BK140" s="140" t="n">
        <v>2800000</v>
      </c>
      <c r="BL140" s="141">
        <f>IFERROR(U140/X140,"")</f>
        <v/>
      </c>
      <c r="BM140" s="141">
        <f>IFERROR(V140/X140,"")</f>
        <v/>
      </c>
      <c r="BN140" s="141">
        <f>IFERROR(W140/X140,"")</f>
        <v/>
      </c>
      <c r="BO140" s="141">
        <f>IFERROR(AA140/AD140,"")</f>
        <v/>
      </c>
      <c r="BP140" s="141">
        <f>IFERROR(AB140/AD140,"")</f>
        <v/>
      </c>
      <c r="BQ140" s="141">
        <f>IFERROR(AC140/AD140,"")</f>
        <v/>
      </c>
      <c r="BR140" s="119" t="n">
        <v>5</v>
      </c>
      <c r="BS140" s="119" t="n">
        <v>5</v>
      </c>
      <c r="BT140" s="119" t="n">
        <v>5</v>
      </c>
      <c r="BU140" s="119" t="n"/>
      <c r="BV140" s="119" t="n"/>
      <c r="BW140" s="119" t="n"/>
      <c r="BX140" s="119" t="n"/>
      <c r="BY140" s="119" t="n"/>
      <c r="BZ140" s="119" t="inlineStr">
        <is>
          <t>Employee</t>
        </is>
      </c>
      <c r="CA140" s="142" t="inlineStr">
        <is>
          <t>T41M</t>
        </is>
      </c>
      <c r="CB140" s="131" t="n">
        <v>1</v>
      </c>
      <c r="CC140" s="143">
        <f>IF(P140&gt;1,1,P140)*CB140</f>
        <v/>
      </c>
      <c r="CD140" s="143" t="n"/>
      <c r="CE140" s="222" t="n">
        <v>20352.4</v>
      </c>
      <c r="CF140" s="86" t="n"/>
      <c r="CG140" s="219" t="n">
        <v>2731907.317073171</v>
      </c>
      <c r="CH140" s="217">
        <f>IF(LOWER(T140)="ILS",12,1)*CG140/VLOOKUP($T140,CPC_USDConversion_xlTbl[[Currency2]:[Units/1 USD]],2,FALSE)</f>
        <v/>
      </c>
      <c r="CI140" s="225">
        <f>AF140</f>
        <v/>
      </c>
      <c r="CJ140" s="225">
        <f>IFERROR(CI140-CH140,"")</f>
        <v/>
      </c>
      <c r="CK140" s="140">
        <f>ROUND(AN140*CC140,-2)</f>
        <v/>
      </c>
      <c r="CL140" s="217">
        <f>CK140/VLOOKUP($T140,'USD Converstion'!$C$7:$D$174,2,FALSE)</f>
        <v/>
      </c>
      <c r="CM140" s="145">
        <f>IF(AD140&gt;X140,1,0)</f>
        <v/>
      </c>
      <c r="CN140" s="225">
        <f>IF(CM140&gt;0,AG140,0)</f>
        <v/>
      </c>
      <c r="CO140" s="225">
        <f>IF(CM140=0,0,AF140)</f>
        <v/>
      </c>
      <c r="CP140" s="146" t="n">
        <v>0</v>
      </c>
      <c r="CQ140" s="147" t="inlineStr">
        <is>
          <t>Regular</t>
        </is>
      </c>
      <c r="CR140" s="225">
        <f>AM140/VLOOKUP(T140,'USD Converstion'!$C$7:$D$174,2,FALSE)</f>
        <v/>
      </c>
      <c r="CS140" s="226">
        <f>AT140</f>
        <v/>
      </c>
      <c r="CT140" s="222" t="n">
        <v>0</v>
      </c>
      <c r="CU140" s="227" t="n"/>
      <c r="CV140" s="145">
        <f>IF(AX140&gt;0,1,0)</f>
        <v/>
      </c>
      <c r="CW140" s="145">
        <f>IF(AY140&gt;0,1,0)</f>
        <v/>
      </c>
      <c r="CX140" s="52" t="n">
        <v>0</v>
      </c>
      <c r="DM140">
        <f>IF(LOWER(T140)="ILS",12,1)*Y140/VLOOKUP($T140,CPC_USDConversion_xlTbl[[Currency2]:[Units/1 USD]],2,FALSE)</f>
        <v/>
      </c>
    </row>
    <row r="141">
      <c r="B141" s="113" t="n">
        <v>100635</v>
      </c>
      <c r="C141" s="113" t="n">
        <v>86001</v>
      </c>
      <c r="D141" s="113" t="n"/>
      <c r="E141" s="114" t="inlineStr">
        <is>
          <t>Anton Razumov</t>
        </is>
      </c>
      <c r="F141" s="152" t="inlineStr">
        <is>
          <t>Security Architect</t>
        </is>
      </c>
      <c r="G141" s="113" t="inlineStr">
        <is>
          <t>Security Solutions intl</t>
        </is>
      </c>
      <c r="H141" s="113" t="inlineStr">
        <is>
          <t>Avi Rembaum</t>
        </is>
      </c>
      <c r="I141" s="113" t="inlineStr">
        <is>
          <t>Avi Rembaum</t>
        </is>
      </c>
      <c r="J141" s="114" t="inlineStr">
        <is>
          <t>Avi Rembaum</t>
        </is>
      </c>
      <c r="K141" s="114" t="inlineStr">
        <is>
          <t>Avi Rembaum</t>
        </is>
      </c>
      <c r="L141" s="113" t="inlineStr">
        <is>
          <t>Security Solutions</t>
        </is>
      </c>
      <c r="M141" s="115" t="n">
        <v>1</v>
      </c>
      <c r="N141" s="151">
        <f>LEFT(CA141,3)</f>
        <v/>
      </c>
      <c r="O141" s="216" t="n">
        <v>38214</v>
      </c>
      <c r="P141" s="118">
        <f>($D$5-O141)/365</f>
        <v/>
      </c>
      <c r="Q141" s="119">
        <f>Q141</f>
        <v/>
      </c>
      <c r="R141" s="52" t="n"/>
      <c r="S141" s="120" t="inlineStr">
        <is>
          <t>Russian Federation</t>
        </is>
      </c>
      <c r="T141" s="120" t="inlineStr">
        <is>
          <t>RUB</t>
        </is>
      </c>
      <c r="U141" s="120" t="n">
        <v>5509500</v>
      </c>
      <c r="V141" s="120" t="n"/>
      <c r="W141" s="120" t="n">
        <v>1048119.047619048</v>
      </c>
      <c r="X141" s="120">
        <f>W141+V141+U141</f>
        <v/>
      </c>
      <c r="Y141" s="121" t="n"/>
      <c r="Z141" s="121" t="n"/>
      <c r="AA141" s="122" t="n"/>
      <c r="AB141" s="122" t="n"/>
      <c r="AC141" s="122" t="n"/>
      <c r="AD141" s="123">
        <f>AC141+AB141+AA141</f>
        <v/>
      </c>
      <c r="AE141" s="124">
        <f>IFERROR(AD141/X141-1,"")</f>
        <v/>
      </c>
      <c r="AF141" s="217">
        <f>IF(LOWER(T141)="ILS",12,1)*X141/VLOOKUP($T141,CPC_USDConversion_xlTbl[[Currency2]:[Units/1 USD]],2,FALSE)</f>
        <v/>
      </c>
      <c r="AG141" s="217">
        <f>IF(LOWER(T141)="ILS",12,1)*AD141/VLOOKUP($T141,CPC_USDConversion_xlTbl[[Currency2]:[Units/1 USD]],2,FALSE)</f>
        <v/>
      </c>
      <c r="AH141" s="126">
        <f>AF141/VLOOKUP($S141,'CP$'!$B$5:$D$74,2,FALSE)</f>
        <v/>
      </c>
      <c r="AI141" s="126">
        <f>AG141/VLOOKUP($S141,'CP$'!$B$5:$D$74,2,FALSE)</f>
        <v/>
      </c>
      <c r="AJ141" s="52" t="n"/>
      <c r="AK141" s="127" t="inlineStr">
        <is>
          <t>Target Bonus</t>
        </is>
      </c>
      <c r="AL141" s="218" t="n">
        <v>1200000</v>
      </c>
      <c r="AM141" s="129" t="n">
        <v>1100000</v>
      </c>
      <c r="AN141" s="121" t="n"/>
      <c r="AO141" s="130" t="n"/>
      <c r="AP141" s="131">
        <f>IFERROR(AO141/AM141,"")</f>
        <v/>
      </c>
      <c r="AQ141" s="219">
        <f>AO141*CC141</f>
        <v/>
      </c>
      <c r="AR141" s="219" t="n"/>
      <c r="AS141" s="220">
        <f>AQ141-AR141</f>
        <v/>
      </c>
      <c r="AT141" s="217">
        <f>AS141/VLOOKUP($T141,'USD Converstion'!$C$7:$D$174,2,FALSE)</f>
        <v/>
      </c>
      <c r="AU141" s="52" t="n"/>
      <c r="AV141" s="221" t="n">
        <v>43615</v>
      </c>
      <c r="AW141" s="222" t="n">
        <v>19547.55339805825</v>
      </c>
      <c r="AX141" s="222" t="n"/>
      <c r="AY141" s="223" t="n"/>
      <c r="AZ141" s="52" t="n"/>
      <c r="BA141" s="137" t="n"/>
      <c r="BB141" s="138" t="inlineStr">
        <is>
          <t xml:space="preserve"> </t>
        </is>
      </c>
      <c r="BC141" s="52" t="n"/>
      <c r="BD141" s="219" t="n">
        <v>4240000</v>
      </c>
      <c r="BE141" s="219" t="n"/>
      <c r="BF141" s="219" t="n">
        <v>1060000</v>
      </c>
      <c r="BG141" s="120">
        <f>BF141+BE141+BD141</f>
        <v/>
      </c>
      <c r="BH141" s="217">
        <f>IF(LOWER(T141)="ILS",12,1)*BG141/VLOOKUP($T141,CPC_USDConversion_xlTbl[[Currency2]:[Units/1 USD]],2,FALSE)</f>
        <v/>
      </c>
      <c r="BI141" s="224">
        <f>BH141/VLOOKUP($S141,'CP$'!$B$5:$D$74,2,FALSE)</f>
        <v/>
      </c>
      <c r="BJ141" s="140" t="n">
        <v>2600000</v>
      </c>
      <c r="BK141" s="140" t="n">
        <v>5500000</v>
      </c>
      <c r="BL141" s="141">
        <f>IFERROR(U141/X141,"")</f>
        <v/>
      </c>
      <c r="BM141" s="141">
        <f>IFERROR(V141/X141,"")</f>
        <v/>
      </c>
      <c r="BN141" s="141">
        <f>IFERROR(W141/X141,"")</f>
        <v/>
      </c>
      <c r="BO141" s="141">
        <f>IFERROR(AA141/AD141,"")</f>
        <v/>
      </c>
      <c r="BP141" s="141">
        <f>IFERROR(AB141/AD141,"")</f>
        <v/>
      </c>
      <c r="BQ141" s="141">
        <f>IFERROR(AC141/AD141,"")</f>
        <v/>
      </c>
      <c r="BR141" s="119" t="n">
        <v>3</v>
      </c>
      <c r="BS141" s="119" t="n">
        <v>4</v>
      </c>
      <c r="BT141" s="119" t="n">
        <v>5</v>
      </c>
      <c r="BU141" s="119" t="n"/>
      <c r="BV141" s="119" t="n"/>
      <c r="BW141" s="119" t="n"/>
      <c r="BX141" s="119" t="n"/>
      <c r="BY141" s="119" t="n"/>
      <c r="BZ141" s="119" t="inlineStr">
        <is>
          <t>Employee</t>
        </is>
      </c>
      <c r="CA141" s="142" t="inlineStr">
        <is>
          <t>E41P</t>
        </is>
      </c>
      <c r="CB141" s="131" t="n">
        <v>1</v>
      </c>
      <c r="CC141" s="143">
        <f>IF(P141&gt;1,1,P141)*CB141</f>
        <v/>
      </c>
      <c r="CD141" s="143" t="n"/>
      <c r="CE141" s="222" t="n">
        <v>34120.2</v>
      </c>
      <c r="CF141" s="86" t="n"/>
      <c r="CG141" s="219" t="n">
        <v>5366053.658536586</v>
      </c>
      <c r="CH141" s="217">
        <f>IF(LOWER(T141)="ILS",12,1)*CG141/VLOOKUP($T141,CPC_USDConversion_xlTbl[[Currency2]:[Units/1 USD]],2,FALSE)</f>
        <v/>
      </c>
      <c r="CI141" s="225">
        <f>AF141</f>
        <v/>
      </c>
      <c r="CJ141" s="225">
        <f>IFERROR(CI141-CH141,"")</f>
        <v/>
      </c>
      <c r="CK141" s="140">
        <f>ROUND(AN141*CC141,-2)</f>
        <v/>
      </c>
      <c r="CL141" s="217">
        <f>CK141/VLOOKUP($T141,'USD Converstion'!$C$7:$D$174,2,FALSE)</f>
        <v/>
      </c>
      <c r="CM141" s="145">
        <f>IF(AD141&gt;X141,1,0)</f>
        <v/>
      </c>
      <c r="CN141" s="225">
        <f>IF(CM141&gt;0,AG141,0)</f>
        <v/>
      </c>
      <c r="CO141" s="225">
        <f>IF(CM141=0,0,AF141)</f>
        <v/>
      </c>
      <c r="CP141" s="146" t="n">
        <v>0</v>
      </c>
      <c r="CQ141" s="147" t="inlineStr">
        <is>
          <t>Regular</t>
        </is>
      </c>
      <c r="CR141" s="225">
        <f>AM141/VLOOKUP(T141,'USD Converstion'!$C$7:$D$174,2,FALSE)</f>
        <v/>
      </c>
      <c r="CS141" s="226">
        <f>AT141</f>
        <v/>
      </c>
      <c r="CT141" s="222" t="n">
        <v>0</v>
      </c>
      <c r="CU141" s="227" t="n"/>
      <c r="CV141" s="145">
        <f>IF(AX141&gt;0,1,0)</f>
        <v/>
      </c>
      <c r="CW141" s="145">
        <f>IF(AY141&gt;0,1,0)</f>
        <v/>
      </c>
      <c r="CX141" s="52" t="n">
        <v>0</v>
      </c>
      <c r="DM141">
        <f>IF(LOWER(T141)="ILS",12,1)*Y141/VLOOKUP($T141,CPC_USDConversion_xlTbl[[Currency2]:[Units/1 USD]],2,FALSE)</f>
        <v/>
      </c>
    </row>
    <row r="142">
      <c r="B142" s="113" t="n">
        <v>131134</v>
      </c>
      <c r="C142" s="113" t="n">
        <v>72119</v>
      </c>
      <c r="D142" s="113" t="n"/>
      <c r="E142" s="114" t="inlineStr">
        <is>
          <t>David Klusacek</t>
        </is>
      </c>
      <c r="F142" s="152" t="inlineStr">
        <is>
          <t>Regional Director, Eastern Europe and Greece</t>
        </is>
      </c>
      <c r="G142" s="113" t="inlineStr">
        <is>
          <t>Europe Sales Mgmt</t>
        </is>
      </c>
      <c r="H142" s="113" t="inlineStr">
        <is>
          <t>Thorsten Freitag</t>
        </is>
      </c>
      <c r="I142" s="113" t="inlineStr">
        <is>
          <t>Thorsten Freitag</t>
        </is>
      </c>
      <c r="J142" s="114" t="inlineStr">
        <is>
          <t>Thorsten Freitag</t>
        </is>
      </c>
      <c r="K142" s="114" t="inlineStr">
        <is>
          <t>Bruno Darmon</t>
        </is>
      </c>
      <c r="L142" s="113" t="inlineStr">
        <is>
          <t>EMEA Sales</t>
        </is>
      </c>
      <c r="M142" s="115" t="n">
        <v>1</v>
      </c>
      <c r="N142" s="151">
        <f>LEFT(CA142,3)</f>
        <v/>
      </c>
      <c r="O142" s="216" t="n">
        <v>38869</v>
      </c>
      <c r="P142" s="118">
        <f>($D$5-O142)/365</f>
        <v/>
      </c>
      <c r="Q142" s="119">
        <f>Q142</f>
        <v/>
      </c>
      <c r="R142" s="52" t="n"/>
      <c r="S142" s="120" t="inlineStr">
        <is>
          <t>Czech Republic</t>
        </is>
      </c>
      <c r="T142" s="120" t="inlineStr">
        <is>
          <t>CZK</t>
        </is>
      </c>
      <c r="U142" s="120" t="n">
        <v>5259500</v>
      </c>
      <c r="V142" s="120" t="n">
        <v>2545754.545454545</v>
      </c>
      <c r="W142" s="120" t="n"/>
      <c r="X142" s="120">
        <f>W142+V142+U142</f>
        <v/>
      </c>
      <c r="Y142" s="121" t="n"/>
      <c r="Z142" s="121" t="n"/>
      <c r="AA142" s="122" t="n"/>
      <c r="AB142" s="122" t="n"/>
      <c r="AC142" s="122" t="n"/>
      <c r="AD142" s="123">
        <f>AC142+AB142+AA142</f>
        <v/>
      </c>
      <c r="AE142" s="124">
        <f>IFERROR(AD142/X142-1,"")</f>
        <v/>
      </c>
      <c r="AF142" s="217">
        <f>IF(LOWER(T142)="ILS",12,1)*X142/VLOOKUP($T142,CPC_USDConversion_xlTbl[[Currency2]:[Units/1 USD]],2,FALSE)</f>
        <v/>
      </c>
      <c r="AG142" s="217">
        <f>IF(LOWER(T142)="ILS",12,1)*AD142/VLOOKUP($T142,CPC_USDConversion_xlTbl[[Currency2]:[Units/1 USD]],2,FALSE)</f>
        <v/>
      </c>
      <c r="AH142" s="126">
        <f>AF142/VLOOKUP($S142,'CP$'!$B$5:$D$74,2,FALSE)</f>
        <v/>
      </c>
      <c r="AI142" s="126">
        <f>AG142/VLOOKUP($S142,'CP$'!$B$5:$D$74,2,FALSE)</f>
        <v/>
      </c>
      <c r="AJ142" s="52" t="n"/>
      <c r="AK142" s="127" t="inlineStr">
        <is>
          <t>Sales Variable</t>
        </is>
      </c>
      <c r="AL142" s="218" t="n"/>
      <c r="AM142" s="129" t="n"/>
      <c r="AN142" s="121" t="n"/>
      <c r="AO142" s="130" t="n"/>
      <c r="AP142" s="131">
        <f>IFERROR(AO142/AM142,"")</f>
        <v/>
      </c>
      <c r="AQ142" s="219">
        <f>AO142*CC142</f>
        <v/>
      </c>
      <c r="AR142" s="219" t="n"/>
      <c r="AS142" s="220">
        <f>AQ142-AR142</f>
        <v/>
      </c>
      <c r="AT142" s="217">
        <f>AS142/VLOOKUP($T142,'USD Converstion'!$C$7:$D$174,2,FALSE)</f>
        <v/>
      </c>
      <c r="AU142" s="52" t="n"/>
      <c r="AV142" s="221" t="n">
        <v>43957</v>
      </c>
      <c r="AW142" s="222" t="n">
        <v>116623.145631068</v>
      </c>
      <c r="AX142" s="222" t="n"/>
      <c r="AY142" s="223" t="n"/>
      <c r="AZ142" s="52" t="n"/>
      <c r="BA142" s="137" t="n"/>
      <c r="BB142" s="138" t="inlineStr">
        <is>
          <t xml:space="preserve"> </t>
        </is>
      </c>
      <c r="BC142" s="52" t="n"/>
      <c r="BD142" s="219" t="n">
        <v>4056000</v>
      </c>
      <c r="BE142" s="219" t="n">
        <v>2700000</v>
      </c>
      <c r="BF142" s="219" t="n"/>
      <c r="BG142" s="120">
        <f>BF142+BE142+BD142</f>
        <v/>
      </c>
      <c r="BH142" s="217">
        <f>IF(LOWER(T142)="ILS",12,1)*BG142/VLOOKUP($T142,CPC_USDConversion_xlTbl[[Currency2]:[Units/1 USD]],2,FALSE)</f>
        <v/>
      </c>
      <c r="BI142" s="224">
        <f>BH142/VLOOKUP($S142,'CP$'!$B$5:$D$74,2,FALSE)</f>
        <v/>
      </c>
      <c r="BJ142" s="140" t="n">
        <v>4500000</v>
      </c>
      <c r="BK142" s="140" t="n">
        <v>6500000</v>
      </c>
      <c r="BL142" s="141">
        <f>IFERROR(U142/X142,"")</f>
        <v/>
      </c>
      <c r="BM142" s="141">
        <f>IFERROR(V142/X142,"")</f>
        <v/>
      </c>
      <c r="BN142" s="141">
        <f>IFERROR(W142/X142,"")</f>
        <v/>
      </c>
      <c r="BO142" s="141">
        <f>IFERROR(AA142/AD142,"")</f>
        <v/>
      </c>
      <c r="BP142" s="141">
        <f>IFERROR(AB142/AD142,"")</f>
        <v/>
      </c>
      <c r="BQ142" s="141">
        <f>IFERROR(AC142/AD142,"")</f>
        <v/>
      </c>
      <c r="BR142" s="119" t="n">
        <v>4</v>
      </c>
      <c r="BS142" s="119" t="n">
        <v>4</v>
      </c>
      <c r="BT142" s="119" t="n">
        <v>5</v>
      </c>
      <c r="BU142" s="119" t="n"/>
      <c r="BV142" s="119" t="n"/>
      <c r="BW142" s="119" t="n"/>
      <c r="BX142" s="119" t="n"/>
      <c r="BY142" s="119" t="n"/>
      <c r="BZ142" s="119" t="inlineStr">
        <is>
          <t>Employee</t>
        </is>
      </c>
      <c r="CA142" s="142" t="inlineStr">
        <is>
          <t>S20M</t>
        </is>
      </c>
      <c r="CB142" s="131" t="n">
        <v>1</v>
      </c>
      <c r="CC142" s="143">
        <f>IF(P142&gt;1,1,P142)*CB142</f>
        <v/>
      </c>
      <c r="CD142" s="143" t="n"/>
      <c r="CE142" s="222" t="n">
        <v>335096.28</v>
      </c>
      <c r="CF142" s="86" t="n"/>
      <c r="CG142" s="219" t="n">
        <v>6829468.292682927</v>
      </c>
      <c r="CH142" s="217">
        <f>IF(LOWER(T142)="ILS",12,1)*CG142/VLOOKUP($T142,CPC_USDConversion_xlTbl[[Currency2]:[Units/1 USD]],2,FALSE)</f>
        <v/>
      </c>
      <c r="CI142" s="225">
        <f>AF142</f>
        <v/>
      </c>
      <c r="CJ142" s="225">
        <f>IFERROR(CI142-CH142,"")</f>
        <v/>
      </c>
      <c r="CK142" s="140">
        <f>ROUND(AN142*CC142,-2)</f>
        <v/>
      </c>
      <c r="CL142" s="217">
        <f>CK142/VLOOKUP($T142,'USD Converstion'!$C$7:$D$174,2,FALSE)</f>
        <v/>
      </c>
      <c r="CM142" s="145">
        <f>IF(AD142&gt;X142,1,0)</f>
        <v/>
      </c>
      <c r="CN142" s="225">
        <f>IF(CM142&gt;0,AG142,0)</f>
        <v/>
      </c>
      <c r="CO142" s="225">
        <f>IF(CM142=0,0,AF142)</f>
        <v/>
      </c>
      <c r="CP142" s="146" t="n">
        <v>0</v>
      </c>
      <c r="CQ142" s="147" t="inlineStr">
        <is>
          <t>Regular</t>
        </is>
      </c>
      <c r="CR142" s="225">
        <f>AM142/VLOOKUP(T142,'USD Converstion'!$C$7:$D$174,2,FALSE)</f>
        <v/>
      </c>
      <c r="CS142" s="226">
        <f>AT142</f>
        <v/>
      </c>
      <c r="CT142" s="222" t="n">
        <v>0</v>
      </c>
      <c r="CU142" s="227" t="n"/>
      <c r="CV142" s="145">
        <f>IF(AX142&gt;0,1,0)</f>
        <v/>
      </c>
      <c r="CW142" s="145">
        <f>IF(AY142&gt;0,1,0)</f>
        <v/>
      </c>
      <c r="CX142" s="52" t="n">
        <v>0</v>
      </c>
      <c r="DM142">
        <f>IF(LOWER(T142)="ILS",12,1)*Y142/VLOOKUP($T142,CPC_USDConversion_xlTbl[[Currency2]:[Units/1 USD]],2,FALSE)</f>
        <v/>
      </c>
    </row>
    <row r="143">
      <c r="B143" s="113" t="n">
        <v>107905</v>
      </c>
      <c r="C143" s="113" t="n">
        <v>123852</v>
      </c>
      <c r="D143" s="113" t="n">
        <v>26260</v>
      </c>
      <c r="E143" s="114" t="inlineStr">
        <is>
          <t>Kathleen Chanliau</t>
        </is>
      </c>
      <c r="F143" s="152" t="inlineStr">
        <is>
          <t>Business Assistant</t>
        </is>
      </c>
      <c r="G143" s="113" t="inlineStr">
        <is>
          <t>EMEA Sales Mgmt</t>
        </is>
      </c>
      <c r="H143" s="113" t="inlineStr">
        <is>
          <t>Bruno Darmon</t>
        </is>
      </c>
      <c r="I143" s="113" t="inlineStr">
        <is>
          <t>Bruno Darmon</t>
        </is>
      </c>
      <c r="J143" s="114" t="inlineStr">
        <is>
          <t>Bruno Darmon</t>
        </is>
      </c>
      <c r="K143" s="114" t="inlineStr">
        <is>
          <t>Bruno Darmon</t>
        </is>
      </c>
      <c r="L143" s="113" t="inlineStr">
        <is>
          <t>EMEA Sales</t>
        </is>
      </c>
      <c r="M143" s="115" t="n">
        <v>1</v>
      </c>
      <c r="N143" s="151">
        <f>LEFT(CA143,3)</f>
        <v/>
      </c>
      <c r="O143" s="216" t="n">
        <v>42324</v>
      </c>
      <c r="P143" s="118">
        <f>($D$5-O143)/365</f>
        <v/>
      </c>
      <c r="Q143" s="119">
        <f>Q143</f>
        <v/>
      </c>
      <c r="R143" s="52" t="n"/>
      <c r="S143" s="120" t="inlineStr">
        <is>
          <t>France</t>
        </is>
      </c>
      <c r="T143" s="120" t="inlineStr">
        <is>
          <t>EUR</t>
        </is>
      </c>
      <c r="U143" s="120" t="n">
        <v>99380</v>
      </c>
      <c r="V143" s="120" t="n"/>
      <c r="W143" s="120" t="n">
        <v>7166.666666666666</v>
      </c>
      <c r="X143" s="120">
        <f>W143+V143+U143</f>
        <v/>
      </c>
      <c r="Y143" s="121" t="n"/>
      <c r="Z143" s="121" t="n"/>
      <c r="AA143" s="122" t="n"/>
      <c r="AB143" s="122" t="n"/>
      <c r="AC143" s="122" t="n"/>
      <c r="AD143" s="123">
        <f>AC143+AB143+AA143</f>
        <v/>
      </c>
      <c r="AE143" s="124">
        <f>IFERROR(AD143/X143-1,"")</f>
        <v/>
      </c>
      <c r="AF143" s="217">
        <f>IF(LOWER(T143)="ILS",12,1)*X143/VLOOKUP($T143,CPC_USDConversion_xlTbl[[Currency2]:[Units/1 USD]],2,FALSE)</f>
        <v/>
      </c>
      <c r="AG143" s="217">
        <f>IF(LOWER(T143)="ILS",12,1)*AD143/VLOOKUP($T143,CPC_USDConversion_xlTbl[[Currency2]:[Units/1 USD]],2,FALSE)</f>
        <v/>
      </c>
      <c r="AH143" s="126">
        <f>AF143/VLOOKUP($S143,'CP$'!$B$5:$D$74,2,FALSE)</f>
        <v/>
      </c>
      <c r="AI143" s="126">
        <f>AG143/VLOOKUP($S143,'CP$'!$B$5:$D$74,2,FALSE)</f>
        <v/>
      </c>
      <c r="AJ143" s="52" t="n"/>
      <c r="AK143" s="127" t="inlineStr">
        <is>
          <t>Target Bonus</t>
        </is>
      </c>
      <c r="AL143" s="218" t="n">
        <v>10000</v>
      </c>
      <c r="AM143" s="129" t="n">
        <v>7000</v>
      </c>
      <c r="AN143" s="121" t="n"/>
      <c r="AO143" s="130" t="n"/>
      <c r="AP143" s="131">
        <f>IFERROR(AO143/AM143,"")</f>
        <v/>
      </c>
      <c r="AQ143" s="219">
        <f>AO143*CC143</f>
        <v/>
      </c>
      <c r="AR143" s="219" t="n"/>
      <c r="AS143" s="220">
        <f>AQ143-AR143</f>
        <v/>
      </c>
      <c r="AT143" s="217">
        <f>AS143/VLOOKUP($T143,'USD Converstion'!$C$7:$D$174,2,FALSE)</f>
        <v/>
      </c>
      <c r="AU143" s="52" t="n"/>
      <c r="AV143" s="221" t="n">
        <v>43615</v>
      </c>
      <c r="AW143" s="222" t="n">
        <v>25339.99029126213</v>
      </c>
      <c r="AX143" s="222" t="n"/>
      <c r="AY143" s="223" t="n"/>
      <c r="AZ143" s="52" t="n"/>
      <c r="BA143" s="137" t="n"/>
      <c r="BB143" s="138" t="inlineStr">
        <is>
          <t xml:space="preserve"> </t>
        </is>
      </c>
      <c r="BC143" s="52" t="n"/>
      <c r="BD143" s="219" t="n">
        <v>71904</v>
      </c>
      <c r="BE143" s="219" t="n"/>
      <c r="BF143" s="219" t="n">
        <v>7000</v>
      </c>
      <c r="BG143" s="120">
        <f>BF143+BE143+BD143</f>
        <v/>
      </c>
      <c r="BH143" s="217">
        <f>IF(LOWER(T143)="ILS",12,1)*BG143/VLOOKUP($T143,CPC_USDConversion_xlTbl[[Currency2]:[Units/1 USD]],2,FALSE)</f>
        <v/>
      </c>
      <c r="BI143" s="224">
        <f>BH143/VLOOKUP($S143,'CP$'!$B$5:$D$74,2,FALSE)</f>
        <v/>
      </c>
      <c r="BJ143" s="140" t="n">
        <v>65000</v>
      </c>
      <c r="BK143" s="140" t="n">
        <v>85000</v>
      </c>
      <c r="BL143" s="141">
        <f>IFERROR(U143/X143,"")</f>
        <v/>
      </c>
      <c r="BM143" s="141">
        <f>IFERROR(V143/X143,"")</f>
        <v/>
      </c>
      <c r="BN143" s="141">
        <f>IFERROR(W143/X143,"")</f>
        <v/>
      </c>
      <c r="BO143" s="141">
        <f>IFERROR(AA143/AD143,"")</f>
        <v/>
      </c>
      <c r="BP143" s="141">
        <f>IFERROR(AB143/AD143,"")</f>
        <v/>
      </c>
      <c r="BQ143" s="141">
        <f>IFERROR(AC143/AD143,"")</f>
        <v/>
      </c>
      <c r="BR143" s="119" t="n">
        <v>5</v>
      </c>
      <c r="BS143" s="119" t="n">
        <v>5</v>
      </c>
      <c r="BT143" s="119" t="n">
        <v>5</v>
      </c>
      <c r="BU143" s="119" t="n"/>
      <c r="BV143" s="119" t="n"/>
      <c r="BW143" s="119" t="n"/>
      <c r="BX143" s="119" t="n"/>
      <c r="BY143" s="119" t="n"/>
      <c r="BZ143" s="119" t="inlineStr">
        <is>
          <t>Employee</t>
        </is>
      </c>
      <c r="CA143" s="142" t="inlineStr">
        <is>
          <t>P42P</t>
        </is>
      </c>
      <c r="CB143" s="131" t="n">
        <v>1</v>
      </c>
      <c r="CC143" s="143">
        <f>IF(P143&gt;1,1,P143)*CB143</f>
        <v/>
      </c>
      <c r="CD143" s="143" t="n"/>
      <c r="CE143" s="222" t="n">
        <v>24782.04</v>
      </c>
      <c r="CF143" s="86" t="n"/>
      <c r="CG143" s="219" t="n">
        <v>77179.51219512196</v>
      </c>
      <c r="CH143" s="217">
        <f>IF(LOWER(T143)="ILS",12,1)*CG143/VLOOKUP($T143,CPC_USDConversion_xlTbl[[Currency2]:[Units/1 USD]],2,FALSE)</f>
        <v/>
      </c>
      <c r="CI143" s="225">
        <f>AF143</f>
        <v/>
      </c>
      <c r="CJ143" s="225">
        <f>IFERROR(CI143-CH143,"")</f>
        <v/>
      </c>
      <c r="CK143" s="140">
        <f>ROUND(AN143*CC143,-2)</f>
        <v/>
      </c>
      <c r="CL143" s="217">
        <f>CK143/VLOOKUP($T143,'USD Converstion'!$C$7:$D$174,2,FALSE)</f>
        <v/>
      </c>
      <c r="CM143" s="145">
        <f>IF(AD143&gt;X143,1,0)</f>
        <v/>
      </c>
      <c r="CN143" s="225">
        <f>IF(CM143&gt;0,AG143,0)</f>
        <v/>
      </c>
      <c r="CO143" s="225">
        <f>IF(CM143=0,0,AF143)</f>
        <v/>
      </c>
      <c r="CP143" s="146" t="n">
        <v>0</v>
      </c>
      <c r="CQ143" s="147" t="inlineStr">
        <is>
          <t>Regular</t>
        </is>
      </c>
      <c r="CR143" s="225">
        <f>AM143/VLOOKUP(T143,'USD Converstion'!$C$7:$D$174,2,FALSE)</f>
        <v/>
      </c>
      <c r="CS143" s="226">
        <f>AT143</f>
        <v/>
      </c>
      <c r="CT143" s="222" t="n">
        <v>0</v>
      </c>
      <c r="CU143" s="227" t="n"/>
      <c r="CV143" s="145">
        <f>IF(AX143&gt;0,1,0)</f>
        <v/>
      </c>
      <c r="CW143" s="145">
        <f>IF(AY143&gt;0,1,0)</f>
        <v/>
      </c>
      <c r="CX143" s="52" t="n">
        <v>0</v>
      </c>
      <c r="DM143">
        <f>IF(LOWER(T143)="ILS",12,1)*Y143/VLOOKUP($T143,CPC_USDConversion_xlTbl[[Currency2]:[Units/1 USD]],2,FALSE)</f>
        <v/>
      </c>
    </row>
    <row r="144">
      <c r="B144" s="113" t="n">
        <v>139317</v>
      </c>
      <c r="C144" s="113" t="n">
        <v>76469</v>
      </c>
      <c r="D144" s="113" t="n">
        <v>71315</v>
      </c>
      <c r="E144" s="114" t="inlineStr">
        <is>
          <t>Mohammad Irfan</t>
        </is>
      </c>
      <c r="F144" s="152" t="inlineStr">
        <is>
          <t>Renewals Manager</t>
        </is>
      </c>
      <c r="G144" s="113" t="inlineStr">
        <is>
          <t>Inside Sales &amp; Renewals</t>
        </is>
      </c>
      <c r="H144" s="113" t="inlineStr">
        <is>
          <t>Derrick Lau</t>
        </is>
      </c>
      <c r="I144" s="113" t="inlineStr">
        <is>
          <t>Sharat Sinha</t>
        </is>
      </c>
      <c r="J144" s="114" t="inlineStr">
        <is>
          <t>Sharat Sinha</t>
        </is>
      </c>
      <c r="K144" s="114" t="inlineStr">
        <is>
          <t>Sharat Sinha</t>
        </is>
      </c>
      <c r="L144" s="113" t="inlineStr">
        <is>
          <t>APAC Sales</t>
        </is>
      </c>
      <c r="M144" s="115" t="n">
        <v>1</v>
      </c>
      <c r="N144" s="151">
        <f>LEFT(CA144,3)</f>
        <v/>
      </c>
      <c r="O144" s="216" t="n">
        <v>42345</v>
      </c>
      <c r="P144" s="118">
        <f>($D$5-O144)/365</f>
        <v/>
      </c>
      <c r="Q144" s="119">
        <f>Q144</f>
        <v/>
      </c>
      <c r="R144" s="52" t="n"/>
      <c r="S144" s="120" t="inlineStr">
        <is>
          <t>India</t>
        </is>
      </c>
      <c r="T144" s="120" t="inlineStr">
        <is>
          <t>INR</t>
        </is>
      </c>
      <c r="U144" s="120" t="n">
        <v>1839500</v>
      </c>
      <c r="V144" s="120" t="n">
        <v>333027.2727272727</v>
      </c>
      <c r="W144" s="120" t="n"/>
      <c r="X144" s="120">
        <f>W144+V144+U144</f>
        <v/>
      </c>
      <c r="Y144" s="121" t="n"/>
      <c r="Z144" s="121" t="n"/>
      <c r="AA144" s="122" t="n"/>
      <c r="AB144" s="122" t="n"/>
      <c r="AC144" s="122" t="n"/>
      <c r="AD144" s="123">
        <f>AC144+AB144+AA144</f>
        <v/>
      </c>
      <c r="AE144" s="124">
        <f>IFERROR(AD144/X144-1,"")</f>
        <v/>
      </c>
      <c r="AF144" s="217">
        <f>IF(LOWER(T144)="ILS",12,1)*X144/VLOOKUP($T144,CPC_USDConversion_xlTbl[[Currency2]:[Units/1 USD]],2,FALSE)</f>
        <v/>
      </c>
      <c r="AG144" s="217">
        <f>IF(LOWER(T144)="ILS",12,1)*AD144/VLOOKUP($T144,CPC_USDConversion_xlTbl[[Currency2]:[Units/1 USD]],2,FALSE)</f>
        <v/>
      </c>
      <c r="AH144" s="126">
        <f>AF144/VLOOKUP($S144,'CP$'!$B$5:$D$74,2,FALSE)</f>
        <v/>
      </c>
      <c r="AI144" s="126">
        <f>AG144/VLOOKUP($S144,'CP$'!$B$5:$D$74,2,FALSE)</f>
        <v/>
      </c>
      <c r="AJ144" s="52" t="n"/>
      <c r="AK144" s="127" t="inlineStr">
        <is>
          <t>Sales Variable</t>
        </is>
      </c>
      <c r="AL144" s="218" t="n"/>
      <c r="AM144" s="129" t="n"/>
      <c r="AN144" s="121" t="n"/>
      <c r="AO144" s="130" t="n"/>
      <c r="AP144" s="131">
        <f>IFERROR(AO144/AM144,"")</f>
        <v/>
      </c>
      <c r="AQ144" s="219">
        <f>AO144*CC144</f>
        <v/>
      </c>
      <c r="AR144" s="219" t="n"/>
      <c r="AS144" s="220">
        <f>AQ144-AR144</f>
        <v/>
      </c>
      <c r="AT144" s="217">
        <f>AS144/VLOOKUP($T144,'USD Converstion'!$C$7:$D$174,2,FALSE)</f>
        <v/>
      </c>
      <c r="AU144" s="52" t="n"/>
      <c r="AV144" s="221" t="n">
        <v>43957</v>
      </c>
      <c r="AW144" s="222" t="n">
        <v>12819.45631067961</v>
      </c>
      <c r="AX144" s="222" t="n"/>
      <c r="AY144" s="223" t="n"/>
      <c r="AZ144" s="52" t="n"/>
      <c r="BA144" s="137" t="n"/>
      <c r="BB144" s="138" t="inlineStr">
        <is>
          <t xml:space="preserve"> </t>
        </is>
      </c>
      <c r="BC144" s="52" t="n"/>
      <c r="BD144" s="219" t="n">
        <v>1380000</v>
      </c>
      <c r="BE144" s="219" t="n">
        <v>345000</v>
      </c>
      <c r="BF144" s="219" t="n"/>
      <c r="BG144" s="120">
        <f>BF144+BE144+BD144</f>
        <v/>
      </c>
      <c r="BH144" s="217">
        <f>IF(LOWER(T144)="ILS",12,1)*BG144/VLOOKUP($T144,CPC_USDConversion_xlTbl[[Currency2]:[Units/1 USD]],2,FALSE)</f>
        <v/>
      </c>
      <c r="BI144" s="224">
        <f>BH144/VLOOKUP($S144,'CP$'!$B$5:$D$74,2,FALSE)</f>
        <v/>
      </c>
      <c r="BJ144" s="140" t="n">
        <v>1100000</v>
      </c>
      <c r="BK144" s="140" t="n">
        <v>2000000</v>
      </c>
      <c r="BL144" s="141">
        <f>IFERROR(U144/X144,"")</f>
        <v/>
      </c>
      <c r="BM144" s="141">
        <f>IFERROR(V144/X144,"")</f>
        <v/>
      </c>
      <c r="BN144" s="141">
        <f>IFERROR(W144/X144,"")</f>
        <v/>
      </c>
      <c r="BO144" s="141">
        <f>IFERROR(AA144/AD144,"")</f>
        <v/>
      </c>
      <c r="BP144" s="141">
        <f>IFERROR(AB144/AD144,"")</f>
        <v/>
      </c>
      <c r="BQ144" s="141">
        <f>IFERROR(AC144/AD144,"")</f>
        <v/>
      </c>
      <c r="BR144" s="119" t="n">
        <v>2</v>
      </c>
      <c r="BS144" s="119" t="n">
        <v>3</v>
      </c>
      <c r="BT144" s="119" t="n">
        <v>5</v>
      </c>
      <c r="BU144" s="119" t="n"/>
      <c r="BV144" s="119" t="n"/>
      <c r="BW144" s="119" t="n"/>
      <c r="BX144" s="119" t="n"/>
      <c r="BY144" s="119" t="n"/>
      <c r="BZ144" s="119" t="inlineStr">
        <is>
          <t>Employee</t>
        </is>
      </c>
      <c r="CA144" s="142" t="inlineStr">
        <is>
          <t>M55P</t>
        </is>
      </c>
      <c r="CB144" s="131" t="n">
        <v>1</v>
      </c>
      <c r="CC144" s="143">
        <f>IF(P144&gt;1,1,P144)*CB144</f>
        <v/>
      </c>
      <c r="CD144" s="143" t="n"/>
      <c r="CE144" s="222" t="n">
        <v>22387.64</v>
      </c>
      <c r="CF144" s="86" t="n"/>
      <c r="CG144" s="219" t="n">
        <v>1785565.853658537</v>
      </c>
      <c r="CH144" s="217">
        <f>IF(LOWER(T144)="ILS",12,1)*CG144/VLOOKUP($T144,CPC_USDConversion_xlTbl[[Currency2]:[Units/1 USD]],2,FALSE)</f>
        <v/>
      </c>
      <c r="CI144" s="225">
        <f>AF144</f>
        <v/>
      </c>
      <c r="CJ144" s="225">
        <f>IFERROR(CI144-CH144,"")</f>
        <v/>
      </c>
      <c r="CK144" s="140">
        <f>ROUND(AN144*CC144,-2)</f>
        <v/>
      </c>
      <c r="CL144" s="217">
        <f>CK144/VLOOKUP($T144,'USD Converstion'!$C$7:$D$174,2,FALSE)</f>
        <v/>
      </c>
      <c r="CM144" s="145">
        <f>IF(AD144&gt;X144,1,0)</f>
        <v/>
      </c>
      <c r="CN144" s="225">
        <f>IF(CM144&gt;0,AG144,0)</f>
        <v/>
      </c>
      <c r="CO144" s="225">
        <f>IF(CM144=0,0,AF144)</f>
        <v/>
      </c>
      <c r="CP144" s="146" t="n">
        <v>0</v>
      </c>
      <c r="CQ144" s="147" t="inlineStr">
        <is>
          <t>Regular</t>
        </is>
      </c>
      <c r="CR144" s="225">
        <f>AM144/VLOOKUP(T144,'USD Converstion'!$C$7:$D$174,2,FALSE)</f>
        <v/>
      </c>
      <c r="CS144" s="226">
        <f>AT144</f>
        <v/>
      </c>
      <c r="CT144" s="222" t="n">
        <v>0</v>
      </c>
      <c r="CU144" s="227" t="n"/>
      <c r="CV144" s="145">
        <f>IF(AX144&gt;0,1,0)</f>
        <v/>
      </c>
      <c r="CW144" s="145">
        <f>IF(AY144&gt;0,1,0)</f>
        <v/>
      </c>
      <c r="CX144" s="52" t="n">
        <v>0</v>
      </c>
      <c r="DM144">
        <f>IF(LOWER(T144)="ILS",12,1)*Y144/VLOOKUP($T144,CPC_USDConversion_xlTbl[[Currency2]:[Units/1 USD]],2,FALSE)</f>
        <v/>
      </c>
    </row>
    <row r="145">
      <c r="B145" s="113" t="n">
        <v>122903</v>
      </c>
      <c r="C145" s="113" t="n">
        <v>71787</v>
      </c>
      <c r="D145" s="113" t="n"/>
      <c r="E145" s="114" t="inlineStr">
        <is>
          <t>Peter Sandkuijl</t>
        </is>
      </c>
      <c r="F145" s="152" t="inlineStr">
        <is>
          <t>SE Director, EMEA, Check Point Evangelist</t>
        </is>
      </c>
      <c r="G145" s="113" t="inlineStr">
        <is>
          <t>EMEA Sales Mgmt</t>
        </is>
      </c>
      <c r="H145" s="113" t="inlineStr">
        <is>
          <t>Bruno Darmon</t>
        </is>
      </c>
      <c r="I145" s="113" t="inlineStr">
        <is>
          <t>Bruno Darmon</t>
        </is>
      </c>
      <c r="J145" s="114" t="inlineStr">
        <is>
          <t>Bruno Darmon</t>
        </is>
      </c>
      <c r="K145" s="114" t="inlineStr">
        <is>
          <t>Bruno Darmon</t>
        </is>
      </c>
      <c r="L145" s="113" t="inlineStr">
        <is>
          <t>EMEA Sales</t>
        </is>
      </c>
      <c r="M145" s="115" t="n">
        <v>1</v>
      </c>
      <c r="N145" s="151">
        <f>LEFT(CA145,3)</f>
        <v/>
      </c>
      <c r="O145" s="216" t="n">
        <v>36647</v>
      </c>
      <c r="P145" s="118">
        <f>($D$5-O145)/365</f>
        <v/>
      </c>
      <c r="Q145" s="119">
        <f>Q145</f>
        <v/>
      </c>
      <c r="R145" s="52" t="n"/>
      <c r="S145" s="120" t="inlineStr">
        <is>
          <t>Netherlands</t>
        </is>
      </c>
      <c r="T145" s="120" t="inlineStr">
        <is>
          <t>EUR</t>
        </is>
      </c>
      <c r="U145" s="120" t="n">
        <v>189500</v>
      </c>
      <c r="V145" s="120" t="n">
        <v>33027.27272727272</v>
      </c>
      <c r="W145" s="120" t="n"/>
      <c r="X145" s="120">
        <f>W145+V145+U145</f>
        <v/>
      </c>
      <c r="Y145" s="121" t="n"/>
      <c r="Z145" s="121" t="n"/>
      <c r="AA145" s="122" t="n"/>
      <c r="AB145" s="122" t="n"/>
      <c r="AC145" s="122" t="n"/>
      <c r="AD145" s="123">
        <f>AC145+AB145+AA145</f>
        <v/>
      </c>
      <c r="AE145" s="124">
        <f>IFERROR(AD145/X145-1,"")</f>
        <v/>
      </c>
      <c r="AF145" s="217">
        <f>IF(LOWER(T145)="ILS",12,1)*X145/VLOOKUP($T145,CPC_USDConversion_xlTbl[[Currency2]:[Units/1 USD]],2,FALSE)</f>
        <v/>
      </c>
      <c r="AG145" s="217">
        <f>IF(LOWER(T145)="ILS",12,1)*AD145/VLOOKUP($T145,CPC_USDConversion_xlTbl[[Currency2]:[Units/1 USD]],2,FALSE)</f>
        <v/>
      </c>
      <c r="AH145" s="126">
        <f>AF145/VLOOKUP($S145,'CP$'!$B$5:$D$74,2,FALSE)</f>
        <v/>
      </c>
      <c r="AI145" s="126">
        <f>AG145/VLOOKUP($S145,'CP$'!$B$5:$D$74,2,FALSE)</f>
        <v/>
      </c>
      <c r="AJ145" s="52" t="n"/>
      <c r="AK145" s="127" t="inlineStr">
        <is>
          <t>Sales Variable</t>
        </is>
      </c>
      <c r="AL145" s="218" t="n"/>
      <c r="AM145" s="129" t="n"/>
      <c r="AN145" s="121" t="n"/>
      <c r="AO145" s="130" t="n"/>
      <c r="AP145" s="131">
        <f>IFERROR(AO145/AM145,"")</f>
        <v/>
      </c>
      <c r="AQ145" s="219">
        <f>AO145*CC145</f>
        <v/>
      </c>
      <c r="AR145" s="219" t="n"/>
      <c r="AS145" s="220">
        <f>AQ145-AR145</f>
        <v/>
      </c>
      <c r="AT145" s="217">
        <f>AS145/VLOOKUP($T145,'USD Converstion'!$C$7:$D$174,2,FALSE)</f>
        <v/>
      </c>
      <c r="AU145" s="52" t="n"/>
      <c r="AV145" s="221" t="n">
        <v>43768</v>
      </c>
      <c r="AW145" s="222" t="n">
        <v>97218.19417475727</v>
      </c>
      <c r="AX145" s="222" t="n"/>
      <c r="AY145" s="223" t="n"/>
      <c r="AZ145" s="52" t="n"/>
      <c r="BA145" s="137" t="inlineStr">
        <is>
          <t>May, 2020 - Organization change from Title:SE Director, EMEA to Title:SE Director, EMEA, Check Point Evangelist</t>
        </is>
      </c>
      <c r="BB145" s="138" t="inlineStr">
        <is>
          <t xml:space="preserve"> </t>
        </is>
      </c>
      <c r="BC145" s="52" t="n"/>
      <c r="BD145" s="219" t="n">
        <v>144000</v>
      </c>
      <c r="BE145" s="219" t="n">
        <v>36000</v>
      </c>
      <c r="BF145" s="219" t="n"/>
      <c r="BG145" s="120">
        <f>BF145+BE145+BD145</f>
        <v/>
      </c>
      <c r="BH145" s="217">
        <f>IF(LOWER(T145)="ILS",12,1)*BG145/VLOOKUP($T145,CPC_USDConversion_xlTbl[[Currency2]:[Units/1 USD]],2,FALSE)</f>
        <v/>
      </c>
      <c r="BI145" s="224">
        <f>BH145/VLOOKUP($S145,'CP$'!$B$5:$D$74,2,FALSE)</f>
        <v/>
      </c>
      <c r="BJ145" s="140" t="n">
        <v>170000</v>
      </c>
      <c r="BK145" s="140" t="n">
        <v>230000</v>
      </c>
      <c r="BL145" s="141">
        <f>IFERROR(U145/X145,"")</f>
        <v/>
      </c>
      <c r="BM145" s="141">
        <f>IFERROR(V145/X145,"")</f>
        <v/>
      </c>
      <c r="BN145" s="141">
        <f>IFERROR(W145/X145,"")</f>
        <v/>
      </c>
      <c r="BO145" s="141">
        <f>IFERROR(AA145/AD145,"")</f>
        <v/>
      </c>
      <c r="BP145" s="141">
        <f>IFERROR(AB145/AD145,"")</f>
        <v/>
      </c>
      <c r="BQ145" s="141">
        <f>IFERROR(AC145/AD145,"")</f>
        <v/>
      </c>
      <c r="BR145" s="119" t="n">
        <v>4</v>
      </c>
      <c r="BS145" s="119" t="n">
        <v>4</v>
      </c>
      <c r="BT145" s="119" t="n">
        <v>5</v>
      </c>
      <c r="BU145" s="119" t="n"/>
      <c r="BV145" s="119" t="n"/>
      <c r="BW145" s="119" t="n"/>
      <c r="BX145" s="119" t="n"/>
      <c r="BY145" s="119" t="n"/>
      <c r="BZ145" s="119" t="inlineStr">
        <is>
          <t>Employee</t>
        </is>
      </c>
      <c r="CA145" s="142" t="inlineStr">
        <is>
          <t>E20M</t>
        </is>
      </c>
      <c r="CB145" s="131" t="n">
        <v>1</v>
      </c>
      <c r="CC145" s="143">
        <f>IF(P145&gt;1,1,P145)*CB145</f>
        <v/>
      </c>
      <c r="CD145" s="143" t="n"/>
      <c r="CE145" s="222" t="n">
        <v>150488.04</v>
      </c>
      <c r="CF145" s="86" t="n"/>
      <c r="CG145" s="219" t="n">
        <v>175809.756097561</v>
      </c>
      <c r="CH145" s="217">
        <f>IF(LOWER(T145)="ILS",12,1)*CG145/VLOOKUP($T145,CPC_USDConversion_xlTbl[[Currency2]:[Units/1 USD]],2,FALSE)</f>
        <v/>
      </c>
      <c r="CI145" s="225">
        <f>AF145</f>
        <v/>
      </c>
      <c r="CJ145" s="225">
        <f>IFERROR(CI145-CH145,"")</f>
        <v/>
      </c>
      <c r="CK145" s="140">
        <f>ROUND(AN145*CC145,-2)</f>
        <v/>
      </c>
      <c r="CL145" s="217">
        <f>CK145/VLOOKUP($T145,'USD Converstion'!$C$7:$D$174,2,FALSE)</f>
        <v/>
      </c>
      <c r="CM145" s="145">
        <f>IF(AD145&gt;X145,1,0)</f>
        <v/>
      </c>
      <c r="CN145" s="225">
        <f>IF(CM145&gt;0,AG145,0)</f>
        <v/>
      </c>
      <c r="CO145" s="225">
        <f>IF(CM145=0,0,AF145)</f>
        <v/>
      </c>
      <c r="CP145" s="146" t="n">
        <v>0</v>
      </c>
      <c r="CQ145" s="147" t="inlineStr">
        <is>
          <t>Regular</t>
        </is>
      </c>
      <c r="CR145" s="225">
        <f>AM145/VLOOKUP(T145,'USD Converstion'!$C$7:$D$174,2,FALSE)</f>
        <v/>
      </c>
      <c r="CS145" s="226">
        <f>AT145</f>
        <v/>
      </c>
      <c r="CT145" s="222" t="n">
        <v>0</v>
      </c>
      <c r="CU145" s="227" t="n"/>
      <c r="CV145" s="145">
        <f>IF(AX145&gt;0,1,0)</f>
        <v/>
      </c>
      <c r="CW145" s="145">
        <f>IF(AY145&gt;0,1,0)</f>
        <v/>
      </c>
      <c r="CX145" s="52" t="n">
        <v>0</v>
      </c>
      <c r="DM145">
        <f>IF(LOWER(T145)="ILS",12,1)*Y145/VLOOKUP($T145,CPC_USDConversion_xlTbl[[Currency2]:[Units/1 USD]],2,FALSE)</f>
        <v/>
      </c>
    </row>
    <row r="146">
      <c r="B146" s="113" t="n">
        <v>125291</v>
      </c>
      <c r="C146" s="113" t="n">
        <v>46219</v>
      </c>
      <c r="D146" s="113" t="n"/>
      <c r="E146" s="114" t="inlineStr">
        <is>
          <t>Roberto Pozzi</t>
        </is>
      </c>
      <c r="F146" s="152" t="inlineStr">
        <is>
          <t>Regional Director, Southern Europe</t>
        </is>
      </c>
      <c r="G146" s="113" t="inlineStr">
        <is>
          <t>Europe Sales Mgmt</t>
        </is>
      </c>
      <c r="H146" s="113" t="inlineStr">
        <is>
          <t>Thorsten Freitag</t>
        </is>
      </c>
      <c r="I146" s="113" t="inlineStr">
        <is>
          <t>Thorsten Freitag</t>
        </is>
      </c>
      <c r="J146" s="114" t="inlineStr">
        <is>
          <t>Thorsten Freitag</t>
        </is>
      </c>
      <c r="K146" s="114" t="inlineStr">
        <is>
          <t>Bruno Darmon</t>
        </is>
      </c>
      <c r="L146" s="113" t="inlineStr">
        <is>
          <t>EMEA Sales</t>
        </is>
      </c>
      <c r="M146" s="115" t="n">
        <v>1</v>
      </c>
      <c r="N146" s="151">
        <f>LEFT(CA146,3)</f>
        <v/>
      </c>
      <c r="O146" s="216" t="n">
        <v>41456</v>
      </c>
      <c r="P146" s="118">
        <f>($D$5-O146)/365</f>
        <v/>
      </c>
      <c r="Q146" s="119">
        <f>Q146</f>
        <v/>
      </c>
      <c r="R146" s="52" t="n"/>
      <c r="S146" s="120" t="inlineStr">
        <is>
          <t>Italy</t>
        </is>
      </c>
      <c r="T146" s="120" t="inlineStr">
        <is>
          <t>EUR</t>
        </is>
      </c>
      <c r="U146" s="120" t="n">
        <v>257000</v>
      </c>
      <c r="V146" s="120" t="n">
        <v>120300</v>
      </c>
      <c r="W146" s="120" t="n"/>
      <c r="X146" s="120">
        <f>W146+V146+U146</f>
        <v/>
      </c>
      <c r="Y146" s="121" t="n"/>
      <c r="Z146" s="121" t="n"/>
      <c r="AA146" s="122" t="n"/>
      <c r="AB146" s="122" t="n"/>
      <c r="AC146" s="122" t="n"/>
      <c r="AD146" s="123">
        <f>AC146+AB146+AA146</f>
        <v/>
      </c>
      <c r="AE146" s="124">
        <f>IFERROR(AD146/X146-1,"")</f>
        <v/>
      </c>
      <c r="AF146" s="217">
        <f>IF(LOWER(T146)="ILS",12,1)*X146/VLOOKUP($T146,CPC_USDConversion_xlTbl[[Currency2]:[Units/1 USD]],2,FALSE)</f>
        <v/>
      </c>
      <c r="AG146" s="217">
        <f>IF(LOWER(T146)="ILS",12,1)*AD146/VLOOKUP($T146,CPC_USDConversion_xlTbl[[Currency2]:[Units/1 USD]],2,FALSE)</f>
        <v/>
      </c>
      <c r="AH146" s="126">
        <f>AF146/VLOOKUP($S146,'CP$'!$B$5:$D$74,2,FALSE)</f>
        <v/>
      </c>
      <c r="AI146" s="126">
        <f>AG146/VLOOKUP($S146,'CP$'!$B$5:$D$74,2,FALSE)</f>
        <v/>
      </c>
      <c r="AJ146" s="52" t="n"/>
      <c r="AK146" s="127" t="inlineStr">
        <is>
          <t>Sales Variable</t>
        </is>
      </c>
      <c r="AL146" s="218" t="n"/>
      <c r="AM146" s="129" t="n"/>
      <c r="AN146" s="121" t="n"/>
      <c r="AO146" s="130" t="n"/>
      <c r="AP146" s="131">
        <f>IFERROR(AO146/AM146,"")</f>
        <v/>
      </c>
      <c r="AQ146" s="219">
        <f>AO146*CC146</f>
        <v/>
      </c>
      <c r="AR146" s="219" t="n"/>
      <c r="AS146" s="220">
        <f>AQ146-AR146</f>
        <v/>
      </c>
      <c r="AT146" s="217">
        <f>AS146/VLOOKUP($T146,'USD Converstion'!$C$7:$D$174,2,FALSE)</f>
        <v/>
      </c>
      <c r="AU146" s="52" t="n"/>
      <c r="AV146" s="221" t="n">
        <v>43957</v>
      </c>
      <c r="AW146" s="222" t="n">
        <v>136111.9805825243</v>
      </c>
      <c r="AX146" s="222" t="n"/>
      <c r="AY146" s="223" t="n"/>
      <c r="AZ146" s="52" t="n"/>
      <c r="BA146" s="137" t="n"/>
      <c r="BB146" s="138" t="inlineStr">
        <is>
          <t xml:space="preserve"> </t>
        </is>
      </c>
      <c r="BC146" s="52" t="n"/>
      <c r="BD146" s="219" t="n">
        <v>190320</v>
      </c>
      <c r="BE146" s="219" t="n">
        <v>126880</v>
      </c>
      <c r="BF146" s="219" t="n"/>
      <c r="BG146" s="120">
        <f>BF146+BE146+BD146</f>
        <v/>
      </c>
      <c r="BH146" s="217">
        <f>IF(LOWER(T146)="ILS",12,1)*BG146/VLOOKUP($T146,CPC_USDConversion_xlTbl[[Currency2]:[Units/1 USD]],2,FALSE)</f>
        <v/>
      </c>
      <c r="BI146" s="224">
        <f>BH146/VLOOKUP($S146,'CP$'!$B$5:$D$74,2,FALSE)</f>
        <v/>
      </c>
      <c r="BJ146" s="140" t="n">
        <v>200000</v>
      </c>
      <c r="BK146" s="140" t="n">
        <v>330000</v>
      </c>
      <c r="BL146" s="141">
        <f>IFERROR(U146/X146,"")</f>
        <v/>
      </c>
      <c r="BM146" s="141">
        <f>IFERROR(V146/X146,"")</f>
        <v/>
      </c>
      <c r="BN146" s="141">
        <f>IFERROR(W146/X146,"")</f>
        <v/>
      </c>
      <c r="BO146" s="141">
        <f>IFERROR(AA146/AD146,"")</f>
        <v/>
      </c>
      <c r="BP146" s="141">
        <f>IFERROR(AB146/AD146,"")</f>
        <v/>
      </c>
      <c r="BQ146" s="141">
        <f>IFERROR(AC146/AD146,"")</f>
        <v/>
      </c>
      <c r="BR146" s="119" t="n">
        <v>4</v>
      </c>
      <c r="BS146" s="119" t="n">
        <v>4</v>
      </c>
      <c r="BT146" s="119" t="n">
        <v>5</v>
      </c>
      <c r="BU146" s="119" t="n"/>
      <c r="BV146" s="119" t="n"/>
      <c r="BW146" s="119" t="n"/>
      <c r="BX146" s="119" t="n"/>
      <c r="BY146" s="119" t="n"/>
      <c r="BZ146" s="119" t="inlineStr">
        <is>
          <t>Employee</t>
        </is>
      </c>
      <c r="CA146" s="142" t="inlineStr">
        <is>
          <t>S20M</t>
        </is>
      </c>
      <c r="CB146" s="131" t="n">
        <v>1</v>
      </c>
      <c r="CC146" s="143">
        <f>IF(P146&gt;1,1,P146)*CB146</f>
        <v/>
      </c>
      <c r="CD146" s="143" t="n"/>
      <c r="CE146" s="222" t="n">
        <v>344793.6</v>
      </c>
      <c r="CF146" s="86" t="n"/>
      <c r="CG146" s="219" t="n">
        <v>322151.2195121952</v>
      </c>
      <c r="CH146" s="217">
        <f>IF(LOWER(T146)="ILS",12,1)*CG146/VLOOKUP($T146,CPC_USDConversion_xlTbl[[Currency2]:[Units/1 USD]],2,FALSE)</f>
        <v/>
      </c>
      <c r="CI146" s="225">
        <f>AF146</f>
        <v/>
      </c>
      <c r="CJ146" s="225">
        <f>IFERROR(CI146-CH146,"")</f>
        <v/>
      </c>
      <c r="CK146" s="140">
        <f>ROUND(AN146*CC146,-2)</f>
        <v/>
      </c>
      <c r="CL146" s="217">
        <f>CK146/VLOOKUP($T146,'USD Converstion'!$C$7:$D$174,2,FALSE)</f>
        <v/>
      </c>
      <c r="CM146" s="145">
        <f>IF(AD146&gt;X146,1,0)</f>
        <v/>
      </c>
      <c r="CN146" s="225">
        <f>IF(CM146&gt;0,AG146,0)</f>
        <v/>
      </c>
      <c r="CO146" s="225">
        <f>IF(CM146=0,0,AF146)</f>
        <v/>
      </c>
      <c r="CP146" s="146" t="n">
        <v>0</v>
      </c>
      <c r="CQ146" s="147" t="inlineStr">
        <is>
          <t>Regular</t>
        </is>
      </c>
      <c r="CR146" s="225">
        <f>AM146/VLOOKUP(T146,'USD Converstion'!$C$7:$D$174,2,FALSE)</f>
        <v/>
      </c>
      <c r="CS146" s="226">
        <f>AT146</f>
        <v/>
      </c>
      <c r="CT146" s="222" t="n">
        <v>0</v>
      </c>
      <c r="CU146" s="227" t="n"/>
      <c r="CV146" s="145">
        <f>IF(AX146&gt;0,1,0)</f>
        <v/>
      </c>
      <c r="CW146" s="145">
        <f>IF(AY146&gt;0,1,0)</f>
        <v/>
      </c>
      <c r="CX146" s="52" t="n">
        <v>0</v>
      </c>
      <c r="DM146">
        <f>IF(LOWER(T146)="ILS",12,1)*Y146/VLOOKUP($T146,CPC_USDConversion_xlTbl[[Currency2]:[Units/1 USD]],2,FALSE)</f>
        <v/>
      </c>
    </row>
    <row r="147">
      <c r="B147" s="113" t="n">
        <v>109084</v>
      </c>
      <c r="C147" s="113" t="n">
        <v>51741</v>
      </c>
      <c r="D147" s="113" t="n">
        <v>35161</v>
      </c>
      <c r="E147" s="114" t="inlineStr">
        <is>
          <t>Sundar Balasubramanian</t>
        </is>
      </c>
      <c r="F147" s="152" t="inlineStr">
        <is>
          <t>Regional Director, India</t>
        </is>
      </c>
      <c r="G147" s="113" t="inlineStr">
        <is>
          <t>APAC Sales Mgmt</t>
        </is>
      </c>
      <c r="H147" s="113" t="inlineStr">
        <is>
          <t>Sharat Sinha</t>
        </is>
      </c>
      <c r="I147" s="113" t="inlineStr">
        <is>
          <t>Sharat Sinha</t>
        </is>
      </c>
      <c r="J147" s="114" t="inlineStr">
        <is>
          <t>Sharat Sinha</t>
        </is>
      </c>
      <c r="K147" s="114" t="inlineStr">
        <is>
          <t>Sharat Sinha</t>
        </is>
      </c>
      <c r="L147" s="113" t="inlineStr">
        <is>
          <t>APAC Sales</t>
        </is>
      </c>
      <c r="M147" s="115" t="n">
        <v>1</v>
      </c>
      <c r="N147" s="151">
        <f>LEFT(CA147,3)</f>
        <v/>
      </c>
      <c r="O147" s="216" t="n">
        <v>43705</v>
      </c>
      <c r="P147" s="118">
        <f>($D$5-O147)/365</f>
        <v/>
      </c>
      <c r="Q147" s="119">
        <f>Q147</f>
        <v/>
      </c>
      <c r="R147" s="52" t="n"/>
      <c r="S147" s="120" t="inlineStr">
        <is>
          <t>India</t>
        </is>
      </c>
      <c r="T147" s="120" t="inlineStr">
        <is>
          <t>INR</t>
        </is>
      </c>
      <c r="U147" s="120" t="n">
        <v>16509500</v>
      </c>
      <c r="V147" s="120" t="n">
        <v>8000299.999999999</v>
      </c>
      <c r="W147" s="120" t="n"/>
      <c r="X147" s="120">
        <f>W147+V147+U147</f>
        <v/>
      </c>
      <c r="Y147" s="121" t="n"/>
      <c r="Z147" s="121" t="n"/>
      <c r="AA147" s="122" t="n"/>
      <c r="AB147" s="122" t="n"/>
      <c r="AC147" s="122" t="n"/>
      <c r="AD147" s="123">
        <f>AC147+AB147+AA147</f>
        <v/>
      </c>
      <c r="AE147" s="124">
        <f>IFERROR(AD147/X147-1,"")</f>
        <v/>
      </c>
      <c r="AF147" s="217">
        <f>IF(LOWER(T147)="ILS",12,1)*X147/VLOOKUP($T147,CPC_USDConversion_xlTbl[[Currency2]:[Units/1 USD]],2,FALSE)</f>
        <v/>
      </c>
      <c r="AG147" s="217">
        <f>IF(LOWER(T147)="ILS",12,1)*AD147/VLOOKUP($T147,CPC_USDConversion_xlTbl[[Currency2]:[Units/1 USD]],2,FALSE)</f>
        <v/>
      </c>
      <c r="AH147" s="126">
        <f>AF147/VLOOKUP($S147,'CP$'!$B$5:$D$74,2,FALSE)</f>
        <v/>
      </c>
      <c r="AI147" s="126">
        <f>AG147/VLOOKUP($S147,'CP$'!$B$5:$D$74,2,FALSE)</f>
        <v/>
      </c>
      <c r="AJ147" s="52" t="n"/>
      <c r="AK147" s="127" t="inlineStr">
        <is>
          <t>Sales Variable</t>
        </is>
      </c>
      <c r="AL147" s="218" t="n"/>
      <c r="AM147" s="129" t="n"/>
      <c r="AN147" s="121" t="n"/>
      <c r="AO147" s="130" t="n"/>
      <c r="AP147" s="131">
        <f>IFERROR(AO147/AM147,"")</f>
        <v/>
      </c>
      <c r="AQ147" s="219">
        <f>AO147*CC147</f>
        <v/>
      </c>
      <c r="AR147" s="219" t="n"/>
      <c r="AS147" s="220">
        <f>AQ147-AR147</f>
        <v/>
      </c>
      <c r="AT147" s="217">
        <f>AS147/VLOOKUP($T147,'USD Converstion'!$C$7:$D$174,2,FALSE)</f>
        <v/>
      </c>
      <c r="AU147" s="52" t="n"/>
      <c r="AV147" s="221" t="n">
        <v>43768</v>
      </c>
      <c r="AW147" s="222" t="n">
        <v>145780.2330097087</v>
      </c>
      <c r="AX147" s="222" t="n"/>
      <c r="AY147" s="223" t="n"/>
      <c r="AZ147" s="52" t="n"/>
      <c r="BA147" s="137" t="n"/>
      <c r="BB147" s="138" t="inlineStr">
        <is>
          <t xml:space="preserve"> </t>
        </is>
      </c>
      <c r="BC147" s="52" t="n"/>
      <c r="BD147" s="219" t="n">
        <v>13200000</v>
      </c>
      <c r="BE147" s="219" t="n">
        <v>8800000</v>
      </c>
      <c r="BF147" s="219" t="n"/>
      <c r="BG147" s="120">
        <f>BF147+BE147+BD147</f>
        <v/>
      </c>
      <c r="BH147" s="217">
        <f>IF(LOWER(T147)="ILS",12,1)*BG147/VLOOKUP($T147,CPC_USDConversion_xlTbl[[Currency2]:[Units/1 USD]],2,FALSE)</f>
        <v/>
      </c>
      <c r="BI147" s="224">
        <f>BH147/VLOOKUP($S147,'CP$'!$B$5:$D$74,2,FALSE)</f>
        <v/>
      </c>
      <c r="BJ147" s="140" t="n">
        <v>14000000</v>
      </c>
      <c r="BK147" s="140" t="n">
        <v>22000000</v>
      </c>
      <c r="BL147" s="141">
        <f>IFERROR(U147/X147,"")</f>
        <v/>
      </c>
      <c r="BM147" s="141">
        <f>IFERROR(V147/X147,"")</f>
        <v/>
      </c>
      <c r="BN147" s="141">
        <f>IFERROR(W147/X147,"")</f>
        <v/>
      </c>
      <c r="BO147" s="141">
        <f>IFERROR(AA147/AD147,"")</f>
        <v/>
      </c>
      <c r="BP147" s="141">
        <f>IFERROR(AB147/AD147,"")</f>
        <v/>
      </c>
      <c r="BQ147" s="141">
        <f>IFERROR(AC147/AD147,"")</f>
        <v/>
      </c>
      <c r="BR147" s="119" t="n"/>
      <c r="BS147" s="119" t="n">
        <v>3</v>
      </c>
      <c r="BT147" s="119" t="n">
        <v>5</v>
      </c>
      <c r="BU147" s="119" t="n"/>
      <c r="BV147" s="119" t="n"/>
      <c r="BW147" s="119" t="n"/>
      <c r="BX147" s="119" t="n"/>
      <c r="BY147" s="119" t="n"/>
      <c r="BZ147" s="119" t="inlineStr">
        <is>
          <t>Employee</t>
        </is>
      </c>
      <c r="CA147" s="142" t="inlineStr">
        <is>
          <t>S20M</t>
        </is>
      </c>
      <c r="CB147" s="131" t="n">
        <v>1</v>
      </c>
      <c r="CC147" s="143">
        <f>IF(P147&gt;1,1,P147)*CB147</f>
        <v/>
      </c>
      <c r="CD147" s="143" t="n"/>
      <c r="CE147" s="222" t="n">
        <v>119959.44</v>
      </c>
      <c r="CF147" s="86" t="n"/>
      <c r="CG147" s="219" t="n">
        <v>21463614.63414634</v>
      </c>
      <c r="CH147" s="217">
        <f>IF(LOWER(T147)="ILS",12,1)*CG147/VLOOKUP($T147,CPC_USDConversion_xlTbl[[Currency2]:[Units/1 USD]],2,FALSE)</f>
        <v/>
      </c>
      <c r="CI147" s="225">
        <f>AF147</f>
        <v/>
      </c>
      <c r="CJ147" s="225">
        <f>IFERROR(CI147-CH147,"")</f>
        <v/>
      </c>
      <c r="CK147" s="140">
        <f>ROUND(AN147*CC147,-2)</f>
        <v/>
      </c>
      <c r="CL147" s="217">
        <f>CK147/VLOOKUP($T147,'USD Converstion'!$C$7:$D$174,2,FALSE)</f>
        <v/>
      </c>
      <c r="CM147" s="145">
        <f>IF(AD147&gt;X147,1,0)</f>
        <v/>
      </c>
      <c r="CN147" s="225">
        <f>IF(CM147&gt;0,AG147,0)</f>
        <v/>
      </c>
      <c r="CO147" s="225">
        <f>IF(CM147=0,0,AF147)</f>
        <v/>
      </c>
      <c r="CP147" s="146" t="n">
        <v>0</v>
      </c>
      <c r="CQ147" s="147" t="inlineStr">
        <is>
          <t>Regular</t>
        </is>
      </c>
      <c r="CR147" s="225">
        <f>AM147/VLOOKUP(T147,'USD Converstion'!$C$7:$D$174,2,FALSE)</f>
        <v/>
      </c>
      <c r="CS147" s="226">
        <f>AT147</f>
        <v/>
      </c>
      <c r="CT147" s="222" t="n">
        <v>0</v>
      </c>
      <c r="CU147" s="227" t="n"/>
      <c r="CV147" s="145">
        <f>IF(AX147&gt;0,1,0)</f>
        <v/>
      </c>
      <c r="CW147" s="145">
        <f>IF(AY147&gt;0,1,0)</f>
        <v/>
      </c>
      <c r="CX147" s="52" t="n">
        <v>0</v>
      </c>
      <c r="DM147">
        <f>IF(LOWER(T147)="ILS",12,1)*Y147/VLOOKUP($T147,CPC_USDConversion_xlTbl[[Currency2]:[Units/1 USD]],2,FALSE)</f>
        <v/>
      </c>
    </row>
    <row r="148">
      <c r="B148" s="113" t="n">
        <v>107959</v>
      </c>
      <c r="C148" s="113" t="n">
        <v>84074</v>
      </c>
      <c r="D148" s="113" t="n">
        <v>25106</v>
      </c>
      <c r="E148" s="114" t="inlineStr">
        <is>
          <t>Tabea Vorberg</t>
        </is>
      </c>
      <c r="F148" s="152" t="inlineStr">
        <is>
          <t>Field Marketing Manager  - Germany</t>
        </is>
      </c>
      <c r="G148" s="113" t="inlineStr">
        <is>
          <t>Field marketing EMEA</t>
        </is>
      </c>
      <c r="H148" s="113" t="inlineStr">
        <is>
          <t>Lillian Sapir</t>
        </is>
      </c>
      <c r="I148" s="113" t="inlineStr">
        <is>
          <t>Miryam Steinitz</t>
        </is>
      </c>
      <c r="J148" s="114" t="inlineStr">
        <is>
          <t>Miryam Steinitz</t>
        </is>
      </c>
      <c r="K148" s="114" t="inlineStr">
        <is>
          <t>Peter Alexander</t>
        </is>
      </c>
      <c r="L148" s="113" t="inlineStr">
        <is>
          <t>Marketing</t>
        </is>
      </c>
      <c r="M148" s="115" t="n">
        <v>1</v>
      </c>
      <c r="N148" s="151">
        <f>LEFT(CA148,3)</f>
        <v/>
      </c>
      <c r="O148" s="216" t="n">
        <v>43070</v>
      </c>
      <c r="P148" s="118">
        <f>($D$5-O148)/365</f>
        <v/>
      </c>
      <c r="Q148" s="119">
        <f>Q148</f>
        <v/>
      </c>
      <c r="R148" s="52" t="n"/>
      <c r="S148" s="120" t="inlineStr">
        <is>
          <t>Germany</t>
        </is>
      </c>
      <c r="T148" s="120" t="inlineStr">
        <is>
          <t>EUR</t>
        </is>
      </c>
      <c r="U148" s="120" t="n">
        <v>115750</v>
      </c>
      <c r="V148" s="120" t="n"/>
      <c r="W148" s="120" t="n">
        <v>9547.619047619048</v>
      </c>
      <c r="X148" s="120">
        <f>W148+V148+U148</f>
        <v/>
      </c>
      <c r="Y148" s="121" t="n"/>
      <c r="Z148" s="121" t="n"/>
      <c r="AA148" s="122" t="n"/>
      <c r="AB148" s="122" t="n"/>
      <c r="AC148" s="122" t="n"/>
      <c r="AD148" s="123">
        <f>AC148+AB148+AA148</f>
        <v/>
      </c>
      <c r="AE148" s="124">
        <f>IFERROR(AD148/X148-1,"")</f>
        <v/>
      </c>
      <c r="AF148" s="217">
        <f>IF(LOWER(T148)="ILS",12,1)*X148/VLOOKUP($T148,CPC_USDConversion_xlTbl[[Currency2]:[Units/1 USD]],2,FALSE)</f>
        <v/>
      </c>
      <c r="AG148" s="217">
        <f>IF(LOWER(T148)="ILS",12,1)*AD148/VLOOKUP($T148,CPC_USDConversion_xlTbl[[Currency2]:[Units/1 USD]],2,FALSE)</f>
        <v/>
      </c>
      <c r="AH148" s="126">
        <f>AF148/VLOOKUP($S148,'CP$'!$B$5:$D$74,2,FALSE)</f>
        <v/>
      </c>
      <c r="AI148" s="126">
        <f>AG148/VLOOKUP($S148,'CP$'!$B$5:$D$74,2,FALSE)</f>
        <v/>
      </c>
      <c r="AJ148" s="52" t="n"/>
      <c r="AK148" s="127" t="inlineStr">
        <is>
          <t>Target Bonus</t>
        </is>
      </c>
      <c r="AL148" s="218" t="n">
        <v>11000</v>
      </c>
      <c r="AM148" s="129" t="n">
        <v>9500</v>
      </c>
      <c r="AN148" s="121" t="n"/>
      <c r="AO148" s="130" t="n"/>
      <c r="AP148" s="131">
        <f>IFERROR(AO148/AM148,"")</f>
        <v/>
      </c>
      <c r="AQ148" s="219">
        <f>AO148*CC148</f>
        <v/>
      </c>
      <c r="AR148" s="219" t="n"/>
      <c r="AS148" s="220">
        <f>AQ148-AR148</f>
        <v/>
      </c>
      <c r="AT148" s="217">
        <f>AS148/VLOOKUP($T148,'USD Converstion'!$C$7:$D$174,2,FALSE)</f>
        <v/>
      </c>
      <c r="AU148" s="52" t="n"/>
      <c r="AV148" s="221" t="n">
        <v>43502</v>
      </c>
      <c r="AW148" s="222" t="n">
        <v>19557.17475728155</v>
      </c>
      <c r="AX148" s="222" t="n"/>
      <c r="AY148" s="223" t="n"/>
      <c r="AZ148" s="52" t="n"/>
      <c r="BA148" s="137" t="n"/>
      <c r="BB148" s="138" t="inlineStr">
        <is>
          <t xml:space="preserve"> </t>
        </is>
      </c>
      <c r="BC148" s="52" t="n"/>
      <c r="BD148" s="219" t="n">
        <v>81000</v>
      </c>
      <c r="BE148" s="219" t="n"/>
      <c r="BF148" s="219" t="n">
        <v>9000</v>
      </c>
      <c r="BG148" s="120">
        <f>BF148+BE148+BD148</f>
        <v/>
      </c>
      <c r="BH148" s="217">
        <f>IF(LOWER(T148)="ILS",12,1)*BG148/VLOOKUP($T148,CPC_USDConversion_xlTbl[[Currency2]:[Units/1 USD]],2,FALSE)</f>
        <v/>
      </c>
      <c r="BI148" s="224">
        <f>BH148/VLOOKUP($S148,'CP$'!$B$5:$D$74,2,FALSE)</f>
        <v/>
      </c>
      <c r="BJ148" s="140" t="n">
        <v>55000</v>
      </c>
      <c r="BK148" s="140" t="n">
        <v>95000</v>
      </c>
      <c r="BL148" s="141">
        <f>IFERROR(U148/X148,"")</f>
        <v/>
      </c>
      <c r="BM148" s="141">
        <f>IFERROR(V148/X148,"")</f>
        <v/>
      </c>
      <c r="BN148" s="141">
        <f>IFERROR(W148/X148,"")</f>
        <v/>
      </c>
      <c r="BO148" s="141">
        <f>IFERROR(AA148/AD148,"")</f>
        <v/>
      </c>
      <c r="BP148" s="141">
        <f>IFERROR(AB148/AD148,"")</f>
        <v/>
      </c>
      <c r="BQ148" s="141">
        <f>IFERROR(AC148/AD148,"")</f>
        <v/>
      </c>
      <c r="BR148" s="119" t="n">
        <v>5</v>
      </c>
      <c r="BS148" s="119" t="n">
        <v>5</v>
      </c>
      <c r="BT148" s="119" t="n"/>
      <c r="BU148" s="119" t="n"/>
      <c r="BV148" s="119" t="n"/>
      <c r="BW148" s="119" t="n"/>
      <c r="BX148" s="119" t="n"/>
      <c r="BY148" s="119" t="n"/>
      <c r="BZ148" s="119" t="inlineStr">
        <is>
          <t>Employee</t>
        </is>
      </c>
      <c r="CA148" s="142" t="inlineStr">
        <is>
          <t>M53P</t>
        </is>
      </c>
      <c r="CB148" s="131" t="n">
        <v>1</v>
      </c>
      <c r="CC148" s="143">
        <f>IF(P148&gt;1,1,P148)*CB148</f>
        <v/>
      </c>
      <c r="CD148" s="143" t="n"/>
      <c r="CE148" s="222" t="n">
        <v>15443.88</v>
      </c>
      <c r="CF148" s="86" t="n"/>
      <c r="CG148" s="219" t="n">
        <v>92395.12195121952</v>
      </c>
      <c r="CH148" s="217">
        <f>IF(LOWER(T148)="ILS",12,1)*CG148/VLOOKUP($T148,CPC_USDConversion_xlTbl[[Currency2]:[Units/1 USD]],2,FALSE)</f>
        <v/>
      </c>
      <c r="CI148" s="225">
        <f>AF148</f>
        <v/>
      </c>
      <c r="CJ148" s="225">
        <f>IFERROR(CI148-CH148,"")</f>
        <v/>
      </c>
      <c r="CK148" s="140">
        <f>ROUND(AN148*CC148,-2)</f>
        <v/>
      </c>
      <c r="CL148" s="217">
        <f>CK148/VLOOKUP($T148,'USD Converstion'!$C$7:$D$174,2,FALSE)</f>
        <v/>
      </c>
      <c r="CM148" s="145">
        <f>IF(AD148&gt;X148,1,0)</f>
        <v/>
      </c>
      <c r="CN148" s="225">
        <f>IF(CM148&gt;0,AG148,0)</f>
        <v/>
      </c>
      <c r="CO148" s="225">
        <f>IF(CM148=0,0,AF148)</f>
        <v/>
      </c>
      <c r="CP148" s="146" t="n">
        <v>0</v>
      </c>
      <c r="CQ148" s="147" t="inlineStr">
        <is>
          <t>Regular</t>
        </is>
      </c>
      <c r="CR148" s="225">
        <f>AM148/VLOOKUP(T148,'USD Converstion'!$C$7:$D$174,2,FALSE)</f>
        <v/>
      </c>
      <c r="CS148" s="226">
        <f>AT148</f>
        <v/>
      </c>
      <c r="CT148" s="222" t="n">
        <v>0</v>
      </c>
      <c r="CU148" s="227" t="n"/>
      <c r="CV148" s="145">
        <f>IF(AX148&gt;0,1,0)</f>
        <v/>
      </c>
      <c r="CW148" s="145">
        <f>IF(AY148&gt;0,1,0)</f>
        <v/>
      </c>
      <c r="CX148" s="52" t="n">
        <v>0</v>
      </c>
      <c r="DM148">
        <f>IF(LOWER(T148)="ILS",12,1)*Y148/VLOOKUP($T148,CPC_USDConversion_xlTbl[[Currency2]:[Units/1 USD]],2,FALSE)</f>
        <v/>
      </c>
    </row>
    <row r="149">
      <c r="B149" s="113" t="n">
        <v>107119</v>
      </c>
      <c r="C149" s="113" t="n">
        <v>43058</v>
      </c>
      <c r="D149" s="113" t="n">
        <v>31073</v>
      </c>
      <c r="E149" s="114" t="inlineStr">
        <is>
          <t>Veronica Pace</t>
        </is>
      </c>
      <c r="F149" s="152" t="inlineStr">
        <is>
          <t>Team Lead Field Marketing, SER</t>
        </is>
      </c>
      <c r="G149" s="113" t="inlineStr">
        <is>
          <t>Field marketing EMEA</t>
        </is>
      </c>
      <c r="H149" s="113" t="inlineStr">
        <is>
          <t>Lillian Sapir</t>
        </is>
      </c>
      <c r="I149" s="113" t="inlineStr">
        <is>
          <t>Miryam Steinitz</t>
        </is>
      </c>
      <c r="J149" s="114" t="inlineStr">
        <is>
          <t>Miryam Steinitz</t>
        </is>
      </c>
      <c r="K149" s="114" t="inlineStr">
        <is>
          <t>Peter Alexander</t>
        </is>
      </c>
      <c r="L149" s="113" t="inlineStr">
        <is>
          <t>Marketing</t>
        </is>
      </c>
      <c r="M149" s="115" t="n">
        <v>1</v>
      </c>
      <c r="N149" s="151">
        <f>LEFT(CA149,3)</f>
        <v/>
      </c>
      <c r="O149" s="216" t="n">
        <v>43010</v>
      </c>
      <c r="P149" s="118">
        <f>($D$5-O149)/365</f>
        <v/>
      </c>
      <c r="Q149" s="119">
        <f>Q149</f>
        <v/>
      </c>
      <c r="R149" s="52" t="n"/>
      <c r="S149" s="120" t="inlineStr">
        <is>
          <t>Italy</t>
        </is>
      </c>
      <c r="T149" s="120" t="inlineStr">
        <is>
          <t>EUR</t>
        </is>
      </c>
      <c r="U149" s="120" t="n">
        <v>105497.5</v>
      </c>
      <c r="V149" s="120" t="n"/>
      <c r="W149" s="120" t="n">
        <v>8595.238095238095</v>
      </c>
      <c r="X149" s="120">
        <f>W149+V149+U149</f>
        <v/>
      </c>
      <c r="Y149" s="121" t="n"/>
      <c r="Z149" s="121" t="n"/>
      <c r="AA149" s="122" t="n"/>
      <c r="AB149" s="122" t="n"/>
      <c r="AC149" s="122" t="n"/>
      <c r="AD149" s="123">
        <f>AC149+AB149+AA149</f>
        <v/>
      </c>
      <c r="AE149" s="124">
        <f>IFERROR(AD149/X149-1,"")</f>
        <v/>
      </c>
      <c r="AF149" s="217">
        <f>IF(LOWER(T149)="ILS",12,1)*X149/VLOOKUP($T149,CPC_USDConversion_xlTbl[[Currency2]:[Units/1 USD]],2,FALSE)</f>
        <v/>
      </c>
      <c r="AG149" s="217">
        <f>IF(LOWER(T149)="ILS",12,1)*AD149/VLOOKUP($T149,CPC_USDConversion_xlTbl[[Currency2]:[Units/1 USD]],2,FALSE)</f>
        <v/>
      </c>
      <c r="AH149" s="126">
        <f>AF149/VLOOKUP($S149,'CP$'!$B$5:$D$74,2,FALSE)</f>
        <v/>
      </c>
      <c r="AI149" s="126">
        <f>AG149/VLOOKUP($S149,'CP$'!$B$5:$D$74,2,FALSE)</f>
        <v/>
      </c>
      <c r="AJ149" s="52" t="n"/>
      <c r="AK149" s="127" t="inlineStr">
        <is>
          <t>Target Bonus</t>
        </is>
      </c>
      <c r="AL149" s="218" t="n">
        <v>9000</v>
      </c>
      <c r="AM149" s="129" t="n">
        <v>8250</v>
      </c>
      <c r="AN149" s="121" t="n"/>
      <c r="AO149" s="130" t="n"/>
      <c r="AP149" s="131">
        <f>IFERROR(AO149/AM149,"")</f>
        <v/>
      </c>
      <c r="AQ149" s="219">
        <f>AO149*CC149</f>
        <v/>
      </c>
      <c r="AR149" s="219" t="n"/>
      <c r="AS149" s="220">
        <f>AQ149-AR149</f>
        <v/>
      </c>
      <c r="AT149" s="217">
        <f>AS149/VLOOKUP($T149,'USD Converstion'!$C$7:$D$174,2,FALSE)</f>
        <v/>
      </c>
      <c r="AU149" s="52" t="n"/>
      <c r="AV149" s="221" t="n">
        <v>44019</v>
      </c>
      <c r="AW149" s="222" t="n">
        <v>24391.54368932039</v>
      </c>
      <c r="AX149" s="222" t="n"/>
      <c r="AY149" s="223" t="n"/>
      <c r="AZ149" s="52" t="n"/>
      <c r="BA149" s="137" t="inlineStr">
        <is>
          <t>November, 2020 - Compensation change from Yearly Salary:76500, Yearly Commission:8500, Total Compensation:85000 to Yearly Salary:76798, Yearly Commission:8500, Total Compensation:85298 || July, 2020 - Organization change from JS:M43P, Team:Lillian Sapir - Field marketing EMEA, Title:Field Marketing Manager, Yearly Salary:74000, Bonus:8000, Total Compensation:82000 to JS:142M, Team:Veronica Pace - Field Marketing, SER, Title:Team Lead Field Marketing, SER, RSU:25000, Yearly Salary:76500, Bonus:8500,Total Compensation:85000. Ifat: She has Seniority increase effective November 2020 (base changed from 76,500 to 76,798).</t>
        </is>
      </c>
      <c r="BB149" s="138" t="inlineStr">
        <is>
          <t xml:space="preserve"> </t>
        </is>
      </c>
      <c r="BC149" s="52" t="n"/>
      <c r="BD149" s="219" t="n">
        <v>72000</v>
      </c>
      <c r="BE149" s="219" t="n"/>
      <c r="BF149" s="219" t="n">
        <v>8000</v>
      </c>
      <c r="BG149" s="120">
        <f>BF149+BE149+BD149</f>
        <v/>
      </c>
      <c r="BH149" s="217">
        <f>IF(LOWER(T149)="ILS",12,1)*BG149/VLOOKUP($T149,CPC_USDConversion_xlTbl[[Currency2]:[Units/1 USD]],2,FALSE)</f>
        <v/>
      </c>
      <c r="BI149" s="224">
        <f>BH149/VLOOKUP($S149,'CP$'!$B$5:$D$74,2,FALSE)</f>
        <v/>
      </c>
      <c r="BJ149" s="140" t="n">
        <v>60000</v>
      </c>
      <c r="BK149" s="140" t="n">
        <v>85000</v>
      </c>
      <c r="BL149" s="141">
        <f>IFERROR(U149/X149,"")</f>
        <v/>
      </c>
      <c r="BM149" s="141">
        <f>IFERROR(V149/X149,"")</f>
        <v/>
      </c>
      <c r="BN149" s="141">
        <f>IFERROR(W149/X149,"")</f>
        <v/>
      </c>
      <c r="BO149" s="141">
        <f>IFERROR(AA149/AD149,"")</f>
        <v/>
      </c>
      <c r="BP149" s="141">
        <f>IFERROR(AB149/AD149,"")</f>
        <v/>
      </c>
      <c r="BQ149" s="141">
        <f>IFERROR(AC149/AD149,"")</f>
        <v/>
      </c>
      <c r="BR149" s="119" t="n">
        <v>4</v>
      </c>
      <c r="BS149" s="119" t="n">
        <v>4</v>
      </c>
      <c r="BT149" s="119" t="n">
        <v>5</v>
      </c>
      <c r="BU149" s="119" t="n"/>
      <c r="BV149" s="119" t="n"/>
      <c r="BW149" s="119" t="n"/>
      <c r="BX149" s="119" t="n"/>
      <c r="BY149" s="119" t="n"/>
      <c r="BZ149" s="119" t="inlineStr">
        <is>
          <t>Employee</t>
        </is>
      </c>
      <c r="CA149" s="142" t="inlineStr">
        <is>
          <t>M43M</t>
        </is>
      </c>
      <c r="CB149" s="131" t="n">
        <v>1</v>
      </c>
      <c r="CC149" s="143">
        <f>IF(P149&gt;1,1,P149)*CB149</f>
        <v/>
      </c>
      <c r="CD149" s="143" t="n"/>
      <c r="CE149" s="222" t="n">
        <v>46331.64</v>
      </c>
      <c r="CF149" s="86" t="n"/>
      <c r="CG149" s="219" t="n">
        <v>83126.82926829268</v>
      </c>
      <c r="CH149" s="217">
        <f>IF(LOWER(T149)="ILS",12,1)*CG149/VLOOKUP($T149,CPC_USDConversion_xlTbl[[Currency2]:[Units/1 USD]],2,FALSE)</f>
        <v/>
      </c>
      <c r="CI149" s="225">
        <f>AF149</f>
        <v/>
      </c>
      <c r="CJ149" s="225">
        <f>IFERROR(CI149-CH149,"")</f>
        <v/>
      </c>
      <c r="CK149" s="140">
        <f>ROUND(AN149*CC149,-2)</f>
        <v/>
      </c>
      <c r="CL149" s="217">
        <f>CK149/VLOOKUP($T149,'USD Converstion'!$C$7:$D$174,2,FALSE)</f>
        <v/>
      </c>
      <c r="CM149" s="145">
        <f>IF(AD149&gt;X149,1,0)</f>
        <v/>
      </c>
      <c r="CN149" s="225">
        <f>IF(CM149&gt;0,AG149,0)</f>
        <v/>
      </c>
      <c r="CO149" s="225">
        <f>IF(CM149=0,0,AF149)</f>
        <v/>
      </c>
      <c r="CP149" s="146" t="n">
        <v>0</v>
      </c>
      <c r="CQ149" s="147" t="inlineStr">
        <is>
          <t>Regular</t>
        </is>
      </c>
      <c r="CR149" s="225">
        <f>AM149/VLOOKUP(T149,'USD Converstion'!$C$7:$D$174,2,FALSE)</f>
        <v/>
      </c>
      <c r="CS149" s="226">
        <f>AT149</f>
        <v/>
      </c>
      <c r="CT149" s="222" t="n">
        <v>0</v>
      </c>
      <c r="CU149" s="227" t="n"/>
      <c r="CV149" s="145">
        <f>IF(AX149&gt;0,1,0)</f>
        <v/>
      </c>
      <c r="CW149" s="145">
        <f>IF(AY149&gt;0,1,0)</f>
        <v/>
      </c>
      <c r="CX149" s="52" t="n">
        <v>0</v>
      </c>
      <c r="DM149">
        <f>IF(LOWER(T149)="ILS",12,1)*Y149/VLOOKUP($T149,CPC_USDConversion_xlTbl[[Currency2]:[Units/1 USD]],2,FALSE)</f>
        <v/>
      </c>
    </row>
    <row r="150">
      <c r="B150" s="113" t="n">
        <v>126563</v>
      </c>
      <c r="C150" s="113" t="n">
        <v>76159</v>
      </c>
      <c r="D150" s="113" t="n">
        <v>52860</v>
      </c>
      <c r="E150" s="114" t="inlineStr">
        <is>
          <t>Javier Rujas</t>
        </is>
      </c>
      <c r="F150" s="152" t="inlineStr">
        <is>
          <t>Professional Services Consultant</t>
        </is>
      </c>
      <c r="G150" s="113" t="inlineStr">
        <is>
          <t>Professional Services, Europe</t>
        </is>
      </c>
      <c r="H150" s="113" t="inlineStr">
        <is>
          <t>Ian Gander</t>
        </is>
      </c>
      <c r="I150" s="113" t="inlineStr">
        <is>
          <t>Eitan Lugassi (Gilad)</t>
        </is>
      </c>
      <c r="J150" s="114" t="inlineStr">
        <is>
          <t>Sharon Schusheim</t>
        </is>
      </c>
      <c r="K150" s="114" t="inlineStr">
        <is>
          <t>Sharon Schusheim</t>
        </is>
      </c>
      <c r="L150" s="113" t="inlineStr">
        <is>
          <t>Professional Services</t>
        </is>
      </c>
      <c r="M150" s="115" t="n">
        <v>1</v>
      </c>
      <c r="N150" s="151">
        <f>LEFT(CA150,3)</f>
        <v/>
      </c>
      <c r="O150" s="216" t="n">
        <v>43976</v>
      </c>
      <c r="P150" s="118">
        <f>($D$5-O150)/365</f>
        <v/>
      </c>
      <c r="Q150" s="119">
        <f>Q150</f>
        <v/>
      </c>
      <c r="R150" s="52" t="n"/>
      <c r="S150" s="120" t="inlineStr">
        <is>
          <t>Spain</t>
        </is>
      </c>
      <c r="T150" s="120" t="inlineStr">
        <is>
          <t>EUR</t>
        </is>
      </c>
      <c r="U150" s="120" t="n">
        <v>78250</v>
      </c>
      <c r="V150" s="120" t="n"/>
      <c r="W150" s="120" t="n">
        <v>5261.904761904761</v>
      </c>
      <c r="X150" s="120">
        <f>W150+V150+U150</f>
        <v/>
      </c>
      <c r="Y150" s="121" t="n"/>
      <c r="Z150" s="121" t="n"/>
      <c r="AA150" s="122" t="n"/>
      <c r="AB150" s="122" t="n"/>
      <c r="AC150" s="122" t="n"/>
      <c r="AD150" s="123">
        <f>AC150+AB150+AA150</f>
        <v/>
      </c>
      <c r="AE150" s="124">
        <f>IFERROR(AD150/X150-1,"")</f>
        <v/>
      </c>
      <c r="AF150" s="217">
        <f>IF(LOWER(T150)="ILS",12,1)*X150/VLOOKUP($T150,CPC_USDConversion_xlTbl[[Currency2]:[Units/1 USD]],2,FALSE)</f>
        <v/>
      </c>
      <c r="AG150" s="217">
        <f>IF(LOWER(T150)="ILS",12,1)*AD150/VLOOKUP($T150,CPC_USDConversion_xlTbl[[Currency2]:[Units/1 USD]],2,FALSE)</f>
        <v/>
      </c>
      <c r="AH150" s="126">
        <f>AF150/VLOOKUP($S150,'CP$'!$B$5:$D$74,2,FALSE)</f>
        <v/>
      </c>
      <c r="AI150" s="126">
        <f>AG150/VLOOKUP($S150,'CP$'!$B$5:$D$74,2,FALSE)</f>
        <v/>
      </c>
      <c r="AJ150" s="52" t="n"/>
      <c r="AK150" s="127" t="inlineStr">
        <is>
          <t>Target Bonus</t>
        </is>
      </c>
      <c r="AL150" s="218" t="n"/>
      <c r="AM150" s="129" t="n">
        <v>5000</v>
      </c>
      <c r="AN150" s="121" t="n"/>
      <c r="AO150" s="130" t="n"/>
      <c r="AP150" s="131">
        <f>IFERROR(AO150/AM150,"")</f>
        <v/>
      </c>
      <c r="AQ150" s="219">
        <f>AO150*CC150</f>
        <v/>
      </c>
      <c r="AR150" s="219" t="n"/>
      <c r="AS150" s="220">
        <f>AQ150-AR150</f>
        <v/>
      </c>
      <c r="AT150" s="217">
        <f>AS150/VLOOKUP($T150,'USD Converstion'!$C$7:$D$174,2,FALSE)</f>
        <v/>
      </c>
      <c r="AU150" s="52" t="n"/>
      <c r="AV150" s="221" t="n"/>
      <c r="AW150" s="222" t="n"/>
      <c r="AX150" s="222" t="n"/>
      <c r="AY150" s="223" t="n"/>
      <c r="AZ150" s="52" t="n"/>
      <c r="BA150" s="137" t="inlineStr">
        <is>
          <t>JS UPDATE COMMENT IS MISSING</t>
        </is>
      </c>
      <c r="BB150" s="138" t="inlineStr">
        <is>
          <t xml:space="preserve"> </t>
        </is>
      </c>
      <c r="BC150" s="52" t="n"/>
      <c r="BD150" s="219" t="n"/>
      <c r="BE150" s="219" t="n"/>
      <c r="BF150" s="219" t="n"/>
      <c r="BG150" s="120">
        <f>BF150+BE150+BD150</f>
        <v/>
      </c>
      <c r="BH150" s="217">
        <f>IF(LOWER(T150)="ILS",12,1)*BG150/VLOOKUP($T150,CPC_USDConversion_xlTbl[[Currency2]:[Units/1 USD]],2,FALSE)</f>
        <v/>
      </c>
      <c r="BI150" s="224">
        <f>BH150/VLOOKUP($S150,'CP$'!$B$5:$D$74,2,FALSE)</f>
        <v/>
      </c>
      <c r="BJ150" s="140" t="n">
        <v>55000</v>
      </c>
      <c r="BK150" s="140" t="n">
        <v>80000</v>
      </c>
      <c r="BL150" s="141">
        <f>IFERROR(U150/X150,"")</f>
        <v/>
      </c>
      <c r="BM150" s="141">
        <f>IFERROR(V150/X150,"")</f>
        <v/>
      </c>
      <c r="BN150" s="141">
        <f>IFERROR(W150/X150,"")</f>
        <v/>
      </c>
      <c r="BO150" s="141">
        <f>IFERROR(AA150/AD150,"")</f>
        <v/>
      </c>
      <c r="BP150" s="141">
        <f>IFERROR(AB150/AD150,"")</f>
        <v/>
      </c>
      <c r="BQ150" s="141">
        <f>IFERROR(AC150/AD150,"")</f>
        <v/>
      </c>
      <c r="BR150" s="119" t="n"/>
      <c r="BS150" s="119" t="n"/>
      <c r="BT150" s="119" t="n"/>
      <c r="BU150" s="119" t="n"/>
      <c r="BV150" s="119" t="n"/>
      <c r="BW150" s="119" t="n"/>
      <c r="BX150" s="119" t="n"/>
      <c r="BY150" s="119" t="n"/>
      <c r="BZ150" s="119" t="inlineStr">
        <is>
          <t>Employee</t>
        </is>
      </c>
      <c r="CA150" s="142" t="inlineStr">
        <is>
          <t>T41P</t>
        </is>
      </c>
      <c r="CB150" s="131" t="n">
        <v>1</v>
      </c>
      <c r="CC150" s="143">
        <f>IF(P150&gt;1,1,P150)*CB150</f>
        <v/>
      </c>
      <c r="CD150" s="143" t="n"/>
      <c r="CE150" s="222" t="n"/>
      <c r="CF150" s="86" t="n"/>
      <c r="CG150" s="219" t="n">
        <v>58736.58536585367</v>
      </c>
      <c r="CH150" s="217">
        <f>IF(LOWER(T150)="ILS",12,1)*CG150/VLOOKUP($T150,CPC_USDConversion_xlTbl[[Currency2]:[Units/1 USD]],2,FALSE)</f>
        <v/>
      </c>
      <c r="CI150" s="225">
        <f>AF150</f>
        <v/>
      </c>
      <c r="CJ150" s="225">
        <f>IFERROR(CI150-CH150,"")</f>
        <v/>
      </c>
      <c r="CK150" s="140">
        <f>ROUND(AN150*CC150,-2)</f>
        <v/>
      </c>
      <c r="CL150" s="217">
        <f>CK150/VLOOKUP($T150,'USD Converstion'!$C$7:$D$174,2,FALSE)</f>
        <v/>
      </c>
      <c r="CM150" s="145">
        <f>IF(AD150&gt;X150,1,0)</f>
        <v/>
      </c>
      <c r="CN150" s="225">
        <f>IF(CM150&gt;0,AG150,0)</f>
        <v/>
      </c>
      <c r="CO150" s="225">
        <f>IF(CM150=0,0,AF150)</f>
        <v/>
      </c>
      <c r="CP150" s="146" t="n">
        <v>0</v>
      </c>
      <c r="CQ150" s="147" t="inlineStr">
        <is>
          <t>Regular</t>
        </is>
      </c>
      <c r="CR150" s="225">
        <f>AM150/VLOOKUP(T150,'USD Converstion'!$C$7:$D$174,2,FALSE)</f>
        <v/>
      </c>
      <c r="CS150" s="226">
        <f>AT150</f>
        <v/>
      </c>
      <c r="CT150" s="222" t="n">
        <v>0</v>
      </c>
      <c r="CU150" s="227" t="n"/>
      <c r="CV150" s="145">
        <f>IF(AX150&gt;0,1,0)</f>
        <v/>
      </c>
      <c r="CW150" s="145">
        <f>IF(AY150&gt;0,1,0)</f>
        <v/>
      </c>
      <c r="CX150" s="52" t="n">
        <v>0</v>
      </c>
      <c r="DM150">
        <f>IF(LOWER(T150)="ILS",12,1)*Y150/VLOOKUP($T150,CPC_USDConversion_xlTbl[[Currency2]:[Units/1 USD]],2,FALSE)</f>
        <v/>
      </c>
    </row>
    <row r="151">
      <c r="B151" s="113" t="n">
        <v>128161</v>
      </c>
      <c r="C151" s="113" t="n">
        <v>101040</v>
      </c>
      <c r="D151" s="113" t="n"/>
      <c r="E151" s="114" t="inlineStr">
        <is>
          <t>David Wong</t>
        </is>
      </c>
      <c r="F151" s="152" t="inlineStr">
        <is>
          <t>Strategic Account Manager</t>
        </is>
      </c>
      <c r="G151" s="113" t="inlineStr">
        <is>
          <t>Global Strategic Sales Team</t>
        </is>
      </c>
      <c r="H151" s="113" t="inlineStr">
        <is>
          <t>Robert Pizzari</t>
        </is>
      </c>
      <c r="I151" s="113" t="inlineStr">
        <is>
          <t>Robert Pizzari</t>
        </is>
      </c>
      <c r="J151" s="114" t="inlineStr">
        <is>
          <t>Sharat Sinha</t>
        </is>
      </c>
      <c r="K151" s="114" t="inlineStr">
        <is>
          <t>Sharat Sinha</t>
        </is>
      </c>
      <c r="L151" s="113" t="inlineStr">
        <is>
          <t>APAC Sales</t>
        </is>
      </c>
      <c r="M151" s="115" t="n">
        <v>1</v>
      </c>
      <c r="N151" s="151">
        <f>LEFT(CA151,3)</f>
        <v/>
      </c>
      <c r="O151" s="216" t="n">
        <v>41470</v>
      </c>
      <c r="P151" s="118">
        <f>($D$5-O151)/365</f>
        <v/>
      </c>
      <c r="Q151" s="119">
        <f>Q151</f>
        <v/>
      </c>
      <c r="R151" s="52" t="n"/>
      <c r="S151" s="120" t="inlineStr">
        <is>
          <t>Hong Kong</t>
        </is>
      </c>
      <c r="T151" s="120" t="inlineStr">
        <is>
          <t>HKD</t>
        </is>
      </c>
      <c r="U151" s="120" t="n">
        <v>890900</v>
      </c>
      <c r="V151" s="120" t="n">
        <v>427645.4545454545</v>
      </c>
      <c r="W151" s="120" t="n"/>
      <c r="X151" s="120">
        <f>W151+V151+U151</f>
        <v/>
      </c>
      <c r="Y151" s="121" t="n"/>
      <c r="Z151" s="121" t="n"/>
      <c r="AA151" s="122" t="n"/>
      <c r="AB151" s="122" t="n"/>
      <c r="AC151" s="122" t="n"/>
      <c r="AD151" s="123">
        <f>AC151+AB151+AA151</f>
        <v/>
      </c>
      <c r="AE151" s="124">
        <f>IFERROR(AD151/X151-1,"")</f>
        <v/>
      </c>
      <c r="AF151" s="217">
        <f>IF(LOWER(T151)="ILS",12,1)*X151/VLOOKUP($T151,CPC_USDConversion_xlTbl[[Currency2]:[Units/1 USD]],2,FALSE)</f>
        <v/>
      </c>
      <c r="AG151" s="217">
        <f>IF(LOWER(T151)="ILS",12,1)*AD151/VLOOKUP($T151,CPC_USDConversion_xlTbl[[Currency2]:[Units/1 USD]],2,FALSE)</f>
        <v/>
      </c>
      <c r="AH151" s="126">
        <f>AF151/VLOOKUP($S151,'CP$'!$B$5:$D$74,2,FALSE)</f>
        <v/>
      </c>
      <c r="AI151" s="126">
        <f>AG151/VLOOKUP($S151,'CP$'!$B$5:$D$74,2,FALSE)</f>
        <v/>
      </c>
      <c r="AJ151" s="52" t="n"/>
      <c r="AK151" s="127" t="inlineStr">
        <is>
          <t>Sales Variable</t>
        </is>
      </c>
      <c r="AL151" s="218" t="n"/>
      <c r="AM151" s="129" t="n"/>
      <c r="AN151" s="121" t="n"/>
      <c r="AO151" s="130" t="n"/>
      <c r="AP151" s="131">
        <f>IFERROR(AO151/AM151,"")</f>
        <v/>
      </c>
      <c r="AQ151" s="219">
        <f>AO151*CC151</f>
        <v/>
      </c>
      <c r="AR151" s="219" t="n"/>
      <c r="AS151" s="220">
        <f>AQ151-AR151</f>
        <v/>
      </c>
      <c r="AT151" s="217">
        <f>AS151/VLOOKUP($T151,'USD Converstion'!$C$7:$D$174,2,FALSE)</f>
        <v/>
      </c>
      <c r="AU151" s="52" t="n"/>
      <c r="AV151" s="221" t="n">
        <v>43615</v>
      </c>
      <c r="AW151" s="222" t="n">
        <v>29274.47572815534</v>
      </c>
      <c r="AX151" s="222" t="n"/>
      <c r="AY151" s="223" t="n"/>
      <c r="AZ151" s="52" t="n"/>
      <c r="BA151" s="137" t="inlineStr">
        <is>
          <t>Missing title and manager update</t>
        </is>
      </c>
      <c r="BB151" s="138" t="inlineStr">
        <is>
          <t xml:space="preserve"> </t>
        </is>
      </c>
      <c r="BC151" s="52" t="n"/>
      <c r="BD151" s="219" t="n">
        <v>678000</v>
      </c>
      <c r="BE151" s="219" t="n">
        <v>452000</v>
      </c>
      <c r="BF151" s="219" t="n"/>
      <c r="BG151" s="120">
        <f>BF151+BE151+BD151</f>
        <v/>
      </c>
      <c r="BH151" s="217">
        <f>IF(LOWER(T151)="ILS",12,1)*BG151/VLOOKUP($T151,CPC_USDConversion_xlTbl[[Currency2]:[Units/1 USD]],2,FALSE)</f>
        <v/>
      </c>
      <c r="BI151" s="224">
        <f>BH151/VLOOKUP($S151,'CP$'!$B$5:$D$74,2,FALSE)</f>
        <v/>
      </c>
      <c r="BJ151" s="140" t="n">
        <v>950000</v>
      </c>
      <c r="BK151" s="140" t="n">
        <v>1500000</v>
      </c>
      <c r="BL151" s="141">
        <f>IFERROR(U151/X151,"")</f>
        <v/>
      </c>
      <c r="BM151" s="141">
        <f>IFERROR(V151/X151,"")</f>
        <v/>
      </c>
      <c r="BN151" s="141">
        <f>IFERROR(W151/X151,"")</f>
        <v/>
      </c>
      <c r="BO151" s="141">
        <f>IFERROR(AA151/AD151,"")</f>
        <v/>
      </c>
      <c r="BP151" s="141">
        <f>IFERROR(AB151/AD151,"")</f>
        <v/>
      </c>
      <c r="BQ151" s="141">
        <f>IFERROR(AC151/AD151,"")</f>
        <v/>
      </c>
      <c r="BR151" s="119" t="n">
        <v>4</v>
      </c>
      <c r="BS151" s="119" t="n">
        <v>3</v>
      </c>
      <c r="BT151" s="119" t="n">
        <v>4</v>
      </c>
      <c r="BU151" s="119" t="n"/>
      <c r="BV151" s="119" t="n"/>
      <c r="BW151" s="119" t="n"/>
      <c r="BX151" s="119" t="n"/>
      <c r="BY151" s="119" t="n"/>
      <c r="BZ151" s="119" t="inlineStr">
        <is>
          <t>Employee</t>
        </is>
      </c>
      <c r="CA151" s="142" t="inlineStr">
        <is>
          <t>S43P</t>
        </is>
      </c>
      <c r="CB151" s="131" t="n">
        <v>1</v>
      </c>
      <c r="CC151" s="143">
        <f>IF(P151&gt;1,1,P151)*CB151</f>
        <v/>
      </c>
      <c r="CD151" s="143" t="n"/>
      <c r="CE151" s="222" t="n">
        <v>29810.28</v>
      </c>
      <c r="CF151" s="86" t="n"/>
      <c r="CG151" s="219" t="n">
        <v>1146736.585365854</v>
      </c>
      <c r="CH151" s="217">
        <f>IF(LOWER(T151)="ILS",12,1)*CG151/VLOOKUP($T151,CPC_USDConversion_xlTbl[[Currency2]:[Units/1 USD]],2,FALSE)</f>
        <v/>
      </c>
      <c r="CI151" s="225">
        <f>AF151</f>
        <v/>
      </c>
      <c r="CJ151" s="225">
        <f>IFERROR(CI151-CH151,"")</f>
        <v/>
      </c>
      <c r="CK151" s="140">
        <f>ROUND(AN151*CC151,-2)</f>
        <v/>
      </c>
      <c r="CL151" s="217">
        <f>CK151/VLOOKUP($T151,'USD Converstion'!$C$7:$D$174,2,FALSE)</f>
        <v/>
      </c>
      <c r="CM151" s="145">
        <f>IF(AD151&gt;X151,1,0)</f>
        <v/>
      </c>
      <c r="CN151" s="225">
        <f>IF(CM151&gt;0,AG151,0)</f>
        <v/>
      </c>
      <c r="CO151" s="225">
        <f>IF(CM151=0,0,AF151)</f>
        <v/>
      </c>
      <c r="CP151" s="146" t="n">
        <v>0</v>
      </c>
      <c r="CQ151" s="147" t="inlineStr">
        <is>
          <t>Regular</t>
        </is>
      </c>
      <c r="CR151" s="225">
        <f>AM151/VLOOKUP(T151,'USD Converstion'!$C$7:$D$174,2,FALSE)</f>
        <v/>
      </c>
      <c r="CS151" s="226">
        <f>AT151</f>
        <v/>
      </c>
      <c r="CT151" s="222" t="n">
        <v>0</v>
      </c>
      <c r="CU151" s="227" t="n"/>
      <c r="CV151" s="145">
        <f>IF(AX151&gt;0,1,0)</f>
        <v/>
      </c>
      <c r="CW151" s="145">
        <f>IF(AY151&gt;0,1,0)</f>
        <v/>
      </c>
      <c r="CX151" s="52" t="n">
        <v>0</v>
      </c>
      <c r="DM151">
        <f>IF(LOWER(T151)="ILS",12,1)*Y151/VLOOKUP($T151,CPC_USDConversion_xlTbl[[Currency2]:[Units/1 USD]],2,FALSE)</f>
        <v/>
      </c>
    </row>
    <row r="152">
      <c r="B152" s="113" t="n">
        <v>137465</v>
      </c>
      <c r="C152" s="113" t="n">
        <v>64861</v>
      </c>
      <c r="D152" s="113" t="n">
        <v>51812</v>
      </c>
      <c r="E152" s="114" t="inlineStr">
        <is>
          <t>Mark Mitchell</t>
        </is>
      </c>
      <c r="F152" s="152" t="inlineStr">
        <is>
          <t>Team Leader - Direct Touch (North &amp; Scotland)</t>
        </is>
      </c>
      <c r="G152" s="113" t="inlineStr">
        <is>
          <t>Security Engineering, UK &amp; I</t>
        </is>
      </c>
      <c r="H152" s="113" t="inlineStr">
        <is>
          <t>Ian Porteous</t>
        </is>
      </c>
      <c r="I152" s="113" t="inlineStr">
        <is>
          <t>Peter Sandkuijl</t>
        </is>
      </c>
      <c r="J152" s="114" t="inlineStr">
        <is>
          <t>Bruno Darmon</t>
        </is>
      </c>
      <c r="K152" s="114" t="inlineStr">
        <is>
          <t>Bruno Darmon</t>
        </is>
      </c>
      <c r="L152" s="113" t="inlineStr">
        <is>
          <t>EMEA Sales</t>
        </is>
      </c>
      <c r="M152" s="115" t="n">
        <v>1</v>
      </c>
      <c r="N152" s="151">
        <f>LEFT(CA152,3)</f>
        <v/>
      </c>
      <c r="O152" s="216" t="n">
        <v>43398</v>
      </c>
      <c r="P152" s="118">
        <f>($D$5-O152)/365</f>
        <v/>
      </c>
      <c r="Q152" s="119">
        <f>Q152</f>
        <v/>
      </c>
      <c r="R152" s="52" t="n"/>
      <c r="S152" s="120" t="inlineStr">
        <is>
          <t>Great Britain</t>
        </is>
      </c>
      <c r="T152" s="120" t="inlineStr">
        <is>
          <t>GBP</t>
        </is>
      </c>
      <c r="U152" s="120" t="n">
        <v>101500</v>
      </c>
      <c r="V152" s="120" t="n">
        <v>17390.90909090909</v>
      </c>
      <c r="W152" s="120" t="n"/>
      <c r="X152" s="120">
        <f>W152+V152+U152</f>
        <v/>
      </c>
      <c r="Y152" s="121" t="n"/>
      <c r="Z152" s="121" t="n"/>
      <c r="AA152" s="122" t="n">
        <v>997</v>
      </c>
      <c r="AB152" s="122" t="n">
        <v>0.8897672996547964</v>
      </c>
      <c r="AC152" s="122" t="n"/>
      <c r="AD152" s="123">
        <f>AC152+AB152+AA152</f>
        <v/>
      </c>
      <c r="AE152" s="124">
        <f>IFERROR(AD152/X152-1,"")</f>
        <v/>
      </c>
      <c r="AF152" s="217">
        <f>IF(LOWER(T152)="ILS",12,1)*X152/VLOOKUP($T152,CPC_USDConversion_xlTbl[[Currency2]:[Units/1 USD]],2,FALSE)</f>
        <v/>
      </c>
      <c r="AG152" s="217">
        <f>IF(LOWER(T152)="ILS",12,1)*AD152/VLOOKUP($T152,CPC_USDConversion_xlTbl[[Currency2]:[Units/1 USD]],2,FALSE)</f>
        <v/>
      </c>
      <c r="AH152" s="126">
        <f>AF152/VLOOKUP($S152,'CP$'!$B$5:$D$74,2,FALSE)</f>
        <v/>
      </c>
      <c r="AI152" s="126">
        <f>AG152/VLOOKUP($S152,'CP$'!$B$5:$D$74,2,FALSE)</f>
        <v/>
      </c>
      <c r="AJ152" s="52" t="n"/>
      <c r="AK152" s="127" t="inlineStr">
        <is>
          <t>Sales Variable</t>
        </is>
      </c>
      <c r="AL152" s="218" t="n"/>
      <c r="AM152" s="129" t="n"/>
      <c r="AN152" s="121" t="n"/>
      <c r="AO152" s="130" t="n"/>
      <c r="AP152" s="131">
        <f>IFERROR(AO152/AM152,"")</f>
        <v/>
      </c>
      <c r="AQ152" s="219">
        <f>AO152*CC152</f>
        <v/>
      </c>
      <c r="AR152" s="219" t="n"/>
      <c r="AS152" s="220">
        <f>AQ152-AR152</f>
        <v/>
      </c>
      <c r="AT152" s="217">
        <f>AS152/VLOOKUP($T152,'USD Converstion'!$C$7:$D$174,2,FALSE)</f>
        <v/>
      </c>
      <c r="AU152" s="52" t="n"/>
      <c r="AV152" s="221" t="n">
        <v>43957</v>
      </c>
      <c r="AW152" s="222" t="n">
        <v>7383.097087378641</v>
      </c>
      <c r="AX152" s="222" t="n"/>
      <c r="AY152" s="223" t="n"/>
      <c r="AZ152" s="52" t="n"/>
      <c r="BA152" s="137" t="inlineStr">
        <is>
          <t>January, 2021 - Promotion change from JS:E41P, Title:Security Engineer, Yearly Salary:64800, Yearly Commission:16200, Total Compensation:81000 to JS:E41M, Title:Team Leader - Direct Touch (North &amp; Scotland), Yearly Salary:73600, Yearly Commission:18800, Total Compensation:92400</t>
        </is>
      </c>
      <c r="BB152" s="138" t="inlineStr">
        <is>
          <t xml:space="preserve"> </t>
        </is>
      </c>
      <c r="BC152" s="52" t="n"/>
      <c r="BD152" s="219" t="n">
        <v>62400</v>
      </c>
      <c r="BE152" s="219" t="n">
        <v>15600</v>
      </c>
      <c r="BF152" s="219" t="n"/>
      <c r="BG152" s="120">
        <f>BF152+BE152+BD152</f>
        <v/>
      </c>
      <c r="BH152" s="217">
        <f>IF(LOWER(T152)="ILS",12,1)*BG152/VLOOKUP($T152,CPC_USDConversion_xlTbl[[Currency2]:[Units/1 USD]],2,FALSE)</f>
        <v/>
      </c>
      <c r="BI152" s="224">
        <f>BH152/VLOOKUP($S152,'CP$'!$B$5:$D$74,2,FALSE)</f>
        <v/>
      </c>
      <c r="BJ152" s="140" t="n">
        <v>80000</v>
      </c>
      <c r="BK152" s="140" t="n">
        <v>130000</v>
      </c>
      <c r="BL152" s="141">
        <f>IFERROR(U152/X152,"")</f>
        <v/>
      </c>
      <c r="BM152" s="141">
        <f>IFERROR(V152/X152,"")</f>
        <v/>
      </c>
      <c r="BN152" s="141">
        <f>IFERROR(W152/X152,"")</f>
        <v/>
      </c>
      <c r="BO152" s="141">
        <f>IFERROR(AA152/AD152,"")</f>
        <v/>
      </c>
      <c r="BP152" s="141">
        <f>IFERROR(AB152/AD152,"")</f>
        <v/>
      </c>
      <c r="BQ152" s="141">
        <f>IFERROR(AC152/AD152,"")</f>
        <v/>
      </c>
      <c r="BR152" s="119" t="n">
        <v>2</v>
      </c>
      <c r="BS152" s="119" t="n">
        <v>3</v>
      </c>
      <c r="BT152" s="119" t="n">
        <v>4</v>
      </c>
      <c r="BU152" s="119" t="n">
        <v>0</v>
      </c>
      <c r="BV152" s="119" t="n"/>
      <c r="BW152" s="119" t="n"/>
      <c r="BX152" s="119" t="n"/>
      <c r="BY152" s="119" t="n"/>
      <c r="BZ152" s="119" t="inlineStr">
        <is>
          <t>Employee</t>
        </is>
      </c>
      <c r="CA152" s="142" t="inlineStr">
        <is>
          <t>E41M</t>
        </is>
      </c>
      <c r="CB152" s="131" t="n">
        <v>1</v>
      </c>
      <c r="CC152" s="143">
        <f>IF(P152&gt;1,1,P152)*CB152</f>
        <v/>
      </c>
      <c r="CD152" s="143" t="n"/>
      <c r="CE152" s="222" t="n">
        <v>8380.4</v>
      </c>
      <c r="CF152" s="86" t="n"/>
      <c r="CG152" s="219" t="n">
        <v>79224.39024390244</v>
      </c>
      <c r="CH152" s="217">
        <f>IF(LOWER(T152)="ILS",12,1)*CG152/VLOOKUP($T152,CPC_USDConversion_xlTbl[[Currency2]:[Units/1 USD]],2,FALSE)</f>
        <v/>
      </c>
      <c r="CI152" s="225">
        <f>AF152</f>
        <v/>
      </c>
      <c r="CJ152" s="225">
        <f>IFERROR(CI152-CH152,"")</f>
        <v/>
      </c>
      <c r="CK152" s="140">
        <f>ROUND(AN152*CC152,-2)</f>
        <v/>
      </c>
      <c r="CL152" s="217">
        <f>CK152/VLOOKUP($T152,'USD Converstion'!$C$7:$D$174,2,FALSE)</f>
        <v/>
      </c>
      <c r="CM152" s="145">
        <f>IF(AD152&gt;X152,1,0)</f>
        <v/>
      </c>
      <c r="CN152" s="225">
        <f>IF(CM152&gt;0,AG152,0)</f>
        <v/>
      </c>
      <c r="CO152" s="225">
        <f>IF(CM152=0,0,AF152)</f>
        <v/>
      </c>
      <c r="CP152" s="146" t="n">
        <v>0</v>
      </c>
      <c r="CQ152" s="147" t="n">
        <v>0</v>
      </c>
      <c r="CR152" s="225">
        <f>AM152/VLOOKUP(T152,'USD Converstion'!$C$7:$D$174,2,FALSE)</f>
        <v/>
      </c>
      <c r="CS152" s="226">
        <f>AT152</f>
        <v/>
      </c>
      <c r="CT152" s="222" t="n">
        <v>0</v>
      </c>
      <c r="CU152" s="227" t="n">
        <v>0</v>
      </c>
      <c r="CV152" s="145">
        <f>IF(AX152&gt;0,1,0)</f>
        <v/>
      </c>
      <c r="CW152" s="145">
        <f>IF(AY152&gt;0,1,0)</f>
        <v/>
      </c>
      <c r="CX152" s="52" t="n">
        <v>0</v>
      </c>
      <c r="DM152">
        <f>IF(LOWER(T152)="ILS",12,1)*Y152/VLOOKUP($T152,CPC_USDConversion_xlTbl[[Currency2]:[Units/1 USD]],2,FALSE)</f>
        <v/>
      </c>
    </row>
    <row r="153">
      <c r="B153" s="113" t="n">
        <v>108356</v>
      </c>
      <c r="C153" s="113" t="n">
        <v>71172</v>
      </c>
      <c r="D153" s="113" t="n">
        <v>78422</v>
      </c>
      <c r="E153" s="114" t="inlineStr">
        <is>
          <t>Thomas Aylen</t>
        </is>
      </c>
      <c r="F153" s="152" t="inlineStr">
        <is>
          <t>Team Leader - Channel &amp; SI</t>
        </is>
      </c>
      <c r="G153" s="113" t="inlineStr">
        <is>
          <t>Security Engineering, UK &amp; I</t>
        </is>
      </c>
      <c r="H153" s="113" t="inlineStr">
        <is>
          <t>Ian Porteous</t>
        </is>
      </c>
      <c r="I153" s="113" t="inlineStr">
        <is>
          <t>Peter Sandkuijl</t>
        </is>
      </c>
      <c r="J153" s="114" t="inlineStr">
        <is>
          <t>Bruno Darmon</t>
        </is>
      </c>
      <c r="K153" s="114" t="inlineStr">
        <is>
          <t>Bruno Darmon</t>
        </is>
      </c>
      <c r="L153" s="113" t="inlineStr">
        <is>
          <t>EMEA Sales</t>
        </is>
      </c>
      <c r="M153" s="115" t="n">
        <v>1</v>
      </c>
      <c r="N153" s="151">
        <f>LEFT(CA153,3)</f>
        <v/>
      </c>
      <c r="O153" s="216" t="n">
        <v>42671</v>
      </c>
      <c r="P153" s="118">
        <f>($D$5-O153)/365</f>
        <v/>
      </c>
      <c r="Q153" s="119">
        <f>Q153</f>
        <v/>
      </c>
      <c r="R153" s="52" t="n"/>
      <c r="S153" s="120" t="inlineStr">
        <is>
          <t>Great Britain</t>
        </is>
      </c>
      <c r="T153" s="120" t="inlineStr">
        <is>
          <t>GBP</t>
        </is>
      </c>
      <c r="U153" s="120" t="n">
        <v>83500</v>
      </c>
      <c r="V153" s="120" t="n">
        <v>13754.54545454545</v>
      </c>
      <c r="W153" s="120" t="n"/>
      <c r="X153" s="120">
        <f>W153+V153+U153</f>
        <v/>
      </c>
      <c r="Y153" s="121" t="n"/>
      <c r="Z153" s="121" t="n"/>
      <c r="AA153" s="122" t="n">
        <v>996</v>
      </c>
      <c r="AB153" s="122" t="n">
        <v>0.07994689966624013</v>
      </c>
      <c r="AC153" s="122" t="n"/>
      <c r="AD153" s="123">
        <f>AC153+AB153+AA153</f>
        <v/>
      </c>
      <c r="AE153" s="124">
        <f>IFERROR(AD153/X153-1,"")</f>
        <v/>
      </c>
      <c r="AF153" s="217">
        <f>IF(LOWER(T153)="ILS",12,1)*X153/VLOOKUP($T153,CPC_USDConversion_xlTbl[[Currency2]:[Units/1 USD]],2,FALSE)</f>
        <v/>
      </c>
      <c r="AG153" s="217">
        <f>IF(LOWER(T153)="ILS",12,1)*AD153/VLOOKUP($T153,CPC_USDConversion_xlTbl[[Currency2]:[Units/1 USD]],2,FALSE)</f>
        <v/>
      </c>
      <c r="AH153" s="126">
        <f>AF153/VLOOKUP($S153,'CP$'!$B$5:$D$74,2,FALSE)</f>
        <v/>
      </c>
      <c r="AI153" s="126">
        <f>AG153/VLOOKUP($S153,'CP$'!$B$5:$D$74,2,FALSE)</f>
        <v/>
      </c>
      <c r="AJ153" s="52" t="n"/>
      <c r="AK153" s="127" t="inlineStr">
        <is>
          <t>Sales Variable</t>
        </is>
      </c>
      <c r="AL153" s="218" t="n"/>
      <c r="AM153" s="129" t="n"/>
      <c r="AN153" s="121" t="n"/>
      <c r="AO153" s="130" t="n"/>
      <c r="AP153" s="131">
        <f>IFERROR(AO153/AM153,"")</f>
        <v/>
      </c>
      <c r="AQ153" s="219">
        <f>AO153*CC153</f>
        <v/>
      </c>
      <c r="AR153" s="219" t="n"/>
      <c r="AS153" s="220">
        <f>AQ153-AR153</f>
        <v/>
      </c>
      <c r="AT153" s="217">
        <f>AS153/VLOOKUP($T153,'USD Converstion'!$C$7:$D$174,2,FALSE)</f>
        <v/>
      </c>
      <c r="AU153" s="52" t="n"/>
      <c r="AV153" s="221" t="n">
        <v>43957</v>
      </c>
      <c r="AW153" s="222" t="n">
        <v>14665.76699029126</v>
      </c>
      <c r="AX153" s="222" t="n"/>
      <c r="AY153" s="223" t="n"/>
      <c r="AZ153" s="52" t="n"/>
      <c r="BA153" s="137" t="inlineStr">
        <is>
          <t>January, 2021 - Organization change from JS:E61P, Title:Security Engineer, Yearly Salary:46400, Yearly Commission:11600, Total Compensation:58000 to JS:E51M, Title:Team Leader - Channel &amp; SI, Yearly Salary:59200, Yearly Commission:14800, Total Compensation:74000</t>
        </is>
      </c>
      <c r="BB153" s="138" t="inlineStr">
        <is>
          <t xml:space="preserve"> </t>
        </is>
      </c>
      <c r="BC153" s="52" t="n"/>
      <c r="BD153" s="219" t="n">
        <v>44000</v>
      </c>
      <c r="BE153" s="219" t="n">
        <v>11000</v>
      </c>
      <c r="BF153" s="219" t="n"/>
      <c r="BG153" s="120">
        <f>BF153+BE153+BD153</f>
        <v/>
      </c>
      <c r="BH153" s="217">
        <f>IF(LOWER(T153)="ILS",12,1)*BG153/VLOOKUP($T153,CPC_USDConversion_xlTbl[[Currency2]:[Units/1 USD]],2,FALSE)</f>
        <v/>
      </c>
      <c r="BI153" s="224">
        <f>BH153/VLOOKUP($S153,'CP$'!$B$5:$D$74,2,FALSE)</f>
        <v/>
      </c>
      <c r="BJ153" s="140" t="n">
        <v>60000</v>
      </c>
      <c r="BK153" s="140" t="n">
        <v>95000</v>
      </c>
      <c r="BL153" s="141">
        <f>IFERROR(U153/X153,"")</f>
        <v/>
      </c>
      <c r="BM153" s="141">
        <f>IFERROR(V153/X153,"")</f>
        <v/>
      </c>
      <c r="BN153" s="141">
        <f>IFERROR(W153/X153,"")</f>
        <v/>
      </c>
      <c r="BO153" s="141">
        <f>IFERROR(AA153/AD153,"")</f>
        <v/>
      </c>
      <c r="BP153" s="141">
        <f>IFERROR(AB153/AD153,"")</f>
        <v/>
      </c>
      <c r="BQ153" s="141">
        <f>IFERROR(AC153/AD153,"")</f>
        <v/>
      </c>
      <c r="BR153" s="119" t="n">
        <v>5</v>
      </c>
      <c r="BS153" s="119" t="n">
        <v>4</v>
      </c>
      <c r="BT153" s="119" t="n">
        <v>4</v>
      </c>
      <c r="BU153" s="119" t="n">
        <v>0</v>
      </c>
      <c r="BV153" s="119" t="n"/>
      <c r="BW153" s="119" t="n"/>
      <c r="BX153" s="119" t="n"/>
      <c r="BY153" s="119" t="n"/>
      <c r="BZ153" s="119" t="inlineStr">
        <is>
          <t>Employee</t>
        </is>
      </c>
      <c r="CA153" s="142" t="inlineStr">
        <is>
          <t>E51M</t>
        </is>
      </c>
      <c r="CB153" s="131" t="n">
        <v>1</v>
      </c>
      <c r="CC153" s="143">
        <f>IF(P153&gt;1,1,P153)*CB153</f>
        <v/>
      </c>
      <c r="CD153" s="143" t="n"/>
      <c r="CE153" s="222" t="n">
        <v>28732.8</v>
      </c>
      <c r="CF153" s="86" t="n"/>
      <c r="CG153" s="219" t="n">
        <v>56785.36585365854</v>
      </c>
      <c r="CH153" s="217">
        <f>IF(LOWER(T153)="ILS",12,1)*CG153/VLOOKUP($T153,CPC_USDConversion_xlTbl[[Currency2]:[Units/1 USD]],2,FALSE)</f>
        <v/>
      </c>
      <c r="CI153" s="225">
        <f>AF153</f>
        <v/>
      </c>
      <c r="CJ153" s="225">
        <f>IFERROR(CI153-CH153,"")</f>
        <v/>
      </c>
      <c r="CK153" s="140">
        <f>ROUND(AN153*CC153,-2)</f>
        <v/>
      </c>
      <c r="CL153" s="217">
        <f>CK153/VLOOKUP($T153,'USD Converstion'!$C$7:$D$174,2,FALSE)</f>
        <v/>
      </c>
      <c r="CM153" s="145">
        <f>IF(AD153&gt;X153,1,0)</f>
        <v/>
      </c>
      <c r="CN153" s="225">
        <f>IF(CM153&gt;0,AG153,0)</f>
        <v/>
      </c>
      <c r="CO153" s="225">
        <f>IF(CM153=0,0,AF153)</f>
        <v/>
      </c>
      <c r="CP153" s="146" t="n">
        <v>0</v>
      </c>
      <c r="CQ153" s="147" t="n">
        <v>0</v>
      </c>
      <c r="CR153" s="225">
        <f>AM153/VLOOKUP(T153,'USD Converstion'!$C$7:$D$174,2,FALSE)</f>
        <v/>
      </c>
      <c r="CS153" s="226">
        <f>AT153</f>
        <v/>
      </c>
      <c r="CT153" s="222" t="n">
        <v>0</v>
      </c>
      <c r="CU153" s="227" t="n">
        <v>0</v>
      </c>
      <c r="CV153" s="145">
        <f>IF(AX153&gt;0,1,0)</f>
        <v/>
      </c>
      <c r="CW153" s="145">
        <f>IF(AY153&gt;0,1,0)</f>
        <v/>
      </c>
      <c r="CX153" s="52" t="n">
        <v>0</v>
      </c>
      <c r="DM153">
        <f>IF(LOWER(T153)="ILS",12,1)*Y153/VLOOKUP($T153,CPC_USDConversion_xlTbl[[Currency2]:[Units/1 USD]],2,FALSE)</f>
        <v/>
      </c>
    </row>
    <row r="154">
      <c r="B154" s="113" t="n">
        <v>114202</v>
      </c>
      <c r="C154" s="113" t="n">
        <v>70614</v>
      </c>
      <c r="D154" s="113" t="n">
        <v>119356</v>
      </c>
      <c r="E154" s="114" t="inlineStr">
        <is>
          <t>Ankit Rana</t>
        </is>
      </c>
      <c r="F154" s="152" t="inlineStr">
        <is>
          <t>Technology Leader</t>
        </is>
      </c>
      <c r="G154" s="113" t="inlineStr">
        <is>
          <t>TAC India</t>
        </is>
      </c>
      <c r="H154" s="113" t="inlineStr">
        <is>
          <t>Amita Tiwari</t>
        </is>
      </c>
      <c r="I154" s="113" t="inlineStr">
        <is>
          <t>Amit Lewenhoff</t>
        </is>
      </c>
      <c r="J154" s="114" t="inlineStr">
        <is>
          <t>Sharon Elmashaly</t>
        </is>
      </c>
      <c r="K154" s="114" t="inlineStr">
        <is>
          <t>Sharon Elmashaly</t>
        </is>
      </c>
      <c r="L154" s="113" t="inlineStr">
        <is>
          <t>TAC</t>
        </is>
      </c>
      <c r="M154" s="115" t="n">
        <v>1</v>
      </c>
      <c r="N154" s="151">
        <f>LEFT(CA154,3)</f>
        <v/>
      </c>
      <c r="O154" s="216" t="n">
        <v>43213</v>
      </c>
      <c r="P154" s="118">
        <f>($D$5-O154)/365</f>
        <v/>
      </c>
      <c r="Q154" s="119">
        <f>Q154</f>
        <v/>
      </c>
      <c r="R154" s="52" t="n"/>
      <c r="S154" s="120" t="inlineStr">
        <is>
          <t>India</t>
        </is>
      </c>
      <c r="T154" s="120" t="inlineStr">
        <is>
          <t>INR</t>
        </is>
      </c>
      <c r="U154" s="120" t="n">
        <v>2259500</v>
      </c>
      <c r="V154" s="120" t="n"/>
      <c r="W154" s="120" t="n"/>
      <c r="X154" s="120">
        <f>W154+V154+U154</f>
        <v/>
      </c>
      <c r="Y154" s="121" t="n"/>
      <c r="Z154" s="121" t="n"/>
      <c r="AA154" s="122" t="n"/>
      <c r="AB154" s="122" t="n"/>
      <c r="AC154" s="122" t="n"/>
      <c r="AD154" s="123">
        <f>AC154+AB154+AA154</f>
        <v/>
      </c>
      <c r="AE154" s="124">
        <f>IFERROR(AD154/X154-1,"")</f>
        <v/>
      </c>
      <c r="AF154" s="217">
        <f>IF(LOWER(T154)="ILS",12,1)*X154/VLOOKUP($T154,CPC_USDConversion_xlTbl[[Currency2]:[Units/1 USD]],2,FALSE)</f>
        <v/>
      </c>
      <c r="AG154" s="217">
        <f>IF(LOWER(T154)="ILS",12,1)*AD154/VLOOKUP($T154,CPC_USDConversion_xlTbl[[Currency2]:[Units/1 USD]],2,FALSE)</f>
        <v/>
      </c>
      <c r="AH154" s="126">
        <f>AF154/VLOOKUP($S154,'CP$'!$B$5:$D$74,2,FALSE)</f>
        <v/>
      </c>
      <c r="AI154" s="126">
        <f>AG154/VLOOKUP($S154,'CP$'!$B$5:$D$74,2,FALSE)</f>
        <v/>
      </c>
      <c r="AJ154" s="52" t="n"/>
      <c r="AK154" s="127" t="inlineStr">
        <is>
          <t>Regular</t>
        </is>
      </c>
      <c r="AL154" s="218" t="n">
        <v>90000</v>
      </c>
      <c r="AM154" s="129" t="n"/>
      <c r="AN154" s="121" t="n"/>
      <c r="AO154" s="130" t="n"/>
      <c r="AP154" s="131">
        <f>IFERROR(AO154/AM154,"")</f>
        <v/>
      </c>
      <c r="AQ154" s="219">
        <f>AO154*CC154</f>
        <v/>
      </c>
      <c r="AR154" s="219" t="n"/>
      <c r="AS154" s="220">
        <f>AQ154-AR154</f>
        <v/>
      </c>
      <c r="AT154" s="217">
        <f>AS154/VLOOKUP($T154,'USD Converstion'!$C$7:$D$174,2,FALSE)</f>
        <v/>
      </c>
      <c r="AU154" s="52" t="n"/>
      <c r="AV154" s="221" t="n">
        <v>43615</v>
      </c>
      <c r="AW154" s="222" t="n">
        <v>7416.223300970873</v>
      </c>
      <c r="AX154" s="222" t="n"/>
      <c r="AY154" s="223" t="n"/>
      <c r="AZ154" s="52" t="n"/>
      <c r="BA154" s="137" t="inlineStr">
        <is>
          <t>January, 2021 - Organization change from Team:Raghu Ningegowda - India TAC- Morning Team, Title:Escalation Engineer, Yearly Salary: 1,550,000 , Total Compensation:1550000 to Team:Mouize Younus - TAC India - Weekend Team, Title:Technology Leader, Yearly Salary:1800000, Total Compensation:1800000 || June, 2020 - Organization change from Team:Mouize Younus - TAC India - Weekend Team to Team:Raghu Ningegowda - India TAC- Morning Team</t>
        </is>
      </c>
      <c r="BB154" s="138" t="inlineStr">
        <is>
          <t xml:space="preserve"> </t>
        </is>
      </c>
      <c r="BC154" s="52" t="n"/>
      <c r="BD154" s="219" t="n">
        <v>1550000</v>
      </c>
      <c r="BE154" s="219" t="n"/>
      <c r="BF154" s="219" t="n"/>
      <c r="BG154" s="120">
        <f>BF154+BE154+BD154</f>
        <v/>
      </c>
      <c r="BH154" s="217">
        <f>IF(LOWER(T154)="ILS",12,1)*BG154/VLOOKUP($T154,CPC_USDConversion_xlTbl[[Currency2]:[Units/1 USD]],2,FALSE)</f>
        <v/>
      </c>
      <c r="BI154" s="224">
        <f>BH154/VLOOKUP($S154,'CP$'!$B$5:$D$74,2,FALSE)</f>
        <v/>
      </c>
      <c r="BJ154" s="140" t="n">
        <v>900000</v>
      </c>
      <c r="BK154" s="140" t="n">
        <v>1800000</v>
      </c>
      <c r="BL154" s="141">
        <f>IFERROR(U154/X154,"")</f>
        <v/>
      </c>
      <c r="BM154" s="141">
        <f>IFERROR(V154/X154,"")</f>
        <v/>
      </c>
      <c r="BN154" s="141">
        <f>IFERROR(W154/X154,"")</f>
        <v/>
      </c>
      <c r="BO154" s="141">
        <f>IFERROR(AA154/AD154,"")</f>
        <v/>
      </c>
      <c r="BP154" s="141">
        <f>IFERROR(AB154/AD154,"")</f>
        <v/>
      </c>
      <c r="BQ154" s="141">
        <f>IFERROR(AC154/AD154,"")</f>
        <v/>
      </c>
      <c r="BR154" s="119" t="n">
        <v>4</v>
      </c>
      <c r="BS154" s="119" t="n">
        <v>3</v>
      </c>
      <c r="BT154" s="119" t="n">
        <v>4</v>
      </c>
      <c r="BU154" s="119" t="n"/>
      <c r="BV154" s="119" t="n"/>
      <c r="BW154" s="119" t="n"/>
      <c r="BX154" s="119" t="n"/>
      <c r="BY154" s="119" t="n"/>
      <c r="BZ154" s="119" t="inlineStr">
        <is>
          <t>Employee</t>
        </is>
      </c>
      <c r="CA154" s="142" t="inlineStr">
        <is>
          <t>T51P</t>
        </is>
      </c>
      <c r="CB154" s="131" t="n">
        <v>1</v>
      </c>
      <c r="CC154" s="143">
        <f>IF(P154&gt;1,1,P154)*CB154</f>
        <v/>
      </c>
      <c r="CD154" s="143" t="n"/>
      <c r="CE154" s="222" t="n">
        <v>5866.28</v>
      </c>
      <c r="CF154" s="86" t="n"/>
      <c r="CG154" s="219" t="n">
        <v>1512395.12195122</v>
      </c>
      <c r="CH154" s="217">
        <f>IF(LOWER(T154)="ILS",12,1)*CG154/VLOOKUP($T154,CPC_USDConversion_xlTbl[[Currency2]:[Units/1 USD]],2,FALSE)</f>
        <v/>
      </c>
      <c r="CI154" s="225">
        <f>AF154</f>
        <v/>
      </c>
      <c r="CJ154" s="225">
        <f>IFERROR(CI154-CH154,"")</f>
        <v/>
      </c>
      <c r="CK154" s="140">
        <f>ROUND(AN154*CC154,-2)</f>
        <v/>
      </c>
      <c r="CL154" s="217">
        <f>CK154/VLOOKUP($T154,'USD Converstion'!$C$7:$D$174,2,FALSE)</f>
        <v/>
      </c>
      <c r="CM154" s="145">
        <f>IF(AD154&gt;X154,1,0)</f>
        <v/>
      </c>
      <c r="CN154" s="225">
        <f>IF(CM154&gt;0,AG154,0)</f>
        <v/>
      </c>
      <c r="CO154" s="225">
        <f>IF(CM154=0,0,AF154)</f>
        <v/>
      </c>
      <c r="CP154" s="146" t="n">
        <v>0</v>
      </c>
      <c r="CQ154" s="147" t="inlineStr">
        <is>
          <t>Regular</t>
        </is>
      </c>
      <c r="CR154" s="225">
        <f>AM154/VLOOKUP(T154,'USD Converstion'!$C$7:$D$174,2,FALSE)</f>
        <v/>
      </c>
      <c r="CS154" s="226">
        <f>AT154</f>
        <v/>
      </c>
      <c r="CT154" s="222" t="n">
        <v>0</v>
      </c>
      <c r="CU154" s="227" t="n"/>
      <c r="CV154" s="145">
        <f>IF(AX154&gt;0,1,0)</f>
        <v/>
      </c>
      <c r="CW154" s="145">
        <f>IF(AY154&gt;0,1,0)</f>
        <v/>
      </c>
      <c r="CX154" s="52" t="n">
        <v>0</v>
      </c>
      <c r="DM154">
        <f>IF(LOWER(T154)="ILS",12,1)*Y154/VLOOKUP($T154,CPC_USDConversion_xlTbl[[Currency2]:[Units/1 USD]],2,FALSE)</f>
        <v/>
      </c>
    </row>
    <row r="155">
      <c r="B155" s="113" t="n">
        <v>117433</v>
      </c>
      <c r="C155" s="113" t="n">
        <v>88493</v>
      </c>
      <c r="D155" s="113" t="n">
        <v>31633</v>
      </c>
      <c r="E155" s="114" t="inlineStr">
        <is>
          <t>Baliram Bhambere</t>
        </is>
      </c>
      <c r="F155" s="152" t="inlineStr">
        <is>
          <t>Escalation Engineer</t>
        </is>
      </c>
      <c r="G155" s="113" t="inlineStr">
        <is>
          <t>TAC India</t>
        </is>
      </c>
      <c r="H155" s="113" t="inlineStr">
        <is>
          <t>Amita Tiwari</t>
        </is>
      </c>
      <c r="I155" s="113" t="inlineStr">
        <is>
          <t>Amit Lewenhoff</t>
        </is>
      </c>
      <c r="J155" s="114" t="inlineStr">
        <is>
          <t>Sharon Elmashaly</t>
        </is>
      </c>
      <c r="K155" s="114" t="inlineStr">
        <is>
          <t>Sharon Elmashaly</t>
        </is>
      </c>
      <c r="L155" s="113" t="inlineStr">
        <is>
          <t>TAC</t>
        </is>
      </c>
      <c r="M155" s="115" t="n">
        <v>1</v>
      </c>
      <c r="N155" s="151">
        <f>LEFT(CA155,3)</f>
        <v/>
      </c>
      <c r="O155" s="216" t="n">
        <v>43011</v>
      </c>
      <c r="P155" s="118">
        <f>($D$5-O155)/365</f>
        <v/>
      </c>
      <c r="Q155" s="119">
        <f>Q155</f>
        <v/>
      </c>
      <c r="R155" s="52" t="n"/>
      <c r="S155" s="120" t="inlineStr">
        <is>
          <t>India</t>
        </is>
      </c>
      <c r="T155" s="120" t="inlineStr">
        <is>
          <t>INR</t>
        </is>
      </c>
      <c r="U155" s="120" t="n">
        <v>2009500</v>
      </c>
      <c r="V155" s="120" t="n"/>
      <c r="W155" s="120" t="n"/>
      <c r="X155" s="120">
        <f>W155+V155+U155</f>
        <v/>
      </c>
      <c r="Y155" s="121" t="n"/>
      <c r="Z155" s="121" t="n"/>
      <c r="AA155" s="122" t="n"/>
      <c r="AB155" s="122" t="n"/>
      <c r="AC155" s="122" t="n"/>
      <c r="AD155" s="123">
        <f>AC155+AB155+AA155</f>
        <v/>
      </c>
      <c r="AE155" s="124">
        <f>IFERROR(AD155/X155-1,"")</f>
        <v/>
      </c>
      <c r="AF155" s="217">
        <f>IF(LOWER(T155)="ILS",12,1)*X155/VLOOKUP($T155,CPC_USDConversion_xlTbl[[Currency2]:[Units/1 USD]],2,FALSE)</f>
        <v/>
      </c>
      <c r="AG155" s="217">
        <f>IF(LOWER(T155)="ILS",12,1)*AD155/VLOOKUP($T155,CPC_USDConversion_xlTbl[[Currency2]:[Units/1 USD]],2,FALSE)</f>
        <v/>
      </c>
      <c r="AH155" s="126">
        <f>AF155/VLOOKUP($S155,'CP$'!$B$5:$D$74,2,FALSE)</f>
        <v/>
      </c>
      <c r="AI155" s="126">
        <f>AG155/VLOOKUP($S155,'CP$'!$B$5:$D$74,2,FALSE)</f>
        <v/>
      </c>
      <c r="AJ155" s="52" t="n"/>
      <c r="AK155" s="127" t="inlineStr">
        <is>
          <t>Regular</t>
        </is>
      </c>
      <c r="AL155" s="218" t="n">
        <v>135000</v>
      </c>
      <c r="AM155" s="129" t="n"/>
      <c r="AN155" s="121" t="n"/>
      <c r="AO155" s="130" t="n"/>
      <c r="AP155" s="131">
        <f>IFERROR(AO155/AM155,"")</f>
        <v/>
      </c>
      <c r="AQ155" s="219">
        <f>AO155*CC155</f>
        <v/>
      </c>
      <c r="AR155" s="219" t="n"/>
      <c r="AS155" s="220">
        <f>AQ155-AR155</f>
        <v/>
      </c>
      <c r="AT155" s="217">
        <f>AS155/VLOOKUP($T155,'USD Converstion'!$C$7:$D$174,2,FALSE)</f>
        <v/>
      </c>
      <c r="AU155" s="52" t="n"/>
      <c r="AV155" s="221" t="n">
        <v>43615</v>
      </c>
      <c r="AW155" s="222" t="n">
        <v>7962.679611650486</v>
      </c>
      <c r="AX155" s="222" t="n"/>
      <c r="AY155" s="223" t="n"/>
      <c r="AZ155" s="52" t="n"/>
      <c r="BA155" s="137" t="inlineStr">
        <is>
          <t>January, 2021 - Organization change from Title:Technical Support Engineer (T3), Yearly Salary: 1,200,000 , Total Compensation:1200000 to Title:Escalation Engineer, Yearly Salary:1600000, Total Compensation:1600000 || June, 2020 - Organization change from Team:Mouize Younus - TAC India - Weekend Team to Team:Siddhesh Bane - Weekend Morning</t>
        </is>
      </c>
      <c r="BB155" s="138" t="inlineStr">
        <is>
          <t xml:space="preserve"> </t>
        </is>
      </c>
      <c r="BC155" s="52" t="n"/>
      <c r="BD155" s="219" t="n">
        <v>1200000</v>
      </c>
      <c r="BE155" s="219" t="n"/>
      <c r="BF155" s="219" t="n"/>
      <c r="BG155" s="120">
        <f>BF155+BE155+BD155</f>
        <v/>
      </c>
      <c r="BH155" s="217">
        <f>IF(LOWER(T155)="ILS",12,1)*BG155/VLOOKUP($T155,CPC_USDConversion_xlTbl[[Currency2]:[Units/1 USD]],2,FALSE)</f>
        <v/>
      </c>
      <c r="BI155" s="224">
        <f>BH155/VLOOKUP($S155,'CP$'!$B$5:$D$74,2,FALSE)</f>
        <v/>
      </c>
      <c r="BJ155" s="140" t="n">
        <v>900000</v>
      </c>
      <c r="BK155" s="140" t="n">
        <v>1800000</v>
      </c>
      <c r="BL155" s="141">
        <f>IFERROR(U155/X155,"")</f>
        <v/>
      </c>
      <c r="BM155" s="141">
        <f>IFERROR(V155/X155,"")</f>
        <v/>
      </c>
      <c r="BN155" s="141">
        <f>IFERROR(W155/X155,"")</f>
        <v/>
      </c>
      <c r="BO155" s="141">
        <f>IFERROR(AA155/AD155,"")</f>
        <v/>
      </c>
      <c r="BP155" s="141">
        <f>IFERROR(AB155/AD155,"")</f>
        <v/>
      </c>
      <c r="BQ155" s="141">
        <f>IFERROR(AC155/AD155,"")</f>
        <v/>
      </c>
      <c r="BR155" s="119" t="n">
        <v>5</v>
      </c>
      <c r="BS155" s="119" t="n">
        <v>4</v>
      </c>
      <c r="BT155" s="119" t="n">
        <v>5</v>
      </c>
      <c r="BU155" s="119" t="n"/>
      <c r="BV155" s="119" t="n"/>
      <c r="BW155" s="119" t="n"/>
      <c r="BX155" s="119" t="n"/>
      <c r="BY155" s="119" t="n"/>
      <c r="BZ155" s="119" t="inlineStr">
        <is>
          <t>Employee</t>
        </is>
      </c>
      <c r="CA155" s="142" t="inlineStr">
        <is>
          <t>T51P</t>
        </is>
      </c>
      <c r="CB155" s="131" t="n">
        <v>1</v>
      </c>
      <c r="CC155" s="143">
        <f>IF(P155&gt;1,1,P155)*CB155</f>
        <v/>
      </c>
      <c r="CD155" s="143" t="n"/>
      <c r="CE155" s="222" t="n">
        <v>6345.16</v>
      </c>
      <c r="CF155" s="86" t="n"/>
      <c r="CG155" s="219" t="n">
        <v>1170931.707317073</v>
      </c>
      <c r="CH155" s="217">
        <f>IF(LOWER(T155)="ILS",12,1)*CG155/VLOOKUP($T155,CPC_USDConversion_xlTbl[[Currency2]:[Units/1 USD]],2,FALSE)</f>
        <v/>
      </c>
      <c r="CI155" s="225">
        <f>AF155</f>
        <v/>
      </c>
      <c r="CJ155" s="225">
        <f>IFERROR(CI155-CH155,"")</f>
        <v/>
      </c>
      <c r="CK155" s="140">
        <f>ROUND(AN155*CC155,-2)</f>
        <v/>
      </c>
      <c r="CL155" s="217">
        <f>CK155/VLOOKUP($T155,'USD Converstion'!$C$7:$D$174,2,FALSE)</f>
        <v/>
      </c>
      <c r="CM155" s="145">
        <f>IF(AD155&gt;X155,1,0)</f>
        <v/>
      </c>
      <c r="CN155" s="225">
        <f>IF(CM155&gt;0,AG155,0)</f>
        <v/>
      </c>
      <c r="CO155" s="225">
        <f>IF(CM155=0,0,AF155)</f>
        <v/>
      </c>
      <c r="CP155" s="146" t="n">
        <v>0</v>
      </c>
      <c r="CQ155" s="147" t="inlineStr">
        <is>
          <t>Regular</t>
        </is>
      </c>
      <c r="CR155" s="225">
        <f>AM155/VLOOKUP(T155,'USD Converstion'!$C$7:$D$174,2,FALSE)</f>
        <v/>
      </c>
      <c r="CS155" s="226">
        <f>AT155</f>
        <v/>
      </c>
      <c r="CT155" s="222" t="n">
        <v>0</v>
      </c>
      <c r="CU155" s="227" t="n"/>
      <c r="CV155" s="145">
        <f>IF(AX155&gt;0,1,0)</f>
        <v/>
      </c>
      <c r="CW155" s="145">
        <f>IF(AY155&gt;0,1,0)</f>
        <v/>
      </c>
      <c r="CX155" s="52" t="n">
        <v>0</v>
      </c>
      <c r="DM155">
        <f>IF(LOWER(T155)="ILS",12,1)*Y155/VLOOKUP($T155,CPC_USDConversion_xlTbl[[Currency2]:[Units/1 USD]],2,FALSE)</f>
        <v/>
      </c>
    </row>
    <row r="156">
      <c r="B156" s="113" t="n">
        <v>132784</v>
      </c>
      <c r="C156" s="113" t="n">
        <v>45955</v>
      </c>
      <c r="D156" s="113" t="n"/>
      <c r="E156" s="114" t="inlineStr">
        <is>
          <t>Krishna Mishra</t>
        </is>
      </c>
      <c r="F156" s="152" t="inlineStr">
        <is>
          <t>Escalation Engineer</t>
        </is>
      </c>
      <c r="G156" s="113" t="inlineStr">
        <is>
          <t>TAC India</t>
        </is>
      </c>
      <c r="H156" s="113" t="inlineStr">
        <is>
          <t>Amita Tiwari</t>
        </is>
      </c>
      <c r="I156" s="113" t="inlineStr">
        <is>
          <t>Amit Lewenhoff</t>
        </is>
      </c>
      <c r="J156" s="114" t="inlineStr">
        <is>
          <t>Sharon Elmashaly</t>
        </is>
      </c>
      <c r="K156" s="114" t="inlineStr">
        <is>
          <t>Sharon Elmashaly</t>
        </is>
      </c>
      <c r="L156" s="113" t="inlineStr">
        <is>
          <t>TAC</t>
        </is>
      </c>
      <c r="M156" s="115" t="n">
        <v>1</v>
      </c>
      <c r="N156" s="151">
        <f>LEFT(CA156,3)</f>
        <v/>
      </c>
      <c r="O156" s="216" t="n">
        <v>42321</v>
      </c>
      <c r="P156" s="118">
        <f>($D$5-O156)/365</f>
        <v/>
      </c>
      <c r="Q156" s="119">
        <f>Q156</f>
        <v/>
      </c>
      <c r="R156" s="52" t="n"/>
      <c r="S156" s="120" t="inlineStr">
        <is>
          <t>India</t>
        </is>
      </c>
      <c r="T156" s="120" t="inlineStr">
        <is>
          <t>INR</t>
        </is>
      </c>
      <c r="U156" s="120" t="n">
        <v>1884500</v>
      </c>
      <c r="V156" s="120" t="n"/>
      <c r="W156" s="120" t="n"/>
      <c r="X156" s="120">
        <f>W156+V156+U156</f>
        <v/>
      </c>
      <c r="Y156" s="121" t="n"/>
      <c r="Z156" s="121" t="n"/>
      <c r="AA156" s="122" t="n"/>
      <c r="AB156" s="122" t="n"/>
      <c r="AC156" s="122" t="n"/>
      <c r="AD156" s="123">
        <f>AC156+AB156+AA156</f>
        <v/>
      </c>
      <c r="AE156" s="124">
        <f>IFERROR(AD156/X156-1,"")</f>
        <v/>
      </c>
      <c r="AF156" s="217">
        <f>IF(LOWER(T156)="ILS",12,1)*X156/VLOOKUP($T156,CPC_USDConversion_xlTbl[[Currency2]:[Units/1 USD]],2,FALSE)</f>
        <v/>
      </c>
      <c r="AG156" s="217">
        <f>IF(LOWER(T156)="ILS",12,1)*AD156/VLOOKUP($T156,CPC_USDConversion_xlTbl[[Currency2]:[Units/1 USD]],2,FALSE)</f>
        <v/>
      </c>
      <c r="AH156" s="126">
        <f>AF156/VLOOKUP($S156,'CP$'!$B$5:$D$74,2,FALSE)</f>
        <v/>
      </c>
      <c r="AI156" s="126">
        <f>AG156/VLOOKUP($S156,'CP$'!$B$5:$D$74,2,FALSE)</f>
        <v/>
      </c>
      <c r="AJ156" s="52" t="n"/>
      <c r="AK156" s="127" t="inlineStr">
        <is>
          <t>Regular</t>
        </is>
      </c>
      <c r="AL156" s="218" t="n">
        <v>100000</v>
      </c>
      <c r="AM156" s="129" t="n"/>
      <c r="AN156" s="121" t="n"/>
      <c r="AO156" s="130" t="n"/>
      <c r="AP156" s="131">
        <f>IFERROR(AO156/AM156,"")</f>
        <v/>
      </c>
      <c r="AQ156" s="219">
        <f>AO156*CC156</f>
        <v/>
      </c>
      <c r="AR156" s="219" t="n"/>
      <c r="AS156" s="220">
        <f>AQ156-AR156</f>
        <v/>
      </c>
      <c r="AT156" s="217">
        <f>AS156/VLOOKUP($T156,'USD Converstion'!$C$7:$D$174,2,FALSE)</f>
        <v/>
      </c>
      <c r="AU156" s="52" t="n"/>
      <c r="AV156" s="221" t="n">
        <v>43615</v>
      </c>
      <c r="AW156" s="222" t="n">
        <v>7416.223300970873</v>
      </c>
      <c r="AX156" s="222" t="n"/>
      <c r="AY156" s="223" t="n"/>
      <c r="AZ156" s="52" t="n"/>
      <c r="BA156" s="137" t="inlineStr">
        <is>
          <t>January, 2021 - Organization change from Title:Technical Support Engineer (T3), Yearly Salary: 1,350,000 , Total Compensation:1350000 to Title:Escalation Engineer, Yearly Salary:1500000, Total Compensation:1500000</t>
        </is>
      </c>
      <c r="BB156" s="138" t="inlineStr">
        <is>
          <t xml:space="preserve"> </t>
        </is>
      </c>
      <c r="BC156" s="52" t="n"/>
      <c r="BD156" s="219" t="n">
        <v>1270000</v>
      </c>
      <c r="BE156" s="219" t="n"/>
      <c r="BF156" s="219" t="n"/>
      <c r="BG156" s="120">
        <f>BF156+BE156+BD156</f>
        <v/>
      </c>
      <c r="BH156" s="217">
        <f>IF(LOWER(T156)="ILS",12,1)*BG156/VLOOKUP($T156,CPC_USDConversion_xlTbl[[Currency2]:[Units/1 USD]],2,FALSE)</f>
        <v/>
      </c>
      <c r="BI156" s="224">
        <f>BH156/VLOOKUP($S156,'CP$'!$B$5:$D$74,2,FALSE)</f>
        <v/>
      </c>
      <c r="BJ156" s="140" t="n">
        <v>900000</v>
      </c>
      <c r="BK156" s="140" t="n">
        <v>1800000</v>
      </c>
      <c r="BL156" s="141">
        <f>IFERROR(U156/X156,"")</f>
        <v/>
      </c>
      <c r="BM156" s="141">
        <f>IFERROR(V156/X156,"")</f>
        <v/>
      </c>
      <c r="BN156" s="141">
        <f>IFERROR(W156/X156,"")</f>
        <v/>
      </c>
      <c r="BO156" s="141">
        <f>IFERROR(AA156/AD156,"")</f>
        <v/>
      </c>
      <c r="BP156" s="141">
        <f>IFERROR(AB156/AD156,"")</f>
        <v/>
      </c>
      <c r="BQ156" s="141">
        <f>IFERROR(AC156/AD156,"")</f>
        <v/>
      </c>
      <c r="BR156" s="119" t="n">
        <v>2</v>
      </c>
      <c r="BS156" s="119" t="n">
        <v>3</v>
      </c>
      <c r="BT156" s="119" t="n">
        <v>3</v>
      </c>
      <c r="BU156" s="119" t="n"/>
      <c r="BV156" s="119" t="n"/>
      <c r="BW156" s="119" t="n"/>
      <c r="BX156" s="119" t="n"/>
      <c r="BY156" s="119" t="n"/>
      <c r="BZ156" s="119" t="inlineStr">
        <is>
          <t>Employee</t>
        </is>
      </c>
      <c r="CA156" s="142" t="inlineStr">
        <is>
          <t>T51P</t>
        </is>
      </c>
      <c r="CB156" s="131" t="n">
        <v>1</v>
      </c>
      <c r="CC156" s="143">
        <f>IF(P156&gt;1,1,P156)*CB156</f>
        <v/>
      </c>
      <c r="CD156" s="143" t="n"/>
      <c r="CE156" s="222" t="n">
        <v>7901.52</v>
      </c>
      <c r="CF156" s="86" t="n"/>
      <c r="CG156" s="219" t="n">
        <v>1317273.170731707</v>
      </c>
      <c r="CH156" s="217">
        <f>IF(LOWER(T156)="ILS",12,1)*CG156/VLOOKUP($T156,CPC_USDConversion_xlTbl[[Currency2]:[Units/1 USD]],2,FALSE)</f>
        <v/>
      </c>
      <c r="CI156" s="225">
        <f>AF156</f>
        <v/>
      </c>
      <c r="CJ156" s="225">
        <f>IFERROR(CI156-CH156,"")</f>
        <v/>
      </c>
      <c r="CK156" s="140">
        <f>ROUND(AN156*CC156,-2)</f>
        <v/>
      </c>
      <c r="CL156" s="217">
        <f>CK156/VLOOKUP($T156,'USD Converstion'!$C$7:$D$174,2,FALSE)</f>
        <v/>
      </c>
      <c r="CM156" s="145">
        <f>IF(AD156&gt;X156,1,0)</f>
        <v/>
      </c>
      <c r="CN156" s="225">
        <f>IF(CM156&gt;0,AG156,0)</f>
        <v/>
      </c>
      <c r="CO156" s="225">
        <f>IF(CM156=0,0,AF156)</f>
        <v/>
      </c>
      <c r="CP156" s="146" t="n">
        <v>0</v>
      </c>
      <c r="CQ156" s="147" t="inlineStr">
        <is>
          <t>Regular</t>
        </is>
      </c>
      <c r="CR156" s="225">
        <f>AM156/VLOOKUP(T156,'USD Converstion'!$C$7:$D$174,2,FALSE)</f>
        <v/>
      </c>
      <c r="CS156" s="226">
        <f>AT156</f>
        <v/>
      </c>
      <c r="CT156" s="222" t="n">
        <v>0</v>
      </c>
      <c r="CU156" s="227" t="n"/>
      <c r="CV156" s="145">
        <f>IF(AX156&gt;0,1,0)</f>
        <v/>
      </c>
      <c r="CW156" s="145">
        <f>IF(AY156&gt;0,1,0)</f>
        <v/>
      </c>
      <c r="CX156" s="52" t="n">
        <v>0</v>
      </c>
      <c r="DM156">
        <f>IF(LOWER(T156)="ILS",12,1)*Y156/VLOOKUP($T156,CPC_USDConversion_xlTbl[[Currency2]:[Units/1 USD]],2,FALSE)</f>
        <v/>
      </c>
    </row>
    <row r="157">
      <c r="B157" s="113" t="n">
        <v>126036</v>
      </c>
      <c r="C157" s="113" t="n">
        <v>29949</v>
      </c>
      <c r="D157" s="113" t="n">
        <v>78398</v>
      </c>
      <c r="E157" s="114" t="inlineStr">
        <is>
          <t>Kushal Deshmukh</t>
        </is>
      </c>
      <c r="F157" s="152" t="inlineStr">
        <is>
          <t>Technical Support Engineer (T3)</t>
        </is>
      </c>
      <c r="G157" s="113" t="inlineStr">
        <is>
          <t>TAC India</t>
        </is>
      </c>
      <c r="H157" s="113" t="inlineStr">
        <is>
          <t>Amita Tiwari</t>
        </is>
      </c>
      <c r="I157" s="113" t="inlineStr">
        <is>
          <t>Amit Lewenhoff</t>
        </is>
      </c>
      <c r="J157" s="114" t="inlineStr">
        <is>
          <t>Sharon Elmashaly</t>
        </is>
      </c>
      <c r="K157" s="114" t="inlineStr">
        <is>
          <t>Sharon Elmashaly</t>
        </is>
      </c>
      <c r="L157" s="113" t="inlineStr">
        <is>
          <t>TAC</t>
        </is>
      </c>
      <c r="M157" s="115" t="n">
        <v>1</v>
      </c>
      <c r="N157" s="151">
        <f>LEFT(CA157,3)</f>
        <v/>
      </c>
      <c r="O157" s="216" t="n">
        <v>43755</v>
      </c>
      <c r="P157" s="118">
        <f>($D$5-O157)/365</f>
        <v/>
      </c>
      <c r="Q157" s="119">
        <f>Q157</f>
        <v/>
      </c>
      <c r="R157" s="52" t="n"/>
      <c r="S157" s="120" t="inlineStr">
        <is>
          <t>India</t>
        </is>
      </c>
      <c r="T157" s="120" t="inlineStr">
        <is>
          <t>INR</t>
        </is>
      </c>
      <c r="U157" s="120" t="n">
        <v>1322000</v>
      </c>
      <c r="V157" s="120" t="n"/>
      <c r="W157" s="120" t="n"/>
      <c r="X157" s="120">
        <f>W157+V157+U157</f>
        <v/>
      </c>
      <c r="Y157" s="121" t="n"/>
      <c r="Z157" s="121" t="n"/>
      <c r="AA157" s="122" t="n"/>
      <c r="AB157" s="122" t="n"/>
      <c r="AC157" s="122" t="n"/>
      <c r="AD157" s="123">
        <f>AC157+AB157+AA157</f>
        <v/>
      </c>
      <c r="AE157" s="124">
        <f>IFERROR(AD157/X157-1,"")</f>
        <v/>
      </c>
      <c r="AF157" s="217">
        <f>IF(LOWER(T157)="ILS",12,1)*X157/VLOOKUP($T157,CPC_USDConversion_xlTbl[[Currency2]:[Units/1 USD]],2,FALSE)</f>
        <v/>
      </c>
      <c r="AG157" s="217">
        <f>IF(LOWER(T157)="ILS",12,1)*AD157/VLOOKUP($T157,CPC_USDConversion_xlTbl[[Currency2]:[Units/1 USD]],2,FALSE)</f>
        <v/>
      </c>
      <c r="AH157" s="126">
        <f>AF157/VLOOKUP($S157,'CP$'!$B$5:$D$74,2,FALSE)</f>
        <v/>
      </c>
      <c r="AI157" s="126">
        <f>AG157/VLOOKUP($S157,'CP$'!$B$5:$D$74,2,FALSE)</f>
        <v/>
      </c>
      <c r="AJ157" s="52" t="n"/>
      <c r="AK157" s="127" t="inlineStr">
        <is>
          <t>Regular</t>
        </is>
      </c>
      <c r="AL157" s="218" t="n"/>
      <c r="AM157" s="129" t="n"/>
      <c r="AN157" s="121" t="n"/>
      <c r="AO157" s="130" t="n"/>
      <c r="AP157" s="131">
        <f>IFERROR(AO157/AM157,"")</f>
        <v/>
      </c>
      <c r="AQ157" s="219">
        <f>AO157*CC157</f>
        <v/>
      </c>
      <c r="AR157" s="219" t="n"/>
      <c r="AS157" s="220">
        <f>AQ157-AR157</f>
        <v/>
      </c>
      <c r="AT157" s="217">
        <f>AS157/VLOOKUP($T157,'USD Converstion'!$C$7:$D$174,2,FALSE)</f>
        <v/>
      </c>
      <c r="AU157" s="52" t="n"/>
      <c r="AV157" s="221" t="n"/>
      <c r="AW157" s="222" t="n"/>
      <c r="AX157" s="222" t="n"/>
      <c r="AY157" s="223" t="n"/>
      <c r="AZ157" s="52" t="n"/>
      <c r="BA157" s="137" t="inlineStr">
        <is>
          <t>January, 2021 - Organization change from Title:Technical Support Engineer (T2), Yearly Salary: 850,000 , Total Compensation:850000 to Title:Technical Support Engineer (T3), Yearly Salary:1050000, Total Compensation:1050000 || June, 2020 - Organization change from Team:Mouize Younus - TAC India - Weekend Team to Team:Siddhesh Bane - Weekend Morning</t>
        </is>
      </c>
      <c r="BB157" s="138" t="inlineStr">
        <is>
          <t xml:space="preserve"> </t>
        </is>
      </c>
      <c r="BC157" s="52" t="n"/>
      <c r="BD157" s="219" t="n">
        <v>850000</v>
      </c>
      <c r="BE157" s="219" t="n"/>
      <c r="BF157" s="219" t="n"/>
      <c r="BG157" s="120">
        <f>BF157+BE157+BD157</f>
        <v/>
      </c>
      <c r="BH157" s="217">
        <f>IF(LOWER(T157)="ILS",12,1)*BG157/VLOOKUP($T157,CPC_USDConversion_xlTbl[[Currency2]:[Units/1 USD]],2,FALSE)</f>
        <v/>
      </c>
      <c r="BI157" s="224">
        <f>BH157/VLOOKUP($S157,'CP$'!$B$5:$D$74,2,FALSE)</f>
        <v/>
      </c>
      <c r="BJ157" s="140" t="n">
        <v>500000</v>
      </c>
      <c r="BK157" s="140" t="n">
        <v>950000</v>
      </c>
      <c r="BL157" s="141">
        <f>IFERROR(U157/X157,"")</f>
        <v/>
      </c>
      <c r="BM157" s="141">
        <f>IFERROR(V157/X157,"")</f>
        <v/>
      </c>
      <c r="BN157" s="141">
        <f>IFERROR(W157/X157,"")</f>
        <v/>
      </c>
      <c r="BO157" s="141">
        <f>IFERROR(AA157/AD157,"")</f>
        <v/>
      </c>
      <c r="BP157" s="141">
        <f>IFERROR(AB157/AD157,"")</f>
        <v/>
      </c>
      <c r="BQ157" s="141">
        <f>IFERROR(AC157/AD157,"")</f>
        <v/>
      </c>
      <c r="BR157" s="119" t="n"/>
      <c r="BS157" s="119" t="n"/>
      <c r="BT157" s="119" t="n">
        <v>3</v>
      </c>
      <c r="BU157" s="119" t="n"/>
      <c r="BV157" s="119" t="n"/>
      <c r="BW157" s="119" t="n"/>
      <c r="BX157" s="119" t="n"/>
      <c r="BY157" s="119" t="n"/>
      <c r="BZ157" s="119" t="inlineStr">
        <is>
          <t>Employee</t>
        </is>
      </c>
      <c r="CA157" s="142" t="inlineStr">
        <is>
          <t>T61P</t>
        </is>
      </c>
      <c r="CB157" s="131" t="n">
        <v>1</v>
      </c>
      <c r="CC157" s="143">
        <f>IF(P157&gt;1,1,P157)*CB157</f>
        <v/>
      </c>
      <c r="CD157" s="143" t="n"/>
      <c r="CE157" s="222" t="n"/>
      <c r="CF157" s="86" t="n"/>
      <c r="CG157" s="219" t="n">
        <v>829468.2926829269</v>
      </c>
      <c r="CH157" s="217">
        <f>IF(LOWER(T157)="ILS",12,1)*CG157/VLOOKUP($T157,CPC_USDConversion_xlTbl[[Currency2]:[Units/1 USD]],2,FALSE)</f>
        <v/>
      </c>
      <c r="CI157" s="225">
        <f>AF157</f>
        <v/>
      </c>
      <c r="CJ157" s="225">
        <f>IFERROR(CI157-CH157,"")</f>
        <v/>
      </c>
      <c r="CK157" s="140">
        <f>ROUND(AN157*CC157,-2)</f>
        <v/>
      </c>
      <c r="CL157" s="217">
        <f>CK157/VLOOKUP($T157,'USD Converstion'!$C$7:$D$174,2,FALSE)</f>
        <v/>
      </c>
      <c r="CM157" s="145">
        <f>IF(AD157&gt;X157,1,0)</f>
        <v/>
      </c>
      <c r="CN157" s="225">
        <f>IF(CM157&gt;0,AG157,0)</f>
        <v/>
      </c>
      <c r="CO157" s="225">
        <f>IF(CM157=0,0,AF157)</f>
        <v/>
      </c>
      <c r="CP157" s="146" t="n">
        <v>0</v>
      </c>
      <c r="CQ157" s="147" t="inlineStr">
        <is>
          <t>Regular</t>
        </is>
      </c>
      <c r="CR157" s="225">
        <f>AM157/VLOOKUP(T157,'USD Converstion'!$C$7:$D$174,2,FALSE)</f>
        <v/>
      </c>
      <c r="CS157" s="226">
        <f>AT157</f>
        <v/>
      </c>
      <c r="CT157" s="222" t="n">
        <v>0</v>
      </c>
      <c r="CU157" s="227" t="n"/>
      <c r="CV157" s="145">
        <f>IF(AX157&gt;0,1,0)</f>
        <v/>
      </c>
      <c r="CW157" s="145">
        <f>IF(AY157&gt;0,1,0)</f>
        <v/>
      </c>
      <c r="CX157" s="52" t="n">
        <v>0</v>
      </c>
      <c r="DM157">
        <f>IF(LOWER(T157)="ILS",12,1)*Y157/VLOOKUP($T157,CPC_USDConversion_xlTbl[[Currency2]:[Units/1 USD]],2,FALSE)</f>
        <v/>
      </c>
    </row>
    <row r="158">
      <c r="B158" s="113" t="n">
        <v>131968</v>
      </c>
      <c r="C158" s="113" t="n">
        <v>77945</v>
      </c>
      <c r="D158" s="113" t="n">
        <v>88756</v>
      </c>
      <c r="E158" s="114" t="inlineStr">
        <is>
          <t>Naseem Hijazi</t>
        </is>
      </c>
      <c r="F158" s="152" t="inlineStr">
        <is>
          <t>Technical Support Engineer (T3)</t>
        </is>
      </c>
      <c r="G158" s="113" t="inlineStr">
        <is>
          <t>TAC India</t>
        </is>
      </c>
      <c r="H158" s="113" t="inlineStr">
        <is>
          <t>Amita Tiwari</t>
        </is>
      </c>
      <c r="I158" s="113" t="inlineStr">
        <is>
          <t>Amit Lewenhoff</t>
        </is>
      </c>
      <c r="J158" s="114" t="inlineStr">
        <is>
          <t>Sharon Elmashaly</t>
        </is>
      </c>
      <c r="K158" s="114" t="inlineStr">
        <is>
          <t>Sharon Elmashaly</t>
        </is>
      </c>
      <c r="L158" s="113" t="inlineStr">
        <is>
          <t>TAC</t>
        </is>
      </c>
      <c r="M158" s="115" t="n">
        <v>1</v>
      </c>
      <c r="N158" s="151">
        <f>LEFT(CA158,3)</f>
        <v/>
      </c>
      <c r="O158" s="216" t="n">
        <v>43825</v>
      </c>
      <c r="P158" s="118">
        <f>($D$5-O158)/365</f>
        <v/>
      </c>
      <c r="Q158" s="119">
        <f>Q158</f>
        <v/>
      </c>
      <c r="R158" s="52" t="n"/>
      <c r="S158" s="120" t="inlineStr">
        <is>
          <t>India</t>
        </is>
      </c>
      <c r="T158" s="120" t="inlineStr">
        <is>
          <t>INR</t>
        </is>
      </c>
      <c r="U158" s="120" t="n">
        <v>1759500</v>
      </c>
      <c r="V158" s="120" t="n"/>
      <c r="W158" s="120" t="n"/>
      <c r="X158" s="120">
        <f>W158+V158+U158</f>
        <v/>
      </c>
      <c r="Y158" s="121" t="n"/>
      <c r="Z158" s="121" t="n"/>
      <c r="AA158" s="122" t="n"/>
      <c r="AB158" s="122" t="n"/>
      <c r="AC158" s="122" t="n"/>
      <c r="AD158" s="123">
        <f>AC158+AB158+AA158</f>
        <v/>
      </c>
      <c r="AE158" s="124">
        <f>IFERROR(AD158/X158-1,"")</f>
        <v/>
      </c>
      <c r="AF158" s="217">
        <f>IF(LOWER(T158)="ILS",12,1)*X158/VLOOKUP($T158,CPC_USDConversion_xlTbl[[Currency2]:[Units/1 USD]],2,FALSE)</f>
        <v/>
      </c>
      <c r="AG158" s="217">
        <f>IF(LOWER(T158)="ILS",12,1)*AD158/VLOOKUP($T158,CPC_USDConversion_xlTbl[[Currency2]:[Units/1 USD]],2,FALSE)</f>
        <v/>
      </c>
      <c r="AH158" s="126">
        <f>AF158/VLOOKUP($S158,'CP$'!$B$5:$D$74,2,FALSE)</f>
        <v/>
      </c>
      <c r="AI158" s="126">
        <f>AG158/VLOOKUP($S158,'CP$'!$B$5:$D$74,2,FALSE)</f>
        <v/>
      </c>
      <c r="AJ158" s="52" t="n"/>
      <c r="AK158" s="127" t="inlineStr">
        <is>
          <t>Regular</t>
        </is>
      </c>
      <c r="AL158" s="218" t="n"/>
      <c r="AM158" s="129" t="n"/>
      <c r="AN158" s="121" t="n"/>
      <c r="AO158" s="130" t="n"/>
      <c r="AP158" s="131">
        <f>IFERROR(AO158/AM158,"")</f>
        <v/>
      </c>
      <c r="AQ158" s="219">
        <f>AO158*CC158</f>
        <v/>
      </c>
      <c r="AR158" s="219" t="n"/>
      <c r="AS158" s="220">
        <f>AQ158-AR158</f>
        <v/>
      </c>
      <c r="AT158" s="217">
        <f>AS158/VLOOKUP($T158,'USD Converstion'!$C$7:$D$174,2,FALSE)</f>
        <v/>
      </c>
      <c r="AU158" s="52" t="n"/>
      <c r="AV158" s="221" t="n"/>
      <c r="AW158" s="222" t="n"/>
      <c r="AX158" s="222" t="n"/>
      <c r="AY158" s="223" t="n"/>
      <c r="AZ158" s="52" t="n"/>
      <c r="BA158" s="137" t="inlineStr">
        <is>
          <t>January, 2021 - Organization change from Title:Technical Support Engineer (T2), Yearly Salary: 1,200,000 , Total Compensation:1200000 to Title:Technical Support Engineer (T3), Yearly Salary:1400000, Total Compensation:1400000</t>
        </is>
      </c>
      <c r="BB158" s="138" t="inlineStr">
        <is>
          <t xml:space="preserve"> </t>
        </is>
      </c>
      <c r="BC158" s="52" t="n"/>
      <c r="BD158" s="219" t="n">
        <v>1200000</v>
      </c>
      <c r="BE158" s="219" t="n"/>
      <c r="BF158" s="219" t="n"/>
      <c r="BG158" s="120">
        <f>BF158+BE158+BD158</f>
        <v/>
      </c>
      <c r="BH158" s="217">
        <f>IF(LOWER(T158)="ILS",12,1)*BG158/VLOOKUP($T158,CPC_USDConversion_xlTbl[[Currency2]:[Units/1 USD]],2,FALSE)</f>
        <v/>
      </c>
      <c r="BI158" s="224">
        <f>BH158/VLOOKUP($S158,'CP$'!$B$5:$D$74,2,FALSE)</f>
        <v/>
      </c>
      <c r="BJ158" s="140" t="n">
        <v>900000</v>
      </c>
      <c r="BK158" s="140" t="n">
        <v>1800000</v>
      </c>
      <c r="BL158" s="141">
        <f>IFERROR(U158/X158,"")</f>
        <v/>
      </c>
      <c r="BM158" s="141">
        <f>IFERROR(V158/X158,"")</f>
        <v/>
      </c>
      <c r="BN158" s="141">
        <f>IFERROR(W158/X158,"")</f>
        <v/>
      </c>
      <c r="BO158" s="141">
        <f>IFERROR(AA158/AD158,"")</f>
        <v/>
      </c>
      <c r="BP158" s="141">
        <f>IFERROR(AB158/AD158,"")</f>
        <v/>
      </c>
      <c r="BQ158" s="141">
        <f>IFERROR(AC158/AD158,"")</f>
        <v/>
      </c>
      <c r="BR158" s="119" t="n"/>
      <c r="BS158" s="119" t="n"/>
      <c r="BT158" s="119" t="n">
        <v>4</v>
      </c>
      <c r="BU158" s="119" t="n"/>
      <c r="BV158" s="119" t="n"/>
      <c r="BW158" s="119" t="n"/>
      <c r="BX158" s="119" t="n"/>
      <c r="BY158" s="119" t="n"/>
      <c r="BZ158" s="119" t="inlineStr">
        <is>
          <t>Employee</t>
        </is>
      </c>
      <c r="CA158" s="142" t="inlineStr">
        <is>
          <t>T51P</t>
        </is>
      </c>
      <c r="CB158" s="131" t="n">
        <v>1</v>
      </c>
      <c r="CC158" s="143">
        <f>IF(P158&gt;1,1,P158)*CB158</f>
        <v/>
      </c>
      <c r="CD158" s="143" t="n"/>
      <c r="CE158" s="222" t="n"/>
      <c r="CF158" s="86" t="n"/>
      <c r="CG158" s="219" t="n">
        <v>1170931.707317073</v>
      </c>
      <c r="CH158" s="217">
        <f>IF(LOWER(T158)="ILS",12,1)*CG158/VLOOKUP($T158,CPC_USDConversion_xlTbl[[Currency2]:[Units/1 USD]],2,FALSE)</f>
        <v/>
      </c>
      <c r="CI158" s="225">
        <f>AF158</f>
        <v/>
      </c>
      <c r="CJ158" s="225">
        <f>IFERROR(CI158-CH158,"")</f>
        <v/>
      </c>
      <c r="CK158" s="140">
        <f>ROUND(AN158*CC158,-2)</f>
        <v/>
      </c>
      <c r="CL158" s="217">
        <f>CK158/VLOOKUP($T158,'USD Converstion'!$C$7:$D$174,2,FALSE)</f>
        <v/>
      </c>
      <c r="CM158" s="145">
        <f>IF(AD158&gt;X158,1,0)</f>
        <v/>
      </c>
      <c r="CN158" s="225">
        <f>IF(CM158&gt;0,AG158,0)</f>
        <v/>
      </c>
      <c r="CO158" s="225">
        <f>IF(CM158=0,0,AF158)</f>
        <v/>
      </c>
      <c r="CP158" s="146" t="n">
        <v>0</v>
      </c>
      <c r="CQ158" s="147" t="inlineStr">
        <is>
          <t>Regular</t>
        </is>
      </c>
      <c r="CR158" s="225">
        <f>AM158/VLOOKUP(T158,'USD Converstion'!$C$7:$D$174,2,FALSE)</f>
        <v/>
      </c>
      <c r="CS158" s="226">
        <f>AT158</f>
        <v/>
      </c>
      <c r="CT158" s="222" t="n">
        <v>0</v>
      </c>
      <c r="CU158" s="227" t="n"/>
      <c r="CV158" s="145">
        <f>IF(AX158&gt;0,1,0)</f>
        <v/>
      </c>
      <c r="CW158" s="145">
        <f>IF(AY158&gt;0,1,0)</f>
        <v/>
      </c>
      <c r="CX158" s="52" t="n">
        <v>0</v>
      </c>
      <c r="DM158">
        <f>IF(LOWER(T158)="ILS",12,1)*Y158/VLOOKUP($T158,CPC_USDConversion_xlTbl[[Currency2]:[Units/1 USD]],2,FALSE)</f>
        <v/>
      </c>
    </row>
    <row r="159">
      <c r="B159" s="113" t="n">
        <v>123187</v>
      </c>
      <c r="C159" s="113" t="n">
        <v>96961</v>
      </c>
      <c r="D159" s="113" t="n">
        <v>45546</v>
      </c>
      <c r="E159" s="114" t="inlineStr">
        <is>
          <t>Prabhjot Singh</t>
        </is>
      </c>
      <c r="F159" s="152" t="inlineStr">
        <is>
          <t>Escalation Engineer</t>
        </is>
      </c>
      <c r="G159" s="113" t="inlineStr">
        <is>
          <t>TAC India</t>
        </is>
      </c>
      <c r="H159" s="113" t="inlineStr">
        <is>
          <t>Amita Tiwari</t>
        </is>
      </c>
      <c r="I159" s="113" t="inlineStr">
        <is>
          <t>Amit Lewenhoff</t>
        </is>
      </c>
      <c r="J159" s="114" t="inlineStr">
        <is>
          <t>Sharon Elmashaly</t>
        </is>
      </c>
      <c r="K159" s="114" t="inlineStr">
        <is>
          <t>Sharon Elmashaly</t>
        </is>
      </c>
      <c r="L159" s="113" t="inlineStr">
        <is>
          <t>TAC</t>
        </is>
      </c>
      <c r="M159" s="115" t="n">
        <v>1</v>
      </c>
      <c r="N159" s="151">
        <f>LEFT(CA159,3)</f>
        <v/>
      </c>
      <c r="O159" s="216" t="n">
        <v>43423</v>
      </c>
      <c r="P159" s="118">
        <f>($D$5-O159)/365</f>
        <v/>
      </c>
      <c r="Q159" s="119">
        <f>Q159</f>
        <v/>
      </c>
      <c r="R159" s="52" t="n"/>
      <c r="S159" s="120" t="inlineStr">
        <is>
          <t>India</t>
        </is>
      </c>
      <c r="T159" s="120" t="inlineStr">
        <is>
          <t>INR</t>
        </is>
      </c>
      <c r="U159" s="120" t="n">
        <v>2034500</v>
      </c>
      <c r="V159" s="120" t="n"/>
      <c r="W159" s="120" t="n"/>
      <c r="X159" s="120">
        <f>W159+V159+U159</f>
        <v/>
      </c>
      <c r="Y159" s="121" t="n"/>
      <c r="Z159" s="121" t="n"/>
      <c r="AA159" s="122" t="n"/>
      <c r="AB159" s="122" t="n"/>
      <c r="AC159" s="122" t="n"/>
      <c r="AD159" s="123">
        <f>AC159+AB159+AA159</f>
        <v/>
      </c>
      <c r="AE159" s="124">
        <f>IFERROR(AD159/X159-1,"")</f>
        <v/>
      </c>
      <c r="AF159" s="217">
        <f>IF(LOWER(T159)="ILS",12,1)*X159/VLOOKUP($T159,CPC_USDConversion_xlTbl[[Currency2]:[Units/1 USD]],2,FALSE)</f>
        <v/>
      </c>
      <c r="AG159" s="217">
        <f>IF(LOWER(T159)="ILS",12,1)*AD159/VLOOKUP($T159,CPC_USDConversion_xlTbl[[Currency2]:[Units/1 USD]],2,FALSE)</f>
        <v/>
      </c>
      <c r="AH159" s="126">
        <f>AF159/VLOOKUP($S159,'CP$'!$B$5:$D$74,2,FALSE)</f>
        <v/>
      </c>
      <c r="AI159" s="126">
        <f>AG159/VLOOKUP($S159,'CP$'!$B$5:$D$74,2,FALSE)</f>
        <v/>
      </c>
      <c r="AJ159" s="52" t="n"/>
      <c r="AK159" s="127" t="inlineStr">
        <is>
          <t>Regular</t>
        </is>
      </c>
      <c r="AL159" s="218" t="n">
        <v>100000</v>
      </c>
      <c r="AM159" s="129" t="n"/>
      <c r="AN159" s="121" t="n"/>
      <c r="AO159" s="130" t="n"/>
      <c r="AP159" s="131">
        <f>IFERROR(AO159/AM159,"")</f>
        <v/>
      </c>
      <c r="AQ159" s="219">
        <f>AO159*CC159</f>
        <v/>
      </c>
      <c r="AR159" s="219" t="n"/>
      <c r="AS159" s="220">
        <f>AQ159-AR159</f>
        <v/>
      </c>
      <c r="AT159" s="217">
        <f>AS159/VLOOKUP($T159,'USD Converstion'!$C$7:$D$174,2,FALSE)</f>
        <v/>
      </c>
      <c r="AU159" s="52" t="n"/>
      <c r="AV159" s="221" t="n">
        <v>43957</v>
      </c>
      <c r="AW159" s="222" t="n">
        <v>14665.76699029126</v>
      </c>
      <c r="AX159" s="222" t="n"/>
      <c r="AY159" s="223" t="n"/>
      <c r="AZ159" s="52" t="n"/>
      <c r="BA159" s="137" t="inlineStr">
        <is>
          <t>January, 2021 - Organization change from Team:Raghu Ningegowda - India TAC- Morning Team, Title:Technical Support Engineer (T3), Yearly Salary: 1,350,000 , Total Compensation:1350000 to Team:Tausif Khaleel - India TAC- Afternoon Team, Title:Escalation Engineer, Yearly Salary:1620000, Total Compensation:1620000 || June, 2020 - Organization change from Team:Tausif Khaleel - India TAC- Afternoon Team to Team:Raghu Ningegowda - India TAC- Morning Team</t>
        </is>
      </c>
      <c r="BB159" s="138" t="inlineStr">
        <is>
          <t xml:space="preserve"> </t>
        </is>
      </c>
      <c r="BC159" s="52" t="n"/>
      <c r="BD159" s="219" t="n">
        <v>1350000</v>
      </c>
      <c r="BE159" s="219" t="n"/>
      <c r="BF159" s="219" t="n"/>
      <c r="BG159" s="120">
        <f>BF159+BE159+BD159</f>
        <v/>
      </c>
      <c r="BH159" s="217">
        <f>IF(LOWER(T159)="ILS",12,1)*BG159/VLOOKUP($T159,CPC_USDConversion_xlTbl[[Currency2]:[Units/1 USD]],2,FALSE)</f>
        <v/>
      </c>
      <c r="BI159" s="224">
        <f>BH159/VLOOKUP($S159,'CP$'!$B$5:$D$74,2,FALSE)</f>
        <v/>
      </c>
      <c r="BJ159" s="140" t="n">
        <v>900000</v>
      </c>
      <c r="BK159" s="140" t="n">
        <v>1800000</v>
      </c>
      <c r="BL159" s="141">
        <f>IFERROR(U159/X159,"")</f>
        <v/>
      </c>
      <c r="BM159" s="141">
        <f>IFERROR(V159/X159,"")</f>
        <v/>
      </c>
      <c r="BN159" s="141">
        <f>IFERROR(W159/X159,"")</f>
        <v/>
      </c>
      <c r="BO159" s="141">
        <f>IFERROR(AA159/AD159,"")</f>
        <v/>
      </c>
      <c r="BP159" s="141">
        <f>IFERROR(AB159/AD159,"")</f>
        <v/>
      </c>
      <c r="BQ159" s="141">
        <f>IFERROR(AC159/AD159,"")</f>
        <v/>
      </c>
      <c r="BR159" s="119" t="n">
        <v>5</v>
      </c>
      <c r="BS159" s="119" t="n">
        <v>4</v>
      </c>
      <c r="BT159" s="119" t="n">
        <v>4</v>
      </c>
      <c r="BU159" s="119" t="n"/>
      <c r="BV159" s="119" t="n"/>
      <c r="BW159" s="119" t="n"/>
      <c r="BX159" s="119" t="n"/>
      <c r="BY159" s="119" t="n"/>
      <c r="BZ159" s="119" t="inlineStr">
        <is>
          <t>Employee</t>
        </is>
      </c>
      <c r="CA159" s="142" t="inlineStr">
        <is>
          <t>T51P</t>
        </is>
      </c>
      <c r="CB159" s="131" t="n">
        <v>1</v>
      </c>
      <c r="CC159" s="143">
        <f>IF(P159&gt;1,1,P159)*CB159</f>
        <v/>
      </c>
      <c r="CD159" s="143" t="n"/>
      <c r="CE159" s="222" t="n">
        <v>16880.52</v>
      </c>
      <c r="CF159" s="86" t="n"/>
      <c r="CG159" s="219" t="n">
        <v>1317273.170731707</v>
      </c>
      <c r="CH159" s="217">
        <f>IF(LOWER(T159)="ILS",12,1)*CG159/VLOOKUP($T159,CPC_USDConversion_xlTbl[[Currency2]:[Units/1 USD]],2,FALSE)</f>
        <v/>
      </c>
      <c r="CI159" s="225">
        <f>AF159</f>
        <v/>
      </c>
      <c r="CJ159" s="225">
        <f>IFERROR(CI159-CH159,"")</f>
        <v/>
      </c>
      <c r="CK159" s="140">
        <f>ROUND(AN159*CC159,-2)</f>
        <v/>
      </c>
      <c r="CL159" s="217">
        <f>CK159/VLOOKUP($T159,'USD Converstion'!$C$7:$D$174,2,FALSE)</f>
        <v/>
      </c>
      <c r="CM159" s="145">
        <f>IF(AD159&gt;X159,1,0)</f>
        <v/>
      </c>
      <c r="CN159" s="225">
        <f>IF(CM159&gt;0,AG159,0)</f>
        <v/>
      </c>
      <c r="CO159" s="225">
        <f>IF(CM159=0,0,AF159)</f>
        <v/>
      </c>
      <c r="CP159" s="146" t="n">
        <v>0</v>
      </c>
      <c r="CQ159" s="147" t="inlineStr">
        <is>
          <t>Regular</t>
        </is>
      </c>
      <c r="CR159" s="225">
        <f>AM159/VLOOKUP(T159,'USD Converstion'!$C$7:$D$174,2,FALSE)</f>
        <v/>
      </c>
      <c r="CS159" s="226">
        <f>AT159</f>
        <v/>
      </c>
      <c r="CT159" s="222" t="n">
        <v>0</v>
      </c>
      <c r="CU159" s="227" t="n"/>
      <c r="CV159" s="145">
        <f>IF(AX159&gt;0,1,0)</f>
        <v/>
      </c>
      <c r="CW159" s="145">
        <f>IF(AY159&gt;0,1,0)</f>
        <v/>
      </c>
      <c r="CX159" s="52" t="n">
        <v>0</v>
      </c>
      <c r="DM159">
        <f>IF(LOWER(T159)="ILS",12,1)*Y159/VLOOKUP($T159,CPC_USDConversion_xlTbl[[Currency2]:[Units/1 USD]],2,FALSE)</f>
        <v/>
      </c>
    </row>
    <row r="160">
      <c r="B160" s="113" t="n">
        <v>110802</v>
      </c>
      <c r="C160" s="113" t="n">
        <v>103598</v>
      </c>
      <c r="D160" s="113" t="n">
        <v>55330</v>
      </c>
      <c r="E160" s="114" t="inlineStr">
        <is>
          <t>Rakshith Patil</t>
        </is>
      </c>
      <c r="F160" s="152" t="inlineStr">
        <is>
          <t>Diamond Services Engineer</t>
        </is>
      </c>
      <c r="G160" s="113" t="inlineStr">
        <is>
          <t>TAC India</t>
        </is>
      </c>
      <c r="H160" s="113" t="inlineStr">
        <is>
          <t>Amita Tiwari</t>
        </is>
      </c>
      <c r="I160" s="113" t="inlineStr">
        <is>
          <t>Amit Lewenhoff</t>
        </is>
      </c>
      <c r="J160" s="114" t="inlineStr">
        <is>
          <t>Sharon Elmashaly</t>
        </is>
      </c>
      <c r="K160" s="114" t="inlineStr">
        <is>
          <t>Sharon Elmashaly</t>
        </is>
      </c>
      <c r="L160" s="113" t="inlineStr">
        <is>
          <t>TAC</t>
        </is>
      </c>
      <c r="M160" s="115" t="n">
        <v>1</v>
      </c>
      <c r="N160" s="151">
        <f>LEFT(CA160,3)</f>
        <v/>
      </c>
      <c r="O160" s="216" t="n">
        <v>43367</v>
      </c>
      <c r="P160" s="118">
        <f>($D$5-O160)/365</f>
        <v/>
      </c>
      <c r="Q160" s="119">
        <f>Q160</f>
        <v/>
      </c>
      <c r="R160" s="52" t="n"/>
      <c r="S160" s="120" t="inlineStr">
        <is>
          <t>India</t>
        </is>
      </c>
      <c r="T160" s="120" t="inlineStr">
        <is>
          <t>INR</t>
        </is>
      </c>
      <c r="U160" s="120" t="n">
        <v>1134500</v>
      </c>
      <c r="V160" s="120" t="n"/>
      <c r="W160" s="120" t="n"/>
      <c r="X160" s="120">
        <f>W160+V160+U160</f>
        <v/>
      </c>
      <c r="Y160" s="121" t="n"/>
      <c r="Z160" s="121" t="n"/>
      <c r="AA160" s="122" t="n"/>
      <c r="AB160" s="122" t="n"/>
      <c r="AC160" s="122" t="n"/>
      <c r="AD160" s="123">
        <f>AC160+AB160+AA160</f>
        <v/>
      </c>
      <c r="AE160" s="124">
        <f>IFERROR(AD160/X160-1,"")</f>
        <v/>
      </c>
      <c r="AF160" s="217">
        <f>IF(LOWER(T160)="ILS",12,1)*X160/VLOOKUP($T160,CPC_USDConversion_xlTbl[[Currency2]:[Units/1 USD]],2,FALSE)</f>
        <v/>
      </c>
      <c r="AG160" s="217">
        <f>IF(LOWER(T160)="ILS",12,1)*AD160/VLOOKUP($T160,CPC_USDConversion_xlTbl[[Currency2]:[Units/1 USD]],2,FALSE)</f>
        <v/>
      </c>
      <c r="AH160" s="126">
        <f>AF160/VLOOKUP($S160,'CP$'!$B$5:$D$74,2,FALSE)</f>
        <v/>
      </c>
      <c r="AI160" s="126">
        <f>AG160/VLOOKUP($S160,'CP$'!$B$5:$D$74,2,FALSE)</f>
        <v/>
      </c>
      <c r="AJ160" s="52" t="n"/>
      <c r="AK160" s="127" t="inlineStr">
        <is>
          <t>Regular</t>
        </is>
      </c>
      <c r="AL160" s="218" t="n">
        <v>100000</v>
      </c>
      <c r="AM160" s="129" t="n"/>
      <c r="AN160" s="121" t="n"/>
      <c r="AO160" s="130" t="n"/>
      <c r="AP160" s="131">
        <f>IFERROR(AO160/AM160,"")</f>
        <v/>
      </c>
      <c r="AQ160" s="219">
        <f>AO160*CC160</f>
        <v/>
      </c>
      <c r="AR160" s="219" t="n"/>
      <c r="AS160" s="220">
        <f>AQ160-AR160</f>
        <v/>
      </c>
      <c r="AT160" s="217">
        <f>AS160/VLOOKUP($T160,'USD Converstion'!$C$7:$D$174,2,FALSE)</f>
        <v/>
      </c>
      <c r="AU160" s="52" t="n"/>
      <c r="AV160" s="221" t="n"/>
      <c r="AW160" s="222" t="n"/>
      <c r="AX160" s="222" t="n"/>
      <c r="AY160" s="223" t="n"/>
      <c r="AZ160" s="52" t="n"/>
      <c r="BA160" s="137" t="inlineStr">
        <is>
          <t>January, 2021 - Organization change from JS:T53P, Team:Raghu Ningegowda - India TAC- Morning Team, Title:Technical Support Engineer (T3), Cost Center:740210, Cost Center:740210 to JS:T51P, Team:Rajesh Kermgi Malkanna - Diamond Team, Title:Diamond Services Engineer, Cost Center:740211, Cost Center:740211 || November, 2020 - Organization change from JS:T53P to JS:T51P || June, 2020 - Organization change from JS:T53P, Title:Technical Support Engineer (T2), Yearly Salary:715000, Total Compensation:715000 to JS:255P, Title:Technical Support Engineer (T3), Yearly Salary:900000, Total Compensation:900000</t>
        </is>
      </c>
      <c r="BB160" s="138" t="inlineStr">
        <is>
          <t xml:space="preserve"> </t>
        </is>
      </c>
      <c r="BC160" s="52" t="n"/>
      <c r="BD160" s="219" t="n">
        <v>630000</v>
      </c>
      <c r="BE160" s="219" t="n"/>
      <c r="BF160" s="219" t="n"/>
      <c r="BG160" s="120">
        <f>BF160+BE160+BD160</f>
        <v/>
      </c>
      <c r="BH160" s="217">
        <f>IF(LOWER(T160)="ILS",12,1)*BG160/VLOOKUP($T160,CPC_USDConversion_xlTbl[[Currency2]:[Units/1 USD]],2,FALSE)</f>
        <v/>
      </c>
      <c r="BI160" s="224">
        <f>BH160/VLOOKUP($S160,'CP$'!$B$5:$D$74,2,FALSE)</f>
        <v/>
      </c>
      <c r="BJ160" s="140" t="n">
        <v>900000</v>
      </c>
      <c r="BK160" s="140" t="n">
        <v>1800000</v>
      </c>
      <c r="BL160" s="141">
        <f>IFERROR(U160/X160,"")</f>
        <v/>
      </c>
      <c r="BM160" s="141">
        <f>IFERROR(V160/X160,"")</f>
        <v/>
      </c>
      <c r="BN160" s="141">
        <f>IFERROR(W160/X160,"")</f>
        <v/>
      </c>
      <c r="BO160" s="141">
        <f>IFERROR(AA160/AD160,"")</f>
        <v/>
      </c>
      <c r="BP160" s="141">
        <f>IFERROR(AB160/AD160,"")</f>
        <v/>
      </c>
      <c r="BQ160" s="141">
        <f>IFERROR(AC160/AD160,"")</f>
        <v/>
      </c>
      <c r="BR160" s="119" t="n">
        <v>4</v>
      </c>
      <c r="BS160" s="119" t="n">
        <v>5</v>
      </c>
      <c r="BT160" s="119" t="n">
        <v>3</v>
      </c>
      <c r="BU160" s="119" t="n"/>
      <c r="BV160" s="119" t="n"/>
      <c r="BW160" s="119" t="n"/>
      <c r="BX160" s="119" t="n"/>
      <c r="BY160" s="119" t="n"/>
      <c r="BZ160" s="119" t="inlineStr">
        <is>
          <t>Employee</t>
        </is>
      </c>
      <c r="CA160" s="142" t="inlineStr">
        <is>
          <t>T51P</t>
        </is>
      </c>
      <c r="CB160" s="131" t="n">
        <v>1</v>
      </c>
      <c r="CC160" s="143">
        <f>IF(P160&gt;1,1,P160)*CB160</f>
        <v/>
      </c>
      <c r="CD160" s="143" t="n"/>
      <c r="CE160" s="222" t="n"/>
      <c r="CF160" s="86" t="n"/>
      <c r="CG160" s="219" t="n">
        <v>878248.7804878049</v>
      </c>
      <c r="CH160" s="217">
        <f>IF(LOWER(T160)="ILS",12,1)*CG160/VLOOKUP($T160,CPC_USDConversion_xlTbl[[Currency2]:[Units/1 USD]],2,FALSE)</f>
        <v/>
      </c>
      <c r="CI160" s="225">
        <f>AF160</f>
        <v/>
      </c>
      <c r="CJ160" s="225">
        <f>IFERROR(CI160-CH160,"")</f>
        <v/>
      </c>
      <c r="CK160" s="140">
        <f>ROUND(AN160*CC160,-2)</f>
        <v/>
      </c>
      <c r="CL160" s="217">
        <f>CK160/VLOOKUP($T160,'USD Converstion'!$C$7:$D$174,2,FALSE)</f>
        <v/>
      </c>
      <c r="CM160" s="145">
        <f>IF(AD160&gt;X160,1,0)</f>
        <v/>
      </c>
      <c r="CN160" s="225">
        <f>IF(CM160&gt;0,AG160,0)</f>
        <v/>
      </c>
      <c r="CO160" s="225">
        <f>IF(CM160=0,0,AF160)</f>
        <v/>
      </c>
      <c r="CP160" s="146" t="n">
        <v>0</v>
      </c>
      <c r="CQ160" s="147" t="inlineStr">
        <is>
          <t>Regular</t>
        </is>
      </c>
      <c r="CR160" s="225">
        <f>AM160/VLOOKUP(T160,'USD Converstion'!$C$7:$D$174,2,FALSE)</f>
        <v/>
      </c>
      <c r="CS160" s="226">
        <f>AT160</f>
        <v/>
      </c>
      <c r="CT160" s="222" t="n">
        <v>0</v>
      </c>
      <c r="CU160" s="227" t="n"/>
      <c r="CV160" s="145">
        <f>IF(AX160&gt;0,1,0)</f>
        <v/>
      </c>
      <c r="CW160" s="145">
        <f>IF(AY160&gt;0,1,0)</f>
        <v/>
      </c>
      <c r="CX160" s="52" t="n">
        <v>0</v>
      </c>
      <c r="DM160">
        <f>IF(LOWER(T160)="ILS",12,1)*Y160/VLOOKUP($T160,CPC_USDConversion_xlTbl[[Currency2]:[Units/1 USD]],2,FALSE)</f>
        <v/>
      </c>
    </row>
    <row r="161">
      <c r="B161" s="113" t="n">
        <v>113531</v>
      </c>
      <c r="C161" s="113" t="n">
        <v>121620</v>
      </c>
      <c r="D161" s="113" t="n">
        <v>69992</v>
      </c>
      <c r="E161" s="114" t="inlineStr">
        <is>
          <t>Ritankar Mukherjee</t>
        </is>
      </c>
      <c r="F161" s="152" t="inlineStr">
        <is>
          <t>Technical Support Engineer (T3)</t>
        </is>
      </c>
      <c r="G161" s="113" t="inlineStr">
        <is>
          <t>TAC India</t>
        </is>
      </c>
      <c r="H161" s="113" t="inlineStr">
        <is>
          <t>Amita Tiwari</t>
        </is>
      </c>
      <c r="I161" s="113" t="inlineStr">
        <is>
          <t>Amit Lewenhoff</t>
        </is>
      </c>
      <c r="J161" s="114" t="inlineStr">
        <is>
          <t>Sharon Elmashaly</t>
        </is>
      </c>
      <c r="K161" s="114" t="inlineStr">
        <is>
          <t>Sharon Elmashaly</t>
        </is>
      </c>
      <c r="L161" s="113" t="inlineStr">
        <is>
          <t>TAC</t>
        </is>
      </c>
      <c r="M161" s="115" t="n">
        <v>1</v>
      </c>
      <c r="N161" s="151">
        <f>LEFT(CA161,3)</f>
        <v/>
      </c>
      <c r="O161" s="216" t="n">
        <v>43790</v>
      </c>
      <c r="P161" s="118">
        <f>($D$5-O161)/365</f>
        <v/>
      </c>
      <c r="Q161" s="119">
        <f>Q161</f>
        <v/>
      </c>
      <c r="R161" s="52" t="n"/>
      <c r="S161" s="120" t="inlineStr">
        <is>
          <t>India</t>
        </is>
      </c>
      <c r="T161" s="120" t="inlineStr">
        <is>
          <t>INR</t>
        </is>
      </c>
      <c r="U161" s="120" t="n">
        <v>1522000</v>
      </c>
      <c r="V161" s="120" t="n"/>
      <c r="W161" s="120" t="n"/>
      <c r="X161" s="120">
        <f>W161+V161+U161</f>
        <v/>
      </c>
      <c r="Y161" s="121" t="n"/>
      <c r="Z161" s="121" t="n"/>
      <c r="AA161" s="122" t="n"/>
      <c r="AB161" s="122" t="n"/>
      <c r="AC161" s="122" t="n"/>
      <c r="AD161" s="123">
        <f>AC161+AB161+AA161</f>
        <v/>
      </c>
      <c r="AE161" s="124">
        <f>IFERROR(AD161/X161-1,"")</f>
        <v/>
      </c>
      <c r="AF161" s="217">
        <f>IF(LOWER(T161)="ILS",12,1)*X161/VLOOKUP($T161,CPC_USDConversion_xlTbl[[Currency2]:[Units/1 USD]],2,FALSE)</f>
        <v/>
      </c>
      <c r="AG161" s="217">
        <f>IF(LOWER(T161)="ILS",12,1)*AD161/VLOOKUP($T161,CPC_USDConversion_xlTbl[[Currency2]:[Units/1 USD]],2,FALSE)</f>
        <v/>
      </c>
      <c r="AH161" s="126">
        <f>AF161/VLOOKUP($S161,'CP$'!$B$5:$D$74,2,FALSE)</f>
        <v/>
      </c>
      <c r="AI161" s="126">
        <f>AG161/VLOOKUP($S161,'CP$'!$B$5:$D$74,2,FALSE)</f>
        <v/>
      </c>
      <c r="AJ161" s="52" t="n"/>
      <c r="AK161" s="127" t="inlineStr">
        <is>
          <t>Regular</t>
        </is>
      </c>
      <c r="AL161" s="218" t="n"/>
      <c r="AM161" s="129" t="n"/>
      <c r="AN161" s="121" t="n"/>
      <c r="AO161" s="130" t="n"/>
      <c r="AP161" s="131">
        <f>IFERROR(AO161/AM161,"")</f>
        <v/>
      </c>
      <c r="AQ161" s="219">
        <f>AO161*CC161</f>
        <v/>
      </c>
      <c r="AR161" s="219" t="n"/>
      <c r="AS161" s="220">
        <f>AQ161-AR161</f>
        <v/>
      </c>
      <c r="AT161" s="217">
        <f>AS161/VLOOKUP($T161,'USD Converstion'!$C$7:$D$174,2,FALSE)</f>
        <v/>
      </c>
      <c r="AU161" s="52" t="n"/>
      <c r="AV161" s="221" t="n"/>
      <c r="AW161" s="222" t="n"/>
      <c r="AX161" s="222" t="n"/>
      <c r="AY161" s="223" t="n"/>
      <c r="AZ161" s="52" t="n"/>
      <c r="BA161" s="137" t="inlineStr">
        <is>
          <t>January, 2021 - Organization change from Title:Technical Support Engineer (T2), Yearly Salary: 1,100,000 , Total Compensation:1100000 to Title:Technical Support Engineer (T3), Yearly Salary:1210000, Total Compensation:1210000 || June, 2020 - Organization change from Team:Mouize Younus - TAC India - Weekend Team to Team:Siddhesh Bane - Weekend Morning</t>
        </is>
      </c>
      <c r="BB161" s="138" t="inlineStr">
        <is>
          <t xml:space="preserve"> </t>
        </is>
      </c>
      <c r="BC161" s="52" t="n"/>
      <c r="BD161" s="219" t="n">
        <v>1100000</v>
      </c>
      <c r="BE161" s="219" t="n"/>
      <c r="BF161" s="219" t="n"/>
      <c r="BG161" s="120">
        <f>BF161+BE161+BD161</f>
        <v/>
      </c>
      <c r="BH161" s="217">
        <f>IF(LOWER(T161)="ILS",12,1)*BG161/VLOOKUP($T161,CPC_USDConversion_xlTbl[[Currency2]:[Units/1 USD]],2,FALSE)</f>
        <v/>
      </c>
      <c r="BI161" s="224">
        <f>BH161/VLOOKUP($S161,'CP$'!$B$5:$D$74,2,FALSE)</f>
        <v/>
      </c>
      <c r="BJ161" s="140" t="n">
        <v>900000</v>
      </c>
      <c r="BK161" s="140" t="n">
        <v>1800000</v>
      </c>
      <c r="BL161" s="141">
        <f>IFERROR(U161/X161,"")</f>
        <v/>
      </c>
      <c r="BM161" s="141">
        <f>IFERROR(V161/X161,"")</f>
        <v/>
      </c>
      <c r="BN161" s="141">
        <f>IFERROR(W161/X161,"")</f>
        <v/>
      </c>
      <c r="BO161" s="141">
        <f>IFERROR(AA161/AD161,"")</f>
        <v/>
      </c>
      <c r="BP161" s="141">
        <f>IFERROR(AB161/AD161,"")</f>
        <v/>
      </c>
      <c r="BQ161" s="141">
        <f>IFERROR(AC161/AD161,"")</f>
        <v/>
      </c>
      <c r="BR161" s="119" t="n"/>
      <c r="BS161" s="119" t="n"/>
      <c r="BT161" s="119" t="n">
        <v>3</v>
      </c>
      <c r="BU161" s="119" t="n"/>
      <c r="BV161" s="119" t="n"/>
      <c r="BW161" s="119" t="n"/>
      <c r="BX161" s="119" t="n"/>
      <c r="BY161" s="119" t="n"/>
      <c r="BZ161" s="119" t="inlineStr">
        <is>
          <t>Employee</t>
        </is>
      </c>
      <c r="CA161" s="142" t="inlineStr">
        <is>
          <t>T51P</t>
        </is>
      </c>
      <c r="CB161" s="131" t="n">
        <v>1</v>
      </c>
      <c r="CC161" s="143">
        <f>IF(P161&gt;1,1,P161)*CB161</f>
        <v/>
      </c>
      <c r="CD161" s="143" t="n"/>
      <c r="CE161" s="222" t="n"/>
      <c r="CF161" s="86" t="n"/>
      <c r="CG161" s="219" t="n">
        <v>1073370.731707317</v>
      </c>
      <c r="CH161" s="217">
        <f>IF(LOWER(T161)="ILS",12,1)*CG161/VLOOKUP($T161,CPC_USDConversion_xlTbl[[Currency2]:[Units/1 USD]],2,FALSE)</f>
        <v/>
      </c>
      <c r="CI161" s="225">
        <f>AF161</f>
        <v/>
      </c>
      <c r="CJ161" s="225">
        <f>IFERROR(CI161-CH161,"")</f>
        <v/>
      </c>
      <c r="CK161" s="140">
        <f>ROUND(AN161*CC161,-2)</f>
        <v/>
      </c>
      <c r="CL161" s="217">
        <f>CK161/VLOOKUP($T161,'USD Converstion'!$C$7:$D$174,2,FALSE)</f>
        <v/>
      </c>
      <c r="CM161" s="145">
        <f>IF(AD161&gt;X161,1,0)</f>
        <v/>
      </c>
      <c r="CN161" s="225">
        <f>IF(CM161&gt;0,AG161,0)</f>
        <v/>
      </c>
      <c r="CO161" s="225">
        <f>IF(CM161=0,0,AF161)</f>
        <v/>
      </c>
      <c r="CP161" s="146" t="n">
        <v>0</v>
      </c>
      <c r="CQ161" s="147" t="inlineStr">
        <is>
          <t>Regular</t>
        </is>
      </c>
      <c r="CR161" s="225">
        <f>AM161/VLOOKUP(T161,'USD Converstion'!$C$7:$D$174,2,FALSE)</f>
        <v/>
      </c>
      <c r="CS161" s="226">
        <f>AT161</f>
        <v/>
      </c>
      <c r="CT161" s="222" t="n">
        <v>0</v>
      </c>
      <c r="CU161" s="227" t="n"/>
      <c r="CV161" s="145">
        <f>IF(AX161&gt;0,1,0)</f>
        <v/>
      </c>
      <c r="CW161" s="145">
        <f>IF(AY161&gt;0,1,0)</f>
        <v/>
      </c>
      <c r="CX161" s="52" t="n">
        <v>0</v>
      </c>
      <c r="DM161">
        <f>IF(LOWER(T161)="ILS",12,1)*Y161/VLOOKUP($T161,CPC_USDConversion_xlTbl[[Currency2]:[Units/1 USD]],2,FALSE)</f>
        <v/>
      </c>
    </row>
    <row r="162">
      <c r="B162" s="113" t="n">
        <v>10083</v>
      </c>
      <c r="C162" s="113" t="n">
        <v>41037</v>
      </c>
      <c r="D162" s="113" t="n">
        <v>106691</v>
      </c>
      <c r="E162" s="114" t="inlineStr">
        <is>
          <t>Akshay Sharma</t>
        </is>
      </c>
      <c r="F162" s="152" t="inlineStr">
        <is>
          <t>Escalation Engineer</t>
        </is>
      </c>
      <c r="G162" s="113" t="inlineStr">
        <is>
          <t>TAC India</t>
        </is>
      </c>
      <c r="H162" s="113" t="inlineStr">
        <is>
          <t>Amita Tiwari</t>
        </is>
      </c>
      <c r="I162" s="113" t="inlineStr">
        <is>
          <t>Amit Lewenhoff</t>
        </is>
      </c>
      <c r="J162" s="114" t="inlineStr">
        <is>
          <t>Sharon Elmashaly</t>
        </is>
      </c>
      <c r="K162" s="114" t="inlineStr">
        <is>
          <t>Sharon Elmashaly</t>
        </is>
      </c>
      <c r="L162" s="113" t="inlineStr">
        <is>
          <t>TAC</t>
        </is>
      </c>
      <c r="M162" s="115" t="n">
        <v>1</v>
      </c>
      <c r="N162" s="151">
        <f>LEFT(CA162,3)</f>
        <v/>
      </c>
      <c r="O162" s="216" t="n">
        <v>43453</v>
      </c>
      <c r="P162" s="118">
        <f>($D$5-O162)/365</f>
        <v/>
      </c>
      <c r="Q162" s="119">
        <f>Q162</f>
        <v/>
      </c>
      <c r="R162" s="52" t="n"/>
      <c r="S162" s="120" t="inlineStr">
        <is>
          <t>India</t>
        </is>
      </c>
      <c r="T162" s="120" t="inlineStr">
        <is>
          <t>INR</t>
        </is>
      </c>
      <c r="U162" s="120" t="n">
        <v>1947000</v>
      </c>
      <c r="V162" s="120" t="n"/>
      <c r="W162" s="120" t="n"/>
      <c r="X162" s="120">
        <f>W162+V162+U162</f>
        <v/>
      </c>
      <c r="Y162" s="121" t="n">
        <v>32760</v>
      </c>
      <c r="Z162" s="121" t="n">
        <v>0</v>
      </c>
      <c r="AA162" s="122" t="n"/>
      <c r="AB162" s="122" t="n"/>
      <c r="AC162" s="122" t="n"/>
      <c r="AD162" s="123">
        <f>AC162+AB162+AA162</f>
        <v/>
      </c>
      <c r="AE162" s="124">
        <f>IFERROR(AD162/X162-1,"")</f>
        <v/>
      </c>
      <c r="AF162" s="217">
        <f>IF(LOWER(T162)="ILS",12,1)*X162/VLOOKUP($T162,CPC_USDConversion_xlTbl[[Currency2]:[Units/1 USD]],2,FALSE)</f>
        <v/>
      </c>
      <c r="AG162" s="217">
        <f>IF(LOWER(T162)="ILS",12,1)*AD162/VLOOKUP($T162,CPC_USDConversion_xlTbl[[Currency2]:[Units/1 USD]],2,FALSE)</f>
        <v/>
      </c>
      <c r="AH162" s="126">
        <f>AF162/VLOOKUP($S162,'CP$'!$B$5:$D$74,2,FALSE)</f>
        <v/>
      </c>
      <c r="AI162" s="126">
        <f>AG162/VLOOKUP($S162,'CP$'!$B$5:$D$74,2,FALSE)</f>
        <v/>
      </c>
      <c r="AJ162" s="52" t="n"/>
      <c r="AK162" s="127" t="inlineStr">
        <is>
          <t>Regular</t>
        </is>
      </c>
      <c r="AL162" s="218" t="n">
        <v>75000</v>
      </c>
      <c r="AM162" s="129" t="n"/>
      <c r="AN162" s="121" t="n">
        <v>48000</v>
      </c>
      <c r="AO162" s="130" t="n"/>
      <c r="AP162" s="131">
        <f>IFERROR(AO162/AM162,"")</f>
        <v/>
      </c>
      <c r="AQ162" s="219">
        <f>AO162*CC162</f>
        <v/>
      </c>
      <c r="AR162" s="219" t="n"/>
      <c r="AS162" s="220">
        <f>AQ162-AR162</f>
        <v/>
      </c>
      <c r="AT162" s="217">
        <f>AS162/VLOOKUP($T162,'USD Converstion'!$C$7:$D$174,2,FALSE)</f>
        <v/>
      </c>
      <c r="AU162" s="52" t="n"/>
      <c r="AV162" s="221" t="n"/>
      <c r="AW162" s="222" t="n"/>
      <c r="AX162" s="222" t="n"/>
      <c r="AY162" s="223" t="n"/>
      <c r="AZ162" s="52" t="n"/>
      <c r="BA162" s="137" t="inlineStr">
        <is>
          <t>January, 2021 - Organization change from JS:T61P, Team:Raghu Ningegowda - India TAC- Morning Team, Title:Technical Support Engineer (T3), Yearly Salary: 1,270,000 , Total Compensation:1270000 to JS:T51P, Team:Shailesh Kuntal - VPN + Sec Weekday Afternoon, Title:Escalation Engineer, Yearly Salary:1550000, Total Compensation:1550000 || June, 2020 - Organization change from Team:Mouize Younus - TAC India - Weekend Team to Team:Raghu Ningegowda - India TAC- Morning Team</t>
        </is>
      </c>
      <c r="BB162" s="138" t="inlineStr">
        <is>
          <t xml:space="preserve"> </t>
        </is>
      </c>
      <c r="BC162" s="52" t="n"/>
      <c r="BD162" s="219" t="n">
        <v>1270000</v>
      </c>
      <c r="BE162" s="219" t="n"/>
      <c r="BF162" s="219" t="n"/>
      <c r="BG162" s="120">
        <f>BF162+BE162+BD162</f>
        <v/>
      </c>
      <c r="BH162" s="217">
        <f>IF(LOWER(T162)="ILS",12,1)*BG162/VLOOKUP($T162,CPC_USDConversion_xlTbl[[Currency2]:[Units/1 USD]],2,FALSE)</f>
        <v/>
      </c>
      <c r="BI162" s="224">
        <f>BH162/VLOOKUP($S162,'CP$'!$B$5:$D$74,2,FALSE)</f>
        <v/>
      </c>
      <c r="BJ162" s="140" t="n">
        <v>900000</v>
      </c>
      <c r="BK162" s="140" t="n">
        <v>1800000</v>
      </c>
      <c r="BL162" s="141">
        <f>IFERROR(U162/X162,"")</f>
        <v/>
      </c>
      <c r="BM162" s="141">
        <f>IFERROR(V162/X162,"")</f>
        <v/>
      </c>
      <c r="BN162" s="141">
        <f>IFERROR(W162/X162,"")</f>
        <v/>
      </c>
      <c r="BO162" s="141">
        <f>IFERROR(AA162/AD162,"")</f>
        <v/>
      </c>
      <c r="BP162" s="141">
        <f>IFERROR(AB162/AD162,"")</f>
        <v/>
      </c>
      <c r="BQ162" s="141">
        <f>IFERROR(AC162/AD162,"")</f>
        <v/>
      </c>
      <c r="BR162" s="119" t="n">
        <v>5</v>
      </c>
      <c r="BS162" s="119" t="n">
        <v>4</v>
      </c>
      <c r="BT162" s="119" t="n">
        <v>5</v>
      </c>
      <c r="BU162" s="119" t="n">
        <v>4</v>
      </c>
      <c r="BV162" s="119" t="n"/>
      <c r="BW162" s="119" t="n"/>
      <c r="BX162" s="119" t="n"/>
      <c r="BY162" s="119" t="n"/>
      <c r="BZ162" s="119" t="inlineStr">
        <is>
          <t>Employee</t>
        </is>
      </c>
      <c r="CA162" s="142" t="inlineStr">
        <is>
          <t>T51P</t>
        </is>
      </c>
      <c r="CB162" s="131" t="n">
        <v>1</v>
      </c>
      <c r="CC162" s="143">
        <f>IF(P162&gt;1,1,P162)*CB162</f>
        <v/>
      </c>
      <c r="CD162" s="143" t="n"/>
      <c r="CE162" s="222" t="n"/>
      <c r="CF162" s="86" t="n"/>
      <c r="CG162" s="219" t="n">
        <v>1239224.390243903</v>
      </c>
      <c r="CH162" s="217">
        <f>IF(LOWER(T162)="ILS",12,1)*CG162/VLOOKUP($T162,CPC_USDConversion_xlTbl[[Currency2]:[Units/1 USD]],2,FALSE)</f>
        <v/>
      </c>
      <c r="CI162" s="225">
        <f>AF162</f>
        <v/>
      </c>
      <c r="CJ162" s="225">
        <f>IFERROR(CI162-CH162,"")</f>
        <v/>
      </c>
      <c r="CK162" s="140">
        <f>ROUND(AN162*CC162,-2)</f>
        <v/>
      </c>
      <c r="CL162" s="217">
        <f>CK162/VLOOKUP($T162,'USD Converstion'!$C$7:$D$174,2,FALSE)</f>
        <v/>
      </c>
      <c r="CM162" s="145">
        <f>IF(AD162&gt;X162,1,0)</f>
        <v/>
      </c>
      <c r="CN162" s="225">
        <f>IF(CM162&gt;0,AG162,0)</f>
        <v/>
      </c>
      <c r="CO162" s="225">
        <f>IF(CM162=0,0,AF162)</f>
        <v/>
      </c>
      <c r="CP162" s="146" t="n">
        <v>0</v>
      </c>
      <c r="CQ162" s="147" t="inlineStr">
        <is>
          <t>Regular</t>
        </is>
      </c>
      <c r="CR162" s="225">
        <f>AM162/VLOOKUP(T162,'USD Converstion'!$C$7:$D$174,2,FALSE)</f>
        <v/>
      </c>
      <c r="CS162" s="226">
        <f>AT162</f>
        <v/>
      </c>
      <c r="CT162" s="222" t="n">
        <v>0</v>
      </c>
      <c r="CU162" s="227" t="n"/>
      <c r="CV162" s="145">
        <f>IF(AX162&gt;0,1,0)</f>
        <v/>
      </c>
      <c r="CW162" s="145">
        <f>IF(AY162&gt;0,1,0)</f>
        <v/>
      </c>
      <c r="CX162" s="52" t="n">
        <v>0</v>
      </c>
      <c r="DM162">
        <f>IF(LOWER(T162)="ILS",12,1)*Y162/VLOOKUP($T162,CPC_USDConversion_xlTbl[[Currency2]:[Units/1 USD]],2,FALSE)</f>
        <v/>
      </c>
    </row>
    <row r="163">
      <c r="B163" s="113" t="n">
        <v>134927</v>
      </c>
      <c r="C163" s="113" t="n">
        <v>104649</v>
      </c>
      <c r="D163" s="113" t="n">
        <v>87241</v>
      </c>
      <c r="E163" s="114" t="inlineStr">
        <is>
          <t>Anto Lesander</t>
        </is>
      </c>
      <c r="F163" s="152" t="inlineStr">
        <is>
          <t>Technical Support Engineer (T3)</t>
        </is>
      </c>
      <c r="G163" s="113" t="inlineStr">
        <is>
          <t>TAC India</t>
        </is>
      </c>
      <c r="H163" s="113" t="inlineStr">
        <is>
          <t>Amita Tiwari</t>
        </is>
      </c>
      <c r="I163" s="113" t="inlineStr">
        <is>
          <t>Amit Lewenhoff</t>
        </is>
      </c>
      <c r="J163" s="114" t="inlineStr">
        <is>
          <t>Sharon Elmashaly</t>
        </is>
      </c>
      <c r="K163" s="114" t="inlineStr">
        <is>
          <t>Sharon Elmashaly</t>
        </is>
      </c>
      <c r="L163" s="113" t="inlineStr">
        <is>
          <t>TAC</t>
        </is>
      </c>
      <c r="M163" s="115" t="n">
        <v>1</v>
      </c>
      <c r="N163" s="151">
        <f>LEFT(CA163,3)</f>
        <v/>
      </c>
      <c r="O163" s="216" t="n">
        <v>43801</v>
      </c>
      <c r="P163" s="118">
        <f>($D$5-O163)/365</f>
        <v/>
      </c>
      <c r="Q163" s="119">
        <f>Q163</f>
        <v/>
      </c>
      <c r="R163" s="52" t="n"/>
      <c r="S163" s="120" t="inlineStr">
        <is>
          <t>India</t>
        </is>
      </c>
      <c r="T163" s="120" t="inlineStr">
        <is>
          <t>INR</t>
        </is>
      </c>
      <c r="U163" s="120" t="n">
        <v>1509500</v>
      </c>
      <c r="V163" s="120" t="n"/>
      <c r="W163" s="120" t="n"/>
      <c r="X163" s="120">
        <f>W163+V163+U163</f>
        <v/>
      </c>
      <c r="Y163" s="121" t="n"/>
      <c r="Z163" s="121" t="n"/>
      <c r="AA163" s="122" t="n"/>
      <c r="AB163" s="122" t="n"/>
      <c r="AC163" s="122" t="n"/>
      <c r="AD163" s="123">
        <f>AC163+AB163+AA163</f>
        <v/>
      </c>
      <c r="AE163" s="124">
        <f>IFERROR(AD163/X163-1,"")</f>
        <v/>
      </c>
      <c r="AF163" s="217">
        <f>IF(LOWER(T163)="ILS",12,1)*X163/VLOOKUP($T163,CPC_USDConversion_xlTbl[[Currency2]:[Units/1 USD]],2,FALSE)</f>
        <v/>
      </c>
      <c r="AG163" s="217">
        <f>IF(LOWER(T163)="ILS",12,1)*AD163/VLOOKUP($T163,CPC_USDConversion_xlTbl[[Currency2]:[Units/1 USD]],2,FALSE)</f>
        <v/>
      </c>
      <c r="AH163" s="126">
        <f>AF163/VLOOKUP($S163,'CP$'!$B$5:$D$74,2,FALSE)</f>
        <v/>
      </c>
      <c r="AI163" s="126">
        <f>AG163/VLOOKUP($S163,'CP$'!$B$5:$D$74,2,FALSE)</f>
        <v/>
      </c>
      <c r="AJ163" s="52" t="n"/>
      <c r="AK163" s="127" t="inlineStr">
        <is>
          <t>Regular</t>
        </is>
      </c>
      <c r="AL163" s="218" t="n"/>
      <c r="AM163" s="129" t="n"/>
      <c r="AN163" s="121" t="n"/>
      <c r="AO163" s="130" t="n"/>
      <c r="AP163" s="131">
        <f>IFERROR(AO163/AM163,"")</f>
        <v/>
      </c>
      <c r="AQ163" s="219">
        <f>AO163*CC163</f>
        <v/>
      </c>
      <c r="AR163" s="219" t="n"/>
      <c r="AS163" s="220">
        <f>AQ163-AR163</f>
        <v/>
      </c>
      <c r="AT163" s="217">
        <f>AS163/VLOOKUP($T163,'USD Converstion'!$C$7:$D$174,2,FALSE)</f>
        <v/>
      </c>
      <c r="AU163" s="52" t="n"/>
      <c r="AV163" s="221" t="n"/>
      <c r="AW163" s="222" t="n"/>
      <c r="AX163" s="222" t="n"/>
      <c r="AY163" s="223" t="n"/>
      <c r="AZ163" s="52" t="n"/>
      <c r="BA163" s="137" t="inlineStr">
        <is>
          <t>January, 2021 - Organization change from JS:T61P, Title:Technical Support Engineer (T2), Yearly Salary:900000, Total Compensation:900000 to JS:T51P, Title:Technical Support Engineer (T3), Yearly Salary:1200000, Total Compensation:1200000 ||  June, 2020 - Organization change from Team:Tausif Khaleel - India TAC- Afternoon Team to Team:Nishigandh Joshi - HE+ MGMT Weekday Afternoon</t>
        </is>
      </c>
      <c r="BB163" s="138" t="inlineStr">
        <is>
          <t xml:space="preserve"> </t>
        </is>
      </c>
      <c r="BC163" s="52" t="n"/>
      <c r="BD163" s="219" t="n">
        <v>900000</v>
      </c>
      <c r="BE163" s="219" t="n"/>
      <c r="BF163" s="219" t="n"/>
      <c r="BG163" s="120">
        <f>BF163+BE163+BD163</f>
        <v/>
      </c>
      <c r="BH163" s="217">
        <f>IF(LOWER(T163)="ILS",12,1)*BG163/VLOOKUP($T163,CPC_USDConversion_xlTbl[[Currency2]:[Units/1 USD]],2,FALSE)</f>
        <v/>
      </c>
      <c r="BI163" s="224">
        <f>BH163/VLOOKUP($S163,'CP$'!$B$5:$D$74,2,FALSE)</f>
        <v/>
      </c>
      <c r="BJ163" s="140" t="n">
        <v>900000</v>
      </c>
      <c r="BK163" s="140" t="n">
        <v>1800000</v>
      </c>
      <c r="BL163" s="141">
        <f>IFERROR(U163/X163,"")</f>
        <v/>
      </c>
      <c r="BM163" s="141">
        <f>IFERROR(V163/X163,"")</f>
        <v/>
      </c>
      <c r="BN163" s="141">
        <f>IFERROR(W163/X163,"")</f>
        <v/>
      </c>
      <c r="BO163" s="141">
        <f>IFERROR(AA163/AD163,"")</f>
        <v/>
      </c>
      <c r="BP163" s="141">
        <f>IFERROR(AB163/AD163,"")</f>
        <v/>
      </c>
      <c r="BQ163" s="141">
        <f>IFERROR(AC163/AD163,"")</f>
        <v/>
      </c>
      <c r="BR163" s="119" t="n"/>
      <c r="BS163" s="119" t="n"/>
      <c r="BT163" s="119" t="n">
        <v>5</v>
      </c>
      <c r="BU163" s="119" t="n"/>
      <c r="BV163" s="119" t="n"/>
      <c r="BW163" s="119" t="n"/>
      <c r="BX163" s="119" t="n"/>
      <c r="BY163" s="119" t="n"/>
      <c r="BZ163" s="119" t="inlineStr">
        <is>
          <t>Employee</t>
        </is>
      </c>
      <c r="CA163" s="142" t="inlineStr">
        <is>
          <t>T51P</t>
        </is>
      </c>
      <c r="CB163" s="131" t="n">
        <v>1</v>
      </c>
      <c r="CC163" s="143">
        <f>IF(P163&gt;1,1,P163)*CB163</f>
        <v/>
      </c>
      <c r="CD163" s="143" t="n"/>
      <c r="CE163" s="222" t="n"/>
      <c r="CF163" s="86" t="n"/>
      <c r="CG163" s="219" t="n">
        <v>878248.7804878049</v>
      </c>
      <c r="CH163" s="217">
        <f>IF(LOWER(T163)="ILS",12,1)*CG163/VLOOKUP($T163,CPC_USDConversion_xlTbl[[Currency2]:[Units/1 USD]],2,FALSE)</f>
        <v/>
      </c>
      <c r="CI163" s="225">
        <f>AF163</f>
        <v/>
      </c>
      <c r="CJ163" s="225">
        <f>IFERROR(CI163-CH163,"")</f>
        <v/>
      </c>
      <c r="CK163" s="140">
        <f>ROUND(AN163*CC163,-2)</f>
        <v/>
      </c>
      <c r="CL163" s="217">
        <f>CK163/VLOOKUP($T163,'USD Converstion'!$C$7:$D$174,2,FALSE)</f>
        <v/>
      </c>
      <c r="CM163" s="145">
        <f>IF(AD163&gt;X163,1,0)</f>
        <v/>
      </c>
      <c r="CN163" s="225">
        <f>IF(CM163&gt;0,AG163,0)</f>
        <v/>
      </c>
      <c r="CO163" s="225">
        <f>IF(CM163=0,0,AF163)</f>
        <v/>
      </c>
      <c r="CP163" s="146" t="n">
        <v>0</v>
      </c>
      <c r="CQ163" s="147" t="inlineStr">
        <is>
          <t>Regular</t>
        </is>
      </c>
      <c r="CR163" s="225">
        <f>AM163/VLOOKUP(T163,'USD Converstion'!$C$7:$D$174,2,FALSE)</f>
        <v/>
      </c>
      <c r="CS163" s="226">
        <f>AT163</f>
        <v/>
      </c>
      <c r="CT163" s="222" t="n">
        <v>0</v>
      </c>
      <c r="CU163" s="227" t="n"/>
      <c r="CV163" s="145">
        <f>IF(AX163&gt;0,1,0)</f>
        <v/>
      </c>
      <c r="CW163" s="145">
        <f>IF(AY163&gt;0,1,0)</f>
        <v/>
      </c>
      <c r="CX163" s="52" t="n">
        <v>0</v>
      </c>
      <c r="DM163">
        <f>IF(LOWER(T163)="ILS",12,1)*Y163/VLOOKUP($T163,CPC_USDConversion_xlTbl[[Currency2]:[Units/1 USD]],2,FALSE)</f>
        <v/>
      </c>
    </row>
    <row r="164">
      <c r="B164" s="113" t="n">
        <v>110112</v>
      </c>
      <c r="C164" s="113" t="n">
        <v>41324</v>
      </c>
      <c r="D164" s="113" t="n"/>
      <c r="E164" s="114" t="inlineStr">
        <is>
          <t>Siddanna Malipatil</t>
        </is>
      </c>
      <c r="F164" s="152" t="inlineStr">
        <is>
          <t>Team Leader</t>
        </is>
      </c>
      <c r="G164" s="113" t="inlineStr">
        <is>
          <t>TAC India</t>
        </is>
      </c>
      <c r="H164" s="113" t="inlineStr">
        <is>
          <t>Amita Tiwari</t>
        </is>
      </c>
      <c r="I164" s="113" t="inlineStr">
        <is>
          <t>Amit Lewenhoff</t>
        </is>
      </c>
      <c r="J164" s="114" t="inlineStr">
        <is>
          <t>Sharon Elmashaly</t>
        </is>
      </c>
      <c r="K164" s="114" t="inlineStr">
        <is>
          <t>Sharon Elmashaly</t>
        </is>
      </c>
      <c r="L164" s="113" t="inlineStr">
        <is>
          <t>TAC</t>
        </is>
      </c>
      <c r="M164" s="115" t="n">
        <v>1</v>
      </c>
      <c r="N164" s="151">
        <f>LEFT(CA164,3)</f>
        <v/>
      </c>
      <c r="O164" s="216" t="n">
        <v>42321</v>
      </c>
      <c r="P164" s="118">
        <f>($D$5-O164)/365</f>
        <v/>
      </c>
      <c r="Q164" s="119">
        <f>Q164</f>
        <v/>
      </c>
      <c r="R164" s="52" t="n"/>
      <c r="S164" s="120" t="inlineStr">
        <is>
          <t>India</t>
        </is>
      </c>
      <c r="T164" s="120" t="inlineStr">
        <is>
          <t>INR</t>
        </is>
      </c>
      <c r="U164" s="120" t="n">
        <v>2509500</v>
      </c>
      <c r="V164" s="120" t="n"/>
      <c r="W164" s="120" t="n"/>
      <c r="X164" s="120">
        <f>W164+V164+U164</f>
        <v/>
      </c>
      <c r="Y164" s="121" t="n"/>
      <c r="Z164" s="121" t="n"/>
      <c r="AA164" s="122" t="n"/>
      <c r="AB164" s="122" t="n"/>
      <c r="AC164" s="122" t="n"/>
      <c r="AD164" s="123">
        <f>AC164+AB164+AA164</f>
        <v/>
      </c>
      <c r="AE164" s="124">
        <f>IFERROR(AD164/X164-1,"")</f>
        <v/>
      </c>
      <c r="AF164" s="217">
        <f>IF(LOWER(T164)="ILS",12,1)*X164/VLOOKUP($T164,CPC_USDConversion_xlTbl[[Currency2]:[Units/1 USD]],2,FALSE)</f>
        <v/>
      </c>
      <c r="AG164" s="217">
        <f>IF(LOWER(T164)="ILS",12,1)*AD164/VLOOKUP($T164,CPC_USDConversion_xlTbl[[Currency2]:[Units/1 USD]],2,FALSE)</f>
        <v/>
      </c>
      <c r="AH164" s="126">
        <f>AF164/VLOOKUP($S164,'CP$'!$B$5:$D$74,2,FALSE)</f>
        <v/>
      </c>
      <c r="AI164" s="126">
        <f>AG164/VLOOKUP($S164,'CP$'!$B$5:$D$74,2,FALSE)</f>
        <v/>
      </c>
      <c r="AJ164" s="52" t="n"/>
      <c r="AK164" s="127" t="inlineStr">
        <is>
          <t>Regular</t>
        </is>
      </c>
      <c r="AL164" s="218" t="n">
        <v>98600</v>
      </c>
      <c r="AM164" s="129" t="n"/>
      <c r="AN164" s="121" t="n"/>
      <c r="AO164" s="130" t="n"/>
      <c r="AP164" s="131">
        <f>IFERROR(AO164/AM164,"")</f>
        <v/>
      </c>
      <c r="AQ164" s="219">
        <f>AO164*CC164</f>
        <v/>
      </c>
      <c r="AR164" s="219" t="n"/>
      <c r="AS164" s="220">
        <f>AQ164-AR164</f>
        <v/>
      </c>
      <c r="AT164" s="217">
        <f>AS164/VLOOKUP($T164,'USD Converstion'!$C$7:$D$174,2,FALSE)</f>
        <v/>
      </c>
      <c r="AU164" s="52" t="n"/>
      <c r="AV164" s="221" t="n">
        <v>42858</v>
      </c>
      <c r="AW164" s="222" t="n">
        <v>11755.73786407767</v>
      </c>
      <c r="AX164" s="222" t="n"/>
      <c r="AY164" s="223" t="n"/>
      <c r="AZ164" s="52" t="n"/>
      <c r="BA164" s="137" t="inlineStr">
        <is>
          <t>January, 2021 - Organization change from JS:T41P, Team:Raghu Ningegowda - India TAC- Morning Team, Title:Escalation Engineer, Yearly Salary: 1,800,000 , Total Compensation:1800000 to JS:T41M, Team:Siddanna Malipatil - Weekday Morning, Title:Team Leader, Yearly Salary:2000000, Total Compensation:2000000</t>
        </is>
      </c>
      <c r="BB164" s="138" t="inlineStr">
        <is>
          <t xml:space="preserve"> </t>
        </is>
      </c>
      <c r="BC164" s="52" t="n"/>
      <c r="BD164" s="219" t="n">
        <v>1800000</v>
      </c>
      <c r="BE164" s="219" t="n"/>
      <c r="BF164" s="219" t="n"/>
      <c r="BG164" s="120">
        <f>BF164+BE164+BD164</f>
        <v/>
      </c>
      <c r="BH164" s="217">
        <f>IF(LOWER(T164)="ILS",12,1)*BG164/VLOOKUP($T164,CPC_USDConversion_xlTbl[[Currency2]:[Units/1 USD]],2,FALSE)</f>
        <v/>
      </c>
      <c r="BI164" s="224">
        <f>BH164/VLOOKUP($S164,'CP$'!$B$5:$D$74,2,FALSE)</f>
        <v/>
      </c>
      <c r="BJ164" s="140" t="n">
        <v>1500000</v>
      </c>
      <c r="BK164" s="140" t="n">
        <v>2800000</v>
      </c>
      <c r="BL164" s="141">
        <f>IFERROR(U164/X164,"")</f>
        <v/>
      </c>
      <c r="BM164" s="141">
        <f>IFERROR(V164/X164,"")</f>
        <v/>
      </c>
      <c r="BN164" s="141">
        <f>IFERROR(W164/X164,"")</f>
        <v/>
      </c>
      <c r="BO164" s="141">
        <f>IFERROR(AA164/AD164,"")</f>
        <v/>
      </c>
      <c r="BP164" s="141">
        <f>IFERROR(AB164/AD164,"")</f>
        <v/>
      </c>
      <c r="BQ164" s="141">
        <f>IFERROR(AC164/AD164,"")</f>
        <v/>
      </c>
      <c r="BR164" s="119" t="n">
        <v>2</v>
      </c>
      <c r="BS164" s="119" t="n">
        <v>2</v>
      </c>
      <c r="BT164" s="119" t="n">
        <v>3</v>
      </c>
      <c r="BU164" s="119" t="n"/>
      <c r="BV164" s="119" t="n"/>
      <c r="BW164" s="119" t="n"/>
      <c r="BX164" s="119" t="n"/>
      <c r="BY164" s="119" t="n"/>
      <c r="BZ164" s="119" t="inlineStr">
        <is>
          <t>Employee</t>
        </is>
      </c>
      <c r="CA164" s="142" t="inlineStr">
        <is>
          <t>T41M</t>
        </is>
      </c>
      <c r="CB164" s="131" t="n">
        <v>1</v>
      </c>
      <c r="CC164" s="143">
        <f>IF(P164&gt;1,1,P164)*CB164</f>
        <v/>
      </c>
      <c r="CD164" s="143" t="n"/>
      <c r="CE164" s="222" t="n">
        <v>3352.16</v>
      </c>
      <c r="CF164" s="86" t="n"/>
      <c r="CG164" s="219" t="n">
        <v>1756297.56097561</v>
      </c>
      <c r="CH164" s="217">
        <f>IF(LOWER(T164)="ILS",12,1)*CG164/VLOOKUP($T164,CPC_USDConversion_xlTbl[[Currency2]:[Units/1 USD]],2,FALSE)</f>
        <v/>
      </c>
      <c r="CI164" s="225">
        <f>AF164</f>
        <v/>
      </c>
      <c r="CJ164" s="225">
        <f>IFERROR(CI164-CH164,"")</f>
        <v/>
      </c>
      <c r="CK164" s="140">
        <f>ROUND(AN164*CC164,-2)</f>
        <v/>
      </c>
      <c r="CL164" s="217">
        <f>CK164/VLOOKUP($T164,'USD Converstion'!$C$7:$D$174,2,FALSE)</f>
        <v/>
      </c>
      <c r="CM164" s="145">
        <f>IF(AD164&gt;X164,1,0)</f>
        <v/>
      </c>
      <c r="CN164" s="225">
        <f>IF(CM164&gt;0,AG164,0)</f>
        <v/>
      </c>
      <c r="CO164" s="225">
        <f>IF(CM164=0,0,AF164)</f>
        <v/>
      </c>
      <c r="CP164" s="146" t="n">
        <v>0</v>
      </c>
      <c r="CQ164" s="147" t="inlineStr">
        <is>
          <t>Regular</t>
        </is>
      </c>
      <c r="CR164" s="225">
        <f>AM164/VLOOKUP(T164,'USD Converstion'!$C$7:$D$174,2,FALSE)</f>
        <v/>
      </c>
      <c r="CS164" s="226">
        <f>AT164</f>
        <v/>
      </c>
      <c r="CT164" s="222" t="n">
        <v>0</v>
      </c>
      <c r="CU164" s="227" t="n"/>
      <c r="CV164" s="145">
        <f>IF(AX164&gt;0,1,0)</f>
        <v/>
      </c>
      <c r="CW164" s="145">
        <f>IF(AY164&gt;0,1,0)</f>
        <v/>
      </c>
      <c r="CX164" s="52" t="n">
        <v>0</v>
      </c>
      <c r="DM164">
        <f>IF(LOWER(T164)="ILS",12,1)*Y164/VLOOKUP($T164,CPC_USDConversion_xlTbl[[Currency2]:[Units/1 USD]],2,FALSE)</f>
        <v/>
      </c>
    </row>
    <row r="165">
      <c r="B165" s="113" t="n">
        <v>117085</v>
      </c>
      <c r="C165" s="113" t="n">
        <v>122128</v>
      </c>
      <c r="D165" s="113" t="n">
        <v>114013</v>
      </c>
      <c r="E165" s="114" t="inlineStr">
        <is>
          <t>Vibhor Mittal</t>
        </is>
      </c>
      <c r="F165" s="152" t="inlineStr">
        <is>
          <t>Team Leader</t>
        </is>
      </c>
      <c r="G165" s="113" t="inlineStr">
        <is>
          <t>TAC India</t>
        </is>
      </c>
      <c r="H165" s="113" t="inlineStr">
        <is>
          <t>Amita Tiwari</t>
        </is>
      </c>
      <c r="I165" s="113" t="inlineStr">
        <is>
          <t>Amit Lewenhoff</t>
        </is>
      </c>
      <c r="J165" s="114" t="inlineStr">
        <is>
          <t>Sharon Elmashaly</t>
        </is>
      </c>
      <c r="K165" s="114" t="inlineStr">
        <is>
          <t>Sharon Elmashaly</t>
        </is>
      </c>
      <c r="L165" s="113" t="inlineStr">
        <is>
          <t>TAC</t>
        </is>
      </c>
      <c r="M165" s="115" t="n">
        <v>1</v>
      </c>
      <c r="N165" s="151">
        <f>LEFT(CA165,3)</f>
        <v/>
      </c>
      <c r="O165" s="216" t="n">
        <v>42934</v>
      </c>
      <c r="P165" s="118">
        <f>($D$5-O165)/365</f>
        <v/>
      </c>
      <c r="Q165" s="119">
        <f>Q165</f>
        <v/>
      </c>
      <c r="R165" s="52" t="n"/>
      <c r="S165" s="120" t="inlineStr">
        <is>
          <t>India</t>
        </is>
      </c>
      <c r="T165" s="120" t="inlineStr">
        <is>
          <t>INR</t>
        </is>
      </c>
      <c r="U165" s="120" t="n">
        <v>2259500</v>
      </c>
      <c r="V165" s="120" t="n"/>
      <c r="W165" s="120" t="n"/>
      <c r="X165" s="120">
        <f>W165+V165+U165</f>
        <v/>
      </c>
      <c r="Y165" s="121" t="n"/>
      <c r="Z165" s="121" t="n"/>
      <c r="AA165" s="122" t="n"/>
      <c r="AB165" s="122" t="n"/>
      <c r="AC165" s="122" t="n"/>
      <c r="AD165" s="123">
        <f>AC165+AB165+AA165</f>
        <v/>
      </c>
      <c r="AE165" s="124">
        <f>IFERROR(AD165/X165-1,"")</f>
        <v/>
      </c>
      <c r="AF165" s="217">
        <f>IF(LOWER(T165)="ILS",12,1)*X165/VLOOKUP($T165,CPC_USDConversion_xlTbl[[Currency2]:[Units/1 USD]],2,FALSE)</f>
        <v/>
      </c>
      <c r="AG165" s="217">
        <f>IF(LOWER(T165)="ILS",12,1)*AD165/VLOOKUP($T165,CPC_USDConversion_xlTbl[[Currency2]:[Units/1 USD]],2,FALSE)</f>
        <v/>
      </c>
      <c r="AH165" s="126">
        <f>AF165/VLOOKUP($S165,'CP$'!$B$5:$D$74,2,FALSE)</f>
        <v/>
      </c>
      <c r="AI165" s="126">
        <f>AG165/VLOOKUP($S165,'CP$'!$B$5:$D$74,2,FALSE)</f>
        <v/>
      </c>
      <c r="AJ165" s="52" t="n"/>
      <c r="AK165" s="127" t="inlineStr">
        <is>
          <t>Regular</t>
        </is>
      </c>
      <c r="AL165" s="218" t="n">
        <v>98600</v>
      </c>
      <c r="AM165" s="129" t="n"/>
      <c r="AN165" s="121" t="n"/>
      <c r="AO165" s="130" t="n"/>
      <c r="AP165" s="131">
        <f>IFERROR(AO165/AM165,"")</f>
        <v/>
      </c>
      <c r="AQ165" s="219">
        <f>AO165*CC165</f>
        <v/>
      </c>
      <c r="AR165" s="219" t="n"/>
      <c r="AS165" s="220">
        <f>AQ165-AR165</f>
        <v/>
      </c>
      <c r="AT165" s="217">
        <f>AS165/VLOOKUP($T165,'USD Converstion'!$C$7:$D$174,2,FALSE)</f>
        <v/>
      </c>
      <c r="AU165" s="52" t="n"/>
      <c r="AV165" s="221" t="n">
        <v>43615</v>
      </c>
      <c r="AW165" s="222" t="n">
        <v>11787.87378640777</v>
      </c>
      <c r="AX165" s="222" t="n"/>
      <c r="AY165" s="223" t="n"/>
      <c r="AZ165" s="52" t="n"/>
      <c r="BA165" s="137" t="inlineStr">
        <is>
          <t>January, 2021 - Organization change from JS:T41P, Team:Rishiraj Dave - Weekend Night, Title:Escalation Engineer, Yearly Salary: 1,600,000 , Total Compensation:1600000 to JS:T41M, Team:Vibhor Mittal - Weekday Night, Title:Team Lead, Yearly Salary:1800000, Total Compensation:1800000 || June, 2020 - Organization change from Team:Tausif Khaleel - India TAC- Afternoon Team to Team:Rishiraj Dave - Weekend Night</t>
        </is>
      </c>
      <c r="BB165" s="138" t="inlineStr">
        <is>
          <t xml:space="preserve"> </t>
        </is>
      </c>
      <c r="BC165" s="52" t="n"/>
      <c r="BD165" s="219" t="n">
        <v>1600000</v>
      </c>
      <c r="BE165" s="219" t="n"/>
      <c r="BF165" s="219" t="n"/>
      <c r="BG165" s="120">
        <f>BF165+BE165+BD165</f>
        <v/>
      </c>
      <c r="BH165" s="217">
        <f>IF(LOWER(T165)="ILS",12,1)*BG165/VLOOKUP($T165,CPC_USDConversion_xlTbl[[Currency2]:[Units/1 USD]],2,FALSE)</f>
        <v/>
      </c>
      <c r="BI165" s="224">
        <f>BH165/VLOOKUP($S165,'CP$'!$B$5:$D$74,2,FALSE)</f>
        <v/>
      </c>
      <c r="BJ165" s="140" t="n">
        <v>1500000</v>
      </c>
      <c r="BK165" s="140" t="n">
        <v>2800000</v>
      </c>
      <c r="BL165" s="141">
        <f>IFERROR(U165/X165,"")</f>
        <v/>
      </c>
      <c r="BM165" s="141">
        <f>IFERROR(V165/X165,"")</f>
        <v/>
      </c>
      <c r="BN165" s="141">
        <f>IFERROR(W165/X165,"")</f>
        <v/>
      </c>
      <c r="BO165" s="141">
        <f>IFERROR(AA165/AD165,"")</f>
        <v/>
      </c>
      <c r="BP165" s="141">
        <f>IFERROR(AB165/AD165,"")</f>
        <v/>
      </c>
      <c r="BQ165" s="141">
        <f>IFERROR(AC165/AD165,"")</f>
        <v/>
      </c>
      <c r="BR165" s="119" t="n">
        <v>2</v>
      </c>
      <c r="BS165" s="119" t="n">
        <v>2</v>
      </c>
      <c r="BT165" s="119" t="n">
        <v>3</v>
      </c>
      <c r="BU165" s="119" t="n"/>
      <c r="BV165" s="119" t="n"/>
      <c r="BW165" s="119" t="n"/>
      <c r="BX165" s="119" t="n"/>
      <c r="BY165" s="119" t="n"/>
      <c r="BZ165" s="119" t="inlineStr">
        <is>
          <t>Employee</t>
        </is>
      </c>
      <c r="CA165" s="142" t="inlineStr">
        <is>
          <t>T41M</t>
        </is>
      </c>
      <c r="CB165" s="131" t="n">
        <v>1</v>
      </c>
      <c r="CC165" s="143">
        <f>IF(P165&gt;1,1,P165)*CB165</f>
        <v/>
      </c>
      <c r="CD165" s="143" t="n"/>
      <c r="CE165" s="222" t="n">
        <v>9457.879999999999</v>
      </c>
      <c r="CF165" s="86" t="n"/>
      <c r="CG165" s="219" t="n">
        <v>1561175.609756098</v>
      </c>
      <c r="CH165" s="217">
        <f>IF(LOWER(T165)="ILS",12,1)*CG165/VLOOKUP($T165,CPC_USDConversion_xlTbl[[Currency2]:[Units/1 USD]],2,FALSE)</f>
        <v/>
      </c>
      <c r="CI165" s="225">
        <f>AF165</f>
        <v/>
      </c>
      <c r="CJ165" s="225">
        <f>IFERROR(CI165-CH165,"")</f>
        <v/>
      </c>
      <c r="CK165" s="140">
        <f>ROUND(AN165*CC165,-2)</f>
        <v/>
      </c>
      <c r="CL165" s="217">
        <f>CK165/VLOOKUP($T165,'USD Converstion'!$C$7:$D$174,2,FALSE)</f>
        <v/>
      </c>
      <c r="CM165" s="145">
        <f>IF(AD165&gt;X165,1,0)</f>
        <v/>
      </c>
      <c r="CN165" s="225">
        <f>IF(CM165&gt;0,AG165,0)</f>
        <v/>
      </c>
      <c r="CO165" s="225">
        <f>IF(CM165=0,0,AF165)</f>
        <v/>
      </c>
      <c r="CP165" s="146" t="n">
        <v>0</v>
      </c>
      <c r="CQ165" s="147" t="inlineStr">
        <is>
          <t>Regular</t>
        </is>
      </c>
      <c r="CR165" s="225">
        <f>AM165/VLOOKUP(T165,'USD Converstion'!$C$7:$D$174,2,FALSE)</f>
        <v/>
      </c>
      <c r="CS165" s="226">
        <f>AT165</f>
        <v/>
      </c>
      <c r="CT165" s="222" t="n">
        <v>0</v>
      </c>
      <c r="CU165" s="227" t="n"/>
      <c r="CV165" s="145">
        <f>IF(AX165&gt;0,1,0)</f>
        <v/>
      </c>
      <c r="CW165" s="145">
        <f>IF(AY165&gt;0,1,0)</f>
        <v/>
      </c>
      <c r="CX165" s="52" t="n">
        <v>0</v>
      </c>
      <c r="DM165">
        <f>IF(LOWER(T165)="ILS",12,1)*Y165/VLOOKUP($T165,CPC_USDConversion_xlTbl[[Currency2]:[Units/1 USD]],2,FALSE)</f>
        <v/>
      </c>
    </row>
    <row r="166">
      <c r="B166" s="113" t="n">
        <v>121407</v>
      </c>
      <c r="C166" s="113" t="n">
        <v>124898</v>
      </c>
      <c r="D166" s="113" t="n">
        <v>29762</v>
      </c>
      <c r="E166" s="114" t="inlineStr">
        <is>
          <t>Valeri Loukine</t>
        </is>
      </c>
      <c r="F166" s="152" t="inlineStr">
        <is>
          <t>Cyber Security Evangelist, Community Lead</t>
        </is>
      </c>
      <c r="G166" s="113" t="inlineStr">
        <is>
          <t>Market Intelligence Int'l</t>
        </is>
      </c>
      <c r="H166" s="113" t="inlineStr">
        <is>
          <t>Amit Sharon</t>
        </is>
      </c>
      <c r="I166" s="113" t="inlineStr">
        <is>
          <t>Moti Sagey</t>
        </is>
      </c>
      <c r="J166" s="114" t="inlineStr">
        <is>
          <t>Peter Alexander</t>
        </is>
      </c>
      <c r="K166" s="114" t="inlineStr">
        <is>
          <t>Peter Alexander</t>
        </is>
      </c>
      <c r="L166" s="113" t="inlineStr">
        <is>
          <t>Marketing</t>
        </is>
      </c>
      <c r="M166" s="115" t="n">
        <v>1</v>
      </c>
      <c r="N166" s="151">
        <f>LEFT(CA166,3)</f>
        <v/>
      </c>
      <c r="O166" s="216" t="n">
        <v>43282</v>
      </c>
      <c r="P166" s="118">
        <f>($D$5-O166)/365</f>
        <v/>
      </c>
      <c r="Q166" s="119">
        <f>Q166</f>
        <v/>
      </c>
      <c r="R166" s="52" t="n"/>
      <c r="S166" s="120" t="inlineStr">
        <is>
          <t>Switzerland</t>
        </is>
      </c>
      <c r="T166" s="120" t="inlineStr">
        <is>
          <t>CHF</t>
        </is>
      </c>
      <c r="U166" s="120" t="n">
        <v>209500</v>
      </c>
      <c r="V166" s="120" t="n"/>
      <c r="W166" s="120" t="n">
        <v>38595.23809523809</v>
      </c>
      <c r="X166" s="120">
        <f>W166+V166+U166</f>
        <v/>
      </c>
      <c r="Y166" s="121" t="n"/>
      <c r="Z166" s="121" t="n"/>
      <c r="AA166" s="122" t="n"/>
      <c r="AB166" s="122" t="n"/>
      <c r="AC166" s="122" t="n"/>
      <c r="AD166" s="123">
        <f>AC166+AB166+AA166</f>
        <v/>
      </c>
      <c r="AE166" s="124">
        <f>IFERROR(AD166/X166-1,"")</f>
        <v/>
      </c>
      <c r="AF166" s="217">
        <f>IF(LOWER(T166)="ILS",12,1)*X166/VLOOKUP($T166,CPC_USDConversion_xlTbl[[Currency2]:[Units/1 USD]],2,FALSE)</f>
        <v/>
      </c>
      <c r="AG166" s="217">
        <f>IF(LOWER(T166)="ILS",12,1)*AD166/VLOOKUP($T166,CPC_USDConversion_xlTbl[[Currency2]:[Units/1 USD]],2,FALSE)</f>
        <v/>
      </c>
      <c r="AH166" s="126">
        <f>AF166/VLOOKUP($S166,'CP$'!$B$5:$D$74,2,FALSE)</f>
        <v/>
      </c>
      <c r="AI166" s="126">
        <f>AG166/VLOOKUP($S166,'CP$'!$B$5:$D$74,2,FALSE)</f>
        <v/>
      </c>
      <c r="AJ166" s="52" t="n"/>
      <c r="AK166" s="127" t="inlineStr">
        <is>
          <t>Target Bonus</t>
        </is>
      </c>
      <c r="AL166" s="218" t="n">
        <v>40700</v>
      </c>
      <c r="AM166" s="129" t="n">
        <v>40000</v>
      </c>
      <c r="AN166" s="121" t="n"/>
      <c r="AO166" s="130" t="n"/>
      <c r="AP166" s="131">
        <f>IFERROR(AO166/AM166,"")</f>
        <v/>
      </c>
      <c r="AQ166" s="219">
        <f>AO166*CC166</f>
        <v/>
      </c>
      <c r="AR166" s="219" t="n"/>
      <c r="AS166" s="220">
        <f>AQ166-AR166</f>
        <v/>
      </c>
      <c r="AT166" s="217">
        <f>AS166/VLOOKUP($T166,'USD Converstion'!$C$7:$D$174,2,FALSE)</f>
        <v/>
      </c>
      <c r="AU166" s="52" t="n"/>
      <c r="AV166" s="221" t="n">
        <v>43615</v>
      </c>
      <c r="AW166" s="222" t="n">
        <v>34083.29126213592</v>
      </c>
      <c r="AX166" s="222" t="n"/>
      <c r="AY166" s="223" t="n"/>
      <c r="AZ166" s="52" t="n"/>
      <c r="BA166" s="137" t="n"/>
      <c r="BB166" s="138" t="inlineStr">
        <is>
          <t xml:space="preserve"> </t>
        </is>
      </c>
      <c r="BC166" s="52" t="n"/>
      <c r="BD166" s="219" t="n">
        <v>160000</v>
      </c>
      <c r="BE166" s="219" t="n"/>
      <c r="BF166" s="219" t="n">
        <v>32000</v>
      </c>
      <c r="BG166" s="120">
        <f>BF166+BE166+BD166</f>
        <v/>
      </c>
      <c r="BH166" s="217">
        <f>IF(LOWER(T166)="ILS",12,1)*BG166/VLOOKUP($T166,CPC_USDConversion_xlTbl[[Currency2]:[Units/1 USD]],2,FALSE)</f>
        <v/>
      </c>
      <c r="BI166" s="224">
        <f>BH166/VLOOKUP($S166,'CP$'!$B$5:$D$74,2,FALSE)</f>
        <v/>
      </c>
      <c r="BJ166" s="140" t="n">
        <v>150000</v>
      </c>
      <c r="BK166" s="140" t="n">
        <v>180000</v>
      </c>
      <c r="BL166" s="141">
        <f>IFERROR(U166/X166,"")</f>
        <v/>
      </c>
      <c r="BM166" s="141">
        <f>IFERROR(V166/X166,"")</f>
        <v/>
      </c>
      <c r="BN166" s="141">
        <f>IFERROR(W166/X166,"")</f>
        <v/>
      </c>
      <c r="BO166" s="141">
        <f>IFERROR(AA166/AD166,"")</f>
        <v/>
      </c>
      <c r="BP166" s="141">
        <f>IFERROR(AB166/AD166,"")</f>
        <v/>
      </c>
      <c r="BQ166" s="141">
        <f>IFERROR(AC166/AD166,"")</f>
        <v/>
      </c>
      <c r="BR166" s="119" t="n">
        <v>4</v>
      </c>
      <c r="BS166" s="119" t="n">
        <v>5</v>
      </c>
      <c r="BT166" s="119" t="n">
        <v>4</v>
      </c>
      <c r="BU166" s="119" t="n"/>
      <c r="BV166" s="119" t="n"/>
      <c r="BW166" s="119" t="n"/>
      <c r="BX166" s="119" t="n"/>
      <c r="BY166" s="119" t="n"/>
      <c r="BZ166" s="119" t="inlineStr">
        <is>
          <t>Employee</t>
        </is>
      </c>
      <c r="CA166" s="142" t="inlineStr">
        <is>
          <t>T41M</t>
        </is>
      </c>
      <c r="CB166" s="131" t="n">
        <v>1</v>
      </c>
      <c r="CC166" s="143">
        <f>IF(P166&gt;1,1,P166)*CB166</f>
        <v/>
      </c>
      <c r="CD166" s="143" t="n"/>
      <c r="CE166" s="222" t="n">
        <v>27775.04</v>
      </c>
      <c r="CF166" s="86" t="n"/>
      <c r="CG166" s="219" t="n">
        <v>195321.9512195122</v>
      </c>
      <c r="CH166" s="217">
        <f>IF(LOWER(T166)="ILS",12,1)*CG166/VLOOKUP($T166,CPC_USDConversion_xlTbl[[Currency2]:[Units/1 USD]],2,FALSE)</f>
        <v/>
      </c>
      <c r="CI166" s="225">
        <f>AF166</f>
        <v/>
      </c>
      <c r="CJ166" s="225">
        <f>IFERROR(CI166-CH166,"")</f>
        <v/>
      </c>
      <c r="CK166" s="140">
        <f>ROUND(AN166*CC166,-2)</f>
        <v/>
      </c>
      <c r="CL166" s="217">
        <f>CK166/VLOOKUP($T166,'USD Converstion'!$C$7:$D$174,2,FALSE)</f>
        <v/>
      </c>
      <c r="CM166" s="145">
        <f>IF(AD166&gt;X166,1,0)</f>
        <v/>
      </c>
      <c r="CN166" s="225">
        <f>IF(CM166&gt;0,AG166,0)</f>
        <v/>
      </c>
      <c r="CO166" s="225">
        <f>IF(CM166=0,0,AF166)</f>
        <v/>
      </c>
      <c r="CP166" s="146" t="n">
        <v>0</v>
      </c>
      <c r="CQ166" s="147" t="inlineStr">
        <is>
          <t>Regular</t>
        </is>
      </c>
      <c r="CR166" s="225">
        <f>AM166/VLOOKUP(T166,'USD Converstion'!$C$7:$D$174,2,FALSE)</f>
        <v/>
      </c>
      <c r="CS166" s="226">
        <f>AT166</f>
        <v/>
      </c>
      <c r="CT166" s="222" t="n">
        <v>0</v>
      </c>
      <c r="CU166" s="227" t="n"/>
      <c r="CV166" s="145">
        <f>IF(AX166&gt;0,1,0)</f>
        <v/>
      </c>
      <c r="CW166" s="145">
        <f>IF(AY166&gt;0,1,0)</f>
        <v/>
      </c>
      <c r="CX166" s="52" t="n">
        <v>0</v>
      </c>
      <c r="DM166">
        <f>IF(LOWER(T166)="ILS",12,1)*Y166/VLOOKUP($T166,CPC_USDConversion_xlTbl[[Currency2]:[Units/1 USD]],2,FALSE)</f>
        <v/>
      </c>
    </row>
    <row r="167">
      <c r="B167" s="113" t="n">
        <v>136370</v>
      </c>
      <c r="C167" s="113" t="n">
        <v>29757</v>
      </c>
      <c r="D167" s="113" t="n"/>
      <c r="E167" s="114" t="inlineStr">
        <is>
          <t>Andrei Ryshkevich</t>
        </is>
      </c>
      <c r="F167" s="152" t="inlineStr">
        <is>
          <t>Team Leader</t>
        </is>
      </c>
      <c r="G167" s="113" t="inlineStr">
        <is>
          <t>Minsk Development Center</t>
        </is>
      </c>
      <c r="H167" s="113" t="inlineStr">
        <is>
          <t>Borce Jakimovski</t>
        </is>
      </c>
      <c r="I167" s="113" t="inlineStr">
        <is>
          <t>Borce Jakimovski</t>
        </is>
      </c>
      <c r="J167" s="114" t="inlineStr">
        <is>
          <t>Neatsun Ziv</t>
        </is>
      </c>
      <c r="K167" s="114" t="inlineStr">
        <is>
          <t>Dorit Dor</t>
        </is>
      </c>
      <c r="L167" s="113" t="inlineStr">
        <is>
          <t>Products - R&amp;D</t>
        </is>
      </c>
      <c r="M167" s="115" t="n">
        <v>1</v>
      </c>
      <c r="N167" s="151">
        <f>LEFT(CA167,3)</f>
        <v/>
      </c>
      <c r="O167" s="216" t="n">
        <v>38397</v>
      </c>
      <c r="P167" s="118">
        <f>($D$5-O167)/365</f>
        <v/>
      </c>
      <c r="Q167" s="119">
        <f>Q167</f>
        <v/>
      </c>
      <c r="R167" s="52" t="n"/>
      <c r="S167" s="120" t="inlineStr">
        <is>
          <t>Belarus</t>
        </is>
      </c>
      <c r="T167" s="120" t="inlineStr">
        <is>
          <t>USD</t>
        </is>
      </c>
      <c r="U167" s="120" t="n">
        <v>83250</v>
      </c>
      <c r="V167" s="120" t="n"/>
      <c r="W167" s="120" t="n"/>
      <c r="X167" s="120">
        <f>W167+V167+U167</f>
        <v/>
      </c>
      <c r="Y167" s="121" t="n"/>
      <c r="Z167" s="121" t="n"/>
      <c r="AA167" s="122" t="n"/>
      <c r="AB167" s="122" t="n"/>
      <c r="AC167" s="122" t="n"/>
      <c r="AD167" s="123">
        <f>AC167+AB167+AA167</f>
        <v/>
      </c>
      <c r="AE167" s="124">
        <f>IFERROR(AD167/X167-1,"")</f>
        <v/>
      </c>
      <c r="AF167" s="217">
        <f>IF(LOWER(T167)="ILS",12,1)*X167/VLOOKUP($T167,CPC_USDConversion_xlTbl[[Currency2]:[Units/1 USD]],2,FALSE)</f>
        <v/>
      </c>
      <c r="AG167" s="217">
        <f>IF(LOWER(T167)="ILS",12,1)*AD167/VLOOKUP($T167,CPC_USDConversion_xlTbl[[Currency2]:[Units/1 USD]],2,FALSE)</f>
        <v/>
      </c>
      <c r="AH167" s="126">
        <f>AF167/VLOOKUP($S167,'CP$'!$B$5:$D$74,2,FALSE)</f>
        <v/>
      </c>
      <c r="AI167" s="126">
        <f>AG167/VLOOKUP($S167,'CP$'!$B$5:$D$74,2,FALSE)</f>
        <v/>
      </c>
      <c r="AJ167" s="52" t="n"/>
      <c r="AK167" s="127" t="inlineStr">
        <is>
          <t>Regular</t>
        </is>
      </c>
      <c r="AL167" s="218" t="n">
        <v>6000</v>
      </c>
      <c r="AM167" s="129" t="n"/>
      <c r="AN167" s="121" t="n"/>
      <c r="AO167" s="130" t="n"/>
      <c r="AP167" s="131">
        <f>IFERROR(AO167/AM167,"")</f>
        <v/>
      </c>
      <c r="AQ167" s="219">
        <f>AO167*CC167</f>
        <v/>
      </c>
      <c r="AR167" s="219" t="n"/>
      <c r="AS167" s="220">
        <f>AQ167-AR167</f>
        <v/>
      </c>
      <c r="AT167" s="217">
        <f>AS167/VLOOKUP($T167,'USD Converstion'!$C$7:$D$174,2,FALSE)</f>
        <v/>
      </c>
      <c r="AU167" s="52" t="n"/>
      <c r="AV167" s="221" t="n">
        <v>43957</v>
      </c>
      <c r="AW167" s="222" t="n">
        <v>14665.76699029126</v>
      </c>
      <c r="AX167" s="222" t="n"/>
      <c r="AY167" s="223" t="n"/>
      <c r="AZ167" s="52" t="n"/>
      <c r="BA167" s="137" t="n"/>
      <c r="BB167" s="138" t="inlineStr">
        <is>
          <t xml:space="preserve"> </t>
        </is>
      </c>
      <c r="BC167" s="52" t="n"/>
      <c r="BD167" s="219" t="n">
        <v>53500</v>
      </c>
      <c r="BE167" s="219" t="n"/>
      <c r="BF167" s="219" t="n"/>
      <c r="BG167" s="120">
        <f>BF167+BE167+BD167</f>
        <v/>
      </c>
      <c r="BH167" s="217">
        <f>IF(LOWER(T167)="ILS",12,1)*BG167/VLOOKUP($T167,CPC_USDConversion_xlTbl[[Currency2]:[Units/1 USD]],2,FALSE)</f>
        <v/>
      </c>
      <c r="BI167" s="224">
        <f>BH167/VLOOKUP($S167,'CP$'!$B$5:$D$74,2,FALSE)</f>
        <v/>
      </c>
      <c r="BJ167" s="140" t="n">
        <v>30000</v>
      </c>
      <c r="BK167" s="140" t="n">
        <v>60000</v>
      </c>
      <c r="BL167" s="141">
        <f>IFERROR(U167/X167,"")</f>
        <v/>
      </c>
      <c r="BM167" s="141">
        <f>IFERROR(V167/X167,"")</f>
        <v/>
      </c>
      <c r="BN167" s="141">
        <f>IFERROR(W167/X167,"")</f>
        <v/>
      </c>
      <c r="BO167" s="141">
        <f>IFERROR(AA167/AD167,"")</f>
        <v/>
      </c>
      <c r="BP167" s="141">
        <f>IFERROR(AB167/AD167,"")</f>
        <v/>
      </c>
      <c r="BQ167" s="141">
        <f>IFERROR(AC167/AD167,"")</f>
        <v/>
      </c>
      <c r="BR167" s="119" t="n">
        <v>4</v>
      </c>
      <c r="BS167" s="119" t="n">
        <v>4</v>
      </c>
      <c r="BT167" s="119" t="n">
        <v>4</v>
      </c>
      <c r="BU167" s="119" t="n"/>
      <c r="BV167" s="119" t="n"/>
      <c r="BW167" s="119" t="n"/>
      <c r="BX167" s="119" t="n"/>
      <c r="BY167" s="119" t="n"/>
      <c r="BZ167" s="119" t="inlineStr">
        <is>
          <t>Employee</t>
        </is>
      </c>
      <c r="CA167" s="142" t="inlineStr">
        <is>
          <t>D41M</t>
        </is>
      </c>
      <c r="CB167" s="131" t="n">
        <v>1</v>
      </c>
      <c r="CC167" s="143">
        <f>IF(P167&gt;1,1,P167)*CB167</f>
        <v/>
      </c>
      <c r="CD167" s="143" t="n"/>
      <c r="CE167" s="222" t="n">
        <v>24063.72</v>
      </c>
      <c r="CF167" s="86" t="n"/>
      <c r="CG167" s="219" t="n">
        <v>57760.9756097561</v>
      </c>
      <c r="CH167" s="217">
        <f>IF(LOWER(T167)="ILS",12,1)*CG167/VLOOKUP($T167,CPC_USDConversion_xlTbl[[Currency2]:[Units/1 USD]],2,FALSE)</f>
        <v/>
      </c>
      <c r="CI167" s="225">
        <f>AF167</f>
        <v/>
      </c>
      <c r="CJ167" s="225">
        <f>IFERROR(CI167-CH167,"")</f>
        <v/>
      </c>
      <c r="CK167" s="140">
        <f>ROUND(AN167*CC167,-2)</f>
        <v/>
      </c>
      <c r="CL167" s="217">
        <f>CK167/VLOOKUP($T167,'USD Converstion'!$C$7:$D$174,2,FALSE)</f>
        <v/>
      </c>
      <c r="CM167" s="145">
        <f>IF(AD167&gt;X167,1,0)</f>
        <v/>
      </c>
      <c r="CN167" s="225">
        <f>IF(CM167&gt;0,AG167,0)</f>
        <v/>
      </c>
      <c r="CO167" s="225">
        <f>IF(CM167=0,0,AF167)</f>
        <v/>
      </c>
      <c r="CP167" s="146" t="n">
        <v>0</v>
      </c>
      <c r="CQ167" s="147" t="inlineStr">
        <is>
          <t>Regular</t>
        </is>
      </c>
      <c r="CR167" s="225">
        <f>AM167/VLOOKUP(T167,'USD Converstion'!$C$7:$D$174,2,FALSE)</f>
        <v/>
      </c>
      <c r="CS167" s="226">
        <f>AT167</f>
        <v/>
      </c>
      <c r="CT167" s="222" t="n">
        <v>0</v>
      </c>
      <c r="CU167" s="227" t="n"/>
      <c r="CV167" s="145">
        <f>IF(AX167&gt;0,1,0)</f>
        <v/>
      </c>
      <c r="CW167" s="145">
        <f>IF(AY167&gt;0,1,0)</f>
        <v/>
      </c>
      <c r="CX167" s="52" t="n">
        <v>0</v>
      </c>
      <c r="DM167">
        <f>IF(LOWER(T167)="ILS",12,1)*Y167/VLOOKUP($T167,CPC_USDConversion_xlTbl[[Currency2]:[Units/1 USD]],2,FALSE)</f>
        <v/>
      </c>
    </row>
    <row r="168">
      <c r="B168" s="113" t="n">
        <v>126791</v>
      </c>
      <c r="C168" s="113" t="n">
        <v>35383</v>
      </c>
      <c r="D168" s="113" t="n"/>
      <c r="E168" s="114" t="inlineStr">
        <is>
          <t>Dmitry Poleshuk</t>
        </is>
      </c>
      <c r="F168" s="152" t="inlineStr">
        <is>
          <t>Software Developer</t>
        </is>
      </c>
      <c r="G168" s="113" t="inlineStr">
        <is>
          <t>Minsk Development Center</t>
        </is>
      </c>
      <c r="H168" s="113" t="inlineStr">
        <is>
          <t>Borce Jakimovski</t>
        </is>
      </c>
      <c r="I168" s="113" t="inlineStr">
        <is>
          <t>Borce Jakimovski</t>
        </is>
      </c>
      <c r="J168" s="114" t="inlineStr">
        <is>
          <t>Neatsun Ziv</t>
        </is>
      </c>
      <c r="K168" s="114" t="inlineStr">
        <is>
          <t>Dorit Dor</t>
        </is>
      </c>
      <c r="L168" s="113" t="inlineStr">
        <is>
          <t>Products - R&amp;D</t>
        </is>
      </c>
      <c r="M168" s="115" t="n">
        <v>1</v>
      </c>
      <c r="N168" s="151">
        <f>LEFT(CA168,3)</f>
        <v/>
      </c>
      <c r="O168" s="216" t="n">
        <v>40784</v>
      </c>
      <c r="P168" s="118">
        <f>($D$5-O168)/365</f>
        <v/>
      </c>
      <c r="Q168" s="119">
        <f>Q168</f>
        <v/>
      </c>
      <c r="R168" s="52" t="n"/>
      <c r="S168" s="120" t="inlineStr">
        <is>
          <t>Belarus</t>
        </is>
      </c>
      <c r="T168" s="120" t="inlineStr">
        <is>
          <t>USD</t>
        </is>
      </c>
      <c r="U168" s="120" t="n">
        <v>63250</v>
      </c>
      <c r="V168" s="120" t="n"/>
      <c r="W168" s="120" t="n"/>
      <c r="X168" s="120">
        <f>W168+V168+U168</f>
        <v/>
      </c>
      <c r="Y168" s="121" t="n"/>
      <c r="Z168" s="121" t="n"/>
      <c r="AA168" s="122" t="n"/>
      <c r="AB168" s="122" t="n"/>
      <c r="AC168" s="122" t="n"/>
      <c r="AD168" s="123">
        <f>AC168+AB168+AA168</f>
        <v/>
      </c>
      <c r="AE168" s="124">
        <f>IFERROR(AD168/X168-1,"")</f>
        <v/>
      </c>
      <c r="AF168" s="217">
        <f>IF(LOWER(T168)="ILS",12,1)*X168/VLOOKUP($T168,CPC_USDConversion_xlTbl[[Currency2]:[Units/1 USD]],2,FALSE)</f>
        <v/>
      </c>
      <c r="AG168" s="217">
        <f>IF(LOWER(T168)="ILS",12,1)*AD168/VLOOKUP($T168,CPC_USDConversion_xlTbl[[Currency2]:[Units/1 USD]],2,FALSE)</f>
        <v/>
      </c>
      <c r="AH168" s="126">
        <f>AF168/VLOOKUP($S168,'CP$'!$B$5:$D$74,2,FALSE)</f>
        <v/>
      </c>
      <c r="AI168" s="126">
        <f>AG168/VLOOKUP($S168,'CP$'!$B$5:$D$74,2,FALSE)</f>
        <v/>
      </c>
      <c r="AJ168" s="52" t="n"/>
      <c r="AK168" s="127" t="inlineStr">
        <is>
          <t>Regular</t>
        </is>
      </c>
      <c r="AL168" s="218" t="n">
        <v>3500</v>
      </c>
      <c r="AM168" s="129" t="n"/>
      <c r="AN168" s="121" t="n"/>
      <c r="AO168" s="130" t="n"/>
      <c r="AP168" s="131">
        <f>IFERROR(AO168/AM168,"")</f>
        <v/>
      </c>
      <c r="AQ168" s="219">
        <f>AO168*CC168</f>
        <v/>
      </c>
      <c r="AR168" s="219" t="n"/>
      <c r="AS168" s="220">
        <f>AQ168-AR168</f>
        <v/>
      </c>
      <c r="AT168" s="217">
        <f>AS168/VLOOKUP($T168,'USD Converstion'!$C$7:$D$174,2,FALSE)</f>
        <v/>
      </c>
      <c r="AU168" s="52" t="n"/>
      <c r="AV168" s="221" t="n">
        <v>43615</v>
      </c>
      <c r="AW168" s="222" t="n">
        <v>5995.436893203883</v>
      </c>
      <c r="AX168" s="222" t="n"/>
      <c r="AY168" s="223" t="n"/>
      <c r="AZ168" s="52" t="n"/>
      <c r="BA168" s="137" t="inlineStr">
        <is>
          <t>December, 2020 - JS change from D51P to D41P</t>
        </is>
      </c>
      <c r="BB168" s="138" t="inlineStr">
        <is>
          <t xml:space="preserve"> </t>
        </is>
      </c>
      <c r="BC168" s="52" t="n"/>
      <c r="BD168" s="219" t="n">
        <v>40000</v>
      </c>
      <c r="BE168" s="219" t="n"/>
      <c r="BF168" s="219" t="n"/>
      <c r="BG168" s="120">
        <f>BF168+BE168+BD168</f>
        <v/>
      </c>
      <c r="BH168" s="217">
        <f>IF(LOWER(T168)="ILS",12,1)*BG168/VLOOKUP($T168,CPC_USDConversion_xlTbl[[Currency2]:[Units/1 USD]],2,FALSE)</f>
        <v/>
      </c>
      <c r="BI168" s="224">
        <f>BH168/VLOOKUP($S168,'CP$'!$B$5:$D$74,2,FALSE)</f>
        <v/>
      </c>
      <c r="BJ168" s="140" t="n">
        <v>30000</v>
      </c>
      <c r="BK168" s="140" t="n">
        <v>60000</v>
      </c>
      <c r="BL168" s="141">
        <f>IFERROR(U168/X168,"")</f>
        <v/>
      </c>
      <c r="BM168" s="141">
        <f>IFERROR(V168/X168,"")</f>
        <v/>
      </c>
      <c r="BN168" s="141">
        <f>IFERROR(W168/X168,"")</f>
        <v/>
      </c>
      <c r="BO168" s="141">
        <f>IFERROR(AA168/AD168,"")</f>
        <v/>
      </c>
      <c r="BP168" s="141">
        <f>IFERROR(AB168/AD168,"")</f>
        <v/>
      </c>
      <c r="BQ168" s="141">
        <f>IFERROR(AC168/AD168,"")</f>
        <v/>
      </c>
      <c r="BR168" s="119" t="n">
        <v>3</v>
      </c>
      <c r="BS168" s="119" t="n">
        <v>4</v>
      </c>
      <c r="BT168" s="119" t="n">
        <v>4</v>
      </c>
      <c r="BU168" s="119" t="n"/>
      <c r="BV168" s="119" t="n"/>
      <c r="BW168" s="119" t="n"/>
      <c r="BX168" s="119" t="n"/>
      <c r="BY168" s="119" t="n"/>
      <c r="BZ168" s="119" t="inlineStr">
        <is>
          <t>Employee</t>
        </is>
      </c>
      <c r="CA168" s="142" t="inlineStr">
        <is>
          <t>D41P</t>
        </is>
      </c>
      <c r="CB168" s="131" t="n">
        <v>1</v>
      </c>
      <c r="CC168" s="143">
        <f>IF(P168&gt;1,1,P168)*CB168</f>
        <v/>
      </c>
      <c r="CD168" s="143" t="n"/>
      <c r="CE168" s="222" t="n">
        <v>5746.559999999999</v>
      </c>
      <c r="CF168" s="86" t="n"/>
      <c r="CG168" s="219" t="n">
        <v>42151.21951219512</v>
      </c>
      <c r="CH168" s="217">
        <f>IF(LOWER(T168)="ILS",12,1)*CG168/VLOOKUP($T168,CPC_USDConversion_xlTbl[[Currency2]:[Units/1 USD]],2,FALSE)</f>
        <v/>
      </c>
      <c r="CI168" s="225">
        <f>AF168</f>
        <v/>
      </c>
      <c r="CJ168" s="225">
        <f>IFERROR(CI168-CH168,"")</f>
        <v/>
      </c>
      <c r="CK168" s="140">
        <f>ROUND(AN168*CC168,-2)</f>
        <v/>
      </c>
      <c r="CL168" s="217">
        <f>CK168/VLOOKUP($T168,'USD Converstion'!$C$7:$D$174,2,FALSE)</f>
        <v/>
      </c>
      <c r="CM168" s="145">
        <f>IF(AD168&gt;X168,1,0)</f>
        <v/>
      </c>
      <c r="CN168" s="225">
        <f>IF(CM168&gt;0,AG168,0)</f>
        <v/>
      </c>
      <c r="CO168" s="225">
        <f>IF(CM168=0,0,AF168)</f>
        <v/>
      </c>
      <c r="CP168" s="146" t="n">
        <v>0</v>
      </c>
      <c r="CQ168" s="147" t="inlineStr">
        <is>
          <t>Regular</t>
        </is>
      </c>
      <c r="CR168" s="225">
        <f>AM168/VLOOKUP(T168,'USD Converstion'!$C$7:$D$174,2,FALSE)</f>
        <v/>
      </c>
      <c r="CS168" s="226">
        <f>AT168</f>
        <v/>
      </c>
      <c r="CT168" s="222" t="n">
        <v>0</v>
      </c>
      <c r="CU168" s="227" t="n"/>
      <c r="CV168" s="145">
        <f>IF(AX168&gt;0,1,0)</f>
        <v/>
      </c>
      <c r="CW168" s="145">
        <f>IF(AY168&gt;0,1,0)</f>
        <v/>
      </c>
      <c r="CX168" s="52" t="n">
        <v>0</v>
      </c>
      <c r="DM168">
        <f>IF(LOWER(T168)="ILS",12,1)*Y168/VLOOKUP($T168,CPC_USDConversion_xlTbl[[Currency2]:[Units/1 USD]],2,FALSE)</f>
        <v/>
      </c>
    </row>
    <row r="169">
      <c r="B169" s="113" t="n">
        <v>111184</v>
      </c>
      <c r="C169" s="113" t="n">
        <v>108347</v>
      </c>
      <c r="D169" s="113" t="n"/>
      <c r="E169" s="114" t="inlineStr">
        <is>
          <t>Maksim Bahunou</t>
        </is>
      </c>
      <c r="F169" s="152" t="inlineStr">
        <is>
          <t>Software Developer</t>
        </is>
      </c>
      <c r="G169" s="113" t="inlineStr">
        <is>
          <t>Minsk Development Center</t>
        </is>
      </c>
      <c r="H169" s="113" t="inlineStr">
        <is>
          <t>Borce Jakimovski</t>
        </is>
      </c>
      <c r="I169" s="113" t="inlineStr">
        <is>
          <t>Borce Jakimovski</t>
        </is>
      </c>
      <c r="J169" s="114" t="inlineStr">
        <is>
          <t>Neatsun Ziv</t>
        </is>
      </c>
      <c r="K169" s="114" t="inlineStr">
        <is>
          <t>Dorit Dor</t>
        </is>
      </c>
      <c r="L169" s="113" t="inlineStr">
        <is>
          <t>Products - R&amp;D</t>
        </is>
      </c>
      <c r="M169" s="115" t="n">
        <v>1</v>
      </c>
      <c r="N169" s="151">
        <f>LEFT(CA169,3)</f>
        <v/>
      </c>
      <c r="O169" s="216" t="n">
        <v>38460</v>
      </c>
      <c r="P169" s="118">
        <f>($D$5-O169)/365</f>
        <v/>
      </c>
      <c r="Q169" s="119">
        <f>Q169</f>
        <v/>
      </c>
      <c r="R169" s="52" t="n"/>
      <c r="S169" s="120" t="inlineStr">
        <is>
          <t>Belarus</t>
        </is>
      </c>
      <c r="T169" s="120" t="inlineStr">
        <is>
          <t>USD</t>
        </is>
      </c>
      <c r="U169" s="120" t="n">
        <v>54500</v>
      </c>
      <c r="V169" s="120" t="n"/>
      <c r="W169" s="120" t="n"/>
      <c r="X169" s="120">
        <f>W169+V169+U169</f>
        <v/>
      </c>
      <c r="Y169" s="121" t="n"/>
      <c r="Z169" s="121" t="n"/>
      <c r="AA169" s="122" t="n"/>
      <c r="AB169" s="122" t="n"/>
      <c r="AC169" s="122" t="n"/>
      <c r="AD169" s="123">
        <f>AC169+AB169+AA169</f>
        <v/>
      </c>
      <c r="AE169" s="124">
        <f>IFERROR(AD169/X169-1,"")</f>
        <v/>
      </c>
      <c r="AF169" s="217">
        <f>IF(LOWER(T169)="ILS",12,1)*X169/VLOOKUP($T169,CPC_USDConversion_xlTbl[[Currency2]:[Units/1 USD]],2,FALSE)</f>
        <v/>
      </c>
      <c r="AG169" s="217">
        <f>IF(LOWER(T169)="ILS",12,1)*AD169/VLOOKUP($T169,CPC_USDConversion_xlTbl[[Currency2]:[Units/1 USD]],2,FALSE)</f>
        <v/>
      </c>
      <c r="AH169" s="126">
        <f>AF169/VLOOKUP($S169,'CP$'!$B$5:$D$74,2,FALSE)</f>
        <v/>
      </c>
      <c r="AI169" s="126">
        <f>AG169/VLOOKUP($S169,'CP$'!$B$5:$D$74,2,FALSE)</f>
        <v/>
      </c>
      <c r="AJ169" s="52" t="n"/>
      <c r="AK169" s="127" t="inlineStr">
        <is>
          <t>Regular</t>
        </is>
      </c>
      <c r="AL169" s="218" t="n">
        <v>3500</v>
      </c>
      <c r="AM169" s="129" t="n"/>
      <c r="AN169" s="121" t="n"/>
      <c r="AO169" s="130" t="n"/>
      <c r="AP169" s="131">
        <f>IFERROR(AO169/AM169,"")</f>
        <v/>
      </c>
      <c r="AQ169" s="219">
        <f>AO169*CC169</f>
        <v/>
      </c>
      <c r="AR169" s="219" t="n"/>
      <c r="AS169" s="220">
        <f>AQ169-AR169</f>
        <v/>
      </c>
      <c r="AT169" s="217">
        <f>AS169/VLOOKUP($T169,'USD Converstion'!$C$7:$D$174,2,FALSE)</f>
        <v/>
      </c>
      <c r="AU169" s="52" t="n"/>
      <c r="AV169" s="221" t="n">
        <v>43615</v>
      </c>
      <c r="AW169" s="222" t="n">
        <v>6979.058252427184</v>
      </c>
      <c r="AX169" s="222" t="n"/>
      <c r="AY169" s="223" t="n"/>
      <c r="AZ169" s="52" t="n"/>
      <c r="BA169" s="137" t="n"/>
      <c r="BB169" s="138" t="inlineStr">
        <is>
          <t xml:space="preserve"> </t>
        </is>
      </c>
      <c r="BC169" s="52" t="n"/>
      <c r="BD169" s="219" t="n">
        <v>32500</v>
      </c>
      <c r="BE169" s="219" t="n"/>
      <c r="BF169" s="219" t="n"/>
      <c r="BG169" s="120">
        <f>BF169+BE169+BD169</f>
        <v/>
      </c>
      <c r="BH169" s="217">
        <f>IF(LOWER(T169)="ILS",12,1)*BG169/VLOOKUP($T169,CPC_USDConversion_xlTbl[[Currency2]:[Units/1 USD]],2,FALSE)</f>
        <v/>
      </c>
      <c r="BI169" s="224">
        <f>BH169/VLOOKUP($S169,'CP$'!$B$5:$D$74,2,FALSE)</f>
        <v/>
      </c>
      <c r="BJ169" s="140" t="n">
        <v>20000</v>
      </c>
      <c r="BK169" s="140" t="n">
        <v>44000</v>
      </c>
      <c r="BL169" s="141">
        <f>IFERROR(U169/X169,"")</f>
        <v/>
      </c>
      <c r="BM169" s="141">
        <f>IFERROR(V169/X169,"")</f>
        <v/>
      </c>
      <c r="BN169" s="141">
        <f>IFERROR(W169/X169,"")</f>
        <v/>
      </c>
      <c r="BO169" s="141">
        <f>IFERROR(AA169/AD169,"")</f>
        <v/>
      </c>
      <c r="BP169" s="141">
        <f>IFERROR(AB169/AD169,"")</f>
        <v/>
      </c>
      <c r="BQ169" s="141">
        <f>IFERROR(AC169/AD169,"")</f>
        <v/>
      </c>
      <c r="BR169" s="119" t="n">
        <v>3</v>
      </c>
      <c r="BS169" s="119" t="n">
        <v>4</v>
      </c>
      <c r="BT169" s="119" t="n">
        <v>4</v>
      </c>
      <c r="BU169" s="119" t="n"/>
      <c r="BV169" s="119" t="n"/>
      <c r="BW169" s="119" t="n"/>
      <c r="BX169" s="119" t="n"/>
      <c r="BY169" s="119" t="n"/>
      <c r="BZ169" s="119" t="inlineStr">
        <is>
          <t>Employee</t>
        </is>
      </c>
      <c r="CA169" s="142" t="inlineStr">
        <is>
          <t>D51P</t>
        </is>
      </c>
      <c r="CB169" s="131" t="n">
        <v>1</v>
      </c>
      <c r="CC169" s="143">
        <f>IF(P169&gt;1,1,P169)*CB169</f>
        <v/>
      </c>
      <c r="CD169" s="143" t="n"/>
      <c r="CE169" s="222" t="n">
        <v>6345.16</v>
      </c>
      <c r="CF169" s="86" t="n"/>
      <c r="CG169" s="219" t="n">
        <v>35321.9512195122</v>
      </c>
      <c r="CH169" s="217">
        <f>IF(LOWER(T169)="ILS",12,1)*CG169/VLOOKUP($T169,CPC_USDConversion_xlTbl[[Currency2]:[Units/1 USD]],2,FALSE)</f>
        <v/>
      </c>
      <c r="CI169" s="225">
        <f>AF169</f>
        <v/>
      </c>
      <c r="CJ169" s="225">
        <f>IFERROR(CI169-CH169,"")</f>
        <v/>
      </c>
      <c r="CK169" s="140">
        <f>ROUND(AN169*CC169,-2)</f>
        <v/>
      </c>
      <c r="CL169" s="217">
        <f>CK169/VLOOKUP($T169,'USD Converstion'!$C$7:$D$174,2,FALSE)</f>
        <v/>
      </c>
      <c r="CM169" s="145">
        <f>IF(AD169&gt;X169,1,0)</f>
        <v/>
      </c>
      <c r="CN169" s="225">
        <f>IF(CM169&gt;0,AG169,0)</f>
        <v/>
      </c>
      <c r="CO169" s="225">
        <f>IF(CM169=0,0,AF169)</f>
        <v/>
      </c>
      <c r="CP169" s="146" t="n">
        <v>0</v>
      </c>
      <c r="CQ169" s="147" t="inlineStr">
        <is>
          <t>Regular</t>
        </is>
      </c>
      <c r="CR169" s="225">
        <f>AM169/VLOOKUP(T169,'USD Converstion'!$C$7:$D$174,2,FALSE)</f>
        <v/>
      </c>
      <c r="CS169" s="226">
        <f>AT169</f>
        <v/>
      </c>
      <c r="CT169" s="222" t="n">
        <v>0</v>
      </c>
      <c r="CU169" s="227" t="n"/>
      <c r="CV169" s="145">
        <f>IF(AX169&gt;0,1,0)</f>
        <v/>
      </c>
      <c r="CW169" s="145">
        <f>IF(AY169&gt;0,1,0)</f>
        <v/>
      </c>
      <c r="CX169" s="52" t="n">
        <v>0</v>
      </c>
      <c r="DM169">
        <f>IF(LOWER(T169)="ILS",12,1)*Y169/VLOOKUP($T169,CPC_USDConversion_xlTbl[[Currency2]:[Units/1 USD]],2,FALSE)</f>
        <v/>
      </c>
    </row>
    <row r="170">
      <c r="B170" s="113" t="n">
        <v>136644</v>
      </c>
      <c r="C170" s="113" t="n">
        <v>96374</v>
      </c>
      <c r="D170" s="113" t="n">
        <v>73791</v>
      </c>
      <c r="E170" s="114" t="inlineStr">
        <is>
          <t>Roman Olender</t>
        </is>
      </c>
      <c r="F170" s="152" t="inlineStr">
        <is>
          <t>Software Developer</t>
        </is>
      </c>
      <c r="G170" s="113" t="inlineStr">
        <is>
          <t>Minsk Development Center</t>
        </is>
      </c>
      <c r="H170" s="113" t="inlineStr">
        <is>
          <t>Borce Jakimovski</t>
        </is>
      </c>
      <c r="I170" s="113" t="inlineStr">
        <is>
          <t>Borce Jakimovski</t>
        </is>
      </c>
      <c r="J170" s="114" t="inlineStr">
        <is>
          <t>Neatsun Ziv</t>
        </is>
      </c>
      <c r="K170" s="114" t="inlineStr">
        <is>
          <t>Dorit Dor</t>
        </is>
      </c>
      <c r="L170" s="113" t="inlineStr">
        <is>
          <t>Products - R&amp;D</t>
        </is>
      </c>
      <c r="M170" s="115" t="n">
        <v>1</v>
      </c>
      <c r="N170" s="151">
        <f>LEFT(CA170,3)</f>
        <v/>
      </c>
      <c r="O170" s="216" t="n">
        <v>43276</v>
      </c>
      <c r="P170" s="118">
        <f>($D$5-O170)/365</f>
        <v/>
      </c>
      <c r="Q170" s="119">
        <f>Q170</f>
        <v/>
      </c>
      <c r="R170" s="52" t="n"/>
      <c r="S170" s="120" t="inlineStr">
        <is>
          <t>Belarus</t>
        </is>
      </c>
      <c r="T170" s="120" t="inlineStr">
        <is>
          <t>USD</t>
        </is>
      </c>
      <c r="U170" s="120" t="n">
        <v>50125</v>
      </c>
      <c r="V170" s="120" t="n"/>
      <c r="W170" s="120" t="n"/>
      <c r="X170" s="120">
        <f>W170+V170+U170</f>
        <v/>
      </c>
      <c r="Y170" s="121" t="n"/>
      <c r="Z170" s="121" t="n"/>
      <c r="AA170" s="122" t="n"/>
      <c r="AB170" s="122" t="n"/>
      <c r="AC170" s="122" t="n"/>
      <c r="AD170" s="123">
        <f>AC170+AB170+AA170</f>
        <v/>
      </c>
      <c r="AE170" s="124">
        <f>IFERROR(AD170/X170-1,"")</f>
        <v/>
      </c>
      <c r="AF170" s="217">
        <f>IF(LOWER(T170)="ILS",12,1)*X170/VLOOKUP($T170,CPC_USDConversion_xlTbl[[Currency2]:[Units/1 USD]],2,FALSE)</f>
        <v/>
      </c>
      <c r="AG170" s="217">
        <f>IF(LOWER(T170)="ILS",12,1)*AD170/VLOOKUP($T170,CPC_USDConversion_xlTbl[[Currency2]:[Units/1 USD]],2,FALSE)</f>
        <v/>
      </c>
      <c r="AH170" s="126">
        <f>AF170/VLOOKUP($S170,'CP$'!$B$5:$D$74,2,FALSE)</f>
        <v/>
      </c>
      <c r="AI170" s="126">
        <f>AG170/VLOOKUP($S170,'CP$'!$B$5:$D$74,2,FALSE)</f>
        <v/>
      </c>
      <c r="AJ170" s="52" t="n"/>
      <c r="AK170" s="127" t="inlineStr">
        <is>
          <t>Regular</t>
        </is>
      </c>
      <c r="AL170" s="218" t="n">
        <v>3000</v>
      </c>
      <c r="AM170" s="129" t="n"/>
      <c r="AN170" s="121" t="n"/>
      <c r="AO170" s="130" t="n"/>
      <c r="AP170" s="131">
        <f>IFERROR(AO170/AM170,"")</f>
        <v/>
      </c>
      <c r="AQ170" s="219">
        <f>AO170*CC170</f>
        <v/>
      </c>
      <c r="AR170" s="219" t="n"/>
      <c r="AS170" s="220">
        <f>AQ170-AR170</f>
        <v/>
      </c>
      <c r="AT170" s="217">
        <f>AS170/VLOOKUP($T170,'USD Converstion'!$C$7:$D$174,2,FALSE)</f>
        <v/>
      </c>
      <c r="AU170" s="52" t="n"/>
      <c r="AV170" s="221" t="n">
        <v>43957</v>
      </c>
      <c r="AW170" s="222" t="n">
        <v>3998.194174757281</v>
      </c>
      <c r="AX170" s="222" t="n"/>
      <c r="AY170" s="223" t="n"/>
      <c r="AZ170" s="52" t="n"/>
      <c r="BA170" s="137" t="n"/>
      <c r="BB170" s="138" t="inlineStr">
        <is>
          <t xml:space="preserve"> </t>
        </is>
      </c>
      <c r="BC170" s="52" t="n"/>
      <c r="BD170" s="219" t="n">
        <v>28500</v>
      </c>
      <c r="BE170" s="219" t="n"/>
      <c r="BF170" s="219" t="n"/>
      <c r="BG170" s="120">
        <f>BF170+BE170+BD170</f>
        <v/>
      </c>
      <c r="BH170" s="217">
        <f>IF(LOWER(T170)="ILS",12,1)*BG170/VLOOKUP($T170,CPC_USDConversion_xlTbl[[Currency2]:[Units/1 USD]],2,FALSE)</f>
        <v/>
      </c>
      <c r="BI170" s="224">
        <f>BH170/VLOOKUP($S170,'CP$'!$B$5:$D$74,2,FALSE)</f>
        <v/>
      </c>
      <c r="BJ170" s="140" t="n">
        <v>20000</v>
      </c>
      <c r="BK170" s="140" t="n">
        <v>44000</v>
      </c>
      <c r="BL170" s="141">
        <f>IFERROR(U170/X170,"")</f>
        <v/>
      </c>
      <c r="BM170" s="141">
        <f>IFERROR(V170/X170,"")</f>
        <v/>
      </c>
      <c r="BN170" s="141">
        <f>IFERROR(W170/X170,"")</f>
        <v/>
      </c>
      <c r="BO170" s="141">
        <f>IFERROR(AA170/AD170,"")</f>
        <v/>
      </c>
      <c r="BP170" s="141">
        <f>IFERROR(AB170/AD170,"")</f>
        <v/>
      </c>
      <c r="BQ170" s="141">
        <f>IFERROR(AC170/AD170,"")</f>
        <v/>
      </c>
      <c r="BR170" s="119" t="n">
        <v>3</v>
      </c>
      <c r="BS170" s="119" t="n">
        <v>4</v>
      </c>
      <c r="BT170" s="119" t="n">
        <v>4</v>
      </c>
      <c r="BU170" s="119" t="n"/>
      <c r="BV170" s="119" t="n"/>
      <c r="BW170" s="119" t="n"/>
      <c r="BX170" s="119" t="n"/>
      <c r="BY170" s="119" t="n"/>
      <c r="BZ170" s="119" t="inlineStr">
        <is>
          <t>Employee</t>
        </is>
      </c>
      <c r="CA170" s="142" t="inlineStr">
        <is>
          <t>D51P</t>
        </is>
      </c>
      <c r="CB170" s="131" t="n">
        <v>1</v>
      </c>
      <c r="CC170" s="143">
        <f>IF(P170&gt;1,1,P170)*CB170</f>
        <v/>
      </c>
      <c r="CD170" s="143" t="n"/>
      <c r="CE170" s="222" t="n">
        <v>4429.64</v>
      </c>
      <c r="CF170" s="86" t="n"/>
      <c r="CG170" s="219" t="n">
        <v>31907.31707317074</v>
      </c>
      <c r="CH170" s="217">
        <f>IF(LOWER(T170)="ILS",12,1)*CG170/VLOOKUP($T170,CPC_USDConversion_xlTbl[[Currency2]:[Units/1 USD]],2,FALSE)</f>
        <v/>
      </c>
      <c r="CI170" s="225">
        <f>AF170</f>
        <v/>
      </c>
      <c r="CJ170" s="225">
        <f>IFERROR(CI170-CH170,"")</f>
        <v/>
      </c>
      <c r="CK170" s="140">
        <f>ROUND(AN170*CC170,-2)</f>
        <v/>
      </c>
      <c r="CL170" s="217">
        <f>CK170/VLOOKUP($T170,'USD Converstion'!$C$7:$D$174,2,FALSE)</f>
        <v/>
      </c>
      <c r="CM170" s="145">
        <f>IF(AD170&gt;X170,1,0)</f>
        <v/>
      </c>
      <c r="CN170" s="225">
        <f>IF(CM170&gt;0,AG170,0)</f>
        <v/>
      </c>
      <c r="CO170" s="225">
        <f>IF(CM170=0,0,AF170)</f>
        <v/>
      </c>
      <c r="CP170" s="146" t="n">
        <v>0</v>
      </c>
      <c r="CQ170" s="147" t="inlineStr">
        <is>
          <t>Regular</t>
        </is>
      </c>
      <c r="CR170" s="225">
        <f>AM170/VLOOKUP(T170,'USD Converstion'!$C$7:$D$174,2,FALSE)</f>
        <v/>
      </c>
      <c r="CS170" s="226">
        <f>AT170</f>
        <v/>
      </c>
      <c r="CT170" s="222" t="n">
        <v>0</v>
      </c>
      <c r="CU170" s="227" t="n"/>
      <c r="CV170" s="145">
        <f>IF(AX170&gt;0,1,0)</f>
        <v/>
      </c>
      <c r="CW170" s="145">
        <f>IF(AY170&gt;0,1,0)</f>
        <v/>
      </c>
      <c r="CX170" s="52" t="n">
        <v>0</v>
      </c>
      <c r="DM170">
        <f>IF(LOWER(T170)="ILS",12,1)*Y170/VLOOKUP($T170,CPC_USDConversion_xlTbl[[Currency2]:[Units/1 USD]],2,FALSE)</f>
        <v/>
      </c>
    </row>
    <row r="171">
      <c r="B171" s="113" t="n">
        <v>111712</v>
      </c>
      <c r="C171" s="113" t="n">
        <v>124817</v>
      </c>
      <c r="D171" s="113" t="n">
        <v>42422</v>
      </c>
      <c r="E171" s="114" t="inlineStr">
        <is>
          <t>Emilie Beneitez</t>
        </is>
      </c>
      <c r="F171" s="152" t="inlineStr">
        <is>
          <t>Head of PR - EMEA, LATAM &amp; APAC</t>
        </is>
      </c>
      <c r="G171" s="113" t="inlineStr">
        <is>
          <t>Corporate Communication Intl</t>
        </is>
      </c>
      <c r="H171" s="113" t="inlineStr">
        <is>
          <t>Gil Messing</t>
        </is>
      </c>
      <c r="I171" s="113" t="inlineStr">
        <is>
          <t>Gil Messing</t>
        </is>
      </c>
      <c r="J171" s="114" t="inlineStr">
        <is>
          <t>Peter Alexander</t>
        </is>
      </c>
      <c r="K171" s="114" t="inlineStr">
        <is>
          <t>Peter Alexander</t>
        </is>
      </c>
      <c r="L171" s="113" t="inlineStr">
        <is>
          <t>Marketing</t>
        </is>
      </c>
      <c r="M171" s="115" t="n">
        <v>1</v>
      </c>
      <c r="N171" s="151">
        <f>LEFT(CA171,3)</f>
        <v/>
      </c>
      <c r="O171" s="216" t="n">
        <v>43957</v>
      </c>
      <c r="P171" s="118">
        <f>($D$5-O171)/365</f>
        <v/>
      </c>
      <c r="Q171" s="119">
        <f>Q171</f>
        <v/>
      </c>
      <c r="R171" s="52" t="n"/>
      <c r="S171" s="120" t="inlineStr">
        <is>
          <t>Spain</t>
        </is>
      </c>
      <c r="T171" s="120" t="inlineStr">
        <is>
          <t>EUR</t>
        </is>
      </c>
      <c r="U171" s="120" t="n">
        <v>142250</v>
      </c>
      <c r="V171" s="120" t="n"/>
      <c r="W171" s="120" t="n">
        <v>11738.09523809524</v>
      </c>
      <c r="X171" s="120">
        <f>W171+V171+U171</f>
        <v/>
      </c>
      <c r="Y171" s="121" t="n"/>
      <c r="Z171" s="121" t="n"/>
      <c r="AA171" s="122" t="n"/>
      <c r="AB171" s="122" t="n"/>
      <c r="AC171" s="122" t="n"/>
      <c r="AD171" s="123">
        <f>AC171+AB171+AA171</f>
        <v/>
      </c>
      <c r="AE171" s="124">
        <f>IFERROR(AD171/X171-1,"")</f>
        <v/>
      </c>
      <c r="AF171" s="217">
        <f>IF(LOWER(T171)="ILS",12,1)*X171/VLOOKUP($T171,CPC_USDConversion_xlTbl[[Currency2]:[Units/1 USD]],2,FALSE)</f>
        <v/>
      </c>
      <c r="AG171" s="217">
        <f>IF(LOWER(T171)="ILS",12,1)*AD171/VLOOKUP($T171,CPC_USDConversion_xlTbl[[Currency2]:[Units/1 USD]],2,FALSE)</f>
        <v/>
      </c>
      <c r="AH171" s="126">
        <f>AF171/VLOOKUP($S171,'CP$'!$B$5:$D$74,2,FALSE)</f>
        <v/>
      </c>
      <c r="AI171" s="126">
        <f>AG171/VLOOKUP($S171,'CP$'!$B$5:$D$74,2,FALSE)</f>
        <v/>
      </c>
      <c r="AJ171" s="52" t="n"/>
      <c r="AK171" s="127" t="inlineStr">
        <is>
          <t>Target Bonus</t>
        </is>
      </c>
      <c r="AL171" s="218" t="n"/>
      <c r="AM171" s="129" t="n">
        <v>11533.33333333333</v>
      </c>
      <c r="AN171" s="121" t="n"/>
      <c r="AO171" s="130" t="n"/>
      <c r="AP171" s="131">
        <f>IFERROR(AO171/AM171,"")</f>
        <v/>
      </c>
      <c r="AQ171" s="219">
        <f>AO171*CC171</f>
        <v/>
      </c>
      <c r="AR171" s="219" t="n"/>
      <c r="AS171" s="220">
        <f>AQ171-AR171</f>
        <v/>
      </c>
      <c r="AT171" s="217">
        <f>AS171/VLOOKUP($T171,'USD Converstion'!$C$7:$D$174,2,FALSE)</f>
        <v/>
      </c>
      <c r="AU171" s="52" t="n"/>
      <c r="AV171" s="221" t="n">
        <v>43957</v>
      </c>
      <c r="AW171" s="222" t="n">
        <v>58361.78640776699</v>
      </c>
      <c r="AX171" s="222" t="n"/>
      <c r="AY171" s="223" t="n"/>
      <c r="AZ171" s="52" t="n"/>
      <c r="BA171" s="137" t="inlineStr">
        <is>
          <t>May, 2020 - Transfer change from JS:M43M, Cost Center:Field Marketing UK (620510), Office:London, Title:Head of PR - EMEA, LATAM &amp; APAC, Team:Emilie Beneitez - International PR, Employment Status:Employee Yearly Salary:92,000 (GBP), Bonus:11,000 (GBP), Total Compensation:103,000 to JS:M33M, Cost Center:Field Marketing UK (620510), Office:Madrid, Title:Head of PR - EMEA, LATAM &amp; APAC, Team:Gil Messing - Corporate Communication, Employment Status:Employee  RSU:60K, Yearly Salary:106200, Bonus:11800,Total Compensation:118,000 || May, 2020 - Leave change from Voluntary to Undesired || May, 2020 - Status change from UK Employment Status:TBH, Employment Status:TBH to Spain Employment Status:Employee, Employment Status:Employee, RSU:60,000, Yearly Salary:106,200, Bonus:11,800,Total Compensation:118,000</t>
        </is>
      </c>
      <c r="BB171" s="138" t="inlineStr">
        <is>
          <t xml:space="preserve"> </t>
        </is>
      </c>
      <c r="BC171" s="52" t="n"/>
      <c r="BD171" s="219" t="n">
        <v>92000</v>
      </c>
      <c r="BE171" s="219" t="n"/>
      <c r="BF171" s="219" t="n">
        <v>11000</v>
      </c>
      <c r="BG171" s="120">
        <f>BF171+BE171+BD171</f>
        <v/>
      </c>
      <c r="BH171" s="217">
        <f>IF(LOWER(T171)="ILS",12,1)*BG171/VLOOKUP($T171,CPC_USDConversion_xlTbl[[Currency2]:[Units/1 USD]],2,FALSE)</f>
        <v/>
      </c>
      <c r="BI171" s="224">
        <f>BH171/VLOOKUP($S171,'CP$'!$B$5:$D$74,2,FALSE)</f>
        <v/>
      </c>
      <c r="BJ171" s="140" t="n">
        <v>100000</v>
      </c>
      <c r="BK171" s="140" t="n">
        <v>150000</v>
      </c>
      <c r="BL171" s="141">
        <f>IFERROR(U171/X171,"")</f>
        <v/>
      </c>
      <c r="BM171" s="141">
        <f>IFERROR(V171/X171,"")</f>
        <v/>
      </c>
      <c r="BN171" s="141">
        <f>IFERROR(W171/X171,"")</f>
        <v/>
      </c>
      <c r="BO171" s="141">
        <f>IFERROR(AA171/AD171,"")</f>
        <v/>
      </c>
      <c r="BP171" s="141">
        <f>IFERROR(AB171/AD171,"")</f>
        <v/>
      </c>
      <c r="BQ171" s="141">
        <f>IFERROR(AC171/AD171,"")</f>
        <v/>
      </c>
      <c r="BR171" s="119" t="n">
        <v>4</v>
      </c>
      <c r="BS171" s="119" t="n">
        <v>4</v>
      </c>
      <c r="BT171" s="119" t="n"/>
      <c r="BU171" s="119" t="n"/>
      <c r="BV171" s="119" t="n"/>
      <c r="BW171" s="119" t="n"/>
      <c r="BX171" s="119" t="n"/>
      <c r="BY171" s="119" t="n"/>
      <c r="BZ171" s="119" t="inlineStr">
        <is>
          <t>Employee</t>
        </is>
      </c>
      <c r="CA171" s="142" t="inlineStr">
        <is>
          <t>M33M</t>
        </is>
      </c>
      <c r="CB171" s="131" t="n">
        <v>1</v>
      </c>
      <c r="CC171" s="143">
        <f>IF(P171&gt;1,1,P171)*CB171</f>
        <v/>
      </c>
      <c r="CD171" s="143" t="n"/>
      <c r="CE171" s="222" t="n">
        <v>67881.24000000001</v>
      </c>
      <c r="CF171" s="86" t="n"/>
      <c r="CG171" s="219" t="n">
        <v>115321.9512195122</v>
      </c>
      <c r="CH171" s="217">
        <f>IF(LOWER(T171)="ILS",12,1)*CG171/VLOOKUP($T171,CPC_USDConversion_xlTbl[[Currency2]:[Units/1 USD]],2,FALSE)</f>
        <v/>
      </c>
      <c r="CI171" s="225">
        <f>AF171</f>
        <v/>
      </c>
      <c r="CJ171" s="225">
        <f>IFERROR(CI171-CH171,"")</f>
        <v/>
      </c>
      <c r="CK171" s="140">
        <f>ROUND(AN171*CC171,-2)</f>
        <v/>
      </c>
      <c r="CL171" s="217">
        <f>CK171/VLOOKUP($T171,'USD Converstion'!$C$7:$D$174,2,FALSE)</f>
        <v/>
      </c>
      <c r="CM171" s="145">
        <f>IF(AD171&gt;X171,1,0)</f>
        <v/>
      </c>
      <c r="CN171" s="225">
        <f>IF(CM171&gt;0,AG171,0)</f>
        <v/>
      </c>
      <c r="CO171" s="225">
        <f>IF(CM171=0,0,AF171)</f>
        <v/>
      </c>
      <c r="CP171" s="146" t="n">
        <v>0</v>
      </c>
      <c r="CQ171" s="147" t="inlineStr">
        <is>
          <t>Regular</t>
        </is>
      </c>
      <c r="CR171" s="225">
        <f>AM171/VLOOKUP(T171,'USD Converstion'!$C$7:$D$174,2,FALSE)</f>
        <v/>
      </c>
      <c r="CS171" s="226">
        <f>AT171</f>
        <v/>
      </c>
      <c r="CT171" s="222" t="n">
        <v>0</v>
      </c>
      <c r="CU171" s="227" t="n"/>
      <c r="CV171" s="145">
        <f>IF(AX171&gt;0,1,0)</f>
        <v/>
      </c>
      <c r="CW171" s="145">
        <f>IF(AY171&gt;0,1,0)</f>
        <v/>
      </c>
      <c r="CX171" s="52" t="n">
        <v>0</v>
      </c>
      <c r="DM171">
        <f>IF(LOWER(T171)="ILS",12,1)*Y171/VLOOKUP($T171,CPC_USDConversion_xlTbl[[Currency2]:[Units/1 USD]],2,FALSE)</f>
        <v/>
      </c>
    </row>
    <row r="172">
      <c r="B172" s="113" t="n">
        <v>118513</v>
      </c>
      <c r="C172" s="113" t="n">
        <v>69261</v>
      </c>
      <c r="D172" s="113" t="n"/>
      <c r="E172" s="114" t="inlineStr">
        <is>
          <t>Catharina Gerle</t>
        </is>
      </c>
      <c r="F172" s="152" t="inlineStr">
        <is>
          <t xml:space="preserve">Accounting Manager            </t>
        </is>
      </c>
      <c r="G172" s="113" t="inlineStr">
        <is>
          <t>Corporate Accounting Intl</t>
        </is>
      </c>
      <c r="H172" s="113" t="inlineStr">
        <is>
          <t>Saar Joskovitch</t>
        </is>
      </c>
      <c r="I172" s="113" t="inlineStr">
        <is>
          <t>Erez Hershkovitz</t>
        </is>
      </c>
      <c r="J172" s="114" t="inlineStr">
        <is>
          <t>Tal Payne</t>
        </is>
      </c>
      <c r="K172" s="114" t="inlineStr">
        <is>
          <t>Tal Payne</t>
        </is>
      </c>
      <c r="L172" s="113" t="inlineStr">
        <is>
          <t>Finance</t>
        </is>
      </c>
      <c r="M172" s="115" t="n">
        <v>1</v>
      </c>
      <c r="N172" s="151">
        <f>LEFT(CA172,3)</f>
        <v/>
      </c>
      <c r="O172" s="216" t="n">
        <v>35660</v>
      </c>
      <c r="P172" s="118">
        <f>($D$5-O172)/365</f>
        <v/>
      </c>
      <c r="Q172" s="119">
        <f>Q172</f>
        <v/>
      </c>
      <c r="R172" s="52" t="n"/>
      <c r="S172" s="120" t="inlineStr">
        <is>
          <t>Sweden</t>
        </is>
      </c>
      <c r="T172" s="120" t="inlineStr">
        <is>
          <t>SEK</t>
        </is>
      </c>
      <c r="U172" s="120" t="n">
        <v>697000</v>
      </c>
      <c r="V172" s="120" t="n"/>
      <c r="W172" s="120" t="n">
        <v>76690.47619047618</v>
      </c>
      <c r="X172" s="120">
        <f>W172+V172+U172</f>
        <v/>
      </c>
      <c r="Y172" s="121" t="n"/>
      <c r="Z172" s="121" t="n"/>
      <c r="AA172" s="122" t="n"/>
      <c r="AB172" s="122" t="n"/>
      <c r="AC172" s="122" t="n"/>
      <c r="AD172" s="123">
        <f>AC172+AB172+AA172</f>
        <v/>
      </c>
      <c r="AE172" s="124">
        <f>IFERROR(AD172/X172-1,"")</f>
        <v/>
      </c>
      <c r="AF172" s="217">
        <f>IF(LOWER(T172)="ILS",12,1)*X172/VLOOKUP($T172,CPC_USDConversion_xlTbl[[Currency2]:[Units/1 USD]],2,FALSE)</f>
        <v/>
      </c>
      <c r="AG172" s="217">
        <f>IF(LOWER(T172)="ILS",12,1)*AD172/VLOOKUP($T172,CPC_USDConversion_xlTbl[[Currency2]:[Units/1 USD]],2,FALSE)</f>
        <v/>
      </c>
      <c r="AH172" s="126">
        <f>AF172/VLOOKUP($S172,'CP$'!$B$5:$D$74,2,FALSE)</f>
        <v/>
      </c>
      <c r="AI172" s="126">
        <f>AG172/VLOOKUP($S172,'CP$'!$B$5:$D$74,2,FALSE)</f>
        <v/>
      </c>
      <c r="AJ172" s="52" t="n"/>
      <c r="AK172" s="127" t="inlineStr">
        <is>
          <t>Target Bonus</t>
        </is>
      </c>
      <c r="AL172" s="218" t="n">
        <v>85000</v>
      </c>
      <c r="AM172" s="129" t="n">
        <v>80000</v>
      </c>
      <c r="AN172" s="121" t="n"/>
      <c r="AO172" s="130" t="n"/>
      <c r="AP172" s="131">
        <f>IFERROR(AO172/AM172,"")</f>
        <v/>
      </c>
      <c r="AQ172" s="219">
        <f>AO172*CC172</f>
        <v/>
      </c>
      <c r="AR172" s="219" t="n"/>
      <c r="AS172" s="220">
        <f>AQ172-AR172</f>
        <v/>
      </c>
      <c r="AT172" s="217">
        <f>AS172/VLOOKUP($T172,'USD Converstion'!$C$7:$D$174,2,FALSE)</f>
        <v/>
      </c>
      <c r="AU172" s="52" t="n"/>
      <c r="AV172" s="221" t="n">
        <v>43957</v>
      </c>
      <c r="AW172" s="222" t="n">
        <v>19589.26213592233</v>
      </c>
      <c r="AX172" s="222" t="n"/>
      <c r="AY172" s="223" t="n"/>
      <c r="AZ172" s="52" t="n"/>
      <c r="BA172" s="137" t="n"/>
      <c r="BB172" s="138" t="inlineStr">
        <is>
          <t xml:space="preserve"> </t>
        </is>
      </c>
      <c r="BC172" s="52" t="n"/>
      <c r="BD172" s="219" t="n">
        <v>541000</v>
      </c>
      <c r="BE172" s="219" t="n"/>
      <c r="BF172" s="219" t="n">
        <v>77000</v>
      </c>
      <c r="BG172" s="120">
        <f>BF172+BE172+BD172</f>
        <v/>
      </c>
      <c r="BH172" s="217">
        <f>IF(LOWER(T172)="ILS",12,1)*BG172/VLOOKUP($T172,CPC_USDConversion_xlTbl[[Currency2]:[Units/1 USD]],2,FALSE)</f>
        <v/>
      </c>
      <c r="BI172" s="224">
        <f>BH172/VLOOKUP($S172,'CP$'!$B$5:$D$74,2,FALSE)</f>
        <v/>
      </c>
      <c r="BJ172" s="140" t="n">
        <v>500000</v>
      </c>
      <c r="BK172" s="140" t="n">
        <v>700000</v>
      </c>
      <c r="BL172" s="141">
        <f>IFERROR(U172/X172,"")</f>
        <v/>
      </c>
      <c r="BM172" s="141">
        <f>IFERROR(V172/X172,"")</f>
        <v/>
      </c>
      <c r="BN172" s="141">
        <f>IFERROR(W172/X172,"")</f>
        <v/>
      </c>
      <c r="BO172" s="141">
        <f>IFERROR(AA172/AD172,"")</f>
        <v/>
      </c>
      <c r="BP172" s="141">
        <f>IFERROR(AB172/AD172,"")</f>
        <v/>
      </c>
      <c r="BQ172" s="141">
        <f>IFERROR(AC172/AD172,"")</f>
        <v/>
      </c>
      <c r="BR172" s="119" t="n">
        <v>5</v>
      </c>
      <c r="BS172" s="119" t="n">
        <v>4</v>
      </c>
      <c r="BT172" s="119" t="n">
        <v>4</v>
      </c>
      <c r="BU172" s="119" t="n"/>
      <c r="BV172" s="119" t="n"/>
      <c r="BW172" s="119" t="n"/>
      <c r="BX172" s="119" t="n"/>
      <c r="BY172" s="119" t="n"/>
      <c r="BZ172" s="119" t="inlineStr">
        <is>
          <t>Employee</t>
        </is>
      </c>
      <c r="CA172" s="142" t="inlineStr">
        <is>
          <t>P43M</t>
        </is>
      </c>
      <c r="CB172" s="131" t="n">
        <v>1</v>
      </c>
      <c r="CC172" s="143">
        <f>IF(P172&gt;1,1,P172)*CB172</f>
        <v/>
      </c>
      <c r="CD172" s="143" t="n"/>
      <c r="CE172" s="222" t="n">
        <v>32324.4</v>
      </c>
      <c r="CF172" s="86" t="n"/>
      <c r="CG172" s="219" t="n">
        <v>614834.1463414634</v>
      </c>
      <c r="CH172" s="217">
        <f>IF(LOWER(T172)="ILS",12,1)*CG172/VLOOKUP($T172,CPC_USDConversion_xlTbl[[Currency2]:[Units/1 USD]],2,FALSE)</f>
        <v/>
      </c>
      <c r="CI172" s="225">
        <f>AF172</f>
        <v/>
      </c>
      <c r="CJ172" s="225">
        <f>IFERROR(CI172-CH172,"")</f>
        <v/>
      </c>
      <c r="CK172" s="140">
        <f>ROUND(AN172*CC172,-2)</f>
        <v/>
      </c>
      <c r="CL172" s="217">
        <f>CK172/VLOOKUP($T172,'USD Converstion'!$C$7:$D$174,2,FALSE)</f>
        <v/>
      </c>
      <c r="CM172" s="145">
        <f>IF(AD172&gt;X172,1,0)</f>
        <v/>
      </c>
      <c r="CN172" s="225">
        <f>IF(CM172&gt;0,AG172,0)</f>
        <v/>
      </c>
      <c r="CO172" s="225">
        <f>IF(CM172=0,0,AF172)</f>
        <v/>
      </c>
      <c r="CP172" s="146" t="n">
        <v>0</v>
      </c>
      <c r="CQ172" s="147" t="inlineStr">
        <is>
          <t>Regular</t>
        </is>
      </c>
      <c r="CR172" s="225">
        <f>AM172/VLOOKUP(T172,'USD Converstion'!$C$7:$D$174,2,FALSE)</f>
        <v/>
      </c>
      <c r="CS172" s="226">
        <f>AT172</f>
        <v/>
      </c>
      <c r="CT172" s="222" t="n">
        <v>0</v>
      </c>
      <c r="CU172" s="227" t="n"/>
      <c r="CV172" s="145">
        <f>IF(AX172&gt;0,1,0)</f>
        <v/>
      </c>
      <c r="CW172" s="145">
        <f>IF(AY172&gt;0,1,0)</f>
        <v/>
      </c>
      <c r="CX172" s="52" t="n">
        <v>0</v>
      </c>
      <c r="DM172">
        <f>IF(LOWER(T172)="ILS",12,1)*Y172/VLOOKUP($T172,CPC_USDConversion_xlTbl[[Currency2]:[Units/1 USD]],2,FALSE)</f>
        <v/>
      </c>
    </row>
    <row r="173">
      <c r="B173" s="113" t="n">
        <v>106829</v>
      </c>
      <c r="C173" s="113" t="n">
        <v>83891</v>
      </c>
      <c r="D173" s="113" t="n">
        <v>81051</v>
      </c>
      <c r="E173" s="114" t="inlineStr">
        <is>
          <t>Naveenkumar Mahadevaiah</t>
        </is>
      </c>
      <c r="F173" s="152" t="inlineStr">
        <is>
          <t>Accounting Manager</t>
        </is>
      </c>
      <c r="G173" s="113" t="inlineStr">
        <is>
          <t>Corporate Accounting Intl</t>
        </is>
      </c>
      <c r="H173" s="113" t="inlineStr">
        <is>
          <t>Saar Joskovitch</t>
        </is>
      </c>
      <c r="I173" s="113" t="inlineStr">
        <is>
          <t>Erez Hershkovitz</t>
        </is>
      </c>
      <c r="J173" s="114" t="inlineStr">
        <is>
          <t>Tal Payne</t>
        </is>
      </c>
      <c r="K173" s="114" t="inlineStr">
        <is>
          <t>Tal Payne</t>
        </is>
      </c>
      <c r="L173" s="113" t="inlineStr">
        <is>
          <t>Finance</t>
        </is>
      </c>
      <c r="M173" s="115" t="n">
        <v>1</v>
      </c>
      <c r="N173" s="151">
        <f>LEFT(CA173,3)</f>
        <v/>
      </c>
      <c r="O173" s="216" t="n">
        <v>43451</v>
      </c>
      <c r="P173" s="118">
        <f>($D$5-O173)/365</f>
        <v/>
      </c>
      <c r="Q173" s="119">
        <f>Q173</f>
        <v/>
      </c>
      <c r="R173" s="52" t="n"/>
      <c r="S173" s="120" t="inlineStr">
        <is>
          <t>India</t>
        </is>
      </c>
      <c r="T173" s="120" t="inlineStr">
        <is>
          <t>INR</t>
        </is>
      </c>
      <c r="U173" s="120" t="n">
        <v>2822000</v>
      </c>
      <c r="V173" s="120" t="n"/>
      <c r="W173" s="120" t="n">
        <v>238595.2380952381</v>
      </c>
      <c r="X173" s="120">
        <f>W173+V173+U173</f>
        <v/>
      </c>
      <c r="Y173" s="121" t="n"/>
      <c r="Z173" s="121" t="n"/>
      <c r="AA173" s="122" t="n"/>
      <c r="AB173" s="122" t="n"/>
      <c r="AC173" s="122" t="n"/>
      <c r="AD173" s="123">
        <f>AC173+AB173+AA173</f>
        <v/>
      </c>
      <c r="AE173" s="124">
        <f>IFERROR(AD173/X173-1,"")</f>
        <v/>
      </c>
      <c r="AF173" s="217">
        <f>IF(LOWER(T173)="ILS",12,1)*X173/VLOOKUP($T173,CPC_USDConversion_xlTbl[[Currency2]:[Units/1 USD]],2,FALSE)</f>
        <v/>
      </c>
      <c r="AG173" s="217">
        <f>IF(LOWER(T173)="ILS",12,1)*AD173/VLOOKUP($T173,CPC_USDConversion_xlTbl[[Currency2]:[Units/1 USD]],2,FALSE)</f>
        <v/>
      </c>
      <c r="AH173" s="126">
        <f>AF173/VLOOKUP($S173,'CP$'!$B$5:$D$74,2,FALSE)</f>
        <v/>
      </c>
      <c r="AI173" s="126">
        <f>AG173/VLOOKUP($S173,'CP$'!$B$5:$D$74,2,FALSE)</f>
        <v/>
      </c>
      <c r="AJ173" s="52" t="n"/>
      <c r="AK173" s="127" t="inlineStr">
        <is>
          <t>Target Bonus</t>
        </is>
      </c>
      <c r="AL173" s="218" t="n">
        <v>100000</v>
      </c>
      <c r="AM173" s="129" t="n">
        <v>250000</v>
      </c>
      <c r="AN173" s="121" t="n"/>
      <c r="AO173" s="130" t="n"/>
      <c r="AP173" s="131">
        <f>IFERROR(AO173/AM173,"")</f>
        <v/>
      </c>
      <c r="AQ173" s="219">
        <f>AO173*CC173</f>
        <v/>
      </c>
      <c r="AR173" s="219" t="n"/>
      <c r="AS173" s="220">
        <f>AQ173-AR173</f>
        <v/>
      </c>
      <c r="AT173" s="217">
        <f>AS173/VLOOKUP($T173,'USD Converstion'!$C$7:$D$174,2,FALSE)</f>
        <v/>
      </c>
      <c r="AU173" s="52" t="n"/>
      <c r="AV173" s="221" t="n"/>
      <c r="AW173" s="222" t="n"/>
      <c r="AX173" s="222" t="n"/>
      <c r="AY173" s="223" t="n"/>
      <c r="AZ173" s="52" t="n"/>
      <c r="BA173" s="137" t="n"/>
      <c r="BB173" s="138" t="inlineStr">
        <is>
          <t xml:space="preserve"> </t>
        </is>
      </c>
      <c r="BC173" s="52" t="n"/>
      <c r="BD173" s="219" t="n">
        <v>2250000</v>
      </c>
      <c r="BE173" s="219" t="n"/>
      <c r="BF173" s="219" t="n">
        <v>250000</v>
      </c>
      <c r="BG173" s="120">
        <f>BF173+BE173+BD173</f>
        <v/>
      </c>
      <c r="BH173" s="217">
        <f>IF(LOWER(T173)="ILS",12,1)*BG173/VLOOKUP($T173,CPC_USDConversion_xlTbl[[Currency2]:[Units/1 USD]],2,FALSE)</f>
        <v/>
      </c>
      <c r="BI173" s="224">
        <f>BH173/VLOOKUP($S173,'CP$'!$B$5:$D$74,2,FALSE)</f>
        <v/>
      </c>
      <c r="BJ173" s="140" t="n">
        <v>1600000</v>
      </c>
      <c r="BK173" s="140" t="n">
        <v>2800000</v>
      </c>
      <c r="BL173" s="141">
        <f>IFERROR(U173/X173,"")</f>
        <v/>
      </c>
      <c r="BM173" s="141">
        <f>IFERROR(V173/X173,"")</f>
        <v/>
      </c>
      <c r="BN173" s="141">
        <f>IFERROR(W173/X173,"")</f>
        <v/>
      </c>
      <c r="BO173" s="141">
        <f>IFERROR(AA173/AD173,"")</f>
        <v/>
      </c>
      <c r="BP173" s="141">
        <f>IFERROR(AB173/AD173,"")</f>
        <v/>
      </c>
      <c r="BQ173" s="141">
        <f>IFERROR(AC173/AD173,"")</f>
        <v/>
      </c>
      <c r="BR173" s="119" t="n">
        <v>1</v>
      </c>
      <c r="BS173" s="119" t="n">
        <v>2</v>
      </c>
      <c r="BT173" s="119" t="n">
        <v>3</v>
      </c>
      <c r="BU173" s="119" t="n"/>
      <c r="BV173" s="119" t="n"/>
      <c r="BW173" s="119" t="n"/>
      <c r="BX173" s="119" t="n"/>
      <c r="BY173" s="119" t="n"/>
      <c r="BZ173" s="119" t="inlineStr">
        <is>
          <t>Employee</t>
        </is>
      </c>
      <c r="CA173" s="142" t="inlineStr">
        <is>
          <t>P43P</t>
        </is>
      </c>
      <c r="CB173" s="131" t="n">
        <v>1</v>
      </c>
      <c r="CC173" s="143">
        <f>IF(P173&gt;1,1,P173)*CB173</f>
        <v/>
      </c>
      <c r="CD173" s="143" t="n"/>
      <c r="CE173" s="222" t="n"/>
      <c r="CF173" s="86" t="n"/>
      <c r="CG173" s="219" t="n">
        <v>2439224.390243903</v>
      </c>
      <c r="CH173" s="217">
        <f>IF(LOWER(T173)="ILS",12,1)*CG173/VLOOKUP($T173,CPC_USDConversion_xlTbl[[Currency2]:[Units/1 USD]],2,FALSE)</f>
        <v/>
      </c>
      <c r="CI173" s="225">
        <f>AF173</f>
        <v/>
      </c>
      <c r="CJ173" s="225">
        <f>IFERROR(CI173-CH173,"")</f>
        <v/>
      </c>
      <c r="CK173" s="140">
        <f>ROUND(AN173*CC173,-2)</f>
        <v/>
      </c>
      <c r="CL173" s="217">
        <f>CK173/VLOOKUP($T173,'USD Converstion'!$C$7:$D$174,2,FALSE)</f>
        <v/>
      </c>
      <c r="CM173" s="145">
        <f>IF(AD173&gt;X173,1,0)</f>
        <v/>
      </c>
      <c r="CN173" s="225">
        <f>IF(CM173&gt;0,AG173,0)</f>
        <v/>
      </c>
      <c r="CO173" s="225">
        <f>IF(CM173=0,0,AF173)</f>
        <v/>
      </c>
      <c r="CP173" s="146" t="n">
        <v>0</v>
      </c>
      <c r="CQ173" s="147" t="inlineStr">
        <is>
          <t>Regular</t>
        </is>
      </c>
      <c r="CR173" s="225">
        <f>AM173/VLOOKUP(T173,'USD Converstion'!$C$7:$D$174,2,FALSE)</f>
        <v/>
      </c>
      <c r="CS173" s="226">
        <f>AT173</f>
        <v/>
      </c>
      <c r="CT173" s="222" t="n">
        <v>0</v>
      </c>
      <c r="CU173" s="227" t="n"/>
      <c r="CV173" s="145">
        <f>IF(AX173&gt;0,1,0)</f>
        <v/>
      </c>
      <c r="CW173" s="145">
        <f>IF(AY173&gt;0,1,0)</f>
        <v/>
      </c>
      <c r="CX173" s="52" t="n">
        <v>0</v>
      </c>
      <c r="DM173">
        <f>IF(LOWER(T173)="ILS",12,1)*Y173/VLOOKUP($T173,CPC_USDConversion_xlTbl[[Currency2]:[Units/1 USD]],2,FALSE)</f>
        <v/>
      </c>
    </row>
    <row r="174">
      <c r="B174" s="113" t="n">
        <v>114028</v>
      </c>
      <c r="C174" s="113" t="n">
        <v>29608</v>
      </c>
      <c r="D174" s="113" t="n">
        <v>60341</v>
      </c>
      <c r="E174" s="114" t="inlineStr">
        <is>
          <t>Alice Taravillo</t>
        </is>
      </c>
      <c r="F174" s="152" t="inlineStr">
        <is>
          <t>Partner Development Manager</t>
        </is>
      </c>
      <c r="G174" s="113" t="inlineStr">
        <is>
          <t>Threat Prevention Sales</t>
        </is>
      </c>
      <c r="H174" s="113" t="inlineStr">
        <is>
          <t>Philippe Thenard</t>
        </is>
      </c>
      <c r="I174" s="113" t="inlineStr">
        <is>
          <t>Philippe Thenard</t>
        </is>
      </c>
      <c r="J174" s="114" t="inlineStr">
        <is>
          <t>Bruno Darmon</t>
        </is>
      </c>
      <c r="K174" s="114" t="inlineStr">
        <is>
          <t>Bruno Darmon</t>
        </is>
      </c>
      <c r="L174" s="113" t="inlineStr">
        <is>
          <t>EMEA Sales</t>
        </is>
      </c>
      <c r="M174" s="115" t="n">
        <v>1</v>
      </c>
      <c r="N174" s="151">
        <f>LEFT(CA174,3)</f>
        <v/>
      </c>
      <c r="O174" s="216" t="n">
        <v>43892</v>
      </c>
      <c r="P174" s="118">
        <f>($D$5-O174)/365</f>
        <v/>
      </c>
      <c r="Q174" s="119">
        <f>Q174</f>
        <v/>
      </c>
      <c r="R174" s="52" t="n"/>
      <c r="S174" s="120" t="inlineStr">
        <is>
          <t>Spain</t>
        </is>
      </c>
      <c r="T174" s="120" t="inlineStr">
        <is>
          <t>EUR</t>
        </is>
      </c>
      <c r="U174" s="120" t="n">
        <v>69500</v>
      </c>
      <c r="V174" s="120" t="n">
        <v>11209.09090909091</v>
      </c>
      <c r="W174" s="120" t="n"/>
      <c r="X174" s="120">
        <f>W174+V174+U174</f>
        <v/>
      </c>
      <c r="Y174" s="121" t="n"/>
      <c r="Z174" s="121" t="n"/>
      <c r="AA174" s="122" t="n"/>
      <c r="AB174" s="122" t="n"/>
      <c r="AC174" s="122" t="n"/>
      <c r="AD174" s="123">
        <f>AC174+AB174+AA174</f>
        <v/>
      </c>
      <c r="AE174" s="124">
        <f>IFERROR(AD174/X174-1,"")</f>
        <v/>
      </c>
      <c r="AF174" s="217">
        <f>IF(LOWER(T174)="ILS",12,1)*X174/VLOOKUP($T174,CPC_USDConversion_xlTbl[[Currency2]:[Units/1 USD]],2,FALSE)</f>
        <v/>
      </c>
      <c r="AG174" s="217">
        <f>IF(LOWER(T174)="ILS",12,1)*AD174/VLOOKUP($T174,CPC_USDConversion_xlTbl[[Currency2]:[Units/1 USD]],2,FALSE)</f>
        <v/>
      </c>
      <c r="AH174" s="126">
        <f>AF174/VLOOKUP($S174,'CP$'!$B$5:$D$74,2,FALSE)</f>
        <v/>
      </c>
      <c r="AI174" s="126">
        <f>AG174/VLOOKUP($S174,'CP$'!$B$5:$D$74,2,FALSE)</f>
        <v/>
      </c>
      <c r="AJ174" s="52" t="n"/>
      <c r="AK174" s="127" t="inlineStr">
        <is>
          <t>Sales Variable</t>
        </is>
      </c>
      <c r="AL174" s="218" t="n"/>
      <c r="AM174" s="129" t="n"/>
      <c r="AN174" s="121" t="n"/>
      <c r="AO174" s="130" t="n"/>
      <c r="AP174" s="131">
        <f>IFERROR(AO174/AM174,"")</f>
        <v/>
      </c>
      <c r="AQ174" s="219">
        <f>AO174*CC174</f>
        <v/>
      </c>
      <c r="AR174" s="219" t="n"/>
      <c r="AS174" s="220">
        <f>AQ174-AR174</f>
        <v/>
      </c>
      <c r="AT174" s="217">
        <f>AS174/VLOOKUP($T174,'USD Converstion'!$C$7:$D$174,2,FALSE)</f>
        <v/>
      </c>
      <c r="AU174" s="52" t="n"/>
      <c r="AV174" s="221" t="n"/>
      <c r="AW174" s="222" t="n"/>
      <c r="AX174" s="222" t="n"/>
      <c r="AY174" s="223" t="n"/>
      <c r="AZ174" s="52" t="n"/>
      <c r="BA174" s="137" t="inlineStr">
        <is>
          <t>February, 2021: moved from WW sales to EMEA sales as part of the org change due to Eran's leave and Amit went to MLA</t>
        </is>
      </c>
      <c r="BB174" s="138" t="inlineStr">
        <is>
          <t xml:space="preserve"> </t>
        </is>
      </c>
      <c r="BC174" s="52" t="n"/>
      <c r="BD174" s="219" t="n"/>
      <c r="BE174" s="219" t="n"/>
      <c r="BF174" s="219" t="n"/>
      <c r="BG174" s="120">
        <f>BF174+BE174+BD174</f>
        <v/>
      </c>
      <c r="BH174" s="217">
        <f>IF(LOWER(T174)="ILS",12,1)*BG174/VLOOKUP($T174,CPC_USDConversion_xlTbl[[Currency2]:[Units/1 USD]],2,FALSE)</f>
        <v/>
      </c>
      <c r="BI174" s="224">
        <f>BH174/VLOOKUP($S174,'CP$'!$B$5:$D$74,2,FALSE)</f>
        <v/>
      </c>
      <c r="BJ174" s="140" t="n">
        <v>60000</v>
      </c>
      <c r="BK174" s="140" t="n">
        <v>95000</v>
      </c>
      <c r="BL174" s="141">
        <f>IFERROR(U174/X174,"")</f>
        <v/>
      </c>
      <c r="BM174" s="141">
        <f>IFERROR(V174/X174,"")</f>
        <v/>
      </c>
      <c r="BN174" s="141">
        <f>IFERROR(W174/X174,"")</f>
        <v/>
      </c>
      <c r="BO174" s="141">
        <f>IFERROR(AA174/AD174,"")</f>
        <v/>
      </c>
      <c r="BP174" s="141">
        <f>IFERROR(AB174/AD174,"")</f>
        <v/>
      </c>
      <c r="BQ174" s="141">
        <f>IFERROR(AC174/AD174,"")</f>
        <v/>
      </c>
      <c r="BR174" s="119" t="n"/>
      <c r="BS174" s="119" t="n"/>
      <c r="BT174" s="119" t="n">
        <v>3</v>
      </c>
      <c r="BU174" s="119" t="n"/>
      <c r="BV174" s="119" t="n"/>
      <c r="BW174" s="119" t="n"/>
      <c r="BX174" s="119" t="n"/>
      <c r="BY174" s="119" t="n"/>
      <c r="BZ174" s="119" t="inlineStr">
        <is>
          <t>Employee</t>
        </is>
      </c>
      <c r="CA174" s="142" t="inlineStr">
        <is>
          <t>S51P</t>
        </is>
      </c>
      <c r="CB174" s="131" t="n">
        <v>1</v>
      </c>
      <c r="CC174" s="143">
        <f>IF(P174&gt;1,1,P174)*CB174</f>
        <v/>
      </c>
      <c r="CD174" s="143" t="n"/>
      <c r="CE174" s="222" t="n"/>
      <c r="CF174" s="86" t="n"/>
      <c r="CG174" s="219" t="n">
        <v>58736.58536585367</v>
      </c>
      <c r="CH174" s="217">
        <f>IF(LOWER(T174)="ILS",12,1)*CG174/VLOOKUP($T174,CPC_USDConversion_xlTbl[[Currency2]:[Units/1 USD]],2,FALSE)</f>
        <v/>
      </c>
      <c r="CI174" s="225">
        <f>AF174</f>
        <v/>
      </c>
      <c r="CJ174" s="225">
        <f>IFERROR(CI174-CH174,"")</f>
        <v/>
      </c>
      <c r="CK174" s="140">
        <f>ROUND(AN174*CC174,-2)</f>
        <v/>
      </c>
      <c r="CL174" s="217">
        <f>CK174/VLOOKUP($T174,'USD Converstion'!$C$7:$D$174,2,FALSE)</f>
        <v/>
      </c>
      <c r="CM174" s="145">
        <f>IF(AD174&gt;X174,1,0)</f>
        <v/>
      </c>
      <c r="CN174" s="225">
        <f>IF(CM174&gt;0,AG174,0)</f>
        <v/>
      </c>
      <c r="CO174" s="225">
        <f>IF(CM174=0,0,AF174)</f>
        <v/>
      </c>
      <c r="CP174" s="146" t="n">
        <v>0</v>
      </c>
      <c r="CQ174" s="147" t="inlineStr">
        <is>
          <t>Regular</t>
        </is>
      </c>
      <c r="CR174" s="225">
        <f>AM174/VLOOKUP(T174,'USD Converstion'!$C$7:$D$174,2,FALSE)</f>
        <v/>
      </c>
      <c r="CS174" s="226">
        <f>AT174</f>
        <v/>
      </c>
      <c r="CT174" s="222" t="n">
        <v>0</v>
      </c>
      <c r="CU174" s="227" t="n"/>
      <c r="CV174" s="145">
        <f>IF(AX174&gt;0,1,0)</f>
        <v/>
      </c>
      <c r="CW174" s="145">
        <f>IF(AY174&gt;0,1,0)</f>
        <v/>
      </c>
      <c r="CX174" s="52" t="n">
        <v>0</v>
      </c>
      <c r="DM174">
        <f>IF(LOWER(T174)="ILS",12,1)*Y174/VLOOKUP($T174,CPC_USDConversion_xlTbl[[Currency2]:[Units/1 USD]],2,FALSE)</f>
        <v/>
      </c>
    </row>
    <row r="175">
      <c r="B175" s="113" t="n">
        <v>133288</v>
      </c>
      <c r="C175" s="113" t="n">
        <v>113141</v>
      </c>
      <c r="D175" s="113" t="n">
        <v>121100</v>
      </c>
      <c r="E175" s="114" t="inlineStr">
        <is>
          <t>Keith Holtham</t>
        </is>
      </c>
      <c r="F175" s="152" t="inlineStr">
        <is>
          <t>Strategic Sales Manager, APAC</t>
        </is>
      </c>
      <c r="G175" s="113" t="inlineStr">
        <is>
          <t>Growth Technologies, APAC</t>
        </is>
      </c>
      <c r="H175" s="113" t="inlineStr">
        <is>
          <t>Doug Farndale</t>
        </is>
      </c>
      <c r="I175" s="113" t="inlineStr">
        <is>
          <t>Doug Farndale</t>
        </is>
      </c>
      <c r="J175" s="114" t="inlineStr">
        <is>
          <t>Sharat Sinha</t>
        </is>
      </c>
      <c r="K175" s="114" t="inlineStr">
        <is>
          <t>Sharat Sinha</t>
        </is>
      </c>
      <c r="L175" s="113" t="inlineStr">
        <is>
          <t>APAC Sales</t>
        </is>
      </c>
      <c r="M175" s="115" t="n">
        <v>1</v>
      </c>
      <c r="N175" s="151">
        <f>LEFT(CA175,3)</f>
        <v/>
      </c>
      <c r="O175" s="216" t="n">
        <v>41617</v>
      </c>
      <c r="P175" s="118">
        <f>($D$5-O175)/365</f>
        <v/>
      </c>
      <c r="Q175" s="119">
        <f>Q175</f>
        <v/>
      </c>
      <c r="R175" s="52" t="n"/>
      <c r="S175" s="120" t="inlineStr">
        <is>
          <t>Australia</t>
        </is>
      </c>
      <c r="T175" s="120" t="inlineStr">
        <is>
          <t>AUD</t>
        </is>
      </c>
      <c r="U175" s="120" t="n">
        <v>222000</v>
      </c>
      <c r="V175" s="120" t="n">
        <v>102118.1818181818</v>
      </c>
      <c r="W175" s="120" t="n"/>
      <c r="X175" s="120">
        <f>W175+V175+U175</f>
        <v/>
      </c>
      <c r="Y175" s="121" t="n"/>
      <c r="Z175" s="121" t="n"/>
      <c r="AA175" s="122" t="n"/>
      <c r="AB175" s="122" t="n"/>
      <c r="AC175" s="122" t="n"/>
      <c r="AD175" s="123">
        <f>AC175+AB175+AA175</f>
        <v/>
      </c>
      <c r="AE175" s="124">
        <f>IFERROR(AD175/X175-1,"")</f>
        <v/>
      </c>
      <c r="AF175" s="217">
        <f>IF(LOWER(T175)="ILS",12,1)*X175/VLOOKUP($T175,CPC_USDConversion_xlTbl[[Currency2]:[Units/1 USD]],2,FALSE)</f>
        <v/>
      </c>
      <c r="AG175" s="217">
        <f>IF(LOWER(T175)="ILS",12,1)*AD175/VLOOKUP($T175,CPC_USDConversion_xlTbl[[Currency2]:[Units/1 USD]],2,FALSE)</f>
        <v/>
      </c>
      <c r="AH175" s="126">
        <f>AF175/VLOOKUP($S175,'CP$'!$B$5:$D$74,2,FALSE)</f>
        <v/>
      </c>
      <c r="AI175" s="126">
        <f>AG175/VLOOKUP($S175,'CP$'!$B$5:$D$74,2,FALSE)</f>
        <v/>
      </c>
      <c r="AJ175" s="52" t="n"/>
      <c r="AK175" s="127" t="inlineStr">
        <is>
          <t>Sales Variable</t>
        </is>
      </c>
      <c r="AL175" s="218" t="n"/>
      <c r="AM175" s="129" t="n"/>
      <c r="AN175" s="121" t="n"/>
      <c r="AO175" s="130" t="n"/>
      <c r="AP175" s="131">
        <f>IFERROR(AO175/AM175,"")</f>
        <v/>
      </c>
      <c r="AQ175" s="219">
        <f>AO175*CC175</f>
        <v/>
      </c>
      <c r="AR175" s="219" t="n"/>
      <c r="AS175" s="220">
        <f>AQ175-AR175</f>
        <v/>
      </c>
      <c r="AT175" s="217">
        <f>AS175/VLOOKUP($T175,'USD Converstion'!$C$7:$D$174,2,FALSE)</f>
        <v/>
      </c>
      <c r="AU175" s="52" t="n"/>
      <c r="AV175" s="221" t="n">
        <v>43615</v>
      </c>
      <c r="AW175" s="222" t="n">
        <v>34083.29126213592</v>
      </c>
      <c r="AX175" s="222" t="n"/>
      <c r="AY175" s="223" t="n"/>
      <c r="AZ175" s="52" t="n"/>
      <c r="BA175" s="137" t="inlineStr">
        <is>
          <t>February, 2021: moved from WW Sales to APAC Sales due to the leave of Eran O</t>
        </is>
      </c>
      <c r="BB175" s="138" t="inlineStr">
        <is>
          <t xml:space="preserve"> </t>
        </is>
      </c>
      <c r="BC175" s="52" t="n"/>
      <c r="BD175" s="219" t="n">
        <v>167000</v>
      </c>
      <c r="BE175" s="219" t="n">
        <v>110000</v>
      </c>
      <c r="BF175" s="219" t="n"/>
      <c r="BG175" s="120">
        <f>BF175+BE175+BD175</f>
        <v/>
      </c>
      <c r="BH175" s="217">
        <f>IF(LOWER(T175)="ILS",12,1)*BG175/VLOOKUP($T175,CPC_USDConversion_xlTbl[[Currency2]:[Units/1 USD]],2,FALSE)</f>
        <v/>
      </c>
      <c r="BI175" s="224">
        <f>BH175/VLOOKUP($S175,'CP$'!$B$5:$D$74,2,FALSE)</f>
        <v/>
      </c>
      <c r="BJ175" s="140" t="n">
        <v>240000</v>
      </c>
      <c r="BK175" s="140" t="n">
        <v>335000</v>
      </c>
      <c r="BL175" s="141">
        <f>IFERROR(U175/X175,"")</f>
        <v/>
      </c>
      <c r="BM175" s="141">
        <f>IFERROR(V175/X175,"")</f>
        <v/>
      </c>
      <c r="BN175" s="141">
        <f>IFERROR(W175/X175,"")</f>
        <v/>
      </c>
      <c r="BO175" s="141">
        <f>IFERROR(AA175/AD175,"")</f>
        <v/>
      </c>
      <c r="BP175" s="141">
        <f>IFERROR(AB175/AD175,"")</f>
        <v/>
      </c>
      <c r="BQ175" s="141">
        <f>IFERROR(AC175/AD175,"")</f>
        <v/>
      </c>
      <c r="BR175" s="119" t="n">
        <v>4</v>
      </c>
      <c r="BS175" s="119" t="n">
        <v>3</v>
      </c>
      <c r="BT175" s="119" t="n">
        <v>3</v>
      </c>
      <c r="BU175" s="119" t="n"/>
      <c r="BV175" s="119" t="n"/>
      <c r="BW175" s="119" t="n"/>
      <c r="BX175" s="119" t="n"/>
      <c r="BY175" s="119" t="n"/>
      <c r="BZ175" s="119" t="inlineStr">
        <is>
          <t>Employee</t>
        </is>
      </c>
      <c r="CA175" s="142" t="inlineStr">
        <is>
          <t>S43P</t>
        </is>
      </c>
      <c r="CB175" s="131" t="n">
        <v>1</v>
      </c>
      <c r="CC175" s="143">
        <f>IF(P175&gt;1,1,P175)*CB175</f>
        <v/>
      </c>
      <c r="CD175" s="143" t="n"/>
      <c r="CE175" s="222" t="n">
        <v>54592.32</v>
      </c>
      <c r="CF175" s="86" t="n"/>
      <c r="CG175" s="219" t="n">
        <v>275321.9512195122</v>
      </c>
      <c r="CH175" s="217">
        <f>IF(LOWER(T175)="ILS",12,1)*CG175/VLOOKUP($T175,CPC_USDConversion_xlTbl[[Currency2]:[Units/1 USD]],2,FALSE)</f>
        <v/>
      </c>
      <c r="CI175" s="225">
        <f>AF175</f>
        <v/>
      </c>
      <c r="CJ175" s="225">
        <f>IFERROR(CI175-CH175,"")</f>
        <v/>
      </c>
      <c r="CK175" s="140">
        <f>ROUND(AN175*CC175,-2)</f>
        <v/>
      </c>
      <c r="CL175" s="217">
        <f>CK175/VLOOKUP($T175,'USD Converstion'!$C$7:$D$174,2,FALSE)</f>
        <v/>
      </c>
      <c r="CM175" s="145">
        <f>IF(AD175&gt;X175,1,0)</f>
        <v/>
      </c>
      <c r="CN175" s="225">
        <f>IF(CM175&gt;0,AG175,0)</f>
        <v/>
      </c>
      <c r="CO175" s="225">
        <f>IF(CM175=0,0,AF175)</f>
        <v/>
      </c>
      <c r="CP175" s="146" t="n">
        <v>0</v>
      </c>
      <c r="CQ175" s="147" t="inlineStr">
        <is>
          <t>Regular</t>
        </is>
      </c>
      <c r="CR175" s="225">
        <f>AM175/VLOOKUP(T175,'USD Converstion'!$C$7:$D$174,2,FALSE)</f>
        <v/>
      </c>
      <c r="CS175" s="226">
        <f>AT175</f>
        <v/>
      </c>
      <c r="CT175" s="222" t="n">
        <v>0</v>
      </c>
      <c r="CU175" s="227" t="n"/>
      <c r="CV175" s="145">
        <f>IF(AX175&gt;0,1,0)</f>
        <v/>
      </c>
      <c r="CW175" s="145">
        <f>IF(AY175&gt;0,1,0)</f>
        <v/>
      </c>
      <c r="CX175" s="52" t="n">
        <v>0</v>
      </c>
      <c r="DM175">
        <f>IF(LOWER(T175)="ILS",12,1)*Y175/VLOOKUP($T175,CPC_USDConversion_xlTbl[[Currency2]:[Units/1 USD]],2,FALSE)</f>
        <v/>
      </c>
    </row>
    <row r="176">
      <c r="B176" s="113" t="n">
        <v>116750</v>
      </c>
      <c r="C176" s="113" t="n">
        <v>26854</v>
      </c>
      <c r="D176" s="113" t="n">
        <v>85190</v>
      </c>
      <c r="E176" s="114" t="inlineStr">
        <is>
          <t>Ramesh Babu Jaganathan</t>
        </is>
      </c>
      <c r="F176" s="152" t="inlineStr">
        <is>
          <t>Infinity Channels Leader, APAC</t>
        </is>
      </c>
      <c r="G176" s="113" t="inlineStr">
        <is>
          <t>Growth Technologies, APAC</t>
        </is>
      </c>
      <c r="H176" s="113" t="inlineStr">
        <is>
          <t>Doug Farndale</t>
        </is>
      </c>
      <c r="I176" s="113" t="inlineStr">
        <is>
          <t>Doug Farndale</t>
        </is>
      </c>
      <c r="J176" s="114" t="inlineStr">
        <is>
          <t>Sharat Sinha</t>
        </is>
      </c>
      <c r="K176" s="114" t="inlineStr">
        <is>
          <t>Sharat Sinha</t>
        </is>
      </c>
      <c r="L176" s="113" t="inlineStr">
        <is>
          <t>APAC Sales</t>
        </is>
      </c>
      <c r="M176" s="115" t="n">
        <v>1</v>
      </c>
      <c r="N176" s="151">
        <f>LEFT(CA176,3)</f>
        <v/>
      </c>
      <c r="O176" s="216" t="n">
        <v>43769</v>
      </c>
      <c r="P176" s="118">
        <f>($D$5-O176)/365</f>
        <v/>
      </c>
      <c r="Q176" s="119">
        <f>Q176</f>
        <v/>
      </c>
      <c r="R176" s="52" t="n"/>
      <c r="S176" s="120" t="inlineStr">
        <is>
          <t>Singapore</t>
        </is>
      </c>
      <c r="T176" s="120" t="inlineStr">
        <is>
          <t>SGD</t>
        </is>
      </c>
      <c r="U176" s="120" t="n">
        <v>249500</v>
      </c>
      <c r="V176" s="120" t="n">
        <v>116663.6363636364</v>
      </c>
      <c r="W176" s="120" t="n"/>
      <c r="X176" s="120">
        <f>W176+V176+U176</f>
        <v/>
      </c>
      <c r="Y176" s="121" t="n"/>
      <c r="Z176" s="121" t="n"/>
      <c r="AA176" s="122" t="n"/>
      <c r="AB176" s="122" t="n"/>
      <c r="AC176" s="122" t="n"/>
      <c r="AD176" s="123">
        <f>AC176+AB176+AA176</f>
        <v/>
      </c>
      <c r="AE176" s="124">
        <f>IFERROR(AD176/X176-1,"")</f>
        <v/>
      </c>
      <c r="AF176" s="217">
        <f>IF(LOWER(T176)="ILS",12,1)*X176/VLOOKUP($T176,CPC_USDConversion_xlTbl[[Currency2]:[Units/1 USD]],2,FALSE)</f>
        <v/>
      </c>
      <c r="AG176" s="217">
        <f>IF(LOWER(T176)="ILS",12,1)*AD176/VLOOKUP($T176,CPC_USDConversion_xlTbl[[Currency2]:[Units/1 USD]],2,FALSE)</f>
        <v/>
      </c>
      <c r="AH176" s="126">
        <f>AF176/VLOOKUP($S176,'CP$'!$B$5:$D$74,2,FALSE)</f>
        <v/>
      </c>
      <c r="AI176" s="126">
        <f>AG176/VLOOKUP($S176,'CP$'!$B$5:$D$74,2,FALSE)</f>
        <v/>
      </c>
      <c r="AJ176" s="52" t="n"/>
      <c r="AK176" s="127" t="inlineStr">
        <is>
          <t>Sales Variable</t>
        </is>
      </c>
      <c r="AL176" s="218" t="n"/>
      <c r="AM176" s="129" t="n"/>
      <c r="AN176" s="121" t="n"/>
      <c r="AO176" s="130" t="n"/>
      <c r="AP176" s="131">
        <f>IFERROR(AO176/AM176,"")</f>
        <v/>
      </c>
      <c r="AQ176" s="219">
        <f>AO176*CC176</f>
        <v/>
      </c>
      <c r="AR176" s="219" t="n"/>
      <c r="AS176" s="220">
        <f>AQ176-AR176</f>
        <v/>
      </c>
      <c r="AT176" s="217">
        <f>AS176/VLOOKUP($T176,'USD Converstion'!$C$7:$D$174,2,FALSE)</f>
        <v/>
      </c>
      <c r="AU176" s="52" t="n"/>
      <c r="AV176" s="221" t="n">
        <v>43859</v>
      </c>
      <c r="AW176" s="222" t="n">
        <v>48659.40776699029</v>
      </c>
      <c r="AX176" s="222" t="n"/>
      <c r="AY176" s="223" t="n"/>
      <c r="AZ176" s="52" t="n"/>
      <c r="BA176" s="137" t="inlineStr">
        <is>
          <t>February, 2021: moved from WW Sales to APAC Sales due to the leave of Eran O</t>
        </is>
      </c>
      <c r="BB176" s="138" t="inlineStr">
        <is>
          <t xml:space="preserve"> </t>
        </is>
      </c>
      <c r="BC176" s="52" t="n"/>
      <c r="BD176" s="219" t="n">
        <v>192000</v>
      </c>
      <c r="BE176" s="219" t="n">
        <v>128000</v>
      </c>
      <c r="BF176" s="219" t="n"/>
      <c r="BG176" s="120">
        <f>BF176+BE176+BD176</f>
        <v/>
      </c>
      <c r="BH176" s="217">
        <f>IF(LOWER(T176)="ILS",12,1)*BG176/VLOOKUP($T176,CPC_USDConversion_xlTbl[[Currency2]:[Units/1 USD]],2,FALSE)</f>
        <v/>
      </c>
      <c r="BI176" s="224">
        <f>BH176/VLOOKUP($S176,'CP$'!$B$5:$D$74,2,FALSE)</f>
        <v/>
      </c>
      <c r="BJ176" s="140" t="n">
        <v>170000</v>
      </c>
      <c r="BK176" s="140" t="n">
        <v>305000</v>
      </c>
      <c r="BL176" s="141">
        <f>IFERROR(U176/X176,"")</f>
        <v/>
      </c>
      <c r="BM176" s="141">
        <f>IFERROR(V176/X176,"")</f>
        <v/>
      </c>
      <c r="BN176" s="141">
        <f>IFERROR(W176/X176,"")</f>
        <v/>
      </c>
      <c r="BO176" s="141">
        <f>IFERROR(AA176/AD176,"")</f>
        <v/>
      </c>
      <c r="BP176" s="141">
        <f>IFERROR(AB176/AD176,"")</f>
        <v/>
      </c>
      <c r="BQ176" s="141">
        <f>IFERROR(AC176/AD176,"")</f>
        <v/>
      </c>
      <c r="BR176" s="119" t="n"/>
      <c r="BS176" s="119" t="n"/>
      <c r="BT176" s="119" t="n">
        <v>2</v>
      </c>
      <c r="BU176" s="119" t="n"/>
      <c r="BV176" s="119" t="n"/>
      <c r="BW176" s="119" t="n"/>
      <c r="BX176" s="119" t="n"/>
      <c r="BY176" s="119" t="n"/>
      <c r="BZ176" s="119" t="inlineStr">
        <is>
          <t>Employee</t>
        </is>
      </c>
      <c r="CA176" s="142" t="inlineStr">
        <is>
          <t>S43P</t>
        </is>
      </c>
      <c r="CB176" s="131" t="n">
        <v>1</v>
      </c>
      <c r="CC176" s="143">
        <f>IF(P176&gt;1,1,P176)*CB176</f>
        <v/>
      </c>
      <c r="CD176" s="143" t="n"/>
      <c r="CE176" s="222" t="n">
        <v>52437.36</v>
      </c>
      <c r="CF176" s="86" t="n"/>
      <c r="CG176" s="219" t="n">
        <v>312395.1219512196</v>
      </c>
      <c r="CH176" s="217">
        <f>IF(LOWER(T176)="ILS",12,1)*CG176/VLOOKUP($T176,CPC_USDConversion_xlTbl[[Currency2]:[Units/1 USD]],2,FALSE)</f>
        <v/>
      </c>
      <c r="CI176" s="225">
        <f>AF176</f>
        <v/>
      </c>
      <c r="CJ176" s="225">
        <f>IFERROR(CI176-CH176,"")</f>
        <v/>
      </c>
      <c r="CK176" s="140">
        <f>ROUND(AN176*CC176,-2)</f>
        <v/>
      </c>
      <c r="CL176" s="217">
        <f>CK176/VLOOKUP($T176,'USD Converstion'!$C$7:$D$174,2,FALSE)</f>
        <v/>
      </c>
      <c r="CM176" s="145">
        <f>IF(AD176&gt;X176,1,0)</f>
        <v/>
      </c>
      <c r="CN176" s="225">
        <f>IF(CM176&gt;0,AG176,0)</f>
        <v/>
      </c>
      <c r="CO176" s="225">
        <f>IF(CM176=0,0,AF176)</f>
        <v/>
      </c>
      <c r="CP176" s="146" t="n">
        <v>0</v>
      </c>
      <c r="CQ176" s="147" t="inlineStr">
        <is>
          <t>Regular</t>
        </is>
      </c>
      <c r="CR176" s="225">
        <f>AM176/VLOOKUP(T176,'USD Converstion'!$C$7:$D$174,2,FALSE)</f>
        <v/>
      </c>
      <c r="CS176" s="226">
        <f>AT176</f>
        <v/>
      </c>
      <c r="CT176" s="222" t="n">
        <v>0</v>
      </c>
      <c r="CU176" s="227" t="n"/>
      <c r="CV176" s="145">
        <f>IF(AX176&gt;0,1,0)</f>
        <v/>
      </c>
      <c r="CW176" s="145">
        <f>IF(AY176&gt;0,1,0)</f>
        <v/>
      </c>
      <c r="CX176" s="52" t="n">
        <v>0</v>
      </c>
      <c r="DM176">
        <f>IF(LOWER(T176)="ILS",12,1)*Y176/VLOOKUP($T176,CPC_USDConversion_xlTbl[[Currency2]:[Units/1 USD]],2,FALSE)</f>
        <v/>
      </c>
    </row>
    <row r="177">
      <c r="B177" s="113" t="n">
        <v>138362</v>
      </c>
      <c r="C177" s="113" t="n">
        <v>51046</v>
      </c>
      <c r="D177" s="113" t="n">
        <v>108114</v>
      </c>
      <c r="E177" s="114" t="inlineStr">
        <is>
          <t>Bence Jakli</t>
        </is>
      </c>
      <c r="F177" s="152" t="inlineStr">
        <is>
          <t>Professional Services Consultant</t>
        </is>
      </c>
      <c r="G177" s="113" t="inlineStr">
        <is>
          <t>Professional Services, Europe</t>
        </is>
      </c>
      <c r="H177" s="113" t="inlineStr">
        <is>
          <t>Ian Gander</t>
        </is>
      </c>
      <c r="I177" s="113" t="inlineStr">
        <is>
          <t>Eitan Lugassi (Gilad)</t>
        </is>
      </c>
      <c r="J177" s="114" t="inlineStr">
        <is>
          <t>Sharon Schusheim</t>
        </is>
      </c>
      <c r="K177" s="114" t="inlineStr">
        <is>
          <t>Sharon Schusheim</t>
        </is>
      </c>
      <c r="L177" s="113" t="inlineStr">
        <is>
          <t>Professional Services</t>
        </is>
      </c>
      <c r="M177" s="115" t="n">
        <v>1</v>
      </c>
      <c r="N177" s="151">
        <f>LEFT(CA177,3)</f>
        <v/>
      </c>
      <c r="O177" s="216" t="n">
        <v>43409</v>
      </c>
      <c r="P177" s="118">
        <f>($D$5-O177)/365</f>
        <v/>
      </c>
      <c r="Q177" s="119">
        <f>Q177</f>
        <v/>
      </c>
      <c r="R177" s="52" t="n"/>
      <c r="S177" s="120" t="inlineStr">
        <is>
          <t>Hungary</t>
        </is>
      </c>
      <c r="T177" s="120" t="inlineStr">
        <is>
          <t>HUF</t>
        </is>
      </c>
      <c r="U177" s="120" t="n">
        <v>23759500</v>
      </c>
      <c r="V177" s="120" t="n"/>
      <c r="W177" s="120" t="n">
        <v>1905261.904761905</v>
      </c>
      <c r="X177" s="120">
        <f>W177+V177+U177</f>
        <v/>
      </c>
      <c r="Y177" s="121" t="n"/>
      <c r="Z177" s="121" t="n"/>
      <c r="AA177" s="122" t="n"/>
      <c r="AB177" s="122" t="n"/>
      <c r="AC177" s="122" t="n"/>
      <c r="AD177" s="123">
        <f>AC177+AB177+AA177</f>
        <v/>
      </c>
      <c r="AE177" s="124">
        <f>IFERROR(AD177/X177-1,"")</f>
        <v/>
      </c>
      <c r="AF177" s="217">
        <f>IF(LOWER(T177)="ILS",12,1)*X177/VLOOKUP($T177,CPC_USDConversion_xlTbl[[Currency2]:[Units/1 USD]],2,FALSE)</f>
        <v/>
      </c>
      <c r="AG177" s="217">
        <f>IF(LOWER(T177)="ILS",12,1)*AD177/VLOOKUP($T177,CPC_USDConversion_xlTbl[[Currency2]:[Units/1 USD]],2,FALSE)</f>
        <v/>
      </c>
      <c r="AH177" s="126">
        <f>AF177/VLOOKUP($S177,'CP$'!$B$5:$D$74,2,FALSE)</f>
        <v/>
      </c>
      <c r="AI177" s="126">
        <f>AG177/VLOOKUP($S177,'CP$'!$B$5:$D$74,2,FALSE)</f>
        <v/>
      </c>
      <c r="AJ177" s="52" t="n"/>
      <c r="AK177" s="127" t="inlineStr">
        <is>
          <t>Target Bonus</t>
        </is>
      </c>
      <c r="AL177" s="218" t="n">
        <v>1900000</v>
      </c>
      <c r="AM177" s="129" t="n">
        <v>1800000</v>
      </c>
      <c r="AN177" s="121" t="n"/>
      <c r="AO177" s="130" t="n"/>
      <c r="AP177" s="131">
        <f>IFERROR(AO177/AM177,"")</f>
        <v/>
      </c>
      <c r="AQ177" s="219">
        <f>AO177*CC177</f>
        <v/>
      </c>
      <c r="AR177" s="219" t="n"/>
      <c r="AS177" s="220">
        <f>AQ177-AR177</f>
        <v/>
      </c>
      <c r="AT177" s="217">
        <f>AS177/VLOOKUP($T177,'USD Converstion'!$C$7:$D$174,2,FALSE)</f>
        <v/>
      </c>
      <c r="AU177" s="52" t="n"/>
      <c r="AV177" s="221" t="n">
        <v>43957</v>
      </c>
      <c r="AW177" s="222" t="n">
        <v>11793.72815533981</v>
      </c>
      <c r="AX177" s="222" t="n"/>
      <c r="AY177" s="223" t="n"/>
      <c r="AZ177" s="52" t="n"/>
      <c r="BA177" s="137" t="inlineStr">
        <is>
          <t>December, 2020 - Organization change from JS:T51P to JS:T41P || September, 2020 - Compensation change from Yearly Salary:15200000, Bonus:1700000, Total Compensation:16900000 to Yearly Salary:19000000, Bonus:2000000,Total Compensation:21000000 || April, 2020 - Organization change from Team:Ian Gander - Short Term Engagements Europe to Team:Yvan Lhotellier - PS France and Eastern Europe || September, 2020 - Compensation change from Yearly Salary:15200000, Bonus:1700000, Total Compensation:16900000 to Yearly Salary:19000000, Bonus:2000000,Total Compensation:21000000</t>
        </is>
      </c>
      <c r="BB177" s="138" t="inlineStr">
        <is>
          <t xml:space="preserve"> </t>
        </is>
      </c>
      <c r="BC177" s="52" t="n"/>
      <c r="BD177" s="219" t="n">
        <v>14616549</v>
      </c>
      <c r="BE177" s="219" t="n"/>
      <c r="BF177" s="219" t="n">
        <v>1624061</v>
      </c>
      <c r="BG177" s="120">
        <f>BF177+BE177+BD177</f>
        <v/>
      </c>
      <c r="BH177" s="217">
        <f>IF(LOWER(T177)="ILS",12,1)*BG177/VLOOKUP($T177,CPC_USDConversion_xlTbl[[Currency2]:[Units/1 USD]],2,FALSE)</f>
        <v/>
      </c>
      <c r="BI177" s="224">
        <f>BH177/VLOOKUP($S177,'CP$'!$B$5:$D$74,2,FALSE)</f>
        <v/>
      </c>
      <c r="BJ177" s="140" t="n">
        <v>10000000</v>
      </c>
      <c r="BK177" s="140" t="n">
        <v>15000000</v>
      </c>
      <c r="BL177" s="141">
        <f>IFERROR(U177/X177,"")</f>
        <v/>
      </c>
      <c r="BM177" s="141">
        <f>IFERROR(V177/X177,"")</f>
        <v/>
      </c>
      <c r="BN177" s="141">
        <f>IFERROR(W177/X177,"")</f>
        <v/>
      </c>
      <c r="BO177" s="141">
        <f>IFERROR(AA177/AD177,"")</f>
        <v/>
      </c>
      <c r="BP177" s="141">
        <f>IFERROR(AB177/AD177,"")</f>
        <v/>
      </c>
      <c r="BQ177" s="141">
        <f>IFERROR(AC177/AD177,"")</f>
        <v/>
      </c>
      <c r="BR177" s="119" t="n">
        <v>4</v>
      </c>
      <c r="BS177" s="119" t="n">
        <v>4</v>
      </c>
      <c r="BT177" s="119" t="n">
        <v>5</v>
      </c>
      <c r="BU177" s="119" t="n"/>
      <c r="BV177" s="119" t="n"/>
      <c r="BW177" s="119" t="n"/>
      <c r="BX177" s="119" t="n"/>
      <c r="BY177" s="119" t="n"/>
      <c r="BZ177" s="119" t="inlineStr">
        <is>
          <t>Employee</t>
        </is>
      </c>
      <c r="CA177" s="142" t="inlineStr">
        <is>
          <t>T41P</t>
        </is>
      </c>
      <c r="CB177" s="131" t="n">
        <v>1</v>
      </c>
      <c r="CC177" s="143">
        <f>IF(P177&gt;1,1,P177)*CB177</f>
        <v/>
      </c>
      <c r="CD177" s="143" t="n"/>
      <c r="CE177" s="222" t="n">
        <v>13528.36</v>
      </c>
      <c r="CF177" s="86" t="n"/>
      <c r="CG177" s="219" t="n">
        <v>20488004.87804878</v>
      </c>
      <c r="CH177" s="217">
        <f>IF(LOWER(T177)="ILS",12,1)*CG177/VLOOKUP($T177,CPC_USDConversion_xlTbl[[Currency2]:[Units/1 USD]],2,FALSE)</f>
        <v/>
      </c>
      <c r="CI177" s="225">
        <f>AF177</f>
        <v/>
      </c>
      <c r="CJ177" s="225">
        <f>IFERROR(CI177-CH177,"")</f>
        <v/>
      </c>
      <c r="CK177" s="140">
        <f>ROUND(AN177*CC177,-2)</f>
        <v/>
      </c>
      <c r="CL177" s="217">
        <f>CK177/VLOOKUP($T177,'USD Converstion'!$C$7:$D$174,2,FALSE)</f>
        <v/>
      </c>
      <c r="CM177" s="145">
        <f>IF(AD177&gt;X177,1,0)</f>
        <v/>
      </c>
      <c r="CN177" s="225">
        <f>IF(CM177&gt;0,AG177,0)</f>
        <v/>
      </c>
      <c r="CO177" s="225">
        <f>IF(CM177=0,0,AF177)</f>
        <v/>
      </c>
      <c r="CP177" s="146" t="n">
        <v>0</v>
      </c>
      <c r="CQ177" s="147" t="inlineStr">
        <is>
          <t>Regular</t>
        </is>
      </c>
      <c r="CR177" s="225">
        <f>AM177/VLOOKUP(T177,'USD Converstion'!$C$7:$D$174,2,FALSE)</f>
        <v/>
      </c>
      <c r="CS177" s="226">
        <f>AT177</f>
        <v/>
      </c>
      <c r="CT177" s="222" t="n">
        <v>0</v>
      </c>
      <c r="CU177" s="227" t="n"/>
      <c r="CV177" s="145">
        <f>IF(AX177&gt;0,1,0)</f>
        <v/>
      </c>
      <c r="CW177" s="145">
        <f>IF(AY177&gt;0,1,0)</f>
        <v/>
      </c>
      <c r="CX177" s="52" t="n">
        <v>0</v>
      </c>
      <c r="DM177">
        <f>IF(LOWER(T177)="ILS",12,1)*Y177/VLOOKUP($T177,CPC_USDConversion_xlTbl[[Currency2]:[Units/1 USD]],2,FALSE)</f>
        <v/>
      </c>
    </row>
    <row r="178">
      <c r="B178" s="113" t="n">
        <v>103778</v>
      </c>
      <c r="C178" s="113" t="n">
        <v>123656</v>
      </c>
      <c r="D178" s="113" t="n">
        <v>65171</v>
      </c>
      <c r="E178" s="114" t="inlineStr">
        <is>
          <t>Joseph Balazs</t>
        </is>
      </c>
      <c r="F178" s="152" t="inlineStr">
        <is>
          <t>Professional Services Consultant</t>
        </is>
      </c>
      <c r="G178" s="113" t="inlineStr">
        <is>
          <t>Professional Services, Europe</t>
        </is>
      </c>
      <c r="H178" s="113" t="inlineStr">
        <is>
          <t>Ian Gander</t>
        </is>
      </c>
      <c r="I178" s="113" t="inlineStr">
        <is>
          <t>Eitan Lugassi (Gilad)</t>
        </is>
      </c>
      <c r="J178" s="114" t="inlineStr">
        <is>
          <t>Sharon Schusheim</t>
        </is>
      </c>
      <c r="K178" s="114" t="inlineStr">
        <is>
          <t>Sharon Schusheim</t>
        </is>
      </c>
      <c r="L178" s="113" t="inlineStr">
        <is>
          <t>Professional Services</t>
        </is>
      </c>
      <c r="M178" s="115" t="n">
        <v>1</v>
      </c>
      <c r="N178" s="151">
        <f>LEFT(CA178,3)</f>
        <v/>
      </c>
      <c r="O178" s="216" t="n">
        <v>42826</v>
      </c>
      <c r="P178" s="118">
        <f>($D$5-O178)/365</f>
        <v/>
      </c>
      <c r="Q178" s="119">
        <f>Q178</f>
        <v/>
      </c>
      <c r="R178" s="52" t="n"/>
      <c r="S178" s="120" t="inlineStr">
        <is>
          <t>France</t>
        </is>
      </c>
      <c r="T178" s="120" t="inlineStr">
        <is>
          <t>EUR</t>
        </is>
      </c>
      <c r="U178" s="120" t="n">
        <v>103250</v>
      </c>
      <c r="V178" s="120" t="n"/>
      <c r="W178" s="120" t="n">
        <v>8880.95238095238</v>
      </c>
      <c r="X178" s="120">
        <f>W178+V178+U178</f>
        <v/>
      </c>
      <c r="Y178" s="121" t="n"/>
      <c r="Z178" s="121" t="n"/>
      <c r="AA178" s="122" t="n"/>
      <c r="AB178" s="122" t="n"/>
      <c r="AC178" s="122" t="n"/>
      <c r="AD178" s="123">
        <f>AC178+AB178+AA178</f>
        <v/>
      </c>
      <c r="AE178" s="124">
        <f>IFERROR(AD178/X178-1,"")</f>
        <v/>
      </c>
      <c r="AF178" s="217">
        <f>IF(LOWER(T178)="ILS",12,1)*X178/VLOOKUP($T178,CPC_USDConversion_xlTbl[[Currency2]:[Units/1 USD]],2,FALSE)</f>
        <v/>
      </c>
      <c r="AG178" s="217">
        <f>IF(LOWER(T178)="ILS",12,1)*AD178/VLOOKUP($T178,CPC_USDConversion_xlTbl[[Currency2]:[Units/1 USD]],2,FALSE)</f>
        <v/>
      </c>
      <c r="AH178" s="126">
        <f>AF178/VLOOKUP($S178,'CP$'!$B$5:$D$74,2,FALSE)</f>
        <v/>
      </c>
      <c r="AI178" s="126">
        <f>AG178/VLOOKUP($S178,'CP$'!$B$5:$D$74,2,FALSE)</f>
        <v/>
      </c>
      <c r="AJ178" s="52" t="n"/>
      <c r="AK178" s="127" t="inlineStr">
        <is>
          <t>Target Bonus</t>
        </is>
      </c>
      <c r="AL178" s="218" t="n">
        <v>10500</v>
      </c>
      <c r="AM178" s="129" t="n">
        <v>8800</v>
      </c>
      <c r="AN178" s="121" t="n"/>
      <c r="AO178" s="130" t="n"/>
      <c r="AP178" s="131">
        <f>IFERROR(AO178/AM178,"")</f>
        <v/>
      </c>
      <c r="AQ178" s="219">
        <f>AO178*CC178</f>
        <v/>
      </c>
      <c r="AR178" s="219" t="n"/>
      <c r="AS178" s="220">
        <f>AQ178-AR178</f>
        <v/>
      </c>
      <c r="AT178" s="217">
        <f>AS178/VLOOKUP($T178,'USD Converstion'!$C$7:$D$174,2,FALSE)</f>
        <v/>
      </c>
      <c r="AU178" s="52" t="n"/>
      <c r="AV178" s="221" t="n">
        <v>43615</v>
      </c>
      <c r="AW178" s="222" t="n">
        <v>19547.55339805825</v>
      </c>
      <c r="AX178" s="222" t="n"/>
      <c r="AY178" s="223" t="n"/>
      <c r="AZ178" s="52" t="n"/>
      <c r="BA178" s="137" t="inlineStr">
        <is>
          <t>December, 2020 - Organization change from JS:T51P to JS:T41P</t>
        </is>
      </c>
      <c r="BB178" s="138" t="inlineStr">
        <is>
          <t xml:space="preserve"> </t>
        </is>
      </c>
      <c r="BC178" s="52" t="n"/>
      <c r="BD178" s="219" t="n">
        <v>72500</v>
      </c>
      <c r="BE178" s="219" t="n"/>
      <c r="BF178" s="219" t="n">
        <v>8500</v>
      </c>
      <c r="BG178" s="120">
        <f>BF178+BE178+BD178</f>
        <v/>
      </c>
      <c r="BH178" s="217">
        <f>IF(LOWER(T178)="ILS",12,1)*BG178/VLOOKUP($T178,CPC_USDConversion_xlTbl[[Currency2]:[Units/1 USD]],2,FALSE)</f>
        <v/>
      </c>
      <c r="BI178" s="224">
        <f>BH178/VLOOKUP($S178,'CP$'!$B$5:$D$74,2,FALSE)</f>
        <v/>
      </c>
      <c r="BJ178" s="140" t="n">
        <v>70000</v>
      </c>
      <c r="BK178" s="140" t="n">
        <v>105000</v>
      </c>
      <c r="BL178" s="141">
        <f>IFERROR(U178/X178,"")</f>
        <v/>
      </c>
      <c r="BM178" s="141">
        <f>IFERROR(V178/X178,"")</f>
        <v/>
      </c>
      <c r="BN178" s="141">
        <f>IFERROR(W178/X178,"")</f>
        <v/>
      </c>
      <c r="BO178" s="141">
        <f>IFERROR(AA178/AD178,"")</f>
        <v/>
      </c>
      <c r="BP178" s="141">
        <f>IFERROR(AB178/AD178,"")</f>
        <v/>
      </c>
      <c r="BQ178" s="141">
        <f>IFERROR(AC178/AD178,"")</f>
        <v/>
      </c>
      <c r="BR178" s="119" t="n">
        <v>4</v>
      </c>
      <c r="BS178" s="119" t="n">
        <v>4</v>
      </c>
      <c r="BT178" s="119" t="n">
        <v>4</v>
      </c>
      <c r="BU178" s="119" t="n"/>
      <c r="BV178" s="119" t="n"/>
      <c r="BW178" s="119" t="n"/>
      <c r="BX178" s="119" t="n"/>
      <c r="BY178" s="119" t="n"/>
      <c r="BZ178" s="119" t="inlineStr">
        <is>
          <t>Employee</t>
        </is>
      </c>
      <c r="CA178" s="142" t="inlineStr">
        <is>
          <t>T41P</t>
        </is>
      </c>
      <c r="CB178" s="131" t="n">
        <v>1</v>
      </c>
      <c r="CC178" s="143">
        <f>IF(P178&gt;1,1,P178)*CB178</f>
        <v/>
      </c>
      <c r="CD178" s="143" t="n"/>
      <c r="CE178" s="222" t="n">
        <v>19155.2</v>
      </c>
      <c r="CF178" s="86" t="n"/>
      <c r="CG178" s="219" t="n">
        <v>81956.09756097561</v>
      </c>
      <c r="CH178" s="217">
        <f>IF(LOWER(T178)="ILS",12,1)*CG178/VLOOKUP($T178,CPC_USDConversion_xlTbl[[Currency2]:[Units/1 USD]],2,FALSE)</f>
        <v/>
      </c>
      <c r="CI178" s="225">
        <f>AF178</f>
        <v/>
      </c>
      <c r="CJ178" s="225">
        <f>IFERROR(CI178-CH178,"")</f>
        <v/>
      </c>
      <c r="CK178" s="140">
        <f>ROUND(AN178*CC178,-2)</f>
        <v/>
      </c>
      <c r="CL178" s="217">
        <f>CK178/VLOOKUP($T178,'USD Converstion'!$C$7:$D$174,2,FALSE)</f>
        <v/>
      </c>
      <c r="CM178" s="145">
        <f>IF(AD178&gt;X178,1,0)</f>
        <v/>
      </c>
      <c r="CN178" s="225">
        <f>IF(CM178&gt;0,AG178,0)</f>
        <v/>
      </c>
      <c r="CO178" s="225">
        <f>IF(CM178=0,0,AF178)</f>
        <v/>
      </c>
      <c r="CP178" s="146" t="n">
        <v>0</v>
      </c>
      <c r="CQ178" s="147" t="inlineStr">
        <is>
          <t>Regular</t>
        </is>
      </c>
      <c r="CR178" s="225">
        <f>AM178/VLOOKUP(T178,'USD Converstion'!$C$7:$D$174,2,FALSE)</f>
        <v/>
      </c>
      <c r="CS178" s="226">
        <f>AT178</f>
        <v/>
      </c>
      <c r="CT178" s="222" t="n">
        <v>0</v>
      </c>
      <c r="CU178" s="227" t="n"/>
      <c r="CV178" s="145">
        <f>IF(AX178&gt;0,1,0)</f>
        <v/>
      </c>
      <c r="CW178" s="145">
        <f>IF(AY178&gt;0,1,0)</f>
        <v/>
      </c>
      <c r="CX178" s="52" t="n">
        <v>0</v>
      </c>
      <c r="DM178">
        <f>IF(LOWER(T178)="ILS",12,1)*Y178/VLOOKUP($T178,CPC_USDConversion_xlTbl[[Currency2]:[Units/1 USD]],2,FALSE)</f>
        <v/>
      </c>
    </row>
    <row r="179">
      <c r="B179" s="113" t="n">
        <v>125432</v>
      </c>
      <c r="C179" s="113" t="n">
        <v>52833</v>
      </c>
      <c r="D179" s="113" t="n">
        <v>76851</v>
      </c>
      <c r="E179" s="114" t="inlineStr">
        <is>
          <t>Olivier Trouillet</t>
        </is>
      </c>
      <c r="F179" s="152" t="inlineStr">
        <is>
          <t>Professional Services Consultant</t>
        </is>
      </c>
      <c r="G179" s="113" t="inlineStr">
        <is>
          <t>Professional Services, Europe</t>
        </is>
      </c>
      <c r="H179" s="113" t="inlineStr">
        <is>
          <t>Ian Gander</t>
        </is>
      </c>
      <c r="I179" s="113" t="inlineStr">
        <is>
          <t>Eitan Lugassi (Gilad)</t>
        </is>
      </c>
      <c r="J179" s="114" t="inlineStr">
        <is>
          <t>Sharon Schusheim</t>
        </is>
      </c>
      <c r="K179" s="114" t="inlineStr">
        <is>
          <t>Sharon Schusheim</t>
        </is>
      </c>
      <c r="L179" s="113" t="inlineStr">
        <is>
          <t>Professional Services</t>
        </is>
      </c>
      <c r="M179" s="115" t="n">
        <v>1</v>
      </c>
      <c r="N179" s="151">
        <f>LEFT(CA179,3)</f>
        <v/>
      </c>
      <c r="O179" s="216" t="n">
        <v>42492</v>
      </c>
      <c r="P179" s="118">
        <f>($D$5-O179)/365</f>
        <v/>
      </c>
      <c r="Q179" s="119">
        <f>Q179</f>
        <v/>
      </c>
      <c r="R179" s="52" t="n"/>
      <c r="S179" s="120" t="inlineStr">
        <is>
          <t>France</t>
        </is>
      </c>
      <c r="T179" s="120" t="inlineStr">
        <is>
          <t>EUR</t>
        </is>
      </c>
      <c r="U179" s="120" t="n">
        <v>122000</v>
      </c>
      <c r="V179" s="120" t="n"/>
      <c r="W179" s="120" t="n">
        <v>10023.80952380952</v>
      </c>
      <c r="X179" s="120">
        <f>W179+V179+U179</f>
        <v/>
      </c>
      <c r="Y179" s="121" t="n"/>
      <c r="Z179" s="121" t="n"/>
      <c r="AA179" s="122" t="n"/>
      <c r="AB179" s="122" t="n"/>
      <c r="AC179" s="122" t="n"/>
      <c r="AD179" s="123">
        <f>AC179+AB179+AA179</f>
        <v/>
      </c>
      <c r="AE179" s="124">
        <f>IFERROR(AD179/X179-1,"")</f>
        <v/>
      </c>
      <c r="AF179" s="217">
        <f>IF(LOWER(T179)="ILS",12,1)*X179/VLOOKUP($T179,CPC_USDConversion_xlTbl[[Currency2]:[Units/1 USD]],2,FALSE)</f>
        <v/>
      </c>
      <c r="AG179" s="217">
        <f>IF(LOWER(T179)="ILS",12,1)*AD179/VLOOKUP($T179,CPC_USDConversion_xlTbl[[Currency2]:[Units/1 USD]],2,FALSE)</f>
        <v/>
      </c>
      <c r="AH179" s="126">
        <f>AF179/VLOOKUP($S179,'CP$'!$B$5:$D$74,2,FALSE)</f>
        <v/>
      </c>
      <c r="AI179" s="126">
        <f>AG179/VLOOKUP($S179,'CP$'!$B$5:$D$74,2,FALSE)</f>
        <v/>
      </c>
      <c r="AJ179" s="52" t="n"/>
      <c r="AK179" s="127" t="inlineStr">
        <is>
          <t>Target Bonus</t>
        </is>
      </c>
      <c r="AL179" s="218" t="n">
        <v>7500</v>
      </c>
      <c r="AM179" s="129" t="n">
        <v>9375</v>
      </c>
      <c r="AN179" s="121" t="n"/>
      <c r="AO179" s="130" t="n"/>
      <c r="AP179" s="131">
        <f>IFERROR(AO179/AM179,"")</f>
        <v/>
      </c>
      <c r="AQ179" s="219">
        <f>AO179*CC179</f>
        <v/>
      </c>
      <c r="AR179" s="219" t="n"/>
      <c r="AS179" s="220">
        <f>AQ179-AR179</f>
        <v/>
      </c>
      <c r="AT179" s="217">
        <f>AS179/VLOOKUP($T179,'USD Converstion'!$C$7:$D$174,2,FALSE)</f>
        <v/>
      </c>
      <c r="AU179" s="52" t="n"/>
      <c r="AV179" s="221" t="n">
        <v>43957</v>
      </c>
      <c r="AW179" s="222" t="n">
        <v>20512.41747572815</v>
      </c>
      <c r="AX179" s="222" t="n"/>
      <c r="AY179" s="223" t="n"/>
      <c r="AZ179" s="52" t="n"/>
      <c r="BA179" s="137" t="inlineStr">
        <is>
          <t>December, 2020 - Organization change from JS:T51P to JS:T41P || June, 2020 - Compensation change from Yearly Salary:87500, Bonus:8500, Total Compensation:96000 to Yearly Salary:90000, Bonus:10000,Total Compensation:100000 || April, 2020 - Organization change from Team:Ian Gander - Short Term Engagements Europe to Team:Yvan Lhotellier - PS France and Eastern Europe || June, 2020 - Compensation change from Yearly Salary:87500, Bonus:8500, Total Compensation:96000 to Yearly Salary:90000, Bonus:10000,Total Compensation:100000</t>
        </is>
      </c>
      <c r="BB179" s="138" t="inlineStr">
        <is>
          <t xml:space="preserve"> </t>
        </is>
      </c>
      <c r="BC179" s="52" t="n"/>
      <c r="BD179" s="219" t="n">
        <v>85500</v>
      </c>
      <c r="BE179" s="219" t="n"/>
      <c r="BF179" s="219" t="n">
        <v>7500</v>
      </c>
      <c r="BG179" s="120">
        <f>BF179+BE179+BD179</f>
        <v/>
      </c>
      <c r="BH179" s="217">
        <f>IF(LOWER(T179)="ILS",12,1)*BG179/VLOOKUP($T179,CPC_USDConversion_xlTbl[[Currency2]:[Units/1 USD]],2,FALSE)</f>
        <v/>
      </c>
      <c r="BI179" s="224">
        <f>BH179/VLOOKUP($S179,'CP$'!$B$5:$D$74,2,FALSE)</f>
        <v/>
      </c>
      <c r="BJ179" s="140" t="n">
        <v>70000</v>
      </c>
      <c r="BK179" s="140" t="n">
        <v>105000</v>
      </c>
      <c r="BL179" s="141">
        <f>IFERROR(U179/X179,"")</f>
        <v/>
      </c>
      <c r="BM179" s="141">
        <f>IFERROR(V179/X179,"")</f>
        <v/>
      </c>
      <c r="BN179" s="141">
        <f>IFERROR(W179/X179,"")</f>
        <v/>
      </c>
      <c r="BO179" s="141">
        <f>IFERROR(AA179/AD179,"")</f>
        <v/>
      </c>
      <c r="BP179" s="141">
        <f>IFERROR(AB179/AD179,"")</f>
        <v/>
      </c>
      <c r="BQ179" s="141">
        <f>IFERROR(AC179/AD179,"")</f>
        <v/>
      </c>
      <c r="BR179" s="119" t="n">
        <v>3</v>
      </c>
      <c r="BS179" s="119" t="n">
        <v>5</v>
      </c>
      <c r="BT179" s="119" t="n">
        <v>4</v>
      </c>
      <c r="BU179" s="119" t="n"/>
      <c r="BV179" s="119" t="n"/>
      <c r="BW179" s="119" t="n"/>
      <c r="BX179" s="119" t="n"/>
      <c r="BY179" s="119" t="n"/>
      <c r="BZ179" s="119" t="inlineStr">
        <is>
          <t>Employee</t>
        </is>
      </c>
      <c r="CA179" s="142" t="inlineStr">
        <is>
          <t>T41P</t>
        </is>
      </c>
      <c r="CB179" s="131" t="n">
        <v>1</v>
      </c>
      <c r="CC179" s="143">
        <f>IF(P179&gt;1,1,P179)*CB179</f>
        <v/>
      </c>
      <c r="CD179" s="143" t="n"/>
      <c r="CE179" s="222" t="n">
        <v>35916</v>
      </c>
      <c r="CF179" s="86" t="n"/>
      <c r="CG179" s="219" t="n">
        <v>97760.9756097561</v>
      </c>
      <c r="CH179" s="217">
        <f>IF(LOWER(T179)="ILS",12,1)*CG179/VLOOKUP($T179,CPC_USDConversion_xlTbl[[Currency2]:[Units/1 USD]],2,FALSE)</f>
        <v/>
      </c>
      <c r="CI179" s="225">
        <f>AF179</f>
        <v/>
      </c>
      <c r="CJ179" s="225">
        <f>IFERROR(CI179-CH179,"")</f>
        <v/>
      </c>
      <c r="CK179" s="140">
        <f>ROUND(AN179*CC179,-2)</f>
        <v/>
      </c>
      <c r="CL179" s="217">
        <f>CK179/VLOOKUP($T179,'USD Converstion'!$C$7:$D$174,2,FALSE)</f>
        <v/>
      </c>
      <c r="CM179" s="145">
        <f>IF(AD179&gt;X179,1,0)</f>
        <v/>
      </c>
      <c r="CN179" s="225">
        <f>IF(CM179&gt;0,AG179,0)</f>
        <v/>
      </c>
      <c r="CO179" s="225">
        <f>IF(CM179=0,0,AF179)</f>
        <v/>
      </c>
      <c r="CP179" s="146" t="n">
        <v>0</v>
      </c>
      <c r="CQ179" s="147" t="inlineStr">
        <is>
          <t>Regular</t>
        </is>
      </c>
      <c r="CR179" s="225">
        <f>AM179/VLOOKUP(T179,'USD Converstion'!$C$7:$D$174,2,FALSE)</f>
        <v/>
      </c>
      <c r="CS179" s="226">
        <f>AT179</f>
        <v/>
      </c>
      <c r="CT179" s="222" t="n">
        <v>0</v>
      </c>
      <c r="CU179" s="227" t="n"/>
      <c r="CV179" s="145">
        <f>IF(AX179&gt;0,1,0)</f>
        <v/>
      </c>
      <c r="CW179" s="145">
        <f>IF(AY179&gt;0,1,0)</f>
        <v/>
      </c>
      <c r="CX179" s="52" t="n">
        <v>0</v>
      </c>
      <c r="DM179">
        <f>IF(LOWER(T179)="ILS",12,1)*Y179/VLOOKUP($T179,CPC_USDConversion_xlTbl[[Currency2]:[Units/1 USD]],2,FALSE)</f>
        <v/>
      </c>
    </row>
    <row r="180">
      <c r="B180" s="113" t="n">
        <v>111291</v>
      </c>
      <c r="C180" s="113" t="n">
        <v>106565</v>
      </c>
      <c r="D180" s="113" t="n">
        <v>82324</v>
      </c>
      <c r="E180" s="114" t="inlineStr">
        <is>
          <t>Patrick Willekens</t>
        </is>
      </c>
      <c r="F180" s="152" t="inlineStr">
        <is>
          <t>Professional Services Consultant</t>
        </is>
      </c>
      <c r="G180" s="113" t="inlineStr">
        <is>
          <t>Professional Services, Europe</t>
        </is>
      </c>
      <c r="H180" s="113" t="inlineStr">
        <is>
          <t>Ian Gander</t>
        </is>
      </c>
      <c r="I180" s="113" t="inlineStr">
        <is>
          <t>Eitan Lugassi (Gilad)</t>
        </is>
      </c>
      <c r="J180" s="114" t="inlineStr">
        <is>
          <t>Sharon Schusheim</t>
        </is>
      </c>
      <c r="K180" s="114" t="inlineStr">
        <is>
          <t>Sharon Schusheim</t>
        </is>
      </c>
      <c r="L180" s="113" t="inlineStr">
        <is>
          <t>Professional Services</t>
        </is>
      </c>
      <c r="M180" s="115" t="n">
        <v>1</v>
      </c>
      <c r="N180" s="151">
        <f>LEFT(CA180,3)</f>
        <v/>
      </c>
      <c r="O180" s="216" t="n">
        <v>43689</v>
      </c>
      <c r="P180" s="118">
        <f>($D$5-O180)/365</f>
        <v/>
      </c>
      <c r="Q180" s="119">
        <f>Q180</f>
        <v/>
      </c>
      <c r="R180" s="52" t="n"/>
      <c r="S180" s="120" t="inlineStr">
        <is>
          <t>Belgium</t>
        </is>
      </c>
      <c r="T180" s="120" t="inlineStr">
        <is>
          <t>EUR</t>
        </is>
      </c>
      <c r="U180" s="120" t="n">
        <v>138250</v>
      </c>
      <c r="V180" s="120" t="n"/>
      <c r="W180" s="120" t="n">
        <v>11183.80952380952</v>
      </c>
      <c r="X180" s="120">
        <f>W180+V180+U180</f>
        <v/>
      </c>
      <c r="Y180" s="121" t="n"/>
      <c r="Z180" s="121" t="n"/>
      <c r="AA180" s="122" t="n"/>
      <c r="AB180" s="122" t="n"/>
      <c r="AC180" s="122" t="n"/>
      <c r="AD180" s="123">
        <f>AC180+AB180+AA180</f>
        <v/>
      </c>
      <c r="AE180" s="124">
        <f>IFERROR(AD180/X180-1,"")</f>
        <v/>
      </c>
      <c r="AF180" s="217">
        <f>IF(LOWER(T180)="ILS",12,1)*X180/VLOOKUP($T180,CPC_USDConversion_xlTbl[[Currency2]:[Units/1 USD]],2,FALSE)</f>
        <v/>
      </c>
      <c r="AG180" s="217">
        <f>IF(LOWER(T180)="ILS",12,1)*AD180/VLOOKUP($T180,CPC_USDConversion_xlTbl[[Currency2]:[Units/1 USD]],2,FALSE)</f>
        <v/>
      </c>
      <c r="AH180" s="126">
        <f>AF180/VLOOKUP($S180,'CP$'!$B$5:$D$74,2,FALSE)</f>
        <v/>
      </c>
      <c r="AI180" s="126">
        <f>AG180/VLOOKUP($S180,'CP$'!$B$5:$D$74,2,FALSE)</f>
        <v/>
      </c>
      <c r="AJ180" s="52" t="n"/>
      <c r="AK180" s="127" t="inlineStr">
        <is>
          <t>Target Bonus</t>
        </is>
      </c>
      <c r="AL180" s="218" t="n"/>
      <c r="AM180" s="129" t="n">
        <v>11218</v>
      </c>
      <c r="AN180" s="121" t="n"/>
      <c r="AO180" s="130" t="n"/>
      <c r="AP180" s="131">
        <f>IFERROR(AO180/AM180,"")</f>
        <v/>
      </c>
      <c r="AQ180" s="219">
        <f>AO180*CC180</f>
        <v/>
      </c>
      <c r="AR180" s="219" t="n"/>
      <c r="AS180" s="220">
        <f>AQ180-AR180</f>
        <v/>
      </c>
      <c r="AT180" s="217">
        <f>AS180/VLOOKUP($T180,'USD Converstion'!$C$7:$D$174,2,FALSE)</f>
        <v/>
      </c>
      <c r="AU180" s="52" t="n"/>
      <c r="AV180" s="221" t="n"/>
      <c r="AW180" s="222" t="n"/>
      <c r="AX180" s="222" t="n"/>
      <c r="AY180" s="223" t="n"/>
      <c r="AZ180" s="52" t="n"/>
      <c r="BA180" s="137" t="inlineStr">
        <is>
          <t>December, 2020 - Organization change from JS:T51P to JS:T41P ||April, 2020 - Transfer change from JS:E41P, Office:Brussels, Title:Security Engineer, Team:Kristof Lossie - SE Belux, Employment Status:Employee, Yearly Salary:91718, Total Compensation:114,218 to JS:T51P, Office:Brussels, Title:Professional Services Consultant, Team:Ian Gander - Professional Services, Europe, Employment Status:Employee, Yearly Salary:103,000, Bonus:11,218,Total Compensation:114,218</t>
        </is>
      </c>
      <c r="BB180" s="138" t="inlineStr">
        <is>
          <t xml:space="preserve"> </t>
        </is>
      </c>
      <c r="BC180" s="52" t="n"/>
      <c r="BD180" s="219" t="n">
        <v>90990</v>
      </c>
      <c r="BE180" s="219" t="n">
        <v>22500</v>
      </c>
      <c r="BF180" s="219" t="n"/>
      <c r="BG180" s="120">
        <f>BF180+BE180+BD180</f>
        <v/>
      </c>
      <c r="BH180" s="217">
        <f>IF(LOWER(T180)="ILS",12,1)*BG180/VLOOKUP($T180,CPC_USDConversion_xlTbl[[Currency2]:[Units/1 USD]],2,FALSE)</f>
        <v/>
      </c>
      <c r="BI180" s="224">
        <f>BH180/VLOOKUP($S180,'CP$'!$B$5:$D$74,2,FALSE)</f>
        <v/>
      </c>
      <c r="BJ180" s="140" t="n">
        <v>90000</v>
      </c>
      <c r="BK180" s="140" t="n">
        <v>105000</v>
      </c>
      <c r="BL180" s="141">
        <f>IFERROR(U180/X180,"")</f>
        <v/>
      </c>
      <c r="BM180" s="141">
        <f>IFERROR(V180/X180,"")</f>
        <v/>
      </c>
      <c r="BN180" s="141">
        <f>IFERROR(W180/X180,"")</f>
        <v/>
      </c>
      <c r="BO180" s="141">
        <f>IFERROR(AA180/AD180,"")</f>
        <v/>
      </c>
      <c r="BP180" s="141">
        <f>IFERROR(AB180/AD180,"")</f>
        <v/>
      </c>
      <c r="BQ180" s="141">
        <f>IFERROR(AC180/AD180,"")</f>
        <v/>
      </c>
      <c r="BR180" s="119" t="n"/>
      <c r="BS180" s="119" t="n">
        <v>3</v>
      </c>
      <c r="BT180" s="119" t="n">
        <v>3</v>
      </c>
      <c r="BU180" s="119" t="n"/>
      <c r="BV180" s="119" t="n"/>
      <c r="BW180" s="119" t="n"/>
      <c r="BX180" s="119" t="n"/>
      <c r="BY180" s="119" t="n"/>
      <c r="BZ180" s="119" t="inlineStr">
        <is>
          <t>Employee</t>
        </is>
      </c>
      <c r="CA180" s="142" t="inlineStr">
        <is>
          <t>T41P</t>
        </is>
      </c>
      <c r="CB180" s="131" t="n">
        <v>0.5833333333333334</v>
      </c>
      <c r="CC180" s="143">
        <f>IF(P180&gt;1,1,P180)*CB180</f>
        <v/>
      </c>
      <c r="CD180" s="143" t="n"/>
      <c r="CE180" s="222" t="n"/>
      <c r="CF180" s="86" t="n"/>
      <c r="CG180" s="219" t="n">
        <v>111632.1951219512</v>
      </c>
      <c r="CH180" s="217">
        <f>IF(LOWER(T180)="ILS",12,1)*CG180/VLOOKUP($T180,CPC_USDConversion_xlTbl[[Currency2]:[Units/1 USD]],2,FALSE)</f>
        <v/>
      </c>
      <c r="CI180" s="225">
        <f>AF180</f>
        <v/>
      </c>
      <c r="CJ180" s="225">
        <f>IFERROR(CI180-CH180,"")</f>
        <v/>
      </c>
      <c r="CK180" s="140">
        <f>ROUND(AN180*CC180,-2)</f>
        <v/>
      </c>
      <c r="CL180" s="217">
        <f>CK180/VLOOKUP($T180,'USD Converstion'!$C$7:$D$174,2,FALSE)</f>
        <v/>
      </c>
      <c r="CM180" s="145">
        <f>IF(AD180&gt;X180,1,0)</f>
        <v/>
      </c>
      <c r="CN180" s="225">
        <f>IF(CM180&gt;0,AG180,0)</f>
        <v/>
      </c>
      <c r="CO180" s="225">
        <f>IF(CM180=0,0,AF180)</f>
        <v/>
      </c>
      <c r="CP180" s="146" t="n">
        <v>0</v>
      </c>
      <c r="CQ180" s="147" t="inlineStr">
        <is>
          <t>Regular</t>
        </is>
      </c>
      <c r="CR180" s="225">
        <f>AM180/VLOOKUP(T180,'USD Converstion'!$C$7:$D$174,2,FALSE)</f>
        <v/>
      </c>
      <c r="CS180" s="226">
        <f>AT180</f>
        <v/>
      </c>
      <c r="CT180" s="222" t="n">
        <v>0</v>
      </c>
      <c r="CU180" s="227" t="n"/>
      <c r="CV180" s="145">
        <f>IF(AX180&gt;0,1,0)</f>
        <v/>
      </c>
      <c r="CW180" s="145">
        <f>IF(AY180&gt;0,1,0)</f>
        <v/>
      </c>
      <c r="CX180" s="52" t="n">
        <v>0</v>
      </c>
      <c r="DM180">
        <f>IF(LOWER(T180)="ILS",12,1)*Y180/VLOOKUP($T180,CPC_USDConversion_xlTbl[[Currency2]:[Units/1 USD]],2,FALSE)</f>
        <v/>
      </c>
    </row>
    <row r="181">
      <c r="B181" s="113" t="n">
        <v>104498</v>
      </c>
      <c r="C181" s="113" t="n">
        <v>38027</v>
      </c>
      <c r="D181" s="113" t="n">
        <v>46377</v>
      </c>
      <c r="E181" s="114" t="inlineStr">
        <is>
          <t>Adharsh Murukesan</t>
        </is>
      </c>
      <c r="F181" s="152" t="inlineStr">
        <is>
          <t>Professional Services Consultant</t>
        </is>
      </c>
      <c r="G181" s="113" t="inlineStr">
        <is>
          <t>Professional Services APAC</t>
        </is>
      </c>
      <c r="H181" s="113" t="inlineStr">
        <is>
          <t>Richard Woodland</t>
        </is>
      </c>
      <c r="I181" s="113" t="inlineStr">
        <is>
          <t>Eitan Lugassi (Gilad)</t>
        </is>
      </c>
      <c r="J181" s="114" t="inlineStr">
        <is>
          <t>Sharon Schusheim</t>
        </is>
      </c>
      <c r="K181" s="114" t="inlineStr">
        <is>
          <t>Sharon Schusheim</t>
        </is>
      </c>
      <c r="L181" s="113" t="inlineStr">
        <is>
          <t>Professional Services</t>
        </is>
      </c>
      <c r="M181" s="115" t="n">
        <v>1</v>
      </c>
      <c r="N181" s="151">
        <f>LEFT(CA181,3)</f>
        <v/>
      </c>
      <c r="O181" s="216" t="n">
        <v>43075</v>
      </c>
      <c r="P181" s="118">
        <f>($D$5-O181)/365</f>
        <v/>
      </c>
      <c r="Q181" s="119">
        <f>Q181</f>
        <v/>
      </c>
      <c r="R181" s="52" t="n"/>
      <c r="S181" s="120" t="inlineStr">
        <is>
          <t>Singapore</t>
        </is>
      </c>
      <c r="T181" s="120" t="inlineStr">
        <is>
          <t>SGD</t>
        </is>
      </c>
      <c r="U181" s="120" t="n">
        <v>151500</v>
      </c>
      <c r="V181" s="120" t="n"/>
      <c r="W181" s="120" t="n">
        <v>12595.2380952381</v>
      </c>
      <c r="X181" s="120">
        <f>W181+V181+U181</f>
        <v/>
      </c>
      <c r="Y181" s="121" t="n"/>
      <c r="Z181" s="121" t="n"/>
      <c r="AA181" s="122" t="n"/>
      <c r="AB181" s="122" t="n"/>
      <c r="AC181" s="122" t="n"/>
      <c r="AD181" s="123">
        <f>AC181+AB181+AA181</f>
        <v/>
      </c>
      <c r="AE181" s="124">
        <f>IFERROR(AD181/X181-1,"")</f>
        <v/>
      </c>
      <c r="AF181" s="217">
        <f>IF(LOWER(T181)="ILS",12,1)*X181/VLOOKUP($T181,CPC_USDConversion_xlTbl[[Currency2]:[Units/1 USD]],2,FALSE)</f>
        <v/>
      </c>
      <c r="AG181" s="217">
        <f>IF(LOWER(T181)="ILS",12,1)*AD181/VLOOKUP($T181,CPC_USDConversion_xlTbl[[Currency2]:[Units/1 USD]],2,FALSE)</f>
        <v/>
      </c>
      <c r="AH181" s="126">
        <f>AF181/VLOOKUP($S181,'CP$'!$B$5:$D$74,2,FALSE)</f>
        <v/>
      </c>
      <c r="AI181" s="126">
        <f>AG181/VLOOKUP($S181,'CP$'!$B$5:$D$74,2,FALSE)</f>
        <v/>
      </c>
      <c r="AJ181" s="52" t="n"/>
      <c r="AK181" s="127" t="inlineStr">
        <is>
          <t>Target Bonus</t>
        </is>
      </c>
      <c r="AL181" s="218" t="n">
        <v>14000</v>
      </c>
      <c r="AM181" s="129" t="n">
        <v>12700</v>
      </c>
      <c r="AN181" s="121" t="n"/>
      <c r="AO181" s="130" t="n"/>
      <c r="AP181" s="131">
        <f>IFERROR(AO181/AM181,"")</f>
        <v/>
      </c>
      <c r="AQ181" s="219">
        <f>AO181*CC181</f>
        <v/>
      </c>
      <c r="AR181" s="219" t="n"/>
      <c r="AS181" s="220">
        <f>AQ181-AR181</f>
        <v/>
      </c>
      <c r="AT181" s="217">
        <f>AS181/VLOOKUP($T181,'USD Converstion'!$C$7:$D$174,2,FALSE)</f>
        <v/>
      </c>
      <c r="AU181" s="52" t="n"/>
      <c r="AV181" s="221" t="n">
        <v>43957</v>
      </c>
      <c r="AW181" s="222" t="n">
        <v>15691.49514563107</v>
      </c>
      <c r="AX181" s="222" t="n"/>
      <c r="AY181" s="223" t="n"/>
      <c r="AZ181" s="52" t="n"/>
      <c r="BA181" s="137" t="inlineStr">
        <is>
          <t>December, 2020 - JS change from T51P to T41P</t>
        </is>
      </c>
      <c r="BB181" s="138" t="inlineStr">
        <is>
          <t xml:space="preserve"> </t>
        </is>
      </c>
      <c r="BC181" s="52" t="n"/>
      <c r="BD181" s="219" t="n">
        <v>110700</v>
      </c>
      <c r="BE181" s="219" t="n"/>
      <c r="BF181" s="219" t="n">
        <v>12300</v>
      </c>
      <c r="BG181" s="120">
        <f>BF181+BE181+BD181</f>
        <v/>
      </c>
      <c r="BH181" s="217">
        <f>IF(LOWER(T181)="ILS",12,1)*BG181/VLOOKUP($T181,CPC_USDConversion_xlTbl[[Currency2]:[Units/1 USD]],2,FALSE)</f>
        <v/>
      </c>
      <c r="BI181" s="224">
        <f>BH181/VLOOKUP($S181,'CP$'!$B$5:$D$74,2,FALSE)</f>
        <v/>
      </c>
      <c r="BJ181" s="140" t="n">
        <v>110000</v>
      </c>
      <c r="BK181" s="140" t="n">
        <v>170000</v>
      </c>
      <c r="BL181" s="141">
        <f>IFERROR(U181/X181,"")</f>
        <v/>
      </c>
      <c r="BM181" s="141">
        <f>IFERROR(V181/X181,"")</f>
        <v/>
      </c>
      <c r="BN181" s="141">
        <f>IFERROR(W181/X181,"")</f>
        <v/>
      </c>
      <c r="BO181" s="141">
        <f>IFERROR(AA181/AD181,"")</f>
        <v/>
      </c>
      <c r="BP181" s="141">
        <f>IFERROR(AB181/AD181,"")</f>
        <v/>
      </c>
      <c r="BQ181" s="141">
        <f>IFERROR(AC181/AD181,"")</f>
        <v/>
      </c>
      <c r="BR181" s="119" t="n">
        <v>3</v>
      </c>
      <c r="BS181" s="119" t="n">
        <v>4</v>
      </c>
      <c r="BT181" s="119" t="n">
        <v>5</v>
      </c>
      <c r="BU181" s="119" t="n"/>
      <c r="BV181" s="119" t="n"/>
      <c r="BW181" s="119" t="n"/>
      <c r="BX181" s="119" t="n"/>
      <c r="BY181" s="119" t="n"/>
      <c r="BZ181" s="119" t="inlineStr">
        <is>
          <t>Employee</t>
        </is>
      </c>
      <c r="CA181" s="142" t="inlineStr">
        <is>
          <t>T41P</t>
        </is>
      </c>
      <c r="CB181" s="131" t="n">
        <v>1</v>
      </c>
      <c r="CC181" s="143">
        <f>IF(P181&gt;1,1,P181)*CB181</f>
        <v/>
      </c>
      <c r="CD181" s="143" t="n"/>
      <c r="CE181" s="222" t="n">
        <v>27056.72</v>
      </c>
      <c r="CF181" s="86" t="n"/>
      <c r="CG181" s="219" t="n">
        <v>123419.512195122</v>
      </c>
      <c r="CH181" s="217">
        <f>IF(LOWER(T181)="ILS",12,1)*CG181/VLOOKUP($T181,CPC_USDConversion_xlTbl[[Currency2]:[Units/1 USD]],2,FALSE)</f>
        <v/>
      </c>
      <c r="CI181" s="225">
        <f>AF181</f>
        <v/>
      </c>
      <c r="CJ181" s="225">
        <f>IFERROR(CI181-CH181,"")</f>
        <v/>
      </c>
      <c r="CK181" s="140">
        <f>ROUND(AN181*CC181,-2)</f>
        <v/>
      </c>
      <c r="CL181" s="217">
        <f>CK181/VLOOKUP($T181,'USD Converstion'!$C$7:$D$174,2,FALSE)</f>
        <v/>
      </c>
      <c r="CM181" s="145">
        <f>IF(AD181&gt;X181,1,0)</f>
        <v/>
      </c>
      <c r="CN181" s="225">
        <f>IF(CM181&gt;0,AG181,0)</f>
        <v/>
      </c>
      <c r="CO181" s="225">
        <f>IF(CM181=0,0,AF181)</f>
        <v/>
      </c>
      <c r="CP181" s="146" t="n">
        <v>0</v>
      </c>
      <c r="CQ181" s="147" t="inlineStr">
        <is>
          <t>Regular</t>
        </is>
      </c>
      <c r="CR181" s="225">
        <f>AM181/VLOOKUP(T181,'USD Converstion'!$C$7:$D$174,2,FALSE)</f>
        <v/>
      </c>
      <c r="CS181" s="226">
        <f>AT181</f>
        <v/>
      </c>
      <c r="CT181" s="222" t="n">
        <v>0</v>
      </c>
      <c r="CU181" s="227" t="n"/>
      <c r="CV181" s="145">
        <f>IF(AX181&gt;0,1,0)</f>
        <v/>
      </c>
      <c r="CW181" s="145">
        <f>IF(AY181&gt;0,1,0)</f>
        <v/>
      </c>
      <c r="CX181" s="52" t="n">
        <v>0</v>
      </c>
      <c r="DM181">
        <f>IF(LOWER(T181)="ILS",12,1)*Y181/VLOOKUP($T181,CPC_USDConversion_xlTbl[[Currency2]:[Units/1 USD]],2,FALSE)</f>
        <v/>
      </c>
    </row>
    <row r="182">
      <c r="B182" s="113" t="n">
        <v>109818</v>
      </c>
      <c r="C182" s="113" t="n">
        <v>32343</v>
      </c>
      <c r="D182" s="113" t="n">
        <v>47388</v>
      </c>
      <c r="E182" s="114" t="inlineStr">
        <is>
          <t>Brett Green</t>
        </is>
      </c>
      <c r="F182" s="152" t="inlineStr">
        <is>
          <t>Professional Services Consultant</t>
        </is>
      </c>
      <c r="G182" s="113" t="inlineStr">
        <is>
          <t>Professional Services APAC</t>
        </is>
      </c>
      <c r="H182" s="113" t="inlineStr">
        <is>
          <t>Richard Woodland</t>
        </is>
      </c>
      <c r="I182" s="113" t="inlineStr">
        <is>
          <t>Eitan Lugassi (Gilad)</t>
        </is>
      </c>
      <c r="J182" s="114" t="inlineStr">
        <is>
          <t>Sharon Schusheim</t>
        </is>
      </c>
      <c r="K182" s="114" t="inlineStr">
        <is>
          <t>Sharon Schusheim</t>
        </is>
      </c>
      <c r="L182" s="113" t="inlineStr">
        <is>
          <t>Professional Services</t>
        </is>
      </c>
      <c r="M182" s="115" t="n">
        <v>1</v>
      </c>
      <c r="N182" s="151">
        <f>LEFT(CA182,3)</f>
        <v/>
      </c>
      <c r="O182" s="216" t="n">
        <v>43115</v>
      </c>
      <c r="P182" s="118">
        <f>($D$5-O182)/365</f>
        <v/>
      </c>
      <c r="Q182" s="119">
        <f>Q182</f>
        <v/>
      </c>
      <c r="R182" s="52" t="n"/>
      <c r="S182" s="120" t="inlineStr">
        <is>
          <t>Australia</t>
        </is>
      </c>
      <c r="T182" s="120" t="inlineStr">
        <is>
          <t>AUD</t>
        </is>
      </c>
      <c r="U182" s="120" t="n">
        <v>189500</v>
      </c>
      <c r="V182" s="120" t="n"/>
      <c r="W182" s="120" t="n">
        <v>12880.95238095238</v>
      </c>
      <c r="X182" s="120">
        <f>W182+V182+U182</f>
        <v/>
      </c>
      <c r="Y182" s="121" t="n"/>
      <c r="Z182" s="121" t="n"/>
      <c r="AA182" s="122" t="n"/>
      <c r="AB182" s="122" t="n"/>
      <c r="AC182" s="122" t="n"/>
      <c r="AD182" s="123">
        <f>AC182+AB182+AA182</f>
        <v/>
      </c>
      <c r="AE182" s="124">
        <f>IFERROR(AD182/X182-1,"")</f>
        <v/>
      </c>
      <c r="AF182" s="217">
        <f>IF(LOWER(T182)="ILS",12,1)*X182/VLOOKUP($T182,CPC_USDConversion_xlTbl[[Currency2]:[Units/1 USD]],2,FALSE)</f>
        <v/>
      </c>
      <c r="AG182" s="217">
        <f>IF(LOWER(T182)="ILS",12,1)*AD182/VLOOKUP($T182,CPC_USDConversion_xlTbl[[Currency2]:[Units/1 USD]],2,FALSE)</f>
        <v/>
      </c>
      <c r="AH182" s="126">
        <f>AF182/VLOOKUP($S182,'CP$'!$B$5:$D$74,2,FALSE)</f>
        <v/>
      </c>
      <c r="AI182" s="126">
        <f>AG182/VLOOKUP($S182,'CP$'!$B$5:$D$74,2,FALSE)</f>
        <v/>
      </c>
      <c r="AJ182" s="52" t="n"/>
      <c r="AK182" s="127" t="inlineStr">
        <is>
          <t>Target Bonus</t>
        </is>
      </c>
      <c r="AL182" s="218" t="n">
        <v>14000</v>
      </c>
      <c r="AM182" s="129" t="n">
        <v>13000</v>
      </c>
      <c r="AN182" s="121" t="n"/>
      <c r="AO182" s="130" t="n"/>
      <c r="AP182" s="131">
        <f>IFERROR(AO182/AM182,"")</f>
        <v/>
      </c>
      <c r="AQ182" s="219">
        <f>AO182*CC182</f>
        <v/>
      </c>
      <c r="AR182" s="219" t="n"/>
      <c r="AS182" s="220">
        <f>AQ182-AR182</f>
        <v/>
      </c>
      <c r="AT182" s="217">
        <f>AS182/VLOOKUP($T182,'USD Converstion'!$C$7:$D$174,2,FALSE)</f>
        <v/>
      </c>
      <c r="AU182" s="52" t="n"/>
      <c r="AV182" s="221" t="n">
        <v>43957</v>
      </c>
      <c r="AW182" s="222" t="n">
        <v>17640.3786407767</v>
      </c>
      <c r="AX182" s="222" t="n"/>
      <c r="AY182" s="223" t="n"/>
      <c r="AZ182" s="52" t="n"/>
      <c r="BA182" s="137" t="n"/>
      <c r="BB182" s="138" t="inlineStr">
        <is>
          <t xml:space="preserve"> </t>
        </is>
      </c>
      <c r="BC182" s="52" t="n"/>
      <c r="BD182" s="219" t="n">
        <v>138000</v>
      </c>
      <c r="BE182" s="219" t="n"/>
      <c r="BF182" s="219" t="n">
        <v>12400</v>
      </c>
      <c r="BG182" s="120">
        <f>BF182+BE182+BD182</f>
        <v/>
      </c>
      <c r="BH182" s="217">
        <f>IF(LOWER(T182)="ILS",12,1)*BG182/VLOOKUP($T182,CPC_USDConversion_xlTbl[[Currency2]:[Units/1 USD]],2,FALSE)</f>
        <v/>
      </c>
      <c r="BI182" s="224">
        <f>BH182/VLOOKUP($S182,'CP$'!$B$5:$D$74,2,FALSE)</f>
        <v/>
      </c>
      <c r="BJ182" s="140" t="n">
        <v>130000</v>
      </c>
      <c r="BK182" s="140" t="n">
        <v>185000</v>
      </c>
      <c r="BL182" s="141">
        <f>IFERROR(U182/X182,"")</f>
        <v/>
      </c>
      <c r="BM182" s="141">
        <f>IFERROR(V182/X182,"")</f>
        <v/>
      </c>
      <c r="BN182" s="141">
        <f>IFERROR(W182/X182,"")</f>
        <v/>
      </c>
      <c r="BO182" s="141">
        <f>IFERROR(AA182/AD182,"")</f>
        <v/>
      </c>
      <c r="BP182" s="141">
        <f>IFERROR(AB182/AD182,"")</f>
        <v/>
      </c>
      <c r="BQ182" s="141">
        <f>IFERROR(AC182/AD182,"")</f>
        <v/>
      </c>
      <c r="BR182" s="119" t="n">
        <v>3</v>
      </c>
      <c r="BS182" s="119" t="n">
        <v>4</v>
      </c>
      <c r="BT182" s="119" t="n">
        <v>4</v>
      </c>
      <c r="BU182" s="119" t="n"/>
      <c r="BV182" s="119" t="n"/>
      <c r="BW182" s="119" t="n"/>
      <c r="BX182" s="119" t="n"/>
      <c r="BY182" s="119" t="n"/>
      <c r="BZ182" s="119" t="inlineStr">
        <is>
          <t>Employee</t>
        </is>
      </c>
      <c r="CA182" s="142" t="inlineStr">
        <is>
          <t>T41P</t>
        </is>
      </c>
      <c r="CB182" s="131" t="n">
        <v>1</v>
      </c>
      <c r="CC182" s="143">
        <f>IF(P182&gt;1,1,P182)*CB182</f>
        <v/>
      </c>
      <c r="CD182" s="143" t="n"/>
      <c r="CE182" s="222" t="n">
        <v>20352.4</v>
      </c>
      <c r="CF182" s="86" t="n"/>
      <c r="CG182" s="219" t="n">
        <v>153370.7317073171</v>
      </c>
      <c r="CH182" s="217">
        <f>IF(LOWER(T182)="ILS",12,1)*CG182/VLOOKUP($T182,CPC_USDConversion_xlTbl[[Currency2]:[Units/1 USD]],2,FALSE)</f>
        <v/>
      </c>
      <c r="CI182" s="225">
        <f>AF182</f>
        <v/>
      </c>
      <c r="CJ182" s="225">
        <f>IFERROR(CI182-CH182,"")</f>
        <v/>
      </c>
      <c r="CK182" s="140">
        <f>ROUND(AN182*CC182,-2)</f>
        <v/>
      </c>
      <c r="CL182" s="217">
        <f>CK182/VLOOKUP($T182,'USD Converstion'!$C$7:$D$174,2,FALSE)</f>
        <v/>
      </c>
      <c r="CM182" s="145">
        <f>IF(AD182&gt;X182,1,0)</f>
        <v/>
      </c>
      <c r="CN182" s="225">
        <f>IF(CM182&gt;0,AG182,0)</f>
        <v/>
      </c>
      <c r="CO182" s="225">
        <f>IF(CM182=0,0,AF182)</f>
        <v/>
      </c>
      <c r="CP182" s="146" t="n">
        <v>0</v>
      </c>
      <c r="CQ182" s="147" t="inlineStr">
        <is>
          <t>Regular</t>
        </is>
      </c>
      <c r="CR182" s="225">
        <f>AM182/VLOOKUP(T182,'USD Converstion'!$C$7:$D$174,2,FALSE)</f>
        <v/>
      </c>
      <c r="CS182" s="226">
        <f>AT182</f>
        <v/>
      </c>
      <c r="CT182" s="222" t="n">
        <v>0</v>
      </c>
      <c r="CU182" s="227" t="n"/>
      <c r="CV182" s="145">
        <f>IF(AX182&gt;0,1,0)</f>
        <v/>
      </c>
      <c r="CW182" s="145">
        <f>IF(AY182&gt;0,1,0)</f>
        <v/>
      </c>
      <c r="CX182" s="52" t="n">
        <v>0</v>
      </c>
      <c r="DM182">
        <f>IF(LOWER(T182)="ILS",12,1)*Y182/VLOOKUP($T182,CPC_USDConversion_xlTbl[[Currency2]:[Units/1 USD]],2,FALSE)</f>
        <v/>
      </c>
    </row>
    <row r="183">
      <c r="B183" s="113" t="n">
        <v>139819</v>
      </c>
      <c r="C183" s="113" t="n">
        <v>108753</v>
      </c>
      <c r="D183" s="113" t="n">
        <v>88991</v>
      </c>
      <c r="E183" s="114" t="inlineStr">
        <is>
          <t>Christian Goettsche</t>
        </is>
      </c>
      <c r="F183" s="152" t="inlineStr">
        <is>
          <t>Professional Services Area Manager - Central Europe</t>
        </is>
      </c>
      <c r="G183" s="113" t="inlineStr">
        <is>
          <t>Professional Services, Europe</t>
        </is>
      </c>
      <c r="H183" s="113" t="inlineStr">
        <is>
          <t>Ian Gander</t>
        </is>
      </c>
      <c r="I183" s="113" t="inlineStr">
        <is>
          <t>Eitan Lugassi (Gilad)</t>
        </is>
      </c>
      <c r="J183" s="114" t="inlineStr">
        <is>
          <t>Sharon Schusheim</t>
        </is>
      </c>
      <c r="K183" s="114" t="inlineStr">
        <is>
          <t>Sharon Schusheim</t>
        </is>
      </c>
      <c r="L183" s="113" t="inlineStr">
        <is>
          <t>Professional Services</t>
        </is>
      </c>
      <c r="M183" s="115" t="n">
        <v>1</v>
      </c>
      <c r="N183" s="151">
        <f>LEFT(CA183,3)</f>
        <v/>
      </c>
      <c r="O183" s="216" t="n">
        <v>42614</v>
      </c>
      <c r="P183" s="118">
        <f>($D$5-O183)/365</f>
        <v/>
      </c>
      <c r="Q183" s="119">
        <f>Q183</f>
        <v/>
      </c>
      <c r="R183" s="52" t="n"/>
      <c r="S183" s="120" t="inlineStr">
        <is>
          <t>Germany</t>
        </is>
      </c>
      <c r="T183" s="120" t="inlineStr">
        <is>
          <t>EUR</t>
        </is>
      </c>
      <c r="U183" s="120" t="n">
        <v>118875</v>
      </c>
      <c r="V183" s="120" t="n"/>
      <c r="W183" s="120" t="n">
        <v>21928.57142857143</v>
      </c>
      <c r="X183" s="120">
        <f>W183+V183+U183</f>
        <v/>
      </c>
      <c r="Y183" s="121" t="n"/>
      <c r="Z183" s="121" t="n"/>
      <c r="AA183" s="122" t="n"/>
      <c r="AB183" s="122" t="n"/>
      <c r="AC183" s="122" t="n"/>
      <c r="AD183" s="123">
        <f>AC183+AB183+AA183</f>
        <v/>
      </c>
      <c r="AE183" s="124">
        <f>IFERROR(AD183/X183-1,"")</f>
        <v/>
      </c>
      <c r="AF183" s="217">
        <f>IF(LOWER(T183)="ILS",12,1)*X183/VLOOKUP($T183,CPC_USDConversion_xlTbl[[Currency2]:[Units/1 USD]],2,FALSE)</f>
        <v/>
      </c>
      <c r="AG183" s="217">
        <f>IF(LOWER(T183)="ILS",12,1)*AD183/VLOOKUP($T183,CPC_USDConversion_xlTbl[[Currency2]:[Units/1 USD]],2,FALSE)</f>
        <v/>
      </c>
      <c r="AH183" s="126">
        <f>AF183/VLOOKUP($S183,'CP$'!$B$5:$D$74,2,FALSE)</f>
        <v/>
      </c>
      <c r="AI183" s="126">
        <f>AG183/VLOOKUP($S183,'CP$'!$B$5:$D$74,2,FALSE)</f>
        <v/>
      </c>
      <c r="AJ183" s="52" t="n"/>
      <c r="AK183" s="127" t="inlineStr">
        <is>
          <t>Target Bonus</t>
        </is>
      </c>
      <c r="AL183" s="218" t="n">
        <v>24000</v>
      </c>
      <c r="AM183" s="129" t="n">
        <v>22500</v>
      </c>
      <c r="AN183" s="121" t="n"/>
      <c r="AO183" s="130" t="n"/>
      <c r="AP183" s="131">
        <f>IFERROR(AO183/AM183,"")</f>
        <v/>
      </c>
      <c r="AQ183" s="219">
        <f>AO183*CC183</f>
        <v/>
      </c>
      <c r="AR183" s="219" t="n"/>
      <c r="AS183" s="220">
        <f>AQ183-AR183</f>
        <v/>
      </c>
      <c r="AT183" s="217">
        <f>AS183/VLOOKUP($T183,'USD Converstion'!$C$7:$D$174,2,FALSE)</f>
        <v/>
      </c>
      <c r="AU183" s="52" t="n"/>
      <c r="AV183" s="221" t="n">
        <v>43615</v>
      </c>
      <c r="AW183" s="222" t="n">
        <v>19547.55339805825</v>
      </c>
      <c r="AX183" s="222" t="n"/>
      <c r="AY183" s="223" t="n"/>
      <c r="AZ183" s="52" t="n"/>
      <c r="BA183" s="137" t="n"/>
      <c r="BB183" s="138" t="inlineStr">
        <is>
          <t xml:space="preserve"> </t>
        </is>
      </c>
      <c r="BC183" s="52" t="n"/>
      <c r="BD183" s="219" t="n">
        <v>84500</v>
      </c>
      <c r="BE183" s="219" t="n"/>
      <c r="BF183" s="219" t="n">
        <v>22300</v>
      </c>
      <c r="BG183" s="120">
        <f>BF183+BE183+BD183</f>
        <v/>
      </c>
      <c r="BH183" s="217">
        <f>IF(LOWER(T183)="ILS",12,1)*BG183/VLOOKUP($T183,CPC_USDConversion_xlTbl[[Currency2]:[Units/1 USD]],2,FALSE)</f>
        <v/>
      </c>
      <c r="BI183" s="224">
        <f>BH183/VLOOKUP($S183,'CP$'!$B$5:$D$74,2,FALSE)</f>
        <v/>
      </c>
      <c r="BJ183" s="140" t="n">
        <v>80000</v>
      </c>
      <c r="BK183" s="140" t="n">
        <v>110000</v>
      </c>
      <c r="BL183" s="141">
        <f>IFERROR(U183/X183,"")</f>
        <v/>
      </c>
      <c r="BM183" s="141">
        <f>IFERROR(V183/X183,"")</f>
        <v/>
      </c>
      <c r="BN183" s="141">
        <f>IFERROR(W183/X183,"")</f>
        <v/>
      </c>
      <c r="BO183" s="141">
        <f>IFERROR(AA183/AD183,"")</f>
        <v/>
      </c>
      <c r="BP183" s="141">
        <f>IFERROR(AB183/AD183,"")</f>
        <v/>
      </c>
      <c r="BQ183" s="141">
        <f>IFERROR(AC183/AD183,"")</f>
        <v/>
      </c>
      <c r="BR183" s="119" t="n">
        <v>4</v>
      </c>
      <c r="BS183" s="119" t="n">
        <v>3</v>
      </c>
      <c r="BT183" s="119" t="n">
        <v>3</v>
      </c>
      <c r="BU183" s="119" t="n"/>
      <c r="BV183" s="119" t="n"/>
      <c r="BW183" s="119" t="n"/>
      <c r="BX183" s="119" t="n"/>
      <c r="BY183" s="119" t="n"/>
      <c r="BZ183" s="119" t="inlineStr">
        <is>
          <t>Employee</t>
        </is>
      </c>
      <c r="CA183" s="142" t="inlineStr">
        <is>
          <t>T41M</t>
        </is>
      </c>
      <c r="CB183" s="131" t="n">
        <v>1</v>
      </c>
      <c r="CC183" s="143">
        <f>IF(P183&gt;1,1,P183)*CB183</f>
        <v/>
      </c>
      <c r="CD183" s="143" t="n"/>
      <c r="CE183" s="222" t="n">
        <v>15803.04</v>
      </c>
      <c r="CF183" s="86" t="n"/>
      <c r="CG183" s="219" t="n">
        <v>107517.0731707317</v>
      </c>
      <c r="CH183" s="217">
        <f>IF(LOWER(T183)="ILS",12,1)*CG183/VLOOKUP($T183,CPC_USDConversion_xlTbl[[Currency2]:[Units/1 USD]],2,FALSE)</f>
        <v/>
      </c>
      <c r="CI183" s="225">
        <f>AF183</f>
        <v/>
      </c>
      <c r="CJ183" s="225">
        <f>IFERROR(CI183-CH183,"")</f>
        <v/>
      </c>
      <c r="CK183" s="140">
        <f>ROUND(AN183*CC183,-2)</f>
        <v/>
      </c>
      <c r="CL183" s="217">
        <f>CK183/VLOOKUP($T183,'USD Converstion'!$C$7:$D$174,2,FALSE)</f>
        <v/>
      </c>
      <c r="CM183" s="145">
        <f>IF(AD183&gt;X183,1,0)</f>
        <v/>
      </c>
      <c r="CN183" s="225">
        <f>IF(CM183&gt;0,AG183,0)</f>
        <v/>
      </c>
      <c r="CO183" s="225">
        <f>IF(CM183=0,0,AF183)</f>
        <v/>
      </c>
      <c r="CP183" s="146" t="n">
        <v>0</v>
      </c>
      <c r="CQ183" s="147" t="inlineStr">
        <is>
          <t>Regular</t>
        </is>
      </c>
      <c r="CR183" s="225">
        <f>AM183/VLOOKUP(T183,'USD Converstion'!$C$7:$D$174,2,FALSE)</f>
        <v/>
      </c>
      <c r="CS183" s="226">
        <f>AT183</f>
        <v/>
      </c>
      <c r="CT183" s="222" t="n">
        <v>0</v>
      </c>
      <c r="CU183" s="227" t="n"/>
      <c r="CV183" s="145">
        <f>IF(AX183&gt;0,1,0)</f>
        <v/>
      </c>
      <c r="CW183" s="145">
        <f>IF(AY183&gt;0,1,0)</f>
        <v/>
      </c>
      <c r="CX183" s="52" t="n">
        <v>0</v>
      </c>
      <c r="DM183">
        <f>IF(LOWER(T183)="ILS",12,1)*Y183/VLOOKUP($T183,CPC_USDConversion_xlTbl[[Currency2]:[Units/1 USD]],2,FALSE)</f>
        <v/>
      </c>
    </row>
    <row r="184">
      <c r="B184" s="113" t="n">
        <v>102587</v>
      </c>
      <c r="C184" s="113" t="n">
        <v>95173</v>
      </c>
      <c r="D184" s="113" t="n"/>
      <c r="E184" s="114" t="inlineStr">
        <is>
          <t>Christian Hofmann</t>
        </is>
      </c>
      <c r="F184" s="152" t="inlineStr">
        <is>
          <t>Principal Consultant</t>
        </is>
      </c>
      <c r="G184" s="113" t="inlineStr">
        <is>
          <t>Professional Services, Europe</t>
        </is>
      </c>
      <c r="H184" s="113" t="inlineStr">
        <is>
          <t>Ian Gander</t>
        </is>
      </c>
      <c r="I184" s="113" t="inlineStr">
        <is>
          <t>Eitan Lugassi (Gilad)</t>
        </is>
      </c>
      <c r="J184" s="114" t="inlineStr">
        <is>
          <t>Sharon Schusheim</t>
        </is>
      </c>
      <c r="K184" s="114" t="inlineStr">
        <is>
          <t>Sharon Schusheim</t>
        </is>
      </c>
      <c r="L184" s="113" t="inlineStr">
        <is>
          <t>Professional Services</t>
        </is>
      </c>
      <c r="M184" s="115" t="n">
        <v>1</v>
      </c>
      <c r="N184" s="151">
        <f>LEFT(CA184,3)</f>
        <v/>
      </c>
      <c r="O184" s="216" t="n">
        <v>39636</v>
      </c>
      <c r="P184" s="118">
        <f>($D$5-O184)/365</f>
        <v/>
      </c>
      <c r="Q184" s="119">
        <f>Q184</f>
        <v/>
      </c>
      <c r="R184" s="52" t="n"/>
      <c r="S184" s="120" t="inlineStr">
        <is>
          <t>Germany</t>
        </is>
      </c>
      <c r="T184" s="120" t="inlineStr">
        <is>
          <t>EUR</t>
        </is>
      </c>
      <c r="U184" s="120" t="n">
        <v>116375</v>
      </c>
      <c r="V184" s="120" t="n"/>
      <c r="W184" s="120" t="n">
        <v>18119.04761904762</v>
      </c>
      <c r="X184" s="120">
        <f>W184+V184+U184</f>
        <v/>
      </c>
      <c r="Y184" s="121" t="n"/>
      <c r="Z184" s="121" t="n"/>
      <c r="AA184" s="122" t="n"/>
      <c r="AB184" s="122" t="n"/>
      <c r="AC184" s="122" t="n"/>
      <c r="AD184" s="123">
        <f>AC184+AB184+AA184</f>
        <v/>
      </c>
      <c r="AE184" s="124">
        <f>IFERROR(AD184/X184-1,"")</f>
        <v/>
      </c>
      <c r="AF184" s="217">
        <f>IF(LOWER(T184)="ILS",12,1)*X184/VLOOKUP($T184,CPC_USDConversion_xlTbl[[Currency2]:[Units/1 USD]],2,FALSE)</f>
        <v/>
      </c>
      <c r="AG184" s="217">
        <f>IF(LOWER(T184)="ILS",12,1)*AD184/VLOOKUP($T184,CPC_USDConversion_xlTbl[[Currency2]:[Units/1 USD]],2,FALSE)</f>
        <v/>
      </c>
      <c r="AH184" s="126">
        <f>AF184/VLOOKUP($S184,'CP$'!$B$5:$D$74,2,FALSE)</f>
        <v/>
      </c>
      <c r="AI184" s="126">
        <f>AG184/VLOOKUP($S184,'CP$'!$B$5:$D$74,2,FALSE)</f>
        <v/>
      </c>
      <c r="AJ184" s="52" t="n"/>
      <c r="AK184" s="127" t="inlineStr">
        <is>
          <t>Target Bonus</t>
        </is>
      </c>
      <c r="AL184" s="218" t="n">
        <v>20000</v>
      </c>
      <c r="AM184" s="129" t="n">
        <v>18500</v>
      </c>
      <c r="AN184" s="121" t="n"/>
      <c r="AO184" s="130" t="n"/>
      <c r="AP184" s="131">
        <f>IFERROR(AO184/AM184,"")</f>
        <v/>
      </c>
      <c r="AQ184" s="219">
        <f>AO184*CC184</f>
        <v/>
      </c>
      <c r="AR184" s="219" t="n"/>
      <c r="AS184" s="220">
        <f>AQ184-AR184</f>
        <v/>
      </c>
      <c r="AT184" s="217">
        <f>AS184/VLOOKUP($T184,'USD Converstion'!$C$7:$D$174,2,FALSE)</f>
        <v/>
      </c>
      <c r="AU184" s="52" t="n"/>
      <c r="AV184" s="221" t="n">
        <v>43957</v>
      </c>
      <c r="AW184" s="222" t="n">
        <v>15691.49514563107</v>
      </c>
      <c r="AX184" s="222" t="n"/>
      <c r="AY184" s="223" t="n"/>
      <c r="AZ184" s="52" t="n"/>
      <c r="BA184" s="137" t="inlineStr">
        <is>
          <t>April, 2020 - Organization change from Team:Ian Gander - Short Term Engagements Europe to Team:Christian Goettsche - Professional Services Central Europe</t>
        </is>
      </c>
      <c r="BB184" s="138" t="inlineStr">
        <is>
          <t xml:space="preserve"> </t>
        </is>
      </c>
      <c r="BC184" s="52" t="n"/>
      <c r="BD184" s="219" t="n">
        <v>83500</v>
      </c>
      <c r="BE184" s="219" t="n"/>
      <c r="BF184" s="219" t="n">
        <v>18000</v>
      </c>
      <c r="BG184" s="120">
        <f>BF184+BE184+BD184</f>
        <v/>
      </c>
      <c r="BH184" s="217">
        <f>IF(LOWER(T184)="ILS",12,1)*BG184/VLOOKUP($T184,CPC_USDConversion_xlTbl[[Currency2]:[Units/1 USD]],2,FALSE)</f>
        <v/>
      </c>
      <c r="BI184" s="224">
        <f>BH184/VLOOKUP($S184,'CP$'!$B$5:$D$74,2,FALSE)</f>
        <v/>
      </c>
      <c r="BJ184" s="140" t="n">
        <v>80000</v>
      </c>
      <c r="BK184" s="140" t="n">
        <v>110000</v>
      </c>
      <c r="BL184" s="141">
        <f>IFERROR(U184/X184,"")</f>
        <v/>
      </c>
      <c r="BM184" s="141">
        <f>IFERROR(V184/X184,"")</f>
        <v/>
      </c>
      <c r="BN184" s="141">
        <f>IFERROR(W184/X184,"")</f>
        <v/>
      </c>
      <c r="BO184" s="141">
        <f>IFERROR(AA184/AD184,"")</f>
        <v/>
      </c>
      <c r="BP184" s="141">
        <f>IFERROR(AB184/AD184,"")</f>
        <v/>
      </c>
      <c r="BQ184" s="141">
        <f>IFERROR(AC184/AD184,"")</f>
        <v/>
      </c>
      <c r="BR184" s="119" t="n">
        <v>3</v>
      </c>
      <c r="BS184" s="119" t="n">
        <v>3</v>
      </c>
      <c r="BT184" s="119" t="n">
        <v>4</v>
      </c>
      <c r="BU184" s="119" t="n"/>
      <c r="BV184" s="119" t="n"/>
      <c r="BW184" s="119" t="n"/>
      <c r="BX184" s="119" t="n"/>
      <c r="BY184" s="119" t="n"/>
      <c r="BZ184" s="119" t="inlineStr">
        <is>
          <t>Employee</t>
        </is>
      </c>
      <c r="CA184" s="142" t="inlineStr">
        <is>
          <t>T41P</t>
        </is>
      </c>
      <c r="CB184" s="131" t="n">
        <v>1</v>
      </c>
      <c r="CC184" s="143">
        <f>IF(P184&gt;1,1,P184)*CB184</f>
        <v/>
      </c>
      <c r="CD184" s="143" t="n"/>
      <c r="CE184" s="222" t="n">
        <v>27775.04</v>
      </c>
      <c r="CF184" s="86" t="n"/>
      <c r="CG184" s="219" t="n">
        <v>101663.4146341463</v>
      </c>
      <c r="CH184" s="217">
        <f>IF(LOWER(T184)="ILS",12,1)*CG184/VLOOKUP($T184,CPC_USDConversion_xlTbl[[Currency2]:[Units/1 USD]],2,FALSE)</f>
        <v/>
      </c>
      <c r="CI184" s="225">
        <f>AF184</f>
        <v/>
      </c>
      <c r="CJ184" s="225">
        <f>IFERROR(CI184-CH184,"")</f>
        <v/>
      </c>
      <c r="CK184" s="140">
        <f>ROUND(AN184*CC184,-2)</f>
        <v/>
      </c>
      <c r="CL184" s="217">
        <f>CK184/VLOOKUP($T184,'USD Converstion'!$C$7:$D$174,2,FALSE)</f>
        <v/>
      </c>
      <c r="CM184" s="145">
        <f>IF(AD184&gt;X184,1,0)</f>
        <v/>
      </c>
      <c r="CN184" s="225">
        <f>IF(CM184&gt;0,AG184,0)</f>
        <v/>
      </c>
      <c r="CO184" s="225">
        <f>IF(CM184=0,0,AF184)</f>
        <v/>
      </c>
      <c r="CP184" s="146" t="n">
        <v>0</v>
      </c>
      <c r="CQ184" s="147" t="inlineStr">
        <is>
          <t>Regular</t>
        </is>
      </c>
      <c r="CR184" s="225">
        <f>AM184/VLOOKUP(T184,'USD Converstion'!$C$7:$D$174,2,FALSE)</f>
        <v/>
      </c>
      <c r="CS184" s="226">
        <f>AT184</f>
        <v/>
      </c>
      <c r="CT184" s="222" t="n">
        <v>0</v>
      </c>
      <c r="CU184" s="227" t="n"/>
      <c r="CV184" s="145">
        <f>IF(AX184&gt;0,1,0)</f>
        <v/>
      </c>
      <c r="CW184" s="145">
        <f>IF(AY184&gt;0,1,0)</f>
        <v/>
      </c>
      <c r="CX184" s="52" t="n">
        <v>0</v>
      </c>
      <c r="DM184">
        <f>IF(LOWER(T184)="ILS",12,1)*Y184/VLOOKUP($T184,CPC_USDConversion_xlTbl[[Currency2]:[Units/1 USD]],2,FALSE)</f>
        <v/>
      </c>
    </row>
    <row r="185">
      <c r="B185" s="113" t="n">
        <v>104523</v>
      </c>
      <c r="C185" s="113" t="n">
        <v>46641</v>
      </c>
      <c r="D185" s="113" t="n">
        <v>41127</v>
      </c>
      <c r="E185" s="114" t="inlineStr">
        <is>
          <t>Demetris Liasedis</t>
        </is>
      </c>
      <c r="F185" s="152" t="inlineStr">
        <is>
          <t>Professional Services Area Manager</t>
        </is>
      </c>
      <c r="G185" s="113" t="inlineStr">
        <is>
          <t>Professional Services, Europe</t>
        </is>
      </c>
      <c r="H185" s="113" t="inlineStr">
        <is>
          <t>Ian Gander</t>
        </is>
      </c>
      <c r="I185" s="113" t="inlineStr">
        <is>
          <t>Eitan Lugassi (Gilad)</t>
        </is>
      </c>
      <c r="J185" s="114" t="inlineStr">
        <is>
          <t>Sharon Schusheim</t>
        </is>
      </c>
      <c r="K185" s="114" t="inlineStr">
        <is>
          <t>Sharon Schusheim</t>
        </is>
      </c>
      <c r="L185" s="113" t="inlineStr">
        <is>
          <t>Professional Services</t>
        </is>
      </c>
      <c r="M185" s="115" t="n">
        <v>1</v>
      </c>
      <c r="N185" s="151">
        <f>LEFT(CA185,3)</f>
        <v/>
      </c>
      <c r="O185" s="216" t="n">
        <v>43935</v>
      </c>
      <c r="P185" s="118">
        <f>($D$5-O185)/365</f>
        <v/>
      </c>
      <c r="Q185" s="119">
        <f>Q185</f>
        <v/>
      </c>
      <c r="R185" s="52" t="n"/>
      <c r="S185" s="120" t="inlineStr">
        <is>
          <t>Great Britain</t>
        </is>
      </c>
      <c r="T185" s="120" t="inlineStr">
        <is>
          <t>GBP</t>
        </is>
      </c>
      <c r="U185" s="120" t="n">
        <v>122000</v>
      </c>
      <c r="V185" s="120" t="n"/>
      <c r="W185" s="120" t="n">
        <v>10023.80952380952</v>
      </c>
      <c r="X185" s="120">
        <f>W185+V185+U185</f>
        <v/>
      </c>
      <c r="Y185" s="121" t="n"/>
      <c r="Z185" s="121" t="n"/>
      <c r="AA185" s="122" t="n"/>
      <c r="AB185" s="122" t="n"/>
      <c r="AC185" s="122" t="n"/>
      <c r="AD185" s="123">
        <f>AC185+AB185+AA185</f>
        <v/>
      </c>
      <c r="AE185" s="124">
        <f>IFERROR(AD185/X185-1,"")</f>
        <v/>
      </c>
      <c r="AF185" s="217">
        <f>IF(LOWER(T185)="ILS",12,1)*X185/VLOOKUP($T185,CPC_USDConversion_xlTbl[[Currency2]:[Units/1 USD]],2,FALSE)</f>
        <v/>
      </c>
      <c r="AG185" s="217">
        <f>IF(LOWER(T185)="ILS",12,1)*AD185/VLOOKUP($T185,CPC_USDConversion_xlTbl[[Currency2]:[Units/1 USD]],2,FALSE)</f>
        <v/>
      </c>
      <c r="AH185" s="126">
        <f>AF185/VLOOKUP($S185,'CP$'!$B$5:$D$74,2,FALSE)</f>
        <v/>
      </c>
      <c r="AI185" s="126">
        <f>AG185/VLOOKUP($S185,'CP$'!$B$5:$D$74,2,FALSE)</f>
        <v/>
      </c>
      <c r="AJ185" s="52" t="n"/>
      <c r="AK185" s="127" t="inlineStr">
        <is>
          <t>Target Bonus</t>
        </is>
      </c>
      <c r="AL185" s="218" t="n"/>
      <c r="AM185" s="129" t="n">
        <v>10000</v>
      </c>
      <c r="AN185" s="121" t="n"/>
      <c r="AO185" s="130" t="n"/>
      <c r="AP185" s="131">
        <f>IFERROR(AO185/AM185,"")</f>
        <v/>
      </c>
      <c r="AQ185" s="219">
        <f>AO185*CC185</f>
        <v/>
      </c>
      <c r="AR185" s="219" t="n"/>
      <c r="AS185" s="220">
        <f>AQ185-AR185</f>
        <v/>
      </c>
      <c r="AT185" s="217">
        <f>AS185/VLOOKUP($T185,'USD Converstion'!$C$7:$D$174,2,FALSE)</f>
        <v/>
      </c>
      <c r="AU185" s="52" t="n"/>
      <c r="AV185" s="221" t="n"/>
      <c r="AW185" s="222" t="n"/>
      <c r="AX185" s="222" t="n"/>
      <c r="AY185" s="223" t="n"/>
      <c r="AZ185" s="52" t="n"/>
      <c r="BA185" s="137" t="inlineStr">
        <is>
          <t>April, 2020 - Organization change from Team:Ian Gander - Professional Services, Europe to Team:Demetris Liasedis - Professional Services Northern</t>
        </is>
      </c>
      <c r="BB185" s="138" t="inlineStr">
        <is>
          <t xml:space="preserve"> </t>
        </is>
      </c>
      <c r="BC185" s="52" t="n"/>
      <c r="BD185" s="219" t="n"/>
      <c r="BE185" s="219" t="n"/>
      <c r="BF185" s="219" t="n"/>
      <c r="BG185" s="120">
        <f>BF185+BE185+BD185</f>
        <v/>
      </c>
      <c r="BH185" s="217">
        <f>IF(LOWER(T185)="ILS",12,1)*BG185/VLOOKUP($T185,CPC_USDConversion_xlTbl[[Currency2]:[Units/1 USD]],2,FALSE)</f>
        <v/>
      </c>
      <c r="BI185" s="224">
        <f>BH185/VLOOKUP($S185,'CP$'!$B$5:$D$74,2,FALSE)</f>
        <v/>
      </c>
      <c r="BJ185" s="140" t="n">
        <v>65000</v>
      </c>
      <c r="BK185" s="140" t="n">
        <v>105000</v>
      </c>
      <c r="BL185" s="141">
        <f>IFERROR(U185/X185,"")</f>
        <v/>
      </c>
      <c r="BM185" s="141">
        <f>IFERROR(V185/X185,"")</f>
        <v/>
      </c>
      <c r="BN185" s="141">
        <f>IFERROR(W185/X185,"")</f>
        <v/>
      </c>
      <c r="BO185" s="141">
        <f>IFERROR(AA185/AD185,"")</f>
        <v/>
      </c>
      <c r="BP185" s="141">
        <f>IFERROR(AB185/AD185,"")</f>
        <v/>
      </c>
      <c r="BQ185" s="141">
        <f>IFERROR(AC185/AD185,"")</f>
        <v/>
      </c>
      <c r="BR185" s="119" t="n"/>
      <c r="BS185" s="119" t="n"/>
      <c r="BT185" s="119" t="n">
        <v>3</v>
      </c>
      <c r="BU185" s="119" t="n"/>
      <c r="BV185" s="119" t="n"/>
      <c r="BW185" s="119" t="n"/>
      <c r="BX185" s="119" t="n"/>
      <c r="BY185" s="119" t="n"/>
      <c r="BZ185" s="119" t="inlineStr">
        <is>
          <t>Employee</t>
        </is>
      </c>
      <c r="CA185" s="142" t="inlineStr">
        <is>
          <t>T41M</t>
        </is>
      </c>
      <c r="CB185" s="131" t="n">
        <v>1</v>
      </c>
      <c r="CC185" s="143">
        <f>IF(P185&gt;1,1,P185)*CB185</f>
        <v/>
      </c>
      <c r="CD185" s="143" t="n"/>
      <c r="CE185" s="222" t="n"/>
      <c r="CF185" s="86" t="n"/>
      <c r="CG185" s="219" t="n">
        <v>97760.9756097561</v>
      </c>
      <c r="CH185" s="217">
        <f>IF(LOWER(T185)="ILS",12,1)*CG185/VLOOKUP($T185,CPC_USDConversion_xlTbl[[Currency2]:[Units/1 USD]],2,FALSE)</f>
        <v/>
      </c>
      <c r="CI185" s="225">
        <f>AF185</f>
        <v/>
      </c>
      <c r="CJ185" s="225">
        <f>IFERROR(CI185-CH185,"")</f>
        <v/>
      </c>
      <c r="CK185" s="140">
        <f>ROUND(AN185*CC185,-2)</f>
        <v/>
      </c>
      <c r="CL185" s="217">
        <f>CK185/VLOOKUP($T185,'USD Converstion'!$C$7:$D$174,2,FALSE)</f>
        <v/>
      </c>
      <c r="CM185" s="145">
        <f>IF(AD185&gt;X185,1,0)</f>
        <v/>
      </c>
      <c r="CN185" s="225">
        <f>IF(CM185&gt;0,AG185,0)</f>
        <v/>
      </c>
      <c r="CO185" s="225">
        <f>IF(CM185=0,0,AF185)</f>
        <v/>
      </c>
      <c r="CP185" s="146" t="n">
        <v>0</v>
      </c>
      <c r="CQ185" s="147" t="inlineStr">
        <is>
          <t>Regular</t>
        </is>
      </c>
      <c r="CR185" s="225">
        <f>AM185/VLOOKUP(T185,'USD Converstion'!$C$7:$D$174,2,FALSE)</f>
        <v/>
      </c>
      <c r="CS185" s="226">
        <f>AT185</f>
        <v/>
      </c>
      <c r="CT185" s="222" t="n">
        <v>0</v>
      </c>
      <c r="CU185" s="227" t="n"/>
      <c r="CV185" s="145">
        <f>IF(AX185&gt;0,1,0)</f>
        <v/>
      </c>
      <c r="CW185" s="145">
        <f>IF(AY185&gt;0,1,0)</f>
        <v/>
      </c>
      <c r="CX185" s="52" t="n">
        <v>0</v>
      </c>
      <c r="DM185">
        <f>IF(LOWER(T185)="ILS",12,1)*Y185/VLOOKUP($T185,CPC_USDConversion_xlTbl[[Currency2]:[Units/1 USD]],2,FALSE)</f>
        <v/>
      </c>
    </row>
    <row r="186">
      <c r="B186" s="113" t="n">
        <v>121241</v>
      </c>
      <c r="C186" s="113" t="n">
        <v>67641</v>
      </c>
      <c r="D186" s="113" t="n">
        <v>58490</v>
      </c>
      <c r="E186" s="114" t="inlineStr">
        <is>
          <t>Denis Romanov</t>
        </is>
      </c>
      <c r="F186" s="152" t="inlineStr">
        <is>
          <t>Professional Services Consultant</t>
        </is>
      </c>
      <c r="G186" s="113" t="inlineStr">
        <is>
          <t>Professional Services, Europe</t>
        </is>
      </c>
      <c r="H186" s="113" t="inlineStr">
        <is>
          <t>Ian Gander</t>
        </is>
      </c>
      <c r="I186" s="113" t="inlineStr">
        <is>
          <t>Eitan Lugassi (Gilad)</t>
        </is>
      </c>
      <c r="J186" s="114" t="inlineStr">
        <is>
          <t>Sharon Schusheim</t>
        </is>
      </c>
      <c r="K186" s="114" t="inlineStr">
        <is>
          <t>Sharon Schusheim</t>
        </is>
      </c>
      <c r="L186" s="113" t="inlineStr">
        <is>
          <t>Professional Services</t>
        </is>
      </c>
      <c r="M186" s="115" t="n">
        <v>1</v>
      </c>
      <c r="N186" s="151">
        <f>LEFT(CA186,3)</f>
        <v/>
      </c>
      <c r="O186" s="216" t="n">
        <v>42278</v>
      </c>
      <c r="P186" s="118">
        <f>($D$5-O186)/365</f>
        <v/>
      </c>
      <c r="Q186" s="119">
        <f>Q186</f>
        <v/>
      </c>
      <c r="R186" s="52" t="n"/>
      <c r="S186" s="120" t="inlineStr">
        <is>
          <t>Russian Federation</t>
        </is>
      </c>
      <c r="T186" s="120" t="inlineStr">
        <is>
          <t>RUB</t>
        </is>
      </c>
      <c r="U186" s="120" t="n">
        <v>3634500</v>
      </c>
      <c r="V186" s="120" t="n"/>
      <c r="W186" s="120" t="n">
        <v>305261.9047619047</v>
      </c>
      <c r="X186" s="120">
        <f>W186+V186+U186</f>
        <v/>
      </c>
      <c r="Y186" s="121" t="n"/>
      <c r="Z186" s="121" t="n"/>
      <c r="AA186" s="122" t="n"/>
      <c r="AB186" s="122" t="n"/>
      <c r="AC186" s="122" t="n"/>
      <c r="AD186" s="123">
        <f>AC186+AB186+AA186</f>
        <v/>
      </c>
      <c r="AE186" s="124">
        <f>IFERROR(AD186/X186-1,"")</f>
        <v/>
      </c>
      <c r="AF186" s="217">
        <f>IF(LOWER(T186)="ILS",12,1)*X186/VLOOKUP($T186,CPC_USDConversion_xlTbl[[Currency2]:[Units/1 USD]],2,FALSE)</f>
        <v/>
      </c>
      <c r="AG186" s="217">
        <f>IF(LOWER(T186)="ILS",12,1)*AD186/VLOOKUP($T186,CPC_USDConversion_xlTbl[[Currency2]:[Units/1 USD]],2,FALSE)</f>
        <v/>
      </c>
      <c r="AH186" s="126">
        <f>AF186/VLOOKUP($S186,'CP$'!$B$5:$D$74,2,FALSE)</f>
        <v/>
      </c>
      <c r="AI186" s="126">
        <f>AG186/VLOOKUP($S186,'CP$'!$B$5:$D$74,2,FALSE)</f>
        <v/>
      </c>
      <c r="AJ186" s="52" t="n"/>
      <c r="AK186" s="127" t="inlineStr">
        <is>
          <t>Target Bonus</t>
        </is>
      </c>
      <c r="AL186" s="218" t="n">
        <v>350000</v>
      </c>
      <c r="AM186" s="129" t="n">
        <v>310000</v>
      </c>
      <c r="AN186" s="121" t="n"/>
      <c r="AO186" s="130" t="n"/>
      <c r="AP186" s="131">
        <f>IFERROR(AO186/AM186,"")</f>
        <v/>
      </c>
      <c r="AQ186" s="219">
        <f>AO186*CC186</f>
        <v/>
      </c>
      <c r="AR186" s="219" t="n"/>
      <c r="AS186" s="220">
        <f>AQ186-AR186</f>
        <v/>
      </c>
      <c r="AT186" s="217">
        <f>AS186/VLOOKUP($T186,'USD Converstion'!$C$7:$D$174,2,FALSE)</f>
        <v/>
      </c>
      <c r="AU186" s="52" t="n"/>
      <c r="AV186" s="221" t="n">
        <v>43615</v>
      </c>
      <c r="AW186" s="222" t="n">
        <v>15722.35922330097</v>
      </c>
      <c r="AX186" s="222" t="n"/>
      <c r="AY186" s="223" t="n"/>
      <c r="AZ186" s="52" t="n"/>
      <c r="BA186" s="137" t="inlineStr">
        <is>
          <t>April, 2020 - Organization change from Team:Rubi Ben-Sason - Professional Services MEA and Russia to Team:Yvan Lhotellier - PS France and Eastern Europe || January, 2021 - Compensation change from Yearly Salary:2500000, Bonus:310000, Total Compensation:2810000 to RSU:25000, Yearly Salary:2900000, Bonus:320000,Total Compensation:3220000</t>
        </is>
      </c>
      <c r="BB186" s="138" t="inlineStr">
        <is>
          <t xml:space="preserve"> </t>
        </is>
      </c>
      <c r="BC186" s="52" t="n"/>
      <c r="BD186" s="219" t="n">
        <v>2350000</v>
      </c>
      <c r="BE186" s="219" t="n"/>
      <c r="BF186" s="219" t="n">
        <v>280000</v>
      </c>
      <c r="BG186" s="120">
        <f>BF186+BE186+BD186</f>
        <v/>
      </c>
      <c r="BH186" s="217">
        <f>IF(LOWER(T186)="ILS",12,1)*BG186/VLOOKUP($T186,CPC_USDConversion_xlTbl[[Currency2]:[Units/1 USD]],2,FALSE)</f>
        <v/>
      </c>
      <c r="BI186" s="224">
        <f>BH186/VLOOKUP($S186,'CP$'!$B$5:$D$74,2,FALSE)</f>
        <v/>
      </c>
      <c r="BJ186" s="140" t="n">
        <v>2400000</v>
      </c>
      <c r="BK186" s="140" t="n">
        <v>3300000</v>
      </c>
      <c r="BL186" s="141">
        <f>IFERROR(U186/X186,"")</f>
        <v/>
      </c>
      <c r="BM186" s="141">
        <f>IFERROR(V186/X186,"")</f>
        <v/>
      </c>
      <c r="BN186" s="141">
        <f>IFERROR(W186/X186,"")</f>
        <v/>
      </c>
      <c r="BO186" s="141">
        <f>IFERROR(AA186/AD186,"")</f>
        <v/>
      </c>
      <c r="BP186" s="141">
        <f>IFERROR(AB186/AD186,"")</f>
        <v/>
      </c>
      <c r="BQ186" s="141">
        <f>IFERROR(AC186/AD186,"")</f>
        <v/>
      </c>
      <c r="BR186" s="119" t="n">
        <v>3</v>
      </c>
      <c r="BS186" s="119" t="n">
        <v>4</v>
      </c>
      <c r="BT186" s="119" t="n">
        <v>3</v>
      </c>
      <c r="BU186" s="119" t="n"/>
      <c r="BV186" s="119" t="n"/>
      <c r="BW186" s="119" t="n"/>
      <c r="BX186" s="119" t="n"/>
      <c r="BY186" s="119" t="n"/>
      <c r="BZ186" s="119" t="inlineStr">
        <is>
          <t>Employee</t>
        </is>
      </c>
      <c r="CA186" s="142" t="inlineStr">
        <is>
          <t>T51P</t>
        </is>
      </c>
      <c r="CB186" s="131" t="n">
        <v>1</v>
      </c>
      <c r="CC186" s="143">
        <f>IF(P186&gt;1,1,P186)*CB186</f>
        <v/>
      </c>
      <c r="CD186" s="143" t="n"/>
      <c r="CE186" s="222" t="n">
        <v>12690.32</v>
      </c>
      <c r="CF186" s="86" t="n"/>
      <c r="CG186" s="219" t="n">
        <v>2741663.414634147</v>
      </c>
      <c r="CH186" s="217">
        <f>IF(LOWER(T186)="ILS",12,1)*CG186/VLOOKUP($T186,CPC_USDConversion_xlTbl[[Currency2]:[Units/1 USD]],2,FALSE)</f>
        <v/>
      </c>
      <c r="CI186" s="225">
        <f>AF186</f>
        <v/>
      </c>
      <c r="CJ186" s="225">
        <f>IFERROR(CI186-CH186,"")</f>
        <v/>
      </c>
      <c r="CK186" s="140">
        <f>ROUND(AN186*CC186,-2)</f>
        <v/>
      </c>
      <c r="CL186" s="217">
        <f>CK186/VLOOKUP($T186,'USD Converstion'!$C$7:$D$174,2,FALSE)</f>
        <v/>
      </c>
      <c r="CM186" s="145">
        <f>IF(AD186&gt;X186,1,0)</f>
        <v/>
      </c>
      <c r="CN186" s="225">
        <f>IF(CM186&gt;0,AG186,0)</f>
        <v/>
      </c>
      <c r="CO186" s="225">
        <f>IF(CM186=0,0,AF186)</f>
        <v/>
      </c>
      <c r="CP186" s="146" t="n">
        <v>0</v>
      </c>
      <c r="CQ186" s="147" t="inlineStr">
        <is>
          <t>Regular</t>
        </is>
      </c>
      <c r="CR186" s="225">
        <f>AM186/VLOOKUP(T186,'USD Converstion'!$C$7:$D$174,2,FALSE)</f>
        <v/>
      </c>
      <c r="CS186" s="226">
        <f>AT186</f>
        <v/>
      </c>
      <c r="CT186" s="222" t="n">
        <v>0</v>
      </c>
      <c r="CU186" s="227" t="n"/>
      <c r="CV186" s="145">
        <f>IF(AX186&gt;0,1,0)</f>
        <v/>
      </c>
      <c r="CW186" s="145">
        <f>IF(AY186&gt;0,1,0)</f>
        <v/>
      </c>
      <c r="CX186" s="52" t="n">
        <v>0</v>
      </c>
      <c r="DM186">
        <f>IF(LOWER(T186)="ILS",12,1)*Y186/VLOOKUP($T186,CPC_USDConversion_xlTbl[[Currency2]:[Units/1 USD]],2,FALSE)</f>
        <v/>
      </c>
    </row>
    <row r="187">
      <c r="B187" s="113" t="n">
        <v>110016</v>
      </c>
      <c r="C187" s="113" t="n">
        <v>103105</v>
      </c>
      <c r="D187" s="113" t="n">
        <v>96076</v>
      </c>
      <c r="E187" s="114" t="inlineStr">
        <is>
          <t>Diego Escobar Arevalillo</t>
        </is>
      </c>
      <c r="F187" s="152" t="inlineStr">
        <is>
          <t>Professional Services Consultant</t>
        </is>
      </c>
      <c r="G187" s="113" t="inlineStr">
        <is>
          <t>Professional Services, Europe</t>
        </is>
      </c>
      <c r="H187" s="113" t="inlineStr">
        <is>
          <t>Ian Gander</t>
        </is>
      </c>
      <c r="I187" s="113" t="inlineStr">
        <is>
          <t>Eitan Lugassi (Gilad)</t>
        </is>
      </c>
      <c r="J187" s="114" t="inlineStr">
        <is>
          <t>Sharon Schusheim</t>
        </is>
      </c>
      <c r="K187" s="114" t="inlineStr">
        <is>
          <t>Sharon Schusheim</t>
        </is>
      </c>
      <c r="L187" s="113" t="inlineStr">
        <is>
          <t>Professional Services</t>
        </is>
      </c>
      <c r="M187" s="115" t="n">
        <v>1</v>
      </c>
      <c r="N187" s="151">
        <f>LEFT(CA187,3)</f>
        <v/>
      </c>
      <c r="O187" s="216" t="n">
        <v>43479</v>
      </c>
      <c r="P187" s="118">
        <f>($D$5-O187)/365</f>
        <v/>
      </c>
      <c r="Q187" s="119">
        <f>Q187</f>
        <v/>
      </c>
      <c r="R187" s="52" t="n"/>
      <c r="S187" s="120" t="inlineStr">
        <is>
          <t>Spain</t>
        </is>
      </c>
      <c r="T187" s="120" t="inlineStr">
        <is>
          <t>EUR</t>
        </is>
      </c>
      <c r="U187" s="120" t="n">
        <v>93875</v>
      </c>
      <c r="V187" s="120" t="n"/>
      <c r="W187" s="120" t="n">
        <v>7642.857142857142</v>
      </c>
      <c r="X187" s="120">
        <f>W187+V187+U187</f>
        <v/>
      </c>
      <c r="Y187" s="121" t="n"/>
      <c r="Z187" s="121" t="n"/>
      <c r="AA187" s="122" t="n"/>
      <c r="AB187" s="122" t="n"/>
      <c r="AC187" s="122" t="n"/>
      <c r="AD187" s="123">
        <f>AC187+AB187+AA187</f>
        <v/>
      </c>
      <c r="AE187" s="124">
        <f>IFERROR(AD187/X187-1,"")</f>
        <v/>
      </c>
      <c r="AF187" s="217">
        <f>IF(LOWER(T187)="ILS",12,1)*X187/VLOOKUP($T187,CPC_USDConversion_xlTbl[[Currency2]:[Units/1 USD]],2,FALSE)</f>
        <v/>
      </c>
      <c r="AG187" s="217">
        <f>IF(LOWER(T187)="ILS",12,1)*AD187/VLOOKUP($T187,CPC_USDConversion_xlTbl[[Currency2]:[Units/1 USD]],2,FALSE)</f>
        <v/>
      </c>
      <c r="AH187" s="126">
        <f>AF187/VLOOKUP($S187,'CP$'!$B$5:$D$74,2,FALSE)</f>
        <v/>
      </c>
      <c r="AI187" s="126">
        <f>AG187/VLOOKUP($S187,'CP$'!$B$5:$D$74,2,FALSE)</f>
        <v/>
      </c>
      <c r="AJ187" s="52" t="n"/>
      <c r="AK187" s="127" t="inlineStr">
        <is>
          <t>Target Bonus</t>
        </is>
      </c>
      <c r="AL187" s="218" t="n">
        <v>5289.041095890411</v>
      </c>
      <c r="AM187" s="129" t="n">
        <v>6625</v>
      </c>
      <c r="AN187" s="121" t="n"/>
      <c r="AO187" s="130" t="n"/>
      <c r="AP187" s="131">
        <f>IFERROR(AO187/AM187,"")</f>
        <v/>
      </c>
      <c r="AQ187" s="219">
        <f>AO187*CC187</f>
        <v/>
      </c>
      <c r="AR187" s="219" t="n"/>
      <c r="AS187" s="220">
        <f>AQ187-AR187</f>
        <v/>
      </c>
      <c r="AT187" s="217">
        <f>AS187/VLOOKUP($T187,'USD Converstion'!$C$7:$D$174,2,FALSE)</f>
        <v/>
      </c>
      <c r="AU187" s="52" t="n"/>
      <c r="AV187" s="221" t="n">
        <v>43957</v>
      </c>
      <c r="AW187" s="222" t="n">
        <v>11793.72815533981</v>
      </c>
      <c r="AX187" s="222" t="n"/>
      <c r="AY187" s="223" t="n"/>
      <c r="AZ187" s="52" t="n"/>
      <c r="BA187" s="137" t="inlineStr">
        <is>
          <t>August, 2020 - Compensation change from Yearly Salary:53000, Bonus:6000, Total Compensation:59000 to Yearly Salary:67500, Bonus:7500,Total Compensation:75000</t>
        </is>
      </c>
      <c r="BB187" s="138" t="inlineStr">
        <is>
          <t xml:space="preserve"> </t>
        </is>
      </c>
      <c r="BC187" s="52" t="n"/>
      <c r="BD187" s="219" t="n">
        <v>50000</v>
      </c>
      <c r="BE187" s="219" t="n"/>
      <c r="BF187" s="219" t="n">
        <v>5000</v>
      </c>
      <c r="BG187" s="120">
        <f>BF187+BE187+BD187</f>
        <v/>
      </c>
      <c r="BH187" s="217">
        <f>IF(LOWER(T187)="ILS",12,1)*BG187/VLOOKUP($T187,CPC_USDConversion_xlTbl[[Currency2]:[Units/1 USD]],2,FALSE)</f>
        <v/>
      </c>
      <c r="BI187" s="224">
        <f>BH187/VLOOKUP($S187,'CP$'!$B$5:$D$74,2,FALSE)</f>
        <v/>
      </c>
      <c r="BJ187" s="140" t="n">
        <v>40000</v>
      </c>
      <c r="BK187" s="140" t="n">
        <v>65000</v>
      </c>
      <c r="BL187" s="141">
        <f>IFERROR(U187/X187,"")</f>
        <v/>
      </c>
      <c r="BM187" s="141">
        <f>IFERROR(V187/X187,"")</f>
        <v/>
      </c>
      <c r="BN187" s="141">
        <f>IFERROR(W187/X187,"")</f>
        <v/>
      </c>
      <c r="BO187" s="141">
        <f>IFERROR(AA187/AD187,"")</f>
        <v/>
      </c>
      <c r="BP187" s="141">
        <f>IFERROR(AB187/AD187,"")</f>
        <v/>
      </c>
      <c r="BQ187" s="141">
        <f>IFERROR(AC187/AD187,"")</f>
        <v/>
      </c>
      <c r="BR187" s="119" t="n">
        <v>3</v>
      </c>
      <c r="BS187" s="119" t="n">
        <v>3</v>
      </c>
      <c r="BT187" s="119" t="n">
        <v>4</v>
      </c>
      <c r="BU187" s="119" t="n"/>
      <c r="BV187" s="119" t="n"/>
      <c r="BW187" s="119" t="n"/>
      <c r="BX187" s="119" t="n"/>
      <c r="BY187" s="119" t="n"/>
      <c r="BZ187" s="119" t="inlineStr">
        <is>
          <t>Employee</t>
        </is>
      </c>
      <c r="CA187" s="142" t="inlineStr">
        <is>
          <t>T51P</t>
        </is>
      </c>
      <c r="CB187" s="131" t="n">
        <v>1</v>
      </c>
      <c r="CC187" s="143">
        <f>IF(P187&gt;1,1,P187)*CB187</f>
        <v/>
      </c>
      <c r="CD187" s="143" t="n"/>
      <c r="CE187" s="222" t="n">
        <v>13528.36</v>
      </c>
      <c r="CF187" s="86" t="n"/>
      <c r="CG187" s="219" t="n">
        <v>73370.73170731709</v>
      </c>
      <c r="CH187" s="217">
        <f>IF(LOWER(T187)="ILS",12,1)*CG187/VLOOKUP($T187,CPC_USDConversion_xlTbl[[Currency2]:[Units/1 USD]],2,FALSE)</f>
        <v/>
      </c>
      <c r="CI187" s="225">
        <f>AF187</f>
        <v/>
      </c>
      <c r="CJ187" s="225">
        <f>IFERROR(CI187-CH187,"")</f>
        <v/>
      </c>
      <c r="CK187" s="140">
        <f>ROUND(AN187*CC187,-2)</f>
        <v/>
      </c>
      <c r="CL187" s="217">
        <f>CK187/VLOOKUP($T187,'USD Converstion'!$C$7:$D$174,2,FALSE)</f>
        <v/>
      </c>
      <c r="CM187" s="145">
        <f>IF(AD187&gt;X187,1,0)</f>
        <v/>
      </c>
      <c r="CN187" s="225">
        <f>IF(CM187&gt;0,AG187,0)</f>
        <v/>
      </c>
      <c r="CO187" s="225">
        <f>IF(CM187=0,0,AF187)</f>
        <v/>
      </c>
      <c r="CP187" s="146" t="n">
        <v>0</v>
      </c>
      <c r="CQ187" s="147" t="inlineStr">
        <is>
          <t>Regular</t>
        </is>
      </c>
      <c r="CR187" s="225">
        <f>AM187/VLOOKUP(T187,'USD Converstion'!$C$7:$D$174,2,FALSE)</f>
        <v/>
      </c>
      <c r="CS187" s="226">
        <f>AT187</f>
        <v/>
      </c>
      <c r="CT187" s="222" t="n">
        <v>0</v>
      </c>
      <c r="CU187" s="227" t="n"/>
      <c r="CV187" s="145">
        <f>IF(AX187&gt;0,1,0)</f>
        <v/>
      </c>
      <c r="CW187" s="145">
        <f>IF(AY187&gt;0,1,0)</f>
        <v/>
      </c>
      <c r="CX187" s="52" t="n">
        <v>0</v>
      </c>
      <c r="DM187">
        <f>IF(LOWER(T187)="ILS",12,1)*Y187/VLOOKUP($T187,CPC_USDConversion_xlTbl[[Currency2]:[Units/1 USD]],2,FALSE)</f>
        <v/>
      </c>
    </row>
    <row r="188">
      <c r="B188" s="113" t="n">
        <v>101490</v>
      </c>
      <c r="C188" s="113" t="n">
        <v>36856</v>
      </c>
      <c r="D188" s="113" t="n">
        <v>42651</v>
      </c>
      <c r="E188" s="114" t="inlineStr">
        <is>
          <t>Gabriel Diaz del Campo Cleme</t>
        </is>
      </c>
      <c r="F188" s="152" t="inlineStr">
        <is>
          <t>Professional Services Consultant</t>
        </is>
      </c>
      <c r="G188" s="113" t="inlineStr">
        <is>
          <t>Professional Services, Europe</t>
        </is>
      </c>
      <c r="H188" s="113" t="inlineStr">
        <is>
          <t>Ian Gander</t>
        </is>
      </c>
      <c r="I188" s="113" t="inlineStr">
        <is>
          <t>Eitan Lugassi (Gilad)</t>
        </is>
      </c>
      <c r="J188" s="114" t="inlineStr">
        <is>
          <t>Sharon Schusheim</t>
        </is>
      </c>
      <c r="K188" s="114" t="inlineStr">
        <is>
          <t>Sharon Schusheim</t>
        </is>
      </c>
      <c r="L188" s="113" t="inlineStr">
        <is>
          <t>Professional Services</t>
        </is>
      </c>
      <c r="M188" s="115" t="n">
        <v>1</v>
      </c>
      <c r="N188" s="151">
        <f>LEFT(CA188,3)</f>
        <v/>
      </c>
      <c r="O188" s="216" t="n">
        <v>43199</v>
      </c>
      <c r="P188" s="118">
        <f>($D$5-O188)/365</f>
        <v/>
      </c>
      <c r="Q188" s="119">
        <f>Q188</f>
        <v/>
      </c>
      <c r="R188" s="52" t="n"/>
      <c r="S188" s="120" t="inlineStr">
        <is>
          <t>Spain</t>
        </is>
      </c>
      <c r="T188" s="120" t="inlineStr">
        <is>
          <t>EUR</t>
        </is>
      </c>
      <c r="U188" s="120" t="n">
        <v>67662.5</v>
      </c>
      <c r="V188" s="120" t="n"/>
      <c r="W188" s="120" t="n">
        <v>5423.809523809524</v>
      </c>
      <c r="X188" s="120">
        <f>W188+V188+U188</f>
        <v/>
      </c>
      <c r="Y188" s="121" t="n"/>
      <c r="Z188" s="121" t="n"/>
      <c r="AA188" s="122" t="n"/>
      <c r="AB188" s="122" t="n"/>
      <c r="AC188" s="122" t="n"/>
      <c r="AD188" s="123">
        <f>AC188+AB188+AA188</f>
        <v/>
      </c>
      <c r="AE188" s="124">
        <f>IFERROR(AD188/X188-1,"")</f>
        <v/>
      </c>
      <c r="AF188" s="217">
        <f>IF(LOWER(T188)="ILS",12,1)*X188/VLOOKUP($T188,CPC_USDConversion_xlTbl[[Currency2]:[Units/1 USD]],2,FALSE)</f>
        <v/>
      </c>
      <c r="AG188" s="217">
        <f>IF(LOWER(T188)="ILS",12,1)*AD188/VLOOKUP($T188,CPC_USDConversion_xlTbl[[Currency2]:[Units/1 USD]],2,FALSE)</f>
        <v/>
      </c>
      <c r="AH188" s="126">
        <f>AF188/VLOOKUP($S188,'CP$'!$B$5:$D$74,2,FALSE)</f>
        <v/>
      </c>
      <c r="AI188" s="126">
        <f>AG188/VLOOKUP($S188,'CP$'!$B$5:$D$74,2,FALSE)</f>
        <v/>
      </c>
      <c r="AJ188" s="52" t="n"/>
      <c r="AK188" s="127" t="inlineStr">
        <is>
          <t>Target Bonus</t>
        </is>
      </c>
      <c r="AL188" s="218" t="n">
        <v>5500</v>
      </c>
      <c r="AM188" s="129" t="n">
        <v>5182.5</v>
      </c>
      <c r="AN188" s="121" t="n"/>
      <c r="AO188" s="130" t="n"/>
      <c r="AP188" s="131">
        <f>IFERROR(AO188/AM188,"")</f>
        <v/>
      </c>
      <c r="AQ188" s="219">
        <f>AO188*CC188</f>
        <v/>
      </c>
      <c r="AR188" s="219" t="n"/>
      <c r="AS188" s="220">
        <f>AQ188-AR188</f>
        <v/>
      </c>
      <c r="AT188" s="217">
        <f>AS188/VLOOKUP($T188,'USD Converstion'!$C$7:$D$174,2,FALSE)</f>
        <v/>
      </c>
      <c r="AU188" s="52" t="n"/>
      <c r="AV188" s="221" t="n">
        <v>43957</v>
      </c>
      <c r="AW188" s="222" t="n">
        <v>11793.72815533981</v>
      </c>
      <c r="AX188" s="222" t="n"/>
      <c r="AY188" s="223" t="n"/>
      <c r="AZ188" s="52" t="n"/>
      <c r="BA188" s="137" t="inlineStr">
        <is>
          <t>June, 2020 - Compensation change from Yearly Salary:41500, Bonus:5200, Total Compensation:46700 to Yearly Salary:46530, Bonus:5170,Total Compensation:51700</t>
        </is>
      </c>
      <c r="BB188" s="138" t="inlineStr">
        <is>
          <t xml:space="preserve"> </t>
        </is>
      </c>
      <c r="BC188" s="52" t="n"/>
      <c r="BD188" s="219" t="n">
        <v>39000</v>
      </c>
      <c r="BE188" s="219" t="n"/>
      <c r="BF188" s="219" t="n">
        <v>5000</v>
      </c>
      <c r="BG188" s="120">
        <f>BF188+BE188+BD188</f>
        <v/>
      </c>
      <c r="BH188" s="217">
        <f>IF(LOWER(T188)="ILS",12,1)*BG188/VLOOKUP($T188,CPC_USDConversion_xlTbl[[Currency2]:[Units/1 USD]],2,FALSE)</f>
        <v/>
      </c>
      <c r="BI188" s="224">
        <f>BH188/VLOOKUP($S188,'CP$'!$B$5:$D$74,2,FALSE)</f>
        <v/>
      </c>
      <c r="BJ188" s="140" t="n">
        <v>40000</v>
      </c>
      <c r="BK188" s="140" t="n">
        <v>65000</v>
      </c>
      <c r="BL188" s="141">
        <f>IFERROR(U188/X188,"")</f>
        <v/>
      </c>
      <c r="BM188" s="141">
        <f>IFERROR(V188/X188,"")</f>
        <v/>
      </c>
      <c r="BN188" s="141">
        <f>IFERROR(W188/X188,"")</f>
        <v/>
      </c>
      <c r="BO188" s="141">
        <f>IFERROR(AA188/AD188,"")</f>
        <v/>
      </c>
      <c r="BP188" s="141">
        <f>IFERROR(AB188/AD188,"")</f>
        <v/>
      </c>
      <c r="BQ188" s="141">
        <f>IFERROR(AC188/AD188,"")</f>
        <v/>
      </c>
      <c r="BR188" s="119" t="n">
        <v>3</v>
      </c>
      <c r="BS188" s="119" t="n">
        <v>3</v>
      </c>
      <c r="BT188" s="119" t="n">
        <v>4</v>
      </c>
      <c r="BU188" s="119" t="n"/>
      <c r="BV188" s="119" t="n"/>
      <c r="BW188" s="119" t="n"/>
      <c r="BX188" s="119" t="n"/>
      <c r="BY188" s="119" t="n"/>
      <c r="BZ188" s="119" t="inlineStr">
        <is>
          <t>Employee</t>
        </is>
      </c>
      <c r="CA188" s="142" t="inlineStr">
        <is>
          <t>T51P</t>
        </is>
      </c>
      <c r="CB188" s="131" t="n">
        <v>1</v>
      </c>
      <c r="CC188" s="143">
        <f>IF(P188&gt;1,1,P188)*CB188</f>
        <v/>
      </c>
      <c r="CD188" s="143" t="n"/>
      <c r="CE188" s="222" t="n">
        <v>13528.36</v>
      </c>
      <c r="CF188" s="86" t="n"/>
      <c r="CG188" s="219" t="n">
        <v>50639.0243902439</v>
      </c>
      <c r="CH188" s="217">
        <f>IF(LOWER(T188)="ILS",12,1)*CG188/VLOOKUP($T188,CPC_USDConversion_xlTbl[[Currency2]:[Units/1 USD]],2,FALSE)</f>
        <v/>
      </c>
      <c r="CI188" s="225">
        <f>AF188</f>
        <v/>
      </c>
      <c r="CJ188" s="225">
        <f>IFERROR(CI188-CH188,"")</f>
        <v/>
      </c>
      <c r="CK188" s="140">
        <f>ROUND(AN188*CC188,-2)</f>
        <v/>
      </c>
      <c r="CL188" s="217">
        <f>CK188/VLOOKUP($T188,'USD Converstion'!$C$7:$D$174,2,FALSE)</f>
        <v/>
      </c>
      <c r="CM188" s="145">
        <f>IF(AD188&gt;X188,1,0)</f>
        <v/>
      </c>
      <c r="CN188" s="225">
        <f>IF(CM188&gt;0,AG188,0)</f>
        <v/>
      </c>
      <c r="CO188" s="225">
        <f>IF(CM188=0,0,AF188)</f>
        <v/>
      </c>
      <c r="CP188" s="146" t="n">
        <v>0</v>
      </c>
      <c r="CQ188" s="147" t="inlineStr">
        <is>
          <t>Regular</t>
        </is>
      </c>
      <c r="CR188" s="225">
        <f>AM188/VLOOKUP(T188,'USD Converstion'!$C$7:$D$174,2,FALSE)</f>
        <v/>
      </c>
      <c r="CS188" s="226">
        <f>AT188</f>
        <v/>
      </c>
      <c r="CT188" s="222" t="n">
        <v>0</v>
      </c>
      <c r="CU188" s="227" t="n"/>
      <c r="CV188" s="145">
        <f>IF(AX188&gt;0,1,0)</f>
        <v/>
      </c>
      <c r="CW188" s="145">
        <f>IF(AY188&gt;0,1,0)</f>
        <v/>
      </c>
      <c r="CX188" s="52" t="n">
        <v>0</v>
      </c>
      <c r="DM188">
        <f>IF(LOWER(T188)="ILS",12,1)*Y188/VLOOKUP($T188,CPC_USDConversion_xlTbl[[Currency2]:[Units/1 USD]],2,FALSE)</f>
        <v/>
      </c>
    </row>
    <row r="189">
      <c r="B189" s="113" t="n">
        <v>121018</v>
      </c>
      <c r="C189" s="113" t="n">
        <v>90594</v>
      </c>
      <c r="D189" s="113" t="n">
        <v>35489</v>
      </c>
      <c r="E189" s="114" t="inlineStr">
        <is>
          <t>Giuliano Martinori</t>
        </is>
      </c>
      <c r="F189" s="152" t="inlineStr">
        <is>
          <t>Professional Services Consultant</t>
        </is>
      </c>
      <c r="G189" s="113" t="inlineStr">
        <is>
          <t>Professional Services, Europe</t>
        </is>
      </c>
      <c r="H189" s="113" t="inlineStr">
        <is>
          <t>Ian Gander</t>
        </is>
      </c>
      <c r="I189" s="113" t="inlineStr">
        <is>
          <t>Eitan Lugassi (Gilad)</t>
        </is>
      </c>
      <c r="J189" s="114" t="inlineStr">
        <is>
          <t>Sharon Schusheim</t>
        </is>
      </c>
      <c r="K189" s="114" t="inlineStr">
        <is>
          <t>Sharon Schusheim</t>
        </is>
      </c>
      <c r="L189" s="113" t="inlineStr">
        <is>
          <t>Professional Services</t>
        </is>
      </c>
      <c r="M189" s="115" t="n">
        <v>1</v>
      </c>
      <c r="N189" s="151">
        <f>LEFT(CA189,3)</f>
        <v/>
      </c>
      <c r="O189" s="216" t="n">
        <v>43479</v>
      </c>
      <c r="P189" s="118">
        <f>($D$5-O189)/365</f>
        <v/>
      </c>
      <c r="Q189" s="119">
        <f>Q189</f>
        <v/>
      </c>
      <c r="R189" s="52" t="n"/>
      <c r="S189" s="120" t="inlineStr">
        <is>
          <t>Italy</t>
        </is>
      </c>
      <c r="T189" s="120" t="inlineStr">
        <is>
          <t>EUR</t>
        </is>
      </c>
      <c r="U189" s="120" t="n">
        <v>82125</v>
      </c>
      <c r="V189" s="120" t="n"/>
      <c r="W189" s="120" t="n">
        <v>7452.380952380952</v>
      </c>
      <c r="X189" s="120">
        <f>W189+V189+U189</f>
        <v/>
      </c>
      <c r="Y189" s="121" t="n"/>
      <c r="Z189" s="121" t="n"/>
      <c r="AA189" s="122" t="n"/>
      <c r="AB189" s="122" t="n"/>
      <c r="AC189" s="122" t="n"/>
      <c r="AD189" s="123">
        <f>AC189+AB189+AA189</f>
        <v/>
      </c>
      <c r="AE189" s="124">
        <f>IFERROR(AD189/X189-1,"")</f>
        <v/>
      </c>
      <c r="AF189" s="217">
        <f>IF(LOWER(T189)="ILS",12,1)*X189/VLOOKUP($T189,CPC_USDConversion_xlTbl[[Currency2]:[Units/1 USD]],2,FALSE)</f>
        <v/>
      </c>
      <c r="AG189" s="217">
        <f>IF(LOWER(T189)="ILS",12,1)*AD189/VLOOKUP($T189,CPC_USDConversion_xlTbl[[Currency2]:[Units/1 USD]],2,FALSE)</f>
        <v/>
      </c>
      <c r="AH189" s="126">
        <f>AF189/VLOOKUP($S189,'CP$'!$B$5:$D$74,2,FALSE)</f>
        <v/>
      </c>
      <c r="AI189" s="126">
        <f>AG189/VLOOKUP($S189,'CP$'!$B$5:$D$74,2,FALSE)</f>
        <v/>
      </c>
      <c r="AJ189" s="52" t="n"/>
      <c r="AK189" s="127" t="inlineStr">
        <is>
          <t>Target Bonus</t>
        </is>
      </c>
      <c r="AL189" s="218" t="n">
        <v>7693.150684931507</v>
      </c>
      <c r="AM189" s="129" t="n">
        <v>7300</v>
      </c>
      <c r="AN189" s="121" t="n"/>
      <c r="AO189" s="130" t="n"/>
      <c r="AP189" s="131">
        <f>IFERROR(AO189/AM189,"")</f>
        <v/>
      </c>
      <c r="AQ189" s="219">
        <f>AO189*CC189</f>
        <v/>
      </c>
      <c r="AR189" s="219" t="n"/>
      <c r="AS189" s="220">
        <f>AQ189-AR189</f>
        <v/>
      </c>
      <c r="AT189" s="217">
        <f>AS189/VLOOKUP($T189,'USD Converstion'!$C$7:$D$174,2,FALSE)</f>
        <v/>
      </c>
      <c r="AU189" s="52" t="n"/>
      <c r="AV189" s="221" t="n">
        <v>43957</v>
      </c>
      <c r="AW189" s="222" t="n">
        <v>17640.3786407767</v>
      </c>
      <c r="AX189" s="222" t="n"/>
      <c r="AY189" s="223" t="n"/>
      <c r="AZ189" s="52" t="n"/>
      <c r="BA189" s="137" t="n"/>
      <c r="BB189" s="138" t="inlineStr">
        <is>
          <t xml:space="preserve"> </t>
        </is>
      </c>
      <c r="BC189" s="52" t="n"/>
      <c r="BD189" s="219" t="n">
        <v>57000</v>
      </c>
      <c r="BE189" s="219" t="n"/>
      <c r="BF189" s="219" t="n">
        <v>7000</v>
      </c>
      <c r="BG189" s="120">
        <f>BF189+BE189+BD189</f>
        <v/>
      </c>
      <c r="BH189" s="217">
        <f>IF(LOWER(T189)="ILS",12,1)*BG189/VLOOKUP($T189,CPC_USDConversion_xlTbl[[Currency2]:[Units/1 USD]],2,FALSE)</f>
        <v/>
      </c>
      <c r="BI189" s="224">
        <f>BH189/VLOOKUP($S189,'CP$'!$B$5:$D$74,2,FALSE)</f>
        <v/>
      </c>
      <c r="BJ189" s="140" t="n">
        <v>55000</v>
      </c>
      <c r="BK189" s="140" t="n">
        <v>75000</v>
      </c>
      <c r="BL189" s="141">
        <f>IFERROR(U189/X189,"")</f>
        <v/>
      </c>
      <c r="BM189" s="141">
        <f>IFERROR(V189/X189,"")</f>
        <v/>
      </c>
      <c r="BN189" s="141">
        <f>IFERROR(W189/X189,"")</f>
        <v/>
      </c>
      <c r="BO189" s="141">
        <f>IFERROR(AA189/AD189,"")</f>
        <v/>
      </c>
      <c r="BP189" s="141">
        <f>IFERROR(AB189/AD189,"")</f>
        <v/>
      </c>
      <c r="BQ189" s="141">
        <f>IFERROR(AC189/AD189,"")</f>
        <v/>
      </c>
      <c r="BR189" s="119" t="n">
        <v>4</v>
      </c>
      <c r="BS189" s="119" t="n">
        <v>4</v>
      </c>
      <c r="BT189" s="119" t="n">
        <v>3</v>
      </c>
      <c r="BU189" s="119" t="n"/>
      <c r="BV189" s="119" t="n"/>
      <c r="BW189" s="119" t="n"/>
      <c r="BX189" s="119" t="n"/>
      <c r="BY189" s="119" t="n"/>
      <c r="BZ189" s="119" t="inlineStr">
        <is>
          <t>Employee</t>
        </is>
      </c>
      <c r="CA189" s="142" t="inlineStr">
        <is>
          <t>T41P</t>
        </is>
      </c>
      <c r="CB189" s="131" t="n">
        <v>1</v>
      </c>
      <c r="CC189" s="143">
        <f>IF(P189&gt;1,1,P189)*CB189</f>
        <v/>
      </c>
      <c r="CD189" s="143" t="n"/>
      <c r="CE189" s="222" t="n">
        <v>20352.4</v>
      </c>
      <c r="CF189" s="86" t="n"/>
      <c r="CG189" s="219" t="n">
        <v>64004.87804878049</v>
      </c>
      <c r="CH189" s="217">
        <f>IF(LOWER(T189)="ILS",12,1)*CG189/VLOOKUP($T189,CPC_USDConversion_xlTbl[[Currency2]:[Units/1 USD]],2,FALSE)</f>
        <v/>
      </c>
      <c r="CI189" s="225">
        <f>AF189</f>
        <v/>
      </c>
      <c r="CJ189" s="225">
        <f>IFERROR(CI189-CH189,"")</f>
        <v/>
      </c>
      <c r="CK189" s="140">
        <f>ROUND(AN189*CC189,-2)</f>
        <v/>
      </c>
      <c r="CL189" s="217">
        <f>CK189/VLOOKUP($T189,'USD Converstion'!$C$7:$D$174,2,FALSE)</f>
        <v/>
      </c>
      <c r="CM189" s="145">
        <f>IF(AD189&gt;X189,1,0)</f>
        <v/>
      </c>
      <c r="CN189" s="225">
        <f>IF(CM189&gt;0,AG189,0)</f>
        <v/>
      </c>
      <c r="CO189" s="225">
        <f>IF(CM189=0,0,AF189)</f>
        <v/>
      </c>
      <c r="CP189" s="146" t="n">
        <v>0</v>
      </c>
      <c r="CQ189" s="147" t="inlineStr">
        <is>
          <t>Regular</t>
        </is>
      </c>
      <c r="CR189" s="225">
        <f>AM189/VLOOKUP(T189,'USD Converstion'!$C$7:$D$174,2,FALSE)</f>
        <v/>
      </c>
      <c r="CS189" s="226">
        <f>AT189</f>
        <v/>
      </c>
      <c r="CT189" s="222" t="n">
        <v>0</v>
      </c>
      <c r="CU189" s="227" t="n"/>
      <c r="CV189" s="145">
        <f>IF(AX189&gt;0,1,0)</f>
        <v/>
      </c>
      <c r="CW189" s="145">
        <f>IF(AY189&gt;0,1,0)</f>
        <v/>
      </c>
      <c r="CX189" s="52" t="n">
        <v>0</v>
      </c>
      <c r="DM189">
        <f>IF(LOWER(T189)="ILS",12,1)*Y189/VLOOKUP($T189,CPC_USDConversion_xlTbl[[Currency2]:[Units/1 USD]],2,FALSE)</f>
        <v/>
      </c>
    </row>
    <row r="190">
      <c r="B190" s="113" t="n">
        <v>106485</v>
      </c>
      <c r="C190" s="113" t="n">
        <v>113416</v>
      </c>
      <c r="D190" s="113" t="n">
        <v>38618</v>
      </c>
      <c r="E190" s="114" t="inlineStr">
        <is>
          <t>Ian Gander</t>
        </is>
      </c>
      <c r="F190" s="152" t="inlineStr">
        <is>
          <t>Head of Europe Professional Services</t>
        </is>
      </c>
      <c r="G190" s="113" t="inlineStr">
        <is>
          <t>PS Intl mgmt</t>
        </is>
      </c>
      <c r="H190" s="113" t="inlineStr">
        <is>
          <t>Eitan Lugassi (Gilad)</t>
        </is>
      </c>
      <c r="I190" s="113" t="inlineStr">
        <is>
          <t>Eitan Lugassi (Gilad)</t>
        </is>
      </c>
      <c r="J190" s="114" t="inlineStr">
        <is>
          <t>Sharon Schusheim</t>
        </is>
      </c>
      <c r="K190" s="114" t="inlineStr">
        <is>
          <t>Sharon Schusheim</t>
        </is>
      </c>
      <c r="L190" s="113" t="inlineStr">
        <is>
          <t>Professional Services</t>
        </is>
      </c>
      <c r="M190" s="115" t="n">
        <v>1</v>
      </c>
      <c r="N190" s="151">
        <f>LEFT(CA190,3)</f>
        <v/>
      </c>
      <c r="O190" s="216" t="n">
        <v>43500</v>
      </c>
      <c r="P190" s="118">
        <f>($D$5-O190)/365</f>
        <v/>
      </c>
      <c r="Q190" s="119">
        <f>Q190</f>
        <v/>
      </c>
      <c r="R190" s="52" t="n"/>
      <c r="S190" s="120" t="inlineStr">
        <is>
          <t>Great Britain</t>
        </is>
      </c>
      <c r="T190" s="120" t="inlineStr">
        <is>
          <t>GBP</t>
        </is>
      </c>
      <c r="U190" s="120" t="n">
        <v>153250</v>
      </c>
      <c r="V190" s="120" t="n"/>
      <c r="W190" s="120" t="n">
        <v>10023.80952380952</v>
      </c>
      <c r="X190" s="120">
        <f>W190+V190+U190</f>
        <v/>
      </c>
      <c r="Y190" s="121" t="n"/>
      <c r="Z190" s="121" t="n"/>
      <c r="AA190" s="122" t="n"/>
      <c r="AB190" s="122" t="n"/>
      <c r="AC190" s="122" t="n"/>
      <c r="AD190" s="123">
        <f>AC190+AB190+AA190</f>
        <v/>
      </c>
      <c r="AE190" s="124">
        <f>IFERROR(AD190/X190-1,"")</f>
        <v/>
      </c>
      <c r="AF190" s="217">
        <f>IF(LOWER(T190)="ILS",12,1)*X190/VLOOKUP($T190,CPC_USDConversion_xlTbl[[Currency2]:[Units/1 USD]],2,FALSE)</f>
        <v/>
      </c>
      <c r="AG190" s="217">
        <f>IF(LOWER(T190)="ILS",12,1)*AD190/VLOOKUP($T190,CPC_USDConversion_xlTbl[[Currency2]:[Units/1 USD]],2,FALSE)</f>
        <v/>
      </c>
      <c r="AH190" s="126">
        <f>AF190/VLOOKUP($S190,'CP$'!$B$5:$D$74,2,FALSE)</f>
        <v/>
      </c>
      <c r="AI190" s="126">
        <f>AG190/VLOOKUP($S190,'CP$'!$B$5:$D$74,2,FALSE)</f>
        <v/>
      </c>
      <c r="AJ190" s="52" t="n"/>
      <c r="AK190" s="127" t="inlineStr">
        <is>
          <t>Target Bonus</t>
        </is>
      </c>
      <c r="AL190" s="218" t="n">
        <v>3616.438356164384</v>
      </c>
      <c r="AM190" s="129" t="n">
        <v>10000</v>
      </c>
      <c r="AN190" s="121" t="n"/>
      <c r="AO190" s="130" t="n"/>
      <c r="AP190" s="131">
        <f>IFERROR(AO190/AM190,"")</f>
        <v/>
      </c>
      <c r="AQ190" s="219">
        <f>AO190*CC190</f>
        <v/>
      </c>
      <c r="AR190" s="219" t="n"/>
      <c r="AS190" s="220">
        <f>AQ190-AR190</f>
        <v/>
      </c>
      <c r="AT190" s="217">
        <f>AS190/VLOOKUP($T190,'USD Converstion'!$C$7:$D$174,2,FALSE)</f>
        <v/>
      </c>
      <c r="AU190" s="52" t="n"/>
      <c r="AV190" s="221" t="n">
        <v>43502</v>
      </c>
      <c r="AW190" s="222" t="n">
        <v>48700.96116504855</v>
      </c>
      <c r="AX190" s="222" t="n"/>
      <c r="AY190" s="223" t="n"/>
      <c r="AZ190" s="52" t="n"/>
      <c r="BA190" s="137" t="inlineStr">
        <is>
          <t>December, 2020 - Organization change from Title:Professional Services Regional Manager, Europe to Title:Head of Europe Professional Services</t>
        </is>
      </c>
      <c r="BB190" s="138" t="inlineStr">
        <is>
          <t xml:space="preserve"> </t>
        </is>
      </c>
      <c r="BC190" s="52" t="n"/>
      <c r="BD190" s="219" t="n">
        <v>115000</v>
      </c>
      <c r="BE190" s="219" t="n"/>
      <c r="BF190" s="219" t="n">
        <v>10000</v>
      </c>
      <c r="BG190" s="120">
        <f>BF190+BE190+BD190</f>
        <v/>
      </c>
      <c r="BH190" s="217">
        <f>IF(LOWER(T190)="ILS",12,1)*BG190/VLOOKUP($T190,CPC_USDConversion_xlTbl[[Currency2]:[Units/1 USD]],2,FALSE)</f>
        <v/>
      </c>
      <c r="BI190" s="224">
        <f>BH190/VLOOKUP($S190,'CP$'!$B$5:$D$74,2,FALSE)</f>
        <v/>
      </c>
      <c r="BJ190" s="140" t="n">
        <v>85000</v>
      </c>
      <c r="BK190" s="140" t="n">
        <v>120000</v>
      </c>
      <c r="BL190" s="141">
        <f>IFERROR(U190/X190,"")</f>
        <v/>
      </c>
      <c r="BM190" s="141">
        <f>IFERROR(V190/X190,"")</f>
        <v/>
      </c>
      <c r="BN190" s="141">
        <f>IFERROR(W190/X190,"")</f>
        <v/>
      </c>
      <c r="BO190" s="141">
        <f>IFERROR(AA190/AD190,"")</f>
        <v/>
      </c>
      <c r="BP190" s="141">
        <f>IFERROR(AB190/AD190,"")</f>
        <v/>
      </c>
      <c r="BQ190" s="141">
        <f>IFERROR(AC190/AD190,"")</f>
        <v/>
      </c>
      <c r="BR190" s="119" t="n">
        <v>2</v>
      </c>
      <c r="BS190" s="119" t="n">
        <v>2</v>
      </c>
      <c r="BT190" s="119" t="n">
        <v>4</v>
      </c>
      <c r="BU190" s="119" t="n"/>
      <c r="BV190" s="119" t="n"/>
      <c r="BW190" s="119" t="n"/>
      <c r="BX190" s="119" t="n"/>
      <c r="BY190" s="119" t="n"/>
      <c r="BZ190" s="119" t="inlineStr">
        <is>
          <t>Employee</t>
        </is>
      </c>
      <c r="CA190" s="142" t="inlineStr">
        <is>
          <t>T31M</t>
        </is>
      </c>
      <c r="CB190" s="131" t="n">
        <v>1</v>
      </c>
      <c r="CC190" s="143">
        <f>IF(P190&gt;1,1,P190)*CB190</f>
        <v/>
      </c>
      <c r="CD190" s="143" t="n"/>
      <c r="CE190" s="222" t="n">
        <v>38669.56</v>
      </c>
      <c r="CF190" s="86" t="n"/>
      <c r="CG190" s="219" t="n">
        <v>122151.2195121951</v>
      </c>
      <c r="CH190" s="217">
        <f>IF(LOWER(T190)="ILS",12,1)*CG190/VLOOKUP($T190,CPC_USDConversion_xlTbl[[Currency2]:[Units/1 USD]],2,FALSE)</f>
        <v/>
      </c>
      <c r="CI190" s="225">
        <f>AF190</f>
        <v/>
      </c>
      <c r="CJ190" s="225">
        <f>IFERROR(CI190-CH190,"")</f>
        <v/>
      </c>
      <c r="CK190" s="140">
        <f>ROUND(AN190*CC190,-2)</f>
        <v/>
      </c>
      <c r="CL190" s="217">
        <f>CK190/VLOOKUP($T190,'USD Converstion'!$C$7:$D$174,2,FALSE)</f>
        <v/>
      </c>
      <c r="CM190" s="145">
        <f>IF(AD190&gt;X190,1,0)</f>
        <v/>
      </c>
      <c r="CN190" s="225">
        <f>IF(CM190&gt;0,AG190,0)</f>
        <v/>
      </c>
      <c r="CO190" s="225">
        <f>IF(CM190=0,0,AF190)</f>
        <v/>
      </c>
      <c r="CP190" s="146" t="n">
        <v>0</v>
      </c>
      <c r="CQ190" s="147" t="inlineStr">
        <is>
          <t>Regular</t>
        </is>
      </c>
      <c r="CR190" s="225">
        <f>AM190/VLOOKUP(T190,'USD Converstion'!$C$7:$D$174,2,FALSE)</f>
        <v/>
      </c>
      <c r="CS190" s="226">
        <f>AT190</f>
        <v/>
      </c>
      <c r="CT190" s="222" t="n">
        <v>0</v>
      </c>
      <c r="CU190" s="227" t="n"/>
      <c r="CV190" s="145">
        <f>IF(AX190&gt;0,1,0)</f>
        <v/>
      </c>
      <c r="CW190" s="145">
        <f>IF(AY190&gt;0,1,0)</f>
        <v/>
      </c>
      <c r="CX190" s="52" t="n">
        <v>0</v>
      </c>
      <c r="DM190">
        <f>IF(LOWER(T190)="ILS",12,1)*Y190/VLOOKUP($T190,CPC_USDConversion_xlTbl[[Currency2]:[Units/1 USD]],2,FALSE)</f>
        <v/>
      </c>
    </row>
    <row r="191">
      <c r="B191" s="113" t="n">
        <v>11105</v>
      </c>
      <c r="C191" s="113" t="n">
        <v>85049</v>
      </c>
      <c r="D191" s="113" t="n">
        <v>72874</v>
      </c>
      <c r="E191" s="114" t="inlineStr">
        <is>
          <t>Jake Loots</t>
        </is>
      </c>
      <c r="F191" s="152" t="inlineStr">
        <is>
          <t>Lead Consultant</t>
        </is>
      </c>
      <c r="G191" s="113" t="inlineStr">
        <is>
          <t>Professional Services, Europe</t>
        </is>
      </c>
      <c r="H191" s="113" t="inlineStr">
        <is>
          <t>Ian Gander</t>
        </is>
      </c>
      <c r="I191" s="113" t="inlineStr">
        <is>
          <t>Eitan Lugassi (Gilad)</t>
        </is>
      </c>
      <c r="J191" s="114" t="inlineStr">
        <is>
          <t>Sharon Schusheim</t>
        </is>
      </c>
      <c r="K191" s="114" t="inlineStr">
        <is>
          <t>Sharon Schusheim</t>
        </is>
      </c>
      <c r="L191" s="113" t="inlineStr">
        <is>
          <t>Professional Services</t>
        </is>
      </c>
      <c r="M191" s="115" t="n">
        <v>1</v>
      </c>
      <c r="N191" s="151">
        <f>LEFT(CA191,3)</f>
        <v/>
      </c>
      <c r="O191" s="216" t="n">
        <v>42793</v>
      </c>
      <c r="P191" s="118">
        <f>($D$5-O191)/365</f>
        <v/>
      </c>
      <c r="Q191" s="119">
        <f>Q191</f>
        <v/>
      </c>
      <c r="R191" s="52" t="n"/>
      <c r="S191" s="120" t="inlineStr">
        <is>
          <t>Switzerland</t>
        </is>
      </c>
      <c r="T191" s="120" t="inlineStr">
        <is>
          <t>CHF</t>
        </is>
      </c>
      <c r="U191" s="120" t="n">
        <v>190125</v>
      </c>
      <c r="V191" s="120" t="n"/>
      <c r="W191" s="120" t="n">
        <v>17642.85714285714</v>
      </c>
      <c r="X191" s="120">
        <f>W191+V191+U191</f>
        <v/>
      </c>
      <c r="Y191" s="121" t="n">
        <v>191250</v>
      </c>
      <c r="Z191" s="121" t="n"/>
      <c r="AA191" s="122" t="n"/>
      <c r="AB191" s="122" t="n"/>
      <c r="AC191" s="122" t="n"/>
      <c r="AD191" s="123">
        <f>AC191+AB191+AA191</f>
        <v/>
      </c>
      <c r="AE191" s="124">
        <f>IFERROR(AD191/X191-1,"")</f>
        <v/>
      </c>
      <c r="AF191" s="217">
        <f>IF(LOWER(T191)="ILS",12,1)*X191/VLOOKUP($T191,CPC_USDConversion_xlTbl[[Currency2]:[Units/1 USD]],2,FALSE)</f>
        <v/>
      </c>
      <c r="AG191" s="217">
        <f>IF(LOWER(T191)="ILS",12,1)*AD191/VLOOKUP($T191,CPC_USDConversion_xlTbl[[Currency2]:[Units/1 USD]],2,FALSE)</f>
        <v/>
      </c>
      <c r="AH191" s="126">
        <f>AF191/VLOOKUP($S191,'CP$'!$B$5:$D$74,2,FALSE)</f>
        <v/>
      </c>
      <c r="AI191" s="126">
        <f>AG191/VLOOKUP($S191,'CP$'!$B$5:$D$74,2,FALSE)</f>
        <v/>
      </c>
      <c r="AJ191" s="52" t="n"/>
      <c r="AK191" s="127" t="inlineStr">
        <is>
          <t>Target Bonus</t>
        </is>
      </c>
      <c r="AL191" s="218" t="n">
        <v>20000</v>
      </c>
      <c r="AM191" s="129" t="n">
        <v>18000</v>
      </c>
      <c r="AN191" s="121" t="n">
        <v>25850</v>
      </c>
      <c r="AO191" s="130" t="n"/>
      <c r="AP191" s="131">
        <f>IFERROR(AO191/AM191,"")</f>
        <v/>
      </c>
      <c r="AQ191" s="219">
        <f>AO191*CC191</f>
        <v/>
      </c>
      <c r="AR191" s="219" t="n"/>
      <c r="AS191" s="220">
        <f>AQ191-AR191</f>
        <v/>
      </c>
      <c r="AT191" s="217">
        <f>AS191/VLOOKUP($T191,'USD Converstion'!$C$7:$D$174,2,FALSE)</f>
        <v/>
      </c>
      <c r="AU191" s="52" t="n"/>
      <c r="AV191" s="221" t="n">
        <v>43615</v>
      </c>
      <c r="AW191" s="222" t="n">
        <v>19547.55339805825</v>
      </c>
      <c r="AX191" s="222" t="n"/>
      <c r="AY191" s="223" t="n"/>
      <c r="AZ191" s="52" t="n"/>
      <c r="BA191" s="137" t="inlineStr">
        <is>
          <t>April, 2020 - Organization change from Team:Ian Gander - Short Term Engagements Europe to Team:Christian Goettsche - Professional Services Central Europe || June, 2020 - Title change from JS:T51P, Title:Professional Services Consultant to JS:T41P, Title:Lead Consultant</t>
        </is>
      </c>
      <c r="BB191" s="138" t="inlineStr">
        <is>
          <t xml:space="preserve"> </t>
        </is>
      </c>
      <c r="BC191" s="52" t="n"/>
      <c r="BD191" s="219" t="n">
        <v>142000</v>
      </c>
      <c r="BE191" s="219" t="n"/>
      <c r="BF191" s="219" t="n">
        <v>17000</v>
      </c>
      <c r="BG191" s="120">
        <f>BF191+BE191+BD191</f>
        <v/>
      </c>
      <c r="BH191" s="217">
        <f>IF(LOWER(T191)="ILS",12,1)*BG191/VLOOKUP($T191,CPC_USDConversion_xlTbl[[Currency2]:[Units/1 USD]],2,FALSE)</f>
        <v/>
      </c>
      <c r="BI191" s="224">
        <f>BH191/VLOOKUP($S191,'CP$'!$B$5:$D$74,2,FALSE)</f>
        <v/>
      </c>
      <c r="BJ191" s="140" t="n">
        <v>150000</v>
      </c>
      <c r="BK191" s="140" t="n">
        <v>180000</v>
      </c>
      <c r="BL191" s="141">
        <f>IFERROR(U191/X191,"")</f>
        <v/>
      </c>
      <c r="BM191" s="141">
        <f>IFERROR(V191/X191,"")</f>
        <v/>
      </c>
      <c r="BN191" s="141">
        <f>IFERROR(W191/X191,"")</f>
        <v/>
      </c>
      <c r="BO191" s="141">
        <f>IFERROR(AA191/AD191,"")</f>
        <v/>
      </c>
      <c r="BP191" s="141">
        <f>IFERROR(AB191/AD191,"")</f>
        <v/>
      </c>
      <c r="BQ191" s="141">
        <f>IFERROR(AC191/AD191,"")</f>
        <v/>
      </c>
      <c r="BR191" s="119" t="n">
        <v>5</v>
      </c>
      <c r="BS191" s="119" t="n">
        <v>5</v>
      </c>
      <c r="BT191" s="119" t="n">
        <v>4</v>
      </c>
      <c r="BU191" s="119" t="n">
        <v>4</v>
      </c>
      <c r="BV191" s="119" t="n"/>
      <c r="BW191" s="119" t="n"/>
      <c r="BX191" s="119" t="n"/>
      <c r="BY191" s="119" t="n"/>
      <c r="BZ191" s="119" t="inlineStr">
        <is>
          <t>Employee</t>
        </is>
      </c>
      <c r="CA191" s="142" t="inlineStr">
        <is>
          <t>T41P</t>
        </is>
      </c>
      <c r="CB191" s="131" t="n">
        <v>1</v>
      </c>
      <c r="CC191" s="143">
        <f>IF(P191&gt;1,1,P191)*CB191</f>
        <v/>
      </c>
      <c r="CD191" s="143" t="n"/>
      <c r="CE191" s="222" t="n">
        <v>21429.88</v>
      </c>
      <c r="CF191" s="86" t="n"/>
      <c r="CG191" s="219" t="n">
        <v>158736.5853658537</v>
      </c>
      <c r="CH191" s="217">
        <f>IF(LOWER(T191)="ILS",12,1)*CG191/VLOOKUP($T191,CPC_USDConversion_xlTbl[[Currency2]:[Units/1 USD]],2,FALSE)</f>
        <v/>
      </c>
      <c r="CI191" s="225">
        <f>AF191</f>
        <v/>
      </c>
      <c r="CJ191" s="225">
        <f>IFERROR(CI191-CH191,"")</f>
        <v/>
      </c>
      <c r="CK191" s="140">
        <f>ROUND(AN191*CC191,-2)</f>
        <v/>
      </c>
      <c r="CL191" s="217">
        <f>CK191/VLOOKUP($T191,'USD Converstion'!$C$7:$D$174,2,FALSE)</f>
        <v/>
      </c>
      <c r="CM191" s="145">
        <f>IF(AD191&gt;X191,1,0)</f>
        <v/>
      </c>
      <c r="CN191" s="225">
        <f>IF(CM191&gt;0,AG191,0)</f>
        <v/>
      </c>
      <c r="CO191" s="225">
        <f>IF(CM191=0,0,AF191)</f>
        <v/>
      </c>
      <c r="CP191" s="146" t="n">
        <v>0</v>
      </c>
      <c r="CQ191" s="147" t="inlineStr">
        <is>
          <t>Regular</t>
        </is>
      </c>
      <c r="CR191" s="225">
        <f>AM191/VLOOKUP(T191,'USD Converstion'!$C$7:$D$174,2,FALSE)</f>
        <v/>
      </c>
      <c r="CS191" s="226">
        <f>AT191</f>
        <v/>
      </c>
      <c r="CT191" s="222" t="n">
        <v>0</v>
      </c>
      <c r="CU191" s="227" t="n"/>
      <c r="CV191" s="145">
        <f>IF(AX191&gt;0,1,0)</f>
        <v/>
      </c>
      <c r="CW191" s="145">
        <f>IF(AY191&gt;0,1,0)</f>
        <v/>
      </c>
      <c r="CX191" s="52" t="n">
        <v>0</v>
      </c>
      <c r="DM191">
        <f>IF(LOWER(T191)="ILS",12,1)*Y191/VLOOKUP($T191,CPC_USDConversion_xlTbl[[Currency2]:[Units/1 USD]],2,FALSE)</f>
        <v/>
      </c>
    </row>
    <row r="192">
      <c r="B192" s="113" t="n">
        <v>105863</v>
      </c>
      <c r="C192" s="113" t="n">
        <v>32531</v>
      </c>
      <c r="D192" s="113" t="n">
        <v>119718</v>
      </c>
      <c r="E192" s="114" t="inlineStr">
        <is>
          <t>Jochen Hoechner</t>
        </is>
      </c>
      <c r="F192" s="152" t="inlineStr">
        <is>
          <t>Lead Consultant</t>
        </is>
      </c>
      <c r="G192" s="113" t="inlineStr">
        <is>
          <t>Professional Services, Europe</t>
        </is>
      </c>
      <c r="H192" s="113" t="inlineStr">
        <is>
          <t>Ian Gander</t>
        </is>
      </c>
      <c r="I192" s="113" t="inlineStr">
        <is>
          <t>Eitan Lugassi (Gilad)</t>
        </is>
      </c>
      <c r="J192" s="114" t="inlineStr">
        <is>
          <t>Sharon Schusheim</t>
        </is>
      </c>
      <c r="K192" s="114" t="inlineStr">
        <is>
          <t>Sharon Schusheim</t>
        </is>
      </c>
      <c r="L192" s="113" t="inlineStr">
        <is>
          <t>Professional Services</t>
        </is>
      </c>
      <c r="M192" s="115" t="n">
        <v>1</v>
      </c>
      <c r="N192" s="151">
        <f>LEFT(CA192,3)</f>
        <v/>
      </c>
      <c r="O192" s="216" t="n">
        <v>42005</v>
      </c>
      <c r="P192" s="118">
        <f>($D$5-O192)/365</f>
        <v/>
      </c>
      <c r="Q192" s="119">
        <f>Q192</f>
        <v/>
      </c>
      <c r="R192" s="52" t="n"/>
      <c r="S192" s="120" t="inlineStr">
        <is>
          <t>Germany</t>
        </is>
      </c>
      <c r="T192" s="120" t="inlineStr">
        <is>
          <t>EUR</t>
        </is>
      </c>
      <c r="U192" s="120" t="n">
        <v>119500</v>
      </c>
      <c r="V192" s="120" t="n"/>
      <c r="W192" s="120" t="n">
        <v>10119.04761904762</v>
      </c>
      <c r="X192" s="120">
        <f>W192+V192+U192</f>
        <v/>
      </c>
      <c r="Y192" s="121" t="n"/>
      <c r="Z192" s="121" t="n"/>
      <c r="AA192" s="122" t="n"/>
      <c r="AB192" s="122" t="n"/>
      <c r="AC192" s="122" t="n"/>
      <c r="AD192" s="123">
        <f>AC192+AB192+AA192</f>
        <v/>
      </c>
      <c r="AE192" s="124">
        <f>IFERROR(AD192/X192-1,"")</f>
        <v/>
      </c>
      <c r="AF192" s="217">
        <f>IF(LOWER(T192)="ILS",12,1)*X192/VLOOKUP($T192,CPC_USDConversion_xlTbl[[Currency2]:[Units/1 USD]],2,FALSE)</f>
        <v/>
      </c>
      <c r="AG192" s="217">
        <f>IF(LOWER(T192)="ILS",12,1)*AD192/VLOOKUP($T192,CPC_USDConversion_xlTbl[[Currency2]:[Units/1 USD]],2,FALSE)</f>
        <v/>
      </c>
      <c r="AH192" s="126">
        <f>AF192/VLOOKUP($S192,'CP$'!$B$5:$D$74,2,FALSE)</f>
        <v/>
      </c>
      <c r="AI192" s="126">
        <f>AG192/VLOOKUP($S192,'CP$'!$B$5:$D$74,2,FALSE)</f>
        <v/>
      </c>
      <c r="AJ192" s="52" t="n"/>
      <c r="AK192" s="127" t="inlineStr">
        <is>
          <t>Target Bonus</t>
        </is>
      </c>
      <c r="AL192" s="218" t="n">
        <v>10500</v>
      </c>
      <c r="AM192" s="129" t="n">
        <v>10100</v>
      </c>
      <c r="AN192" s="121" t="n"/>
      <c r="AO192" s="130" t="n"/>
      <c r="AP192" s="131">
        <f>IFERROR(AO192/AM192,"")</f>
        <v/>
      </c>
      <c r="AQ192" s="219">
        <f>AO192*CC192</f>
        <v/>
      </c>
      <c r="AR192" s="219" t="n"/>
      <c r="AS192" s="220">
        <f>AQ192-AR192</f>
        <v/>
      </c>
      <c r="AT192" s="217">
        <f>AS192/VLOOKUP($T192,'USD Converstion'!$C$7:$D$174,2,FALSE)</f>
        <v/>
      </c>
      <c r="AU192" s="52" t="n"/>
      <c r="AV192" s="221" t="n">
        <v>43957</v>
      </c>
      <c r="AW192" s="222" t="n">
        <v>29231.10679611651</v>
      </c>
      <c r="AX192" s="222" t="n"/>
      <c r="AY192" s="223" t="n"/>
      <c r="AZ192" s="52" t="n"/>
      <c r="BA192" s="137" t="n"/>
      <c r="BB192" s="138" t="inlineStr">
        <is>
          <t xml:space="preserve"> </t>
        </is>
      </c>
      <c r="BC192" s="52" t="n"/>
      <c r="BD192" s="219" t="n">
        <v>85230</v>
      </c>
      <c r="BE192" s="219" t="n"/>
      <c r="BF192" s="219" t="n">
        <v>9470</v>
      </c>
      <c r="BG192" s="120">
        <f>BF192+BE192+BD192</f>
        <v/>
      </c>
      <c r="BH192" s="217">
        <f>IF(LOWER(T192)="ILS",12,1)*BG192/VLOOKUP($T192,CPC_USDConversion_xlTbl[[Currency2]:[Units/1 USD]],2,FALSE)</f>
        <v/>
      </c>
      <c r="BI192" s="224">
        <f>BH192/VLOOKUP($S192,'CP$'!$B$5:$D$74,2,FALSE)</f>
        <v/>
      </c>
      <c r="BJ192" s="140" t="n">
        <v>80000</v>
      </c>
      <c r="BK192" s="140" t="n">
        <v>110000</v>
      </c>
      <c r="BL192" s="141">
        <f>IFERROR(U192/X192,"")</f>
        <v/>
      </c>
      <c r="BM192" s="141">
        <f>IFERROR(V192/X192,"")</f>
        <v/>
      </c>
      <c r="BN192" s="141">
        <f>IFERROR(W192/X192,"")</f>
        <v/>
      </c>
      <c r="BO192" s="141">
        <f>IFERROR(AA192/AD192,"")</f>
        <v/>
      </c>
      <c r="BP192" s="141">
        <f>IFERROR(AB192/AD192,"")</f>
        <v/>
      </c>
      <c r="BQ192" s="141">
        <f>IFERROR(AC192/AD192,"")</f>
        <v/>
      </c>
      <c r="BR192" s="119" t="n">
        <v>3</v>
      </c>
      <c r="BS192" s="119" t="n">
        <v>4</v>
      </c>
      <c r="BT192" s="119" t="n">
        <v>5</v>
      </c>
      <c r="BU192" s="119" t="n"/>
      <c r="BV192" s="119" t="n"/>
      <c r="BW192" s="119" t="n"/>
      <c r="BX192" s="119" t="n"/>
      <c r="BY192" s="119" t="n"/>
      <c r="BZ192" s="119" t="inlineStr">
        <is>
          <t>Employee</t>
        </is>
      </c>
      <c r="CA192" s="142" t="inlineStr">
        <is>
          <t>T41P</t>
        </is>
      </c>
      <c r="CB192" s="131" t="n">
        <v>1</v>
      </c>
      <c r="CC192" s="143">
        <f>IF(P192&gt;1,1,P192)*CB192</f>
        <v/>
      </c>
      <c r="CD192" s="143" t="n"/>
      <c r="CE192" s="222" t="n">
        <v>52197.92</v>
      </c>
      <c r="CF192" s="86" t="n"/>
      <c r="CG192" s="219" t="n">
        <v>95907.31707317074</v>
      </c>
      <c r="CH192" s="217">
        <f>IF(LOWER(T192)="ILS",12,1)*CG192/VLOOKUP($T192,CPC_USDConversion_xlTbl[[Currency2]:[Units/1 USD]],2,FALSE)</f>
        <v/>
      </c>
      <c r="CI192" s="225">
        <f>AF192</f>
        <v/>
      </c>
      <c r="CJ192" s="225">
        <f>IFERROR(CI192-CH192,"")</f>
        <v/>
      </c>
      <c r="CK192" s="140">
        <f>ROUND(AN192*CC192,-2)</f>
        <v/>
      </c>
      <c r="CL192" s="217">
        <f>CK192/VLOOKUP($T192,'USD Converstion'!$C$7:$D$174,2,FALSE)</f>
        <v/>
      </c>
      <c r="CM192" s="145">
        <f>IF(AD192&gt;X192,1,0)</f>
        <v/>
      </c>
      <c r="CN192" s="225">
        <f>IF(CM192&gt;0,AG192,0)</f>
        <v/>
      </c>
      <c r="CO192" s="225">
        <f>IF(CM192=0,0,AF192)</f>
        <v/>
      </c>
      <c r="CP192" s="146" t="n">
        <v>0</v>
      </c>
      <c r="CQ192" s="147" t="inlineStr">
        <is>
          <t>Regular</t>
        </is>
      </c>
      <c r="CR192" s="225">
        <f>AM192/VLOOKUP(T192,'USD Converstion'!$C$7:$D$174,2,FALSE)</f>
        <v/>
      </c>
      <c r="CS192" s="226">
        <f>AT192</f>
        <v/>
      </c>
      <c r="CT192" s="222" t="n">
        <v>0</v>
      </c>
      <c r="CU192" s="227" t="n"/>
      <c r="CV192" s="145">
        <f>IF(AX192&gt;0,1,0)</f>
        <v/>
      </c>
      <c r="CW192" s="145">
        <f>IF(AY192&gt;0,1,0)</f>
        <v/>
      </c>
      <c r="CX192" s="52" t="n">
        <v>0</v>
      </c>
      <c r="DM192">
        <f>IF(LOWER(T192)="ILS",12,1)*Y192/VLOOKUP($T192,CPC_USDConversion_xlTbl[[Currency2]:[Units/1 USD]],2,FALSE)</f>
        <v/>
      </c>
    </row>
    <row r="193">
      <c r="B193" s="113" t="n">
        <v>120163</v>
      </c>
      <c r="C193" s="113" t="n">
        <v>49153</v>
      </c>
      <c r="D193" s="113" t="n"/>
      <c r="E193" s="114" t="inlineStr">
        <is>
          <t>Jon Paine</t>
        </is>
      </c>
      <c r="F193" s="152" t="inlineStr">
        <is>
          <t>Principal Consultant</t>
        </is>
      </c>
      <c r="G193" s="113" t="inlineStr">
        <is>
          <t>Professional Services, Europe</t>
        </is>
      </c>
      <c r="H193" s="113" t="inlineStr">
        <is>
          <t>Ian Gander</t>
        </is>
      </c>
      <c r="I193" s="113" t="inlineStr">
        <is>
          <t>Eitan Lugassi (Gilad)</t>
        </is>
      </c>
      <c r="J193" s="114" t="inlineStr">
        <is>
          <t>Sharon Schusheim</t>
        </is>
      </c>
      <c r="K193" s="114" t="inlineStr">
        <is>
          <t>Sharon Schusheim</t>
        </is>
      </c>
      <c r="L193" s="113" t="inlineStr">
        <is>
          <t>Professional Services</t>
        </is>
      </c>
      <c r="M193" s="115" t="n">
        <v>1</v>
      </c>
      <c r="N193" s="151">
        <f>LEFT(CA193,3)</f>
        <v/>
      </c>
      <c r="O193" s="216" t="n">
        <v>38839</v>
      </c>
      <c r="P193" s="118">
        <f>($D$5-O193)/365</f>
        <v/>
      </c>
      <c r="Q193" s="119">
        <f>Q193</f>
        <v/>
      </c>
      <c r="R193" s="52" t="n"/>
      <c r="S193" s="120" t="inlineStr">
        <is>
          <t>Great Britain</t>
        </is>
      </c>
      <c r="T193" s="120" t="inlineStr">
        <is>
          <t>GBP</t>
        </is>
      </c>
      <c r="U193" s="120" t="n">
        <v>104500</v>
      </c>
      <c r="V193" s="120" t="n"/>
      <c r="W193" s="120" t="n">
        <v>11547.61904761905</v>
      </c>
      <c r="X193" s="120">
        <f>W193+V193+U193</f>
        <v/>
      </c>
      <c r="Y193" s="121" t="n"/>
      <c r="Z193" s="121" t="n"/>
      <c r="AA193" s="122" t="n"/>
      <c r="AB193" s="122" t="n"/>
      <c r="AC193" s="122" t="n"/>
      <c r="AD193" s="123">
        <f>AC193+AB193+AA193</f>
        <v/>
      </c>
      <c r="AE193" s="124">
        <f>IFERROR(AD193/X193-1,"")</f>
        <v/>
      </c>
      <c r="AF193" s="217">
        <f>IF(LOWER(T193)="ILS",12,1)*X193/VLOOKUP($T193,CPC_USDConversion_xlTbl[[Currency2]:[Units/1 USD]],2,FALSE)</f>
        <v/>
      </c>
      <c r="AG193" s="217">
        <f>IF(LOWER(T193)="ILS",12,1)*AD193/VLOOKUP($T193,CPC_USDConversion_xlTbl[[Currency2]:[Units/1 USD]],2,FALSE)</f>
        <v/>
      </c>
      <c r="AH193" s="126">
        <f>AF193/VLOOKUP($S193,'CP$'!$B$5:$D$74,2,FALSE)</f>
        <v/>
      </c>
      <c r="AI193" s="126">
        <f>AG193/VLOOKUP($S193,'CP$'!$B$5:$D$74,2,FALSE)</f>
        <v/>
      </c>
      <c r="AJ193" s="52" t="n"/>
      <c r="AK193" s="127" t="inlineStr">
        <is>
          <t>Target Bonus</t>
        </is>
      </c>
      <c r="AL193" s="218" t="n">
        <v>12500</v>
      </c>
      <c r="AM193" s="129" t="n">
        <v>11600</v>
      </c>
      <c r="AN193" s="121" t="n"/>
      <c r="AO193" s="130" t="n"/>
      <c r="AP193" s="131">
        <f>IFERROR(AO193/AM193,"")</f>
        <v/>
      </c>
      <c r="AQ193" s="219">
        <f>AO193*CC193</f>
        <v/>
      </c>
      <c r="AR193" s="219" t="n"/>
      <c r="AS193" s="220">
        <f>AQ193-AR193</f>
        <v/>
      </c>
      <c r="AT193" s="217">
        <f>AS193/VLOOKUP($T193,'USD Converstion'!$C$7:$D$174,2,FALSE)</f>
        <v/>
      </c>
      <c r="AU193" s="52" t="n"/>
      <c r="AV193" s="221" t="n">
        <v>43615</v>
      </c>
      <c r="AW193" s="222" t="n">
        <v>31241.71844660194</v>
      </c>
      <c r="AX193" s="222" t="n"/>
      <c r="AY193" s="223" t="n"/>
      <c r="AZ193" s="52" t="n"/>
      <c r="BA193" s="137" t="inlineStr">
        <is>
          <t>April, 2020 - Organization change from Team:Ian Gander - Short Term Engagements Europe to Team:Ian Gander - Professional Services, Europe</t>
        </is>
      </c>
      <c r="BB193" s="138" t="inlineStr">
        <is>
          <t xml:space="preserve"> </t>
        </is>
      </c>
      <c r="BC193" s="52" t="n"/>
      <c r="BD193" s="219" t="n">
        <v>73500</v>
      </c>
      <c r="BE193" s="219" t="n"/>
      <c r="BF193" s="219" t="n">
        <v>11000</v>
      </c>
      <c r="BG193" s="120">
        <f>BF193+BE193+BD193</f>
        <v/>
      </c>
      <c r="BH193" s="217">
        <f>IF(LOWER(T193)="ILS",12,1)*BG193/VLOOKUP($T193,CPC_USDConversion_xlTbl[[Currency2]:[Units/1 USD]],2,FALSE)</f>
        <v/>
      </c>
      <c r="BI193" s="224">
        <f>BH193/VLOOKUP($S193,'CP$'!$B$5:$D$74,2,FALSE)</f>
        <v/>
      </c>
      <c r="BJ193" s="140" t="n">
        <v>65000</v>
      </c>
      <c r="BK193" s="140" t="n">
        <v>105000</v>
      </c>
      <c r="BL193" s="141">
        <f>IFERROR(U193/X193,"")</f>
        <v/>
      </c>
      <c r="BM193" s="141">
        <f>IFERROR(V193/X193,"")</f>
        <v/>
      </c>
      <c r="BN193" s="141">
        <f>IFERROR(W193/X193,"")</f>
        <v/>
      </c>
      <c r="BO193" s="141">
        <f>IFERROR(AA193/AD193,"")</f>
        <v/>
      </c>
      <c r="BP193" s="141">
        <f>IFERROR(AB193/AD193,"")</f>
        <v/>
      </c>
      <c r="BQ193" s="141">
        <f>IFERROR(AC193/AD193,"")</f>
        <v/>
      </c>
      <c r="BR193" s="119" t="n">
        <v>4</v>
      </c>
      <c r="BS193" s="119" t="n">
        <v>4</v>
      </c>
      <c r="BT193" s="119" t="n">
        <v>5</v>
      </c>
      <c r="BU193" s="119" t="n"/>
      <c r="BV193" s="119" t="n"/>
      <c r="BW193" s="119" t="n"/>
      <c r="BX193" s="119" t="n"/>
      <c r="BY193" s="119" t="n"/>
      <c r="BZ193" s="119" t="inlineStr">
        <is>
          <t>Employee</t>
        </is>
      </c>
      <c r="CA193" s="142" t="inlineStr">
        <is>
          <t>T41P</t>
        </is>
      </c>
      <c r="CB193" s="131" t="n">
        <v>1</v>
      </c>
      <c r="CC193" s="143">
        <f>IF(P193&gt;1,1,P193)*CB193</f>
        <v/>
      </c>
      <c r="CD193" s="143" t="n"/>
      <c r="CE193" s="222" t="n">
        <v>31127.2</v>
      </c>
      <c r="CF193" s="86" t="n"/>
      <c r="CG193" s="219" t="n">
        <v>85663.41463414635</v>
      </c>
      <c r="CH193" s="217">
        <f>IF(LOWER(T193)="ILS",12,1)*CG193/VLOOKUP($T193,CPC_USDConversion_xlTbl[[Currency2]:[Units/1 USD]],2,FALSE)</f>
        <v/>
      </c>
      <c r="CI193" s="225">
        <f>AF193</f>
        <v/>
      </c>
      <c r="CJ193" s="225">
        <f>IFERROR(CI193-CH193,"")</f>
        <v/>
      </c>
      <c r="CK193" s="140">
        <f>ROUND(AN193*CC193,-2)</f>
        <v/>
      </c>
      <c r="CL193" s="217">
        <f>CK193/VLOOKUP($T193,'USD Converstion'!$C$7:$D$174,2,FALSE)</f>
        <v/>
      </c>
      <c r="CM193" s="145">
        <f>IF(AD193&gt;X193,1,0)</f>
        <v/>
      </c>
      <c r="CN193" s="225">
        <f>IF(CM193&gt;0,AG193,0)</f>
        <v/>
      </c>
      <c r="CO193" s="225">
        <f>IF(CM193=0,0,AF193)</f>
        <v/>
      </c>
      <c r="CP193" s="146" t="n">
        <v>0</v>
      </c>
      <c r="CQ193" s="147" t="inlineStr">
        <is>
          <t>Regular</t>
        </is>
      </c>
      <c r="CR193" s="225">
        <f>AM193/VLOOKUP(T193,'USD Converstion'!$C$7:$D$174,2,FALSE)</f>
        <v/>
      </c>
      <c r="CS193" s="226">
        <f>AT193</f>
        <v/>
      </c>
      <c r="CT193" s="222" t="n">
        <v>0</v>
      </c>
      <c r="CU193" s="227" t="n"/>
      <c r="CV193" s="145">
        <f>IF(AX193&gt;0,1,0)</f>
        <v/>
      </c>
      <c r="CW193" s="145">
        <f>IF(AY193&gt;0,1,0)</f>
        <v/>
      </c>
      <c r="CX193" s="52" t="n">
        <v>0</v>
      </c>
      <c r="DM193">
        <f>IF(LOWER(T193)="ILS",12,1)*Y193/VLOOKUP($T193,CPC_USDConversion_xlTbl[[Currency2]:[Units/1 USD]],2,FALSE)</f>
        <v/>
      </c>
    </row>
    <row r="194">
      <c r="B194" s="113" t="n">
        <v>122321</v>
      </c>
      <c r="C194" s="113" t="n">
        <v>111318</v>
      </c>
      <c r="D194" s="113" t="n">
        <v>32532</v>
      </c>
      <c r="E194" s="114" t="inlineStr">
        <is>
          <t>Jose Antonio Aceituno</t>
        </is>
      </c>
      <c r="F194" s="152" t="inlineStr">
        <is>
          <t>Professional Services Consultant</t>
        </is>
      </c>
      <c r="G194" s="113" t="inlineStr">
        <is>
          <t>Professional Services, Europe</t>
        </is>
      </c>
      <c r="H194" s="113" t="inlineStr">
        <is>
          <t>Ian Gander</t>
        </is>
      </c>
      <c r="I194" s="113" t="inlineStr">
        <is>
          <t>Eitan Lugassi (Gilad)</t>
        </is>
      </c>
      <c r="J194" s="114" t="inlineStr">
        <is>
          <t>Sharon Schusheim</t>
        </is>
      </c>
      <c r="K194" s="114" t="inlineStr">
        <is>
          <t>Sharon Schusheim</t>
        </is>
      </c>
      <c r="L194" s="113" t="inlineStr">
        <is>
          <t>Professional Services</t>
        </is>
      </c>
      <c r="M194" s="115" t="n">
        <v>1</v>
      </c>
      <c r="N194" s="151">
        <f>LEFT(CA194,3)</f>
        <v/>
      </c>
      <c r="O194" s="216" t="n">
        <v>42947</v>
      </c>
      <c r="P194" s="118">
        <f>($D$5-O194)/365</f>
        <v/>
      </c>
      <c r="Q194" s="119">
        <f>Q194</f>
        <v/>
      </c>
      <c r="R194" s="52" t="n"/>
      <c r="S194" s="120" t="inlineStr">
        <is>
          <t>Spain</t>
        </is>
      </c>
      <c r="T194" s="120" t="inlineStr">
        <is>
          <t>EUR</t>
        </is>
      </c>
      <c r="U194" s="120" t="n">
        <v>84500</v>
      </c>
      <c r="V194" s="120" t="n"/>
      <c r="W194" s="120" t="n">
        <v>7357.142857142857</v>
      </c>
      <c r="X194" s="120">
        <f>W194+V194+U194</f>
        <v/>
      </c>
      <c r="Y194" s="121" t="n"/>
      <c r="Z194" s="121" t="n"/>
      <c r="AA194" s="122" t="n"/>
      <c r="AB194" s="122" t="n"/>
      <c r="AC194" s="122" t="n"/>
      <c r="AD194" s="123">
        <f>AC194+AB194+AA194</f>
        <v/>
      </c>
      <c r="AE194" s="124">
        <f>IFERROR(AD194/X194-1,"")</f>
        <v/>
      </c>
      <c r="AF194" s="217">
        <f>IF(LOWER(T194)="ILS",12,1)*X194/VLOOKUP($T194,CPC_USDConversion_xlTbl[[Currency2]:[Units/1 USD]],2,FALSE)</f>
        <v/>
      </c>
      <c r="AG194" s="217">
        <f>IF(LOWER(T194)="ILS",12,1)*AD194/VLOOKUP($T194,CPC_USDConversion_xlTbl[[Currency2]:[Units/1 USD]],2,FALSE)</f>
        <v/>
      </c>
      <c r="AH194" s="126">
        <f>AF194/VLOOKUP($S194,'CP$'!$B$5:$D$74,2,FALSE)</f>
        <v/>
      </c>
      <c r="AI194" s="126">
        <f>AG194/VLOOKUP($S194,'CP$'!$B$5:$D$74,2,FALSE)</f>
        <v/>
      </c>
      <c r="AJ194" s="52" t="n"/>
      <c r="AK194" s="127" t="inlineStr">
        <is>
          <t>Target Bonus</t>
        </is>
      </c>
      <c r="AL194" s="218" t="n">
        <v>7500</v>
      </c>
      <c r="AM194" s="129" t="n">
        <v>7200</v>
      </c>
      <c r="AN194" s="121" t="n"/>
      <c r="AO194" s="130" t="n"/>
      <c r="AP194" s="131">
        <f>IFERROR(AO194/AM194,"")</f>
        <v/>
      </c>
      <c r="AQ194" s="219">
        <f>AO194*CC194</f>
        <v/>
      </c>
      <c r="AR194" s="219" t="n"/>
      <c r="AS194" s="220">
        <f>AQ194-AR194</f>
        <v/>
      </c>
      <c r="AT194" s="217">
        <f>AS194/VLOOKUP($T194,'USD Converstion'!$C$7:$D$174,2,FALSE)</f>
        <v/>
      </c>
      <c r="AU194" s="52" t="n"/>
      <c r="AV194" s="221" t="n">
        <v>43615</v>
      </c>
      <c r="AW194" s="222" t="n">
        <v>15722.35922330097</v>
      </c>
      <c r="AX194" s="222" t="n"/>
      <c r="AY194" s="223" t="n"/>
      <c r="AZ194" s="52" t="n"/>
      <c r="BA194" s="137" t="n"/>
      <c r="BB194" s="138" t="inlineStr">
        <is>
          <t xml:space="preserve"> </t>
        </is>
      </c>
      <c r="BC194" s="52" t="n"/>
      <c r="BD194" s="219" t="n">
        <v>58000</v>
      </c>
      <c r="BE194" s="219" t="n"/>
      <c r="BF194" s="219" t="n">
        <v>7000</v>
      </c>
      <c r="BG194" s="120">
        <f>BF194+BE194+BD194</f>
        <v/>
      </c>
      <c r="BH194" s="217">
        <f>IF(LOWER(T194)="ILS",12,1)*BG194/VLOOKUP($T194,CPC_USDConversion_xlTbl[[Currency2]:[Units/1 USD]],2,FALSE)</f>
        <v/>
      </c>
      <c r="BI194" s="224">
        <f>BH194/VLOOKUP($S194,'CP$'!$B$5:$D$74,2,FALSE)</f>
        <v/>
      </c>
      <c r="BJ194" s="140" t="n">
        <v>55000</v>
      </c>
      <c r="BK194" s="140" t="n">
        <v>80000</v>
      </c>
      <c r="BL194" s="141">
        <f>IFERROR(U194/X194,"")</f>
        <v/>
      </c>
      <c r="BM194" s="141">
        <f>IFERROR(V194/X194,"")</f>
        <v/>
      </c>
      <c r="BN194" s="141">
        <f>IFERROR(W194/X194,"")</f>
        <v/>
      </c>
      <c r="BO194" s="141">
        <f>IFERROR(AA194/AD194,"")</f>
        <v/>
      </c>
      <c r="BP194" s="141">
        <f>IFERROR(AB194/AD194,"")</f>
        <v/>
      </c>
      <c r="BQ194" s="141">
        <f>IFERROR(AC194/AD194,"")</f>
        <v/>
      </c>
      <c r="BR194" s="119" t="n">
        <v>3</v>
      </c>
      <c r="BS194" s="119" t="n">
        <v>3</v>
      </c>
      <c r="BT194" s="119" t="n">
        <v>3</v>
      </c>
      <c r="BU194" s="119" t="n"/>
      <c r="BV194" s="119" t="n"/>
      <c r="BW194" s="119" t="n"/>
      <c r="BX194" s="119" t="n"/>
      <c r="BY194" s="119" t="n"/>
      <c r="BZ194" s="119" t="inlineStr">
        <is>
          <t>Employee</t>
        </is>
      </c>
      <c r="CA194" s="142" t="inlineStr">
        <is>
          <t>T41P</t>
        </is>
      </c>
      <c r="CB194" s="131" t="n">
        <v>1</v>
      </c>
      <c r="CC194" s="143">
        <f>IF(P194&gt;1,1,P194)*CB194</f>
        <v/>
      </c>
      <c r="CD194" s="143" t="n"/>
      <c r="CE194" s="222" t="n">
        <v>12690.32</v>
      </c>
      <c r="CF194" s="86" t="n"/>
      <c r="CG194" s="219" t="n">
        <v>65760.9756097561</v>
      </c>
      <c r="CH194" s="217">
        <f>IF(LOWER(T194)="ILS",12,1)*CG194/VLOOKUP($T194,CPC_USDConversion_xlTbl[[Currency2]:[Units/1 USD]],2,FALSE)</f>
        <v/>
      </c>
      <c r="CI194" s="225">
        <f>AF194</f>
        <v/>
      </c>
      <c r="CJ194" s="225">
        <f>IFERROR(CI194-CH194,"")</f>
        <v/>
      </c>
      <c r="CK194" s="140">
        <f>ROUND(AN194*CC194,-2)</f>
        <v/>
      </c>
      <c r="CL194" s="217">
        <f>CK194/VLOOKUP($T194,'USD Converstion'!$C$7:$D$174,2,FALSE)</f>
        <v/>
      </c>
      <c r="CM194" s="145">
        <f>IF(AD194&gt;X194,1,0)</f>
        <v/>
      </c>
      <c r="CN194" s="225">
        <f>IF(CM194&gt;0,AG194,0)</f>
        <v/>
      </c>
      <c r="CO194" s="225">
        <f>IF(CM194=0,0,AF194)</f>
        <v/>
      </c>
      <c r="CP194" s="146" t="n">
        <v>0</v>
      </c>
      <c r="CQ194" s="147" t="inlineStr">
        <is>
          <t>Regular</t>
        </is>
      </c>
      <c r="CR194" s="225">
        <f>AM194/VLOOKUP(T194,'USD Converstion'!$C$7:$D$174,2,FALSE)</f>
        <v/>
      </c>
      <c r="CS194" s="226">
        <f>AT194</f>
        <v/>
      </c>
      <c r="CT194" s="222" t="n">
        <v>0</v>
      </c>
      <c r="CU194" s="227" t="n"/>
      <c r="CV194" s="145">
        <f>IF(AX194&gt;0,1,0)</f>
        <v/>
      </c>
      <c r="CW194" s="145">
        <f>IF(AY194&gt;0,1,0)</f>
        <v/>
      </c>
      <c r="CX194" s="52" t="n">
        <v>0</v>
      </c>
      <c r="DM194">
        <f>IF(LOWER(T194)="ILS",12,1)*Y194/VLOOKUP($T194,CPC_USDConversion_xlTbl[[Currency2]:[Units/1 USD]],2,FALSE)</f>
        <v/>
      </c>
    </row>
    <row r="195">
      <c r="B195" s="113" t="n">
        <v>107705</v>
      </c>
      <c r="C195" s="113" t="n">
        <v>84741</v>
      </c>
      <c r="D195" s="113" t="n"/>
      <c r="E195" s="114" t="inlineStr">
        <is>
          <t>Kamaljeet Juneja</t>
        </is>
      </c>
      <c r="F195" s="152" t="inlineStr">
        <is>
          <t>Lead Consultant</t>
        </is>
      </c>
      <c r="G195" s="113" t="inlineStr">
        <is>
          <t>Professional Services APAC</t>
        </is>
      </c>
      <c r="H195" s="113" t="inlineStr">
        <is>
          <t>Richard Woodland</t>
        </is>
      </c>
      <c r="I195" s="113" t="inlineStr">
        <is>
          <t>Eitan Lugassi (Gilad)</t>
        </is>
      </c>
      <c r="J195" s="114" t="inlineStr">
        <is>
          <t>Sharon Schusheim</t>
        </is>
      </c>
      <c r="K195" s="114" t="inlineStr">
        <is>
          <t>Sharon Schusheim</t>
        </is>
      </c>
      <c r="L195" s="113" t="inlineStr">
        <is>
          <t>Professional Services</t>
        </is>
      </c>
      <c r="M195" s="115" t="n">
        <v>1</v>
      </c>
      <c r="N195" s="151">
        <f>LEFT(CA195,3)</f>
        <v/>
      </c>
      <c r="O195" s="216" t="n">
        <v>36724</v>
      </c>
      <c r="P195" s="118">
        <f>($D$5-O195)/365</f>
        <v/>
      </c>
      <c r="Q195" s="119">
        <f>Q195</f>
        <v/>
      </c>
      <c r="R195" s="52" t="n"/>
      <c r="S195" s="120" t="inlineStr">
        <is>
          <t>India</t>
        </is>
      </c>
      <c r="T195" s="120" t="inlineStr">
        <is>
          <t>INR</t>
        </is>
      </c>
      <c r="U195" s="120" t="n">
        <v>3259500</v>
      </c>
      <c r="V195" s="120" t="n"/>
      <c r="W195" s="120" t="n">
        <v>448119.0476190476</v>
      </c>
      <c r="X195" s="120">
        <f>W195+V195+U195</f>
        <v/>
      </c>
      <c r="Y195" s="121" t="n"/>
      <c r="Z195" s="121" t="n"/>
      <c r="AA195" s="122" t="n"/>
      <c r="AB195" s="122" t="n"/>
      <c r="AC195" s="122" t="n"/>
      <c r="AD195" s="123">
        <f>AC195+AB195+AA195</f>
        <v/>
      </c>
      <c r="AE195" s="124">
        <f>IFERROR(AD195/X195-1,"")</f>
        <v/>
      </c>
      <c r="AF195" s="217">
        <f>IF(LOWER(T195)="ILS",12,1)*X195/VLOOKUP($T195,CPC_USDConversion_xlTbl[[Currency2]:[Units/1 USD]],2,FALSE)</f>
        <v/>
      </c>
      <c r="AG195" s="217">
        <f>IF(LOWER(T195)="ILS",12,1)*AD195/VLOOKUP($T195,CPC_USDConversion_xlTbl[[Currency2]:[Units/1 USD]],2,FALSE)</f>
        <v/>
      </c>
      <c r="AH195" s="126">
        <f>AF195/VLOOKUP($S195,'CP$'!$B$5:$D$74,2,FALSE)</f>
        <v/>
      </c>
      <c r="AI195" s="126">
        <f>AG195/VLOOKUP($S195,'CP$'!$B$5:$D$74,2,FALSE)</f>
        <v/>
      </c>
      <c r="AJ195" s="52" t="n"/>
      <c r="AK195" s="127" t="inlineStr">
        <is>
          <t>Target Bonus</t>
        </is>
      </c>
      <c r="AL195" s="218" t="n">
        <v>510000</v>
      </c>
      <c r="AM195" s="129" t="n">
        <v>470000</v>
      </c>
      <c r="AN195" s="121" t="n"/>
      <c r="AO195" s="130" t="n"/>
      <c r="AP195" s="131">
        <f>IFERROR(AO195/AM195,"")</f>
        <v/>
      </c>
      <c r="AQ195" s="219">
        <f>AO195*CC195</f>
        <v/>
      </c>
      <c r="AR195" s="219" t="n"/>
      <c r="AS195" s="220">
        <f>AQ195-AR195</f>
        <v/>
      </c>
      <c r="AT195" s="217">
        <f>AS195/VLOOKUP($T195,'USD Converstion'!$C$7:$D$174,2,FALSE)</f>
        <v/>
      </c>
      <c r="AU195" s="52" t="n"/>
      <c r="AV195" s="221" t="n">
        <v>43615</v>
      </c>
      <c r="AW195" s="222" t="n">
        <v>17580.31067961165</v>
      </c>
      <c r="AX195" s="222" t="n"/>
      <c r="AY195" s="223" t="n"/>
      <c r="AZ195" s="52" t="n"/>
      <c r="BA195" s="137" t="n"/>
      <c r="BB195" s="138" t="inlineStr">
        <is>
          <t xml:space="preserve"> </t>
        </is>
      </c>
      <c r="BC195" s="52" t="n"/>
      <c r="BD195" s="219" t="n">
        <v>2500000</v>
      </c>
      <c r="BE195" s="219" t="n"/>
      <c r="BF195" s="219" t="n">
        <v>450000</v>
      </c>
      <c r="BG195" s="120">
        <f>BF195+BE195+BD195</f>
        <v/>
      </c>
      <c r="BH195" s="217">
        <f>IF(LOWER(T195)="ILS",12,1)*BG195/VLOOKUP($T195,CPC_USDConversion_xlTbl[[Currency2]:[Units/1 USD]],2,FALSE)</f>
        <v/>
      </c>
      <c r="BI195" s="224">
        <f>BH195/VLOOKUP($S195,'CP$'!$B$5:$D$74,2,FALSE)</f>
        <v/>
      </c>
      <c r="BJ195" s="140" t="n">
        <v>1500000</v>
      </c>
      <c r="BK195" s="140" t="n">
        <v>2800000</v>
      </c>
      <c r="BL195" s="141">
        <f>IFERROR(U195/X195,"")</f>
        <v/>
      </c>
      <c r="BM195" s="141">
        <f>IFERROR(V195/X195,"")</f>
        <v/>
      </c>
      <c r="BN195" s="141">
        <f>IFERROR(W195/X195,"")</f>
        <v/>
      </c>
      <c r="BO195" s="141">
        <f>IFERROR(AA195/AD195,"")</f>
        <v/>
      </c>
      <c r="BP195" s="141">
        <f>IFERROR(AB195/AD195,"")</f>
        <v/>
      </c>
      <c r="BQ195" s="141">
        <f>IFERROR(AC195/AD195,"")</f>
        <v/>
      </c>
      <c r="BR195" s="119" t="n">
        <v>3</v>
      </c>
      <c r="BS195" s="119" t="n">
        <v>4</v>
      </c>
      <c r="BT195" s="119" t="n">
        <v>3</v>
      </c>
      <c r="BU195" s="119" t="n"/>
      <c r="BV195" s="119" t="n"/>
      <c r="BW195" s="119" t="n"/>
      <c r="BX195" s="119" t="n"/>
      <c r="BY195" s="119" t="n"/>
      <c r="BZ195" s="119" t="inlineStr">
        <is>
          <t>Employee</t>
        </is>
      </c>
      <c r="CA195" s="142" t="inlineStr">
        <is>
          <t>T41P</t>
        </is>
      </c>
      <c r="CB195" s="131" t="n">
        <v>1</v>
      </c>
      <c r="CC195" s="143">
        <f>IF(P195&gt;1,1,P195)*CB195</f>
        <v/>
      </c>
      <c r="CD195" s="143" t="n"/>
      <c r="CE195" s="222" t="n">
        <v>14246.68</v>
      </c>
      <c r="CF195" s="86" t="n"/>
      <c r="CG195" s="219" t="n">
        <v>2995321.951219513</v>
      </c>
      <c r="CH195" s="217">
        <f>IF(LOWER(T195)="ILS",12,1)*CG195/VLOOKUP($T195,CPC_USDConversion_xlTbl[[Currency2]:[Units/1 USD]],2,FALSE)</f>
        <v/>
      </c>
      <c r="CI195" s="225">
        <f>AF195</f>
        <v/>
      </c>
      <c r="CJ195" s="225">
        <f>IFERROR(CI195-CH195,"")</f>
        <v/>
      </c>
      <c r="CK195" s="140">
        <f>ROUND(AN195*CC195,-2)</f>
        <v/>
      </c>
      <c r="CL195" s="217">
        <f>CK195/VLOOKUP($T195,'USD Converstion'!$C$7:$D$174,2,FALSE)</f>
        <v/>
      </c>
      <c r="CM195" s="145">
        <f>IF(AD195&gt;X195,1,0)</f>
        <v/>
      </c>
      <c r="CN195" s="225">
        <f>IF(CM195&gt;0,AG195,0)</f>
        <v/>
      </c>
      <c r="CO195" s="225">
        <f>IF(CM195=0,0,AF195)</f>
        <v/>
      </c>
      <c r="CP195" s="146" t="n">
        <v>0</v>
      </c>
      <c r="CQ195" s="147" t="inlineStr">
        <is>
          <t>Regular</t>
        </is>
      </c>
      <c r="CR195" s="225">
        <f>AM195/VLOOKUP(T195,'USD Converstion'!$C$7:$D$174,2,FALSE)</f>
        <v/>
      </c>
      <c r="CS195" s="226">
        <f>AT195</f>
        <v/>
      </c>
      <c r="CT195" s="222" t="n">
        <v>0</v>
      </c>
      <c r="CU195" s="227" t="n"/>
      <c r="CV195" s="145">
        <f>IF(AX195&gt;0,1,0)</f>
        <v/>
      </c>
      <c r="CW195" s="145">
        <f>IF(AY195&gt;0,1,0)</f>
        <v/>
      </c>
      <c r="CX195" s="52" t="n">
        <v>0</v>
      </c>
      <c r="DM195">
        <f>IF(LOWER(T195)="ILS",12,1)*Y195/VLOOKUP($T195,CPC_USDConversion_xlTbl[[Currency2]:[Units/1 USD]],2,FALSE)</f>
        <v/>
      </c>
    </row>
    <row r="196">
      <c r="B196" s="113" t="n">
        <v>116708</v>
      </c>
      <c r="C196" s="113" t="n">
        <v>81091</v>
      </c>
      <c r="D196" s="113" t="n">
        <v>86770</v>
      </c>
      <c r="E196" s="114" t="inlineStr">
        <is>
          <t>Mark Lane</t>
        </is>
      </c>
      <c r="F196" s="152" t="inlineStr">
        <is>
          <t>Professional Services Consultant</t>
        </is>
      </c>
      <c r="G196" s="113" t="inlineStr">
        <is>
          <t>Professional Services, Europe</t>
        </is>
      </c>
      <c r="H196" s="113" t="inlineStr">
        <is>
          <t>Ian Gander</t>
        </is>
      </c>
      <c r="I196" s="113" t="inlineStr">
        <is>
          <t>Eitan Lugassi (Gilad)</t>
        </is>
      </c>
      <c r="J196" s="114" t="inlineStr">
        <is>
          <t>Sharon Schusheim</t>
        </is>
      </c>
      <c r="K196" s="114" t="inlineStr">
        <is>
          <t>Sharon Schusheim</t>
        </is>
      </c>
      <c r="L196" s="113" t="inlineStr">
        <is>
          <t>Professional Services</t>
        </is>
      </c>
      <c r="M196" s="115" t="n">
        <v>1</v>
      </c>
      <c r="N196" s="151">
        <f>LEFT(CA196,3)</f>
        <v/>
      </c>
      <c r="O196" s="216" t="n">
        <v>43160</v>
      </c>
      <c r="P196" s="118">
        <f>($D$5-O196)/365</f>
        <v/>
      </c>
      <c r="Q196" s="119">
        <f>Q196</f>
        <v/>
      </c>
      <c r="R196" s="52" t="n"/>
      <c r="S196" s="120" t="inlineStr">
        <is>
          <t>Germany</t>
        </is>
      </c>
      <c r="T196" s="120" t="inlineStr">
        <is>
          <t>EUR</t>
        </is>
      </c>
      <c r="U196" s="120" t="n">
        <v>127000</v>
      </c>
      <c r="V196" s="120" t="n"/>
      <c r="W196" s="120" t="n">
        <v>6690.47619047619</v>
      </c>
      <c r="X196" s="120">
        <f>W196+V196+U196</f>
        <v/>
      </c>
      <c r="Y196" s="121" t="n"/>
      <c r="Z196" s="121" t="n"/>
      <c r="AA196" s="122" t="n"/>
      <c r="AB196" s="122" t="n"/>
      <c r="AC196" s="122" t="n"/>
      <c r="AD196" s="123">
        <f>AC196+AB196+AA196</f>
        <v/>
      </c>
      <c r="AE196" s="124">
        <f>IFERROR(AD196/X196-1,"")</f>
        <v/>
      </c>
      <c r="AF196" s="217">
        <f>IF(LOWER(T196)="ILS",12,1)*X196/VLOOKUP($T196,CPC_USDConversion_xlTbl[[Currency2]:[Units/1 USD]],2,FALSE)</f>
        <v/>
      </c>
      <c r="AG196" s="217">
        <f>IF(LOWER(T196)="ILS",12,1)*AD196/VLOOKUP($T196,CPC_USDConversion_xlTbl[[Currency2]:[Units/1 USD]],2,FALSE)</f>
        <v/>
      </c>
      <c r="AH196" s="126">
        <f>AF196/VLOOKUP($S196,'CP$'!$B$5:$D$74,2,FALSE)</f>
        <v/>
      </c>
      <c r="AI196" s="126">
        <f>AG196/VLOOKUP($S196,'CP$'!$B$5:$D$74,2,FALSE)</f>
        <v/>
      </c>
      <c r="AJ196" s="52" t="n"/>
      <c r="AK196" s="127" t="inlineStr">
        <is>
          <t>Target Bonus</t>
        </is>
      </c>
      <c r="AL196" s="218" t="n">
        <v>7000</v>
      </c>
      <c r="AM196" s="129" t="n">
        <v>6500</v>
      </c>
      <c r="AN196" s="121" t="n"/>
      <c r="AO196" s="130" t="n"/>
      <c r="AP196" s="131">
        <f>IFERROR(AO196/AM196,"")</f>
        <v/>
      </c>
      <c r="AQ196" s="219">
        <f>AO196*CC196</f>
        <v/>
      </c>
      <c r="AR196" s="219" t="n"/>
      <c r="AS196" s="220">
        <f>AQ196-AR196</f>
        <v/>
      </c>
      <c r="AT196" s="217">
        <f>AS196/VLOOKUP($T196,'USD Converstion'!$C$7:$D$174,2,FALSE)</f>
        <v/>
      </c>
      <c r="AU196" s="52" t="n"/>
      <c r="AV196" s="221" t="n">
        <v>43615</v>
      </c>
      <c r="AW196" s="222" t="n">
        <v>15722.35922330097</v>
      </c>
      <c r="AX196" s="222" t="n"/>
      <c r="AY196" s="223" t="n"/>
      <c r="AZ196" s="52" t="n"/>
      <c r="BA196" s="137" t="n"/>
      <c r="BB196" s="138" t="inlineStr">
        <is>
          <t xml:space="preserve"> </t>
        </is>
      </c>
      <c r="BC196" s="52" t="n"/>
      <c r="BD196" s="219" t="n">
        <v>92000</v>
      </c>
      <c r="BE196" s="219" t="n"/>
      <c r="BF196" s="219" t="n">
        <v>6000</v>
      </c>
      <c r="BG196" s="120">
        <f>BF196+BE196+BD196</f>
        <v/>
      </c>
      <c r="BH196" s="217">
        <f>IF(LOWER(T196)="ILS",12,1)*BG196/VLOOKUP($T196,CPC_USDConversion_xlTbl[[Currency2]:[Units/1 USD]],2,FALSE)</f>
        <v/>
      </c>
      <c r="BI196" s="224">
        <f>BH196/VLOOKUP($S196,'CP$'!$B$5:$D$74,2,FALSE)</f>
        <v/>
      </c>
      <c r="BJ196" s="140" t="n">
        <v>80000</v>
      </c>
      <c r="BK196" s="140" t="n">
        <v>110000</v>
      </c>
      <c r="BL196" s="141">
        <f>IFERROR(U196/X196,"")</f>
        <v/>
      </c>
      <c r="BM196" s="141">
        <f>IFERROR(V196/X196,"")</f>
        <v/>
      </c>
      <c r="BN196" s="141">
        <f>IFERROR(W196/X196,"")</f>
        <v/>
      </c>
      <c r="BO196" s="141">
        <f>IFERROR(AA196/AD196,"")</f>
        <v/>
      </c>
      <c r="BP196" s="141">
        <f>IFERROR(AB196/AD196,"")</f>
        <v/>
      </c>
      <c r="BQ196" s="141">
        <f>IFERROR(AC196/AD196,"")</f>
        <v/>
      </c>
      <c r="BR196" s="119" t="n">
        <v>4</v>
      </c>
      <c r="BS196" s="119" t="n">
        <v>4</v>
      </c>
      <c r="BT196" s="119" t="n">
        <v>3</v>
      </c>
      <c r="BU196" s="119" t="n"/>
      <c r="BV196" s="119" t="n"/>
      <c r="BW196" s="119" t="n"/>
      <c r="BX196" s="119" t="n"/>
      <c r="BY196" s="119" t="n"/>
      <c r="BZ196" s="119" t="inlineStr">
        <is>
          <t>Employee</t>
        </is>
      </c>
      <c r="CA196" s="142" t="inlineStr">
        <is>
          <t>T41P</t>
        </is>
      </c>
      <c r="CB196" s="131" t="n">
        <v>1</v>
      </c>
      <c r="CC196" s="143">
        <f>IF(P196&gt;1,1,P196)*CB196</f>
        <v/>
      </c>
      <c r="CD196" s="143" t="n"/>
      <c r="CE196" s="222" t="n">
        <v>12690.32</v>
      </c>
      <c r="CF196" s="86" t="n"/>
      <c r="CG196" s="219" t="n">
        <v>98248.78048780489</v>
      </c>
      <c r="CH196" s="217">
        <f>IF(LOWER(T196)="ILS",12,1)*CG196/VLOOKUP($T196,CPC_USDConversion_xlTbl[[Currency2]:[Units/1 USD]],2,FALSE)</f>
        <v/>
      </c>
      <c r="CI196" s="225">
        <f>AF196</f>
        <v/>
      </c>
      <c r="CJ196" s="225">
        <f>IFERROR(CI196-CH196,"")</f>
        <v/>
      </c>
      <c r="CK196" s="140">
        <f>ROUND(AN196*CC196,-2)</f>
        <v/>
      </c>
      <c r="CL196" s="217">
        <f>CK196/VLOOKUP($T196,'USD Converstion'!$C$7:$D$174,2,FALSE)</f>
        <v/>
      </c>
      <c r="CM196" s="145">
        <f>IF(AD196&gt;X196,1,0)</f>
        <v/>
      </c>
      <c r="CN196" s="225">
        <f>IF(CM196&gt;0,AG196,0)</f>
        <v/>
      </c>
      <c r="CO196" s="225">
        <f>IF(CM196=0,0,AF196)</f>
        <v/>
      </c>
      <c r="CP196" s="146" t="n">
        <v>0</v>
      </c>
      <c r="CQ196" s="147" t="inlineStr">
        <is>
          <t>Regular</t>
        </is>
      </c>
      <c r="CR196" s="225">
        <f>AM196/VLOOKUP(T196,'USD Converstion'!$C$7:$D$174,2,FALSE)</f>
        <v/>
      </c>
      <c r="CS196" s="226">
        <f>AT196</f>
        <v/>
      </c>
      <c r="CT196" s="222" t="n">
        <v>0</v>
      </c>
      <c r="CU196" s="227" t="n"/>
      <c r="CV196" s="145">
        <f>IF(AX196&gt;0,1,0)</f>
        <v/>
      </c>
      <c r="CW196" s="145">
        <f>IF(AY196&gt;0,1,0)</f>
        <v/>
      </c>
      <c r="CX196" s="52" t="n">
        <v>0</v>
      </c>
      <c r="DM196">
        <f>IF(LOWER(T196)="ILS",12,1)*Y196/VLOOKUP($T196,CPC_USDConversion_xlTbl[[Currency2]:[Units/1 USD]],2,FALSE)</f>
        <v/>
      </c>
    </row>
    <row r="197">
      <c r="B197" s="113" t="n">
        <v>123875</v>
      </c>
      <c r="C197" s="113" t="n">
        <v>31188</v>
      </c>
      <c r="D197" s="113" t="n"/>
      <c r="E197" s="114" t="inlineStr">
        <is>
          <t>Mihai Efrim</t>
        </is>
      </c>
      <c r="F197" s="152" t="inlineStr">
        <is>
          <t>Professional Services Consultant</t>
        </is>
      </c>
      <c r="G197" s="113" t="inlineStr">
        <is>
          <t>Professional Services APAC</t>
        </is>
      </c>
      <c r="H197" s="113" t="inlineStr">
        <is>
          <t>Richard Woodland</t>
        </is>
      </c>
      <c r="I197" s="113" t="inlineStr">
        <is>
          <t>Eitan Lugassi (Gilad)</t>
        </is>
      </c>
      <c r="J197" s="114" t="inlineStr">
        <is>
          <t>Sharon Schusheim</t>
        </is>
      </c>
      <c r="K197" s="114" t="inlineStr">
        <is>
          <t>Sharon Schusheim</t>
        </is>
      </c>
      <c r="L197" s="113" t="inlineStr">
        <is>
          <t>Professional Services</t>
        </is>
      </c>
      <c r="M197" s="115" t="n">
        <v>1</v>
      </c>
      <c r="N197" s="151">
        <f>LEFT(CA197,3)</f>
        <v/>
      </c>
      <c r="O197" s="216" t="n">
        <v>41421</v>
      </c>
      <c r="P197" s="118">
        <f>($D$5-O197)/365</f>
        <v/>
      </c>
      <c r="Q197" s="119">
        <f>Q197</f>
        <v/>
      </c>
      <c r="R197" s="52" t="n"/>
      <c r="S197" s="120" t="inlineStr">
        <is>
          <t>New Zealand</t>
        </is>
      </c>
      <c r="T197" s="120" t="inlineStr">
        <is>
          <t>NZD</t>
        </is>
      </c>
      <c r="U197" s="120" t="n">
        <v>214500</v>
      </c>
      <c r="V197" s="120" t="n"/>
      <c r="W197" s="120" t="n">
        <v>22880.95238095238</v>
      </c>
      <c r="X197" s="120">
        <f>W197+V197+U197</f>
        <v/>
      </c>
      <c r="Y197" s="121" t="n"/>
      <c r="Z197" s="121" t="n"/>
      <c r="AA197" s="122" t="n"/>
      <c r="AB197" s="122" t="n"/>
      <c r="AC197" s="122" t="n"/>
      <c r="AD197" s="123">
        <f>AC197+AB197+AA197</f>
        <v/>
      </c>
      <c r="AE197" s="124">
        <f>IFERROR(AD197/X197-1,"")</f>
        <v/>
      </c>
      <c r="AF197" s="217">
        <f>IF(LOWER(T197)="ILS",12,1)*X197/VLOOKUP($T197,CPC_USDConversion_xlTbl[[Currency2]:[Units/1 USD]],2,FALSE)</f>
        <v/>
      </c>
      <c r="AG197" s="217">
        <f>IF(LOWER(T197)="ILS",12,1)*AD197/VLOOKUP($T197,CPC_USDConversion_xlTbl[[Currency2]:[Units/1 USD]],2,FALSE)</f>
        <v/>
      </c>
      <c r="AH197" s="126">
        <f>AF197/VLOOKUP($S197,'CP$'!$B$5:$D$74,2,FALSE)</f>
        <v/>
      </c>
      <c r="AI197" s="126">
        <f>AG197/VLOOKUP($S197,'CP$'!$B$5:$D$74,2,FALSE)</f>
        <v/>
      </c>
      <c r="AJ197" s="52" t="n"/>
      <c r="AK197" s="127" t="inlineStr">
        <is>
          <t>Target Bonus</t>
        </is>
      </c>
      <c r="AL197" s="218" t="n">
        <v>24200</v>
      </c>
      <c r="AM197" s="129" t="n">
        <v>23500</v>
      </c>
      <c r="AN197" s="121" t="n"/>
      <c r="AO197" s="130" t="n"/>
      <c r="AP197" s="131">
        <f>IFERROR(AO197/AM197,"")</f>
        <v/>
      </c>
      <c r="AQ197" s="219">
        <f>AO197*CC197</f>
        <v/>
      </c>
      <c r="AR197" s="219" t="n"/>
      <c r="AS197" s="220">
        <f>AQ197-AR197</f>
        <v/>
      </c>
      <c r="AT197" s="217">
        <f>AS197/VLOOKUP($T197,'USD Converstion'!$C$7:$D$174,2,FALSE)</f>
        <v/>
      </c>
      <c r="AU197" s="52" t="n"/>
      <c r="AV197" s="221" t="n">
        <v>43615</v>
      </c>
      <c r="AW197" s="222" t="n">
        <v>15722.35922330097</v>
      </c>
      <c r="AX197" s="222" t="n"/>
      <c r="AY197" s="223" t="n"/>
      <c r="AZ197" s="52" t="n"/>
      <c r="BA197" s="137" t="n"/>
      <c r="BB197" s="138" t="inlineStr">
        <is>
          <t xml:space="preserve"> </t>
        </is>
      </c>
      <c r="BC197" s="52" t="n"/>
      <c r="BD197" s="219" t="n">
        <v>160500</v>
      </c>
      <c r="BE197" s="219" t="n"/>
      <c r="BF197" s="219" t="n">
        <v>22000</v>
      </c>
      <c r="BG197" s="120">
        <f>BF197+BE197+BD197</f>
        <v/>
      </c>
      <c r="BH197" s="217">
        <f>IF(LOWER(T197)="ILS",12,1)*BG197/VLOOKUP($T197,CPC_USDConversion_xlTbl[[Currency2]:[Units/1 USD]],2,FALSE)</f>
        <v/>
      </c>
      <c r="BI197" s="224">
        <f>BH197/VLOOKUP($S197,'CP$'!$B$5:$D$74,2,FALSE)</f>
        <v/>
      </c>
      <c r="BJ197" s="140" t="n">
        <v>150000</v>
      </c>
      <c r="BK197" s="140" t="n">
        <v>190000</v>
      </c>
      <c r="BL197" s="141">
        <f>IFERROR(U197/X197,"")</f>
        <v/>
      </c>
      <c r="BM197" s="141">
        <f>IFERROR(V197/X197,"")</f>
        <v/>
      </c>
      <c r="BN197" s="141">
        <f>IFERROR(W197/X197,"")</f>
        <v/>
      </c>
      <c r="BO197" s="141">
        <f>IFERROR(AA197/AD197,"")</f>
        <v/>
      </c>
      <c r="BP197" s="141">
        <f>IFERROR(AB197/AD197,"")</f>
        <v/>
      </c>
      <c r="BQ197" s="141">
        <f>IFERROR(AC197/AD197,"")</f>
        <v/>
      </c>
      <c r="BR197" s="119" t="n">
        <v>4</v>
      </c>
      <c r="BS197" s="119" t="n">
        <v>4</v>
      </c>
      <c r="BT197" s="119" t="n">
        <v>3</v>
      </c>
      <c r="BU197" s="119" t="n"/>
      <c r="BV197" s="119" t="n"/>
      <c r="BW197" s="119" t="n"/>
      <c r="BX197" s="119" t="n"/>
      <c r="BY197" s="119" t="n"/>
      <c r="BZ197" s="119" t="inlineStr">
        <is>
          <t>Employee</t>
        </is>
      </c>
      <c r="CA197" s="142" t="inlineStr">
        <is>
          <t>T41P</t>
        </is>
      </c>
      <c r="CB197" s="131" t="n">
        <v>1</v>
      </c>
      <c r="CC197" s="143">
        <f>IF(P197&gt;1,1,P197)*CB197</f>
        <v/>
      </c>
      <c r="CD197" s="143" t="n"/>
      <c r="CE197" s="222" t="n">
        <v>16880.52</v>
      </c>
      <c r="CF197" s="86" t="n"/>
      <c r="CG197" s="219" t="n">
        <v>183126.8292682927</v>
      </c>
      <c r="CH197" s="217">
        <f>IF(LOWER(T197)="ILS",12,1)*CG197/VLOOKUP($T197,CPC_USDConversion_xlTbl[[Currency2]:[Units/1 USD]],2,FALSE)</f>
        <v/>
      </c>
      <c r="CI197" s="225">
        <f>AF197</f>
        <v/>
      </c>
      <c r="CJ197" s="225">
        <f>IFERROR(CI197-CH197,"")</f>
        <v/>
      </c>
      <c r="CK197" s="140">
        <f>ROUND(AN197*CC197,-2)</f>
        <v/>
      </c>
      <c r="CL197" s="217">
        <f>CK197/VLOOKUP($T197,'USD Converstion'!$C$7:$D$174,2,FALSE)</f>
        <v/>
      </c>
      <c r="CM197" s="145">
        <f>IF(AD197&gt;X197,1,0)</f>
        <v/>
      </c>
      <c r="CN197" s="225">
        <f>IF(CM197&gt;0,AG197,0)</f>
        <v/>
      </c>
      <c r="CO197" s="225">
        <f>IF(CM197=0,0,AF197)</f>
        <v/>
      </c>
      <c r="CP197" s="146" t="n">
        <v>0</v>
      </c>
      <c r="CQ197" s="147" t="inlineStr">
        <is>
          <t>Regular</t>
        </is>
      </c>
      <c r="CR197" s="225">
        <f>AM197/VLOOKUP(T197,'USD Converstion'!$C$7:$D$174,2,FALSE)</f>
        <v/>
      </c>
      <c r="CS197" s="226">
        <f>AT197</f>
        <v/>
      </c>
      <c r="CT197" s="222" t="n">
        <v>0</v>
      </c>
      <c r="CU197" s="227" t="n"/>
      <c r="CV197" s="145">
        <f>IF(AX197&gt;0,1,0)</f>
        <v/>
      </c>
      <c r="CW197" s="145">
        <f>IF(AY197&gt;0,1,0)</f>
        <v/>
      </c>
      <c r="CX197" s="52" t="n">
        <v>0</v>
      </c>
      <c r="DM197">
        <f>IF(LOWER(T197)="ILS",12,1)*Y197/VLOOKUP($T197,CPC_USDConversion_xlTbl[[Currency2]:[Units/1 USD]],2,FALSE)</f>
        <v/>
      </c>
    </row>
    <row r="198">
      <c r="B198" s="113" t="n">
        <v>118915</v>
      </c>
      <c r="C198" s="113" t="n">
        <v>106847</v>
      </c>
      <c r="D198" s="113" t="n">
        <v>35981</v>
      </c>
      <c r="E198" s="114" t="inlineStr">
        <is>
          <t>Murtaza Mir</t>
        </is>
      </c>
      <c r="F198" s="152" t="inlineStr">
        <is>
          <t>Professional Services Consultant</t>
        </is>
      </c>
      <c r="G198" s="113" t="inlineStr">
        <is>
          <t>Professional Services MEA</t>
        </is>
      </c>
      <c r="H198" s="113" t="inlineStr">
        <is>
          <t>Artur Sher</t>
        </is>
      </c>
      <c r="I198" s="113" t="inlineStr">
        <is>
          <t>Eitan Lugassi (Gilad)</t>
        </is>
      </c>
      <c r="J198" s="114" t="inlineStr">
        <is>
          <t>Sharon Schusheim</t>
        </is>
      </c>
      <c r="K198" s="114" t="inlineStr">
        <is>
          <t>Sharon Schusheim</t>
        </is>
      </c>
      <c r="L198" s="113" t="inlineStr">
        <is>
          <t>Professional Services</t>
        </is>
      </c>
      <c r="M198" s="115" t="n">
        <v>1</v>
      </c>
      <c r="N198" s="151">
        <f>LEFT(CA198,3)</f>
        <v/>
      </c>
      <c r="O198" s="216" t="n">
        <v>43695</v>
      </c>
      <c r="P198" s="118">
        <f>($D$5-O198)/365</f>
        <v/>
      </c>
      <c r="Q198" s="119">
        <f>Q198</f>
        <v/>
      </c>
      <c r="R198" s="52" t="n"/>
      <c r="S198" s="120" t="inlineStr">
        <is>
          <t>United Arab Emirates</t>
        </is>
      </c>
      <c r="T198" s="120" t="inlineStr">
        <is>
          <t>AED</t>
        </is>
      </c>
      <c r="U198" s="120" t="n">
        <v>324500</v>
      </c>
      <c r="V198" s="120" t="n"/>
      <c r="W198" s="120" t="n">
        <v>27166.66666666666</v>
      </c>
      <c r="X198" s="120">
        <f>W198+V198+U198</f>
        <v/>
      </c>
      <c r="Y198" s="121" t="n"/>
      <c r="Z198" s="121" t="n"/>
      <c r="AA198" s="122" t="n"/>
      <c r="AB198" s="122" t="n"/>
      <c r="AC198" s="122" t="n"/>
      <c r="AD198" s="123">
        <f>AC198+AB198+AA198</f>
        <v/>
      </c>
      <c r="AE198" s="124">
        <f>IFERROR(AD198/X198-1,"")</f>
        <v/>
      </c>
      <c r="AF198" s="217">
        <f>IF(LOWER(T198)="ILS",12,1)*X198/VLOOKUP($T198,CPC_USDConversion_xlTbl[[Currency2]:[Units/1 USD]],2,FALSE)</f>
        <v/>
      </c>
      <c r="AG198" s="217">
        <f>IF(LOWER(T198)="ILS",12,1)*AD198/VLOOKUP($T198,CPC_USDConversion_xlTbl[[Currency2]:[Units/1 USD]],2,FALSE)</f>
        <v/>
      </c>
      <c r="AH198" s="126">
        <f>AF198/VLOOKUP($S198,'CP$'!$B$5:$D$74,2,FALSE)</f>
        <v/>
      </c>
      <c r="AI198" s="126">
        <f>AG198/VLOOKUP($S198,'CP$'!$B$5:$D$74,2,FALSE)</f>
        <v/>
      </c>
      <c r="AJ198" s="52" t="n"/>
      <c r="AK198" s="127" t="inlineStr">
        <is>
          <t>Target Bonus</t>
        </is>
      </c>
      <c r="AL198" s="218" t="n">
        <v>10356.16438356164</v>
      </c>
      <c r="AM198" s="129" t="n">
        <v>28000</v>
      </c>
      <c r="AN198" s="121" t="n"/>
      <c r="AO198" s="130" t="n"/>
      <c r="AP198" s="131">
        <f>IFERROR(AO198/AM198,"")</f>
        <v/>
      </c>
      <c r="AQ198" s="219">
        <f>AO198*CC198</f>
        <v/>
      </c>
      <c r="AR198" s="219" t="n"/>
      <c r="AS198" s="220">
        <f>AQ198-AR198</f>
        <v/>
      </c>
      <c r="AT198" s="217">
        <f>AS198/VLOOKUP($T198,'USD Converstion'!$C$7:$D$174,2,FALSE)</f>
        <v/>
      </c>
      <c r="AU198" s="52" t="n"/>
      <c r="AV198" s="221" t="n"/>
      <c r="AW198" s="222" t="n"/>
      <c r="AX198" s="222" t="n"/>
      <c r="AY198" s="223" t="n"/>
      <c r="AZ198" s="52" t="n"/>
      <c r="BA198" s="137" t="n"/>
      <c r="BB198" s="138" t="inlineStr">
        <is>
          <t xml:space="preserve"> </t>
        </is>
      </c>
      <c r="BC198" s="52" t="n"/>
      <c r="BD198" s="219" t="n">
        <v>252000</v>
      </c>
      <c r="BE198" s="219" t="n"/>
      <c r="BF198" s="219" t="n">
        <v>28000</v>
      </c>
      <c r="BG198" s="120">
        <f>BF198+BE198+BD198</f>
        <v/>
      </c>
      <c r="BH198" s="217">
        <f>IF(LOWER(T198)="ILS",12,1)*BG198/VLOOKUP($T198,CPC_USDConversion_xlTbl[[Currency2]:[Units/1 USD]],2,FALSE)</f>
        <v/>
      </c>
      <c r="BI198" s="224">
        <f>BH198/VLOOKUP($S198,'CP$'!$B$5:$D$74,2,FALSE)</f>
        <v/>
      </c>
      <c r="BJ198" s="140" t="n">
        <v>270000</v>
      </c>
      <c r="BK198" s="140" t="n">
        <v>380000</v>
      </c>
      <c r="BL198" s="141">
        <f>IFERROR(U198/X198,"")</f>
        <v/>
      </c>
      <c r="BM198" s="141">
        <f>IFERROR(V198/X198,"")</f>
        <v/>
      </c>
      <c r="BN198" s="141">
        <f>IFERROR(W198/X198,"")</f>
        <v/>
      </c>
      <c r="BO198" s="141">
        <f>IFERROR(AA198/AD198,"")</f>
        <v/>
      </c>
      <c r="BP198" s="141">
        <f>IFERROR(AB198/AD198,"")</f>
        <v/>
      </c>
      <c r="BQ198" s="141">
        <f>IFERROR(AC198/AD198,"")</f>
        <v/>
      </c>
      <c r="BR198" s="119" t="n"/>
      <c r="BS198" s="119" t="n">
        <v>3</v>
      </c>
      <c r="BT198" s="119" t="n">
        <v>5</v>
      </c>
      <c r="BU198" s="119" t="n"/>
      <c r="BV198" s="119" t="n"/>
      <c r="BW198" s="119" t="n"/>
      <c r="BX198" s="119" t="n"/>
      <c r="BY198" s="119" t="n"/>
      <c r="BZ198" s="119" t="inlineStr">
        <is>
          <t>Employee</t>
        </is>
      </c>
      <c r="CA198" s="142" t="inlineStr">
        <is>
          <t>T51P</t>
        </is>
      </c>
      <c r="CB198" s="131" t="n">
        <v>1</v>
      </c>
      <c r="CC198" s="143">
        <f>IF(P198&gt;1,1,P198)*CB198</f>
        <v/>
      </c>
      <c r="CD198" s="143" t="n"/>
      <c r="CE198" s="222" t="n"/>
      <c r="CF198" s="86" t="n"/>
      <c r="CG198" s="219" t="n">
        <v>273370.7317073171</v>
      </c>
      <c r="CH198" s="217">
        <f>IF(LOWER(T198)="ILS",12,1)*CG198/VLOOKUP($T198,CPC_USDConversion_xlTbl[[Currency2]:[Units/1 USD]],2,FALSE)</f>
        <v/>
      </c>
      <c r="CI198" s="225">
        <f>AF198</f>
        <v/>
      </c>
      <c r="CJ198" s="225">
        <f>IFERROR(CI198-CH198,"")</f>
        <v/>
      </c>
      <c r="CK198" s="140">
        <f>ROUND(AN198*CC198,-2)</f>
        <v/>
      </c>
      <c r="CL198" s="217">
        <f>CK198/VLOOKUP($T198,'USD Converstion'!$C$7:$D$174,2,FALSE)</f>
        <v/>
      </c>
      <c r="CM198" s="145">
        <f>IF(AD198&gt;X198,1,0)</f>
        <v/>
      </c>
      <c r="CN198" s="225">
        <f>IF(CM198&gt;0,AG198,0)</f>
        <v/>
      </c>
      <c r="CO198" s="225">
        <f>IF(CM198=0,0,AF198)</f>
        <v/>
      </c>
      <c r="CP198" s="146" t="n">
        <v>0</v>
      </c>
      <c r="CQ198" s="147" t="inlineStr">
        <is>
          <t>Regular</t>
        </is>
      </c>
      <c r="CR198" s="225">
        <f>AM198/VLOOKUP(T198,'USD Converstion'!$C$7:$D$174,2,FALSE)</f>
        <v/>
      </c>
      <c r="CS198" s="226">
        <f>AT198</f>
        <v/>
      </c>
      <c r="CT198" s="222" t="n">
        <v>0</v>
      </c>
      <c r="CU198" s="227" t="n"/>
      <c r="CV198" s="145">
        <f>IF(AX198&gt;0,1,0)</f>
        <v/>
      </c>
      <c r="CW198" s="145">
        <f>IF(AY198&gt;0,1,0)</f>
        <v/>
      </c>
      <c r="CX198" s="52" t="n">
        <v>0</v>
      </c>
      <c r="DM198">
        <f>IF(LOWER(T198)="ILS",12,1)*Y198/VLOOKUP($T198,CPC_USDConversion_xlTbl[[Currency2]:[Units/1 USD]],2,FALSE)</f>
        <v/>
      </c>
    </row>
    <row r="199">
      <c r="B199" s="113" t="n">
        <v>119811</v>
      </c>
      <c r="C199" s="113" t="n">
        <v>39528</v>
      </c>
      <c r="D199" s="113" t="n">
        <v>83113</v>
      </c>
      <c r="E199" s="114" t="inlineStr">
        <is>
          <t>Nathan Gardiner</t>
        </is>
      </c>
      <c r="F199" s="152" t="inlineStr">
        <is>
          <t xml:space="preserve">Professional Services Consultant </t>
        </is>
      </c>
      <c r="G199" s="113" t="inlineStr">
        <is>
          <t>Professional Services APAC</t>
        </is>
      </c>
      <c r="H199" s="113" t="inlineStr">
        <is>
          <t>Richard Woodland</t>
        </is>
      </c>
      <c r="I199" s="113" t="inlineStr">
        <is>
          <t>Eitan Lugassi (Gilad)</t>
        </is>
      </c>
      <c r="J199" s="114" t="inlineStr">
        <is>
          <t>Sharon Schusheim</t>
        </is>
      </c>
      <c r="K199" s="114" t="inlineStr">
        <is>
          <t>Sharon Schusheim</t>
        </is>
      </c>
      <c r="L199" s="113" t="inlineStr">
        <is>
          <t>Professional Services</t>
        </is>
      </c>
      <c r="M199" s="115" t="n">
        <v>1</v>
      </c>
      <c r="N199" s="151">
        <f>LEFT(CA199,3)</f>
        <v/>
      </c>
      <c r="O199" s="216" t="n">
        <v>42797</v>
      </c>
      <c r="P199" s="118">
        <f>($D$5-O199)/365</f>
        <v/>
      </c>
      <c r="Q199" s="119">
        <f>Q199</f>
        <v/>
      </c>
      <c r="R199" s="52" t="n"/>
      <c r="S199" s="120" t="inlineStr">
        <is>
          <t>Australia</t>
        </is>
      </c>
      <c r="T199" s="120" t="inlineStr">
        <is>
          <t>AUD</t>
        </is>
      </c>
      <c r="U199" s="120" t="n">
        <v>194500</v>
      </c>
      <c r="V199" s="120" t="n"/>
      <c r="W199" s="120" t="n">
        <v>16690.47619047619</v>
      </c>
      <c r="X199" s="120">
        <f>W199+V199+U199</f>
        <v/>
      </c>
      <c r="Y199" s="121" t="n"/>
      <c r="Z199" s="121" t="n"/>
      <c r="AA199" s="122" t="n"/>
      <c r="AB199" s="122" t="n"/>
      <c r="AC199" s="122" t="n"/>
      <c r="AD199" s="123">
        <f>AC199+AB199+AA199</f>
        <v/>
      </c>
      <c r="AE199" s="124">
        <f>IFERROR(AD199/X199-1,"")</f>
        <v/>
      </c>
      <c r="AF199" s="217">
        <f>IF(LOWER(T199)="ILS",12,1)*X199/VLOOKUP($T199,CPC_USDConversion_xlTbl[[Currency2]:[Units/1 USD]],2,FALSE)</f>
        <v/>
      </c>
      <c r="AG199" s="217">
        <f>IF(LOWER(T199)="ILS",12,1)*AD199/VLOOKUP($T199,CPC_USDConversion_xlTbl[[Currency2]:[Units/1 USD]],2,FALSE)</f>
        <v/>
      </c>
      <c r="AH199" s="126">
        <f>AF199/VLOOKUP($S199,'CP$'!$B$5:$D$74,2,FALSE)</f>
        <v/>
      </c>
      <c r="AI199" s="126">
        <f>AG199/VLOOKUP($S199,'CP$'!$B$5:$D$74,2,FALSE)</f>
        <v/>
      </c>
      <c r="AJ199" s="52" t="n"/>
      <c r="AK199" s="127" t="inlineStr">
        <is>
          <t>Target Bonus</t>
        </is>
      </c>
      <c r="AL199" s="218" t="n">
        <v>20000</v>
      </c>
      <c r="AM199" s="129" t="n">
        <v>17000</v>
      </c>
      <c r="AN199" s="121" t="n"/>
      <c r="AO199" s="130" t="n"/>
      <c r="AP199" s="131">
        <f>IFERROR(AO199/AM199,"")</f>
        <v/>
      </c>
      <c r="AQ199" s="219">
        <f>AO199*CC199</f>
        <v/>
      </c>
      <c r="AR199" s="219" t="n"/>
      <c r="AS199" s="220">
        <f>AQ199-AR199</f>
        <v/>
      </c>
      <c r="AT199" s="217">
        <f>AS199/VLOOKUP($T199,'USD Converstion'!$C$7:$D$174,2,FALSE)</f>
        <v/>
      </c>
      <c r="AU199" s="52" t="n"/>
      <c r="AV199" s="221" t="n">
        <v>43615</v>
      </c>
      <c r="AW199" s="222" t="n">
        <v>31241.71844660194</v>
      </c>
      <c r="AX199" s="222" t="n"/>
      <c r="AY199" s="223" t="n"/>
      <c r="AZ199" s="52" t="n"/>
      <c r="BA199" s="137" t="n"/>
      <c r="BB199" s="138" t="inlineStr">
        <is>
          <t xml:space="preserve"> </t>
        </is>
      </c>
      <c r="BC199" s="52" t="n"/>
      <c r="BD199" s="219" t="n">
        <v>140000</v>
      </c>
      <c r="BE199" s="219" t="n"/>
      <c r="BF199" s="219" t="n">
        <v>16000</v>
      </c>
      <c r="BG199" s="120">
        <f>BF199+BE199+BD199</f>
        <v/>
      </c>
      <c r="BH199" s="217">
        <f>IF(LOWER(T199)="ILS",12,1)*BG199/VLOOKUP($T199,CPC_USDConversion_xlTbl[[Currency2]:[Units/1 USD]],2,FALSE)</f>
        <v/>
      </c>
      <c r="BI199" s="224">
        <f>BH199/VLOOKUP($S199,'CP$'!$B$5:$D$74,2,FALSE)</f>
        <v/>
      </c>
      <c r="BJ199" s="140" t="n">
        <v>130000</v>
      </c>
      <c r="BK199" s="140" t="n">
        <v>185000</v>
      </c>
      <c r="BL199" s="141">
        <f>IFERROR(U199/X199,"")</f>
        <v/>
      </c>
      <c r="BM199" s="141">
        <f>IFERROR(V199/X199,"")</f>
        <v/>
      </c>
      <c r="BN199" s="141">
        <f>IFERROR(W199/X199,"")</f>
        <v/>
      </c>
      <c r="BO199" s="141">
        <f>IFERROR(AA199/AD199,"")</f>
        <v/>
      </c>
      <c r="BP199" s="141">
        <f>IFERROR(AB199/AD199,"")</f>
        <v/>
      </c>
      <c r="BQ199" s="141">
        <f>IFERROR(AC199/AD199,"")</f>
        <v/>
      </c>
      <c r="BR199" s="119" t="n">
        <v>5</v>
      </c>
      <c r="BS199" s="119" t="n">
        <v>5</v>
      </c>
      <c r="BT199" s="119" t="n">
        <v>5</v>
      </c>
      <c r="BU199" s="119" t="n"/>
      <c r="BV199" s="119" t="n"/>
      <c r="BW199" s="119" t="n"/>
      <c r="BX199" s="119" t="n"/>
      <c r="BY199" s="119" t="n"/>
      <c r="BZ199" s="119" t="inlineStr">
        <is>
          <t>Employee</t>
        </is>
      </c>
      <c r="CA199" s="142" t="inlineStr">
        <is>
          <t>T41P</t>
        </is>
      </c>
      <c r="CB199" s="131" t="n">
        <v>1</v>
      </c>
      <c r="CC199" s="143">
        <f>IF(P199&gt;1,1,P199)*CB199</f>
        <v/>
      </c>
      <c r="CD199" s="143" t="n"/>
      <c r="CE199" s="222" t="n">
        <v>25500.36</v>
      </c>
      <c r="CF199" s="86" t="n"/>
      <c r="CG199" s="219" t="n">
        <v>161175.6097560976</v>
      </c>
      <c r="CH199" s="217">
        <f>IF(LOWER(T199)="ILS",12,1)*CG199/VLOOKUP($T199,CPC_USDConversion_xlTbl[[Currency2]:[Units/1 USD]],2,FALSE)</f>
        <v/>
      </c>
      <c r="CI199" s="225">
        <f>AF199</f>
        <v/>
      </c>
      <c r="CJ199" s="225">
        <f>IFERROR(CI199-CH199,"")</f>
        <v/>
      </c>
      <c r="CK199" s="140">
        <f>ROUND(AN199*CC199,-2)</f>
        <v/>
      </c>
      <c r="CL199" s="217">
        <f>CK199/VLOOKUP($T199,'USD Converstion'!$C$7:$D$174,2,FALSE)</f>
        <v/>
      </c>
      <c r="CM199" s="145">
        <f>IF(AD199&gt;X199,1,0)</f>
        <v/>
      </c>
      <c r="CN199" s="225">
        <f>IF(CM199&gt;0,AG199,0)</f>
        <v/>
      </c>
      <c r="CO199" s="225">
        <f>IF(CM199=0,0,AF199)</f>
        <v/>
      </c>
      <c r="CP199" s="146" t="n">
        <v>0</v>
      </c>
      <c r="CQ199" s="147" t="inlineStr">
        <is>
          <t>Regular</t>
        </is>
      </c>
      <c r="CR199" s="225">
        <f>AM199/VLOOKUP(T199,'USD Converstion'!$C$7:$D$174,2,FALSE)</f>
        <v/>
      </c>
      <c r="CS199" s="226">
        <f>AT199</f>
        <v/>
      </c>
      <c r="CT199" s="222" t="n">
        <v>0</v>
      </c>
      <c r="CU199" s="227" t="n"/>
      <c r="CV199" s="145">
        <f>IF(AX199&gt;0,1,0)</f>
        <v/>
      </c>
      <c r="CW199" s="145">
        <f>IF(AY199&gt;0,1,0)</f>
        <v/>
      </c>
      <c r="CX199" s="52" t="n">
        <v>0</v>
      </c>
      <c r="DM199">
        <f>IF(LOWER(T199)="ILS",12,1)*Y199/VLOOKUP($T199,CPC_USDConversion_xlTbl[[Currency2]:[Units/1 USD]],2,FALSE)</f>
        <v/>
      </c>
    </row>
    <row r="200">
      <c r="B200" s="113" t="n">
        <v>118553</v>
      </c>
      <c r="C200" s="113" t="n">
        <v>123425</v>
      </c>
      <c r="D200" s="113" t="n"/>
      <c r="E200" s="114" t="inlineStr">
        <is>
          <t>Nicolas Boussicot</t>
        </is>
      </c>
      <c r="F200" s="152" t="inlineStr">
        <is>
          <t>Lead Consultant</t>
        </is>
      </c>
      <c r="G200" s="113" t="inlineStr">
        <is>
          <t>Professional Services, Europe</t>
        </is>
      </c>
      <c r="H200" s="113" t="inlineStr">
        <is>
          <t>Ian Gander</t>
        </is>
      </c>
      <c r="I200" s="113" t="inlineStr">
        <is>
          <t>Eitan Lugassi (Gilad)</t>
        </is>
      </c>
      <c r="J200" s="114" t="inlineStr">
        <is>
          <t>Sharon Schusheim</t>
        </is>
      </c>
      <c r="K200" s="114" t="inlineStr">
        <is>
          <t>Sharon Schusheim</t>
        </is>
      </c>
      <c r="L200" s="113" t="inlineStr">
        <is>
          <t>Professional Services</t>
        </is>
      </c>
      <c r="M200" s="115" t="n">
        <v>1</v>
      </c>
      <c r="N200" s="151">
        <f>LEFT(CA200,3)</f>
        <v/>
      </c>
      <c r="O200" s="216" t="n">
        <v>40861</v>
      </c>
      <c r="P200" s="118">
        <f>($D$5-O200)/365</f>
        <v/>
      </c>
      <c r="Q200" s="119">
        <f>Q200</f>
        <v/>
      </c>
      <c r="R200" s="52" t="n"/>
      <c r="S200" s="120" t="inlineStr">
        <is>
          <t>France</t>
        </is>
      </c>
      <c r="T200" s="120" t="inlineStr">
        <is>
          <t>EUR</t>
        </is>
      </c>
      <c r="U200" s="120" t="n">
        <v>119500</v>
      </c>
      <c r="V200" s="120" t="n"/>
      <c r="W200" s="120" t="n">
        <v>11738.09523809524</v>
      </c>
      <c r="X200" s="120">
        <f>W200+V200+U200</f>
        <v/>
      </c>
      <c r="Y200" s="121" t="n"/>
      <c r="Z200" s="121" t="n"/>
      <c r="AA200" s="122" t="n"/>
      <c r="AB200" s="122" t="n"/>
      <c r="AC200" s="122" t="n"/>
      <c r="AD200" s="123">
        <f>AC200+AB200+AA200</f>
        <v/>
      </c>
      <c r="AE200" s="124">
        <f>IFERROR(AD200/X200-1,"")</f>
        <v/>
      </c>
      <c r="AF200" s="217">
        <f>IF(LOWER(T200)="ILS",12,1)*X200/VLOOKUP($T200,CPC_USDConversion_xlTbl[[Currency2]:[Units/1 USD]],2,FALSE)</f>
        <v/>
      </c>
      <c r="AG200" s="217">
        <f>IF(LOWER(T200)="ILS",12,1)*AD200/VLOOKUP($T200,CPC_USDConversion_xlTbl[[Currency2]:[Units/1 USD]],2,FALSE)</f>
        <v/>
      </c>
      <c r="AH200" s="126">
        <f>AF200/VLOOKUP($S200,'CP$'!$B$5:$D$74,2,FALSE)</f>
        <v/>
      </c>
      <c r="AI200" s="126">
        <f>AG200/VLOOKUP($S200,'CP$'!$B$5:$D$74,2,FALSE)</f>
        <v/>
      </c>
      <c r="AJ200" s="52" t="n"/>
      <c r="AK200" s="127" t="inlineStr">
        <is>
          <t>Target Bonus</t>
        </is>
      </c>
      <c r="AL200" s="218" t="n">
        <v>13500</v>
      </c>
      <c r="AM200" s="129" t="n">
        <v>11800</v>
      </c>
      <c r="AN200" s="121" t="n"/>
      <c r="AO200" s="130" t="n"/>
      <c r="AP200" s="131">
        <f>IFERROR(AO200/AM200,"")</f>
        <v/>
      </c>
      <c r="AQ200" s="219">
        <f>AO200*CC200</f>
        <v/>
      </c>
      <c r="AR200" s="219" t="n"/>
      <c r="AS200" s="220">
        <f>AQ200-AR200</f>
        <v/>
      </c>
      <c r="AT200" s="217">
        <f>AS200/VLOOKUP($T200,'USD Converstion'!$C$7:$D$174,2,FALSE)</f>
        <v/>
      </c>
      <c r="AU200" s="52" t="n"/>
      <c r="AV200" s="221" t="n">
        <v>43957</v>
      </c>
      <c r="AW200" s="222" t="n">
        <v>33128.87378640777</v>
      </c>
      <c r="AX200" s="222" t="n"/>
      <c r="AY200" s="223" t="n"/>
      <c r="AZ200" s="52" t="n"/>
      <c r="BA200" s="137" t="inlineStr">
        <is>
          <t>June, 2020 - Title change from Title:Professional Services Consultant to Title:Lead Consultant</t>
        </is>
      </c>
      <c r="BB200" s="138" t="inlineStr">
        <is>
          <t xml:space="preserve"> </t>
        </is>
      </c>
      <c r="BC200" s="52" t="n"/>
      <c r="BD200" s="219" t="n">
        <v>85000</v>
      </c>
      <c r="BE200" s="219" t="n"/>
      <c r="BF200" s="219" t="n">
        <v>11000</v>
      </c>
      <c r="BG200" s="120">
        <f>BF200+BE200+BD200</f>
        <v/>
      </c>
      <c r="BH200" s="217">
        <f>IF(LOWER(T200)="ILS",12,1)*BG200/VLOOKUP($T200,CPC_USDConversion_xlTbl[[Currency2]:[Units/1 USD]],2,FALSE)</f>
        <v/>
      </c>
      <c r="BI200" s="224">
        <f>BH200/VLOOKUP($S200,'CP$'!$B$5:$D$74,2,FALSE)</f>
        <v/>
      </c>
      <c r="BJ200" s="140" t="n">
        <v>70000</v>
      </c>
      <c r="BK200" s="140" t="n">
        <v>105000</v>
      </c>
      <c r="BL200" s="141">
        <f>IFERROR(U200/X200,"")</f>
        <v/>
      </c>
      <c r="BM200" s="141">
        <f>IFERROR(V200/X200,"")</f>
        <v/>
      </c>
      <c r="BN200" s="141">
        <f>IFERROR(W200/X200,"")</f>
        <v/>
      </c>
      <c r="BO200" s="141">
        <f>IFERROR(AA200/AD200,"")</f>
        <v/>
      </c>
      <c r="BP200" s="141">
        <f>IFERROR(AB200/AD200,"")</f>
        <v/>
      </c>
      <c r="BQ200" s="141">
        <f>IFERROR(AC200/AD200,"")</f>
        <v/>
      </c>
      <c r="BR200" s="119" t="n">
        <v>4</v>
      </c>
      <c r="BS200" s="119" t="n">
        <v>5</v>
      </c>
      <c r="BT200" s="119" t="n">
        <v>4</v>
      </c>
      <c r="BU200" s="119" t="n"/>
      <c r="BV200" s="119" t="n"/>
      <c r="BW200" s="119" t="n"/>
      <c r="BX200" s="119" t="n"/>
      <c r="BY200" s="119" t="n"/>
      <c r="BZ200" s="119" t="inlineStr">
        <is>
          <t>Employee</t>
        </is>
      </c>
      <c r="CA200" s="142" t="inlineStr">
        <is>
          <t>T41P</t>
        </is>
      </c>
      <c r="CB200" s="131" t="n">
        <v>1</v>
      </c>
      <c r="CC200" s="143">
        <f>IF(P200&gt;1,1,P200)*CB200</f>
        <v/>
      </c>
      <c r="CD200" s="143" t="n"/>
      <c r="CE200" s="222" t="n">
        <v>50641.56</v>
      </c>
      <c r="CF200" s="86" t="n"/>
      <c r="CG200" s="219" t="n">
        <v>97565.85365853659</v>
      </c>
      <c r="CH200" s="217">
        <f>IF(LOWER(T200)="ILS",12,1)*CG200/VLOOKUP($T200,CPC_USDConversion_xlTbl[[Currency2]:[Units/1 USD]],2,FALSE)</f>
        <v/>
      </c>
      <c r="CI200" s="225">
        <f>AF200</f>
        <v/>
      </c>
      <c r="CJ200" s="225">
        <f>IFERROR(CI200-CH200,"")</f>
        <v/>
      </c>
      <c r="CK200" s="140">
        <f>ROUND(AN200*CC200,-2)</f>
        <v/>
      </c>
      <c r="CL200" s="217">
        <f>CK200/VLOOKUP($T200,'USD Converstion'!$C$7:$D$174,2,FALSE)</f>
        <v/>
      </c>
      <c r="CM200" s="145">
        <f>IF(AD200&gt;X200,1,0)</f>
        <v/>
      </c>
      <c r="CN200" s="225">
        <f>IF(CM200&gt;0,AG200,0)</f>
        <v/>
      </c>
      <c r="CO200" s="225">
        <f>IF(CM200=0,0,AF200)</f>
        <v/>
      </c>
      <c r="CP200" s="146" t="n">
        <v>0</v>
      </c>
      <c r="CQ200" s="147" t="inlineStr">
        <is>
          <t>Regular</t>
        </is>
      </c>
      <c r="CR200" s="225">
        <f>AM200/VLOOKUP(T200,'USD Converstion'!$C$7:$D$174,2,FALSE)</f>
        <v/>
      </c>
      <c r="CS200" s="226">
        <f>AT200</f>
        <v/>
      </c>
      <c r="CT200" s="222" t="n">
        <v>0</v>
      </c>
      <c r="CU200" s="227" t="n"/>
      <c r="CV200" s="145">
        <f>IF(AX200&gt;0,1,0)</f>
        <v/>
      </c>
      <c r="CW200" s="145">
        <f>IF(AY200&gt;0,1,0)</f>
        <v/>
      </c>
      <c r="CX200" s="52" t="n">
        <v>0</v>
      </c>
      <c r="DM200">
        <f>IF(LOWER(T200)="ILS",12,1)*Y200/VLOOKUP($T200,CPC_USDConversion_xlTbl[[Currency2]:[Units/1 USD]],2,FALSE)</f>
        <v/>
      </c>
    </row>
    <row r="201">
      <c r="B201" s="113" t="n">
        <v>120063</v>
      </c>
      <c r="C201" s="113" t="n">
        <v>98186</v>
      </c>
      <c r="D201" s="113" t="n">
        <v>80356</v>
      </c>
      <c r="E201" s="114" t="inlineStr">
        <is>
          <t>Nigel Todd</t>
        </is>
      </c>
      <c r="F201" s="152" t="inlineStr">
        <is>
          <t>Professional Services Consultant</t>
        </is>
      </c>
      <c r="G201" s="113" t="inlineStr">
        <is>
          <t>Professional Services, Europe</t>
        </is>
      </c>
      <c r="H201" s="113" t="inlineStr">
        <is>
          <t>Ian Gander</t>
        </is>
      </c>
      <c r="I201" s="113" t="inlineStr">
        <is>
          <t>Eitan Lugassi (Gilad)</t>
        </is>
      </c>
      <c r="J201" s="114" t="inlineStr">
        <is>
          <t>Sharon Schusheim</t>
        </is>
      </c>
      <c r="K201" s="114" t="inlineStr">
        <is>
          <t>Sharon Schusheim</t>
        </is>
      </c>
      <c r="L201" s="113" t="inlineStr">
        <is>
          <t>Professional Services</t>
        </is>
      </c>
      <c r="M201" s="115" t="n">
        <v>1</v>
      </c>
      <c r="N201" s="151">
        <f>LEFT(CA201,3)</f>
        <v/>
      </c>
      <c r="O201" s="216" t="n">
        <v>42584</v>
      </c>
      <c r="P201" s="118">
        <f>($D$5-O201)/365</f>
        <v/>
      </c>
      <c r="Q201" s="119">
        <f>Q201</f>
        <v/>
      </c>
      <c r="R201" s="52" t="n"/>
      <c r="S201" s="120" t="inlineStr">
        <is>
          <t>Great Britain</t>
        </is>
      </c>
      <c r="T201" s="120" t="inlineStr">
        <is>
          <t>GBP</t>
        </is>
      </c>
      <c r="U201" s="120" t="n">
        <v>107625</v>
      </c>
      <c r="V201" s="120" t="n"/>
      <c r="W201" s="120" t="n">
        <v>10500</v>
      </c>
      <c r="X201" s="120">
        <f>W201+V201+U201</f>
        <v/>
      </c>
      <c r="Y201" s="121" t="n"/>
      <c r="Z201" s="121" t="n"/>
      <c r="AA201" s="122" t="n"/>
      <c r="AB201" s="122" t="n"/>
      <c r="AC201" s="122" t="n"/>
      <c r="AD201" s="123">
        <f>AC201+AB201+AA201</f>
        <v/>
      </c>
      <c r="AE201" s="124">
        <f>IFERROR(AD201/X201-1,"")</f>
        <v/>
      </c>
      <c r="AF201" s="217">
        <f>IF(LOWER(T201)="ILS",12,1)*X201/VLOOKUP($T201,CPC_USDConversion_xlTbl[[Currency2]:[Units/1 USD]],2,FALSE)</f>
        <v/>
      </c>
      <c r="AG201" s="217">
        <f>IF(LOWER(T201)="ILS",12,1)*AD201/VLOOKUP($T201,CPC_USDConversion_xlTbl[[Currency2]:[Units/1 USD]],2,FALSE)</f>
        <v/>
      </c>
      <c r="AH201" s="126">
        <f>AF201/VLOOKUP($S201,'CP$'!$B$5:$D$74,2,FALSE)</f>
        <v/>
      </c>
      <c r="AI201" s="126">
        <f>AG201/VLOOKUP($S201,'CP$'!$B$5:$D$74,2,FALSE)</f>
        <v/>
      </c>
      <c r="AJ201" s="52" t="n"/>
      <c r="AK201" s="127" t="inlineStr">
        <is>
          <t>Target Bonus</t>
        </is>
      </c>
      <c r="AL201" s="218" t="n">
        <v>11000</v>
      </c>
      <c r="AM201" s="129" t="n">
        <v>10500</v>
      </c>
      <c r="AN201" s="121" t="n"/>
      <c r="AO201" s="130" t="n"/>
      <c r="AP201" s="131">
        <f>IFERROR(AO201/AM201,"")</f>
        <v/>
      </c>
      <c r="AQ201" s="219">
        <f>AO201*CC201</f>
        <v/>
      </c>
      <c r="AR201" s="219" t="n"/>
      <c r="AS201" s="220">
        <f>AQ201-AR201</f>
        <v/>
      </c>
      <c r="AT201" s="217">
        <f>AS201/VLOOKUP($T201,'USD Converstion'!$C$7:$D$174,2,FALSE)</f>
        <v/>
      </c>
      <c r="AU201" s="52" t="n"/>
      <c r="AV201" s="221" t="n">
        <v>43957</v>
      </c>
      <c r="AW201" s="222" t="n">
        <v>15691.49514563107</v>
      </c>
      <c r="AX201" s="222" t="n"/>
      <c r="AY201" s="223" t="n"/>
      <c r="AZ201" s="52" t="n"/>
      <c r="BA201" s="137" t="n"/>
      <c r="BB201" s="138" t="inlineStr">
        <is>
          <t xml:space="preserve"> </t>
        </is>
      </c>
      <c r="BC201" s="52" t="n"/>
      <c r="BD201" s="219" t="n">
        <v>77000</v>
      </c>
      <c r="BE201" s="219" t="n"/>
      <c r="BF201" s="219" t="n">
        <v>10000</v>
      </c>
      <c r="BG201" s="120">
        <f>BF201+BE201+BD201</f>
        <v/>
      </c>
      <c r="BH201" s="217">
        <f>IF(LOWER(T201)="ILS",12,1)*BG201/VLOOKUP($T201,CPC_USDConversion_xlTbl[[Currency2]:[Units/1 USD]],2,FALSE)</f>
        <v/>
      </c>
      <c r="BI201" s="224">
        <f>BH201/VLOOKUP($S201,'CP$'!$B$5:$D$74,2,FALSE)</f>
        <v/>
      </c>
      <c r="BJ201" s="140" t="n">
        <v>65000</v>
      </c>
      <c r="BK201" s="140" t="n">
        <v>105000</v>
      </c>
      <c r="BL201" s="141">
        <f>IFERROR(U201/X201,"")</f>
        <v/>
      </c>
      <c r="BM201" s="141">
        <f>IFERROR(V201/X201,"")</f>
        <v/>
      </c>
      <c r="BN201" s="141">
        <f>IFERROR(W201/X201,"")</f>
        <v/>
      </c>
      <c r="BO201" s="141">
        <f>IFERROR(AA201/AD201,"")</f>
        <v/>
      </c>
      <c r="BP201" s="141">
        <f>IFERROR(AB201/AD201,"")</f>
        <v/>
      </c>
      <c r="BQ201" s="141">
        <f>IFERROR(AC201/AD201,"")</f>
        <v/>
      </c>
      <c r="BR201" s="119" t="n">
        <v>3</v>
      </c>
      <c r="BS201" s="119" t="n">
        <v>3</v>
      </c>
      <c r="BT201" s="119" t="n">
        <v>5</v>
      </c>
      <c r="BU201" s="119" t="n"/>
      <c r="BV201" s="119" t="n"/>
      <c r="BW201" s="119" t="n"/>
      <c r="BX201" s="119" t="n"/>
      <c r="BY201" s="119" t="n"/>
      <c r="BZ201" s="119" t="inlineStr">
        <is>
          <t>Employee</t>
        </is>
      </c>
      <c r="CA201" s="142" t="inlineStr">
        <is>
          <t>T41P</t>
        </is>
      </c>
      <c r="CB201" s="131" t="n">
        <v>1</v>
      </c>
      <c r="CC201" s="143">
        <f>IF(P201&gt;1,1,P201)*CB201</f>
        <v/>
      </c>
      <c r="CD201" s="143" t="n"/>
      <c r="CE201" s="222" t="n">
        <v>18077.72</v>
      </c>
      <c r="CF201" s="86" t="n"/>
      <c r="CG201" s="219" t="n">
        <v>87029.26829268293</v>
      </c>
      <c r="CH201" s="217">
        <f>IF(LOWER(T201)="ILS",12,1)*CG201/VLOOKUP($T201,CPC_USDConversion_xlTbl[[Currency2]:[Units/1 USD]],2,FALSE)</f>
        <v/>
      </c>
      <c r="CI201" s="225">
        <f>AF201</f>
        <v/>
      </c>
      <c r="CJ201" s="225">
        <f>IFERROR(CI201-CH201,"")</f>
        <v/>
      </c>
      <c r="CK201" s="140">
        <f>ROUND(AN201*CC201,-2)</f>
        <v/>
      </c>
      <c r="CL201" s="217">
        <f>CK201/VLOOKUP($T201,'USD Converstion'!$C$7:$D$174,2,FALSE)</f>
        <v/>
      </c>
      <c r="CM201" s="145">
        <f>IF(AD201&gt;X201,1,0)</f>
        <v/>
      </c>
      <c r="CN201" s="225">
        <f>IF(CM201&gt;0,AG201,0)</f>
        <v/>
      </c>
      <c r="CO201" s="225">
        <f>IF(CM201=0,0,AF201)</f>
        <v/>
      </c>
      <c r="CP201" s="146" t="n">
        <v>0</v>
      </c>
      <c r="CQ201" s="147" t="inlineStr">
        <is>
          <t>Regular</t>
        </is>
      </c>
      <c r="CR201" s="225">
        <f>AM201/VLOOKUP(T201,'USD Converstion'!$C$7:$D$174,2,FALSE)</f>
        <v/>
      </c>
      <c r="CS201" s="226">
        <f>AT201</f>
        <v/>
      </c>
      <c r="CT201" s="222" t="n">
        <v>0</v>
      </c>
      <c r="CU201" s="227" t="n"/>
      <c r="CV201" s="145">
        <f>IF(AX201&gt;0,1,0)</f>
        <v/>
      </c>
      <c r="CW201" s="145">
        <f>IF(AY201&gt;0,1,0)</f>
        <v/>
      </c>
      <c r="CX201" s="52" t="n">
        <v>0</v>
      </c>
      <c r="DM201">
        <f>IF(LOWER(T201)="ILS",12,1)*Y201/VLOOKUP($T201,CPC_USDConversion_xlTbl[[Currency2]:[Units/1 USD]],2,FALSE)</f>
        <v/>
      </c>
    </row>
    <row r="202">
      <c r="B202" s="113" t="n">
        <v>135929</v>
      </c>
      <c r="C202" s="113" t="n">
        <v>58421</v>
      </c>
      <c r="D202" s="113" t="n">
        <v>41530</v>
      </c>
      <c r="E202" s="114" t="inlineStr">
        <is>
          <t>Radovan Putec</t>
        </is>
      </c>
      <c r="F202" s="152" t="inlineStr">
        <is>
          <t>Professional Services Consultant</t>
        </is>
      </c>
      <c r="G202" s="113" t="inlineStr">
        <is>
          <t>Professional Services, Europe</t>
        </is>
      </c>
      <c r="H202" s="113" t="inlineStr">
        <is>
          <t>Ian Gander</t>
        </is>
      </c>
      <c r="I202" s="113" t="inlineStr">
        <is>
          <t>Eitan Lugassi (Gilad)</t>
        </is>
      </c>
      <c r="J202" s="114" t="inlineStr">
        <is>
          <t>Sharon Schusheim</t>
        </is>
      </c>
      <c r="K202" s="114" t="inlineStr">
        <is>
          <t>Sharon Schusheim</t>
        </is>
      </c>
      <c r="L202" s="113" t="inlineStr">
        <is>
          <t>Professional Services</t>
        </is>
      </c>
      <c r="M202" s="115" t="n">
        <v>1</v>
      </c>
      <c r="N202" s="151">
        <f>LEFT(CA202,3)</f>
        <v/>
      </c>
      <c r="O202" s="216" t="n">
        <v>43831</v>
      </c>
      <c r="P202" s="118">
        <f>($D$5-O202)/365</f>
        <v/>
      </c>
      <c r="Q202" s="119">
        <f>Q202</f>
        <v/>
      </c>
      <c r="R202" s="52" t="n"/>
      <c r="S202" s="120" t="inlineStr">
        <is>
          <t>Slovakia</t>
        </is>
      </c>
      <c r="T202" s="120" t="inlineStr">
        <is>
          <t>EUR</t>
        </is>
      </c>
      <c r="U202" s="120" t="n">
        <v>80750</v>
      </c>
      <c r="V202" s="120" t="n"/>
      <c r="W202" s="120" t="n">
        <v>5261.904761904761</v>
      </c>
      <c r="X202" s="120">
        <f>W202+V202+U202</f>
        <v/>
      </c>
      <c r="Y202" s="121" t="n"/>
      <c r="Z202" s="121" t="n"/>
      <c r="AA202" s="122" t="n"/>
      <c r="AB202" s="122" t="n"/>
      <c r="AC202" s="122" t="n"/>
      <c r="AD202" s="123">
        <f>AC202+AB202+AA202</f>
        <v/>
      </c>
      <c r="AE202" s="124">
        <f>IFERROR(AD202/X202-1,"")</f>
        <v/>
      </c>
      <c r="AF202" s="217">
        <f>IF(LOWER(T202)="ILS",12,1)*X202/VLOOKUP($T202,CPC_USDConversion_xlTbl[[Currency2]:[Units/1 USD]],2,FALSE)</f>
        <v/>
      </c>
      <c r="AG202" s="217">
        <f>IF(LOWER(T202)="ILS",12,1)*AD202/VLOOKUP($T202,CPC_USDConversion_xlTbl[[Currency2]:[Units/1 USD]],2,FALSE)</f>
        <v/>
      </c>
      <c r="AH202" s="126">
        <f>AF202/VLOOKUP($S202,'CP$'!$B$5:$D$74,2,FALSE)</f>
        <v/>
      </c>
      <c r="AI202" s="126">
        <f>AG202/VLOOKUP($S202,'CP$'!$B$5:$D$74,2,FALSE)</f>
        <v/>
      </c>
      <c r="AJ202" s="52" t="n"/>
      <c r="AK202" s="127" t="inlineStr">
        <is>
          <t>Target Bonus</t>
        </is>
      </c>
      <c r="AL202" s="218" t="n"/>
      <c r="AM202" s="129" t="n">
        <v>5000</v>
      </c>
      <c r="AN202" s="121" t="n"/>
      <c r="AO202" s="130" t="n"/>
      <c r="AP202" s="131">
        <f>IFERROR(AO202/AM202,"")</f>
        <v/>
      </c>
      <c r="AQ202" s="219">
        <f>AO202*CC202</f>
        <v/>
      </c>
      <c r="AR202" s="219" t="n"/>
      <c r="AS202" s="220">
        <f>AQ202-AR202</f>
        <v/>
      </c>
      <c r="AT202" s="217">
        <f>AS202/VLOOKUP($T202,'USD Converstion'!$C$7:$D$174,2,FALSE)</f>
        <v/>
      </c>
      <c r="AU202" s="52" t="n"/>
      <c r="AV202" s="221" t="n"/>
      <c r="AW202" s="222" t="n"/>
      <c r="AX202" s="222" t="n"/>
      <c r="AY202" s="223" t="n"/>
      <c r="AZ202" s="52" t="n"/>
      <c r="BA202" s="137" t="n"/>
      <c r="BB202" s="138" t="inlineStr">
        <is>
          <t xml:space="preserve"> </t>
        </is>
      </c>
      <c r="BC202" s="52" t="n"/>
      <c r="BD202" s="219" t="n">
        <v>9600</v>
      </c>
      <c r="BE202" s="219" t="n"/>
      <c r="BF202" s="219" t="n"/>
      <c r="BG202" s="120">
        <f>BF202+BE202+BD202</f>
        <v/>
      </c>
      <c r="BH202" s="217">
        <f>IF(LOWER(T202)="ILS",12,1)*BG202/VLOOKUP($T202,CPC_USDConversion_xlTbl[[Currency2]:[Units/1 USD]],2,FALSE)</f>
        <v/>
      </c>
      <c r="BI202" s="224">
        <f>BH202/VLOOKUP($S202,'CP$'!$B$5:$D$74,2,FALSE)</f>
        <v/>
      </c>
      <c r="BJ202" s="140" t="n">
        <v>45000</v>
      </c>
      <c r="BK202" s="140" t="n">
        <v>65000</v>
      </c>
      <c r="BL202" s="141">
        <f>IFERROR(U202/X202,"")</f>
        <v/>
      </c>
      <c r="BM202" s="141">
        <f>IFERROR(V202/X202,"")</f>
        <v/>
      </c>
      <c r="BN202" s="141">
        <f>IFERROR(W202/X202,"")</f>
        <v/>
      </c>
      <c r="BO202" s="141">
        <f>IFERROR(AA202/AD202,"")</f>
        <v/>
      </c>
      <c r="BP202" s="141">
        <f>IFERROR(AB202/AD202,"")</f>
        <v/>
      </c>
      <c r="BQ202" s="141">
        <f>IFERROR(AC202/AD202,"")</f>
        <v/>
      </c>
      <c r="BR202" s="119" t="n"/>
      <c r="BS202" s="119" t="n"/>
      <c r="BT202" s="119" t="n">
        <v>3</v>
      </c>
      <c r="BU202" s="119" t="n"/>
      <c r="BV202" s="119" t="n"/>
      <c r="BW202" s="119" t="n"/>
      <c r="BX202" s="119" t="n"/>
      <c r="BY202" s="119" t="n"/>
      <c r="BZ202" s="119" t="inlineStr">
        <is>
          <t>Contractor</t>
        </is>
      </c>
      <c r="CA202" s="142" t="inlineStr">
        <is>
          <t>T51P</t>
        </is>
      </c>
      <c r="CB202" s="131" t="n">
        <v>1</v>
      </c>
      <c r="CC202" s="143">
        <f>IF(P202&gt;1,1,P202)*CB202</f>
        <v/>
      </c>
      <c r="CD202" s="143" t="n"/>
      <c r="CE202" s="222" t="n"/>
      <c r="CF202" s="86" t="n"/>
      <c r="CG202" s="219" t="n">
        <v>60687.80487804879</v>
      </c>
      <c r="CH202" s="217">
        <f>IF(LOWER(T202)="ILS",12,1)*CG202/VLOOKUP($T202,CPC_USDConversion_xlTbl[[Currency2]:[Units/1 USD]],2,FALSE)</f>
        <v/>
      </c>
      <c r="CI202" s="225">
        <f>AF202</f>
        <v/>
      </c>
      <c r="CJ202" s="225">
        <f>IFERROR(CI202-CH202,"")</f>
        <v/>
      </c>
      <c r="CK202" s="140">
        <f>ROUND(AN202*CC202,-2)</f>
        <v/>
      </c>
      <c r="CL202" s="217">
        <f>CK202/VLOOKUP($T202,'USD Converstion'!$C$7:$D$174,2,FALSE)</f>
        <v/>
      </c>
      <c r="CM202" s="145">
        <f>IF(AD202&gt;X202,1,0)</f>
        <v/>
      </c>
      <c r="CN202" s="225">
        <f>IF(CM202&gt;0,AG202,0)</f>
        <v/>
      </c>
      <c r="CO202" s="225">
        <f>IF(CM202=0,0,AF202)</f>
        <v/>
      </c>
      <c r="CP202" s="146" t="n">
        <v>0</v>
      </c>
      <c r="CQ202" s="147" t="inlineStr">
        <is>
          <t>Regular</t>
        </is>
      </c>
      <c r="CR202" s="225">
        <f>AM202/VLOOKUP(T202,'USD Converstion'!$C$7:$D$174,2,FALSE)</f>
        <v/>
      </c>
      <c r="CS202" s="226">
        <f>AT202</f>
        <v/>
      </c>
      <c r="CT202" s="222" t="n">
        <v>0</v>
      </c>
      <c r="CU202" s="227" t="n"/>
      <c r="CV202" s="145">
        <f>IF(AX202&gt;0,1,0)</f>
        <v/>
      </c>
      <c r="CW202" s="145">
        <f>IF(AY202&gt;0,1,0)</f>
        <v/>
      </c>
      <c r="CX202" s="52" t="n">
        <v>0</v>
      </c>
      <c r="DM202">
        <f>IF(LOWER(T202)="ILS",12,1)*Y202/VLOOKUP($T202,CPC_USDConversion_xlTbl[[Currency2]:[Units/1 USD]],2,FALSE)</f>
        <v/>
      </c>
    </row>
    <row r="203">
      <c r="B203" s="113" t="n">
        <v>116632</v>
      </c>
      <c r="C203" s="113" t="n">
        <v>89809</v>
      </c>
      <c r="D203" s="113" t="n">
        <v>114018</v>
      </c>
      <c r="E203" s="114" t="inlineStr">
        <is>
          <t>Terry Loh</t>
        </is>
      </c>
      <c r="F203" s="152" t="inlineStr">
        <is>
          <t>Professional Services Manager, Asia</t>
        </is>
      </c>
      <c r="G203" s="113" t="inlineStr">
        <is>
          <t>Professional Services APAC</t>
        </is>
      </c>
      <c r="H203" s="113" t="inlineStr">
        <is>
          <t>Richard Woodland</t>
        </is>
      </c>
      <c r="I203" s="113" t="inlineStr">
        <is>
          <t>Eitan Lugassi (Gilad)</t>
        </is>
      </c>
      <c r="J203" s="114" t="inlineStr">
        <is>
          <t>Sharon Schusheim</t>
        </is>
      </c>
      <c r="K203" s="114" t="inlineStr">
        <is>
          <t>Sharon Schusheim</t>
        </is>
      </c>
      <c r="L203" s="113" t="inlineStr">
        <is>
          <t>Professional Services</t>
        </is>
      </c>
      <c r="M203" s="115" t="n">
        <v>1</v>
      </c>
      <c r="N203" s="151">
        <f>LEFT(CA203,3)</f>
        <v/>
      </c>
      <c r="O203" s="216" t="n">
        <v>43059</v>
      </c>
      <c r="P203" s="118">
        <f>($D$5-O203)/365</f>
        <v/>
      </c>
      <c r="Q203" s="119">
        <f>Q203</f>
        <v/>
      </c>
      <c r="R203" s="52" t="n"/>
      <c r="S203" s="120" t="inlineStr">
        <is>
          <t>Singapore</t>
        </is>
      </c>
      <c r="T203" s="120" t="inlineStr">
        <is>
          <t>SGD</t>
        </is>
      </c>
      <c r="U203" s="120" t="n">
        <v>192000</v>
      </c>
      <c r="V203" s="120" t="n"/>
      <c r="W203" s="120" t="n">
        <v>16690.47619047619</v>
      </c>
      <c r="X203" s="120">
        <f>W203+V203+U203</f>
        <v/>
      </c>
      <c r="Y203" s="121" t="n"/>
      <c r="Z203" s="121" t="n"/>
      <c r="AA203" s="122" t="n"/>
      <c r="AB203" s="122" t="n"/>
      <c r="AC203" s="122" t="n"/>
      <c r="AD203" s="123">
        <f>AC203+AB203+AA203</f>
        <v/>
      </c>
      <c r="AE203" s="124">
        <f>IFERROR(AD203/X203-1,"")</f>
        <v/>
      </c>
      <c r="AF203" s="217">
        <f>IF(LOWER(T203)="ILS",12,1)*X203/VLOOKUP($T203,CPC_USDConversion_xlTbl[[Currency2]:[Units/1 USD]],2,FALSE)</f>
        <v/>
      </c>
      <c r="AG203" s="217">
        <f>IF(LOWER(T203)="ILS",12,1)*AD203/VLOOKUP($T203,CPC_USDConversion_xlTbl[[Currency2]:[Units/1 USD]],2,FALSE)</f>
        <v/>
      </c>
      <c r="AH203" s="126">
        <f>AF203/VLOOKUP($S203,'CP$'!$B$5:$D$74,2,FALSE)</f>
        <v/>
      </c>
      <c r="AI203" s="126">
        <f>AG203/VLOOKUP($S203,'CP$'!$B$5:$D$74,2,FALSE)</f>
        <v/>
      </c>
      <c r="AJ203" s="52" t="n"/>
      <c r="AK203" s="127" t="inlineStr">
        <is>
          <t>Target Bonus</t>
        </is>
      </c>
      <c r="AL203" s="218" t="n">
        <v>20000</v>
      </c>
      <c r="AM203" s="129" t="n">
        <v>17000</v>
      </c>
      <c r="AN203" s="121" t="n"/>
      <c r="AO203" s="130" t="n"/>
      <c r="AP203" s="131">
        <f>IFERROR(AO203/AM203,"")</f>
        <v/>
      </c>
      <c r="AQ203" s="219">
        <f>AO203*CC203</f>
        <v/>
      </c>
      <c r="AR203" s="219" t="n"/>
      <c r="AS203" s="220">
        <f>AQ203-AR203</f>
        <v/>
      </c>
      <c r="AT203" s="217">
        <f>AS203/VLOOKUP($T203,'USD Converstion'!$C$7:$D$174,2,FALSE)</f>
        <v/>
      </c>
      <c r="AU203" s="52" t="n"/>
      <c r="AV203" s="221" t="n">
        <v>43615</v>
      </c>
      <c r="AW203" s="222" t="n">
        <v>19547.55339805825</v>
      </c>
      <c r="AX203" s="222" t="n"/>
      <c r="AY203" s="223" t="n"/>
      <c r="AZ203" s="52" t="n"/>
      <c r="BA203" s="137" t="n"/>
      <c r="BB203" s="138" t="inlineStr">
        <is>
          <t xml:space="preserve"> </t>
        </is>
      </c>
      <c r="BC203" s="52" t="n"/>
      <c r="BD203" s="219" t="n">
        <v>140500</v>
      </c>
      <c r="BE203" s="219" t="n"/>
      <c r="BF203" s="219" t="n">
        <v>16000</v>
      </c>
      <c r="BG203" s="120">
        <f>BF203+BE203+BD203</f>
        <v/>
      </c>
      <c r="BH203" s="217">
        <f>IF(LOWER(T203)="ILS",12,1)*BG203/VLOOKUP($T203,CPC_USDConversion_xlTbl[[Currency2]:[Units/1 USD]],2,FALSE)</f>
        <v/>
      </c>
      <c r="BI203" s="224">
        <f>BH203/VLOOKUP($S203,'CP$'!$B$5:$D$74,2,FALSE)</f>
        <v/>
      </c>
      <c r="BJ203" s="140" t="n">
        <v>110000</v>
      </c>
      <c r="BK203" s="140" t="n">
        <v>170000</v>
      </c>
      <c r="BL203" s="141">
        <f>IFERROR(U203/X203,"")</f>
        <v/>
      </c>
      <c r="BM203" s="141">
        <f>IFERROR(V203/X203,"")</f>
        <v/>
      </c>
      <c r="BN203" s="141">
        <f>IFERROR(W203/X203,"")</f>
        <v/>
      </c>
      <c r="BO203" s="141">
        <f>IFERROR(AA203/AD203,"")</f>
        <v/>
      </c>
      <c r="BP203" s="141">
        <f>IFERROR(AB203/AD203,"")</f>
        <v/>
      </c>
      <c r="BQ203" s="141">
        <f>IFERROR(AC203/AD203,"")</f>
        <v/>
      </c>
      <c r="BR203" s="119" t="n">
        <v>4</v>
      </c>
      <c r="BS203" s="119" t="n">
        <v>5</v>
      </c>
      <c r="BT203" s="119" t="n">
        <v>3</v>
      </c>
      <c r="BU203" s="119" t="n"/>
      <c r="BV203" s="119" t="n"/>
      <c r="BW203" s="119" t="n"/>
      <c r="BX203" s="119" t="n"/>
      <c r="BY203" s="119" t="n"/>
      <c r="BZ203" s="119" t="inlineStr">
        <is>
          <t>Employee</t>
        </is>
      </c>
      <c r="CA203" s="142" t="inlineStr">
        <is>
          <t>T41M</t>
        </is>
      </c>
      <c r="CB203" s="131" t="n">
        <v>1</v>
      </c>
      <c r="CC203" s="143">
        <f>IF(P203&gt;1,1,P203)*CB203</f>
        <v/>
      </c>
      <c r="CD203" s="143" t="n"/>
      <c r="CE203" s="222" t="n">
        <v>15803.04</v>
      </c>
      <c r="CF203" s="86" t="n"/>
      <c r="CG203" s="219" t="n">
        <v>159224.3902439025</v>
      </c>
      <c r="CH203" s="217">
        <f>IF(LOWER(T203)="ILS",12,1)*CG203/VLOOKUP($T203,CPC_USDConversion_xlTbl[[Currency2]:[Units/1 USD]],2,FALSE)</f>
        <v/>
      </c>
      <c r="CI203" s="225">
        <f>AF203</f>
        <v/>
      </c>
      <c r="CJ203" s="225">
        <f>IFERROR(CI203-CH203,"")</f>
        <v/>
      </c>
      <c r="CK203" s="140">
        <f>ROUND(AN203*CC203,-2)</f>
        <v/>
      </c>
      <c r="CL203" s="217">
        <f>CK203/VLOOKUP($T203,'USD Converstion'!$C$7:$D$174,2,FALSE)</f>
        <v/>
      </c>
      <c r="CM203" s="145">
        <f>IF(AD203&gt;X203,1,0)</f>
        <v/>
      </c>
      <c r="CN203" s="225">
        <f>IF(CM203&gt;0,AG203,0)</f>
        <v/>
      </c>
      <c r="CO203" s="225">
        <f>IF(CM203=0,0,AF203)</f>
        <v/>
      </c>
      <c r="CP203" s="146" t="n">
        <v>0</v>
      </c>
      <c r="CQ203" s="147" t="inlineStr">
        <is>
          <t>Regular</t>
        </is>
      </c>
      <c r="CR203" s="225">
        <f>AM203/VLOOKUP(T203,'USD Converstion'!$C$7:$D$174,2,FALSE)</f>
        <v/>
      </c>
      <c r="CS203" s="226">
        <f>AT203</f>
        <v/>
      </c>
      <c r="CT203" s="222" t="n">
        <v>0</v>
      </c>
      <c r="CU203" s="227" t="n"/>
      <c r="CV203" s="145">
        <f>IF(AX203&gt;0,1,0)</f>
        <v/>
      </c>
      <c r="CW203" s="145">
        <f>IF(AY203&gt;0,1,0)</f>
        <v/>
      </c>
      <c r="CX203" s="52" t="n">
        <v>0</v>
      </c>
      <c r="DM203">
        <f>IF(LOWER(T203)="ILS",12,1)*Y203/VLOOKUP($T203,CPC_USDConversion_xlTbl[[Currency2]:[Units/1 USD]],2,FALSE)</f>
        <v/>
      </c>
    </row>
    <row r="204">
      <c r="B204" s="113" t="n">
        <v>105388</v>
      </c>
      <c r="C204" s="113" t="n">
        <v>98569</v>
      </c>
      <c r="D204" s="113" t="n">
        <v>57420</v>
      </c>
      <c r="E204" s="114" t="inlineStr">
        <is>
          <t>Yee Fatt Tai</t>
        </is>
      </c>
      <c r="F204" s="152" t="inlineStr">
        <is>
          <t>Professional Services Consultant</t>
        </is>
      </c>
      <c r="G204" s="113" t="inlineStr">
        <is>
          <t>Professional Services APAC</t>
        </is>
      </c>
      <c r="H204" s="113" t="inlineStr">
        <is>
          <t>Richard Woodland</t>
        </is>
      </c>
      <c r="I204" s="113" t="inlineStr">
        <is>
          <t>Eitan Lugassi (Gilad)</t>
        </is>
      </c>
      <c r="J204" s="114" t="inlineStr">
        <is>
          <t>Sharon Schusheim</t>
        </is>
      </c>
      <c r="K204" s="114" t="inlineStr">
        <is>
          <t>Sharon Schusheim</t>
        </is>
      </c>
      <c r="L204" s="113" t="inlineStr">
        <is>
          <t>Professional Services</t>
        </is>
      </c>
      <c r="M204" s="115" t="n">
        <v>1</v>
      </c>
      <c r="N204" s="151">
        <f>LEFT(CA204,3)</f>
        <v/>
      </c>
      <c r="O204" s="216" t="n">
        <v>42186</v>
      </c>
      <c r="P204" s="118">
        <f>($D$5-O204)/365</f>
        <v/>
      </c>
      <c r="Q204" s="119">
        <f>Q204</f>
        <v/>
      </c>
      <c r="R204" s="52" t="n"/>
      <c r="S204" s="120" t="inlineStr">
        <is>
          <t>Singapore</t>
        </is>
      </c>
      <c r="T204" s="120" t="inlineStr">
        <is>
          <t>SGD</t>
        </is>
      </c>
      <c r="U204" s="120" t="n">
        <v>149875</v>
      </c>
      <c r="V204" s="120" t="n"/>
      <c r="W204" s="120" t="n">
        <v>12880.95238095238</v>
      </c>
      <c r="X204" s="120">
        <f>W204+V204+U204</f>
        <v/>
      </c>
      <c r="Y204" s="121" t="n"/>
      <c r="Z204" s="121" t="n"/>
      <c r="AA204" s="122" t="n"/>
      <c r="AB204" s="122" t="n"/>
      <c r="AC204" s="122" t="n"/>
      <c r="AD204" s="123">
        <f>AC204+AB204+AA204</f>
        <v/>
      </c>
      <c r="AE204" s="124">
        <f>IFERROR(AD204/X204-1,"")</f>
        <v/>
      </c>
      <c r="AF204" s="217">
        <f>IF(LOWER(T204)="ILS",12,1)*X204/VLOOKUP($T204,CPC_USDConversion_xlTbl[[Currency2]:[Units/1 USD]],2,FALSE)</f>
        <v/>
      </c>
      <c r="AG204" s="217">
        <f>IF(LOWER(T204)="ILS",12,1)*AD204/VLOOKUP($T204,CPC_USDConversion_xlTbl[[Currency2]:[Units/1 USD]],2,FALSE)</f>
        <v/>
      </c>
      <c r="AH204" s="126">
        <f>AF204/VLOOKUP($S204,'CP$'!$B$5:$D$74,2,FALSE)</f>
        <v/>
      </c>
      <c r="AI204" s="126">
        <f>AG204/VLOOKUP($S204,'CP$'!$B$5:$D$74,2,FALSE)</f>
        <v/>
      </c>
      <c r="AJ204" s="52" t="n"/>
      <c r="AK204" s="127" t="inlineStr">
        <is>
          <t>Target Bonus</t>
        </is>
      </c>
      <c r="AL204" s="218" t="n">
        <v>12800</v>
      </c>
      <c r="AM204" s="129" t="n">
        <v>13000</v>
      </c>
      <c r="AN204" s="121" t="n"/>
      <c r="AO204" s="130" t="n"/>
      <c r="AP204" s="131">
        <f>IFERROR(AO204/AM204,"")</f>
        <v/>
      </c>
      <c r="AQ204" s="219">
        <f>AO204*CC204</f>
        <v/>
      </c>
      <c r="AR204" s="219" t="n"/>
      <c r="AS204" s="220">
        <f>AQ204-AR204</f>
        <v/>
      </c>
      <c r="AT204" s="217">
        <f>AS204/VLOOKUP($T204,'USD Converstion'!$C$7:$D$174,2,FALSE)</f>
        <v/>
      </c>
      <c r="AU204" s="52" t="n"/>
      <c r="AV204" s="221" t="n">
        <v>43615</v>
      </c>
      <c r="AW204" s="222" t="n">
        <v>11787.87378640777</v>
      </c>
      <c r="AX204" s="222" t="n"/>
      <c r="AY204" s="223" t="n"/>
      <c r="AZ204" s="52" t="n"/>
      <c r="BA204" s="137" t="n"/>
      <c r="BB204" s="138" t="inlineStr">
        <is>
          <t xml:space="preserve"> </t>
        </is>
      </c>
      <c r="BC204" s="52" t="n"/>
      <c r="BD204" s="219" t="n">
        <v>109000</v>
      </c>
      <c r="BE204" s="219" t="n"/>
      <c r="BF204" s="219" t="n">
        <v>12800</v>
      </c>
      <c r="BG204" s="120">
        <f>BF204+BE204+BD204</f>
        <v/>
      </c>
      <c r="BH204" s="217">
        <f>IF(LOWER(T204)="ILS",12,1)*BG204/VLOOKUP($T204,CPC_USDConversion_xlTbl[[Currency2]:[Units/1 USD]],2,FALSE)</f>
        <v/>
      </c>
      <c r="BI204" s="224">
        <f>BH204/VLOOKUP($S204,'CP$'!$B$5:$D$74,2,FALSE)</f>
        <v/>
      </c>
      <c r="BJ204" s="140" t="n">
        <v>85000</v>
      </c>
      <c r="BK204" s="140" t="n">
        <v>120000</v>
      </c>
      <c r="BL204" s="141">
        <f>IFERROR(U204/X204,"")</f>
        <v/>
      </c>
      <c r="BM204" s="141">
        <f>IFERROR(V204/X204,"")</f>
        <v/>
      </c>
      <c r="BN204" s="141">
        <f>IFERROR(W204/X204,"")</f>
        <v/>
      </c>
      <c r="BO204" s="141">
        <f>IFERROR(AA204/AD204,"")</f>
        <v/>
      </c>
      <c r="BP204" s="141">
        <f>IFERROR(AB204/AD204,"")</f>
        <v/>
      </c>
      <c r="BQ204" s="141">
        <f>IFERROR(AC204/AD204,"")</f>
        <v/>
      </c>
      <c r="BR204" s="119" t="n">
        <v>3</v>
      </c>
      <c r="BS204" s="119" t="n">
        <v>3</v>
      </c>
      <c r="BT204" s="119" t="n">
        <v>3</v>
      </c>
      <c r="BU204" s="119" t="n"/>
      <c r="BV204" s="119" t="n"/>
      <c r="BW204" s="119" t="n"/>
      <c r="BX204" s="119" t="n"/>
      <c r="BY204" s="119" t="n"/>
      <c r="BZ204" s="119" t="inlineStr">
        <is>
          <t>Employee</t>
        </is>
      </c>
      <c r="CA204" s="142" t="inlineStr">
        <is>
          <t>T51P</t>
        </is>
      </c>
      <c r="CB204" s="131" t="n">
        <v>1</v>
      </c>
      <c r="CC204" s="143">
        <f>IF(P204&gt;1,1,P204)*CB204</f>
        <v/>
      </c>
      <c r="CD204" s="143" t="n"/>
      <c r="CE204" s="222" t="n">
        <v>12211.44</v>
      </c>
      <c r="CF204" s="86" t="n"/>
      <c r="CG204" s="219" t="n">
        <v>122443.9024390244</v>
      </c>
      <c r="CH204" s="217">
        <f>IF(LOWER(T204)="ILS",12,1)*CG204/VLOOKUP($T204,CPC_USDConversion_xlTbl[[Currency2]:[Units/1 USD]],2,FALSE)</f>
        <v/>
      </c>
      <c r="CI204" s="225">
        <f>AF204</f>
        <v/>
      </c>
      <c r="CJ204" s="225">
        <f>IFERROR(CI204-CH204,"")</f>
        <v/>
      </c>
      <c r="CK204" s="140">
        <f>ROUND(AN204*CC204,-2)</f>
        <v/>
      </c>
      <c r="CL204" s="217">
        <f>CK204/VLOOKUP($T204,'USD Converstion'!$C$7:$D$174,2,FALSE)</f>
        <v/>
      </c>
      <c r="CM204" s="145">
        <f>IF(AD204&gt;X204,1,0)</f>
        <v/>
      </c>
      <c r="CN204" s="225">
        <f>IF(CM204&gt;0,AG204,0)</f>
        <v/>
      </c>
      <c r="CO204" s="225">
        <f>IF(CM204=0,0,AF204)</f>
        <v/>
      </c>
      <c r="CP204" s="146" t="n">
        <v>0</v>
      </c>
      <c r="CQ204" s="147" t="inlineStr">
        <is>
          <t>Regular</t>
        </is>
      </c>
      <c r="CR204" s="225">
        <f>AM204/VLOOKUP(T204,'USD Converstion'!$C$7:$D$174,2,FALSE)</f>
        <v/>
      </c>
      <c r="CS204" s="226">
        <f>AT204</f>
        <v/>
      </c>
      <c r="CT204" s="222" t="n">
        <v>0</v>
      </c>
      <c r="CU204" s="227" t="n"/>
      <c r="CV204" s="145">
        <f>IF(AX204&gt;0,1,0)</f>
        <v/>
      </c>
      <c r="CW204" s="145">
        <f>IF(AY204&gt;0,1,0)</f>
        <v/>
      </c>
      <c r="CX204" s="52" t="n">
        <v>0</v>
      </c>
      <c r="DM204">
        <f>IF(LOWER(T204)="ILS",12,1)*Y204/VLOOKUP($T204,CPC_USDConversion_xlTbl[[Currency2]:[Units/1 USD]],2,FALSE)</f>
        <v/>
      </c>
    </row>
    <row r="205">
      <c r="B205" s="113" t="n">
        <v>125230</v>
      </c>
      <c r="C205" s="113" t="n">
        <v>36517</v>
      </c>
      <c r="D205" s="113" t="n">
        <v>30910</v>
      </c>
      <c r="E205" s="114" t="inlineStr">
        <is>
          <t>Yevgeniy Yeryomin</t>
        </is>
      </c>
      <c r="F205" s="152" t="inlineStr">
        <is>
          <t>Professional Services Consultant  - Germany</t>
        </is>
      </c>
      <c r="G205" s="113" t="inlineStr">
        <is>
          <t>Professional Services, Europe</t>
        </is>
      </c>
      <c r="H205" s="113" t="inlineStr">
        <is>
          <t>Ian Gander</t>
        </is>
      </c>
      <c r="I205" s="113" t="inlineStr">
        <is>
          <t>Eitan Lugassi (Gilad)</t>
        </is>
      </c>
      <c r="J205" s="114" t="inlineStr">
        <is>
          <t>Sharon Schusheim</t>
        </is>
      </c>
      <c r="K205" s="114" t="inlineStr">
        <is>
          <t>Sharon Schusheim</t>
        </is>
      </c>
      <c r="L205" s="113" t="inlineStr">
        <is>
          <t>Professional Services</t>
        </is>
      </c>
      <c r="M205" s="115" t="n">
        <v>1</v>
      </c>
      <c r="N205" s="151">
        <f>LEFT(CA205,3)</f>
        <v/>
      </c>
      <c r="O205" s="216" t="n">
        <v>42919</v>
      </c>
      <c r="P205" s="118">
        <f>($D$5-O205)/365</f>
        <v/>
      </c>
      <c r="Q205" s="119">
        <f>Q205</f>
        <v/>
      </c>
      <c r="R205" s="52" t="n"/>
      <c r="S205" s="120" t="inlineStr">
        <is>
          <t>Germany</t>
        </is>
      </c>
      <c r="T205" s="120" t="inlineStr">
        <is>
          <t>EUR</t>
        </is>
      </c>
      <c r="U205" s="120" t="n">
        <v>113750</v>
      </c>
      <c r="V205" s="120" t="n"/>
      <c r="W205" s="120" t="n">
        <v>9833.333333333332</v>
      </c>
      <c r="X205" s="120">
        <f>W205+V205+U205</f>
        <v/>
      </c>
      <c r="Y205" s="121" t="n"/>
      <c r="Z205" s="121" t="n"/>
      <c r="AA205" s="122" t="n"/>
      <c r="AB205" s="122" t="n"/>
      <c r="AC205" s="122" t="n"/>
      <c r="AD205" s="123">
        <f>AC205+AB205+AA205</f>
        <v/>
      </c>
      <c r="AE205" s="124">
        <f>IFERROR(AD205/X205-1,"")</f>
        <v/>
      </c>
      <c r="AF205" s="217">
        <f>IF(LOWER(T205)="ILS",12,1)*X205/VLOOKUP($T205,CPC_USDConversion_xlTbl[[Currency2]:[Units/1 USD]],2,FALSE)</f>
        <v/>
      </c>
      <c r="AG205" s="217">
        <f>IF(LOWER(T205)="ILS",12,1)*AD205/VLOOKUP($T205,CPC_USDConversion_xlTbl[[Currency2]:[Units/1 USD]],2,FALSE)</f>
        <v/>
      </c>
      <c r="AH205" s="126">
        <f>AF205/VLOOKUP($S205,'CP$'!$B$5:$D$74,2,FALSE)</f>
        <v/>
      </c>
      <c r="AI205" s="126">
        <f>AG205/VLOOKUP($S205,'CP$'!$B$5:$D$74,2,FALSE)</f>
        <v/>
      </c>
      <c r="AJ205" s="52" t="n"/>
      <c r="AK205" s="127" t="inlineStr">
        <is>
          <t>Target Bonus</t>
        </is>
      </c>
      <c r="AL205" s="218" t="n">
        <v>9400</v>
      </c>
      <c r="AM205" s="129" t="n">
        <v>9800</v>
      </c>
      <c r="AN205" s="121" t="n"/>
      <c r="AO205" s="130" t="n"/>
      <c r="AP205" s="131">
        <f>IFERROR(AO205/AM205,"")</f>
        <v/>
      </c>
      <c r="AQ205" s="219">
        <f>AO205*CC205</f>
        <v/>
      </c>
      <c r="AR205" s="219" t="n"/>
      <c r="AS205" s="220">
        <f>AQ205-AR205</f>
        <v/>
      </c>
      <c r="AT205" s="217">
        <f>AS205/VLOOKUP($T205,'USD Converstion'!$C$7:$D$174,2,FALSE)</f>
        <v/>
      </c>
      <c r="AU205" s="52" t="n"/>
      <c r="AV205" s="221" t="n">
        <v>43615</v>
      </c>
      <c r="AW205" s="222" t="n">
        <v>15722.35922330097</v>
      </c>
      <c r="AX205" s="222" t="n"/>
      <c r="AY205" s="223" t="n"/>
      <c r="AZ205" s="52" t="n"/>
      <c r="BA205" s="137" t="n"/>
      <c r="BB205" s="138" t="inlineStr">
        <is>
          <t xml:space="preserve"> </t>
        </is>
      </c>
      <c r="BC205" s="52" t="n"/>
      <c r="BD205" s="219" t="n">
        <v>81000</v>
      </c>
      <c r="BE205" s="219" t="n"/>
      <c r="BF205" s="219" t="n">
        <v>9000</v>
      </c>
      <c r="BG205" s="120">
        <f>BF205+BE205+BD205</f>
        <v/>
      </c>
      <c r="BH205" s="217">
        <f>IF(LOWER(T205)="ILS",12,1)*BG205/VLOOKUP($T205,CPC_USDConversion_xlTbl[[Currency2]:[Units/1 USD]],2,FALSE)</f>
        <v/>
      </c>
      <c r="BI205" s="224">
        <f>BH205/VLOOKUP($S205,'CP$'!$B$5:$D$74,2,FALSE)</f>
        <v/>
      </c>
      <c r="BJ205" s="140" t="n">
        <v>80000</v>
      </c>
      <c r="BK205" s="140" t="n">
        <v>110000</v>
      </c>
      <c r="BL205" s="141">
        <f>IFERROR(U205/X205,"")</f>
        <v/>
      </c>
      <c r="BM205" s="141">
        <f>IFERROR(V205/X205,"")</f>
        <v/>
      </c>
      <c r="BN205" s="141">
        <f>IFERROR(W205/X205,"")</f>
        <v/>
      </c>
      <c r="BO205" s="141">
        <f>IFERROR(AA205/AD205,"")</f>
        <v/>
      </c>
      <c r="BP205" s="141">
        <f>IFERROR(AB205/AD205,"")</f>
        <v/>
      </c>
      <c r="BQ205" s="141">
        <f>IFERROR(AC205/AD205,"")</f>
        <v/>
      </c>
      <c r="BR205" s="119" t="n">
        <v>3</v>
      </c>
      <c r="BS205" s="119" t="n">
        <v>3</v>
      </c>
      <c r="BT205" s="119" t="n">
        <v>3</v>
      </c>
      <c r="BU205" s="119" t="n"/>
      <c r="BV205" s="119" t="n"/>
      <c r="BW205" s="119" t="n"/>
      <c r="BX205" s="119" t="n"/>
      <c r="BY205" s="119" t="n"/>
      <c r="BZ205" s="119" t="inlineStr">
        <is>
          <t>Employee</t>
        </is>
      </c>
      <c r="CA205" s="142" t="inlineStr">
        <is>
          <t>T41P</t>
        </is>
      </c>
      <c r="CB205" s="131" t="n">
        <v>1</v>
      </c>
      <c r="CC205" s="143">
        <f>IF(P205&gt;1,1,P205)*CB205</f>
        <v/>
      </c>
      <c r="CD205" s="143" t="n"/>
      <c r="CE205" s="222" t="n">
        <v>12690.32</v>
      </c>
      <c r="CF205" s="86" t="n"/>
      <c r="CG205" s="219" t="n">
        <v>91126.82926829268</v>
      </c>
      <c r="CH205" s="217">
        <f>IF(LOWER(T205)="ILS",12,1)*CG205/VLOOKUP($T205,CPC_USDConversion_xlTbl[[Currency2]:[Units/1 USD]],2,FALSE)</f>
        <v/>
      </c>
      <c r="CI205" s="225">
        <f>AF205</f>
        <v/>
      </c>
      <c r="CJ205" s="225">
        <f>IFERROR(CI205-CH205,"")</f>
        <v/>
      </c>
      <c r="CK205" s="140">
        <f>ROUND(AN205*CC205,-2)</f>
        <v/>
      </c>
      <c r="CL205" s="217">
        <f>CK205/VLOOKUP($T205,'USD Converstion'!$C$7:$D$174,2,FALSE)</f>
        <v/>
      </c>
      <c r="CM205" s="145">
        <f>IF(AD205&gt;X205,1,0)</f>
        <v/>
      </c>
      <c r="CN205" s="225">
        <f>IF(CM205&gt;0,AG205,0)</f>
        <v/>
      </c>
      <c r="CO205" s="225">
        <f>IF(CM205=0,0,AF205)</f>
        <v/>
      </c>
      <c r="CP205" s="146" t="n">
        <v>0</v>
      </c>
      <c r="CQ205" s="147" t="inlineStr">
        <is>
          <t>Regular</t>
        </is>
      </c>
      <c r="CR205" s="225">
        <f>AM205/VLOOKUP(T205,'USD Converstion'!$C$7:$D$174,2,FALSE)</f>
        <v/>
      </c>
      <c r="CS205" s="226">
        <f>AT205</f>
        <v/>
      </c>
      <c r="CT205" s="222" t="n">
        <v>0</v>
      </c>
      <c r="CU205" s="227" t="n"/>
      <c r="CV205" s="145">
        <f>IF(AX205&gt;0,1,0)</f>
        <v/>
      </c>
      <c r="CW205" s="145">
        <f>IF(AY205&gt;0,1,0)</f>
        <v/>
      </c>
      <c r="CX205" s="52" t="n">
        <v>0</v>
      </c>
      <c r="DM205">
        <f>IF(LOWER(T205)="ILS",12,1)*Y205/VLOOKUP($T205,CPC_USDConversion_xlTbl[[Currency2]:[Units/1 USD]],2,FALSE)</f>
        <v/>
      </c>
    </row>
    <row r="206">
      <c r="B206" s="113" t="n">
        <v>118677</v>
      </c>
      <c r="C206" s="113" t="n">
        <v>56056</v>
      </c>
      <c r="D206" s="113" t="n">
        <v>93764</v>
      </c>
      <c r="E206" s="114" t="inlineStr">
        <is>
          <t>Jan Ashkenazi</t>
        </is>
      </c>
      <c r="F206" s="152" t="inlineStr">
        <is>
          <t>IT Security Architect</t>
        </is>
      </c>
      <c r="G206" s="113" t="inlineStr">
        <is>
          <t>IT Security - Int'l</t>
        </is>
      </c>
      <c r="H206" s="113" t="inlineStr">
        <is>
          <t>Jonathan Fischbein</t>
        </is>
      </c>
      <c r="I206" s="113" t="inlineStr">
        <is>
          <t>Sharon Schusheim</t>
        </is>
      </c>
      <c r="J206" s="114" t="inlineStr">
        <is>
          <t>Sharon Schusheim</t>
        </is>
      </c>
      <c r="K206" s="114" t="inlineStr">
        <is>
          <t>Sharon Schusheim</t>
        </is>
      </c>
      <c r="L206" s="113" t="inlineStr">
        <is>
          <t>MIS</t>
        </is>
      </c>
      <c r="M206" s="115" t="n">
        <v>1</v>
      </c>
      <c r="N206" s="151">
        <f>LEFT(CA206,3)</f>
        <v/>
      </c>
      <c r="O206" s="216" t="n">
        <v>44083</v>
      </c>
      <c r="P206" s="118">
        <f>($D$5-O206)/365</f>
        <v/>
      </c>
      <c r="Q206" s="119">
        <f>Q206</f>
        <v/>
      </c>
      <c r="R206" s="52" t="n"/>
      <c r="S206" s="120" t="inlineStr">
        <is>
          <t>Bulgaria</t>
        </is>
      </c>
      <c r="T206" s="120" t="inlineStr">
        <is>
          <t>BGN</t>
        </is>
      </c>
      <c r="U206" s="120" t="n">
        <v>178250</v>
      </c>
      <c r="V206" s="120" t="n"/>
      <c r="W206" s="120" t="n"/>
      <c r="X206" s="120">
        <f>W206+V206+U206</f>
        <v/>
      </c>
      <c r="Y206" s="121" t="n"/>
      <c r="Z206" s="121" t="n"/>
      <c r="AA206" s="122" t="n"/>
      <c r="AB206" s="122" t="n"/>
      <c r="AC206" s="122" t="n"/>
      <c r="AD206" s="123">
        <f>AC206+AB206+AA206</f>
        <v/>
      </c>
      <c r="AE206" s="124">
        <f>IFERROR(AD206/X206-1,"")</f>
        <v/>
      </c>
      <c r="AF206" s="217">
        <f>IF(LOWER(T206)="ILS",12,1)*X206/VLOOKUP($T206,CPC_USDConversion_xlTbl[[Currency2]:[Units/1 USD]],2,FALSE)</f>
        <v/>
      </c>
      <c r="AG206" s="217">
        <f>IF(LOWER(T206)="ILS",12,1)*AD206/VLOOKUP($T206,CPC_USDConversion_xlTbl[[Currency2]:[Units/1 USD]],2,FALSE)</f>
        <v/>
      </c>
      <c r="AH206" s="126">
        <f>AF206/VLOOKUP($S206,'CP$'!$B$5:$D$74,2,FALSE)</f>
        <v/>
      </c>
      <c r="AI206" s="126">
        <f>AG206/VLOOKUP($S206,'CP$'!$B$5:$D$74,2,FALSE)</f>
        <v/>
      </c>
      <c r="AJ206" s="52" t="n"/>
      <c r="AK206" s="127" t="inlineStr">
        <is>
          <t>No Bonus Plan</t>
        </is>
      </c>
      <c r="AL206" s="218" t="n"/>
      <c r="AM206" s="129" t="n"/>
      <c r="AN206" s="121" t="n"/>
      <c r="AO206" s="130" t="n"/>
      <c r="AP206" s="131">
        <f>IFERROR(AO206/AM206,"")</f>
        <v/>
      </c>
      <c r="AQ206" s="219">
        <f>AO206*CC206</f>
        <v/>
      </c>
      <c r="AR206" s="219" t="n"/>
      <c r="AS206" s="220">
        <f>AQ206-AR206</f>
        <v/>
      </c>
      <c r="AT206" s="217">
        <f>AS206/VLOOKUP($T206,'USD Converstion'!$C$7:$D$174,2,FALSE)</f>
        <v/>
      </c>
      <c r="AU206" s="52" t="n"/>
      <c r="AV206" s="221" t="n">
        <v>43957</v>
      </c>
      <c r="AW206" s="222" t="n">
        <v>34154.60194174758</v>
      </c>
      <c r="AX206" s="222" t="n"/>
      <c r="AY206" s="223" t="n"/>
      <c r="AZ206" s="52" t="n"/>
      <c r="BA206" s="137" t="inlineStr">
        <is>
          <t>January, 2021 - Status change from Office:Bulgaria - Home, Yearly Salary:28,000 (ILS), Total Compensation:28,000 to Office:Bulgaria - Home, Yearly Salary:135,000, Total Compensation:135,000 || September, 2020 - Leave change from Voluntary to Desired || August, 2020 - Transfer change from Cost Center:Applications IL II (1655), Title:IT Security Architect, Office:Tel-Aviv, Team:Anatoly Hairolin - Security Operation, Employment Status:Employee, Monthly Salary:28,000 (ILS), Total Compensation:336000 to Cost Center:Applications IL II (1655), Title:IT Security Architect, Office:Bulgaria - Home, Team:Jonathan Fischbein - IT Security, Employment Status:Contractor, Monthly Salary:135,000, Total Compensation:1620000 || May, 2020 - Organization change from Title:Team Leader to Title:IT Security Architect</t>
        </is>
      </c>
      <c r="BB206" s="138" t="inlineStr">
        <is>
          <t xml:space="preserve"> </t>
        </is>
      </c>
      <c r="BC206" s="52" t="n"/>
      <c r="BD206" s="219" t="n"/>
      <c r="BE206" s="219" t="n"/>
      <c r="BF206" s="219" t="n"/>
      <c r="BG206" s="120">
        <f>BF206+BE206+BD206</f>
        <v/>
      </c>
      <c r="BH206" s="217">
        <f>IF(LOWER(T206)="ILS",12,1)*BG206/VLOOKUP($T206,CPC_USDConversion_xlTbl[[Currency2]:[Units/1 USD]],2,FALSE)</f>
        <v/>
      </c>
      <c r="BI206" s="224">
        <f>BH206/VLOOKUP($S206,'CP$'!$B$5:$D$74,2,FALSE)</f>
        <v/>
      </c>
      <c r="BJ206" s="140" t="n">
        <v>100000</v>
      </c>
      <c r="BK206" s="140" t="n">
        <v>140000</v>
      </c>
      <c r="BL206" s="141">
        <f>IFERROR(U206/X206,"")</f>
        <v/>
      </c>
      <c r="BM206" s="141">
        <f>IFERROR(V206/X206,"")</f>
        <v/>
      </c>
      <c r="BN206" s="141">
        <f>IFERROR(W206/X206,"")</f>
        <v/>
      </c>
      <c r="BO206" s="141">
        <f>IFERROR(AA206/AD206,"")</f>
        <v/>
      </c>
      <c r="BP206" s="141">
        <f>IFERROR(AB206/AD206,"")</f>
        <v/>
      </c>
      <c r="BQ206" s="141">
        <f>IFERROR(AC206/AD206,"")</f>
        <v/>
      </c>
      <c r="BR206" s="119" t="n">
        <v>4</v>
      </c>
      <c r="BS206" s="119" t="n">
        <v>3</v>
      </c>
      <c r="BT206" s="119" t="n">
        <v>4</v>
      </c>
      <c r="BU206" s="119" t="n"/>
      <c r="BV206" s="119" t="n"/>
      <c r="BW206" s="119" t="n"/>
      <c r="BX206" s="119" t="n"/>
      <c r="BY206" s="119" t="n"/>
      <c r="BZ206" s="119" t="inlineStr">
        <is>
          <t>Contractor</t>
        </is>
      </c>
      <c r="CA206" s="142" t="inlineStr">
        <is>
          <t>T42P</t>
        </is>
      </c>
      <c r="CB206" s="131" t="n">
        <v>1</v>
      </c>
      <c r="CC206" s="143">
        <f>IF(P206&gt;1,1,P206)*CB206</f>
        <v/>
      </c>
      <c r="CD206" s="143" t="n"/>
      <c r="CE206" s="222" t="n">
        <v>0</v>
      </c>
      <c r="CF206" s="86" t="n"/>
      <c r="CG206" s="219" t="n">
        <v>131907.3170731707</v>
      </c>
      <c r="CH206" s="217">
        <f>IF(LOWER(T206)="ILS",12,1)*CG206/VLOOKUP($T206,CPC_USDConversion_xlTbl[[Currency2]:[Units/1 USD]],2,FALSE)</f>
        <v/>
      </c>
      <c r="CI206" s="225">
        <f>AF206</f>
        <v/>
      </c>
      <c r="CJ206" s="225">
        <f>IFERROR(CI206-CH206,"")</f>
        <v/>
      </c>
      <c r="CK206" s="140">
        <f>ROUND(AN206*CC206,-2)</f>
        <v/>
      </c>
      <c r="CL206" s="217">
        <f>CK206/VLOOKUP($T206,'USD Converstion'!$C$7:$D$174,2,FALSE)</f>
        <v/>
      </c>
      <c r="CM206" s="145">
        <f>IF(AD206&gt;X206,1,0)</f>
        <v/>
      </c>
      <c r="CN206" s="225">
        <f>IF(CM206&gt;0,AG206,0)</f>
        <v/>
      </c>
      <c r="CO206" s="225">
        <f>IF(CM206=0,0,AF206)</f>
        <v/>
      </c>
      <c r="CP206" s="146" t="n">
        <v>0</v>
      </c>
      <c r="CQ206" s="147" t="inlineStr">
        <is>
          <t>Regular</t>
        </is>
      </c>
      <c r="CR206" s="225">
        <f>AM206/VLOOKUP(T206,'USD Converstion'!$C$7:$D$174,2,FALSE)</f>
        <v/>
      </c>
      <c r="CS206" s="226">
        <f>AT206</f>
        <v/>
      </c>
      <c r="CT206" s="222" t="n">
        <v>0</v>
      </c>
      <c r="CU206" s="227" t="n"/>
      <c r="CV206" s="145">
        <f>IF(AX206&gt;0,1,0)</f>
        <v/>
      </c>
      <c r="CW206" s="145">
        <f>IF(AY206&gt;0,1,0)</f>
        <v/>
      </c>
      <c r="CX206" s="52" t="n">
        <v>0</v>
      </c>
      <c r="DM206">
        <f>IF(LOWER(T206)="ILS",12,1)*Y206/VLOOKUP($T206,CPC_USDConversion_xlTbl[[Currency2]:[Units/1 USD]],2,FALSE)</f>
        <v/>
      </c>
    </row>
    <row r="207">
      <c r="B207" s="113" t="n">
        <v>108357</v>
      </c>
      <c r="C207" s="113" t="n">
        <v>67710</v>
      </c>
      <c r="D207" s="113" t="n">
        <v>92122</v>
      </c>
      <c r="E207" s="114" t="inlineStr">
        <is>
          <t>Cyrielle Alimi</t>
        </is>
      </c>
      <c r="F207" s="152" t="inlineStr">
        <is>
          <t>Inside Sales Representative</t>
        </is>
      </c>
      <c r="G207" s="113" t="inlineStr">
        <is>
          <t>Sales Operations Analysis and Infrastructures</t>
        </is>
      </c>
      <c r="H207" s="113" t="inlineStr">
        <is>
          <t>Idan Eden</t>
        </is>
      </c>
      <c r="I207" s="113" t="inlineStr">
        <is>
          <t>Tal Payne</t>
        </is>
      </c>
      <c r="J207" s="114" t="inlineStr">
        <is>
          <t>Tal Payne</t>
        </is>
      </c>
      <c r="K207" s="114" t="inlineStr">
        <is>
          <t>Tal Payne</t>
        </is>
      </c>
      <c r="L207" s="113" t="inlineStr">
        <is>
          <t>Sales Operations</t>
        </is>
      </c>
      <c r="M207" s="115" t="n">
        <v>1</v>
      </c>
      <c r="N207" s="151">
        <f>LEFT(CA207,3)</f>
        <v/>
      </c>
      <c r="O207" s="216" t="n">
        <v>43591</v>
      </c>
      <c r="P207" s="118">
        <f>($D$5-O207)/365</f>
        <v/>
      </c>
      <c r="Q207" s="119">
        <f>Q207</f>
        <v/>
      </c>
      <c r="R207" s="52" t="n"/>
      <c r="S207" s="120" t="inlineStr">
        <is>
          <t>Israel</t>
        </is>
      </c>
      <c r="T207" s="120" t="inlineStr">
        <is>
          <t>ILS</t>
        </is>
      </c>
      <c r="U207" s="120" t="n">
        <v>21125</v>
      </c>
      <c r="V207" s="120" t="n">
        <v>2209.090909090909</v>
      </c>
      <c r="W207" s="120" t="n"/>
      <c r="X207" s="120">
        <f>W207+V207+U207</f>
        <v/>
      </c>
      <c r="Y207" s="121" t="n"/>
      <c r="Z207" s="121" t="n"/>
      <c r="AA207" s="122" t="n"/>
      <c r="AB207" s="122" t="n"/>
      <c r="AC207" s="122" t="n"/>
      <c r="AD207" s="123">
        <f>AC207+AB207+AA207</f>
        <v/>
      </c>
      <c r="AE207" s="124">
        <f>IFERROR(AD207/X207-1,"")</f>
        <v/>
      </c>
      <c r="AF207" s="217">
        <f>IF(LOWER(T207)="ILS",12,1)*X207/VLOOKUP($T207,CPC_USDConversion_xlTbl[[Currency2]:[Units/1 USD]],2,FALSE)</f>
        <v/>
      </c>
      <c r="AG207" s="217">
        <f>IF(LOWER(T207)="ILS",12,1)*AD207/VLOOKUP($T207,CPC_USDConversion_xlTbl[[Currency2]:[Units/1 USD]],2,FALSE)</f>
        <v/>
      </c>
      <c r="AH207" s="126">
        <f>AF207/VLOOKUP($S207,'CP$'!$B$5:$D$74,2,FALSE)</f>
        <v/>
      </c>
      <c r="AI207" s="126">
        <f>AG207/VLOOKUP($S207,'CP$'!$B$5:$D$74,2,FALSE)</f>
        <v/>
      </c>
      <c r="AJ207" s="52" t="n"/>
      <c r="AK207" s="127" t="inlineStr">
        <is>
          <t>Sales Variable</t>
        </is>
      </c>
      <c r="AL207" s="218" t="n"/>
      <c r="AM207" s="129" t="n"/>
      <c r="AN207" s="121" t="n"/>
      <c r="AO207" s="130" t="n"/>
      <c r="AP207" s="131">
        <f>IFERROR(AO207/AM207,"")</f>
        <v/>
      </c>
      <c r="AQ207" s="219">
        <f>AO207*CC207</f>
        <v/>
      </c>
      <c r="AR207" s="219" t="n"/>
      <c r="AS207" s="220">
        <f>AQ207-AR207</f>
        <v/>
      </c>
      <c r="AT207" s="217">
        <f>AS207/VLOOKUP($T207,'USD Converstion'!$C$7:$D$174,2,FALSE)</f>
        <v/>
      </c>
      <c r="AU207" s="52" t="n"/>
      <c r="AV207" s="221" t="n"/>
      <c r="AW207" s="222" t="n"/>
      <c r="AX207" s="222" t="n"/>
      <c r="AY207" s="223" t="n"/>
      <c r="AZ207" s="52" t="n"/>
      <c r="BA207" s="137" t="inlineStr">
        <is>
          <t>September, 2020 - Organization change from Team:Emmanuelle Ohana - South Europe &amp; Middle East/Africa to Team:Muriel Khalfa - Inside Sales, Southern Europe</t>
        </is>
      </c>
      <c r="BB207" s="138" t="inlineStr">
        <is>
          <t xml:space="preserve"> </t>
        </is>
      </c>
      <c r="BC207" s="52" t="n"/>
      <c r="BD207" s="219" t="n"/>
      <c r="BE207" s="219" t="n"/>
      <c r="BF207" s="219" t="n"/>
      <c r="BG207" s="120">
        <f>BF207+BE207+BD207</f>
        <v/>
      </c>
      <c r="BH207" s="217">
        <f>IF(LOWER(T207)="ILS",12,1)*BG207/VLOOKUP($T207,CPC_USDConversion_xlTbl[[Currency2]:[Units/1 USD]],2,FALSE)</f>
        <v/>
      </c>
      <c r="BI207" s="224">
        <f>BH207/VLOOKUP($S207,'CP$'!$B$5:$D$74,2,FALSE)</f>
        <v/>
      </c>
      <c r="BJ207" s="140" t="n">
        <v>10000</v>
      </c>
      <c r="BK207" s="140" t="n">
        <v>15500</v>
      </c>
      <c r="BL207" s="141">
        <f>IFERROR(U207/X207,"")</f>
        <v/>
      </c>
      <c r="BM207" s="141">
        <f>IFERROR(V207/X207,"")</f>
        <v/>
      </c>
      <c r="BN207" s="141">
        <f>IFERROR(W207/X207,"")</f>
        <v/>
      </c>
      <c r="BO207" s="141">
        <f>IFERROR(AA207/AD207,"")</f>
        <v/>
      </c>
      <c r="BP207" s="141">
        <f>IFERROR(AB207/AD207,"")</f>
        <v/>
      </c>
      <c r="BQ207" s="141">
        <f>IFERROR(AC207/AD207,"")</f>
        <v/>
      </c>
      <c r="BR207" s="119" t="n"/>
      <c r="BS207" s="119" t="n">
        <v>3</v>
      </c>
      <c r="BT207" s="119" t="n">
        <v>3</v>
      </c>
      <c r="BU207" s="119" t="n"/>
      <c r="BV207" s="119" t="n"/>
      <c r="BW207" s="119" t="n"/>
      <c r="BX207" s="119" t="n"/>
      <c r="BY207" s="119" t="n"/>
      <c r="BZ207" s="119" t="inlineStr">
        <is>
          <t>Monthly Extra Hours</t>
        </is>
      </c>
      <c r="CA207" s="142" t="inlineStr">
        <is>
          <t>M65P</t>
        </is>
      </c>
      <c r="CB207" s="131" t="n">
        <v>1</v>
      </c>
      <c r="CC207" s="143">
        <f>IF(P207&gt;1,1,P207)*CB207</f>
        <v/>
      </c>
      <c r="CD207" s="143" t="n"/>
      <c r="CE207" s="222" t="n"/>
      <c r="CF207" s="86" t="n"/>
      <c r="CG207" s="219" t="n">
        <v>11321.9512195122</v>
      </c>
      <c r="CH207" s="217">
        <f>IF(LOWER(T207)="ILS",12,1)*CG207/VLOOKUP($T207,CPC_USDConversion_xlTbl[[Currency2]:[Units/1 USD]],2,FALSE)</f>
        <v/>
      </c>
      <c r="CI207" s="225">
        <f>AF207</f>
        <v/>
      </c>
      <c r="CJ207" s="225">
        <f>IFERROR(CI207-CH207,"")</f>
        <v/>
      </c>
      <c r="CK207" s="140">
        <f>ROUND(AN207*CC207,-2)</f>
        <v/>
      </c>
      <c r="CL207" s="217">
        <f>CK207/VLOOKUP($T207,'USD Converstion'!$C$7:$D$174,2,FALSE)</f>
        <v/>
      </c>
      <c r="CM207" s="145">
        <f>IF(AD207&gt;X207,1,0)</f>
        <v/>
      </c>
      <c r="CN207" s="225">
        <f>IF(CM207&gt;0,AG207,0)</f>
        <v/>
      </c>
      <c r="CO207" s="225">
        <f>IF(CM207=0,0,AF207)</f>
        <v/>
      </c>
      <c r="CP207" s="146" t="n">
        <v>0</v>
      </c>
      <c r="CQ207" s="147" t="inlineStr">
        <is>
          <t>Regular</t>
        </is>
      </c>
      <c r="CR207" s="225">
        <f>AM207/VLOOKUP(T207,'USD Converstion'!$C$7:$D$174,2,FALSE)</f>
        <v/>
      </c>
      <c r="CS207" s="226">
        <f>AT207</f>
        <v/>
      </c>
      <c r="CT207" s="222" t="n">
        <v>0</v>
      </c>
      <c r="CU207" s="227" t="n"/>
      <c r="CV207" s="145">
        <f>IF(AX207&gt;0,1,0)</f>
        <v/>
      </c>
      <c r="CW207" s="145">
        <f>IF(AY207&gt;0,1,0)</f>
        <v/>
      </c>
      <c r="CX207" s="52" t="n">
        <v>0</v>
      </c>
      <c r="DM207">
        <f>IF(LOWER(T207)="ILS",12,1)*Y207/VLOOKUP($T207,CPC_USDConversion_xlTbl[[Currency2]:[Units/1 USD]],2,FALSE)</f>
        <v/>
      </c>
    </row>
    <row r="208">
      <c r="B208" s="113" t="n">
        <v>132884</v>
      </c>
      <c r="C208" s="113" t="n">
        <v>121703</v>
      </c>
      <c r="D208" s="113" t="n">
        <v>62443</v>
      </c>
      <c r="E208" s="114" t="inlineStr">
        <is>
          <t>Dominique Le Bret</t>
        </is>
      </c>
      <c r="F208" s="152" t="inlineStr">
        <is>
          <t>Renewals Manager</t>
        </is>
      </c>
      <c r="G208" s="113" t="inlineStr">
        <is>
          <t>Renewals Business, Intl</t>
        </is>
      </c>
      <c r="H208" s="113" t="inlineStr">
        <is>
          <t>Adi Skoler</t>
        </is>
      </c>
      <c r="I208" s="113" t="inlineStr">
        <is>
          <t>Tal Payne</t>
        </is>
      </c>
      <c r="J208" s="114" t="inlineStr">
        <is>
          <t>Tal Payne</t>
        </is>
      </c>
      <c r="K208" s="114" t="inlineStr">
        <is>
          <t>Tal Payne</t>
        </is>
      </c>
      <c r="L208" s="113" t="inlineStr">
        <is>
          <t>Sales Operations</t>
        </is>
      </c>
      <c r="M208" s="115" t="n">
        <v>1</v>
      </c>
      <c r="N208" s="151">
        <f>LEFT(CA208,3)</f>
        <v/>
      </c>
      <c r="O208" s="216" t="n">
        <v>42505</v>
      </c>
      <c r="P208" s="118">
        <f>($D$5-O208)/365</f>
        <v/>
      </c>
      <c r="Q208" s="119">
        <f>Q208</f>
        <v/>
      </c>
      <c r="R208" s="52" t="n"/>
      <c r="S208" s="120" t="inlineStr">
        <is>
          <t>Israel</t>
        </is>
      </c>
      <c r="T208" s="120" t="inlineStr">
        <is>
          <t>ILS</t>
        </is>
      </c>
      <c r="U208" s="120" t="n">
        <v>24500</v>
      </c>
      <c r="V208" s="120" t="n">
        <v>4390.90909090909</v>
      </c>
      <c r="W208" s="120" t="n"/>
      <c r="X208" s="120">
        <f>W208+V208+U208</f>
        <v/>
      </c>
      <c r="Y208" s="121" t="n"/>
      <c r="Z208" s="121" t="n"/>
      <c r="AA208" s="122" t="n"/>
      <c r="AB208" s="122" t="n"/>
      <c r="AC208" s="122" t="n"/>
      <c r="AD208" s="123">
        <f>AC208+AB208+AA208</f>
        <v/>
      </c>
      <c r="AE208" s="124">
        <f>IFERROR(AD208/X208-1,"")</f>
        <v/>
      </c>
      <c r="AF208" s="217">
        <f>IF(LOWER(T208)="ILS",12,1)*X208/VLOOKUP($T208,CPC_USDConversion_xlTbl[[Currency2]:[Units/1 USD]],2,FALSE)</f>
        <v/>
      </c>
      <c r="AG208" s="217">
        <f>IF(LOWER(T208)="ILS",12,1)*AD208/VLOOKUP($T208,CPC_USDConversion_xlTbl[[Currency2]:[Units/1 USD]],2,FALSE)</f>
        <v/>
      </c>
      <c r="AH208" s="126">
        <f>AF208/VLOOKUP($S208,'CP$'!$B$5:$D$74,2,FALSE)</f>
        <v/>
      </c>
      <c r="AI208" s="126">
        <f>AG208/VLOOKUP($S208,'CP$'!$B$5:$D$74,2,FALSE)</f>
        <v/>
      </c>
      <c r="AJ208" s="52" t="n"/>
      <c r="AK208" s="127" t="inlineStr">
        <is>
          <t>Sales Variable</t>
        </is>
      </c>
      <c r="AL208" s="218" t="n"/>
      <c r="AM208" s="129" t="n"/>
      <c r="AN208" s="121" t="n"/>
      <c r="AO208" s="130" t="n"/>
      <c r="AP208" s="131">
        <f>IFERROR(AO208/AM208,"")</f>
        <v/>
      </c>
      <c r="AQ208" s="219">
        <f>AO208*CC208</f>
        <v/>
      </c>
      <c r="AR208" s="219" t="n"/>
      <c r="AS208" s="220">
        <f>AQ208-AR208</f>
        <v/>
      </c>
      <c r="AT208" s="217">
        <f>AS208/VLOOKUP($T208,'USD Converstion'!$C$7:$D$174,2,FALSE)</f>
        <v/>
      </c>
      <c r="AU208" s="52" t="n"/>
      <c r="AV208" s="221" t="n">
        <v>43957</v>
      </c>
      <c r="AW208" s="222" t="n">
        <v>19589.26213592233</v>
      </c>
      <c r="AX208" s="222" t="n"/>
      <c r="AY208" s="223" t="n"/>
      <c r="AZ208" s="52" t="n"/>
      <c r="BA208" s="137" t="n"/>
      <c r="BB208" s="138" t="inlineStr">
        <is>
          <t xml:space="preserve"> </t>
        </is>
      </c>
      <c r="BC208" s="52" t="n"/>
      <c r="BD208" s="219" t="n">
        <v>11000</v>
      </c>
      <c r="BE208" s="219" t="n">
        <v>4383</v>
      </c>
      <c r="BF208" s="219" t="n"/>
      <c r="BG208" s="120">
        <f>BF208+BE208+BD208</f>
        <v/>
      </c>
      <c r="BH208" s="217">
        <f>IF(LOWER(T208)="ILS",12,1)*BG208/VLOOKUP($T208,CPC_USDConversion_xlTbl[[Currency2]:[Units/1 USD]],2,FALSE)</f>
        <v/>
      </c>
      <c r="BI208" s="224">
        <f>BH208/VLOOKUP($S208,'CP$'!$B$5:$D$74,2,FALSE)</f>
        <v/>
      </c>
      <c r="BJ208" s="140" t="n">
        <v>12000</v>
      </c>
      <c r="BK208" s="140" t="n">
        <v>20000</v>
      </c>
      <c r="BL208" s="141">
        <f>IFERROR(U208/X208,"")</f>
        <v/>
      </c>
      <c r="BM208" s="141">
        <f>IFERROR(V208/X208,"")</f>
        <v/>
      </c>
      <c r="BN208" s="141">
        <f>IFERROR(W208/X208,"")</f>
        <v/>
      </c>
      <c r="BO208" s="141">
        <f>IFERROR(AA208/AD208,"")</f>
        <v/>
      </c>
      <c r="BP208" s="141">
        <f>IFERROR(AB208/AD208,"")</f>
        <v/>
      </c>
      <c r="BQ208" s="141">
        <f>IFERROR(AC208/AD208,"")</f>
        <v/>
      </c>
      <c r="BR208" s="119" t="n">
        <v>5</v>
      </c>
      <c r="BS208" s="119" t="n">
        <v>5</v>
      </c>
      <c r="BT208" s="119" t="n">
        <v>3</v>
      </c>
      <c r="BU208" s="119" t="n"/>
      <c r="BV208" s="119" t="n"/>
      <c r="BW208" s="119" t="n"/>
      <c r="BX208" s="119" t="n"/>
      <c r="BY208" s="119" t="n"/>
      <c r="BZ208" s="119" t="inlineStr">
        <is>
          <t>Employee</t>
        </is>
      </c>
      <c r="CA208" s="142" t="inlineStr">
        <is>
          <t>M55P</t>
        </is>
      </c>
      <c r="CB208" s="131" t="n">
        <v>1</v>
      </c>
      <c r="CC208" s="143">
        <f>IF(P208&gt;1,1,P208)*CB208</f>
        <v/>
      </c>
      <c r="CD208" s="143" t="n"/>
      <c r="CE208" s="222" t="n">
        <v>32324.4</v>
      </c>
      <c r="CF208" s="86" t="n"/>
      <c r="CG208" s="219" t="n">
        <v>16297.56097560976</v>
      </c>
      <c r="CH208" s="217">
        <f>IF(LOWER(T208)="ILS",12,1)*CG208/VLOOKUP($T208,CPC_USDConversion_xlTbl[[Currency2]:[Units/1 USD]],2,FALSE)</f>
        <v/>
      </c>
      <c r="CI208" s="225">
        <f>AF208</f>
        <v/>
      </c>
      <c r="CJ208" s="225">
        <f>IFERROR(CI208-CH208,"")</f>
        <v/>
      </c>
      <c r="CK208" s="140">
        <f>ROUND(AN208*CC208,-2)</f>
        <v/>
      </c>
      <c r="CL208" s="217">
        <f>CK208/VLOOKUP($T208,'USD Converstion'!$C$7:$D$174,2,FALSE)</f>
        <v/>
      </c>
      <c r="CM208" s="145">
        <f>IF(AD208&gt;X208,1,0)</f>
        <v/>
      </c>
      <c r="CN208" s="225">
        <f>IF(CM208&gt;0,AG208,0)</f>
        <v/>
      </c>
      <c r="CO208" s="225">
        <f>IF(CM208=0,0,AF208)</f>
        <v/>
      </c>
      <c r="CP208" s="146" t="n">
        <v>0</v>
      </c>
      <c r="CQ208" s="147" t="inlineStr">
        <is>
          <t>Regular</t>
        </is>
      </c>
      <c r="CR208" s="225">
        <f>AM208/VLOOKUP(T208,'USD Converstion'!$C$7:$D$174,2,FALSE)</f>
        <v/>
      </c>
      <c r="CS208" s="226">
        <f>AT208</f>
        <v/>
      </c>
      <c r="CT208" s="222" t="n">
        <v>0</v>
      </c>
      <c r="CU208" s="227" t="n"/>
      <c r="CV208" s="145">
        <f>IF(AX208&gt;0,1,0)</f>
        <v/>
      </c>
      <c r="CW208" s="145">
        <f>IF(AY208&gt;0,1,0)</f>
        <v/>
      </c>
      <c r="CX208" s="52" t="n">
        <v>0</v>
      </c>
      <c r="DM208">
        <f>IF(LOWER(T208)="ILS",12,1)*Y208/VLOOKUP($T208,CPC_USDConversion_xlTbl[[Currency2]:[Units/1 USD]],2,FALSE)</f>
        <v/>
      </c>
    </row>
    <row r="209">
      <c r="B209" s="113" t="n">
        <v>131440</v>
      </c>
      <c r="C209" s="113" t="n">
        <v>34191</v>
      </c>
      <c r="D209" s="113" t="n"/>
      <c r="E209" s="114" t="inlineStr">
        <is>
          <t>Emmanuelle Ohana</t>
        </is>
      </c>
      <c r="F209" s="152" t="inlineStr">
        <is>
          <t>Team Leader, Northern Europe, Middle East and Africa</t>
        </is>
      </c>
      <c r="G209" s="113" t="inlineStr">
        <is>
          <t>Sales Operations Analysis and Infrastructures</t>
        </is>
      </c>
      <c r="H209" s="113" t="inlineStr">
        <is>
          <t>Idan Eden</t>
        </is>
      </c>
      <c r="I209" s="113" t="inlineStr">
        <is>
          <t>Tal Payne</t>
        </is>
      </c>
      <c r="J209" s="114" t="inlineStr">
        <is>
          <t>Tal Payne</t>
        </is>
      </c>
      <c r="K209" s="114" t="inlineStr">
        <is>
          <t>Tal Payne</t>
        </is>
      </c>
      <c r="L209" s="113" t="inlineStr">
        <is>
          <t>Sales Operations</t>
        </is>
      </c>
      <c r="M209" s="115" t="n">
        <v>1</v>
      </c>
      <c r="N209" s="151">
        <f>LEFT(CA209,3)</f>
        <v/>
      </c>
      <c r="O209" s="216" t="n">
        <v>41772</v>
      </c>
      <c r="P209" s="118">
        <f>($D$5-O209)/365</f>
        <v/>
      </c>
      <c r="Q209" s="119">
        <f>Q209</f>
        <v/>
      </c>
      <c r="R209" s="52" t="n"/>
      <c r="S209" s="120" t="inlineStr">
        <is>
          <t>Israel</t>
        </is>
      </c>
      <c r="T209" s="120" t="inlineStr">
        <is>
          <t>ILS</t>
        </is>
      </c>
      <c r="U209" s="120" t="n">
        <v>27000</v>
      </c>
      <c r="V209" s="120" t="n">
        <v>3936.363636363636</v>
      </c>
      <c r="W209" s="120" t="n"/>
      <c r="X209" s="120">
        <f>W209+V209+U209</f>
        <v/>
      </c>
      <c r="Y209" s="121" t="n"/>
      <c r="Z209" s="121" t="n"/>
      <c r="AA209" s="122" t="n"/>
      <c r="AB209" s="122" t="n"/>
      <c r="AC209" s="122" t="n"/>
      <c r="AD209" s="123">
        <f>AC209+AB209+AA209</f>
        <v/>
      </c>
      <c r="AE209" s="124">
        <f>IFERROR(AD209/X209-1,"")</f>
        <v/>
      </c>
      <c r="AF209" s="217">
        <f>IF(LOWER(T209)="ILS",12,1)*X209/VLOOKUP($T209,CPC_USDConversion_xlTbl[[Currency2]:[Units/1 USD]],2,FALSE)</f>
        <v/>
      </c>
      <c r="AG209" s="217">
        <f>IF(LOWER(T209)="ILS",12,1)*AD209/VLOOKUP($T209,CPC_USDConversion_xlTbl[[Currency2]:[Units/1 USD]],2,FALSE)</f>
        <v/>
      </c>
      <c r="AH209" s="126">
        <f>AF209/VLOOKUP($S209,'CP$'!$B$5:$D$74,2,FALSE)</f>
        <v/>
      </c>
      <c r="AI209" s="126">
        <f>AG209/VLOOKUP($S209,'CP$'!$B$5:$D$74,2,FALSE)</f>
        <v/>
      </c>
      <c r="AJ209" s="52" t="n"/>
      <c r="AK209" s="127" t="inlineStr">
        <is>
          <t>Sales Variable</t>
        </is>
      </c>
      <c r="AL209" s="218" t="n"/>
      <c r="AM209" s="129" t="n"/>
      <c r="AN209" s="121" t="n"/>
      <c r="AO209" s="130" t="n"/>
      <c r="AP209" s="131">
        <f>IFERROR(AO209/AM209,"")</f>
        <v/>
      </c>
      <c r="AQ209" s="219">
        <f>AO209*CC209</f>
        <v/>
      </c>
      <c r="AR209" s="219" t="n"/>
      <c r="AS209" s="220">
        <f>AQ209-AR209</f>
        <v/>
      </c>
      <c r="AT209" s="217">
        <f>AS209/VLOOKUP($T209,'USD Converstion'!$C$7:$D$174,2,FALSE)</f>
        <v/>
      </c>
      <c r="AU209" s="52" t="n"/>
      <c r="AV209" s="221" t="n">
        <v>43957</v>
      </c>
      <c r="AW209" s="222" t="n">
        <v>19589.26213592233</v>
      </c>
      <c r="AX209" s="222" t="n"/>
      <c r="AY209" s="223" t="n"/>
      <c r="AZ209" s="52" t="n"/>
      <c r="BA209" s="137" t="inlineStr">
        <is>
          <t>September, 2020 - Organization change from Title:Team Leader, Southern Europe, Middle East and Africa to Title:Team Leader, Northern Europe, Middle East and Africa</t>
        </is>
      </c>
      <c r="BB209" s="138" t="inlineStr">
        <is>
          <t xml:space="preserve"> </t>
        </is>
      </c>
      <c r="BC209" s="52" t="n"/>
      <c r="BD209" s="219" t="n">
        <v>11100</v>
      </c>
      <c r="BE209" s="219" t="n">
        <v>3900</v>
      </c>
      <c r="BF209" s="219" t="n"/>
      <c r="BG209" s="120">
        <f>BF209+BE209+BD209</f>
        <v/>
      </c>
      <c r="BH209" s="217">
        <f>IF(LOWER(T209)="ILS",12,1)*BG209/VLOOKUP($T209,CPC_USDConversion_xlTbl[[Currency2]:[Units/1 USD]],2,FALSE)</f>
        <v/>
      </c>
      <c r="BI209" s="224">
        <f>BH209/VLOOKUP($S209,'CP$'!$B$5:$D$74,2,FALSE)</f>
        <v/>
      </c>
      <c r="BJ209" s="140" t="n">
        <v>12000</v>
      </c>
      <c r="BK209" s="140" t="n">
        <v>20000</v>
      </c>
      <c r="BL209" s="141">
        <f>IFERROR(U209/X209,"")</f>
        <v/>
      </c>
      <c r="BM209" s="141">
        <f>IFERROR(V209/X209,"")</f>
        <v/>
      </c>
      <c r="BN209" s="141">
        <f>IFERROR(W209/X209,"")</f>
        <v/>
      </c>
      <c r="BO209" s="141">
        <f>IFERROR(AA209/AD209,"")</f>
        <v/>
      </c>
      <c r="BP209" s="141">
        <f>IFERROR(AB209/AD209,"")</f>
        <v/>
      </c>
      <c r="BQ209" s="141">
        <f>IFERROR(AC209/AD209,"")</f>
        <v/>
      </c>
      <c r="BR209" s="119" t="n">
        <v>4</v>
      </c>
      <c r="BS209" s="119" t="n">
        <v>5</v>
      </c>
      <c r="BT209" s="119" t="n">
        <v>4</v>
      </c>
      <c r="BU209" s="119" t="n"/>
      <c r="BV209" s="119" t="n"/>
      <c r="BW209" s="119" t="n"/>
      <c r="BX209" s="119" t="n"/>
      <c r="BY209" s="119" t="n"/>
      <c r="BZ209" s="119" t="inlineStr">
        <is>
          <t>Employee</t>
        </is>
      </c>
      <c r="CA209" s="142" t="inlineStr">
        <is>
          <t>M55M</t>
        </is>
      </c>
      <c r="CB209" s="131" t="n">
        <v>1</v>
      </c>
      <c r="CC209" s="143">
        <f>IF(P209&gt;1,1,P209)*CB209</f>
        <v/>
      </c>
      <c r="CD209" s="143" t="n"/>
      <c r="CE209" s="222" t="n">
        <v>29810.28</v>
      </c>
      <c r="CF209" s="86" t="n"/>
      <c r="CG209" s="219" t="n">
        <v>17760.9756097561</v>
      </c>
      <c r="CH209" s="217">
        <f>IF(LOWER(T209)="ILS",12,1)*CG209/VLOOKUP($T209,CPC_USDConversion_xlTbl[[Currency2]:[Units/1 USD]],2,FALSE)</f>
        <v/>
      </c>
      <c r="CI209" s="225">
        <f>AF209</f>
        <v/>
      </c>
      <c r="CJ209" s="225">
        <f>IFERROR(CI209-CH209,"")</f>
        <v/>
      </c>
      <c r="CK209" s="140">
        <f>ROUND(AN209*CC209,-2)</f>
        <v/>
      </c>
      <c r="CL209" s="217">
        <f>CK209/VLOOKUP($T209,'USD Converstion'!$C$7:$D$174,2,FALSE)</f>
        <v/>
      </c>
      <c r="CM209" s="145">
        <f>IF(AD209&gt;X209,1,0)</f>
        <v/>
      </c>
      <c r="CN209" s="225">
        <f>IF(CM209&gt;0,AG209,0)</f>
        <v/>
      </c>
      <c r="CO209" s="225">
        <f>IF(CM209=0,0,AF209)</f>
        <v/>
      </c>
      <c r="CP209" s="146" t="n">
        <v>0</v>
      </c>
      <c r="CQ209" s="147" t="inlineStr">
        <is>
          <t>Regular</t>
        </is>
      </c>
      <c r="CR209" s="225">
        <f>AM209/VLOOKUP(T209,'USD Converstion'!$C$7:$D$174,2,FALSE)</f>
        <v/>
      </c>
      <c r="CS209" s="226">
        <f>AT209</f>
        <v/>
      </c>
      <c r="CT209" s="222" t="n">
        <v>0</v>
      </c>
      <c r="CU209" s="227" t="n"/>
      <c r="CV209" s="145">
        <f>IF(AX209&gt;0,1,0)</f>
        <v/>
      </c>
      <c r="CW209" s="145">
        <f>IF(AY209&gt;0,1,0)</f>
        <v/>
      </c>
      <c r="CX209" s="52" t="n">
        <v>0</v>
      </c>
      <c r="DM209">
        <f>IF(LOWER(T209)="ILS",12,1)*Y209/VLOOKUP($T209,CPC_USDConversion_xlTbl[[Currency2]:[Units/1 USD]],2,FALSE)</f>
        <v/>
      </c>
    </row>
    <row r="210">
      <c r="B210" s="113" t="n">
        <v>131402</v>
      </c>
      <c r="C210" s="113" t="n">
        <v>76143</v>
      </c>
      <c r="D210" s="113" t="n">
        <v>105937</v>
      </c>
      <c r="E210" s="114" t="inlineStr">
        <is>
          <t>Frauke Hollerbach</t>
        </is>
      </c>
      <c r="F210" s="152" t="inlineStr">
        <is>
          <t>Renewals Manager</t>
        </is>
      </c>
      <c r="G210" s="113" t="inlineStr">
        <is>
          <t>Renewals Business, Intl</t>
        </is>
      </c>
      <c r="H210" s="113" t="inlineStr">
        <is>
          <t>Adi Skoler</t>
        </is>
      </c>
      <c r="I210" s="113" t="inlineStr">
        <is>
          <t>Tal Payne</t>
        </is>
      </c>
      <c r="J210" s="114" t="inlineStr">
        <is>
          <t>Tal Payne</t>
        </is>
      </c>
      <c r="K210" s="114" t="inlineStr">
        <is>
          <t>Tal Payne</t>
        </is>
      </c>
      <c r="L210" s="113" t="inlineStr">
        <is>
          <t>Sales Operations</t>
        </is>
      </c>
      <c r="M210" s="115" t="n">
        <v>1</v>
      </c>
      <c r="N210" s="151">
        <f>LEFT(CA210,3)</f>
        <v/>
      </c>
      <c r="O210" s="216" t="n">
        <v>43944</v>
      </c>
      <c r="P210" s="118">
        <f>($D$5-O210)/365</f>
        <v/>
      </c>
      <c r="Q210" s="119">
        <f>Q210</f>
        <v/>
      </c>
      <c r="R210" s="52" t="n"/>
      <c r="S210" s="120" t="inlineStr">
        <is>
          <t>Israel</t>
        </is>
      </c>
      <c r="T210" s="120" t="inlineStr">
        <is>
          <t>ILS</t>
        </is>
      </c>
      <c r="U210" s="120" t="n">
        <v>24500</v>
      </c>
      <c r="V210" s="120" t="n">
        <v>2118.181818181818</v>
      </c>
      <c r="W210" s="120" t="n"/>
      <c r="X210" s="120">
        <f>W210+V210+U210</f>
        <v/>
      </c>
      <c r="Y210" s="121" t="n"/>
      <c r="Z210" s="121" t="n"/>
      <c r="AA210" s="122" t="n"/>
      <c r="AB210" s="122" t="n"/>
      <c r="AC210" s="122" t="n"/>
      <c r="AD210" s="123">
        <f>AC210+AB210+AA210</f>
        <v/>
      </c>
      <c r="AE210" s="124">
        <f>IFERROR(AD210/X210-1,"")</f>
        <v/>
      </c>
      <c r="AF210" s="217">
        <f>IF(LOWER(T210)="ILS",12,1)*X210/VLOOKUP($T210,CPC_USDConversion_xlTbl[[Currency2]:[Units/1 USD]],2,FALSE)</f>
        <v/>
      </c>
      <c r="AG210" s="217">
        <f>IF(LOWER(T210)="ILS",12,1)*AD210/VLOOKUP($T210,CPC_USDConversion_xlTbl[[Currency2]:[Units/1 USD]],2,FALSE)</f>
        <v/>
      </c>
      <c r="AH210" s="126">
        <f>AF210/VLOOKUP($S210,'CP$'!$B$5:$D$74,2,FALSE)</f>
        <v/>
      </c>
      <c r="AI210" s="126">
        <f>AG210/VLOOKUP($S210,'CP$'!$B$5:$D$74,2,FALSE)</f>
        <v/>
      </c>
      <c r="AJ210" s="52" t="n"/>
      <c r="AK210" s="127" t="inlineStr">
        <is>
          <t>Sales Variable</t>
        </is>
      </c>
      <c r="AL210" s="218" t="n"/>
      <c r="AM210" s="129" t="n"/>
      <c r="AN210" s="121" t="n"/>
      <c r="AO210" s="130" t="n"/>
      <c r="AP210" s="131">
        <f>IFERROR(AO210/AM210,"")</f>
        <v/>
      </c>
      <c r="AQ210" s="219">
        <f>AO210*CC210</f>
        <v/>
      </c>
      <c r="AR210" s="219" t="n"/>
      <c r="AS210" s="220">
        <f>AQ210-AR210</f>
        <v/>
      </c>
      <c r="AT210" s="217">
        <f>AS210/VLOOKUP($T210,'USD Converstion'!$C$7:$D$174,2,FALSE)</f>
        <v/>
      </c>
      <c r="AU210" s="52" t="n"/>
      <c r="AV210" s="221" t="n"/>
      <c r="AW210" s="222" t="n"/>
      <c r="AX210" s="222" t="n"/>
      <c r="AY210" s="223" t="n"/>
      <c r="AZ210" s="52" t="n"/>
      <c r="BA210" s="137" t="inlineStr">
        <is>
          <t>January, 2021 - End Assignment change to Monthly Extra Hours</t>
        </is>
      </c>
      <c r="BB210" s="138" t="inlineStr">
        <is>
          <t xml:space="preserve"> </t>
        </is>
      </c>
      <c r="BC210" s="52" t="n"/>
      <c r="BD210" s="219" t="n"/>
      <c r="BE210" s="219" t="n"/>
      <c r="BF210" s="219" t="n"/>
      <c r="BG210" s="120">
        <f>BF210+BE210+BD210</f>
        <v/>
      </c>
      <c r="BH210" s="217">
        <f>IF(LOWER(T210)="ILS",12,1)*BG210/VLOOKUP($T210,CPC_USDConversion_xlTbl[[Currency2]:[Units/1 USD]],2,FALSE)</f>
        <v/>
      </c>
      <c r="BI210" s="224">
        <f>BH210/VLOOKUP($S210,'CP$'!$B$5:$D$74,2,FALSE)</f>
        <v/>
      </c>
      <c r="BJ210" s="140" t="n">
        <v>10000</v>
      </c>
      <c r="BK210" s="140" t="n">
        <v>15500</v>
      </c>
      <c r="BL210" s="141">
        <f>IFERROR(U210/X210,"")</f>
        <v/>
      </c>
      <c r="BM210" s="141">
        <f>IFERROR(V210/X210,"")</f>
        <v/>
      </c>
      <c r="BN210" s="141">
        <f>IFERROR(W210/X210,"")</f>
        <v/>
      </c>
      <c r="BO210" s="141">
        <f>IFERROR(AA210/AD210,"")</f>
        <v/>
      </c>
      <c r="BP210" s="141">
        <f>IFERROR(AB210/AD210,"")</f>
        <v/>
      </c>
      <c r="BQ210" s="141">
        <f>IFERROR(AC210/AD210,"")</f>
        <v/>
      </c>
      <c r="BR210" s="119" t="n"/>
      <c r="BS210" s="119" t="n"/>
      <c r="BT210" s="119" t="n">
        <v>3</v>
      </c>
      <c r="BU210" s="119" t="n"/>
      <c r="BV210" s="119" t="n"/>
      <c r="BW210" s="119" t="n"/>
      <c r="BX210" s="119" t="n"/>
      <c r="BY210" s="119" t="n"/>
      <c r="BZ210" s="119" t="inlineStr">
        <is>
          <t>Monthly Extra Hours</t>
        </is>
      </c>
      <c r="CA210" s="142" t="inlineStr">
        <is>
          <t>M65P</t>
        </is>
      </c>
      <c r="CB210" s="131" t="n">
        <v>1</v>
      </c>
      <c r="CC210" s="143">
        <f>IF(P210&gt;1,1,P210)*CB210</f>
        <v/>
      </c>
      <c r="CD210" s="143" t="n"/>
      <c r="CE210" s="222" t="n"/>
      <c r="CF210" s="86" t="n"/>
      <c r="CG210" s="219" t="n">
        <v>13858.53658536585</v>
      </c>
      <c r="CH210" s="217">
        <f>IF(LOWER(T210)="ILS",12,1)*CG210/VLOOKUP($T210,CPC_USDConversion_xlTbl[[Currency2]:[Units/1 USD]],2,FALSE)</f>
        <v/>
      </c>
      <c r="CI210" s="225">
        <f>AF210</f>
        <v/>
      </c>
      <c r="CJ210" s="225">
        <f>IFERROR(CI210-CH210,"")</f>
        <v/>
      </c>
      <c r="CK210" s="140">
        <f>ROUND(AN210*CC210,-2)</f>
        <v/>
      </c>
      <c r="CL210" s="217">
        <f>CK210/VLOOKUP($T210,'USD Converstion'!$C$7:$D$174,2,FALSE)</f>
        <v/>
      </c>
      <c r="CM210" s="145">
        <f>IF(AD210&gt;X210,1,0)</f>
        <v/>
      </c>
      <c r="CN210" s="225">
        <f>IF(CM210&gt;0,AG210,0)</f>
        <v/>
      </c>
      <c r="CO210" s="225">
        <f>IF(CM210=0,0,AF210)</f>
        <v/>
      </c>
      <c r="CP210" s="146" t="n">
        <v>0</v>
      </c>
      <c r="CQ210" s="147" t="inlineStr">
        <is>
          <t>Regular</t>
        </is>
      </c>
      <c r="CR210" s="225">
        <f>AM210/VLOOKUP(T210,'USD Converstion'!$C$7:$D$174,2,FALSE)</f>
        <v/>
      </c>
      <c r="CS210" s="226">
        <f>AT210</f>
        <v/>
      </c>
      <c r="CT210" s="222" t="n">
        <v>0</v>
      </c>
      <c r="CU210" s="227" t="n"/>
      <c r="CV210" s="145">
        <f>IF(AX210&gt;0,1,0)</f>
        <v/>
      </c>
      <c r="CW210" s="145">
        <f>IF(AY210&gt;0,1,0)</f>
        <v/>
      </c>
      <c r="CX210" s="52" t="n">
        <v>0</v>
      </c>
      <c r="DM210">
        <f>IF(LOWER(T210)="ILS",12,1)*Y210/VLOOKUP($T210,CPC_USDConversion_xlTbl[[Currency2]:[Units/1 USD]],2,FALSE)</f>
        <v/>
      </c>
    </row>
    <row r="211">
      <c r="B211" s="113" t="n">
        <v>120868</v>
      </c>
      <c r="C211" s="113" t="n">
        <v>83402</v>
      </c>
      <c r="D211" s="113" t="n">
        <v>122777</v>
      </c>
      <c r="E211" s="114" t="inlineStr">
        <is>
          <t>Georgii Alborov</t>
        </is>
      </c>
      <c r="F211" s="152" t="inlineStr">
        <is>
          <t>Inside Sales Representative</t>
        </is>
      </c>
      <c r="G211" s="113" t="inlineStr">
        <is>
          <t>Sales Operations Analysis and Infrastructures</t>
        </is>
      </c>
      <c r="H211" s="113" t="inlineStr">
        <is>
          <t>Idan Eden</t>
        </is>
      </c>
      <c r="I211" s="113" t="inlineStr">
        <is>
          <t>Tal Payne</t>
        </is>
      </c>
      <c r="J211" s="114" t="inlineStr">
        <is>
          <t>Tal Payne</t>
        </is>
      </c>
      <c r="K211" s="114" t="inlineStr">
        <is>
          <t>Tal Payne</t>
        </is>
      </c>
      <c r="L211" s="113" t="inlineStr">
        <is>
          <t>Sales Operations</t>
        </is>
      </c>
      <c r="M211" s="115" t="n">
        <v>1</v>
      </c>
      <c r="N211" s="151">
        <f>LEFT(CA211,3)</f>
        <v/>
      </c>
      <c r="O211" s="216" t="n">
        <v>43815</v>
      </c>
      <c r="P211" s="118">
        <f>($D$5-O211)/365</f>
        <v/>
      </c>
      <c r="Q211" s="119">
        <f>Q211</f>
        <v/>
      </c>
      <c r="R211" s="52" t="n"/>
      <c r="S211" s="120" t="inlineStr">
        <is>
          <t>Israel</t>
        </is>
      </c>
      <c r="T211" s="120" t="inlineStr">
        <is>
          <t>ILS</t>
        </is>
      </c>
      <c r="U211" s="120" t="n">
        <v>20750</v>
      </c>
      <c r="V211" s="120" t="n">
        <v>2118.181818181818</v>
      </c>
      <c r="W211" s="120" t="n"/>
      <c r="X211" s="120">
        <f>W211+V211+U211</f>
        <v/>
      </c>
      <c r="Y211" s="121" t="n"/>
      <c r="Z211" s="121" t="n"/>
      <c r="AA211" s="122" t="n"/>
      <c r="AB211" s="122" t="n"/>
      <c r="AC211" s="122" t="n"/>
      <c r="AD211" s="123">
        <f>AC211+AB211+AA211</f>
        <v/>
      </c>
      <c r="AE211" s="124">
        <f>IFERROR(AD211/X211-1,"")</f>
        <v/>
      </c>
      <c r="AF211" s="217">
        <f>IF(LOWER(T211)="ILS",12,1)*X211/VLOOKUP($T211,CPC_USDConversion_xlTbl[[Currency2]:[Units/1 USD]],2,FALSE)</f>
        <v/>
      </c>
      <c r="AG211" s="217">
        <f>IF(LOWER(T211)="ILS",12,1)*AD211/VLOOKUP($T211,CPC_USDConversion_xlTbl[[Currency2]:[Units/1 USD]],2,FALSE)</f>
        <v/>
      </c>
      <c r="AH211" s="126">
        <f>AF211/VLOOKUP($S211,'CP$'!$B$5:$D$74,2,FALSE)</f>
        <v/>
      </c>
      <c r="AI211" s="126">
        <f>AG211/VLOOKUP($S211,'CP$'!$B$5:$D$74,2,FALSE)</f>
        <v/>
      </c>
      <c r="AJ211" s="52" t="n"/>
      <c r="AK211" s="127" t="inlineStr">
        <is>
          <t>Sales Variable</t>
        </is>
      </c>
      <c r="AL211" s="218" t="n"/>
      <c r="AM211" s="129" t="n"/>
      <c r="AN211" s="121" t="n"/>
      <c r="AO211" s="130" t="n"/>
      <c r="AP211" s="131">
        <f>IFERROR(AO211/AM211,"")</f>
        <v/>
      </c>
      <c r="AQ211" s="219">
        <f>AO211*CC211</f>
        <v/>
      </c>
      <c r="AR211" s="219" t="n"/>
      <c r="AS211" s="220">
        <f>AQ211-AR211</f>
        <v/>
      </c>
      <c r="AT211" s="217">
        <f>AS211/VLOOKUP($T211,'USD Converstion'!$C$7:$D$174,2,FALSE)</f>
        <v/>
      </c>
      <c r="AU211" s="52" t="n"/>
      <c r="AV211" s="221" t="n"/>
      <c r="AW211" s="222" t="n"/>
      <c r="AX211" s="222" t="n"/>
      <c r="AY211" s="223" t="n"/>
      <c r="AZ211" s="52" t="n"/>
      <c r="BA211" s="137" t="inlineStr">
        <is>
          <t>September, 2020 - Organization change from Team:Muriel Khalfa - Inside Sales, Southern Europe to Team:Raphael Bitterli - Inside Sales Representative Central Europe</t>
        </is>
      </c>
      <c r="BB211" s="138" t="inlineStr">
        <is>
          <t xml:space="preserve"> </t>
        </is>
      </c>
      <c r="BC211" s="52" t="n"/>
      <c r="BD211" s="219" t="n">
        <v>9000</v>
      </c>
      <c r="BE211" s="219" t="n">
        <v>2000</v>
      </c>
      <c r="BF211" s="219" t="n"/>
      <c r="BG211" s="120">
        <f>BF211+BE211+BD211</f>
        <v/>
      </c>
      <c r="BH211" s="217">
        <f>IF(LOWER(T211)="ILS",12,1)*BG211/VLOOKUP($T211,CPC_USDConversion_xlTbl[[Currency2]:[Units/1 USD]],2,FALSE)</f>
        <v/>
      </c>
      <c r="BI211" s="224">
        <f>BH211/VLOOKUP($S211,'CP$'!$B$5:$D$74,2,FALSE)</f>
        <v/>
      </c>
      <c r="BJ211" s="140" t="n">
        <v>10000</v>
      </c>
      <c r="BK211" s="140" t="n">
        <v>15500</v>
      </c>
      <c r="BL211" s="141">
        <f>IFERROR(U211/X211,"")</f>
        <v/>
      </c>
      <c r="BM211" s="141">
        <f>IFERROR(V211/X211,"")</f>
        <v/>
      </c>
      <c r="BN211" s="141">
        <f>IFERROR(W211/X211,"")</f>
        <v/>
      </c>
      <c r="BO211" s="141">
        <f>IFERROR(AA211/AD211,"")</f>
        <v/>
      </c>
      <c r="BP211" s="141">
        <f>IFERROR(AB211/AD211,"")</f>
        <v/>
      </c>
      <c r="BQ211" s="141">
        <f>IFERROR(AC211/AD211,"")</f>
        <v/>
      </c>
      <c r="BR211" s="119" t="n"/>
      <c r="BS211" s="119" t="n"/>
      <c r="BT211" s="119" t="n">
        <v>4</v>
      </c>
      <c r="BU211" s="119" t="n"/>
      <c r="BV211" s="119" t="n"/>
      <c r="BW211" s="119" t="n"/>
      <c r="BX211" s="119" t="n"/>
      <c r="BY211" s="119" t="n"/>
      <c r="BZ211" s="119" t="inlineStr">
        <is>
          <t>Monthly Extra Hours</t>
        </is>
      </c>
      <c r="CA211" s="142" t="inlineStr">
        <is>
          <t>M65P</t>
        </is>
      </c>
      <c r="CB211" s="131" t="n">
        <v>1</v>
      </c>
      <c r="CC211" s="143">
        <f>IF(P211&gt;1,1,P211)*CB211</f>
        <v/>
      </c>
      <c r="CD211" s="143" t="n"/>
      <c r="CE211" s="222" t="n"/>
      <c r="CF211" s="86" t="n"/>
      <c r="CG211" s="219" t="n">
        <v>10931.70731707317</v>
      </c>
      <c r="CH211" s="217">
        <f>IF(LOWER(T211)="ILS",12,1)*CG211/VLOOKUP($T211,CPC_USDConversion_xlTbl[[Currency2]:[Units/1 USD]],2,FALSE)</f>
        <v/>
      </c>
      <c r="CI211" s="225">
        <f>AF211</f>
        <v/>
      </c>
      <c r="CJ211" s="225">
        <f>IFERROR(CI211-CH211,"")</f>
        <v/>
      </c>
      <c r="CK211" s="140">
        <f>ROUND(AN211*CC211,-2)</f>
        <v/>
      </c>
      <c r="CL211" s="217">
        <f>CK211/VLOOKUP($T211,'USD Converstion'!$C$7:$D$174,2,FALSE)</f>
        <v/>
      </c>
      <c r="CM211" s="145">
        <f>IF(AD211&gt;X211,1,0)</f>
        <v/>
      </c>
      <c r="CN211" s="225">
        <f>IF(CM211&gt;0,AG211,0)</f>
        <v/>
      </c>
      <c r="CO211" s="225">
        <f>IF(CM211=0,0,AF211)</f>
        <v/>
      </c>
      <c r="CP211" s="146" t="n">
        <v>0</v>
      </c>
      <c r="CQ211" s="147" t="inlineStr">
        <is>
          <t>Regular</t>
        </is>
      </c>
      <c r="CR211" s="225">
        <f>AM211/VLOOKUP(T211,'USD Converstion'!$C$7:$D$174,2,FALSE)</f>
        <v/>
      </c>
      <c r="CS211" s="226">
        <f>AT211</f>
        <v/>
      </c>
      <c r="CT211" s="222" t="n">
        <v>0</v>
      </c>
      <c r="CU211" s="227" t="n"/>
      <c r="CV211" s="145">
        <f>IF(AX211&gt;0,1,0)</f>
        <v/>
      </c>
      <c r="CW211" s="145">
        <f>IF(AY211&gt;0,1,0)</f>
        <v/>
      </c>
      <c r="CX211" s="52" t="n">
        <v>0</v>
      </c>
      <c r="DM211">
        <f>IF(LOWER(T211)="ILS",12,1)*Y211/VLOOKUP($T211,CPC_USDConversion_xlTbl[[Currency2]:[Units/1 USD]],2,FALSE)</f>
        <v/>
      </c>
    </row>
    <row r="212">
      <c r="B212" s="113" t="n">
        <v>129495</v>
      </c>
      <c r="C212" s="113" t="n">
        <v>53611</v>
      </c>
      <c r="D212" s="113" t="n"/>
      <c r="E212" s="114" t="inlineStr">
        <is>
          <t>Jeff Tibber</t>
        </is>
      </c>
      <c r="F212" s="152" t="inlineStr">
        <is>
          <t>Team Leader, Northern and Eastern Europe Renewals</t>
        </is>
      </c>
      <c r="G212" s="113" t="inlineStr">
        <is>
          <t>Renewals Business, Intl</t>
        </is>
      </c>
      <c r="H212" s="113" t="inlineStr">
        <is>
          <t>Adi Skoler</t>
        </is>
      </c>
      <c r="I212" s="113" t="inlineStr">
        <is>
          <t>Tal Payne</t>
        </is>
      </c>
      <c r="J212" s="114" t="inlineStr">
        <is>
          <t>Tal Payne</t>
        </is>
      </c>
      <c r="K212" s="114" t="inlineStr">
        <is>
          <t>Tal Payne</t>
        </is>
      </c>
      <c r="L212" s="113" t="inlineStr">
        <is>
          <t>Sales Operations</t>
        </is>
      </c>
      <c r="M212" s="115" t="n">
        <v>1</v>
      </c>
      <c r="N212" s="151">
        <f>LEFT(CA212,3)</f>
        <v/>
      </c>
      <c r="O212" s="216" t="n">
        <v>40685</v>
      </c>
      <c r="P212" s="118">
        <f>($D$5-O212)/365</f>
        <v/>
      </c>
      <c r="Q212" s="119">
        <f>Q212</f>
        <v/>
      </c>
      <c r="R212" s="52" t="n"/>
      <c r="S212" s="120" t="inlineStr">
        <is>
          <t>Israel</t>
        </is>
      </c>
      <c r="T212" s="120" t="inlineStr">
        <is>
          <t>ILS</t>
        </is>
      </c>
      <c r="U212" s="120" t="n">
        <v>28250</v>
      </c>
      <c r="V212" s="120" t="n">
        <v>3936.363636363636</v>
      </c>
      <c r="W212" s="120" t="n"/>
      <c r="X212" s="120">
        <f>W212+V212+U212</f>
        <v/>
      </c>
      <c r="Y212" s="121" t="n"/>
      <c r="Z212" s="121" t="n"/>
      <c r="AA212" s="122" t="n"/>
      <c r="AB212" s="122" t="n"/>
      <c r="AC212" s="122" t="n"/>
      <c r="AD212" s="123">
        <f>AC212+AB212+AA212</f>
        <v/>
      </c>
      <c r="AE212" s="124">
        <f>IFERROR(AD212/X212-1,"")</f>
        <v/>
      </c>
      <c r="AF212" s="217">
        <f>IF(LOWER(T212)="ILS",12,1)*X212/VLOOKUP($T212,CPC_USDConversion_xlTbl[[Currency2]:[Units/1 USD]],2,FALSE)</f>
        <v/>
      </c>
      <c r="AG212" s="217">
        <f>IF(LOWER(T212)="ILS",12,1)*AD212/VLOOKUP($T212,CPC_USDConversion_xlTbl[[Currency2]:[Units/1 USD]],2,FALSE)</f>
        <v/>
      </c>
      <c r="AH212" s="126">
        <f>AF212/VLOOKUP($S212,'CP$'!$B$5:$D$74,2,FALSE)</f>
        <v/>
      </c>
      <c r="AI212" s="126">
        <f>AG212/VLOOKUP($S212,'CP$'!$B$5:$D$74,2,FALSE)</f>
        <v/>
      </c>
      <c r="AJ212" s="52" t="n"/>
      <c r="AK212" s="127" t="inlineStr">
        <is>
          <t>Sales Variable</t>
        </is>
      </c>
      <c r="AL212" s="218" t="n"/>
      <c r="AM212" s="129" t="n"/>
      <c r="AN212" s="121" t="n"/>
      <c r="AO212" s="130" t="n"/>
      <c r="AP212" s="131">
        <f>IFERROR(AO212/AM212,"")</f>
        <v/>
      </c>
      <c r="AQ212" s="219">
        <f>AO212*CC212</f>
        <v/>
      </c>
      <c r="AR212" s="219" t="n"/>
      <c r="AS212" s="220">
        <f>AQ212-AR212</f>
        <v/>
      </c>
      <c r="AT212" s="217">
        <f>AS212/VLOOKUP($T212,'USD Converstion'!$C$7:$D$174,2,FALSE)</f>
        <v/>
      </c>
      <c r="AU212" s="52" t="n"/>
      <c r="AV212" s="221" t="n">
        <v>43615</v>
      </c>
      <c r="AW212" s="222" t="n">
        <v>35066.91262135922</v>
      </c>
      <c r="AX212" s="222" t="n"/>
      <c r="AY212" s="223" t="n"/>
      <c r="AZ212" s="52" t="n"/>
      <c r="BA212" s="137" t="n"/>
      <c r="BB212" s="138" t="inlineStr">
        <is>
          <t xml:space="preserve"> </t>
        </is>
      </c>
      <c r="BC212" s="52" t="n"/>
      <c r="BD212" s="219" t="n">
        <v>12600</v>
      </c>
      <c r="BE212" s="219" t="n">
        <v>5400</v>
      </c>
      <c r="BF212" s="219" t="n"/>
      <c r="BG212" s="120">
        <f>BF212+BE212+BD212</f>
        <v/>
      </c>
      <c r="BH212" s="217">
        <f>IF(LOWER(T212)="ILS",12,1)*BG212/VLOOKUP($T212,CPC_USDConversion_xlTbl[[Currency2]:[Units/1 USD]],2,FALSE)</f>
        <v/>
      </c>
      <c r="BI212" s="224">
        <f>BH212/VLOOKUP($S212,'CP$'!$B$5:$D$74,2,FALSE)</f>
        <v/>
      </c>
      <c r="BJ212" s="140" t="n">
        <v>19000</v>
      </c>
      <c r="BK212" s="140" t="n">
        <v>29000</v>
      </c>
      <c r="BL212" s="141">
        <f>IFERROR(U212/X212,"")</f>
        <v/>
      </c>
      <c r="BM212" s="141">
        <f>IFERROR(V212/X212,"")</f>
        <v/>
      </c>
      <c r="BN212" s="141">
        <f>IFERROR(W212/X212,"")</f>
        <v/>
      </c>
      <c r="BO212" s="141">
        <f>IFERROR(AA212/AD212,"")</f>
        <v/>
      </c>
      <c r="BP212" s="141">
        <f>IFERROR(AB212/AD212,"")</f>
        <v/>
      </c>
      <c r="BQ212" s="141">
        <f>IFERROR(AC212/AD212,"")</f>
        <v/>
      </c>
      <c r="BR212" s="119" t="n">
        <v>3</v>
      </c>
      <c r="BS212" s="119" t="n">
        <v>4</v>
      </c>
      <c r="BT212" s="119" t="n">
        <v>5</v>
      </c>
      <c r="BU212" s="119" t="n"/>
      <c r="BV212" s="119" t="n"/>
      <c r="BW212" s="119" t="n"/>
      <c r="BX212" s="119" t="n"/>
      <c r="BY212" s="119" t="n"/>
      <c r="BZ212" s="119" t="inlineStr">
        <is>
          <t>Employee</t>
        </is>
      </c>
      <c r="CA212" s="142" t="inlineStr">
        <is>
          <t>M45M</t>
        </is>
      </c>
      <c r="CB212" s="131" t="n">
        <v>1</v>
      </c>
      <c r="CC212" s="143">
        <f>IF(P212&gt;1,1,P212)*CB212</f>
        <v/>
      </c>
      <c r="CD212" s="143" t="n"/>
      <c r="CE212" s="222" t="n">
        <v>32803.28</v>
      </c>
      <c r="CF212" s="86" t="n"/>
      <c r="CG212" s="219" t="n">
        <v>18736.58536585366</v>
      </c>
      <c r="CH212" s="217">
        <f>IF(LOWER(T212)="ILS",12,1)*CG212/VLOOKUP($T212,CPC_USDConversion_xlTbl[[Currency2]:[Units/1 USD]],2,FALSE)</f>
        <v/>
      </c>
      <c r="CI212" s="225">
        <f>AF212</f>
        <v/>
      </c>
      <c r="CJ212" s="225">
        <f>IFERROR(CI212-CH212,"")</f>
        <v/>
      </c>
      <c r="CK212" s="140">
        <f>ROUND(AN212*CC212,-2)</f>
        <v/>
      </c>
      <c r="CL212" s="217">
        <f>CK212/VLOOKUP($T212,'USD Converstion'!$C$7:$D$174,2,FALSE)</f>
        <v/>
      </c>
      <c r="CM212" s="145">
        <f>IF(AD212&gt;X212,1,0)</f>
        <v/>
      </c>
      <c r="CN212" s="225">
        <f>IF(CM212&gt;0,AG212,0)</f>
        <v/>
      </c>
      <c r="CO212" s="225">
        <f>IF(CM212=0,0,AF212)</f>
        <v/>
      </c>
      <c r="CP212" s="146" t="n">
        <v>0</v>
      </c>
      <c r="CQ212" s="147" t="inlineStr">
        <is>
          <t>Regular</t>
        </is>
      </c>
      <c r="CR212" s="225">
        <f>AM212/VLOOKUP(T212,'USD Converstion'!$C$7:$D$174,2,FALSE)</f>
        <v/>
      </c>
      <c r="CS212" s="226">
        <f>AT212</f>
        <v/>
      </c>
      <c r="CT212" s="222" t="n">
        <v>0</v>
      </c>
      <c r="CU212" s="227" t="n"/>
      <c r="CV212" s="145">
        <f>IF(AX212&gt;0,1,0)</f>
        <v/>
      </c>
      <c r="CW212" s="145">
        <f>IF(AY212&gt;0,1,0)</f>
        <v/>
      </c>
      <c r="CX212" s="52" t="n">
        <v>0</v>
      </c>
      <c r="DM212">
        <f>IF(LOWER(T212)="ILS",12,1)*Y212/VLOOKUP($T212,CPC_USDConversion_xlTbl[[Currency2]:[Units/1 USD]],2,FALSE)</f>
        <v/>
      </c>
    </row>
    <row r="213">
      <c r="B213" s="113" t="n">
        <v>128455</v>
      </c>
      <c r="C213" s="113" t="n">
        <v>41210</v>
      </c>
      <c r="D213" s="113" t="n">
        <v>85987</v>
      </c>
      <c r="E213" s="114" t="inlineStr">
        <is>
          <t>Konstantin Aron</t>
        </is>
      </c>
      <c r="F213" s="152" t="inlineStr">
        <is>
          <t>Renewals Manager</t>
        </is>
      </c>
      <c r="G213" s="113" t="inlineStr">
        <is>
          <t>Renewals Business, Intl</t>
        </is>
      </c>
      <c r="H213" s="113" t="inlineStr">
        <is>
          <t>Adi Skoler</t>
        </is>
      </c>
      <c r="I213" s="113" t="inlineStr">
        <is>
          <t>Tal Payne</t>
        </is>
      </c>
      <c r="J213" s="114" t="inlineStr">
        <is>
          <t>Tal Payne</t>
        </is>
      </c>
      <c r="K213" s="114" t="inlineStr">
        <is>
          <t>Tal Payne</t>
        </is>
      </c>
      <c r="L213" s="113" t="inlineStr">
        <is>
          <t>Sales Operations</t>
        </is>
      </c>
      <c r="M213" s="115" t="n">
        <v>1</v>
      </c>
      <c r="N213" s="151">
        <f>LEFT(CA213,3)</f>
        <v/>
      </c>
      <c r="O213" s="216" t="n">
        <v>43920</v>
      </c>
      <c r="P213" s="118">
        <f>($D$5-O213)/365</f>
        <v/>
      </c>
      <c r="Q213" s="119">
        <f>Q213</f>
        <v/>
      </c>
      <c r="R213" s="52" t="n"/>
      <c r="S213" s="120" t="inlineStr">
        <is>
          <t>Israel</t>
        </is>
      </c>
      <c r="T213" s="120" t="inlineStr">
        <is>
          <t>ILS</t>
        </is>
      </c>
      <c r="U213" s="120" t="n">
        <v>22000</v>
      </c>
      <c r="V213" s="120" t="n">
        <v>2118.181818181818</v>
      </c>
      <c r="W213" s="120" t="n"/>
      <c r="X213" s="120">
        <f>W213+V213+U213</f>
        <v/>
      </c>
      <c r="Y213" s="121" t="n"/>
      <c r="Z213" s="121" t="n"/>
      <c r="AA213" s="122" t="n"/>
      <c r="AB213" s="122" t="n"/>
      <c r="AC213" s="122" t="n"/>
      <c r="AD213" s="123">
        <f>AC213+AB213+AA213</f>
        <v/>
      </c>
      <c r="AE213" s="124">
        <f>IFERROR(AD213/X213-1,"")</f>
        <v/>
      </c>
      <c r="AF213" s="217">
        <f>IF(LOWER(T213)="ILS",12,1)*X213/VLOOKUP($T213,CPC_USDConversion_xlTbl[[Currency2]:[Units/1 USD]],2,FALSE)</f>
        <v/>
      </c>
      <c r="AG213" s="217">
        <f>IF(LOWER(T213)="ILS",12,1)*AD213/VLOOKUP($T213,CPC_USDConversion_xlTbl[[Currency2]:[Units/1 USD]],2,FALSE)</f>
        <v/>
      </c>
      <c r="AH213" s="126">
        <f>AF213/VLOOKUP($S213,'CP$'!$B$5:$D$74,2,FALSE)</f>
        <v/>
      </c>
      <c r="AI213" s="126">
        <f>AG213/VLOOKUP($S213,'CP$'!$B$5:$D$74,2,FALSE)</f>
        <v/>
      </c>
      <c r="AJ213" s="52" t="n"/>
      <c r="AK213" s="127" t="inlineStr">
        <is>
          <t>Sales Variable</t>
        </is>
      </c>
      <c r="AL213" s="218" t="n"/>
      <c r="AM213" s="129" t="n"/>
      <c r="AN213" s="121" t="n"/>
      <c r="AO213" s="130" t="n"/>
      <c r="AP213" s="131">
        <f>IFERROR(AO213/AM213,"")</f>
        <v/>
      </c>
      <c r="AQ213" s="219">
        <f>AO213*CC213</f>
        <v/>
      </c>
      <c r="AR213" s="219" t="n"/>
      <c r="AS213" s="220">
        <f>AQ213-AR213</f>
        <v/>
      </c>
      <c r="AT213" s="217">
        <f>AS213/VLOOKUP($T213,'USD Converstion'!$C$7:$D$174,2,FALSE)</f>
        <v/>
      </c>
      <c r="AU213" s="52" t="n"/>
      <c r="AV213" s="221" t="n"/>
      <c r="AW213" s="222" t="n"/>
      <c r="AX213" s="222" t="n"/>
      <c r="AY213" s="223" t="n"/>
      <c r="AZ213" s="52" t="n"/>
      <c r="BA213" s="137" t="n"/>
      <c r="BB213" s="138" t="inlineStr">
        <is>
          <t xml:space="preserve"> </t>
        </is>
      </c>
      <c r="BC213" s="52" t="n"/>
      <c r="BD213" s="219" t="n"/>
      <c r="BE213" s="219" t="n"/>
      <c r="BF213" s="219" t="n"/>
      <c r="BG213" s="120">
        <f>BF213+BE213+BD213</f>
        <v/>
      </c>
      <c r="BH213" s="217">
        <f>IF(LOWER(T213)="ILS",12,1)*BG213/VLOOKUP($T213,CPC_USDConversion_xlTbl[[Currency2]:[Units/1 USD]],2,FALSE)</f>
        <v/>
      </c>
      <c r="BI213" s="224">
        <f>BH213/VLOOKUP($S213,'CP$'!$B$5:$D$74,2,FALSE)</f>
        <v/>
      </c>
      <c r="BJ213" s="140" t="n">
        <v>10000</v>
      </c>
      <c r="BK213" s="140" t="n">
        <v>15500</v>
      </c>
      <c r="BL213" s="141">
        <f>IFERROR(U213/X213,"")</f>
        <v/>
      </c>
      <c r="BM213" s="141">
        <f>IFERROR(V213/X213,"")</f>
        <v/>
      </c>
      <c r="BN213" s="141">
        <f>IFERROR(W213/X213,"")</f>
        <v/>
      </c>
      <c r="BO213" s="141">
        <f>IFERROR(AA213/AD213,"")</f>
        <v/>
      </c>
      <c r="BP213" s="141">
        <f>IFERROR(AB213/AD213,"")</f>
        <v/>
      </c>
      <c r="BQ213" s="141">
        <f>IFERROR(AC213/AD213,"")</f>
        <v/>
      </c>
      <c r="BR213" s="119" t="n"/>
      <c r="BS213" s="119" t="n"/>
      <c r="BT213" s="119" t="n">
        <v>3</v>
      </c>
      <c r="BU213" s="119" t="n"/>
      <c r="BV213" s="119" t="n"/>
      <c r="BW213" s="119" t="n"/>
      <c r="BX213" s="119" t="n"/>
      <c r="BY213" s="119" t="n"/>
      <c r="BZ213" s="119" t="inlineStr">
        <is>
          <t>Monthly Extra Hours</t>
        </is>
      </c>
      <c r="CA213" s="142" t="inlineStr">
        <is>
          <t>M65P</t>
        </is>
      </c>
      <c r="CB213" s="131" t="n">
        <v>1</v>
      </c>
      <c r="CC213" s="143">
        <f>IF(P213&gt;1,1,P213)*CB213</f>
        <v/>
      </c>
      <c r="CD213" s="143" t="n"/>
      <c r="CE213" s="222" t="n"/>
      <c r="CF213" s="86" t="n"/>
      <c r="CG213" s="219" t="n">
        <v>11907.31707317073</v>
      </c>
      <c r="CH213" s="217">
        <f>IF(LOWER(T213)="ILS",12,1)*CG213/VLOOKUP($T213,CPC_USDConversion_xlTbl[[Currency2]:[Units/1 USD]],2,FALSE)</f>
        <v/>
      </c>
      <c r="CI213" s="225">
        <f>AF213</f>
        <v/>
      </c>
      <c r="CJ213" s="225">
        <f>IFERROR(CI213-CH213,"")</f>
        <v/>
      </c>
      <c r="CK213" s="140">
        <f>ROUND(AN213*CC213,-2)</f>
        <v/>
      </c>
      <c r="CL213" s="217">
        <f>CK213/VLOOKUP($T213,'USD Converstion'!$C$7:$D$174,2,FALSE)</f>
        <v/>
      </c>
      <c r="CM213" s="145">
        <f>IF(AD213&gt;X213,1,0)</f>
        <v/>
      </c>
      <c r="CN213" s="225">
        <f>IF(CM213&gt;0,AG213,0)</f>
        <v/>
      </c>
      <c r="CO213" s="225">
        <f>IF(CM213=0,0,AF213)</f>
        <v/>
      </c>
      <c r="CP213" s="146" t="n">
        <v>0</v>
      </c>
      <c r="CQ213" s="147" t="inlineStr">
        <is>
          <t>Regular</t>
        </is>
      </c>
      <c r="CR213" s="225">
        <f>AM213/VLOOKUP(T213,'USD Converstion'!$C$7:$D$174,2,FALSE)</f>
        <v/>
      </c>
      <c r="CS213" s="226">
        <f>AT213</f>
        <v/>
      </c>
      <c r="CT213" s="222" t="n">
        <v>0</v>
      </c>
      <c r="CU213" s="227" t="n"/>
      <c r="CV213" s="145">
        <f>IF(AX213&gt;0,1,0)</f>
        <v/>
      </c>
      <c r="CW213" s="145">
        <f>IF(AY213&gt;0,1,0)</f>
        <v/>
      </c>
      <c r="CX213" s="52" t="n">
        <v>0</v>
      </c>
      <c r="DM213">
        <f>IF(LOWER(T213)="ILS",12,1)*Y213/VLOOKUP($T213,CPC_USDConversion_xlTbl[[Currency2]:[Units/1 USD]],2,FALSE)</f>
        <v/>
      </c>
    </row>
    <row r="214">
      <c r="B214" s="113" t="n">
        <v>129108</v>
      </c>
      <c r="C214" s="113" t="n">
        <v>71426</v>
      </c>
      <c r="D214" s="113" t="n">
        <v>87712</v>
      </c>
      <c r="E214" s="114" t="inlineStr">
        <is>
          <t>Marco Taieb</t>
        </is>
      </c>
      <c r="F214" s="152" t="inlineStr">
        <is>
          <t>Inside Sales Representative</t>
        </is>
      </c>
      <c r="G214" s="113" t="inlineStr">
        <is>
          <t>Sales Operations Analysis and Infrastructures</t>
        </is>
      </c>
      <c r="H214" s="113" t="inlineStr">
        <is>
          <t>Idan Eden</t>
        </is>
      </c>
      <c r="I214" s="113" t="inlineStr">
        <is>
          <t>Tal Payne</t>
        </is>
      </c>
      <c r="J214" s="114" t="inlineStr">
        <is>
          <t>Tal Payne</t>
        </is>
      </c>
      <c r="K214" s="114" t="inlineStr">
        <is>
          <t>Tal Payne</t>
        </is>
      </c>
      <c r="L214" s="113" t="inlineStr">
        <is>
          <t>Sales Operations</t>
        </is>
      </c>
      <c r="M214" s="115" t="n">
        <v>1</v>
      </c>
      <c r="N214" s="151">
        <f>LEFT(CA214,3)</f>
        <v/>
      </c>
      <c r="O214" s="216" t="n">
        <v>43605</v>
      </c>
      <c r="P214" s="118">
        <f>($D$5-O214)/365</f>
        <v/>
      </c>
      <c r="Q214" s="119">
        <f>Q214</f>
        <v/>
      </c>
      <c r="R214" s="52" t="n"/>
      <c r="S214" s="120" t="inlineStr">
        <is>
          <t>Israel</t>
        </is>
      </c>
      <c r="T214" s="120" t="inlineStr">
        <is>
          <t>ILS</t>
        </is>
      </c>
      <c r="U214" s="120" t="n">
        <v>23250</v>
      </c>
      <c r="V214" s="120" t="n">
        <v>2118.181818181818</v>
      </c>
      <c r="W214" s="120" t="n"/>
      <c r="X214" s="120">
        <f>W214+V214+U214</f>
        <v/>
      </c>
      <c r="Y214" s="121" t="n"/>
      <c r="Z214" s="121" t="n"/>
      <c r="AA214" s="122" t="n"/>
      <c r="AB214" s="122" t="n"/>
      <c r="AC214" s="122" t="n"/>
      <c r="AD214" s="123">
        <f>AC214+AB214+AA214</f>
        <v/>
      </c>
      <c r="AE214" s="124">
        <f>IFERROR(AD214/X214-1,"")</f>
        <v/>
      </c>
      <c r="AF214" s="217">
        <f>IF(LOWER(T214)="ILS",12,1)*X214/VLOOKUP($T214,CPC_USDConversion_xlTbl[[Currency2]:[Units/1 USD]],2,FALSE)</f>
        <v/>
      </c>
      <c r="AG214" s="217">
        <f>IF(LOWER(T214)="ILS",12,1)*AD214/VLOOKUP($T214,CPC_USDConversion_xlTbl[[Currency2]:[Units/1 USD]],2,FALSE)</f>
        <v/>
      </c>
      <c r="AH214" s="126">
        <f>AF214/VLOOKUP($S214,'CP$'!$B$5:$D$74,2,FALSE)</f>
        <v/>
      </c>
      <c r="AI214" s="126">
        <f>AG214/VLOOKUP($S214,'CP$'!$B$5:$D$74,2,FALSE)</f>
        <v/>
      </c>
      <c r="AJ214" s="52" t="n"/>
      <c r="AK214" s="127" t="inlineStr">
        <is>
          <t>Sales Variable</t>
        </is>
      </c>
      <c r="AL214" s="218" t="n"/>
      <c r="AM214" s="129" t="n"/>
      <c r="AN214" s="121" t="n"/>
      <c r="AO214" s="130" t="n"/>
      <c r="AP214" s="131">
        <f>IFERROR(AO214/AM214,"")</f>
        <v/>
      </c>
      <c r="AQ214" s="219">
        <f>AO214*CC214</f>
        <v/>
      </c>
      <c r="AR214" s="219" t="n"/>
      <c r="AS214" s="220">
        <f>AQ214-AR214</f>
        <v/>
      </c>
      <c r="AT214" s="217">
        <f>AS214/VLOOKUP($T214,'USD Converstion'!$C$7:$D$174,2,FALSE)</f>
        <v/>
      </c>
      <c r="AU214" s="52" t="n"/>
      <c r="AV214" s="221" t="n"/>
      <c r="AW214" s="222" t="n"/>
      <c r="AX214" s="222" t="n"/>
      <c r="AY214" s="223" t="n"/>
      <c r="AZ214" s="52" t="n"/>
      <c r="BA214" s="137" t="inlineStr">
        <is>
          <t>September, 2020 - Organization change from Team:Emmanuelle Ohana - South Europe &amp; Middle East/Africa to Team:Muriel Khalfa - Inside Sales, Southern Europe</t>
        </is>
      </c>
      <c r="BB214" s="138" t="inlineStr">
        <is>
          <t xml:space="preserve"> </t>
        </is>
      </c>
      <c r="BC214" s="52" t="n"/>
      <c r="BD214" s="219" t="n"/>
      <c r="BE214" s="219" t="n"/>
      <c r="BF214" s="219" t="n"/>
      <c r="BG214" s="120">
        <f>BF214+BE214+BD214</f>
        <v/>
      </c>
      <c r="BH214" s="217">
        <f>IF(LOWER(T214)="ILS",12,1)*BG214/VLOOKUP($T214,CPC_USDConversion_xlTbl[[Currency2]:[Units/1 USD]],2,FALSE)</f>
        <v/>
      </c>
      <c r="BI214" s="224">
        <f>BH214/VLOOKUP($S214,'CP$'!$B$5:$D$74,2,FALSE)</f>
        <v/>
      </c>
      <c r="BJ214" s="140" t="n">
        <v>10000</v>
      </c>
      <c r="BK214" s="140" t="n">
        <v>15500</v>
      </c>
      <c r="BL214" s="141">
        <f>IFERROR(U214/X214,"")</f>
        <v/>
      </c>
      <c r="BM214" s="141">
        <f>IFERROR(V214/X214,"")</f>
        <v/>
      </c>
      <c r="BN214" s="141">
        <f>IFERROR(W214/X214,"")</f>
        <v/>
      </c>
      <c r="BO214" s="141">
        <f>IFERROR(AA214/AD214,"")</f>
        <v/>
      </c>
      <c r="BP214" s="141">
        <f>IFERROR(AB214/AD214,"")</f>
        <v/>
      </c>
      <c r="BQ214" s="141">
        <f>IFERROR(AC214/AD214,"")</f>
        <v/>
      </c>
      <c r="BR214" s="119" t="n"/>
      <c r="BS214" s="119" t="n">
        <v>5</v>
      </c>
      <c r="BT214" s="119" t="n">
        <v>5</v>
      </c>
      <c r="BU214" s="119" t="n"/>
      <c r="BV214" s="119" t="n"/>
      <c r="BW214" s="119" t="n"/>
      <c r="BX214" s="119" t="n"/>
      <c r="BY214" s="119" t="n"/>
      <c r="BZ214" s="119" t="inlineStr">
        <is>
          <t>Monthly Extra Hours</t>
        </is>
      </c>
      <c r="CA214" s="142" t="inlineStr">
        <is>
          <t>M65P</t>
        </is>
      </c>
      <c r="CB214" s="131" t="n">
        <v>1</v>
      </c>
      <c r="CC214" s="143">
        <f>IF(P214&gt;1,1,P214)*CB214</f>
        <v/>
      </c>
      <c r="CD214" s="143" t="n"/>
      <c r="CE214" s="222" t="n"/>
      <c r="CF214" s="86" t="n"/>
      <c r="CG214" s="219" t="n">
        <v>12882.92682926829</v>
      </c>
      <c r="CH214" s="217">
        <f>IF(LOWER(T214)="ILS",12,1)*CG214/VLOOKUP($T214,CPC_USDConversion_xlTbl[[Currency2]:[Units/1 USD]],2,FALSE)</f>
        <v/>
      </c>
      <c r="CI214" s="225">
        <f>AF214</f>
        <v/>
      </c>
      <c r="CJ214" s="225">
        <f>IFERROR(CI214-CH214,"")</f>
        <v/>
      </c>
      <c r="CK214" s="140">
        <f>ROUND(AN214*CC214,-2)</f>
        <v/>
      </c>
      <c r="CL214" s="217">
        <f>CK214/VLOOKUP($T214,'USD Converstion'!$C$7:$D$174,2,FALSE)</f>
        <v/>
      </c>
      <c r="CM214" s="145">
        <f>IF(AD214&gt;X214,1,0)</f>
        <v/>
      </c>
      <c r="CN214" s="225">
        <f>IF(CM214&gt;0,AG214,0)</f>
        <v/>
      </c>
      <c r="CO214" s="225">
        <f>IF(CM214=0,0,AF214)</f>
        <v/>
      </c>
      <c r="CP214" s="146" t="n">
        <v>0</v>
      </c>
      <c r="CQ214" s="147" t="inlineStr">
        <is>
          <t>Regular</t>
        </is>
      </c>
      <c r="CR214" s="225">
        <f>AM214/VLOOKUP(T214,'USD Converstion'!$C$7:$D$174,2,FALSE)</f>
        <v/>
      </c>
      <c r="CS214" s="226">
        <f>AT214</f>
        <v/>
      </c>
      <c r="CT214" s="222" t="n">
        <v>0</v>
      </c>
      <c r="CU214" s="227" t="n"/>
      <c r="CV214" s="145">
        <f>IF(AX214&gt;0,1,0)</f>
        <v/>
      </c>
      <c r="CW214" s="145">
        <f>IF(AY214&gt;0,1,0)</f>
        <v/>
      </c>
      <c r="CX214" s="52" t="n">
        <v>0</v>
      </c>
      <c r="DM214">
        <f>IF(LOWER(T214)="ILS",12,1)*Y214/VLOOKUP($T214,CPC_USDConversion_xlTbl[[Currency2]:[Units/1 USD]],2,FALSE)</f>
        <v/>
      </c>
    </row>
    <row r="215">
      <c r="B215" s="113" t="n">
        <v>113778</v>
      </c>
      <c r="C215" s="113" t="n">
        <v>95826</v>
      </c>
      <c r="D215" s="113" t="n">
        <v>106038</v>
      </c>
      <c r="E215" s="114" t="inlineStr">
        <is>
          <t>Muriel Khalfa</t>
        </is>
      </c>
      <c r="F215" s="152" t="inlineStr">
        <is>
          <t>Team Leader, Southern Europe</t>
        </is>
      </c>
      <c r="G215" s="113" t="inlineStr">
        <is>
          <t>Sales Operations Analysis and Infrastructures</t>
        </is>
      </c>
      <c r="H215" s="113" t="inlineStr">
        <is>
          <t>Idan Eden</t>
        </is>
      </c>
      <c r="I215" s="113" t="inlineStr">
        <is>
          <t>Tal Payne</t>
        </is>
      </c>
      <c r="J215" s="114" t="inlineStr">
        <is>
          <t>Tal Payne</t>
        </is>
      </c>
      <c r="K215" s="114" t="inlineStr">
        <is>
          <t>Tal Payne</t>
        </is>
      </c>
      <c r="L215" s="113" t="inlineStr">
        <is>
          <t>Sales Operations</t>
        </is>
      </c>
      <c r="M215" s="115" t="n">
        <v>1</v>
      </c>
      <c r="N215" s="151">
        <f>LEFT(CA215,3)</f>
        <v/>
      </c>
      <c r="O215" s="216" t="n">
        <v>42512</v>
      </c>
      <c r="P215" s="118">
        <f>($D$5-O215)/365</f>
        <v/>
      </c>
      <c r="Q215" s="119">
        <f>Q215</f>
        <v/>
      </c>
      <c r="R215" s="52" t="n"/>
      <c r="S215" s="120" t="inlineStr">
        <is>
          <t>Israel</t>
        </is>
      </c>
      <c r="T215" s="120" t="inlineStr">
        <is>
          <t>ILS</t>
        </is>
      </c>
      <c r="U215" s="120" t="n">
        <v>25750</v>
      </c>
      <c r="V215" s="120" t="n">
        <v>3481.818181818182</v>
      </c>
      <c r="W215" s="120" t="n"/>
      <c r="X215" s="120">
        <f>W215+V215+U215</f>
        <v/>
      </c>
      <c r="Y215" s="121" t="n"/>
      <c r="Z215" s="121" t="n"/>
      <c r="AA215" s="122" t="n"/>
      <c r="AB215" s="122" t="n"/>
      <c r="AC215" s="122" t="n"/>
      <c r="AD215" s="123">
        <f>AC215+AB215+AA215</f>
        <v/>
      </c>
      <c r="AE215" s="124">
        <f>IFERROR(AD215/X215-1,"")</f>
        <v/>
      </c>
      <c r="AF215" s="217">
        <f>IF(LOWER(T215)="ILS",12,1)*X215/VLOOKUP($T215,CPC_USDConversion_xlTbl[[Currency2]:[Units/1 USD]],2,FALSE)</f>
        <v/>
      </c>
      <c r="AG215" s="217">
        <f>IF(LOWER(T215)="ILS",12,1)*AD215/VLOOKUP($T215,CPC_USDConversion_xlTbl[[Currency2]:[Units/1 USD]],2,FALSE)</f>
        <v/>
      </c>
      <c r="AH215" s="126">
        <f>AF215/VLOOKUP($S215,'CP$'!$B$5:$D$74,2,FALSE)</f>
        <v/>
      </c>
      <c r="AI215" s="126">
        <f>AG215/VLOOKUP($S215,'CP$'!$B$5:$D$74,2,FALSE)</f>
        <v/>
      </c>
      <c r="AJ215" s="52" t="n"/>
      <c r="AK215" s="127" t="inlineStr">
        <is>
          <t>Sales Variable</t>
        </is>
      </c>
      <c r="AL215" s="218" t="n"/>
      <c r="AM215" s="129" t="n"/>
      <c r="AN215" s="121" t="n"/>
      <c r="AO215" s="130" t="n"/>
      <c r="AP215" s="131">
        <f>IFERROR(AO215/AM215,"")</f>
        <v/>
      </c>
      <c r="AQ215" s="219">
        <f>AO215*CC215</f>
        <v/>
      </c>
      <c r="AR215" s="219" t="n"/>
      <c r="AS215" s="220">
        <f>AQ215-AR215</f>
        <v/>
      </c>
      <c r="AT215" s="217">
        <f>AS215/VLOOKUP($T215,'USD Converstion'!$C$7:$D$174,2,FALSE)</f>
        <v/>
      </c>
      <c r="AU215" s="52" t="n"/>
      <c r="AV215" s="221" t="n">
        <v>43957</v>
      </c>
      <c r="AW215" s="222" t="n">
        <v>15691.49514563107</v>
      </c>
      <c r="AX215" s="222" t="n"/>
      <c r="AY215" s="223" t="n"/>
      <c r="AZ215" s="52" t="n"/>
      <c r="BA215" s="137" t="inlineStr">
        <is>
          <t>October, 2020 - Organization change from Monthly Salary:11000, Monthly Commission:3300, Total monthly:14,300, Total Yearly Compensation:171600 to Monthly Salary:13000, Monthly Commission:3500, Total monthly:16,500, Total Yearly Compensation:198000 || September, 2020 - Organization change from Title:Inside Sales Representative to Title:Team Leader, Southern Europe</t>
        </is>
      </c>
      <c r="BB215" s="138" t="inlineStr">
        <is>
          <t xml:space="preserve"> </t>
        </is>
      </c>
      <c r="BC215" s="52" t="n"/>
      <c r="BD215" s="219" t="n">
        <v>9800</v>
      </c>
      <c r="BE215" s="219" t="n">
        <v>3800</v>
      </c>
      <c r="BF215" s="219" t="n"/>
      <c r="BG215" s="120">
        <f>BF215+BE215+BD215</f>
        <v/>
      </c>
      <c r="BH215" s="217">
        <f>IF(LOWER(T215)="ILS",12,1)*BG215/VLOOKUP($T215,CPC_USDConversion_xlTbl[[Currency2]:[Units/1 USD]],2,FALSE)</f>
        <v/>
      </c>
      <c r="BI215" s="224">
        <f>BH215/VLOOKUP($S215,'CP$'!$B$5:$D$74,2,FALSE)</f>
        <v/>
      </c>
      <c r="BJ215" s="140" t="n">
        <v>12000</v>
      </c>
      <c r="BK215" s="140" t="n">
        <v>20000</v>
      </c>
      <c r="BL215" s="141">
        <f>IFERROR(U215/X215,"")</f>
        <v/>
      </c>
      <c r="BM215" s="141">
        <f>IFERROR(V215/X215,"")</f>
        <v/>
      </c>
      <c r="BN215" s="141">
        <f>IFERROR(W215/X215,"")</f>
        <v/>
      </c>
      <c r="BO215" s="141">
        <f>IFERROR(AA215/AD215,"")</f>
        <v/>
      </c>
      <c r="BP215" s="141">
        <f>IFERROR(AB215/AD215,"")</f>
        <v/>
      </c>
      <c r="BQ215" s="141">
        <f>IFERROR(AC215/AD215,"")</f>
        <v/>
      </c>
      <c r="BR215" s="119" t="n">
        <v>4</v>
      </c>
      <c r="BS215" s="119" t="n">
        <v>3</v>
      </c>
      <c r="BT215" s="119" t="n">
        <v>4</v>
      </c>
      <c r="BU215" s="119" t="n"/>
      <c r="BV215" s="119" t="n"/>
      <c r="BW215" s="119" t="n"/>
      <c r="BX215" s="119" t="n"/>
      <c r="BY215" s="119" t="n"/>
      <c r="BZ215" s="119" t="inlineStr">
        <is>
          <t>Employee</t>
        </is>
      </c>
      <c r="CA215" s="142" t="inlineStr">
        <is>
          <t>M55M</t>
        </is>
      </c>
      <c r="CB215" s="131" t="n">
        <v>1</v>
      </c>
      <c r="CC215" s="143">
        <f>IF(P215&gt;1,1,P215)*CB215</f>
        <v/>
      </c>
      <c r="CD215" s="143" t="n"/>
      <c r="CE215" s="222" t="n">
        <v>27775.04</v>
      </c>
      <c r="CF215" s="86" t="n"/>
      <c r="CG215" s="219" t="n">
        <v>14151.21951219512</v>
      </c>
      <c r="CH215" s="217">
        <f>IF(LOWER(T215)="ILS",12,1)*CG215/VLOOKUP($T215,CPC_USDConversion_xlTbl[[Currency2]:[Units/1 USD]],2,FALSE)</f>
        <v/>
      </c>
      <c r="CI215" s="225">
        <f>AF215</f>
        <v/>
      </c>
      <c r="CJ215" s="225">
        <f>IFERROR(CI215-CH215,"")</f>
        <v/>
      </c>
      <c r="CK215" s="140">
        <f>ROUND(AN215*CC215,-2)</f>
        <v/>
      </c>
      <c r="CL215" s="217">
        <f>CK215/VLOOKUP($T215,'USD Converstion'!$C$7:$D$174,2,FALSE)</f>
        <v/>
      </c>
      <c r="CM215" s="145">
        <f>IF(AD215&gt;X215,1,0)</f>
        <v/>
      </c>
      <c r="CN215" s="225">
        <f>IF(CM215&gt;0,AG215,0)</f>
        <v/>
      </c>
      <c r="CO215" s="225">
        <f>IF(CM215=0,0,AF215)</f>
        <v/>
      </c>
      <c r="CP215" s="146" t="n">
        <v>0</v>
      </c>
      <c r="CQ215" s="147" t="inlineStr">
        <is>
          <t>Regular</t>
        </is>
      </c>
      <c r="CR215" s="225">
        <f>AM215/VLOOKUP(T215,'USD Converstion'!$C$7:$D$174,2,FALSE)</f>
        <v/>
      </c>
      <c r="CS215" s="226">
        <f>AT215</f>
        <v/>
      </c>
      <c r="CT215" s="222" t="n">
        <v>0</v>
      </c>
      <c r="CU215" s="227" t="n"/>
      <c r="CV215" s="145">
        <f>IF(AX215&gt;0,1,0)</f>
        <v/>
      </c>
      <c r="CW215" s="145">
        <f>IF(AY215&gt;0,1,0)</f>
        <v/>
      </c>
      <c r="CX215" s="52" t="n">
        <v>0</v>
      </c>
      <c r="DM215">
        <f>IF(LOWER(T215)="ILS",12,1)*Y215/VLOOKUP($T215,CPC_USDConversion_xlTbl[[Currency2]:[Units/1 USD]],2,FALSE)</f>
        <v/>
      </c>
    </row>
    <row r="216">
      <c r="B216" s="113" t="n">
        <v>139349</v>
      </c>
      <c r="C216" s="113" t="n">
        <v>68343</v>
      </c>
      <c r="D216" s="113" t="n">
        <v>49534</v>
      </c>
      <c r="E216" s="114" t="inlineStr">
        <is>
          <t>Raphael Bitterli</t>
        </is>
      </c>
      <c r="F216" s="152" t="inlineStr">
        <is>
          <t>Team Leader, Central &amp; Eastern Europe</t>
        </is>
      </c>
      <c r="G216" s="113" t="inlineStr">
        <is>
          <t>Sales Operations Analysis and Infrastructures</t>
        </is>
      </c>
      <c r="H216" s="113" t="inlineStr">
        <is>
          <t>Idan Eden</t>
        </is>
      </c>
      <c r="I216" s="113" t="inlineStr">
        <is>
          <t>Tal Payne</t>
        </is>
      </c>
      <c r="J216" s="114" t="inlineStr">
        <is>
          <t>Tal Payne</t>
        </is>
      </c>
      <c r="K216" s="114" t="inlineStr">
        <is>
          <t>Tal Payne</t>
        </is>
      </c>
      <c r="L216" s="113" t="inlineStr">
        <is>
          <t>Sales Operations</t>
        </is>
      </c>
      <c r="M216" s="115" t="n">
        <v>1</v>
      </c>
      <c r="N216" s="151">
        <f>LEFT(CA216,3)</f>
        <v/>
      </c>
      <c r="O216" s="216" t="n">
        <v>42982</v>
      </c>
      <c r="P216" s="118">
        <f>($D$5-O216)/365</f>
        <v/>
      </c>
      <c r="Q216" s="119">
        <f>Q216</f>
        <v/>
      </c>
      <c r="R216" s="52" t="n"/>
      <c r="S216" s="120" t="inlineStr">
        <is>
          <t>Israel</t>
        </is>
      </c>
      <c r="T216" s="120" t="inlineStr">
        <is>
          <t>ILS</t>
        </is>
      </c>
      <c r="U216" s="120" t="n">
        <v>28875</v>
      </c>
      <c r="V216" s="120" t="n">
        <v>4845.454545454545</v>
      </c>
      <c r="W216" s="120" t="n"/>
      <c r="X216" s="120">
        <f>W216+V216+U216</f>
        <v/>
      </c>
      <c r="Y216" s="121" t="n"/>
      <c r="Z216" s="121" t="n"/>
      <c r="AA216" s="122" t="n"/>
      <c r="AB216" s="122" t="n"/>
      <c r="AC216" s="122" t="n"/>
      <c r="AD216" s="123">
        <f>AC216+AB216+AA216</f>
        <v/>
      </c>
      <c r="AE216" s="124">
        <f>IFERROR(AD216/X216-1,"")</f>
        <v/>
      </c>
      <c r="AF216" s="217">
        <f>IF(LOWER(T216)="ILS",12,1)*X216/VLOOKUP($T216,CPC_USDConversion_xlTbl[[Currency2]:[Units/1 USD]],2,FALSE)</f>
        <v/>
      </c>
      <c r="AG216" s="217">
        <f>IF(LOWER(T216)="ILS",12,1)*AD216/VLOOKUP($T216,CPC_USDConversion_xlTbl[[Currency2]:[Units/1 USD]],2,FALSE)</f>
        <v/>
      </c>
      <c r="AH216" s="126">
        <f>AF216/VLOOKUP($S216,'CP$'!$B$5:$D$74,2,FALSE)</f>
        <v/>
      </c>
      <c r="AI216" s="126">
        <f>AG216/VLOOKUP($S216,'CP$'!$B$5:$D$74,2,FALSE)</f>
        <v/>
      </c>
      <c r="AJ216" s="52" t="n"/>
      <c r="AK216" s="127" t="inlineStr">
        <is>
          <t>Sales Variable</t>
        </is>
      </c>
      <c r="AL216" s="218" t="n"/>
      <c r="AM216" s="129" t="n"/>
      <c r="AN216" s="121" t="n"/>
      <c r="AO216" s="130" t="n"/>
      <c r="AP216" s="131">
        <f>IFERROR(AO216/AM216,"")</f>
        <v/>
      </c>
      <c r="AQ216" s="219">
        <f>AO216*CC216</f>
        <v/>
      </c>
      <c r="AR216" s="219" t="n"/>
      <c r="AS216" s="220">
        <f>AQ216-AR216</f>
        <v/>
      </c>
      <c r="AT216" s="217">
        <f>AS216/VLOOKUP($T216,'USD Converstion'!$C$7:$D$174,2,FALSE)</f>
        <v/>
      </c>
      <c r="AU216" s="52" t="n"/>
      <c r="AV216" s="221" t="n">
        <v>43615</v>
      </c>
      <c r="AW216" s="222" t="n">
        <v>14738.73786407767</v>
      </c>
      <c r="AX216" s="222" t="n"/>
      <c r="AY216" s="223" t="n"/>
      <c r="AZ216" s="52" t="n"/>
      <c r="BA216" s="137" t="inlineStr">
        <is>
          <t>September, 2020 - Organization change from Title:Team Leader, Central Europe to Title:Team Leader, Central &amp; Eastern Europe</t>
        </is>
      </c>
      <c r="BB216" s="138" t="inlineStr">
        <is>
          <t xml:space="preserve"> </t>
        </is>
      </c>
      <c r="BC216" s="52" t="n"/>
      <c r="BD216" s="219" t="n">
        <v>15000</v>
      </c>
      <c r="BE216" s="219" t="n">
        <v>5000</v>
      </c>
      <c r="BF216" s="219" t="n"/>
      <c r="BG216" s="120">
        <f>BF216+BE216+BD216</f>
        <v/>
      </c>
      <c r="BH216" s="217">
        <f>IF(LOWER(T216)="ILS",12,1)*BG216/VLOOKUP($T216,CPC_USDConversion_xlTbl[[Currency2]:[Units/1 USD]],2,FALSE)</f>
        <v/>
      </c>
      <c r="BI216" s="224">
        <f>BH216/VLOOKUP($S216,'CP$'!$B$5:$D$74,2,FALSE)</f>
        <v/>
      </c>
      <c r="BJ216" s="140" t="n">
        <v>12000</v>
      </c>
      <c r="BK216" s="140" t="n">
        <v>20000</v>
      </c>
      <c r="BL216" s="141">
        <f>IFERROR(U216/X216,"")</f>
        <v/>
      </c>
      <c r="BM216" s="141">
        <f>IFERROR(V216/X216,"")</f>
        <v/>
      </c>
      <c r="BN216" s="141">
        <f>IFERROR(W216/X216,"")</f>
        <v/>
      </c>
      <c r="BO216" s="141">
        <f>IFERROR(AA216/AD216,"")</f>
        <v/>
      </c>
      <c r="BP216" s="141">
        <f>IFERROR(AB216/AD216,"")</f>
        <v/>
      </c>
      <c r="BQ216" s="141">
        <f>IFERROR(AC216/AD216,"")</f>
        <v/>
      </c>
      <c r="BR216" s="119" t="n">
        <v>3</v>
      </c>
      <c r="BS216" s="119" t="n">
        <v>4</v>
      </c>
      <c r="BT216" s="119" t="n">
        <v>4</v>
      </c>
      <c r="BU216" s="119" t="n"/>
      <c r="BV216" s="119" t="n"/>
      <c r="BW216" s="119" t="n"/>
      <c r="BX216" s="119" t="n"/>
      <c r="BY216" s="119" t="n"/>
      <c r="BZ216" s="119" t="inlineStr">
        <is>
          <t>Monthly Extra Hours</t>
        </is>
      </c>
      <c r="CA216" s="142" t="inlineStr">
        <is>
          <t>M55M</t>
        </is>
      </c>
      <c r="CB216" s="131" t="n">
        <v>1</v>
      </c>
      <c r="CC216" s="143">
        <f>IF(P216&gt;1,1,P216)*CB216</f>
        <v/>
      </c>
      <c r="CD216" s="143" t="n"/>
      <c r="CE216" s="222" t="n">
        <v>11852.28</v>
      </c>
      <c r="CF216" s="86" t="n"/>
      <c r="CG216" s="219" t="n">
        <v>20200</v>
      </c>
      <c r="CH216" s="217">
        <f>IF(LOWER(T216)="ILS",12,1)*CG216/VLOOKUP($T216,CPC_USDConversion_xlTbl[[Currency2]:[Units/1 USD]],2,FALSE)</f>
        <v/>
      </c>
      <c r="CI216" s="225">
        <f>AF216</f>
        <v/>
      </c>
      <c r="CJ216" s="225">
        <f>IFERROR(CI216-CH216,"")</f>
        <v/>
      </c>
      <c r="CK216" s="140">
        <f>ROUND(AN216*CC216,-2)</f>
        <v/>
      </c>
      <c r="CL216" s="217">
        <f>CK216/VLOOKUP($T216,'USD Converstion'!$C$7:$D$174,2,FALSE)</f>
        <v/>
      </c>
      <c r="CM216" s="145">
        <f>IF(AD216&gt;X216,1,0)</f>
        <v/>
      </c>
      <c r="CN216" s="225">
        <f>IF(CM216&gt;0,AG216,0)</f>
        <v/>
      </c>
      <c r="CO216" s="225">
        <f>IF(CM216=0,0,AF216)</f>
        <v/>
      </c>
      <c r="CP216" s="146" t="n">
        <v>0</v>
      </c>
      <c r="CQ216" s="147" t="inlineStr">
        <is>
          <t>Regular</t>
        </is>
      </c>
      <c r="CR216" s="225">
        <f>AM216/VLOOKUP(T216,'USD Converstion'!$C$7:$D$174,2,FALSE)</f>
        <v/>
      </c>
      <c r="CS216" s="226">
        <f>AT216</f>
        <v/>
      </c>
      <c r="CT216" s="222" t="n">
        <v>0</v>
      </c>
      <c r="CU216" s="227" t="n"/>
      <c r="CV216" s="145">
        <f>IF(AX216&gt;0,1,0)</f>
        <v/>
      </c>
      <c r="CW216" s="145">
        <f>IF(AY216&gt;0,1,0)</f>
        <v/>
      </c>
      <c r="CX216" s="52" t="n">
        <v>0</v>
      </c>
      <c r="DM216">
        <f>IF(LOWER(T216)="ILS",12,1)*Y216/VLOOKUP($T216,CPC_USDConversion_xlTbl[[Currency2]:[Units/1 USD]],2,FALSE)</f>
        <v/>
      </c>
    </row>
    <row r="217">
      <c r="B217" s="113" t="n">
        <v>113410</v>
      </c>
      <c r="C217" s="113" t="n">
        <v>115433</v>
      </c>
      <c r="D217" s="113" t="n">
        <v>32522</v>
      </c>
      <c r="E217" s="114" t="inlineStr">
        <is>
          <t>Sara Pavoncello</t>
        </is>
      </c>
      <c r="F217" s="152" t="inlineStr">
        <is>
          <t>Renewals Manager</t>
        </is>
      </c>
      <c r="G217" s="113" t="inlineStr">
        <is>
          <t>Renewals Business, Intl</t>
        </is>
      </c>
      <c r="H217" s="113" t="inlineStr">
        <is>
          <t>Adi Skoler</t>
        </is>
      </c>
      <c r="I217" s="113" t="inlineStr">
        <is>
          <t>Tal Payne</t>
        </is>
      </c>
      <c r="J217" s="114" t="inlineStr">
        <is>
          <t>Tal Payne</t>
        </is>
      </c>
      <c r="K217" s="114" t="inlineStr">
        <is>
          <t>Tal Payne</t>
        </is>
      </c>
      <c r="L217" s="113" t="inlineStr">
        <is>
          <t>Sales Operations</t>
        </is>
      </c>
      <c r="M217" s="115" t="n">
        <v>1</v>
      </c>
      <c r="N217" s="151">
        <f>LEFT(CA217,3)</f>
        <v/>
      </c>
      <c r="O217" s="216" t="n">
        <v>42086</v>
      </c>
      <c r="P217" s="118">
        <f>($D$5-O217)/365</f>
        <v/>
      </c>
      <c r="Q217" s="119">
        <f>Q217</f>
        <v/>
      </c>
      <c r="R217" s="52" t="n"/>
      <c r="S217" s="120" t="inlineStr">
        <is>
          <t>Israel</t>
        </is>
      </c>
      <c r="T217" s="120" t="inlineStr">
        <is>
          <t>ILS</t>
        </is>
      </c>
      <c r="U217" s="120" t="n">
        <v>22500</v>
      </c>
      <c r="V217" s="120" t="n">
        <v>3136.363636363636</v>
      </c>
      <c r="W217" s="120" t="n"/>
      <c r="X217" s="120">
        <f>W217+V217+U217</f>
        <v/>
      </c>
      <c r="Y217" s="121" t="n"/>
      <c r="Z217" s="121" t="n"/>
      <c r="AA217" s="122" t="n"/>
      <c r="AB217" s="122" t="n"/>
      <c r="AC217" s="122" t="n"/>
      <c r="AD217" s="123">
        <f>AC217+AB217+AA217</f>
        <v/>
      </c>
      <c r="AE217" s="124">
        <f>IFERROR(AD217/X217-1,"")</f>
        <v/>
      </c>
      <c r="AF217" s="217">
        <f>IF(LOWER(T217)="ILS",12,1)*X217/VLOOKUP($T217,CPC_USDConversion_xlTbl[[Currency2]:[Units/1 USD]],2,FALSE)</f>
        <v/>
      </c>
      <c r="AG217" s="217">
        <f>IF(LOWER(T217)="ILS",12,1)*AD217/VLOOKUP($T217,CPC_USDConversion_xlTbl[[Currency2]:[Units/1 USD]],2,FALSE)</f>
        <v/>
      </c>
      <c r="AH217" s="126">
        <f>AF217/VLOOKUP($S217,'CP$'!$B$5:$D$74,2,FALSE)</f>
        <v/>
      </c>
      <c r="AI217" s="126">
        <f>AG217/VLOOKUP($S217,'CP$'!$B$5:$D$74,2,FALSE)</f>
        <v/>
      </c>
      <c r="AJ217" s="52" t="n"/>
      <c r="AK217" s="127" t="inlineStr">
        <is>
          <t>Sales Variable</t>
        </is>
      </c>
      <c r="AL217" s="218" t="n"/>
      <c r="AM217" s="129" t="n"/>
      <c r="AN217" s="121" t="n"/>
      <c r="AO217" s="130" t="n"/>
      <c r="AP217" s="131">
        <f>IFERROR(AO217/AM217,"")</f>
        <v/>
      </c>
      <c r="AQ217" s="219">
        <f>AO217*CC217</f>
        <v/>
      </c>
      <c r="AR217" s="219" t="n"/>
      <c r="AS217" s="220">
        <f>AQ217-AR217</f>
        <v/>
      </c>
      <c r="AT217" s="217">
        <f>AS217/VLOOKUP($T217,'USD Converstion'!$C$7:$D$174,2,FALSE)</f>
        <v/>
      </c>
      <c r="AU217" s="52" t="n"/>
      <c r="AV217" s="221" t="n">
        <v>43615</v>
      </c>
      <c r="AW217" s="222" t="n">
        <v>11787.87378640777</v>
      </c>
      <c r="AX217" s="222" t="n"/>
      <c r="AY217" s="223" t="n"/>
      <c r="AZ217" s="52" t="n"/>
      <c r="BA217" s="137" t="n"/>
      <c r="BB217" s="138" t="inlineStr">
        <is>
          <t xml:space="preserve"> </t>
        </is>
      </c>
      <c r="BC217" s="52" t="n"/>
      <c r="BD217" s="219" t="n">
        <v>10000</v>
      </c>
      <c r="BE217" s="219" t="n">
        <v>3000</v>
      </c>
      <c r="BF217" s="219" t="n"/>
      <c r="BG217" s="120">
        <f>BF217+BE217+BD217</f>
        <v/>
      </c>
      <c r="BH217" s="217">
        <f>IF(LOWER(T217)="ILS",12,1)*BG217/VLOOKUP($T217,CPC_USDConversion_xlTbl[[Currency2]:[Units/1 USD]],2,FALSE)</f>
        <v/>
      </c>
      <c r="BI217" s="224">
        <f>BH217/VLOOKUP($S217,'CP$'!$B$5:$D$74,2,FALSE)</f>
        <v/>
      </c>
      <c r="BJ217" s="140" t="n">
        <v>12000</v>
      </c>
      <c r="BK217" s="140" t="n">
        <v>20000</v>
      </c>
      <c r="BL217" s="141">
        <f>IFERROR(U217/X217,"")</f>
        <v/>
      </c>
      <c r="BM217" s="141">
        <f>IFERROR(V217/X217,"")</f>
        <v/>
      </c>
      <c r="BN217" s="141">
        <f>IFERROR(W217/X217,"")</f>
        <v/>
      </c>
      <c r="BO217" s="141">
        <f>IFERROR(AA217/AD217,"")</f>
        <v/>
      </c>
      <c r="BP217" s="141">
        <f>IFERROR(AB217/AD217,"")</f>
        <v/>
      </c>
      <c r="BQ217" s="141">
        <f>IFERROR(AC217/AD217,"")</f>
        <v/>
      </c>
      <c r="BR217" s="119" t="n">
        <v>3</v>
      </c>
      <c r="BS217" s="119" t="n">
        <v>3</v>
      </c>
      <c r="BT217" s="119" t="n">
        <v>3</v>
      </c>
      <c r="BU217" s="119" t="n"/>
      <c r="BV217" s="119" t="n"/>
      <c r="BW217" s="119" t="n"/>
      <c r="BX217" s="119" t="n"/>
      <c r="BY217" s="119" t="n"/>
      <c r="BZ217" s="119" t="inlineStr">
        <is>
          <t>Employee</t>
        </is>
      </c>
      <c r="CA217" s="142" t="inlineStr">
        <is>
          <t>M55P</t>
        </is>
      </c>
      <c r="CB217" s="131" t="n">
        <v>1</v>
      </c>
      <c r="CC217" s="143">
        <f>IF(P217&gt;1,1,P217)*CB217</f>
        <v/>
      </c>
      <c r="CD217" s="143" t="n"/>
      <c r="CE217" s="222" t="n">
        <v>9457.879999999999</v>
      </c>
      <c r="CF217" s="86" t="n"/>
      <c r="CG217" s="219" t="n">
        <v>13390.24390243903</v>
      </c>
      <c r="CH217" s="217">
        <f>IF(LOWER(T217)="ILS",12,1)*CG217/VLOOKUP($T217,CPC_USDConversion_xlTbl[[Currency2]:[Units/1 USD]],2,FALSE)</f>
        <v/>
      </c>
      <c r="CI217" s="225">
        <f>AF217</f>
        <v/>
      </c>
      <c r="CJ217" s="225">
        <f>IFERROR(CI217-CH217,"")</f>
        <v/>
      </c>
      <c r="CK217" s="140">
        <f>ROUND(AN217*CC217,-2)</f>
        <v/>
      </c>
      <c r="CL217" s="217">
        <f>CK217/VLOOKUP($T217,'USD Converstion'!$C$7:$D$174,2,FALSE)</f>
        <v/>
      </c>
      <c r="CM217" s="145">
        <f>IF(AD217&gt;X217,1,0)</f>
        <v/>
      </c>
      <c r="CN217" s="225">
        <f>IF(CM217&gt;0,AG217,0)</f>
        <v/>
      </c>
      <c r="CO217" s="225">
        <f>IF(CM217=0,0,AF217)</f>
        <v/>
      </c>
      <c r="CP217" s="146" t="n">
        <v>0</v>
      </c>
      <c r="CQ217" s="147" t="inlineStr">
        <is>
          <t>Regular</t>
        </is>
      </c>
      <c r="CR217" s="225">
        <f>AM217/VLOOKUP(T217,'USD Converstion'!$C$7:$D$174,2,FALSE)</f>
        <v/>
      </c>
      <c r="CS217" s="226">
        <f>AT217</f>
        <v/>
      </c>
      <c r="CT217" s="222" t="n">
        <v>0</v>
      </c>
      <c r="CU217" s="227" t="n"/>
      <c r="CV217" s="145">
        <f>IF(AX217&gt;0,1,0)</f>
        <v/>
      </c>
      <c r="CW217" s="145">
        <f>IF(AY217&gt;0,1,0)</f>
        <v/>
      </c>
      <c r="CX217" s="52" t="n">
        <v>0</v>
      </c>
      <c r="DM217">
        <f>IF(LOWER(T217)="ILS",12,1)*Y217/VLOOKUP($T217,CPC_USDConversion_xlTbl[[Currency2]:[Units/1 USD]],2,FALSE)</f>
        <v/>
      </c>
    </row>
    <row r="218">
      <c r="B218" s="113" t="n">
        <v>125007</v>
      </c>
      <c r="C218" s="113" t="n">
        <v>34592</v>
      </c>
      <c r="D218" s="113" t="n">
        <v>110152</v>
      </c>
      <c r="E218" s="114" t="inlineStr">
        <is>
          <t>Sarina Gross</t>
        </is>
      </c>
      <c r="F218" s="152" t="inlineStr">
        <is>
          <t>Team Leader, Central Europe Renewals</t>
        </is>
      </c>
      <c r="G218" s="113" t="inlineStr">
        <is>
          <t>Renewals Business, Intl</t>
        </is>
      </c>
      <c r="H218" s="113" t="inlineStr">
        <is>
          <t>Adi Skoler</t>
        </is>
      </c>
      <c r="I218" s="113" t="inlineStr">
        <is>
          <t>Tal Payne</t>
        </is>
      </c>
      <c r="J218" s="114" t="inlineStr">
        <is>
          <t>Tal Payne</t>
        </is>
      </c>
      <c r="K218" s="114" t="inlineStr">
        <is>
          <t>Tal Payne</t>
        </is>
      </c>
      <c r="L218" s="113" t="inlineStr">
        <is>
          <t>Sales Operations</t>
        </is>
      </c>
      <c r="M218" s="115" t="n">
        <v>1</v>
      </c>
      <c r="N218" s="151">
        <f>LEFT(CA218,3)</f>
        <v/>
      </c>
      <c r="O218" s="216" t="n">
        <v>43024</v>
      </c>
      <c r="P218" s="118">
        <f>($D$5-O218)/365</f>
        <v/>
      </c>
      <c r="Q218" s="119">
        <f>Q218</f>
        <v/>
      </c>
      <c r="R218" s="52" t="n"/>
      <c r="S218" s="120" t="inlineStr">
        <is>
          <t>Israel</t>
        </is>
      </c>
      <c r="T218" s="120" t="inlineStr">
        <is>
          <t>ILS</t>
        </is>
      </c>
      <c r="U218" s="120" t="n">
        <v>28000</v>
      </c>
      <c r="V218" s="120" t="n">
        <v>3209.090909090909</v>
      </c>
      <c r="W218" s="120" t="n"/>
      <c r="X218" s="120">
        <f>W218+V218+U218</f>
        <v/>
      </c>
      <c r="Y218" s="121" t="n"/>
      <c r="Z218" s="121" t="n"/>
      <c r="AA218" s="122" t="n"/>
      <c r="AB218" s="122" t="n"/>
      <c r="AC218" s="122" t="n"/>
      <c r="AD218" s="123">
        <f>AC218+AB218+AA218</f>
        <v/>
      </c>
      <c r="AE218" s="124">
        <f>IFERROR(AD218/X218-1,"")</f>
        <v/>
      </c>
      <c r="AF218" s="217">
        <f>IF(LOWER(T218)="ILS",12,1)*X218/VLOOKUP($T218,CPC_USDConversion_xlTbl[[Currency2]:[Units/1 USD]],2,FALSE)</f>
        <v/>
      </c>
      <c r="AG218" s="217">
        <f>IF(LOWER(T218)="ILS",12,1)*AD218/VLOOKUP($T218,CPC_USDConversion_xlTbl[[Currency2]:[Units/1 USD]],2,FALSE)</f>
        <v/>
      </c>
      <c r="AH218" s="126">
        <f>AF218/VLOOKUP($S218,'CP$'!$B$5:$D$74,2,FALSE)</f>
        <v/>
      </c>
      <c r="AI218" s="126">
        <f>AG218/VLOOKUP($S218,'CP$'!$B$5:$D$74,2,FALSE)</f>
        <v/>
      </c>
      <c r="AJ218" s="52" t="n"/>
      <c r="AK218" s="127" t="inlineStr">
        <is>
          <t>Sales Variable</t>
        </is>
      </c>
      <c r="AL218" s="218" t="n"/>
      <c r="AM218" s="129" t="n"/>
      <c r="AN218" s="121" t="n"/>
      <c r="AO218" s="130" t="n"/>
      <c r="AP218" s="131">
        <f>IFERROR(AO218/AM218,"")</f>
        <v/>
      </c>
      <c r="AQ218" s="219">
        <f>AO218*CC218</f>
        <v/>
      </c>
      <c r="AR218" s="219" t="n"/>
      <c r="AS218" s="220">
        <f>AQ218-AR218</f>
        <v/>
      </c>
      <c r="AT218" s="217">
        <f>AS218/VLOOKUP($T218,'USD Converstion'!$C$7:$D$174,2,FALSE)</f>
        <v/>
      </c>
      <c r="AU218" s="52" t="n"/>
      <c r="AV218" s="221" t="n">
        <v>43615</v>
      </c>
      <c r="AW218" s="222" t="n">
        <v>19547.55339805825</v>
      </c>
      <c r="AX218" s="222" t="n"/>
      <c r="AY218" s="223" t="n"/>
      <c r="AZ218" s="52" t="n"/>
      <c r="BA218" s="137" t="n"/>
      <c r="BB218" s="138" t="inlineStr">
        <is>
          <t xml:space="preserve"> </t>
        </is>
      </c>
      <c r="BC218" s="52" t="n"/>
      <c r="BD218" s="219" t="n">
        <v>13650</v>
      </c>
      <c r="BE218" s="219" t="n">
        <v>3200</v>
      </c>
      <c r="BF218" s="219" t="n"/>
      <c r="BG218" s="120">
        <f>BF218+BE218+BD218</f>
        <v/>
      </c>
      <c r="BH218" s="217">
        <f>IF(LOWER(T218)="ILS",12,1)*BG218/VLOOKUP($T218,CPC_USDConversion_xlTbl[[Currency2]:[Units/1 USD]],2,FALSE)</f>
        <v/>
      </c>
      <c r="BI218" s="224">
        <f>BH218/VLOOKUP($S218,'CP$'!$B$5:$D$74,2,FALSE)</f>
        <v/>
      </c>
      <c r="BJ218" s="140" t="n">
        <v>12000</v>
      </c>
      <c r="BK218" s="140" t="n">
        <v>20000</v>
      </c>
      <c r="BL218" s="141">
        <f>IFERROR(U218/X218,"")</f>
        <v/>
      </c>
      <c r="BM218" s="141">
        <f>IFERROR(V218/X218,"")</f>
        <v/>
      </c>
      <c r="BN218" s="141">
        <f>IFERROR(W218/X218,"")</f>
        <v/>
      </c>
      <c r="BO218" s="141">
        <f>IFERROR(AA218/AD218,"")</f>
        <v/>
      </c>
      <c r="BP218" s="141">
        <f>IFERROR(AB218/AD218,"")</f>
        <v/>
      </c>
      <c r="BQ218" s="141">
        <f>IFERROR(AC218/AD218,"")</f>
        <v/>
      </c>
      <c r="BR218" s="119" t="n">
        <v>4</v>
      </c>
      <c r="BS218" s="119" t="n">
        <v>5</v>
      </c>
      <c r="BT218" s="119" t="n">
        <v>4</v>
      </c>
      <c r="BU218" s="119" t="n"/>
      <c r="BV218" s="119" t="n"/>
      <c r="BW218" s="119" t="n"/>
      <c r="BX218" s="119" t="n"/>
      <c r="BY218" s="119" t="n"/>
      <c r="BZ218" s="119" t="inlineStr">
        <is>
          <t>Employee</t>
        </is>
      </c>
      <c r="CA218" s="142" t="inlineStr">
        <is>
          <t>M55M</t>
        </is>
      </c>
      <c r="CB218" s="131" t="n">
        <v>1</v>
      </c>
      <c r="CC218" s="143">
        <f>IF(P218&gt;1,1,P218)*CB218</f>
        <v/>
      </c>
      <c r="CD218" s="143" t="n"/>
      <c r="CE218" s="222" t="n">
        <v>15803.04</v>
      </c>
      <c r="CF218" s="86" t="n"/>
      <c r="CG218" s="219" t="n">
        <v>17760.9756097561</v>
      </c>
      <c r="CH218" s="217">
        <f>IF(LOWER(T218)="ILS",12,1)*CG218/VLOOKUP($T218,CPC_USDConversion_xlTbl[[Currency2]:[Units/1 USD]],2,FALSE)</f>
        <v/>
      </c>
      <c r="CI218" s="225">
        <f>AF218</f>
        <v/>
      </c>
      <c r="CJ218" s="225">
        <f>IFERROR(CI218-CH218,"")</f>
        <v/>
      </c>
      <c r="CK218" s="140">
        <f>ROUND(AN218*CC218,-2)</f>
        <v/>
      </c>
      <c r="CL218" s="217">
        <f>CK218/VLOOKUP($T218,'USD Converstion'!$C$7:$D$174,2,FALSE)</f>
        <v/>
      </c>
      <c r="CM218" s="145">
        <f>IF(AD218&gt;X218,1,0)</f>
        <v/>
      </c>
      <c r="CN218" s="225">
        <f>IF(CM218&gt;0,AG218,0)</f>
        <v/>
      </c>
      <c r="CO218" s="225">
        <f>IF(CM218=0,0,AF218)</f>
        <v/>
      </c>
      <c r="CP218" s="146" t="n">
        <v>0</v>
      </c>
      <c r="CQ218" s="147" t="inlineStr">
        <is>
          <t>Regular</t>
        </is>
      </c>
      <c r="CR218" s="225">
        <f>AM218/VLOOKUP(T218,'USD Converstion'!$C$7:$D$174,2,FALSE)</f>
        <v/>
      </c>
      <c r="CS218" s="226">
        <f>AT218</f>
        <v/>
      </c>
      <c r="CT218" s="222" t="n">
        <v>0</v>
      </c>
      <c r="CU218" s="227" t="n"/>
      <c r="CV218" s="145">
        <f>IF(AX218&gt;0,1,0)</f>
        <v/>
      </c>
      <c r="CW218" s="145">
        <f>IF(AY218&gt;0,1,0)</f>
        <v/>
      </c>
      <c r="CX218" s="52" t="n">
        <v>0</v>
      </c>
      <c r="DM218">
        <f>IF(LOWER(T218)="ILS",12,1)*Y218/VLOOKUP($T218,CPC_USDConversion_xlTbl[[Currency2]:[Units/1 USD]],2,FALSE)</f>
        <v/>
      </c>
    </row>
    <row r="219">
      <c r="B219" s="113" t="n">
        <v>133540</v>
      </c>
      <c r="C219" s="113" t="n">
        <v>112549</v>
      </c>
      <c r="D219" s="113" t="n">
        <v>100096</v>
      </c>
      <c r="E219" s="114" t="inlineStr">
        <is>
          <t>Vanessa Querry</t>
        </is>
      </c>
      <c r="F219" s="152" t="inlineStr">
        <is>
          <t>Channel Marketing Manager</t>
        </is>
      </c>
      <c r="G219" s="113" t="inlineStr">
        <is>
          <t>Channel Marketing Int'l</t>
        </is>
      </c>
      <c r="H219" s="113" t="inlineStr">
        <is>
          <t>Lauren Ventura</t>
        </is>
      </c>
      <c r="I219" s="113" t="inlineStr">
        <is>
          <t>Peter Alexander</t>
        </is>
      </c>
      <c r="J219" s="114" t="inlineStr">
        <is>
          <t>Peter Alexander</t>
        </is>
      </c>
      <c r="K219" s="114" t="inlineStr">
        <is>
          <t>Peter Alexander</t>
        </is>
      </c>
      <c r="L219" s="113" t="inlineStr">
        <is>
          <t>Marketing</t>
        </is>
      </c>
      <c r="M219" s="115" t="n">
        <v>1</v>
      </c>
      <c r="N219" s="151">
        <f>LEFT(CA219,3)</f>
        <v/>
      </c>
      <c r="O219" s="216" t="n">
        <v>43605</v>
      </c>
      <c r="P219" s="118">
        <f>($D$5-O219)/365</f>
        <v/>
      </c>
      <c r="Q219" s="119">
        <f>Q219</f>
        <v/>
      </c>
      <c r="R219" s="52" t="n"/>
      <c r="S219" s="120" t="inlineStr">
        <is>
          <t>France</t>
        </is>
      </c>
      <c r="T219" s="120" t="inlineStr">
        <is>
          <t>EUR</t>
        </is>
      </c>
      <c r="U219" s="120" t="n">
        <v>85750</v>
      </c>
      <c r="V219" s="120" t="n"/>
      <c r="W219" s="120" t="n">
        <v>6214.285714285714</v>
      </c>
      <c r="X219" s="120">
        <f>W219+V219+U219</f>
        <v/>
      </c>
      <c r="Y219" s="121" t="n"/>
      <c r="Z219" s="121" t="n"/>
      <c r="AA219" s="122" t="n"/>
      <c r="AB219" s="122" t="n"/>
      <c r="AC219" s="122" t="n"/>
      <c r="AD219" s="123">
        <f>AC219+AB219+AA219</f>
        <v/>
      </c>
      <c r="AE219" s="124">
        <f>IFERROR(AD219/X219-1,"")</f>
        <v/>
      </c>
      <c r="AF219" s="217">
        <f>IF(LOWER(T219)="ILS",12,1)*X219/VLOOKUP($T219,CPC_USDConversion_xlTbl[[Currency2]:[Units/1 USD]],2,FALSE)</f>
        <v/>
      </c>
      <c r="AG219" s="217">
        <f>IF(LOWER(T219)="ILS",12,1)*AD219/VLOOKUP($T219,CPC_USDConversion_xlTbl[[Currency2]:[Units/1 USD]],2,FALSE)</f>
        <v/>
      </c>
      <c r="AH219" s="126">
        <f>AF219/VLOOKUP($S219,'CP$'!$B$5:$D$74,2,FALSE)</f>
        <v/>
      </c>
      <c r="AI219" s="126">
        <f>AG219/VLOOKUP($S219,'CP$'!$B$5:$D$74,2,FALSE)</f>
        <v/>
      </c>
      <c r="AJ219" s="52" t="n"/>
      <c r="AK219" s="127" t="inlineStr">
        <is>
          <t>Target Bonus</t>
        </is>
      </c>
      <c r="AL219" s="218" t="n">
        <v>4006.849315068493</v>
      </c>
      <c r="AM219" s="129" t="n">
        <v>6000</v>
      </c>
      <c r="AN219" s="121" t="n"/>
      <c r="AO219" s="130" t="n"/>
      <c r="AP219" s="131">
        <f>IFERROR(AO219/AM219,"")</f>
        <v/>
      </c>
      <c r="AQ219" s="219">
        <f>AO219*CC219</f>
        <v/>
      </c>
      <c r="AR219" s="219" t="n"/>
      <c r="AS219" s="220">
        <f>AQ219-AR219</f>
        <v/>
      </c>
      <c r="AT219" s="217">
        <f>AS219/VLOOKUP($T219,'USD Converstion'!$C$7:$D$174,2,FALSE)</f>
        <v/>
      </c>
      <c r="AU219" s="52" t="n"/>
      <c r="AV219" s="221" t="n">
        <v>43957</v>
      </c>
      <c r="AW219" s="222" t="n">
        <v>15691.49514563107</v>
      </c>
      <c r="AX219" s="222" t="n"/>
      <c r="AY219" s="223" t="n"/>
      <c r="AZ219" s="52" t="n"/>
      <c r="BA219" s="137" t="n"/>
      <c r="BB219" s="138" t="inlineStr">
        <is>
          <t xml:space="preserve"> </t>
        </is>
      </c>
      <c r="BC219" s="52" t="n"/>
      <c r="BD219" s="219" t="n">
        <v>60000</v>
      </c>
      <c r="BE219" s="219" t="n"/>
      <c r="BF219" s="219" t="n">
        <v>5000</v>
      </c>
      <c r="BG219" s="120">
        <f>BF219+BE219+BD219</f>
        <v/>
      </c>
      <c r="BH219" s="217">
        <f>IF(LOWER(T219)="ILS",12,1)*BG219/VLOOKUP($T219,CPC_USDConversion_xlTbl[[Currency2]:[Units/1 USD]],2,FALSE)</f>
        <v/>
      </c>
      <c r="BI219" s="224">
        <f>BH219/VLOOKUP($S219,'CP$'!$B$5:$D$74,2,FALSE)</f>
        <v/>
      </c>
      <c r="BJ219" s="140" t="n">
        <v>50000</v>
      </c>
      <c r="BK219" s="140" t="n">
        <v>70000</v>
      </c>
      <c r="BL219" s="141">
        <f>IFERROR(U219/X219,"")</f>
        <v/>
      </c>
      <c r="BM219" s="141">
        <f>IFERROR(V219/X219,"")</f>
        <v/>
      </c>
      <c r="BN219" s="141">
        <f>IFERROR(W219/X219,"")</f>
        <v/>
      </c>
      <c r="BO219" s="141">
        <f>IFERROR(AA219/AD219,"")</f>
        <v/>
      </c>
      <c r="BP219" s="141">
        <f>IFERROR(AB219/AD219,"")</f>
        <v/>
      </c>
      <c r="BQ219" s="141">
        <f>IFERROR(AC219/AD219,"")</f>
        <v/>
      </c>
      <c r="BR219" s="119" t="n"/>
      <c r="BS219" s="119" t="n">
        <v>4</v>
      </c>
      <c r="BT219" s="119" t="n">
        <v>4</v>
      </c>
      <c r="BU219" s="119" t="n"/>
      <c r="BV219" s="119" t="n"/>
      <c r="BW219" s="119" t="n"/>
      <c r="BX219" s="119" t="n"/>
      <c r="BY219" s="119" t="n"/>
      <c r="BZ219" s="119" t="inlineStr">
        <is>
          <t>Employee</t>
        </is>
      </c>
      <c r="CA219" s="142" t="inlineStr">
        <is>
          <t>M53P</t>
        </is>
      </c>
      <c r="CB219" s="131" t="n">
        <v>1</v>
      </c>
      <c r="CC219" s="143">
        <f>IF(P219&gt;1,1,P219)*CB219</f>
        <v/>
      </c>
      <c r="CD219" s="143" t="n"/>
      <c r="CE219" s="222" t="n">
        <v>18077.72</v>
      </c>
      <c r="CF219" s="86" t="n"/>
      <c r="CG219" s="219" t="n">
        <v>65565.85365853659</v>
      </c>
      <c r="CH219" s="217">
        <f>IF(LOWER(T219)="ILS",12,1)*CG219/VLOOKUP($T219,CPC_USDConversion_xlTbl[[Currency2]:[Units/1 USD]],2,FALSE)</f>
        <v/>
      </c>
      <c r="CI219" s="225">
        <f>AF219</f>
        <v/>
      </c>
      <c r="CJ219" s="225">
        <f>IFERROR(CI219-CH219,"")</f>
        <v/>
      </c>
      <c r="CK219" s="140">
        <f>ROUND(AN219*CC219,-2)</f>
        <v/>
      </c>
      <c r="CL219" s="217">
        <f>CK219/VLOOKUP($T219,'USD Converstion'!$C$7:$D$174,2,FALSE)</f>
        <v/>
      </c>
      <c r="CM219" s="145">
        <f>IF(AD219&gt;X219,1,0)</f>
        <v/>
      </c>
      <c r="CN219" s="225">
        <f>IF(CM219&gt;0,AG219,0)</f>
        <v/>
      </c>
      <c r="CO219" s="225">
        <f>IF(CM219=0,0,AF219)</f>
        <v/>
      </c>
      <c r="CP219" s="146" t="n">
        <v>0</v>
      </c>
      <c r="CQ219" s="147" t="inlineStr">
        <is>
          <t>Regular</t>
        </is>
      </c>
      <c r="CR219" s="225">
        <f>AM219/VLOOKUP(T219,'USD Converstion'!$C$7:$D$174,2,FALSE)</f>
        <v/>
      </c>
      <c r="CS219" s="226">
        <f>AT219</f>
        <v/>
      </c>
      <c r="CT219" s="222" t="n">
        <v>0</v>
      </c>
      <c r="CU219" s="227" t="n"/>
      <c r="CV219" s="145">
        <f>IF(AX219&gt;0,1,0)</f>
        <v/>
      </c>
      <c r="CW219" s="145">
        <f>IF(AY219&gt;0,1,0)</f>
        <v/>
      </c>
      <c r="CX219" s="52" t="n">
        <v>0</v>
      </c>
      <c r="DM219">
        <f>IF(LOWER(T219)="ILS",12,1)*Y219/VLOOKUP($T219,CPC_USDConversion_xlTbl[[Currency2]:[Units/1 USD]],2,FALSE)</f>
        <v/>
      </c>
    </row>
    <row r="220">
      <c r="B220" s="113" t="n">
        <v>107913</v>
      </c>
      <c r="C220" s="113" t="n">
        <v>69206</v>
      </c>
      <c r="D220" s="113" t="n">
        <v>31796</v>
      </c>
      <c r="E220" s="114" t="inlineStr">
        <is>
          <t>Yossi Gonen</t>
        </is>
      </c>
      <c r="F220" s="152" t="inlineStr">
        <is>
          <t>Team Leader, ME, Africa &amp; Southern Europe Renewals</t>
        </is>
      </c>
      <c r="G220" s="113" t="inlineStr">
        <is>
          <t>Renewals Business, Intl</t>
        </is>
      </c>
      <c r="H220" s="113" t="inlineStr">
        <is>
          <t>Adi Skoler</t>
        </is>
      </c>
      <c r="I220" s="113" t="inlineStr">
        <is>
          <t>Tal Payne</t>
        </is>
      </c>
      <c r="J220" s="114" t="inlineStr">
        <is>
          <t>Tal Payne</t>
        </is>
      </c>
      <c r="K220" s="114" t="inlineStr">
        <is>
          <t>Tal Payne</t>
        </is>
      </c>
      <c r="L220" s="113" t="inlineStr">
        <is>
          <t>Sales Operations</t>
        </is>
      </c>
      <c r="M220" s="115" t="n">
        <v>1</v>
      </c>
      <c r="N220" s="151">
        <f>LEFT(CA220,3)</f>
        <v/>
      </c>
      <c r="O220" s="216" t="n">
        <v>43003</v>
      </c>
      <c r="P220" s="118">
        <f>($D$5-O220)/365</f>
        <v/>
      </c>
      <c r="Q220" s="119">
        <f>Q220</f>
        <v/>
      </c>
      <c r="R220" s="52" t="n"/>
      <c r="S220" s="120" t="inlineStr">
        <is>
          <t>Israel</t>
        </is>
      </c>
      <c r="T220" s="120" t="inlineStr">
        <is>
          <t>ILS</t>
        </is>
      </c>
      <c r="U220" s="120" t="n">
        <v>28250</v>
      </c>
      <c r="V220" s="120" t="n">
        <v>3081.818181818182</v>
      </c>
      <c r="W220" s="120" t="n"/>
      <c r="X220" s="120">
        <f>W220+V220+U220</f>
        <v/>
      </c>
      <c r="Y220" s="121" t="n"/>
      <c r="Z220" s="121" t="n"/>
      <c r="AA220" s="122" t="n"/>
      <c r="AB220" s="122" t="n"/>
      <c r="AC220" s="122" t="n"/>
      <c r="AD220" s="123">
        <f>AC220+AB220+AA220</f>
        <v/>
      </c>
      <c r="AE220" s="124">
        <f>IFERROR(AD220/X220-1,"")</f>
        <v/>
      </c>
      <c r="AF220" s="217">
        <f>IF(LOWER(T220)="ILS",12,1)*X220/VLOOKUP($T220,CPC_USDConversion_xlTbl[[Currency2]:[Units/1 USD]],2,FALSE)</f>
        <v/>
      </c>
      <c r="AG220" s="217">
        <f>IF(LOWER(T220)="ILS",12,1)*AD220/VLOOKUP($T220,CPC_USDConversion_xlTbl[[Currency2]:[Units/1 USD]],2,FALSE)</f>
        <v/>
      </c>
      <c r="AH220" s="126">
        <f>AF220/VLOOKUP($S220,'CP$'!$B$5:$D$74,2,FALSE)</f>
        <v/>
      </c>
      <c r="AI220" s="126">
        <f>AG220/VLOOKUP($S220,'CP$'!$B$5:$D$74,2,FALSE)</f>
        <v/>
      </c>
      <c r="AJ220" s="52" t="n"/>
      <c r="AK220" s="127" t="inlineStr">
        <is>
          <t>Sales Variable</t>
        </is>
      </c>
      <c r="AL220" s="218" t="n"/>
      <c r="AM220" s="129" t="n"/>
      <c r="AN220" s="121" t="n"/>
      <c r="AO220" s="130" t="n"/>
      <c r="AP220" s="131">
        <f>IFERROR(AO220/AM220,"")</f>
        <v/>
      </c>
      <c r="AQ220" s="219">
        <f>AO220*CC220</f>
        <v/>
      </c>
      <c r="AR220" s="219" t="n"/>
      <c r="AS220" s="220">
        <f>AQ220-AR220</f>
        <v/>
      </c>
      <c r="AT220" s="217">
        <f>AS220/VLOOKUP($T220,'USD Converstion'!$C$7:$D$174,2,FALSE)</f>
        <v/>
      </c>
      <c r="AU220" s="52" t="n"/>
      <c r="AV220" s="221" t="n">
        <v>43615</v>
      </c>
      <c r="AW220" s="222" t="n">
        <v>19547.55339805825</v>
      </c>
      <c r="AX220" s="222" t="n"/>
      <c r="AY220" s="223" t="n"/>
      <c r="AZ220" s="52" t="n"/>
      <c r="BA220" s="137" t="n"/>
      <c r="BB220" s="138" t="inlineStr">
        <is>
          <t xml:space="preserve"> </t>
        </is>
      </c>
      <c r="BC220" s="52" t="n"/>
      <c r="BD220" s="219" t="n">
        <v>12240</v>
      </c>
      <c r="BE220" s="219" t="n">
        <v>3060</v>
      </c>
      <c r="BF220" s="219" t="n"/>
      <c r="BG220" s="120">
        <f>BF220+BE220+BD220</f>
        <v/>
      </c>
      <c r="BH220" s="217">
        <f>IF(LOWER(T220)="ILS",12,1)*BG220/VLOOKUP($T220,CPC_USDConversion_xlTbl[[Currency2]:[Units/1 USD]],2,FALSE)</f>
        <v/>
      </c>
      <c r="BI220" s="224">
        <f>BH220/VLOOKUP($S220,'CP$'!$B$5:$D$74,2,FALSE)</f>
        <v/>
      </c>
      <c r="BJ220" s="140" t="n">
        <v>12000</v>
      </c>
      <c r="BK220" s="140" t="n">
        <v>20000</v>
      </c>
      <c r="BL220" s="141">
        <f>IFERROR(U220/X220,"")</f>
        <v/>
      </c>
      <c r="BM220" s="141">
        <f>IFERROR(V220/X220,"")</f>
        <v/>
      </c>
      <c r="BN220" s="141">
        <f>IFERROR(W220/X220,"")</f>
        <v/>
      </c>
      <c r="BO220" s="141">
        <f>IFERROR(AA220/AD220,"")</f>
        <v/>
      </c>
      <c r="BP220" s="141">
        <f>IFERROR(AB220/AD220,"")</f>
        <v/>
      </c>
      <c r="BQ220" s="141">
        <f>IFERROR(AC220/AD220,"")</f>
        <v/>
      </c>
      <c r="BR220" s="119" t="n">
        <v>4</v>
      </c>
      <c r="BS220" s="119" t="n">
        <v>4</v>
      </c>
      <c r="BT220" s="119" t="n">
        <v>4</v>
      </c>
      <c r="BU220" s="119" t="n"/>
      <c r="BV220" s="119" t="n"/>
      <c r="BW220" s="119" t="n"/>
      <c r="BX220" s="119" t="n"/>
      <c r="BY220" s="119" t="n"/>
      <c r="BZ220" s="119" t="inlineStr">
        <is>
          <t>Employee</t>
        </is>
      </c>
      <c r="CA220" s="142" t="inlineStr">
        <is>
          <t>M55M</t>
        </is>
      </c>
      <c r="CB220" s="131" t="n">
        <v>1</v>
      </c>
      <c r="CC220" s="143">
        <f>IF(P220&gt;1,1,P220)*CB220</f>
        <v/>
      </c>
      <c r="CD220" s="143" t="n"/>
      <c r="CE220" s="222" t="n">
        <v>15803.04</v>
      </c>
      <c r="CF220" s="86" t="n"/>
      <c r="CG220" s="219" t="n">
        <v>17819.51219512195</v>
      </c>
      <c r="CH220" s="217">
        <f>IF(LOWER(T220)="ILS",12,1)*CG220/VLOOKUP($T220,CPC_USDConversion_xlTbl[[Currency2]:[Units/1 USD]],2,FALSE)</f>
        <v/>
      </c>
      <c r="CI220" s="225">
        <f>AF220</f>
        <v/>
      </c>
      <c r="CJ220" s="225">
        <f>IFERROR(CI220-CH220,"")</f>
        <v/>
      </c>
      <c r="CK220" s="140">
        <f>ROUND(AN220*CC220,-2)</f>
        <v/>
      </c>
      <c r="CL220" s="217">
        <f>CK220/VLOOKUP($T220,'USD Converstion'!$C$7:$D$174,2,FALSE)</f>
        <v/>
      </c>
      <c r="CM220" s="145">
        <f>IF(AD220&gt;X220,1,0)</f>
        <v/>
      </c>
      <c r="CN220" s="225">
        <f>IF(CM220&gt;0,AG220,0)</f>
        <v/>
      </c>
      <c r="CO220" s="225">
        <f>IF(CM220=0,0,AF220)</f>
        <v/>
      </c>
      <c r="CP220" s="146" t="n">
        <v>0</v>
      </c>
      <c r="CQ220" s="147" t="inlineStr">
        <is>
          <t>Regular</t>
        </is>
      </c>
      <c r="CR220" s="225">
        <f>AM220/VLOOKUP(T220,'USD Converstion'!$C$7:$D$174,2,FALSE)</f>
        <v/>
      </c>
      <c r="CS220" s="226">
        <f>AT220</f>
        <v/>
      </c>
      <c r="CT220" s="222" t="n">
        <v>0</v>
      </c>
      <c r="CU220" s="227" t="n"/>
      <c r="CV220" s="145">
        <f>IF(AX220&gt;0,1,0)</f>
        <v/>
      </c>
      <c r="CW220" s="145">
        <f>IF(AY220&gt;0,1,0)</f>
        <v/>
      </c>
      <c r="CX220" s="52" t="n">
        <v>0</v>
      </c>
      <c r="DM220">
        <f>IF(LOWER(T220)="ILS",12,1)*Y220/VLOOKUP($T220,CPC_USDConversion_xlTbl[[Currency2]:[Units/1 USD]],2,FALSE)</f>
        <v/>
      </c>
    </row>
    <row r="221">
      <c r="B221" s="113" t="n">
        <v>116016</v>
      </c>
      <c r="C221" s="113" t="n">
        <v>122722</v>
      </c>
      <c r="D221" s="113" t="n">
        <v>55385</v>
      </c>
      <c r="E221" s="114" t="inlineStr">
        <is>
          <t>Oded Gonda</t>
        </is>
      </c>
      <c r="F221" s="152" t="inlineStr">
        <is>
          <t>VP Technology &amp; Innovation</t>
        </is>
      </c>
      <c r="G221" s="113" t="inlineStr">
        <is>
          <t>Products - R&amp;D Mgmt</t>
        </is>
      </c>
      <c r="H221" s="113" t="inlineStr">
        <is>
          <t>Dorit Dor</t>
        </is>
      </c>
      <c r="I221" s="113" t="inlineStr">
        <is>
          <t>Dorit Dor</t>
        </is>
      </c>
      <c r="J221" s="114" t="inlineStr">
        <is>
          <t>Dorit Dor</t>
        </is>
      </c>
      <c r="K221" s="114" t="inlineStr">
        <is>
          <t>Dorit Dor</t>
        </is>
      </c>
      <c r="L221" s="113" t="inlineStr">
        <is>
          <t>Products - R&amp;D</t>
        </is>
      </c>
      <c r="M221" s="115" t="n">
        <v>1</v>
      </c>
      <c r="N221" s="151">
        <f>LEFT(CA221,3)</f>
        <v/>
      </c>
      <c r="O221" s="216" t="n">
        <v>42644</v>
      </c>
      <c r="P221" s="118">
        <f>($D$5-O221)/365</f>
        <v/>
      </c>
      <c r="Q221" s="119">
        <f>Q221</f>
        <v/>
      </c>
      <c r="R221" s="52" t="n"/>
      <c r="S221" s="120" t="inlineStr">
        <is>
          <t>Netherlands</t>
        </is>
      </c>
      <c r="T221" s="120" t="inlineStr">
        <is>
          <t>EUR</t>
        </is>
      </c>
      <c r="U221" s="120" t="n">
        <v>9500</v>
      </c>
      <c r="V221" s="120" t="n"/>
      <c r="W221" s="120" t="n"/>
      <c r="X221" s="120">
        <f>W221+V221+U221</f>
        <v/>
      </c>
      <c r="Y221" s="121" t="n"/>
      <c r="Z221" s="121" t="n"/>
      <c r="AA221" s="122" t="n"/>
      <c r="AB221" s="122" t="n"/>
      <c r="AC221" s="122" t="n"/>
      <c r="AD221" s="123">
        <f>AC221+AB221+AA221</f>
        <v/>
      </c>
      <c r="AE221" s="124">
        <f>IFERROR(AD221/X221-1,"")</f>
        <v/>
      </c>
      <c r="AF221" s="217">
        <f>IF(LOWER(T221)="ILS",12,1)*X221/VLOOKUP($T221,CPC_USDConversion_xlTbl[[Currency2]:[Units/1 USD]],2,FALSE)</f>
        <v/>
      </c>
      <c r="AG221" s="217">
        <f>IF(LOWER(T221)="ILS",12,1)*AD221/VLOOKUP($T221,CPC_USDConversion_xlTbl[[Currency2]:[Units/1 USD]],2,FALSE)</f>
        <v/>
      </c>
      <c r="AH221" s="126">
        <f>AF221/VLOOKUP($S221,'CP$'!$B$5:$D$74,2,FALSE)</f>
        <v/>
      </c>
      <c r="AI221" s="126">
        <f>AG221/VLOOKUP($S221,'CP$'!$B$5:$D$74,2,FALSE)</f>
        <v/>
      </c>
      <c r="AJ221" s="52" t="n"/>
      <c r="AK221" s="127" t="inlineStr">
        <is>
          <t>Target Bonus</t>
        </is>
      </c>
      <c r="AL221" s="218" t="n"/>
      <c r="AM221" s="129" t="n"/>
      <c r="AN221" s="121" t="n"/>
      <c r="AO221" s="130" t="n"/>
      <c r="AP221" s="131">
        <f>IFERROR(AO221/AM221,"")</f>
        <v/>
      </c>
      <c r="AQ221" s="219">
        <f>AO221*CC221</f>
        <v/>
      </c>
      <c r="AR221" s="219" t="n"/>
      <c r="AS221" s="220">
        <f>AQ221-AR221</f>
        <v/>
      </c>
      <c r="AT221" s="217">
        <f>AS221/VLOOKUP($T221,'USD Converstion'!$C$7:$D$174,2,FALSE)</f>
        <v/>
      </c>
      <c r="AU221" s="52" t="n"/>
      <c r="AV221" s="221" t="n"/>
      <c r="AW221" s="222" t="n"/>
      <c r="AX221" s="222" t="n"/>
      <c r="AY221" s="223" t="n"/>
      <c r="AZ221" s="52" t="n"/>
      <c r="BA221" s="137" t="n"/>
      <c r="BB221" s="138" t="inlineStr">
        <is>
          <t xml:space="preserve"> </t>
        </is>
      </c>
      <c r="BC221" s="52" t="n"/>
      <c r="BD221" s="219" t="n"/>
      <c r="BE221" s="219" t="n"/>
      <c r="BF221" s="219" t="n"/>
      <c r="BG221" s="120">
        <f>BF221+BE221+BD221</f>
        <v/>
      </c>
      <c r="BH221" s="217">
        <f>IF(LOWER(T221)="ILS",12,1)*BG221/VLOOKUP($T221,CPC_USDConversion_xlTbl[[Currency2]:[Units/1 USD]],2,FALSE)</f>
        <v/>
      </c>
      <c r="BI221" s="224">
        <f>BH221/VLOOKUP($S221,'CP$'!$B$5:$D$74,2,FALSE)</f>
        <v/>
      </c>
      <c r="BJ221" s="140" t="n"/>
      <c r="BK221" s="140" t="n"/>
      <c r="BL221" s="141">
        <f>IFERROR(U221/X221,"")</f>
        <v/>
      </c>
      <c r="BM221" s="141">
        <f>IFERROR(V221/X221,"")</f>
        <v/>
      </c>
      <c r="BN221" s="141">
        <f>IFERROR(W221/X221,"")</f>
        <v/>
      </c>
      <c r="BO221" s="141">
        <f>IFERROR(AA221/AD221,"")</f>
        <v/>
      </c>
      <c r="BP221" s="141">
        <f>IFERROR(AB221/AD221,"")</f>
        <v/>
      </c>
      <c r="BQ221" s="141">
        <f>IFERROR(AC221/AD221,"")</f>
        <v/>
      </c>
      <c r="BR221" s="119" t="n"/>
      <c r="BS221" s="119" t="n"/>
      <c r="BT221" s="119" t="n"/>
      <c r="BU221" s="119" t="n"/>
      <c r="BV221" s="119" t="n"/>
      <c r="BW221" s="119" t="n"/>
      <c r="BX221" s="119" t="n"/>
      <c r="BY221" s="119" t="n"/>
      <c r="BZ221" s="119" t="inlineStr">
        <is>
          <t>Employee</t>
        </is>
      </c>
      <c r="CA221" s="142" t="inlineStr">
        <is>
          <t>D10M</t>
        </is>
      </c>
      <c r="CB221" s="131" t="n">
        <v>1</v>
      </c>
      <c r="CC221" s="143">
        <f>IF(P221&gt;1,1,P221)*CB221</f>
        <v/>
      </c>
      <c r="CD221" s="143" t="n"/>
      <c r="CE221" s="222" t="n"/>
      <c r="CF221" s="86" t="n"/>
      <c r="CG221" s="219" t="n"/>
      <c r="CH221" s="217">
        <f>IF(LOWER(T221)="ILS",12,1)*CG221/VLOOKUP($T221,CPC_USDConversion_xlTbl[[Currency2]:[Units/1 USD]],2,FALSE)</f>
        <v/>
      </c>
      <c r="CI221" s="225">
        <f>AF221</f>
        <v/>
      </c>
      <c r="CJ221" s="225">
        <f>IFERROR(CI221-CH221,"")</f>
        <v/>
      </c>
      <c r="CK221" s="140">
        <f>ROUND(AN221*CC221,-2)</f>
        <v/>
      </c>
      <c r="CL221" s="217">
        <f>CK221/VLOOKUP($T221,'USD Converstion'!$C$7:$D$174,2,FALSE)</f>
        <v/>
      </c>
      <c r="CM221" s="145">
        <f>IF(AD221&gt;X221,1,0)</f>
        <v/>
      </c>
      <c r="CN221" s="225">
        <f>IF(CM221&gt;0,AG221,0)</f>
        <v/>
      </c>
      <c r="CO221" s="225">
        <f>IF(CM221=0,0,AF221)</f>
        <v/>
      </c>
      <c r="CP221" s="146" t="n">
        <v>0</v>
      </c>
      <c r="CQ221" s="147" t="inlineStr">
        <is>
          <t>Regular</t>
        </is>
      </c>
      <c r="CR221" s="225">
        <f>AM221/VLOOKUP(T221,'USD Converstion'!$C$7:$D$174,2,FALSE)</f>
        <v/>
      </c>
      <c r="CS221" s="226">
        <f>AT221</f>
        <v/>
      </c>
      <c r="CT221" s="222" t="n">
        <v>0</v>
      </c>
      <c r="CU221" s="227" t="n"/>
      <c r="CV221" s="145">
        <f>IF(AX221&gt;0,1,0)</f>
        <v/>
      </c>
      <c r="CW221" s="145">
        <f>IF(AY221&gt;0,1,0)</f>
        <v/>
      </c>
      <c r="CX221" s="52" t="n">
        <v>0</v>
      </c>
      <c r="DM221">
        <f>IF(LOWER(T221)="ILS",12,1)*Y221/VLOOKUP($T221,CPC_USDConversion_xlTbl[[Currency2]:[Units/1 USD]],2,FALSE)</f>
        <v/>
      </c>
    </row>
    <row r="222">
      <c r="B222" s="113" t="n">
        <v>103182</v>
      </c>
      <c r="C222" s="113" t="n">
        <v>121784</v>
      </c>
      <c r="D222" s="113" t="n">
        <v>90493</v>
      </c>
      <c r="E222" s="114" t="inlineStr">
        <is>
          <t>Alon Koren</t>
        </is>
      </c>
      <c r="F222" s="152" t="inlineStr">
        <is>
          <t xml:space="preserve">Team Leader, Hi-Tech &amp; Industry </t>
        </is>
      </c>
      <c r="G222" s="113" t="inlineStr">
        <is>
          <t>Israel Sales</t>
        </is>
      </c>
      <c r="H222" s="113" t="inlineStr">
        <is>
          <t>Lior Goldgraber</t>
        </is>
      </c>
      <c r="I222" s="113" t="inlineStr">
        <is>
          <t>Yossi Ghez</t>
        </is>
      </c>
      <c r="J222" s="114" t="inlineStr">
        <is>
          <t>Bruno Darmon</t>
        </is>
      </c>
      <c r="K222" s="114" t="inlineStr">
        <is>
          <t>Bruno Darmon</t>
        </is>
      </c>
      <c r="L222" s="113" t="inlineStr">
        <is>
          <t>EMEA Sales</t>
        </is>
      </c>
      <c r="M222" s="115" t="n">
        <v>1</v>
      </c>
      <c r="N222" s="151">
        <f>LEFT(CA222,3)</f>
        <v/>
      </c>
      <c r="O222" s="216" t="n">
        <v>41715</v>
      </c>
      <c r="P222" s="118">
        <f>($D$5-O222)/365</f>
        <v/>
      </c>
      <c r="Q222" s="119">
        <f>Q222</f>
        <v/>
      </c>
      <c r="R222" s="52" t="n"/>
      <c r="S222" s="120" t="inlineStr">
        <is>
          <t>Israel</t>
        </is>
      </c>
      <c r="T222" s="120" t="inlineStr">
        <is>
          <t>ILS</t>
        </is>
      </c>
      <c r="U222" s="120" t="n">
        <v>52875</v>
      </c>
      <c r="V222" s="120" t="n">
        <v>17172.72727272727</v>
      </c>
      <c r="W222" s="120" t="n"/>
      <c r="X222" s="120">
        <f>W222+V222+U222</f>
        <v/>
      </c>
      <c r="Y222" s="121" t="n"/>
      <c r="Z222" s="121" t="n"/>
      <c r="AA222" s="122" t="n"/>
      <c r="AB222" s="122" t="n"/>
      <c r="AC222" s="122" t="n"/>
      <c r="AD222" s="123">
        <f>AC222+AB222+AA222</f>
        <v/>
      </c>
      <c r="AE222" s="124">
        <f>IFERROR(AD222/X222-1,"")</f>
        <v/>
      </c>
      <c r="AF222" s="217">
        <f>IF(LOWER(T222)="ILS",12,1)*X222/VLOOKUP($T222,CPC_USDConversion_xlTbl[[Currency2]:[Units/1 USD]],2,FALSE)</f>
        <v/>
      </c>
      <c r="AG222" s="217">
        <f>IF(LOWER(T222)="ILS",12,1)*AD222/VLOOKUP($T222,CPC_USDConversion_xlTbl[[Currency2]:[Units/1 USD]],2,FALSE)</f>
        <v/>
      </c>
      <c r="AH222" s="126">
        <f>AF222/VLOOKUP($S222,'CP$'!$B$5:$D$74,2,FALSE)</f>
        <v/>
      </c>
      <c r="AI222" s="126">
        <f>AG222/VLOOKUP($S222,'CP$'!$B$5:$D$74,2,FALSE)</f>
        <v/>
      </c>
      <c r="AJ222" s="52" t="n"/>
      <c r="AK222" s="127" t="inlineStr">
        <is>
          <t>Sales Variable</t>
        </is>
      </c>
      <c r="AL222" s="218" t="n"/>
      <c r="AM222" s="129" t="n"/>
      <c r="AN222" s="121" t="n"/>
      <c r="AO222" s="130" t="n"/>
      <c r="AP222" s="131">
        <f>IFERROR(AO222/AM222,"")</f>
        <v/>
      </c>
      <c r="AQ222" s="219">
        <f>AO222*CC222</f>
        <v/>
      </c>
      <c r="AR222" s="219" t="n"/>
      <c r="AS222" s="220">
        <f>AQ222-AR222</f>
        <v/>
      </c>
      <c r="AT222" s="217">
        <f>AS222/VLOOKUP($T222,'USD Converstion'!$C$7:$D$174,2,FALSE)</f>
        <v/>
      </c>
      <c r="AU222" s="52" t="n"/>
      <c r="AV222" s="221" t="n">
        <v>43957</v>
      </c>
      <c r="AW222" s="222" t="n">
        <v>19589.26213592233</v>
      </c>
      <c r="AX222" s="222" t="n"/>
      <c r="AY222" s="223" t="n"/>
      <c r="AZ222" s="52" t="n"/>
      <c r="BA222" s="137" t="n"/>
      <c r="BB222" s="138" t="inlineStr">
        <is>
          <t xml:space="preserve"> </t>
        </is>
      </c>
      <c r="BC222" s="52" t="n"/>
      <c r="BD222" s="219" t="n">
        <v>33800</v>
      </c>
      <c r="BE222" s="219" t="n">
        <v>18200</v>
      </c>
      <c r="BF222" s="219" t="n"/>
      <c r="BG222" s="120">
        <f>BF222+BE222+BD222</f>
        <v/>
      </c>
      <c r="BH222" s="217">
        <f>IF(LOWER(T222)="ILS",12,1)*BG222/VLOOKUP($T222,CPC_USDConversion_xlTbl[[Currency2]:[Units/1 USD]],2,FALSE)</f>
        <v/>
      </c>
      <c r="BI222" s="224">
        <f>BH222/VLOOKUP($S222,'CP$'!$B$5:$D$74,2,FALSE)</f>
        <v/>
      </c>
      <c r="BJ222" s="140" t="n">
        <v>35000</v>
      </c>
      <c r="BK222" s="140" t="n">
        <v>55000</v>
      </c>
      <c r="BL222" s="141">
        <f>IFERROR(U222/X222,"")</f>
        <v/>
      </c>
      <c r="BM222" s="141">
        <f>IFERROR(V222/X222,"")</f>
        <v/>
      </c>
      <c r="BN222" s="141">
        <f>IFERROR(W222/X222,"")</f>
        <v/>
      </c>
      <c r="BO222" s="141">
        <f>IFERROR(AA222/AD222,"")</f>
        <v/>
      </c>
      <c r="BP222" s="141">
        <f>IFERROR(AB222/AD222,"")</f>
        <v/>
      </c>
      <c r="BQ222" s="141">
        <f>IFERROR(AC222/AD222,"")</f>
        <v/>
      </c>
      <c r="BR222" s="119" t="n">
        <v>4</v>
      </c>
      <c r="BS222" s="119" t="n">
        <v>3</v>
      </c>
      <c r="BT222" s="119" t="n">
        <v>4</v>
      </c>
      <c r="BU222" s="119" t="n"/>
      <c r="BV222" s="119" t="n"/>
      <c r="BW222" s="119" t="n"/>
      <c r="BX222" s="119" t="n"/>
      <c r="BY222" s="119" t="n"/>
      <c r="BZ222" s="119" t="inlineStr">
        <is>
          <t>Employee</t>
        </is>
      </c>
      <c r="CA222" s="142" t="inlineStr">
        <is>
          <t>S43M</t>
        </is>
      </c>
      <c r="CB222" s="131" t="n">
        <v>1</v>
      </c>
      <c r="CC222" s="143">
        <f>IF(P222&gt;1,1,P222)*CB222</f>
        <v/>
      </c>
      <c r="CD222" s="143" t="n"/>
      <c r="CE222" s="222" t="n">
        <v>77099.67999999999</v>
      </c>
      <c r="CF222" s="86" t="n"/>
      <c r="CG222" s="219" t="n">
        <v>52160.9756097561</v>
      </c>
      <c r="CH222" s="217">
        <f>IF(LOWER(T222)="ILS",12,1)*CG222/VLOOKUP($T222,CPC_USDConversion_xlTbl[[Currency2]:[Units/1 USD]],2,FALSE)</f>
        <v/>
      </c>
      <c r="CI222" s="225">
        <f>AF222</f>
        <v/>
      </c>
      <c r="CJ222" s="225">
        <f>IFERROR(CI222-CH222,"")</f>
        <v/>
      </c>
      <c r="CK222" s="140">
        <f>ROUND(AN222*CC222,-2)</f>
        <v/>
      </c>
      <c r="CL222" s="217">
        <f>CK222/VLOOKUP($T222,'USD Converstion'!$C$7:$D$174,2,FALSE)</f>
        <v/>
      </c>
      <c r="CM222" s="145">
        <f>IF(AD222&gt;X222,1,0)</f>
        <v/>
      </c>
      <c r="CN222" s="225">
        <f>IF(CM222&gt;0,AG222,0)</f>
        <v/>
      </c>
      <c r="CO222" s="225">
        <f>IF(CM222=0,0,AF222)</f>
        <v/>
      </c>
      <c r="CP222" s="146" t="n">
        <v>0</v>
      </c>
      <c r="CQ222" s="147" t="inlineStr">
        <is>
          <t>Regular</t>
        </is>
      </c>
      <c r="CR222" s="225">
        <f>AM222/VLOOKUP(T222,'USD Converstion'!$C$7:$D$174,2,FALSE)</f>
        <v/>
      </c>
      <c r="CS222" s="226">
        <f>AT222</f>
        <v/>
      </c>
      <c r="CT222" s="222" t="n">
        <v>0</v>
      </c>
      <c r="CU222" s="227" t="n"/>
      <c r="CV222" s="145">
        <f>IF(AX222&gt;0,1,0)</f>
        <v/>
      </c>
      <c r="CW222" s="145">
        <f>IF(AY222&gt;0,1,0)</f>
        <v/>
      </c>
      <c r="CX222" s="52" t="n">
        <v>0</v>
      </c>
      <c r="DM222">
        <f>IF(LOWER(T222)="ILS",12,1)*Y222/VLOOKUP($T222,CPC_USDConversion_xlTbl[[Currency2]:[Units/1 USD]],2,FALSE)</f>
        <v/>
      </c>
    </row>
    <row r="223">
      <c r="B223" s="113" t="n">
        <v>137252</v>
      </c>
      <c r="C223" s="113" t="n">
        <v>119320</v>
      </c>
      <c r="D223" s="113" t="n">
        <v>115285</v>
      </c>
      <c r="E223" s="114" t="inlineStr">
        <is>
          <t>Beste Tunca</t>
        </is>
      </c>
      <c r="F223" s="152" t="inlineStr">
        <is>
          <t>Inside Sales Representative</t>
        </is>
      </c>
      <c r="G223" s="113" t="inlineStr">
        <is>
          <t>Turkey</t>
        </is>
      </c>
      <c r="H223" s="113" t="inlineStr">
        <is>
          <t>Hakan Erkan</t>
        </is>
      </c>
      <c r="I223" s="113" t="inlineStr">
        <is>
          <t>Yossi Ghez</t>
        </is>
      </c>
      <c r="J223" s="114" t="inlineStr">
        <is>
          <t>Bruno Darmon</t>
        </is>
      </c>
      <c r="K223" s="114" t="inlineStr">
        <is>
          <t>Bruno Darmon</t>
        </is>
      </c>
      <c r="L223" s="113" t="inlineStr">
        <is>
          <t>EMEA Sales</t>
        </is>
      </c>
      <c r="M223" s="115" t="n">
        <v>1</v>
      </c>
      <c r="N223" s="151">
        <f>LEFT(CA223,3)</f>
        <v/>
      </c>
      <c r="O223" s="216" t="n">
        <v>43346</v>
      </c>
      <c r="P223" s="118">
        <f>($D$5-O223)/365</f>
        <v/>
      </c>
      <c r="Q223" s="119">
        <f>Q223</f>
        <v/>
      </c>
      <c r="R223" s="52" t="n"/>
      <c r="S223" s="120" t="inlineStr">
        <is>
          <t>Turkey</t>
        </is>
      </c>
      <c r="T223" s="120" t="inlineStr">
        <is>
          <t>USD</t>
        </is>
      </c>
      <c r="U223" s="120" t="n">
        <v>41625</v>
      </c>
      <c r="V223" s="120" t="n">
        <v>2936.363636363636</v>
      </c>
      <c r="W223" s="120" t="n"/>
      <c r="X223" s="120">
        <f>W223+V223+U223</f>
        <v/>
      </c>
      <c r="Y223" s="121" t="n"/>
      <c r="Z223" s="121" t="n"/>
      <c r="AA223" s="122" t="n"/>
      <c r="AB223" s="122" t="n"/>
      <c r="AC223" s="122" t="n"/>
      <c r="AD223" s="123">
        <f>AC223+AB223+AA223</f>
        <v/>
      </c>
      <c r="AE223" s="124">
        <f>IFERROR(AD223/X223-1,"")</f>
        <v/>
      </c>
      <c r="AF223" s="217">
        <f>IF(LOWER(T223)="ILS",12,1)*X223/VLOOKUP($T223,CPC_USDConversion_xlTbl[[Currency2]:[Units/1 USD]],2,FALSE)</f>
        <v/>
      </c>
      <c r="AG223" s="217">
        <f>IF(LOWER(T223)="ILS",12,1)*AD223/VLOOKUP($T223,CPC_USDConversion_xlTbl[[Currency2]:[Units/1 USD]],2,FALSE)</f>
        <v/>
      </c>
      <c r="AH223" s="126">
        <f>AF223/VLOOKUP($S223,'CP$'!$B$5:$D$74,2,FALSE)</f>
        <v/>
      </c>
      <c r="AI223" s="126">
        <f>AG223/VLOOKUP($S223,'CP$'!$B$5:$D$74,2,FALSE)</f>
        <v/>
      </c>
      <c r="AJ223" s="52" t="n"/>
      <c r="AK223" s="127" t="inlineStr">
        <is>
          <t>Sales Variable</t>
        </is>
      </c>
      <c r="AL223" s="218" t="n"/>
      <c r="AM223" s="129" t="n"/>
      <c r="AN223" s="121" t="n"/>
      <c r="AO223" s="130" t="n"/>
      <c r="AP223" s="131">
        <f>IFERROR(AO223/AM223,"")</f>
        <v/>
      </c>
      <c r="AQ223" s="219">
        <f>AO223*CC223</f>
        <v/>
      </c>
      <c r="AR223" s="219" t="n"/>
      <c r="AS223" s="220">
        <f>AQ223-AR223</f>
        <v/>
      </c>
      <c r="AT223" s="217">
        <f>AS223/VLOOKUP($T223,'USD Converstion'!$C$7:$D$174,2,FALSE)</f>
        <v/>
      </c>
      <c r="AU223" s="52" t="n"/>
      <c r="AV223" s="221" t="n"/>
      <c r="AW223" s="222" t="n"/>
      <c r="AX223" s="222" t="n"/>
      <c r="AY223" s="223" t="n"/>
      <c r="AZ223" s="52" t="n"/>
      <c r="BA223" s="137" t="inlineStr">
        <is>
          <t>Jan, 2021: JS change from M65P to M55P || November, 2020 - Organization change from Yearly Salary:122000, Yearly Commission:13500, Total Compensation:135500 to Yearly Salary:180000, Yearly Commission:20000, Total Compensation:200000</t>
        </is>
      </c>
      <c r="BB223" s="138" t="inlineStr">
        <is>
          <t xml:space="preserve"> </t>
        </is>
      </c>
      <c r="BC223" s="52" t="n"/>
      <c r="BD223" s="219" t="n">
        <v>16200</v>
      </c>
      <c r="BE223" s="219" t="n">
        <v>1800</v>
      </c>
      <c r="BF223" s="219" t="n"/>
      <c r="BG223" s="120">
        <f>BF223+BE223+BD223</f>
        <v/>
      </c>
      <c r="BH223" s="217">
        <f>IF(LOWER(T223)="ILS",12,1)*BG223/VLOOKUP($T223,CPC_USDConversion_xlTbl[[Currency2]:[Units/1 USD]],2,FALSE)</f>
        <v/>
      </c>
      <c r="BI223" s="224">
        <f>BH223/VLOOKUP($S223,'CP$'!$B$5:$D$74,2,FALSE)</f>
        <v/>
      </c>
      <c r="BJ223" s="140" t="n">
        <v>25000</v>
      </c>
      <c r="BK223" s="140" t="n">
        <v>46000</v>
      </c>
      <c r="BL223" s="141">
        <f>IFERROR(U223/X223,"")</f>
        <v/>
      </c>
      <c r="BM223" s="141">
        <f>IFERROR(V223/X223,"")</f>
        <v/>
      </c>
      <c r="BN223" s="141">
        <f>IFERROR(W223/X223,"")</f>
        <v/>
      </c>
      <c r="BO223" s="141">
        <f>IFERROR(AA223/AD223,"")</f>
        <v/>
      </c>
      <c r="BP223" s="141">
        <f>IFERROR(AB223/AD223,"")</f>
        <v/>
      </c>
      <c r="BQ223" s="141">
        <f>IFERROR(AC223/AD223,"")</f>
        <v/>
      </c>
      <c r="BR223" s="119" t="n">
        <v>4</v>
      </c>
      <c r="BS223" s="119" t="n">
        <v>3</v>
      </c>
      <c r="BT223" s="119" t="n">
        <v>4</v>
      </c>
      <c r="BU223" s="119" t="n"/>
      <c r="BV223" s="119" t="n"/>
      <c r="BW223" s="119" t="n"/>
      <c r="BX223" s="119" t="n"/>
      <c r="BY223" s="119" t="n"/>
      <c r="BZ223" s="119" t="inlineStr">
        <is>
          <t>Employee</t>
        </is>
      </c>
      <c r="CA223" s="142" t="inlineStr">
        <is>
          <t>M55P</t>
        </is>
      </c>
      <c r="CB223" s="131" t="n">
        <v>1</v>
      </c>
      <c r="CC223" s="143">
        <f>IF(P223&gt;1,1,P223)*CB223</f>
        <v/>
      </c>
      <c r="CD223" s="143" t="n"/>
      <c r="CE223" s="222" t="n"/>
      <c r="CF223" s="86" t="n"/>
      <c r="CG223" s="219" t="n">
        <v>19085.01742160279</v>
      </c>
      <c r="CH223" s="217">
        <f>IF(LOWER(T223)="ILS",12,1)*CG223/VLOOKUP($T223,CPC_USDConversion_xlTbl[[Currency2]:[Units/1 USD]],2,FALSE)</f>
        <v/>
      </c>
      <c r="CI223" s="225">
        <f>AF223</f>
        <v/>
      </c>
      <c r="CJ223" s="225">
        <f>IFERROR(CI223-CH223,"")</f>
        <v/>
      </c>
      <c r="CK223" s="140">
        <f>ROUND(AN223*CC223,-2)</f>
        <v/>
      </c>
      <c r="CL223" s="217">
        <f>CK223/VLOOKUP($T223,'USD Converstion'!$C$7:$D$174,2,FALSE)</f>
        <v/>
      </c>
      <c r="CM223" s="145">
        <f>IF(AD223&gt;X223,1,0)</f>
        <v/>
      </c>
      <c r="CN223" s="225">
        <f>IF(CM223&gt;0,AG223,0)</f>
        <v/>
      </c>
      <c r="CO223" s="225">
        <f>IF(CM223=0,0,AF223)</f>
        <v/>
      </c>
      <c r="CP223" s="146" t="n">
        <v>0</v>
      </c>
      <c r="CQ223" s="147" t="inlineStr">
        <is>
          <t>Regular</t>
        </is>
      </c>
      <c r="CR223" s="225">
        <f>AM223/VLOOKUP(T223,'USD Converstion'!$C$7:$D$174,2,FALSE)</f>
        <v/>
      </c>
      <c r="CS223" s="226">
        <f>AT223</f>
        <v/>
      </c>
      <c r="CT223" s="222" t="n">
        <v>0</v>
      </c>
      <c r="CU223" s="227" t="n"/>
      <c r="CV223" s="145">
        <f>IF(AX223&gt;0,1,0)</f>
        <v/>
      </c>
      <c r="CW223" s="145">
        <f>IF(AY223&gt;0,1,0)</f>
        <v/>
      </c>
      <c r="CX223" s="52" t="n">
        <v>0</v>
      </c>
      <c r="DM223">
        <f>IF(LOWER(T223)="ILS",12,1)*Y223/VLOOKUP($T223,CPC_USDConversion_xlTbl[[Currency2]:[Units/1 USD]],2,FALSE)</f>
        <v/>
      </c>
    </row>
    <row r="224">
      <c r="B224" s="113" t="n">
        <v>112102</v>
      </c>
      <c r="C224" s="113" t="n">
        <v>49413</v>
      </c>
      <c r="D224" s="113" t="n">
        <v>93154</v>
      </c>
      <c r="E224" s="114" t="inlineStr">
        <is>
          <t>Dmitry Tarnovsky</t>
        </is>
      </c>
      <c r="F224" s="152" t="inlineStr">
        <is>
          <t>Major Account Manager</t>
        </is>
      </c>
      <c r="G224" s="113" t="inlineStr">
        <is>
          <t>Middle East Sales Mgmt</t>
        </is>
      </c>
      <c r="H224" s="113" t="inlineStr">
        <is>
          <t>Yossi Ghez</t>
        </is>
      </c>
      <c r="I224" s="113" t="inlineStr">
        <is>
          <t>Yossi Ghez</t>
        </is>
      </c>
      <c r="J224" s="114" t="inlineStr">
        <is>
          <t>Bruno Darmon</t>
        </is>
      </c>
      <c r="K224" s="114" t="inlineStr">
        <is>
          <t>Bruno Darmon</t>
        </is>
      </c>
      <c r="L224" s="113" t="inlineStr">
        <is>
          <t>EMEA Sales</t>
        </is>
      </c>
      <c r="M224" s="115" t="n">
        <v>1</v>
      </c>
      <c r="N224" s="151">
        <f>LEFT(CA224,3)</f>
        <v/>
      </c>
      <c r="O224" s="216" t="n">
        <v>42095</v>
      </c>
      <c r="P224" s="118">
        <f>($D$5-O224)/365</f>
        <v/>
      </c>
      <c r="Q224" s="119">
        <f>Q224</f>
        <v/>
      </c>
      <c r="R224" s="52" t="n"/>
      <c r="S224" s="120" t="inlineStr">
        <is>
          <t>Israel</t>
        </is>
      </c>
      <c r="T224" s="120" t="inlineStr">
        <is>
          <t>ILS</t>
        </is>
      </c>
      <c r="U224" s="120" t="n">
        <v>42000</v>
      </c>
      <c r="V224" s="120" t="n">
        <v>14845.45454545454</v>
      </c>
      <c r="W224" s="120" t="n"/>
      <c r="X224" s="120">
        <f>W224+V224+U224</f>
        <v/>
      </c>
      <c r="Y224" s="121" t="n"/>
      <c r="Z224" s="121" t="n"/>
      <c r="AA224" s="122" t="n"/>
      <c r="AB224" s="122" t="n"/>
      <c r="AC224" s="122" t="n"/>
      <c r="AD224" s="123">
        <f>AC224+AB224+AA224</f>
        <v/>
      </c>
      <c r="AE224" s="124">
        <f>IFERROR(AD224/X224-1,"")</f>
        <v/>
      </c>
      <c r="AF224" s="217">
        <f>IF(LOWER(T224)="ILS",12,1)*X224/VLOOKUP($T224,CPC_USDConversion_xlTbl[[Currency2]:[Units/1 USD]],2,FALSE)</f>
        <v/>
      </c>
      <c r="AG224" s="217">
        <f>IF(LOWER(T224)="ILS",12,1)*AD224/VLOOKUP($T224,CPC_USDConversion_xlTbl[[Currency2]:[Units/1 USD]],2,FALSE)</f>
        <v/>
      </c>
      <c r="AH224" s="126">
        <f>AF224/VLOOKUP($S224,'CP$'!$B$5:$D$74,2,FALSE)</f>
        <v/>
      </c>
      <c r="AI224" s="126">
        <f>AG224/VLOOKUP($S224,'CP$'!$B$5:$D$74,2,FALSE)</f>
        <v/>
      </c>
      <c r="AJ224" s="52" t="n"/>
      <c r="AK224" s="127" t="inlineStr">
        <is>
          <t>Sales Variable</t>
        </is>
      </c>
      <c r="AL224" s="218" t="n"/>
      <c r="AM224" s="129" t="n"/>
      <c r="AN224" s="121" t="n"/>
      <c r="AO224" s="130" t="n"/>
      <c r="AP224" s="131">
        <f>IFERROR(AO224/AM224,"")</f>
        <v/>
      </c>
      <c r="AQ224" s="219">
        <f>AO224*CC224</f>
        <v/>
      </c>
      <c r="AR224" s="219" t="n"/>
      <c r="AS224" s="220">
        <f>AQ224-AR224</f>
        <v/>
      </c>
      <c r="AT224" s="217">
        <f>AS224/VLOOKUP($T224,'USD Converstion'!$C$7:$D$174,2,FALSE)</f>
        <v/>
      </c>
      <c r="AU224" s="52" t="n"/>
      <c r="AV224" s="221" t="n">
        <v>43957</v>
      </c>
      <c r="AW224" s="222" t="n">
        <v>29231.10679611651</v>
      </c>
      <c r="AX224" s="222" t="n"/>
      <c r="AY224" s="223" t="n"/>
      <c r="AZ224" s="52" t="n"/>
      <c r="BA224" s="137" t="inlineStr">
        <is>
          <t>January, 2021 - Organization change from JS:S53P to JS:S43P</t>
        </is>
      </c>
      <c r="BB224" s="138" t="inlineStr">
        <is>
          <t xml:space="preserve"> </t>
        </is>
      </c>
      <c r="BC224" s="52" t="n"/>
      <c r="BD224" s="219" t="n">
        <v>26000</v>
      </c>
      <c r="BE224" s="219" t="n">
        <v>14000</v>
      </c>
      <c r="BF224" s="219" t="n"/>
      <c r="BG224" s="120">
        <f>BF224+BE224+BD224</f>
        <v/>
      </c>
      <c r="BH224" s="217">
        <f>IF(LOWER(T224)="ILS",12,1)*BG224/VLOOKUP($T224,CPC_USDConversion_xlTbl[[Currency2]:[Units/1 USD]],2,FALSE)</f>
        <v/>
      </c>
      <c r="BI224" s="224">
        <f>BH224/VLOOKUP($S224,'CP$'!$B$5:$D$74,2,FALSE)</f>
        <v/>
      </c>
      <c r="BJ224" s="140" t="n">
        <v>33000</v>
      </c>
      <c r="BK224" s="140" t="n">
        <v>49000</v>
      </c>
      <c r="BL224" s="141">
        <f>IFERROR(U224/X224,"")</f>
        <v/>
      </c>
      <c r="BM224" s="141">
        <f>IFERROR(V224/X224,"")</f>
        <v/>
      </c>
      <c r="BN224" s="141">
        <f>IFERROR(W224/X224,"")</f>
        <v/>
      </c>
      <c r="BO224" s="141">
        <f>IFERROR(AA224/AD224,"")</f>
        <v/>
      </c>
      <c r="BP224" s="141">
        <f>IFERROR(AB224/AD224,"")</f>
        <v/>
      </c>
      <c r="BQ224" s="141">
        <f>IFERROR(AC224/AD224,"")</f>
        <v/>
      </c>
      <c r="BR224" s="119" t="n">
        <v>5</v>
      </c>
      <c r="BS224" s="119" t="n">
        <v>5</v>
      </c>
      <c r="BT224" s="119" t="n">
        <v>4</v>
      </c>
      <c r="BU224" s="119" t="n"/>
      <c r="BV224" s="119" t="n"/>
      <c r="BW224" s="119" t="n"/>
      <c r="BX224" s="119" t="n"/>
      <c r="BY224" s="119" t="n"/>
      <c r="BZ224" s="119" t="inlineStr">
        <is>
          <t>Employee</t>
        </is>
      </c>
      <c r="CA224" s="142" t="inlineStr">
        <is>
          <t>S43P</t>
        </is>
      </c>
      <c r="CB224" s="131" t="n">
        <v>1</v>
      </c>
      <c r="CC224" s="143">
        <f>IF(P224&gt;1,1,P224)*CB224</f>
        <v/>
      </c>
      <c r="CD224" s="143" t="n"/>
      <c r="CE224" s="222" t="n">
        <v>71353.12</v>
      </c>
      <c r="CF224" s="86" t="n"/>
      <c r="CG224" s="219" t="n">
        <v>41175.60975609756</v>
      </c>
      <c r="CH224" s="217">
        <f>IF(LOWER(T224)="ILS",12,1)*CG224/VLOOKUP($T224,CPC_USDConversion_xlTbl[[Currency2]:[Units/1 USD]],2,FALSE)</f>
        <v/>
      </c>
      <c r="CI224" s="225">
        <f>AF224</f>
        <v/>
      </c>
      <c r="CJ224" s="225">
        <f>IFERROR(CI224-CH224,"")</f>
        <v/>
      </c>
      <c r="CK224" s="140">
        <f>ROUND(AN224*CC224,-2)</f>
        <v/>
      </c>
      <c r="CL224" s="217">
        <f>CK224/VLOOKUP($T224,'USD Converstion'!$C$7:$D$174,2,FALSE)</f>
        <v/>
      </c>
      <c r="CM224" s="145">
        <f>IF(AD224&gt;X224,1,0)</f>
        <v/>
      </c>
      <c r="CN224" s="225">
        <f>IF(CM224&gt;0,AG224,0)</f>
        <v/>
      </c>
      <c r="CO224" s="225">
        <f>IF(CM224=0,0,AF224)</f>
        <v/>
      </c>
      <c r="CP224" s="146" t="n">
        <v>0</v>
      </c>
      <c r="CQ224" s="147" t="inlineStr">
        <is>
          <t>Regular</t>
        </is>
      </c>
      <c r="CR224" s="225">
        <f>AM224/VLOOKUP(T224,'USD Converstion'!$C$7:$D$174,2,FALSE)</f>
        <v/>
      </c>
      <c r="CS224" s="226">
        <f>AT224</f>
        <v/>
      </c>
      <c r="CT224" s="222" t="n">
        <v>0</v>
      </c>
      <c r="CU224" s="227" t="n"/>
      <c r="CV224" s="145">
        <f>IF(AX224&gt;0,1,0)</f>
        <v/>
      </c>
      <c r="CW224" s="145">
        <f>IF(AY224&gt;0,1,0)</f>
        <v/>
      </c>
      <c r="CX224" s="52" t="n">
        <v>0</v>
      </c>
      <c r="DM224">
        <f>IF(LOWER(T224)="ILS",12,1)*Y224/VLOOKUP($T224,CPC_USDConversion_xlTbl[[Currency2]:[Units/1 USD]],2,FALSE)</f>
        <v/>
      </c>
    </row>
    <row r="225">
      <c r="B225" s="113" t="n">
        <v>130705</v>
      </c>
      <c r="C225" s="113" t="n">
        <v>47535</v>
      </c>
      <c r="D225" s="113" t="n">
        <v>107472</v>
      </c>
      <c r="E225" s="114" t="inlineStr">
        <is>
          <t>Michael Rabino</t>
        </is>
      </c>
      <c r="F225" s="152" t="inlineStr">
        <is>
          <t>Sales Team Leader</t>
        </is>
      </c>
      <c r="G225" s="113" t="inlineStr">
        <is>
          <t>Middle East Sales Mgmt</t>
        </is>
      </c>
      <c r="H225" s="113" t="inlineStr">
        <is>
          <t>Yossi Ghez</t>
        </is>
      </c>
      <c r="I225" s="113" t="inlineStr">
        <is>
          <t>Yossi Ghez</t>
        </is>
      </c>
      <c r="J225" s="114" t="inlineStr">
        <is>
          <t>Bruno Darmon</t>
        </is>
      </c>
      <c r="K225" s="114" t="inlineStr">
        <is>
          <t>Bruno Darmon</t>
        </is>
      </c>
      <c r="L225" s="113" t="inlineStr">
        <is>
          <t>EMEA Sales</t>
        </is>
      </c>
      <c r="M225" s="115" t="n">
        <v>1</v>
      </c>
      <c r="N225" s="151">
        <f>LEFT(CA225,3)</f>
        <v/>
      </c>
      <c r="O225" s="216" t="n">
        <v>43598</v>
      </c>
      <c r="P225" s="118">
        <f>($D$5-O225)/365</f>
        <v/>
      </c>
      <c r="Q225" s="119">
        <f>Q225</f>
        <v/>
      </c>
      <c r="R225" s="52" t="n"/>
      <c r="S225" s="120" t="inlineStr">
        <is>
          <t>Israel</t>
        </is>
      </c>
      <c r="T225" s="120" t="inlineStr">
        <is>
          <t>ILS</t>
        </is>
      </c>
      <c r="U225" s="120" t="n">
        <v>64500</v>
      </c>
      <c r="V225" s="120" t="n">
        <v>17481.81818181818</v>
      </c>
      <c r="W225" s="120" t="n"/>
      <c r="X225" s="120">
        <f>W225+V225+U225</f>
        <v/>
      </c>
      <c r="Y225" s="121" t="n"/>
      <c r="Z225" s="121" t="n"/>
      <c r="AA225" s="122" t="n"/>
      <c r="AB225" s="122" t="n"/>
      <c r="AC225" s="122" t="n"/>
      <c r="AD225" s="123">
        <f>AC225+AB225+AA225</f>
        <v/>
      </c>
      <c r="AE225" s="124">
        <f>IFERROR(AD225/X225-1,"")</f>
        <v/>
      </c>
      <c r="AF225" s="217">
        <f>IF(LOWER(T225)="ILS",12,1)*X225/VLOOKUP($T225,CPC_USDConversion_xlTbl[[Currency2]:[Units/1 USD]],2,FALSE)</f>
        <v/>
      </c>
      <c r="AG225" s="217">
        <f>IF(LOWER(T225)="ILS",12,1)*AD225/VLOOKUP($T225,CPC_USDConversion_xlTbl[[Currency2]:[Units/1 USD]],2,FALSE)</f>
        <v/>
      </c>
      <c r="AH225" s="126">
        <f>AF225/VLOOKUP($S225,'CP$'!$B$5:$D$74,2,FALSE)</f>
        <v/>
      </c>
      <c r="AI225" s="126">
        <f>AG225/VLOOKUP($S225,'CP$'!$B$5:$D$74,2,FALSE)</f>
        <v/>
      </c>
      <c r="AJ225" s="52" t="n"/>
      <c r="AK225" s="127" t="inlineStr">
        <is>
          <t>Sales Variable</t>
        </is>
      </c>
      <c r="AL225" s="218" t="n"/>
      <c r="AM225" s="129" t="n"/>
      <c r="AN225" s="121" t="n"/>
      <c r="AO225" s="130" t="n"/>
      <c r="AP225" s="131">
        <f>IFERROR(AO225/AM225,"")</f>
        <v/>
      </c>
      <c r="AQ225" s="219">
        <f>AO225*CC225</f>
        <v/>
      </c>
      <c r="AR225" s="219" t="n"/>
      <c r="AS225" s="220">
        <f>AQ225-AR225</f>
        <v/>
      </c>
      <c r="AT225" s="217">
        <f>AS225/VLOOKUP($T225,'USD Converstion'!$C$7:$D$174,2,FALSE)</f>
        <v/>
      </c>
      <c r="AU225" s="52" t="n"/>
      <c r="AV225" s="221" t="n">
        <v>43957</v>
      </c>
      <c r="AW225" s="222" t="n">
        <v>38975.52427184465</v>
      </c>
      <c r="AX225" s="222" t="n"/>
      <c r="AY225" s="223" t="n"/>
      <c r="AZ225" s="52" t="n"/>
      <c r="BA225" s="137" t="n"/>
      <c r="BB225" s="138" t="inlineStr">
        <is>
          <t xml:space="preserve"> </t>
        </is>
      </c>
      <c r="BC225" s="52" t="n"/>
      <c r="BD225" s="219" t="n"/>
      <c r="BE225" s="219" t="n"/>
      <c r="BF225" s="219" t="n"/>
      <c r="BG225" s="120">
        <f>BF225+BE225+BD225</f>
        <v/>
      </c>
      <c r="BH225" s="217">
        <f>IF(LOWER(T225)="ILS",12,1)*BG225/VLOOKUP($T225,CPC_USDConversion_xlTbl[[Currency2]:[Units/1 USD]],2,FALSE)</f>
        <v/>
      </c>
      <c r="BI225" s="224">
        <f>BH225/VLOOKUP($S225,'CP$'!$B$5:$D$74,2,FALSE)</f>
        <v/>
      </c>
      <c r="BJ225" s="140" t="n">
        <v>35000</v>
      </c>
      <c r="BK225" s="140" t="n">
        <v>55000</v>
      </c>
      <c r="BL225" s="141">
        <f>IFERROR(U225/X225,"")</f>
        <v/>
      </c>
      <c r="BM225" s="141">
        <f>IFERROR(V225/X225,"")</f>
        <v/>
      </c>
      <c r="BN225" s="141">
        <f>IFERROR(W225/X225,"")</f>
        <v/>
      </c>
      <c r="BO225" s="141">
        <f>IFERROR(AA225/AD225,"")</f>
        <v/>
      </c>
      <c r="BP225" s="141">
        <f>IFERROR(AB225/AD225,"")</f>
        <v/>
      </c>
      <c r="BQ225" s="141">
        <f>IFERROR(AC225/AD225,"")</f>
        <v/>
      </c>
      <c r="BR225" s="119" t="n"/>
      <c r="BS225" s="119" t="n">
        <v>5</v>
      </c>
      <c r="BT225" s="119" t="n">
        <v>4</v>
      </c>
      <c r="BU225" s="119" t="n"/>
      <c r="BV225" s="119" t="n"/>
      <c r="BW225" s="119" t="n"/>
      <c r="BX225" s="119" t="n"/>
      <c r="BY225" s="119" t="n"/>
      <c r="BZ225" s="119" t="inlineStr">
        <is>
          <t>Employee</t>
        </is>
      </c>
      <c r="CA225" s="142" t="inlineStr">
        <is>
          <t>S43M</t>
        </is>
      </c>
      <c r="CB225" s="131" t="n">
        <v>1</v>
      </c>
      <c r="CC225" s="143">
        <f>IF(P225&gt;1,1,P225)*CB225</f>
        <v/>
      </c>
      <c r="CD225" s="143" t="n"/>
      <c r="CE225" s="222" t="n">
        <v>85120.92</v>
      </c>
      <c r="CF225" s="86" t="n"/>
      <c r="CG225" s="219" t="n">
        <v>61565.85365853659</v>
      </c>
      <c r="CH225" s="217">
        <f>IF(LOWER(T225)="ILS",12,1)*CG225/VLOOKUP($T225,CPC_USDConversion_xlTbl[[Currency2]:[Units/1 USD]],2,FALSE)</f>
        <v/>
      </c>
      <c r="CI225" s="225">
        <f>AF225</f>
        <v/>
      </c>
      <c r="CJ225" s="225">
        <f>IFERROR(CI225-CH225,"")</f>
        <v/>
      </c>
      <c r="CK225" s="140">
        <f>ROUND(AN225*CC225,-2)</f>
        <v/>
      </c>
      <c r="CL225" s="217">
        <f>CK225/VLOOKUP($T225,'USD Converstion'!$C$7:$D$174,2,FALSE)</f>
        <v/>
      </c>
      <c r="CM225" s="145">
        <f>IF(AD225&gt;X225,1,0)</f>
        <v/>
      </c>
      <c r="CN225" s="225">
        <f>IF(CM225&gt;0,AG225,0)</f>
        <v/>
      </c>
      <c r="CO225" s="225">
        <f>IF(CM225=0,0,AF225)</f>
        <v/>
      </c>
      <c r="CP225" s="146" t="n">
        <v>0</v>
      </c>
      <c r="CQ225" s="147" t="inlineStr">
        <is>
          <t>Regular</t>
        </is>
      </c>
      <c r="CR225" s="225">
        <f>AM225/VLOOKUP(T225,'USD Converstion'!$C$7:$D$174,2,FALSE)</f>
        <v/>
      </c>
      <c r="CS225" s="226">
        <f>AT225</f>
        <v/>
      </c>
      <c r="CT225" s="222" t="n">
        <v>0</v>
      </c>
      <c r="CU225" s="227" t="n"/>
      <c r="CV225" s="145">
        <f>IF(AX225&gt;0,1,0)</f>
        <v/>
      </c>
      <c r="CW225" s="145">
        <f>IF(AY225&gt;0,1,0)</f>
        <v/>
      </c>
      <c r="CX225" s="52" t="n">
        <v>0</v>
      </c>
      <c r="DM225">
        <f>IF(LOWER(T225)="ILS",12,1)*Y225/VLOOKUP($T225,CPC_USDConversion_xlTbl[[Currency2]:[Units/1 USD]],2,FALSE)</f>
        <v/>
      </c>
    </row>
    <row r="226">
      <c r="B226" s="113" t="n">
        <v>112110</v>
      </c>
      <c r="C226" s="113" t="n">
        <v>78651</v>
      </c>
      <c r="D226" s="113" t="n">
        <v>73020</v>
      </c>
      <c r="E226" s="114" t="inlineStr">
        <is>
          <t>Murat Isik</t>
        </is>
      </c>
      <c r="F226" s="152" t="inlineStr">
        <is>
          <t>Major Account Manager</t>
        </is>
      </c>
      <c r="G226" s="113" t="inlineStr">
        <is>
          <t>Turkey</t>
        </is>
      </c>
      <c r="H226" s="113" t="inlineStr">
        <is>
          <t>Hakan Erkan</t>
        </is>
      </c>
      <c r="I226" s="113" t="inlineStr">
        <is>
          <t>Yossi Ghez</t>
        </is>
      </c>
      <c r="J226" s="114" t="inlineStr">
        <is>
          <t>Bruno Darmon</t>
        </is>
      </c>
      <c r="K226" s="114" t="inlineStr">
        <is>
          <t>Bruno Darmon</t>
        </is>
      </c>
      <c r="L226" s="113" t="inlineStr">
        <is>
          <t>EMEA Sales</t>
        </is>
      </c>
      <c r="M226" s="115" t="n">
        <v>1</v>
      </c>
      <c r="N226" s="151">
        <f>LEFT(CA226,3)</f>
        <v/>
      </c>
      <c r="O226" s="216" t="n">
        <v>43395</v>
      </c>
      <c r="P226" s="118">
        <f>($D$5-O226)/365</f>
        <v/>
      </c>
      <c r="Q226" s="119">
        <f>Q226</f>
        <v/>
      </c>
      <c r="R226" s="52" t="n"/>
      <c r="S226" s="120" t="inlineStr">
        <is>
          <t>Turkey</t>
        </is>
      </c>
      <c r="T226" s="120" t="inlineStr">
        <is>
          <t>USD</t>
        </is>
      </c>
      <c r="U226" s="120" t="n">
        <v>92000</v>
      </c>
      <c r="V226" s="120" t="n">
        <v>40300</v>
      </c>
      <c r="W226" s="120" t="n"/>
      <c r="X226" s="120">
        <f>W226+V226+U226</f>
        <v/>
      </c>
      <c r="Y226" s="121" t="n"/>
      <c r="Z226" s="121" t="n"/>
      <c r="AA226" s="122" t="n"/>
      <c r="AB226" s="122" t="n"/>
      <c r="AC226" s="122" t="n"/>
      <c r="AD226" s="123">
        <f>AC226+AB226+AA226</f>
        <v/>
      </c>
      <c r="AE226" s="124">
        <f>IFERROR(AD226/X226-1,"")</f>
        <v/>
      </c>
      <c r="AF226" s="217">
        <f>IF(LOWER(T226)="ILS",12,1)*X226/VLOOKUP($T226,CPC_USDConversion_xlTbl[[Currency2]:[Units/1 USD]],2,FALSE)</f>
        <v/>
      </c>
      <c r="AG226" s="217">
        <f>IF(LOWER(T226)="ILS",12,1)*AD226/VLOOKUP($T226,CPC_USDConversion_xlTbl[[Currency2]:[Units/1 USD]],2,FALSE)</f>
        <v/>
      </c>
      <c r="AH226" s="126">
        <f>AF226/VLOOKUP($S226,'CP$'!$B$5:$D$74,2,FALSE)</f>
        <v/>
      </c>
      <c r="AI226" s="126">
        <f>AG226/VLOOKUP($S226,'CP$'!$B$5:$D$74,2,FALSE)</f>
        <v/>
      </c>
      <c r="AJ226" s="52" t="n"/>
      <c r="AK226" s="127" t="inlineStr">
        <is>
          <t>Sales Variable</t>
        </is>
      </c>
      <c r="AL226" s="218" t="n"/>
      <c r="AM226" s="129" t="n"/>
      <c r="AN226" s="121" t="n"/>
      <c r="AO226" s="130" t="n"/>
      <c r="AP226" s="131">
        <f>IFERROR(AO226/AM226,"")</f>
        <v/>
      </c>
      <c r="AQ226" s="219">
        <f>AO226*CC226</f>
        <v/>
      </c>
      <c r="AR226" s="219" t="n"/>
      <c r="AS226" s="220">
        <f>AQ226-AR226</f>
        <v/>
      </c>
      <c r="AT226" s="217">
        <f>AS226/VLOOKUP($T226,'USD Converstion'!$C$7:$D$174,2,FALSE)</f>
        <v/>
      </c>
      <c r="AU226" s="52" t="n"/>
      <c r="AV226" s="221" t="n">
        <v>43957</v>
      </c>
      <c r="AW226" s="222" t="n">
        <v>19589.26213592233</v>
      </c>
      <c r="AX226" s="222" t="n"/>
      <c r="AY226" s="223" t="n"/>
      <c r="AZ226" s="52" t="n"/>
      <c r="BA226" s="137" t="inlineStr">
        <is>
          <t>November, 2020 - Organization change from Yearly Salary:300000, Yearly Commission:200000, Total Compensation:500000 to Yearly Salary:462000, Yearly Commission:308000, Total Compensation:770000</t>
        </is>
      </c>
      <c r="BB226" s="138" t="inlineStr">
        <is>
          <t xml:space="preserve"> </t>
        </is>
      </c>
      <c r="BC226" s="52" t="n"/>
      <c r="BD226" s="219" t="n">
        <v>38571.42857142857</v>
      </c>
      <c r="BE226" s="219" t="n">
        <v>25714.28571428571</v>
      </c>
      <c r="BF226" s="219" t="n"/>
      <c r="BG226" s="120">
        <f>BF226+BE226+BD226</f>
        <v/>
      </c>
      <c r="BH226" s="217">
        <f>IF(LOWER(T226)="ILS",12,1)*BG226/VLOOKUP($T226,CPC_USDConversion_xlTbl[[Currency2]:[Units/1 USD]],2,FALSE)</f>
        <v/>
      </c>
      <c r="BI226" s="224">
        <f>BH226/VLOOKUP($S226,'CP$'!$B$5:$D$74,2,FALSE)</f>
        <v/>
      </c>
      <c r="BJ226" s="140" t="n">
        <v>100000</v>
      </c>
      <c r="BK226" s="140" t="n">
        <v>160000</v>
      </c>
      <c r="BL226" s="141">
        <f>IFERROR(U226/X226,"")</f>
        <v/>
      </c>
      <c r="BM226" s="141">
        <f>IFERROR(V226/X226,"")</f>
        <v/>
      </c>
      <c r="BN226" s="141">
        <f>IFERROR(W226/X226,"")</f>
        <v/>
      </c>
      <c r="BO226" s="141">
        <f>IFERROR(AA226/AD226,"")</f>
        <v/>
      </c>
      <c r="BP226" s="141">
        <f>IFERROR(AB226/AD226,"")</f>
        <v/>
      </c>
      <c r="BQ226" s="141">
        <f>IFERROR(AC226/AD226,"")</f>
        <v/>
      </c>
      <c r="BR226" s="119" t="n">
        <v>3</v>
      </c>
      <c r="BS226" s="119" t="n">
        <v>3</v>
      </c>
      <c r="BT226" s="119" t="n">
        <v>4</v>
      </c>
      <c r="BU226" s="119" t="n"/>
      <c r="BV226" s="119" t="n"/>
      <c r="BW226" s="119" t="n"/>
      <c r="BX226" s="119" t="n"/>
      <c r="BY226" s="119" t="n"/>
      <c r="BZ226" s="119" t="inlineStr">
        <is>
          <t>Employee</t>
        </is>
      </c>
      <c r="CA226" s="142" t="inlineStr">
        <is>
          <t>S43P</t>
        </is>
      </c>
      <c r="CB226" s="131" t="n">
        <v>1</v>
      </c>
      <c r="CC226" s="143">
        <f>IF(P226&gt;1,1,P226)*CB226</f>
        <v/>
      </c>
      <c r="CD226" s="143" t="n"/>
      <c r="CE226" s="222" t="n">
        <v>22627.08</v>
      </c>
      <c r="CF226" s="86" t="n"/>
      <c r="CG226" s="219" t="n">
        <v>69886.4111498258</v>
      </c>
      <c r="CH226" s="217">
        <f>IF(LOWER(T226)="ILS",12,1)*CG226/VLOOKUP($T226,CPC_USDConversion_xlTbl[[Currency2]:[Units/1 USD]],2,FALSE)</f>
        <v/>
      </c>
      <c r="CI226" s="225">
        <f>AF226</f>
        <v/>
      </c>
      <c r="CJ226" s="225">
        <f>IFERROR(CI226-CH226,"")</f>
        <v/>
      </c>
      <c r="CK226" s="140">
        <f>ROUND(AN226*CC226,-2)</f>
        <v/>
      </c>
      <c r="CL226" s="217">
        <f>CK226/VLOOKUP($T226,'USD Converstion'!$C$7:$D$174,2,FALSE)</f>
        <v/>
      </c>
      <c r="CM226" s="145">
        <f>IF(AD226&gt;X226,1,0)</f>
        <v/>
      </c>
      <c r="CN226" s="225">
        <f>IF(CM226&gt;0,AG226,0)</f>
        <v/>
      </c>
      <c r="CO226" s="225">
        <f>IF(CM226=0,0,AF226)</f>
        <v/>
      </c>
      <c r="CP226" s="146" t="n">
        <v>0</v>
      </c>
      <c r="CQ226" s="147" t="inlineStr">
        <is>
          <t>Regular</t>
        </is>
      </c>
      <c r="CR226" s="225">
        <f>AM226/VLOOKUP(T226,'USD Converstion'!$C$7:$D$174,2,FALSE)</f>
        <v/>
      </c>
      <c r="CS226" s="226">
        <f>AT226</f>
        <v/>
      </c>
      <c r="CT226" s="222" t="n">
        <v>0</v>
      </c>
      <c r="CU226" s="227" t="n"/>
      <c r="CV226" s="145">
        <f>IF(AX226&gt;0,1,0)</f>
        <v/>
      </c>
      <c r="CW226" s="145">
        <f>IF(AY226&gt;0,1,0)</f>
        <v/>
      </c>
      <c r="CX226" s="52" t="n">
        <v>0</v>
      </c>
      <c r="DM226">
        <f>IF(LOWER(T226)="ILS",12,1)*Y226/VLOOKUP($T226,CPC_USDConversion_xlTbl[[Currency2]:[Units/1 USD]],2,FALSE)</f>
        <v/>
      </c>
    </row>
    <row r="227">
      <c r="B227" s="113" t="n">
        <v>114750</v>
      </c>
      <c r="C227" s="113" t="n">
        <v>56645</v>
      </c>
      <c r="D227" s="113" t="n">
        <v>107470</v>
      </c>
      <c r="E227" s="114" t="inlineStr">
        <is>
          <t>Ozge Yilmaz</t>
        </is>
      </c>
      <c r="F227" s="152" t="inlineStr">
        <is>
          <t>Distribution manager</t>
        </is>
      </c>
      <c r="G227" s="113" t="inlineStr">
        <is>
          <t>Turkey</t>
        </is>
      </c>
      <c r="H227" s="113" t="inlineStr">
        <is>
          <t>Hakan Erkan</t>
        </is>
      </c>
      <c r="I227" s="113" t="inlineStr">
        <is>
          <t>Yossi Ghez</t>
        </is>
      </c>
      <c r="J227" s="114" t="inlineStr">
        <is>
          <t>Bruno Darmon</t>
        </is>
      </c>
      <c r="K227" s="114" t="inlineStr">
        <is>
          <t>Bruno Darmon</t>
        </is>
      </c>
      <c r="L227" s="113" t="inlineStr">
        <is>
          <t>EMEA Sales</t>
        </is>
      </c>
      <c r="M227" s="115" t="n">
        <v>1</v>
      </c>
      <c r="N227" s="151">
        <f>LEFT(CA227,3)</f>
        <v/>
      </c>
      <c r="O227" s="216" t="n">
        <v>42149</v>
      </c>
      <c r="P227" s="118">
        <f>($D$5-O227)/365</f>
        <v/>
      </c>
      <c r="Q227" s="119">
        <f>Q227</f>
        <v/>
      </c>
      <c r="R227" s="52" t="n"/>
      <c r="S227" s="120" t="inlineStr">
        <is>
          <t>Turkey</t>
        </is>
      </c>
      <c r="T227" s="120" t="inlineStr">
        <is>
          <t>USD</t>
        </is>
      </c>
      <c r="U227" s="120" t="n">
        <v>63062.5</v>
      </c>
      <c r="V227" s="120" t="n">
        <v>26254.54545454545</v>
      </c>
      <c r="W227" s="120" t="n"/>
      <c r="X227" s="120">
        <f>W227+V227+U227</f>
        <v/>
      </c>
      <c r="Y227" s="121" t="n"/>
      <c r="Z227" s="121" t="n"/>
      <c r="AA227" s="122" t="n"/>
      <c r="AB227" s="122" t="n"/>
      <c r="AC227" s="122" t="n"/>
      <c r="AD227" s="123">
        <f>AC227+AB227+AA227</f>
        <v/>
      </c>
      <c r="AE227" s="124">
        <f>IFERROR(AD227/X227-1,"")</f>
        <v/>
      </c>
      <c r="AF227" s="217">
        <f>IF(LOWER(T227)="ILS",12,1)*X227/VLOOKUP($T227,CPC_USDConversion_xlTbl[[Currency2]:[Units/1 USD]],2,FALSE)</f>
        <v/>
      </c>
      <c r="AG227" s="217">
        <f>IF(LOWER(T227)="ILS",12,1)*AD227/VLOOKUP($T227,CPC_USDConversion_xlTbl[[Currency2]:[Units/1 USD]],2,FALSE)</f>
        <v/>
      </c>
      <c r="AH227" s="126">
        <f>AF227/VLOOKUP($S227,'CP$'!$B$5:$D$74,2,FALSE)</f>
        <v/>
      </c>
      <c r="AI227" s="126">
        <f>AG227/VLOOKUP($S227,'CP$'!$B$5:$D$74,2,FALSE)</f>
        <v/>
      </c>
      <c r="AJ227" s="52" t="n"/>
      <c r="AK227" s="127" t="inlineStr">
        <is>
          <t>Sales Variable</t>
        </is>
      </c>
      <c r="AL227" s="218" t="n"/>
      <c r="AM227" s="129" t="n"/>
      <c r="AN227" s="121" t="n"/>
      <c r="AO227" s="130" t="n"/>
      <c r="AP227" s="131">
        <f>IFERROR(AO227/AM227,"")</f>
        <v/>
      </c>
      <c r="AQ227" s="219">
        <f>AO227*CC227</f>
        <v/>
      </c>
      <c r="AR227" s="219" t="n"/>
      <c r="AS227" s="220">
        <f>AQ227-AR227</f>
        <v/>
      </c>
      <c r="AT227" s="217">
        <f>AS227/VLOOKUP($T227,'USD Converstion'!$C$7:$D$174,2,FALSE)</f>
        <v/>
      </c>
      <c r="AU227" s="52" t="n"/>
      <c r="AV227" s="221" t="n">
        <v>43957</v>
      </c>
      <c r="AW227" s="222" t="n">
        <v>24410.18446601942</v>
      </c>
      <c r="AX227" s="222" t="n"/>
      <c r="AY227" s="223" t="n"/>
      <c r="AZ227" s="52" t="n"/>
      <c r="BA227" s="137" t="inlineStr">
        <is>
          <t>November, 2020 - Organization change from Yearly Salary:200000, Yearly Commission:125000, Total Compensation:325000 to Yearly Salary:300000, Yearly Commission:200000, Total Compensation:500000</t>
        </is>
      </c>
      <c r="BB227" s="138" t="inlineStr">
        <is>
          <t xml:space="preserve"> </t>
        </is>
      </c>
      <c r="BC227" s="52" t="n"/>
      <c r="BD227" s="219" t="n">
        <v>24068.57142857143</v>
      </c>
      <c r="BE227" s="219" t="n">
        <v>16045.71428571429</v>
      </c>
      <c r="BF227" s="219" t="n"/>
      <c r="BG227" s="120">
        <f>BF227+BE227+BD227</f>
        <v/>
      </c>
      <c r="BH227" s="217">
        <f>IF(LOWER(T227)="ILS",12,1)*BG227/VLOOKUP($T227,CPC_USDConversion_xlTbl[[Currency2]:[Units/1 USD]],2,FALSE)</f>
        <v/>
      </c>
      <c r="BI227" s="224">
        <f>BH227/VLOOKUP($S227,'CP$'!$B$5:$D$74,2,FALSE)</f>
        <v/>
      </c>
      <c r="BJ227" s="140" t="n">
        <v>71000</v>
      </c>
      <c r="BK227" s="140" t="n">
        <v>115000</v>
      </c>
      <c r="BL227" s="141">
        <f>IFERROR(U227/X227,"")</f>
        <v/>
      </c>
      <c r="BM227" s="141">
        <f>IFERROR(V227/X227,"")</f>
        <v/>
      </c>
      <c r="BN227" s="141">
        <f>IFERROR(W227/X227,"")</f>
        <v/>
      </c>
      <c r="BO227" s="141">
        <f>IFERROR(AA227/AD227,"")</f>
        <v/>
      </c>
      <c r="BP227" s="141">
        <f>IFERROR(AB227/AD227,"")</f>
        <v/>
      </c>
      <c r="BQ227" s="141">
        <f>IFERROR(AC227/AD227,"")</f>
        <v/>
      </c>
      <c r="BR227" s="119" t="n">
        <v>5</v>
      </c>
      <c r="BS227" s="119" t="n">
        <v>5</v>
      </c>
      <c r="BT227" s="119" t="n">
        <v>4</v>
      </c>
      <c r="BU227" s="119" t="n"/>
      <c r="BV227" s="119" t="n"/>
      <c r="BW227" s="119" t="n"/>
      <c r="BX227" s="119" t="n"/>
      <c r="BY227" s="119" t="n"/>
      <c r="BZ227" s="119" t="inlineStr">
        <is>
          <t>Employee</t>
        </is>
      </c>
      <c r="CA227" s="142" t="inlineStr">
        <is>
          <t>S51P</t>
        </is>
      </c>
      <c r="CB227" s="131" t="n">
        <v>1</v>
      </c>
      <c r="CC227" s="143">
        <f>IF(P227&gt;1,1,P227)*CB227</f>
        <v/>
      </c>
      <c r="CD227" s="143" t="n"/>
      <c r="CE227" s="222" t="n">
        <v>53634.56</v>
      </c>
      <c r="CF227" s="86" t="n"/>
      <c r="CG227" s="219" t="n">
        <v>45496.16724738677</v>
      </c>
      <c r="CH227" s="217">
        <f>IF(LOWER(T227)="ILS",12,1)*CG227/VLOOKUP($T227,CPC_USDConversion_xlTbl[[Currency2]:[Units/1 USD]],2,FALSE)</f>
        <v/>
      </c>
      <c r="CI227" s="225">
        <f>AF227</f>
        <v/>
      </c>
      <c r="CJ227" s="225">
        <f>IFERROR(CI227-CH227,"")</f>
        <v/>
      </c>
      <c r="CK227" s="140">
        <f>ROUND(AN227*CC227,-2)</f>
        <v/>
      </c>
      <c r="CL227" s="217">
        <f>CK227/VLOOKUP($T227,'USD Converstion'!$C$7:$D$174,2,FALSE)</f>
        <v/>
      </c>
      <c r="CM227" s="145">
        <f>IF(AD227&gt;X227,1,0)</f>
        <v/>
      </c>
      <c r="CN227" s="225">
        <f>IF(CM227&gt;0,AG227,0)</f>
        <v/>
      </c>
      <c r="CO227" s="225">
        <f>IF(CM227=0,0,AF227)</f>
        <v/>
      </c>
      <c r="CP227" s="146" t="n">
        <v>0</v>
      </c>
      <c r="CQ227" s="147" t="inlineStr">
        <is>
          <t>Regular</t>
        </is>
      </c>
      <c r="CR227" s="225">
        <f>AM227/VLOOKUP(T227,'USD Converstion'!$C$7:$D$174,2,FALSE)</f>
        <v/>
      </c>
      <c r="CS227" s="226">
        <f>AT227</f>
        <v/>
      </c>
      <c r="CT227" s="222" t="n">
        <v>0</v>
      </c>
      <c r="CU227" s="227" t="n"/>
      <c r="CV227" s="145">
        <f>IF(AX227&gt;0,1,0)</f>
        <v/>
      </c>
      <c r="CW227" s="145">
        <f>IF(AY227&gt;0,1,0)</f>
        <v/>
      </c>
      <c r="CX227" s="52" t="n">
        <v>0</v>
      </c>
      <c r="DM227">
        <f>IF(LOWER(T227)="ILS",12,1)*Y227/VLOOKUP($T227,CPC_USDConversion_xlTbl[[Currency2]:[Units/1 USD]],2,FALSE)</f>
        <v/>
      </c>
    </row>
    <row r="228">
      <c r="B228" s="113" t="n">
        <v>128036</v>
      </c>
      <c r="C228" s="113" t="n">
        <v>30489</v>
      </c>
      <c r="D228" s="113" t="n"/>
      <c r="E228" s="114" t="inlineStr">
        <is>
          <t>Ram Narayanan</t>
        </is>
      </c>
      <c r="F228" s="152" t="inlineStr">
        <is>
          <t>Country Manager, UAE</t>
        </is>
      </c>
      <c r="G228" s="113" t="inlineStr">
        <is>
          <t>Middle East Sales Mgmt</t>
        </is>
      </c>
      <c r="H228" s="113" t="inlineStr">
        <is>
          <t>Yossi Ghez</t>
        </is>
      </c>
      <c r="I228" s="113" t="inlineStr">
        <is>
          <t>Yossi Ghez</t>
        </is>
      </c>
      <c r="J228" s="114" t="inlineStr">
        <is>
          <t>Bruno Darmon</t>
        </is>
      </c>
      <c r="K228" s="114" t="inlineStr">
        <is>
          <t>Bruno Darmon</t>
        </is>
      </c>
      <c r="L228" s="113" t="inlineStr">
        <is>
          <t>EMEA Sales</t>
        </is>
      </c>
      <c r="M228" s="115" t="n">
        <v>1</v>
      </c>
      <c r="N228" s="151">
        <f>LEFT(CA228,3)</f>
        <v/>
      </c>
      <c r="O228" s="216" t="n">
        <v>40818</v>
      </c>
      <c r="P228" s="118">
        <f>($D$5-O228)/365</f>
        <v/>
      </c>
      <c r="Q228" s="119">
        <f>Q228</f>
        <v/>
      </c>
      <c r="R228" s="52" t="n"/>
      <c r="S228" s="120" t="inlineStr">
        <is>
          <t>United Arab Emirates</t>
        </is>
      </c>
      <c r="T228" s="120" t="inlineStr">
        <is>
          <t>AED</t>
        </is>
      </c>
      <c r="U228" s="120" t="n">
        <v>699500</v>
      </c>
      <c r="V228" s="120" t="n">
        <v>334845.4545454545</v>
      </c>
      <c r="W228" s="120" t="n"/>
      <c r="X228" s="120">
        <f>W228+V228+U228</f>
        <v/>
      </c>
      <c r="Y228" s="121" t="n"/>
      <c r="Z228" s="121" t="n"/>
      <c r="AA228" s="122" t="n"/>
      <c r="AB228" s="122" t="n"/>
      <c r="AC228" s="122" t="n"/>
      <c r="AD228" s="123">
        <f>AC228+AB228+AA228</f>
        <v/>
      </c>
      <c r="AE228" s="124">
        <f>IFERROR(AD228/X228-1,"")</f>
        <v/>
      </c>
      <c r="AF228" s="217">
        <f>IF(LOWER(T228)="ILS",12,1)*X228/VLOOKUP($T228,CPC_USDConversion_xlTbl[[Currency2]:[Units/1 USD]],2,FALSE)</f>
        <v/>
      </c>
      <c r="AG228" s="217">
        <f>IF(LOWER(T228)="ILS",12,1)*AD228/VLOOKUP($T228,CPC_USDConversion_xlTbl[[Currency2]:[Units/1 USD]],2,FALSE)</f>
        <v/>
      </c>
      <c r="AH228" s="126">
        <f>AF228/VLOOKUP($S228,'CP$'!$B$5:$D$74,2,FALSE)</f>
        <v/>
      </c>
      <c r="AI228" s="126">
        <f>AG228/VLOOKUP($S228,'CP$'!$B$5:$D$74,2,FALSE)</f>
        <v/>
      </c>
      <c r="AJ228" s="52" t="n"/>
      <c r="AK228" s="127" t="inlineStr">
        <is>
          <t>Sales Variable</t>
        </is>
      </c>
      <c r="AL228" s="218" t="n"/>
      <c r="AM228" s="129" t="n"/>
      <c r="AN228" s="121" t="n"/>
      <c r="AO228" s="130" t="n"/>
      <c r="AP228" s="131">
        <f>IFERROR(AO228/AM228,"")</f>
        <v/>
      </c>
      <c r="AQ228" s="219">
        <f>AO228*CC228</f>
        <v/>
      </c>
      <c r="AR228" s="219" t="n"/>
      <c r="AS228" s="220">
        <f>AQ228-AR228</f>
        <v/>
      </c>
      <c r="AT228" s="217">
        <f>AS228/VLOOKUP($T228,'USD Converstion'!$C$7:$D$174,2,FALSE)</f>
        <v/>
      </c>
      <c r="AU228" s="52" t="n"/>
      <c r="AV228" s="221" t="n">
        <v>43859</v>
      </c>
      <c r="AW228" s="222" t="n">
        <v>58394.94174757281</v>
      </c>
      <c r="AX228" s="222" t="n"/>
      <c r="AY228" s="223" t="n"/>
      <c r="AZ228" s="52" t="n"/>
      <c r="BA228" s="137" t="n"/>
      <c r="BB228" s="138" t="inlineStr">
        <is>
          <t xml:space="preserve"> </t>
        </is>
      </c>
      <c r="BC228" s="52" t="n"/>
      <c r="BD228" s="219" t="n">
        <v>397800</v>
      </c>
      <c r="BE228" s="219" t="n">
        <v>265200</v>
      </c>
      <c r="BF228" s="219" t="n"/>
      <c r="BG228" s="120">
        <f>BF228+BE228+BD228</f>
        <v/>
      </c>
      <c r="BH228" s="217">
        <f>IF(LOWER(T228)="ILS",12,1)*BG228/VLOOKUP($T228,CPC_USDConversion_xlTbl[[Currency2]:[Units/1 USD]],2,FALSE)</f>
        <v/>
      </c>
      <c r="BI228" s="224">
        <f>BH228/VLOOKUP($S228,'CP$'!$B$5:$D$74,2,FALSE)</f>
        <v/>
      </c>
      <c r="BJ228" s="140" t="n">
        <v>650000</v>
      </c>
      <c r="BK228" s="140" t="n">
        <v>900000</v>
      </c>
      <c r="BL228" s="141">
        <f>IFERROR(U228/X228,"")</f>
        <v/>
      </c>
      <c r="BM228" s="141">
        <f>IFERROR(V228/X228,"")</f>
        <v/>
      </c>
      <c r="BN228" s="141">
        <f>IFERROR(W228/X228,"")</f>
        <v/>
      </c>
      <c r="BO228" s="141">
        <f>IFERROR(AA228/AD228,"")</f>
        <v/>
      </c>
      <c r="BP228" s="141">
        <f>IFERROR(AB228/AD228,"")</f>
        <v/>
      </c>
      <c r="BQ228" s="141">
        <f>IFERROR(AC228/AD228,"")</f>
        <v/>
      </c>
      <c r="BR228" s="119" t="n">
        <v>3</v>
      </c>
      <c r="BS228" s="119" t="n">
        <v>4</v>
      </c>
      <c r="BT228" s="119" t="n">
        <v>4</v>
      </c>
      <c r="BU228" s="119" t="n"/>
      <c r="BV228" s="119" t="n"/>
      <c r="BW228" s="119" t="n"/>
      <c r="BX228" s="119" t="n"/>
      <c r="BY228" s="119" t="n"/>
      <c r="BZ228" s="119" t="inlineStr">
        <is>
          <t>Employee</t>
        </is>
      </c>
      <c r="CA228" s="142" t="inlineStr">
        <is>
          <t>S31M</t>
        </is>
      </c>
      <c r="CB228" s="131" t="n">
        <v>1</v>
      </c>
      <c r="CC228" s="143">
        <f>IF(P228&gt;1,1,P228)*CB228</f>
        <v/>
      </c>
      <c r="CD228" s="143" t="n"/>
      <c r="CE228" s="222" t="n">
        <v>161382.56</v>
      </c>
      <c r="CF228" s="86" t="n"/>
      <c r="CG228" s="219" t="n">
        <v>897760.9756097562</v>
      </c>
      <c r="CH228" s="217">
        <f>IF(LOWER(T228)="ILS",12,1)*CG228/VLOOKUP($T228,CPC_USDConversion_xlTbl[[Currency2]:[Units/1 USD]],2,FALSE)</f>
        <v/>
      </c>
      <c r="CI228" s="225">
        <f>AF228</f>
        <v/>
      </c>
      <c r="CJ228" s="225">
        <f>IFERROR(CI228-CH228,"")</f>
        <v/>
      </c>
      <c r="CK228" s="140">
        <f>ROUND(AN228*CC228,-2)</f>
        <v/>
      </c>
      <c r="CL228" s="217">
        <f>CK228/VLOOKUP($T228,'USD Converstion'!$C$7:$D$174,2,FALSE)</f>
        <v/>
      </c>
      <c r="CM228" s="145">
        <f>IF(AD228&gt;X228,1,0)</f>
        <v/>
      </c>
      <c r="CN228" s="225">
        <f>IF(CM228&gt;0,AG228,0)</f>
        <v/>
      </c>
      <c r="CO228" s="225">
        <f>IF(CM228=0,0,AF228)</f>
        <v/>
      </c>
      <c r="CP228" s="146" t="n">
        <v>0</v>
      </c>
      <c r="CQ228" s="147" t="inlineStr">
        <is>
          <t>Regular</t>
        </is>
      </c>
      <c r="CR228" s="225">
        <f>AM228/VLOOKUP(T228,'USD Converstion'!$C$7:$D$174,2,FALSE)</f>
        <v/>
      </c>
      <c r="CS228" s="226">
        <f>AT228</f>
        <v/>
      </c>
      <c r="CT228" s="222" t="n">
        <v>0</v>
      </c>
      <c r="CU228" s="227" t="n"/>
      <c r="CV228" s="145">
        <f>IF(AX228&gt;0,1,0)</f>
        <v/>
      </c>
      <c r="CW228" s="145">
        <f>IF(AY228&gt;0,1,0)</f>
        <v/>
      </c>
      <c r="CX228" s="52" t="n">
        <v>0</v>
      </c>
      <c r="DM228">
        <f>IF(LOWER(T228)="ILS",12,1)*Y228/VLOOKUP($T228,CPC_USDConversion_xlTbl[[Currency2]:[Units/1 USD]],2,FALSE)</f>
        <v/>
      </c>
    </row>
    <row r="229">
      <c r="B229" s="113" t="n">
        <v>110657</v>
      </c>
      <c r="C229" s="113" t="n">
        <v>25041</v>
      </c>
      <c r="D229" s="113" t="n">
        <v>115562</v>
      </c>
      <c r="E229" s="114" t="inlineStr">
        <is>
          <t>Ron Barak</t>
        </is>
      </c>
      <c r="F229" s="152" t="inlineStr">
        <is>
          <t>Account Manager</t>
        </is>
      </c>
      <c r="G229" s="113" t="inlineStr">
        <is>
          <t>Israel Sales</t>
        </is>
      </c>
      <c r="H229" s="113" t="inlineStr">
        <is>
          <t>Lior Goldgraber</t>
        </is>
      </c>
      <c r="I229" s="113" t="inlineStr">
        <is>
          <t>Yossi Ghez</t>
        </is>
      </c>
      <c r="J229" s="114" t="inlineStr">
        <is>
          <t>Bruno Darmon</t>
        </is>
      </c>
      <c r="K229" s="114" t="inlineStr">
        <is>
          <t>Bruno Darmon</t>
        </is>
      </c>
      <c r="L229" s="113" t="inlineStr">
        <is>
          <t>EMEA Sales</t>
        </is>
      </c>
      <c r="M229" s="115" t="n">
        <v>1</v>
      </c>
      <c r="N229" s="151">
        <f>LEFT(CA229,3)</f>
        <v/>
      </c>
      <c r="O229" s="216" t="n">
        <v>42604</v>
      </c>
      <c r="P229" s="118">
        <f>($D$5-O229)/365</f>
        <v/>
      </c>
      <c r="Q229" s="119">
        <f>Q229</f>
        <v/>
      </c>
      <c r="R229" s="52" t="n"/>
      <c r="S229" s="120" t="inlineStr">
        <is>
          <t>Israel</t>
        </is>
      </c>
      <c r="T229" s="120" t="inlineStr">
        <is>
          <t>ILS</t>
        </is>
      </c>
      <c r="U229" s="120" t="n">
        <v>29750</v>
      </c>
      <c r="V229" s="120" t="n">
        <v>10118.18181818182</v>
      </c>
      <c r="W229" s="120" t="n"/>
      <c r="X229" s="120">
        <f>W229+V229+U229</f>
        <v/>
      </c>
      <c r="Y229" s="121" t="n"/>
      <c r="Z229" s="121" t="n"/>
      <c r="AA229" s="122" t="n"/>
      <c r="AB229" s="122" t="n"/>
      <c r="AC229" s="122" t="n"/>
      <c r="AD229" s="123">
        <f>AC229+AB229+AA229</f>
        <v/>
      </c>
      <c r="AE229" s="124">
        <f>IFERROR(AD229/X229-1,"")</f>
        <v/>
      </c>
      <c r="AF229" s="217">
        <f>IF(LOWER(T229)="ILS",12,1)*X229/VLOOKUP($T229,CPC_USDConversion_xlTbl[[Currency2]:[Units/1 USD]],2,FALSE)</f>
        <v/>
      </c>
      <c r="AG229" s="217">
        <f>IF(LOWER(T229)="ILS",12,1)*AD229/VLOOKUP($T229,CPC_USDConversion_xlTbl[[Currency2]:[Units/1 USD]],2,FALSE)</f>
        <v/>
      </c>
      <c r="AH229" s="126">
        <f>AF229/VLOOKUP($S229,'CP$'!$B$5:$D$74,2,FALSE)</f>
        <v/>
      </c>
      <c r="AI229" s="126">
        <f>AG229/VLOOKUP($S229,'CP$'!$B$5:$D$74,2,FALSE)</f>
        <v/>
      </c>
      <c r="AJ229" s="52" t="n"/>
      <c r="AK229" s="127" t="inlineStr">
        <is>
          <t>Sales Variable</t>
        </is>
      </c>
      <c r="AL229" s="218" t="n"/>
      <c r="AM229" s="129" t="n"/>
      <c r="AN229" s="121" t="n"/>
      <c r="AO229" s="130" t="n"/>
      <c r="AP229" s="131">
        <f>IFERROR(AO229/AM229,"")</f>
        <v/>
      </c>
      <c r="AQ229" s="219">
        <f>AO229*CC229</f>
        <v/>
      </c>
      <c r="AR229" s="219" t="n"/>
      <c r="AS229" s="220">
        <f>AQ229-AR229</f>
        <v/>
      </c>
      <c r="AT229" s="217">
        <f>AS229/VLOOKUP($T229,'USD Converstion'!$C$7:$D$174,2,FALSE)</f>
        <v/>
      </c>
      <c r="AU229" s="52" t="n"/>
      <c r="AV229" s="221" t="n">
        <v>43957</v>
      </c>
      <c r="AW229" s="222" t="n">
        <v>24410.18446601942</v>
      </c>
      <c r="AX229" s="222" t="n"/>
      <c r="AY229" s="223" t="n"/>
      <c r="AZ229" s="52" t="n"/>
      <c r="BA229" s="137" t="inlineStr">
        <is>
          <t>May, 2020 - Compensation change to RSU:25000</t>
        </is>
      </c>
      <c r="BB229" s="138" t="inlineStr">
        <is>
          <t xml:space="preserve"> </t>
        </is>
      </c>
      <c r="BC229" s="52" t="n"/>
      <c r="BD229" s="219" t="n">
        <v>13300</v>
      </c>
      <c r="BE229" s="219" t="n">
        <v>5700</v>
      </c>
      <c r="BF229" s="219" t="n"/>
      <c r="BG229" s="120">
        <f>BF229+BE229+BD229</f>
        <v/>
      </c>
      <c r="BH229" s="217">
        <f>IF(LOWER(T229)="ILS",12,1)*BG229/VLOOKUP($T229,CPC_USDConversion_xlTbl[[Currency2]:[Units/1 USD]],2,FALSE)</f>
        <v/>
      </c>
      <c r="BI229" s="224">
        <f>BH229/VLOOKUP($S229,'CP$'!$B$5:$D$74,2,FALSE)</f>
        <v/>
      </c>
      <c r="BJ229" s="140" t="n">
        <v>27000</v>
      </c>
      <c r="BK229" s="140" t="n">
        <v>41000</v>
      </c>
      <c r="BL229" s="141">
        <f>IFERROR(U229/X229,"")</f>
        <v/>
      </c>
      <c r="BM229" s="141">
        <f>IFERROR(V229/X229,"")</f>
        <v/>
      </c>
      <c r="BN229" s="141">
        <f>IFERROR(W229/X229,"")</f>
        <v/>
      </c>
      <c r="BO229" s="141">
        <f>IFERROR(AA229/AD229,"")</f>
        <v/>
      </c>
      <c r="BP229" s="141">
        <f>IFERROR(AB229/AD229,"")</f>
        <v/>
      </c>
      <c r="BQ229" s="141">
        <f>IFERROR(AC229/AD229,"")</f>
        <v/>
      </c>
      <c r="BR229" s="119" t="n">
        <v>4</v>
      </c>
      <c r="BS229" s="119" t="n">
        <v>4</v>
      </c>
      <c r="BT229" s="119" t="n">
        <v>4</v>
      </c>
      <c r="BU229" s="119" t="n"/>
      <c r="BV229" s="119" t="n"/>
      <c r="BW229" s="119" t="n"/>
      <c r="BX229" s="119" t="n"/>
      <c r="BY229" s="119" t="n"/>
      <c r="BZ229" s="119" t="inlineStr">
        <is>
          <t>Employee</t>
        </is>
      </c>
      <c r="CA229" s="142" t="inlineStr">
        <is>
          <t>S53P</t>
        </is>
      </c>
      <c r="CB229" s="131" t="n">
        <v>1</v>
      </c>
      <c r="CC229" s="143">
        <f>IF(P229&gt;1,1,P229)*CB229</f>
        <v/>
      </c>
      <c r="CD229" s="143" t="n"/>
      <c r="CE229" s="222" t="n">
        <v>36155.44</v>
      </c>
      <c r="CF229" s="86" t="n"/>
      <c r="CG229" s="219" t="n">
        <v>26541.46341463415</v>
      </c>
      <c r="CH229" s="217">
        <f>IF(LOWER(T229)="ILS",12,1)*CG229/VLOOKUP($T229,CPC_USDConversion_xlTbl[[Currency2]:[Units/1 USD]],2,FALSE)</f>
        <v/>
      </c>
      <c r="CI229" s="225">
        <f>AF229</f>
        <v/>
      </c>
      <c r="CJ229" s="225">
        <f>IFERROR(CI229-CH229,"")</f>
        <v/>
      </c>
      <c r="CK229" s="140">
        <f>ROUND(AN229*CC229,-2)</f>
        <v/>
      </c>
      <c r="CL229" s="217">
        <f>CK229/VLOOKUP($T229,'USD Converstion'!$C$7:$D$174,2,FALSE)</f>
        <v/>
      </c>
      <c r="CM229" s="145">
        <f>IF(AD229&gt;X229,1,0)</f>
        <v/>
      </c>
      <c r="CN229" s="225">
        <f>IF(CM229&gt;0,AG229,0)</f>
        <v/>
      </c>
      <c r="CO229" s="225">
        <f>IF(CM229=0,0,AF229)</f>
        <v/>
      </c>
      <c r="CP229" s="146" t="n">
        <v>0</v>
      </c>
      <c r="CQ229" s="147" t="inlineStr">
        <is>
          <t>Regular</t>
        </is>
      </c>
      <c r="CR229" s="225">
        <f>AM229/VLOOKUP(T229,'USD Converstion'!$C$7:$D$174,2,FALSE)</f>
        <v/>
      </c>
      <c r="CS229" s="226">
        <f>AT229</f>
        <v/>
      </c>
      <c r="CT229" s="222" t="n">
        <v>0</v>
      </c>
      <c r="CU229" s="227" t="n"/>
      <c r="CV229" s="145">
        <f>IF(AX229&gt;0,1,0)</f>
        <v/>
      </c>
      <c r="CW229" s="145">
        <f>IF(AY229&gt;0,1,0)</f>
        <v/>
      </c>
      <c r="CX229" s="52" t="n">
        <v>0</v>
      </c>
      <c r="DM229">
        <f>IF(LOWER(T229)="ILS",12,1)*Y229/VLOOKUP($T229,CPC_USDConversion_xlTbl[[Currency2]:[Units/1 USD]],2,FALSE)</f>
        <v/>
      </c>
    </row>
    <row r="230">
      <c r="B230" s="113" t="n">
        <v>134627</v>
      </c>
      <c r="C230" s="113" t="n">
        <v>82049</v>
      </c>
      <c r="D230" s="113" t="n">
        <v>38817</v>
      </c>
      <c r="E230" s="114" t="inlineStr">
        <is>
          <t>Rubi Ben-Sason</t>
        </is>
      </c>
      <c r="F230" s="152" t="inlineStr">
        <is>
          <t>Channel Account Manager</t>
        </is>
      </c>
      <c r="G230" s="113" t="inlineStr">
        <is>
          <t>Israel Sales</t>
        </is>
      </c>
      <c r="H230" s="113" t="inlineStr">
        <is>
          <t>Lior Goldgraber</t>
        </is>
      </c>
      <c r="I230" s="113" t="inlineStr">
        <is>
          <t>Yossi Ghez</t>
        </is>
      </c>
      <c r="J230" s="114" t="inlineStr">
        <is>
          <t>Bruno Darmon</t>
        </is>
      </c>
      <c r="K230" s="114" t="inlineStr">
        <is>
          <t>Bruno Darmon</t>
        </is>
      </c>
      <c r="L230" s="113" t="inlineStr">
        <is>
          <t>EMEA Sales</t>
        </is>
      </c>
      <c r="M230" s="115" t="n">
        <v>1</v>
      </c>
      <c r="N230" s="151">
        <f>LEFT(CA230,3)</f>
        <v/>
      </c>
      <c r="O230" s="216" t="n">
        <v>39278</v>
      </c>
      <c r="P230" s="118">
        <f>($D$5-O230)/365</f>
        <v/>
      </c>
      <c r="Q230" s="119">
        <f>Q230</f>
        <v/>
      </c>
      <c r="R230" s="52" t="n"/>
      <c r="S230" s="120" t="inlineStr">
        <is>
          <t>Israel</t>
        </is>
      </c>
      <c r="T230" s="120" t="inlineStr">
        <is>
          <t>ILS</t>
        </is>
      </c>
      <c r="U230" s="120" t="n">
        <v>42750</v>
      </c>
      <c r="V230" s="120" t="n">
        <v>10663.63636363636</v>
      </c>
      <c r="W230" s="120" t="n"/>
      <c r="X230" s="120">
        <f>W230+V230+U230</f>
        <v/>
      </c>
      <c r="Y230" s="121" t="n"/>
      <c r="Z230" s="121" t="n"/>
      <c r="AA230" s="122" t="n"/>
      <c r="AB230" s="122" t="n"/>
      <c r="AC230" s="122" t="n"/>
      <c r="AD230" s="123">
        <f>AC230+AB230+AA230</f>
        <v/>
      </c>
      <c r="AE230" s="124">
        <f>IFERROR(AD230/X230-1,"")</f>
        <v/>
      </c>
      <c r="AF230" s="217">
        <f>IF(LOWER(T230)="ILS",12,1)*X230/VLOOKUP($T230,CPC_USDConversion_xlTbl[[Currency2]:[Units/1 USD]],2,FALSE)</f>
        <v/>
      </c>
      <c r="AG230" s="217">
        <f>IF(LOWER(T230)="ILS",12,1)*AD230/VLOOKUP($T230,CPC_USDConversion_xlTbl[[Currency2]:[Units/1 USD]],2,FALSE)</f>
        <v/>
      </c>
      <c r="AH230" s="126">
        <f>AF230/VLOOKUP($S230,'CP$'!$B$5:$D$74,2,FALSE)</f>
        <v/>
      </c>
      <c r="AI230" s="126">
        <f>AG230/VLOOKUP($S230,'CP$'!$B$5:$D$74,2,FALSE)</f>
        <v/>
      </c>
      <c r="AJ230" s="52" t="n"/>
      <c r="AK230" s="127" t="inlineStr">
        <is>
          <t>Regular</t>
        </is>
      </c>
      <c r="AL230" s="218" t="n">
        <v>85000</v>
      </c>
      <c r="AM230" s="129" t="n"/>
      <c r="AN230" s="121" t="n"/>
      <c r="AO230" s="130" t="n"/>
      <c r="AP230" s="131">
        <f>IFERROR(AO230/AM230,"")</f>
        <v/>
      </c>
      <c r="AQ230" s="219">
        <f>AO230*CC230</f>
        <v/>
      </c>
      <c r="AR230" s="219" t="n"/>
      <c r="AS230" s="220">
        <f>AQ230-AR230</f>
        <v/>
      </c>
      <c r="AT230" s="217">
        <f>AS230/VLOOKUP($T230,'USD Converstion'!$C$7:$D$174,2,FALSE)</f>
        <v/>
      </c>
      <c r="AU230" s="52" t="n"/>
      <c r="AV230" s="221" t="n">
        <v>43957</v>
      </c>
      <c r="AW230" s="222" t="n">
        <v>58361.78640776699</v>
      </c>
      <c r="AX230" s="222" t="n"/>
      <c r="AY230" s="223" t="n"/>
      <c r="AZ230" s="52" t="n"/>
      <c r="BA230" s="137" t="inlineStr">
        <is>
          <t>April, 2020 - Transfer change from JS:T31M, Cost Center:PS IL (1230), Office:Tel-Aviv, Title:Professional Services Area Manager, Team:Rubi Ben-Sason - Professional Services MEA and Russia, Employment Status:Employee, Monthly Salary:31,000, Total Compensation:456000 to JS:S41P, Cost Center:Middle East Sales (1410), Office:Tel-Aviv, Title:Channel Account Manager, Team:Shay Israel - Channel Management, IL, Employment Status:Employee, Monthly Salary:26,600, Monthly Commission:11,400, Total Compensation:38000</t>
        </is>
      </c>
      <c r="BB230" s="138" t="inlineStr">
        <is>
          <t xml:space="preserve"> </t>
        </is>
      </c>
      <c r="BC230" s="52" t="n"/>
      <c r="BD230" s="219" t="n">
        <v>31000</v>
      </c>
      <c r="BE230" s="219" t="n"/>
      <c r="BF230" s="219" t="n"/>
      <c r="BG230" s="120">
        <f>BF230+BE230+BD230</f>
        <v/>
      </c>
      <c r="BH230" s="217">
        <f>IF(LOWER(T230)="ILS",12,1)*BG230/VLOOKUP($T230,CPC_USDConversion_xlTbl[[Currency2]:[Units/1 USD]],2,FALSE)</f>
        <v/>
      </c>
      <c r="BI230" s="224">
        <f>BH230/VLOOKUP($S230,'CP$'!$B$5:$D$74,2,FALSE)</f>
        <v/>
      </c>
      <c r="BJ230" s="140" t="n">
        <v>32000</v>
      </c>
      <c r="BK230" s="140" t="n">
        <v>48000</v>
      </c>
      <c r="BL230" s="141">
        <f>IFERROR(U230/X230,"")</f>
        <v/>
      </c>
      <c r="BM230" s="141">
        <f>IFERROR(V230/X230,"")</f>
        <v/>
      </c>
      <c r="BN230" s="141">
        <f>IFERROR(W230/X230,"")</f>
        <v/>
      </c>
      <c r="BO230" s="141">
        <f>IFERROR(AA230/AD230,"")</f>
        <v/>
      </c>
      <c r="BP230" s="141">
        <f>IFERROR(AB230/AD230,"")</f>
        <v/>
      </c>
      <c r="BQ230" s="141">
        <f>IFERROR(AC230/AD230,"")</f>
        <v/>
      </c>
      <c r="BR230" s="119" t="n">
        <v>4</v>
      </c>
      <c r="BS230" s="119" t="n">
        <v>4</v>
      </c>
      <c r="BT230" s="119" t="n"/>
      <c r="BU230" s="119" t="n"/>
      <c r="BV230" s="119" t="n"/>
      <c r="BW230" s="119" t="n"/>
      <c r="BX230" s="119" t="n"/>
      <c r="BY230" s="119" t="n"/>
      <c r="BZ230" s="119" t="inlineStr">
        <is>
          <t>Employee</t>
        </is>
      </c>
      <c r="CA230" s="142" t="inlineStr">
        <is>
          <t>S41P</t>
        </is>
      </c>
      <c r="CB230" s="131" t="n">
        <v>0.3333333333333333</v>
      </c>
      <c r="CC230" s="143">
        <f>IF(P230&gt;1,1,P230)*CB230</f>
        <v/>
      </c>
      <c r="CD230" s="143" t="n"/>
      <c r="CE230" s="222" t="n">
        <v>117325.6</v>
      </c>
      <c r="CF230" s="86" t="n"/>
      <c r="CG230" s="219" t="n">
        <v>37273.17073170732</v>
      </c>
      <c r="CH230" s="217">
        <f>IF(LOWER(T230)="ILS",12,1)*CG230/VLOOKUP($T230,CPC_USDConversion_xlTbl[[Currency2]:[Units/1 USD]],2,FALSE)</f>
        <v/>
      </c>
      <c r="CI230" s="225">
        <f>AF230</f>
        <v/>
      </c>
      <c r="CJ230" s="225">
        <f>IFERROR(CI230-CH230,"")</f>
        <v/>
      </c>
      <c r="CK230" s="140">
        <f>ROUND(AN230*CC230,-2)</f>
        <v/>
      </c>
      <c r="CL230" s="217">
        <f>CK230/VLOOKUP($T230,'USD Converstion'!$C$7:$D$174,2,FALSE)</f>
        <v/>
      </c>
      <c r="CM230" s="145">
        <f>IF(AD230&gt;X230,1,0)</f>
        <v/>
      </c>
      <c r="CN230" s="225">
        <f>IF(CM230&gt;0,AG230,0)</f>
        <v/>
      </c>
      <c r="CO230" s="225">
        <f>IF(CM230=0,0,AF230)</f>
        <v/>
      </c>
      <c r="CP230" s="146" t="n">
        <v>0</v>
      </c>
      <c r="CQ230" s="147" t="inlineStr">
        <is>
          <t>Regular</t>
        </is>
      </c>
      <c r="CR230" s="225">
        <f>AM230/VLOOKUP(T230,'USD Converstion'!$C$7:$D$174,2,FALSE)</f>
        <v/>
      </c>
      <c r="CS230" s="226">
        <f>AT230</f>
        <v/>
      </c>
      <c r="CT230" s="222" t="n">
        <v>0</v>
      </c>
      <c r="CU230" s="227" t="n"/>
      <c r="CV230" s="145">
        <f>IF(AX230&gt;0,1,0)</f>
        <v/>
      </c>
      <c r="CW230" s="145">
        <f>IF(AY230&gt;0,1,0)</f>
        <v/>
      </c>
      <c r="CX230" s="52" t="n">
        <v>0</v>
      </c>
      <c r="DM230">
        <f>IF(LOWER(T230)="ILS",12,1)*Y230/VLOOKUP($T230,CPC_USDConversion_xlTbl[[Currency2]:[Units/1 USD]],2,FALSE)</f>
        <v/>
      </c>
    </row>
    <row r="231">
      <c r="B231" s="113" t="n">
        <v>101581</v>
      </c>
      <c r="C231" s="113" t="n">
        <v>93228</v>
      </c>
      <c r="D231" s="113" t="n">
        <v>28684</v>
      </c>
      <c r="E231" s="114" t="inlineStr">
        <is>
          <t>Samrat Rajaram</t>
        </is>
      </c>
      <c r="F231" s="152" t="inlineStr">
        <is>
          <t>Territory Account Manager</t>
        </is>
      </c>
      <c r="G231" s="113" t="inlineStr">
        <is>
          <t>Middle East Sales Mgmt</t>
        </is>
      </c>
      <c r="H231" s="113" t="inlineStr">
        <is>
          <t>Yossi Ghez</t>
        </is>
      </c>
      <c r="I231" s="113" t="inlineStr">
        <is>
          <t>Yossi Ghez</t>
        </is>
      </c>
      <c r="J231" s="114" t="inlineStr">
        <is>
          <t>Bruno Darmon</t>
        </is>
      </c>
      <c r="K231" s="114" t="inlineStr">
        <is>
          <t>Bruno Darmon</t>
        </is>
      </c>
      <c r="L231" s="113" t="inlineStr">
        <is>
          <t>EMEA Sales</t>
        </is>
      </c>
      <c r="M231" s="115" t="n">
        <v>1</v>
      </c>
      <c r="N231" s="151">
        <f>LEFT(CA231,3)</f>
        <v/>
      </c>
      <c r="O231" s="216" t="n">
        <v>43810</v>
      </c>
      <c r="P231" s="118">
        <f>($D$5-O231)/365</f>
        <v/>
      </c>
      <c r="Q231" s="119">
        <f>Q231</f>
        <v/>
      </c>
      <c r="R231" s="52" t="n"/>
      <c r="S231" s="120" t="inlineStr">
        <is>
          <t>United Arab Emirates</t>
        </is>
      </c>
      <c r="T231" s="120" t="inlineStr">
        <is>
          <t>AED</t>
        </is>
      </c>
      <c r="U231" s="120" t="n">
        <v>369500</v>
      </c>
      <c r="V231" s="120" t="n">
        <v>174845.4545454545</v>
      </c>
      <c r="W231" s="120" t="n"/>
      <c r="X231" s="120">
        <f>W231+V231+U231</f>
        <v/>
      </c>
      <c r="Y231" s="121" t="n"/>
      <c r="Z231" s="121" t="n"/>
      <c r="AA231" s="122" t="n"/>
      <c r="AB231" s="122" t="n"/>
      <c r="AC231" s="122" t="n"/>
      <c r="AD231" s="123">
        <f>AC231+AB231+AA231</f>
        <v/>
      </c>
      <c r="AE231" s="124">
        <f>IFERROR(AD231/X231-1,"")</f>
        <v/>
      </c>
      <c r="AF231" s="217">
        <f>IF(LOWER(T231)="ILS",12,1)*X231/VLOOKUP($T231,CPC_USDConversion_xlTbl[[Currency2]:[Units/1 USD]],2,FALSE)</f>
        <v/>
      </c>
      <c r="AG231" s="217">
        <f>IF(LOWER(T231)="ILS",12,1)*AD231/VLOOKUP($T231,CPC_USDConversion_xlTbl[[Currency2]:[Units/1 USD]],2,FALSE)</f>
        <v/>
      </c>
      <c r="AH231" s="126">
        <f>AF231/VLOOKUP($S231,'CP$'!$B$5:$D$74,2,FALSE)</f>
        <v/>
      </c>
      <c r="AI231" s="126">
        <f>AG231/VLOOKUP($S231,'CP$'!$B$5:$D$74,2,FALSE)</f>
        <v/>
      </c>
      <c r="AJ231" s="52" t="n"/>
      <c r="AK231" s="127" t="inlineStr">
        <is>
          <t>Sales Variable</t>
        </is>
      </c>
      <c r="AL231" s="218" t="n"/>
      <c r="AM231" s="129" t="n"/>
      <c r="AN231" s="121" t="n"/>
      <c r="AO231" s="130" t="n"/>
      <c r="AP231" s="131">
        <f>IFERROR(AO231/AM231,"")</f>
        <v/>
      </c>
      <c r="AQ231" s="219">
        <f>AO231*CC231</f>
        <v/>
      </c>
      <c r="AR231" s="219" t="n"/>
      <c r="AS231" s="220">
        <f>AQ231-AR231</f>
        <v/>
      </c>
      <c r="AT231" s="217">
        <f>AS231/VLOOKUP($T231,'USD Converstion'!$C$7:$D$174,2,FALSE)</f>
        <v/>
      </c>
      <c r="AU231" s="52" t="n"/>
      <c r="AV231" s="221" t="n"/>
      <c r="AW231" s="222" t="n"/>
      <c r="AX231" s="222" t="n"/>
      <c r="AY231" s="223" t="n"/>
      <c r="AZ231" s="52" t="n"/>
      <c r="BA231" s="137" t="n"/>
      <c r="BB231" s="138" t="inlineStr">
        <is>
          <t xml:space="preserve"> </t>
        </is>
      </c>
      <c r="BC231" s="52" t="n"/>
      <c r="BD231" s="219" t="n">
        <v>288000</v>
      </c>
      <c r="BE231" s="219" t="n">
        <v>192000</v>
      </c>
      <c r="BF231" s="219" t="n"/>
      <c r="BG231" s="120">
        <f>BF231+BE231+BD231</f>
        <v/>
      </c>
      <c r="BH231" s="217">
        <f>IF(LOWER(T231)="ILS",12,1)*BG231/VLOOKUP($T231,CPC_USDConversion_xlTbl[[Currency2]:[Units/1 USD]],2,FALSE)</f>
        <v/>
      </c>
      <c r="BI231" s="224">
        <f>BH231/VLOOKUP($S231,'CP$'!$B$5:$D$74,2,FALSE)</f>
        <v/>
      </c>
      <c r="BJ231" s="140" t="n">
        <v>350000</v>
      </c>
      <c r="BK231" s="140" t="n">
        <v>650000</v>
      </c>
      <c r="BL231" s="141">
        <f>IFERROR(U231/X231,"")</f>
        <v/>
      </c>
      <c r="BM231" s="141">
        <f>IFERROR(V231/X231,"")</f>
        <v/>
      </c>
      <c r="BN231" s="141">
        <f>IFERROR(W231/X231,"")</f>
        <v/>
      </c>
      <c r="BO231" s="141">
        <f>IFERROR(AA231/AD231,"")</f>
        <v/>
      </c>
      <c r="BP231" s="141">
        <f>IFERROR(AB231/AD231,"")</f>
        <v/>
      </c>
      <c r="BQ231" s="141">
        <f>IFERROR(AC231/AD231,"")</f>
        <v/>
      </c>
      <c r="BR231" s="119" t="n"/>
      <c r="BS231" s="119" t="n"/>
      <c r="BT231" s="119" t="n">
        <v>4</v>
      </c>
      <c r="BU231" s="119" t="n"/>
      <c r="BV231" s="119" t="n"/>
      <c r="BW231" s="119" t="n"/>
      <c r="BX231" s="119" t="n"/>
      <c r="BY231" s="119" t="n"/>
      <c r="BZ231" s="119" t="inlineStr">
        <is>
          <t>Employee</t>
        </is>
      </c>
      <c r="CA231" s="142" t="inlineStr">
        <is>
          <t>S53P</t>
        </is>
      </c>
      <c r="CB231" s="131" t="n">
        <v>1</v>
      </c>
      <c r="CC231" s="143">
        <f>IF(P231&gt;1,1,P231)*CB231</f>
        <v/>
      </c>
      <c r="CD231" s="143" t="n"/>
      <c r="CE231" s="222" t="n"/>
      <c r="CF231" s="86" t="n"/>
      <c r="CG231" s="219" t="n">
        <v>468492.6829268293</v>
      </c>
      <c r="CH231" s="217">
        <f>IF(LOWER(T231)="ILS",12,1)*CG231/VLOOKUP($T231,CPC_USDConversion_xlTbl[[Currency2]:[Units/1 USD]],2,FALSE)</f>
        <v/>
      </c>
      <c r="CI231" s="225">
        <f>AF231</f>
        <v/>
      </c>
      <c r="CJ231" s="225">
        <f>IFERROR(CI231-CH231,"")</f>
        <v/>
      </c>
      <c r="CK231" s="140">
        <f>ROUND(AN231*CC231,-2)</f>
        <v/>
      </c>
      <c r="CL231" s="217">
        <f>CK231/VLOOKUP($T231,'USD Converstion'!$C$7:$D$174,2,FALSE)</f>
        <v/>
      </c>
      <c r="CM231" s="145">
        <f>IF(AD231&gt;X231,1,0)</f>
        <v/>
      </c>
      <c r="CN231" s="225">
        <f>IF(CM231&gt;0,AG231,0)</f>
        <v/>
      </c>
      <c r="CO231" s="225">
        <f>IF(CM231=0,0,AF231)</f>
        <v/>
      </c>
      <c r="CP231" s="146" t="n">
        <v>0</v>
      </c>
      <c r="CQ231" s="147" t="inlineStr">
        <is>
          <t>Regular</t>
        </is>
      </c>
      <c r="CR231" s="225">
        <f>AM231/VLOOKUP(T231,'USD Converstion'!$C$7:$D$174,2,FALSE)</f>
        <v/>
      </c>
      <c r="CS231" s="226">
        <f>AT231</f>
        <v/>
      </c>
      <c r="CT231" s="222" t="n">
        <v>0</v>
      </c>
      <c r="CU231" s="227" t="n"/>
      <c r="CV231" s="145">
        <f>IF(AX231&gt;0,1,0)</f>
        <v/>
      </c>
      <c r="CW231" s="145">
        <f>IF(AY231&gt;0,1,0)</f>
        <v/>
      </c>
      <c r="CX231" s="52" t="n">
        <v>0</v>
      </c>
      <c r="DM231">
        <f>IF(LOWER(T231)="ILS",12,1)*Y231/VLOOKUP($T231,CPC_USDConversion_xlTbl[[Currency2]:[Units/1 USD]],2,FALSE)</f>
        <v/>
      </c>
    </row>
    <row r="232">
      <c r="B232" s="113" t="n">
        <v>129572</v>
      </c>
      <c r="C232" s="113" t="n">
        <v>48275</v>
      </c>
      <c r="D232" s="113" t="n">
        <v>117024</v>
      </c>
      <c r="E232" s="114" t="inlineStr">
        <is>
          <t>Sandeep Gehi</t>
        </is>
      </c>
      <c r="F232" s="152" t="inlineStr">
        <is>
          <t>Account Manager</t>
        </is>
      </c>
      <c r="G232" s="113" t="inlineStr">
        <is>
          <t>Middle East Sales Mgmt</t>
        </is>
      </c>
      <c r="H232" s="113" t="inlineStr">
        <is>
          <t>Yossi Ghez</t>
        </is>
      </c>
      <c r="I232" s="113" t="inlineStr">
        <is>
          <t>Yossi Ghez</t>
        </is>
      </c>
      <c r="J232" s="114" t="inlineStr">
        <is>
          <t>Bruno Darmon</t>
        </is>
      </c>
      <c r="K232" s="114" t="inlineStr">
        <is>
          <t>Bruno Darmon</t>
        </is>
      </c>
      <c r="L232" s="113" t="inlineStr">
        <is>
          <t>EMEA Sales</t>
        </is>
      </c>
      <c r="M232" s="115" t="n">
        <v>1</v>
      </c>
      <c r="N232" s="151">
        <f>LEFT(CA232,3)</f>
        <v/>
      </c>
      <c r="O232" s="216" t="n">
        <v>43359</v>
      </c>
      <c r="P232" s="118">
        <f>($D$5-O232)/365</f>
        <v/>
      </c>
      <c r="Q232" s="119">
        <f>Q232</f>
        <v/>
      </c>
      <c r="R232" s="52" t="n"/>
      <c r="S232" s="120" t="inlineStr">
        <is>
          <t>United Arab Emirates</t>
        </is>
      </c>
      <c r="T232" s="120" t="inlineStr">
        <is>
          <t>AED</t>
        </is>
      </c>
      <c r="U232" s="120" t="n">
        <v>442000</v>
      </c>
      <c r="V232" s="120" t="n">
        <v>209390.9090909091</v>
      </c>
      <c r="W232" s="120" t="n"/>
      <c r="X232" s="120">
        <f>W232+V232+U232</f>
        <v/>
      </c>
      <c r="Y232" s="121" t="n"/>
      <c r="Z232" s="121" t="n"/>
      <c r="AA232" s="122" t="n"/>
      <c r="AB232" s="122" t="n"/>
      <c r="AC232" s="122" t="n"/>
      <c r="AD232" s="123">
        <f>AC232+AB232+AA232</f>
        <v/>
      </c>
      <c r="AE232" s="124">
        <f>IFERROR(AD232/X232-1,"")</f>
        <v/>
      </c>
      <c r="AF232" s="217">
        <f>IF(LOWER(T232)="ILS",12,1)*X232/VLOOKUP($T232,CPC_USDConversion_xlTbl[[Currency2]:[Units/1 USD]],2,FALSE)</f>
        <v/>
      </c>
      <c r="AG232" s="217">
        <f>IF(LOWER(T232)="ILS",12,1)*AD232/VLOOKUP($T232,CPC_USDConversion_xlTbl[[Currency2]:[Units/1 USD]],2,FALSE)</f>
        <v/>
      </c>
      <c r="AH232" s="126">
        <f>AF232/VLOOKUP($S232,'CP$'!$B$5:$D$74,2,FALSE)</f>
        <v/>
      </c>
      <c r="AI232" s="126">
        <f>AG232/VLOOKUP($S232,'CP$'!$B$5:$D$74,2,FALSE)</f>
        <v/>
      </c>
      <c r="AJ232" s="52" t="n"/>
      <c r="AK232" s="127" t="inlineStr">
        <is>
          <t>Sales Variable</t>
        </is>
      </c>
      <c r="AL232" s="218" t="n"/>
      <c r="AM232" s="129" t="n"/>
      <c r="AN232" s="121" t="n"/>
      <c r="AO232" s="130" t="n"/>
      <c r="AP232" s="131">
        <f>IFERROR(AO232/AM232,"")</f>
        <v/>
      </c>
      <c r="AQ232" s="219">
        <f>AO232*CC232</f>
        <v/>
      </c>
      <c r="AR232" s="219" t="n"/>
      <c r="AS232" s="220">
        <f>AQ232-AR232</f>
        <v/>
      </c>
      <c r="AT232" s="217">
        <f>AS232/VLOOKUP($T232,'USD Converstion'!$C$7:$D$174,2,FALSE)</f>
        <v/>
      </c>
      <c r="AU232" s="52" t="n"/>
      <c r="AV232" s="221" t="n"/>
      <c r="AW232" s="222" t="n"/>
      <c r="AX232" s="222" t="n"/>
      <c r="AY232" s="223" t="n"/>
      <c r="AZ232" s="52" t="n"/>
      <c r="BA232" s="137" t="inlineStr">
        <is>
          <t>January, 2021 - Compensation change from Yearly Salary:276000, Yearly Commission:184000, Total Compensation:460000 to RSU:40000, Yearly Salary:346000, Yearly Commission:230000, Total Compensation:576000</t>
        </is>
      </c>
      <c r="BB232" s="138" t="inlineStr">
        <is>
          <t xml:space="preserve"> </t>
        </is>
      </c>
      <c r="BC232" s="52" t="n"/>
      <c r="BD232" s="219" t="n">
        <v>276000</v>
      </c>
      <c r="BE232" s="219" t="n">
        <v>184000</v>
      </c>
      <c r="BF232" s="219" t="n"/>
      <c r="BG232" s="120">
        <f>BF232+BE232+BD232</f>
        <v/>
      </c>
      <c r="BH232" s="217">
        <f>IF(LOWER(T232)="ILS",12,1)*BG232/VLOOKUP($T232,CPC_USDConversion_xlTbl[[Currency2]:[Units/1 USD]],2,FALSE)</f>
        <v/>
      </c>
      <c r="BI232" s="224">
        <f>BH232/VLOOKUP($S232,'CP$'!$B$5:$D$74,2,FALSE)</f>
        <v/>
      </c>
      <c r="BJ232" s="140" t="n">
        <v>500000</v>
      </c>
      <c r="BK232" s="140" t="n">
        <v>800000</v>
      </c>
      <c r="BL232" s="141">
        <f>IFERROR(U232/X232,"")</f>
        <v/>
      </c>
      <c r="BM232" s="141">
        <f>IFERROR(V232/X232,"")</f>
        <v/>
      </c>
      <c r="BN232" s="141">
        <f>IFERROR(W232/X232,"")</f>
        <v/>
      </c>
      <c r="BO232" s="141">
        <f>IFERROR(AA232/AD232,"")</f>
        <v/>
      </c>
      <c r="BP232" s="141">
        <f>IFERROR(AB232/AD232,"")</f>
        <v/>
      </c>
      <c r="BQ232" s="141">
        <f>IFERROR(AC232/AD232,"")</f>
        <v/>
      </c>
      <c r="BR232" s="119" t="n">
        <v>2</v>
      </c>
      <c r="BS232" s="119" t="n">
        <v>2</v>
      </c>
      <c r="BT232" s="119" t="n">
        <v>4</v>
      </c>
      <c r="BU232" s="119" t="n"/>
      <c r="BV232" s="119" t="n"/>
      <c r="BW232" s="119" t="n"/>
      <c r="BX232" s="119" t="n"/>
      <c r="BY232" s="119" t="n"/>
      <c r="BZ232" s="119" t="inlineStr">
        <is>
          <t>Employee</t>
        </is>
      </c>
      <c r="CA232" s="142" t="inlineStr">
        <is>
          <t>S43P</t>
        </is>
      </c>
      <c r="CB232" s="131" t="n">
        <v>1</v>
      </c>
      <c r="CC232" s="143">
        <f>IF(P232&gt;1,1,P232)*CB232</f>
        <v/>
      </c>
      <c r="CD232" s="143" t="n"/>
      <c r="CE232" s="222" t="n"/>
      <c r="CF232" s="86" t="n"/>
      <c r="CG232" s="219" t="n">
        <v>448980.4878048781</v>
      </c>
      <c r="CH232" s="217">
        <f>IF(LOWER(T232)="ILS",12,1)*CG232/VLOOKUP($T232,CPC_USDConversion_xlTbl[[Currency2]:[Units/1 USD]],2,FALSE)</f>
        <v/>
      </c>
      <c r="CI232" s="225">
        <f>AF232</f>
        <v/>
      </c>
      <c r="CJ232" s="225">
        <f>IFERROR(CI232-CH232,"")</f>
        <v/>
      </c>
      <c r="CK232" s="140">
        <f>ROUND(AN232*CC232,-2)</f>
        <v/>
      </c>
      <c r="CL232" s="217">
        <f>CK232/VLOOKUP($T232,'USD Converstion'!$C$7:$D$174,2,FALSE)</f>
        <v/>
      </c>
      <c r="CM232" s="145">
        <f>IF(AD232&gt;X232,1,0)</f>
        <v/>
      </c>
      <c r="CN232" s="225">
        <f>IF(CM232&gt;0,AG232,0)</f>
        <v/>
      </c>
      <c r="CO232" s="225">
        <f>IF(CM232=0,0,AF232)</f>
        <v/>
      </c>
      <c r="CP232" s="146" t="n">
        <v>0</v>
      </c>
      <c r="CQ232" s="147" t="inlineStr">
        <is>
          <t>Regular</t>
        </is>
      </c>
      <c r="CR232" s="225">
        <f>AM232/VLOOKUP(T232,'USD Converstion'!$C$7:$D$174,2,FALSE)</f>
        <v/>
      </c>
      <c r="CS232" s="226">
        <f>AT232</f>
        <v/>
      </c>
      <c r="CT232" s="222" t="n">
        <v>0</v>
      </c>
      <c r="CU232" s="227" t="n"/>
      <c r="CV232" s="145">
        <f>IF(AX232&gt;0,1,0)</f>
        <v/>
      </c>
      <c r="CW232" s="145">
        <f>IF(AY232&gt;0,1,0)</f>
        <v/>
      </c>
      <c r="CX232" s="52" t="n">
        <v>0</v>
      </c>
      <c r="DM232">
        <f>IF(LOWER(T232)="ILS",12,1)*Y232/VLOOKUP($T232,CPC_USDConversion_xlTbl[[Currency2]:[Units/1 USD]],2,FALSE)</f>
        <v/>
      </c>
    </row>
    <row r="233">
      <c r="B233" s="113" t="n">
        <v>131513</v>
      </c>
      <c r="C233" s="113" t="n">
        <v>92960</v>
      </c>
      <c r="D233" s="113" t="n">
        <v>43136</v>
      </c>
      <c r="E233" s="114" t="inlineStr">
        <is>
          <t>Bryan O'Driscoll</t>
        </is>
      </c>
      <c r="F233" s="152" t="inlineStr">
        <is>
          <t>EMEA Regional Sales Planning Manager</t>
        </is>
      </c>
      <c r="G233" s="113" t="inlineStr">
        <is>
          <t>Sales Enablement intl</t>
        </is>
      </c>
      <c r="H233" s="113" t="inlineStr">
        <is>
          <t>Shira Bar Yosef</t>
        </is>
      </c>
      <c r="I233" s="113" t="inlineStr">
        <is>
          <t>Shira Bar Yosef</t>
        </is>
      </c>
      <c r="J233" s="114" t="inlineStr">
        <is>
          <t>Shira Bar Yosef</t>
        </is>
      </c>
      <c r="K233" s="114" t="inlineStr">
        <is>
          <t>Shira Bar Yosef</t>
        </is>
      </c>
      <c r="L233" s="113" t="inlineStr">
        <is>
          <t>Sales Enablement</t>
        </is>
      </c>
      <c r="M233" s="115" t="n">
        <v>1</v>
      </c>
      <c r="N233" s="151">
        <f>LEFT(CA233,3)</f>
        <v/>
      </c>
      <c r="O233" s="216" t="n">
        <v>43122</v>
      </c>
      <c r="P233" s="118">
        <f>($D$5-O233)/365</f>
        <v/>
      </c>
      <c r="Q233" s="119">
        <f>Q233</f>
        <v/>
      </c>
      <c r="R233" s="52" t="n"/>
      <c r="S233" s="120" t="inlineStr">
        <is>
          <t>France</t>
        </is>
      </c>
      <c r="T233" s="120" t="inlineStr">
        <is>
          <t>EUR</t>
        </is>
      </c>
      <c r="U233" s="120" t="n">
        <v>114500</v>
      </c>
      <c r="V233" s="120" t="n"/>
      <c r="W233" s="120" t="n">
        <v>9547.619047619048</v>
      </c>
      <c r="X233" s="120">
        <f>W233+V233+U233</f>
        <v/>
      </c>
      <c r="Y233" s="121" t="n"/>
      <c r="Z233" s="121" t="n"/>
      <c r="AA233" s="122" t="n"/>
      <c r="AB233" s="122" t="n"/>
      <c r="AC233" s="122" t="n"/>
      <c r="AD233" s="123">
        <f>AC233+AB233+AA233</f>
        <v/>
      </c>
      <c r="AE233" s="124">
        <f>IFERROR(AD233/X233-1,"")</f>
        <v/>
      </c>
      <c r="AF233" s="217">
        <f>IF(LOWER(T233)="ILS",12,1)*X233/VLOOKUP($T233,CPC_USDConversion_xlTbl[[Currency2]:[Units/1 USD]],2,FALSE)</f>
        <v/>
      </c>
      <c r="AG233" s="217">
        <f>IF(LOWER(T233)="ILS",12,1)*AD233/VLOOKUP($T233,CPC_USDConversion_xlTbl[[Currency2]:[Units/1 USD]],2,FALSE)</f>
        <v/>
      </c>
      <c r="AH233" s="126">
        <f>AF233/VLOOKUP($S233,'CP$'!$B$5:$D$74,2,FALSE)</f>
        <v/>
      </c>
      <c r="AI233" s="126">
        <f>AG233/VLOOKUP($S233,'CP$'!$B$5:$D$74,2,FALSE)</f>
        <v/>
      </c>
      <c r="AJ233" s="52" t="n"/>
      <c r="AK233" s="127" t="inlineStr">
        <is>
          <t>Target Bonus</t>
        </is>
      </c>
      <c r="AL233" s="218" t="n">
        <v>11000</v>
      </c>
      <c r="AM233" s="129" t="n">
        <v>9500</v>
      </c>
      <c r="AN233" s="121" t="n"/>
      <c r="AO233" s="130" t="n"/>
      <c r="AP233" s="131">
        <f>IFERROR(AO233/AM233,"")</f>
        <v/>
      </c>
      <c r="AQ233" s="219">
        <f>AO233*CC233</f>
        <v/>
      </c>
      <c r="AR233" s="219" t="n"/>
      <c r="AS233" s="220">
        <f>AQ233-AR233</f>
        <v/>
      </c>
      <c r="AT233" s="217">
        <f>AS233/VLOOKUP($T233,'USD Converstion'!$C$7:$D$174,2,FALSE)</f>
        <v/>
      </c>
      <c r="AU233" s="52" t="n"/>
      <c r="AV233" s="221" t="n">
        <v>43957</v>
      </c>
      <c r="AW233" s="222" t="n">
        <v>38975.52427184465</v>
      </c>
      <c r="AX233" s="222" t="n"/>
      <c r="AY233" s="223" t="n"/>
      <c r="AZ233" s="52" t="n"/>
      <c r="BA233" s="137" t="n"/>
      <c r="BB233" s="138" t="inlineStr">
        <is>
          <t xml:space="preserve"> </t>
        </is>
      </c>
      <c r="BC233" s="52" t="n"/>
      <c r="BD233" s="219" t="n">
        <v>82000</v>
      </c>
      <c r="BE233" s="219" t="n"/>
      <c r="BF233" s="219" t="n">
        <v>9000</v>
      </c>
      <c r="BG233" s="120">
        <f>BF233+BE233+BD233</f>
        <v/>
      </c>
      <c r="BH233" s="217">
        <f>IF(LOWER(T233)="ILS",12,1)*BG233/VLOOKUP($T233,CPC_USDConversion_xlTbl[[Currency2]:[Units/1 USD]],2,FALSE)</f>
        <v/>
      </c>
      <c r="BI233" s="224">
        <f>BH233/VLOOKUP($S233,'CP$'!$B$5:$D$74,2,FALSE)</f>
        <v/>
      </c>
      <c r="BJ233" s="140" t="n">
        <v>65000</v>
      </c>
      <c r="BK233" s="140" t="n">
        <v>95000</v>
      </c>
      <c r="BL233" s="141">
        <f>IFERROR(U233/X233,"")</f>
        <v/>
      </c>
      <c r="BM233" s="141">
        <f>IFERROR(V233/X233,"")</f>
        <v/>
      </c>
      <c r="BN233" s="141">
        <f>IFERROR(W233/X233,"")</f>
        <v/>
      </c>
      <c r="BO233" s="141">
        <f>IFERROR(AA233/AD233,"")</f>
        <v/>
      </c>
      <c r="BP233" s="141">
        <f>IFERROR(AB233/AD233,"")</f>
        <v/>
      </c>
      <c r="BQ233" s="141">
        <f>IFERROR(AC233/AD233,"")</f>
        <v/>
      </c>
      <c r="BR233" s="119" t="n">
        <v>5</v>
      </c>
      <c r="BS233" s="119" t="n">
        <v>4</v>
      </c>
      <c r="BT233" s="119" t="n">
        <v>4</v>
      </c>
      <c r="BU233" s="119" t="n"/>
      <c r="BV233" s="119" t="n"/>
      <c r="BW233" s="119" t="n"/>
      <c r="BX233" s="119" t="n"/>
      <c r="BY233" s="119" t="n"/>
      <c r="BZ233" s="119" t="inlineStr">
        <is>
          <t>Employee</t>
        </is>
      </c>
      <c r="CA233" s="142" t="inlineStr">
        <is>
          <t>M45M</t>
        </is>
      </c>
      <c r="CB233" s="131" t="n">
        <v>1</v>
      </c>
      <c r="CC233" s="143">
        <f>IF(P233&gt;1,1,P233)*CB233</f>
        <v/>
      </c>
      <c r="CD233" s="143" t="n"/>
      <c r="CE233" s="222" t="n">
        <v>57465.6</v>
      </c>
      <c r="CF233" s="86" t="n"/>
      <c r="CG233" s="219" t="n">
        <v>91419.51219512196</v>
      </c>
      <c r="CH233" s="217">
        <f>IF(LOWER(T233)="ILS",12,1)*CG233/VLOOKUP($T233,CPC_USDConversion_xlTbl[[Currency2]:[Units/1 USD]],2,FALSE)</f>
        <v/>
      </c>
      <c r="CI233" s="225">
        <f>AF233</f>
        <v/>
      </c>
      <c r="CJ233" s="225">
        <f>IFERROR(CI233-CH233,"")</f>
        <v/>
      </c>
      <c r="CK233" s="140">
        <f>ROUND(AN233*CC233,-2)</f>
        <v/>
      </c>
      <c r="CL233" s="217">
        <f>CK233/VLOOKUP($T233,'USD Converstion'!$C$7:$D$174,2,FALSE)</f>
        <v/>
      </c>
      <c r="CM233" s="145">
        <f>IF(AD233&gt;X233,1,0)</f>
        <v/>
      </c>
      <c r="CN233" s="225">
        <f>IF(CM233&gt;0,AG233,0)</f>
        <v/>
      </c>
      <c r="CO233" s="225">
        <f>IF(CM233=0,0,AF233)</f>
        <v/>
      </c>
      <c r="CP233" s="146" t="n">
        <v>0</v>
      </c>
      <c r="CQ233" s="147" t="inlineStr">
        <is>
          <t>Regular</t>
        </is>
      </c>
      <c r="CR233" s="225">
        <f>AM233/VLOOKUP(T233,'USD Converstion'!$C$7:$D$174,2,FALSE)</f>
        <v/>
      </c>
      <c r="CS233" s="226">
        <f>AT233</f>
        <v/>
      </c>
      <c r="CT233" s="222" t="n">
        <v>0</v>
      </c>
      <c r="CU233" s="227" t="n"/>
      <c r="CV233" s="145">
        <f>IF(AX233&gt;0,1,0)</f>
        <v/>
      </c>
      <c r="CW233" s="145">
        <f>IF(AY233&gt;0,1,0)</f>
        <v/>
      </c>
      <c r="CX233" s="52" t="n">
        <v>0</v>
      </c>
      <c r="DM233">
        <f>IF(LOWER(T233)="ILS",12,1)*Y233/VLOOKUP($T233,CPC_USDConversion_xlTbl[[Currency2]:[Units/1 USD]],2,FALSE)</f>
        <v/>
      </c>
    </row>
    <row r="234">
      <c r="B234" s="113" t="n">
        <v>118647</v>
      </c>
      <c r="C234" s="113" t="n">
        <v>105580</v>
      </c>
      <c r="D234" s="113" t="n">
        <v>82573</v>
      </c>
      <c r="E234" s="114" t="inlineStr">
        <is>
          <t>Levente Matyas</t>
        </is>
      </c>
      <c r="F234" s="152" t="inlineStr">
        <is>
          <t>EMEA Regional Sales Planning Lead</t>
        </is>
      </c>
      <c r="G234" s="113" t="inlineStr">
        <is>
          <t>Sales Enablement intl</t>
        </is>
      </c>
      <c r="H234" s="113" t="inlineStr">
        <is>
          <t>Shira Bar Yosef</t>
        </is>
      </c>
      <c r="I234" s="113" t="inlineStr">
        <is>
          <t>Shira Bar Yosef</t>
        </is>
      </c>
      <c r="J234" s="114" t="inlineStr">
        <is>
          <t>Shira Bar Yosef</t>
        </is>
      </c>
      <c r="K234" s="114" t="inlineStr">
        <is>
          <t>Shira Bar Yosef</t>
        </is>
      </c>
      <c r="L234" s="113" t="inlineStr">
        <is>
          <t>Sales Enablement</t>
        </is>
      </c>
      <c r="M234" s="115" t="n">
        <v>1</v>
      </c>
      <c r="N234" s="151">
        <f>LEFT(CA234,3)</f>
        <v/>
      </c>
      <c r="O234" s="216" t="n">
        <v>43850</v>
      </c>
      <c r="P234" s="118">
        <f>($D$5-O234)/365</f>
        <v/>
      </c>
      <c r="Q234" s="119">
        <f>Q234</f>
        <v/>
      </c>
      <c r="R234" s="52" t="n"/>
      <c r="S234" s="120" t="inlineStr">
        <is>
          <t>France</t>
        </is>
      </c>
      <c r="T234" s="120" t="inlineStr">
        <is>
          <t>EUR</t>
        </is>
      </c>
      <c r="U234" s="120" t="n">
        <v>84500</v>
      </c>
      <c r="V234" s="120" t="n"/>
      <c r="W234" s="120" t="n">
        <v>7166.666666666666</v>
      </c>
      <c r="X234" s="120">
        <f>W234+V234+U234</f>
        <v/>
      </c>
      <c r="Y234" s="121" t="n"/>
      <c r="Z234" s="121" t="n"/>
      <c r="AA234" s="122" t="n"/>
      <c r="AB234" s="122" t="n"/>
      <c r="AC234" s="122" t="n"/>
      <c r="AD234" s="123">
        <f>AC234+AB234+AA234</f>
        <v/>
      </c>
      <c r="AE234" s="124">
        <f>IFERROR(AD234/X234-1,"")</f>
        <v/>
      </c>
      <c r="AF234" s="217">
        <f>IF(LOWER(T234)="ILS",12,1)*X234/VLOOKUP($T234,CPC_USDConversion_xlTbl[[Currency2]:[Units/1 USD]],2,FALSE)</f>
        <v/>
      </c>
      <c r="AG234" s="217">
        <f>IF(LOWER(T234)="ILS",12,1)*AD234/VLOOKUP($T234,CPC_USDConversion_xlTbl[[Currency2]:[Units/1 USD]],2,FALSE)</f>
        <v/>
      </c>
      <c r="AH234" s="126">
        <f>AF234/VLOOKUP($S234,'CP$'!$B$5:$D$74,2,FALSE)</f>
        <v/>
      </c>
      <c r="AI234" s="126">
        <f>AG234/VLOOKUP($S234,'CP$'!$B$5:$D$74,2,FALSE)</f>
        <v/>
      </c>
      <c r="AJ234" s="52" t="n"/>
      <c r="AK234" s="127" t="inlineStr">
        <is>
          <t>Target Bonus</t>
        </is>
      </c>
      <c r="AL234" s="218" t="n"/>
      <c r="AM234" s="129" t="n">
        <v>7000</v>
      </c>
      <c r="AN234" s="121" t="n"/>
      <c r="AO234" s="130" t="n"/>
      <c r="AP234" s="131">
        <f>IFERROR(AO234/AM234,"")</f>
        <v/>
      </c>
      <c r="AQ234" s="219">
        <f>AO234*CC234</f>
        <v/>
      </c>
      <c r="AR234" s="219" t="n"/>
      <c r="AS234" s="220">
        <f>AQ234-AR234</f>
        <v/>
      </c>
      <c r="AT234" s="217">
        <f>AS234/VLOOKUP($T234,'USD Converstion'!$C$7:$D$174,2,FALSE)</f>
        <v/>
      </c>
      <c r="AU234" s="52" t="n"/>
      <c r="AV234" s="221" t="n"/>
      <c r="AW234" s="222" t="n"/>
      <c r="AX234" s="222" t="n"/>
      <c r="AY234" s="223" t="n"/>
      <c r="AZ234" s="52" t="n"/>
      <c r="BA234" s="137" t="n"/>
      <c r="BB234" s="138" t="inlineStr">
        <is>
          <t xml:space="preserve"> </t>
        </is>
      </c>
      <c r="BC234" s="52" t="n"/>
      <c r="BD234" s="219" t="n"/>
      <c r="BE234" s="219" t="n"/>
      <c r="BF234" s="219" t="n"/>
      <c r="BG234" s="120">
        <f>BF234+BE234+BD234</f>
        <v/>
      </c>
      <c r="BH234" s="217">
        <f>IF(LOWER(T234)="ILS",12,1)*BG234/VLOOKUP($T234,CPC_USDConversion_xlTbl[[Currency2]:[Units/1 USD]],2,FALSE)</f>
        <v/>
      </c>
      <c r="BI234" s="224">
        <f>BH234/VLOOKUP($S234,'CP$'!$B$5:$D$74,2,FALSE)</f>
        <v/>
      </c>
      <c r="BJ234" s="140" t="n">
        <v>50000</v>
      </c>
      <c r="BK234" s="140" t="n">
        <v>70000</v>
      </c>
      <c r="BL234" s="141">
        <f>IFERROR(U234/X234,"")</f>
        <v/>
      </c>
      <c r="BM234" s="141">
        <f>IFERROR(V234/X234,"")</f>
        <v/>
      </c>
      <c r="BN234" s="141">
        <f>IFERROR(W234/X234,"")</f>
        <v/>
      </c>
      <c r="BO234" s="141">
        <f>IFERROR(AA234/AD234,"")</f>
        <v/>
      </c>
      <c r="BP234" s="141">
        <f>IFERROR(AB234/AD234,"")</f>
        <v/>
      </c>
      <c r="BQ234" s="141">
        <f>IFERROR(AC234/AD234,"")</f>
        <v/>
      </c>
      <c r="BR234" s="119" t="n"/>
      <c r="BS234" s="119" t="n"/>
      <c r="BT234" s="119" t="n">
        <v>4</v>
      </c>
      <c r="BU234" s="119" t="n"/>
      <c r="BV234" s="119" t="n"/>
      <c r="BW234" s="119" t="n"/>
      <c r="BX234" s="119" t="n"/>
      <c r="BY234" s="119" t="n"/>
      <c r="BZ234" s="119" t="inlineStr">
        <is>
          <t>Employee</t>
        </is>
      </c>
      <c r="CA234" s="142" t="inlineStr">
        <is>
          <t>P51P</t>
        </is>
      </c>
      <c r="CB234" s="131" t="n">
        <v>1</v>
      </c>
      <c r="CC234" s="143">
        <f>IF(P234&gt;1,1,P234)*CB234</f>
        <v/>
      </c>
      <c r="CD234" s="143" t="n"/>
      <c r="CE234" s="222" t="n"/>
      <c r="CF234" s="86" t="n"/>
      <c r="CG234" s="219" t="n">
        <v>65565.85365853659</v>
      </c>
      <c r="CH234" s="217">
        <f>IF(LOWER(T234)="ILS",12,1)*CG234/VLOOKUP($T234,CPC_USDConversion_xlTbl[[Currency2]:[Units/1 USD]],2,FALSE)</f>
        <v/>
      </c>
      <c r="CI234" s="225">
        <f>AF234</f>
        <v/>
      </c>
      <c r="CJ234" s="225">
        <f>IFERROR(CI234-CH234,"")</f>
        <v/>
      </c>
      <c r="CK234" s="140">
        <f>ROUND(AN234*CC234,-2)</f>
        <v/>
      </c>
      <c r="CL234" s="217">
        <f>CK234/VLOOKUP($T234,'USD Converstion'!$C$7:$D$174,2,FALSE)</f>
        <v/>
      </c>
      <c r="CM234" s="145">
        <f>IF(AD234&gt;X234,1,0)</f>
        <v/>
      </c>
      <c r="CN234" s="225">
        <f>IF(CM234&gt;0,AG234,0)</f>
        <v/>
      </c>
      <c r="CO234" s="225">
        <f>IF(CM234=0,0,AF234)</f>
        <v/>
      </c>
      <c r="CP234" s="146" t="n">
        <v>0</v>
      </c>
      <c r="CQ234" s="147" t="inlineStr">
        <is>
          <t>Regular</t>
        </is>
      </c>
      <c r="CR234" s="225">
        <f>AM234/VLOOKUP(T234,'USD Converstion'!$C$7:$D$174,2,FALSE)</f>
        <v/>
      </c>
      <c r="CS234" s="226">
        <f>AT234</f>
        <v/>
      </c>
      <c r="CT234" s="222" t="n">
        <v>0</v>
      </c>
      <c r="CU234" s="227" t="n"/>
      <c r="CV234" s="145">
        <f>IF(AX234&gt;0,1,0)</f>
        <v/>
      </c>
      <c r="CW234" s="145">
        <f>IF(AY234&gt;0,1,0)</f>
        <v/>
      </c>
      <c r="CX234" s="52" t="n">
        <v>0</v>
      </c>
      <c r="DM234">
        <f>IF(LOWER(T234)="ILS",12,1)*Y234/VLOOKUP($T234,CPC_USDConversion_xlTbl[[Currency2]:[Units/1 USD]],2,FALSE)</f>
        <v/>
      </c>
    </row>
    <row r="235">
      <c r="B235" s="113" t="n">
        <v>131053</v>
      </c>
      <c r="C235" s="113" t="n">
        <v>111215</v>
      </c>
      <c r="D235" s="113" t="n">
        <v>69363</v>
      </c>
      <c r="E235" s="114" t="inlineStr">
        <is>
          <t>Daniel Swan</t>
        </is>
      </c>
      <c r="F235" s="152" t="inlineStr">
        <is>
          <t xml:space="preserve">Infinity Customer Success Manager </t>
        </is>
      </c>
      <c r="G235" s="113" t="inlineStr">
        <is>
          <t>Customer Success and Pre-Sales Tools</t>
        </is>
      </c>
      <c r="H235" s="113" t="inlineStr">
        <is>
          <t>Yael Haker</t>
        </is>
      </c>
      <c r="I235" s="113" t="inlineStr">
        <is>
          <t>Tal Maharam</t>
        </is>
      </c>
      <c r="J235" s="114" t="inlineStr">
        <is>
          <t>Avi Rembaum</t>
        </is>
      </c>
      <c r="K235" s="114" t="inlineStr">
        <is>
          <t>Avi Rembaum</t>
        </is>
      </c>
      <c r="L235" s="113" t="inlineStr">
        <is>
          <t>Security Solutions</t>
        </is>
      </c>
      <c r="M235" s="115" t="n">
        <v>1</v>
      </c>
      <c r="N235" s="151">
        <f>LEFT(CA235,3)</f>
        <v/>
      </c>
      <c r="O235" s="216" t="n">
        <v>39427</v>
      </c>
      <c r="P235" s="118">
        <f>($D$5-O235)/365</f>
        <v/>
      </c>
      <c r="Q235" s="119">
        <f>Q235</f>
        <v/>
      </c>
      <c r="R235" s="52" t="n"/>
      <c r="S235" s="120" t="inlineStr">
        <is>
          <t>New Zealand</t>
        </is>
      </c>
      <c r="T235" s="120" t="inlineStr">
        <is>
          <t>NZD</t>
        </is>
      </c>
      <c r="U235" s="120" t="n">
        <v>253250</v>
      </c>
      <c r="V235" s="120" t="n"/>
      <c r="W235" s="120" t="n">
        <v>33833.33333333333</v>
      </c>
      <c r="X235" s="120">
        <f>W235+V235+U235</f>
        <v/>
      </c>
      <c r="Y235" s="121" t="n"/>
      <c r="Z235" s="121" t="n"/>
      <c r="AA235" s="122" t="n"/>
      <c r="AB235" s="122" t="n"/>
      <c r="AC235" s="122" t="n"/>
      <c r="AD235" s="123">
        <f>AC235+AB235+AA235</f>
        <v/>
      </c>
      <c r="AE235" s="124">
        <f>IFERROR(AD235/X235-1,"")</f>
        <v/>
      </c>
      <c r="AF235" s="217">
        <f>IF(LOWER(T235)="ILS",12,1)*X235/VLOOKUP($T235,CPC_USDConversion_xlTbl[[Currency2]:[Units/1 USD]],2,FALSE)</f>
        <v/>
      </c>
      <c r="AG235" s="217">
        <f>IF(LOWER(T235)="ILS",12,1)*AD235/VLOOKUP($T235,CPC_USDConversion_xlTbl[[Currency2]:[Units/1 USD]],2,FALSE)</f>
        <v/>
      </c>
      <c r="AH235" s="126">
        <f>AF235/VLOOKUP($S235,'CP$'!$B$5:$D$74,2,FALSE)</f>
        <v/>
      </c>
      <c r="AI235" s="126">
        <f>AG235/VLOOKUP($S235,'CP$'!$B$5:$D$74,2,FALSE)</f>
        <v/>
      </c>
      <c r="AJ235" s="52" t="n"/>
      <c r="AK235" s="127" t="inlineStr">
        <is>
          <t>Target Bonus</t>
        </is>
      </c>
      <c r="AL235" s="218" t="n"/>
      <c r="AM235" s="129" t="n">
        <v>35000</v>
      </c>
      <c r="AN235" s="121" t="n"/>
      <c r="AO235" s="130" t="n"/>
      <c r="AP235" s="131">
        <f>IFERROR(AO235/AM235,"")</f>
        <v/>
      </c>
      <c r="AQ235" s="219">
        <f>AO235*CC235</f>
        <v/>
      </c>
      <c r="AR235" s="219" t="n"/>
      <c r="AS235" s="220">
        <f>AQ235-AR235</f>
        <v/>
      </c>
      <c r="AT235" s="217">
        <f>AS235/VLOOKUP($T235,'USD Converstion'!$C$7:$D$174,2,FALSE)</f>
        <v/>
      </c>
      <c r="AU235" s="52" t="n"/>
      <c r="AV235" s="221" t="n">
        <v>43615</v>
      </c>
      <c r="AW235" s="222" t="n">
        <v>19547.55339805825</v>
      </c>
      <c r="AX235" s="222" t="n"/>
      <c r="AY235" s="223" t="n"/>
      <c r="AZ235" s="52" t="n"/>
      <c r="BA235" s="137" t="inlineStr">
        <is>
          <t>January, 2021 - Organization change from Title:Customer Success Manager, APAC to Title:Infinity Customer Success Manager || April, 2020 - Transfer change from JS:E41M, Cost Center:Sales New Zealand (780410), Office:Wellington, Title:Security Engineer Team Leader, Team:Daniel Swan - New Zealand SE, Employment Status:Employee, Yearly Salary:184K, Yearly Commission:46K, Total Compensation:230K to JS:R41P Title:Customer Success Manager, APAC, Team:Yael Haker - Customer Success and Pre-Sales Tools, Employment Status:Employee, Yearly Salary:195K, Yearly Commission:35K, Total Compensation:230K</t>
        </is>
      </c>
      <c r="BB235" s="138" t="inlineStr">
        <is>
          <t xml:space="preserve"> </t>
        </is>
      </c>
      <c r="BC235" s="52" t="n"/>
      <c r="BD235" s="219" t="n">
        <v>184000</v>
      </c>
      <c r="BE235" s="219" t="n">
        <v>46000</v>
      </c>
      <c r="BF235" s="219" t="n"/>
      <c r="BG235" s="120">
        <f>BF235+BE235+BD235</f>
        <v/>
      </c>
      <c r="BH235" s="217">
        <f>IF(LOWER(T235)="ILS",12,1)*BG235/VLOOKUP($T235,CPC_USDConversion_xlTbl[[Currency2]:[Units/1 USD]],2,FALSE)</f>
        <v/>
      </c>
      <c r="BI235" s="224">
        <f>BH235/VLOOKUP($S235,'CP$'!$B$5:$D$74,2,FALSE)</f>
        <v/>
      </c>
      <c r="BJ235" s="140" t="n">
        <v>170000</v>
      </c>
      <c r="BK235" s="140" t="n">
        <v>240000</v>
      </c>
      <c r="BL235" s="141">
        <f>IFERROR(U235/X235,"")</f>
        <v/>
      </c>
      <c r="BM235" s="141">
        <f>IFERROR(V235/X235,"")</f>
        <v/>
      </c>
      <c r="BN235" s="141">
        <f>IFERROR(W235/X235,"")</f>
        <v/>
      </c>
      <c r="BO235" s="141">
        <f>IFERROR(AA235/AD235,"")</f>
        <v/>
      </c>
      <c r="BP235" s="141">
        <f>IFERROR(AB235/AD235,"")</f>
        <v/>
      </c>
      <c r="BQ235" s="141">
        <f>IFERROR(AC235/AD235,"")</f>
        <v/>
      </c>
      <c r="BR235" s="119" t="n">
        <v>3</v>
      </c>
      <c r="BS235" s="119" t="n">
        <v>3</v>
      </c>
      <c r="BT235" s="119" t="n">
        <v>3</v>
      </c>
      <c r="BU235" s="119" t="n"/>
      <c r="BV235" s="119" t="n"/>
      <c r="BW235" s="119" t="n"/>
      <c r="BX235" s="119" t="n"/>
      <c r="BY235" s="119" t="n"/>
      <c r="BZ235" s="119" t="inlineStr">
        <is>
          <t>Employee</t>
        </is>
      </c>
      <c r="CA235" s="142" t="inlineStr">
        <is>
          <t>R41P</t>
        </is>
      </c>
      <c r="CB235" s="131" t="n">
        <v>1</v>
      </c>
      <c r="CC235" s="143">
        <f>IF(P235&gt;1,1,P235)*CB235</f>
        <v/>
      </c>
      <c r="CD235" s="143" t="n"/>
      <c r="CE235" s="222" t="n">
        <v>34120.2</v>
      </c>
      <c r="CF235" s="86" t="n"/>
      <c r="CG235" s="219" t="n">
        <v>224590.243902439</v>
      </c>
      <c r="CH235" s="217">
        <f>IF(LOWER(T235)="ILS",12,1)*CG235/VLOOKUP($T235,CPC_USDConversion_xlTbl[[Currency2]:[Units/1 USD]],2,FALSE)</f>
        <v/>
      </c>
      <c r="CI235" s="225">
        <f>AF235</f>
        <v/>
      </c>
      <c r="CJ235" s="225">
        <f>IFERROR(CI235-CH235,"")</f>
        <v/>
      </c>
      <c r="CK235" s="140">
        <f>ROUND(AN235*CC235,-2)</f>
        <v/>
      </c>
      <c r="CL235" s="217">
        <f>CK235/VLOOKUP($T235,'USD Converstion'!$C$7:$D$174,2,FALSE)</f>
        <v/>
      </c>
      <c r="CM235" s="145">
        <f>IF(AD235&gt;X235,1,0)</f>
        <v/>
      </c>
      <c r="CN235" s="225">
        <f>IF(CM235&gt;0,AG235,0)</f>
        <v/>
      </c>
      <c r="CO235" s="225">
        <f>IF(CM235=0,0,AF235)</f>
        <v/>
      </c>
      <c r="CP235" s="146" t="n">
        <v>0</v>
      </c>
      <c r="CQ235" s="147" t="inlineStr">
        <is>
          <t>Regular</t>
        </is>
      </c>
      <c r="CR235" s="225">
        <f>AM235/VLOOKUP(T235,'USD Converstion'!$C$7:$D$174,2,FALSE)</f>
        <v/>
      </c>
      <c r="CS235" s="226">
        <f>AT235</f>
        <v/>
      </c>
      <c r="CT235" s="222" t="n">
        <v>0</v>
      </c>
      <c r="CU235" s="227" t="n"/>
      <c r="CV235" s="145">
        <f>IF(AX235&gt;0,1,0)</f>
        <v/>
      </c>
      <c r="CW235" s="145">
        <f>IF(AY235&gt;0,1,0)</f>
        <v/>
      </c>
      <c r="CX235" s="52" t="n">
        <v>0</v>
      </c>
      <c r="DM235">
        <f>IF(LOWER(T235)="ILS",12,1)*Y235/VLOOKUP($T235,CPC_USDConversion_xlTbl[[Currency2]:[Units/1 USD]],2,FALSE)</f>
        <v/>
      </c>
    </row>
    <row r="236">
      <c r="B236" s="113" t="n">
        <v>113951</v>
      </c>
      <c r="C236" s="113" t="n">
        <v>58989</v>
      </c>
      <c r="D236" s="113" t="n">
        <v>71673</v>
      </c>
      <c r="E236" s="114" t="inlineStr">
        <is>
          <t>Abhishek Chakraborty</t>
        </is>
      </c>
      <c r="F236" s="152" t="inlineStr">
        <is>
          <t>Territory Manager, North India</t>
        </is>
      </c>
      <c r="G236" s="113" t="inlineStr">
        <is>
          <t>India Sales</t>
        </is>
      </c>
      <c r="H236" s="113" t="inlineStr">
        <is>
          <t>Sundar Balasubramanian</t>
        </is>
      </c>
      <c r="I236" s="113" t="inlineStr">
        <is>
          <t>Sundar Balasubramanian</t>
        </is>
      </c>
      <c r="J236" s="114" t="inlineStr">
        <is>
          <t>Sharat Sinha</t>
        </is>
      </c>
      <c r="K236" s="114" t="inlineStr">
        <is>
          <t>Sharat Sinha</t>
        </is>
      </c>
      <c r="L236" s="113" t="inlineStr">
        <is>
          <t>APAC Sales</t>
        </is>
      </c>
      <c r="M236" s="115" t="n">
        <v>1</v>
      </c>
      <c r="N236" s="151">
        <f>LEFT(CA236,3)</f>
        <v/>
      </c>
      <c r="O236" s="216" t="n">
        <v>43207</v>
      </c>
      <c r="P236" s="118">
        <f>($D$5-O236)/365</f>
        <v/>
      </c>
      <c r="Q236" s="119">
        <f>Q236</f>
        <v/>
      </c>
      <c r="R236" s="52" t="n"/>
      <c r="S236" s="120" t="inlineStr">
        <is>
          <t>India</t>
        </is>
      </c>
      <c r="T236" s="120" t="inlineStr">
        <is>
          <t>INR</t>
        </is>
      </c>
      <c r="U236" s="120" t="n">
        <v>3080750</v>
      </c>
      <c r="V236" s="120" t="n">
        <v>1489390.909090909</v>
      </c>
      <c r="W236" s="120" t="n"/>
      <c r="X236" s="120">
        <f>W236+V236+U236</f>
        <v/>
      </c>
      <c r="Y236" s="121" t="n"/>
      <c r="Z236" s="121" t="n"/>
      <c r="AA236" s="122" t="n"/>
      <c r="AB236" s="122" t="n"/>
      <c r="AC236" s="122" t="n"/>
      <c r="AD236" s="123">
        <f>AC236+AB236+AA236</f>
        <v/>
      </c>
      <c r="AE236" s="124">
        <f>IFERROR(AD236/X236-1,"")</f>
        <v/>
      </c>
      <c r="AF236" s="217">
        <f>IF(LOWER(T236)="ILS",12,1)*X236/VLOOKUP($T236,CPC_USDConversion_xlTbl[[Currency2]:[Units/1 USD]],2,FALSE)</f>
        <v/>
      </c>
      <c r="AG236" s="217">
        <f>IF(LOWER(T236)="ILS",12,1)*AD236/VLOOKUP($T236,CPC_USDConversion_xlTbl[[Currency2]:[Units/1 USD]],2,FALSE)</f>
        <v/>
      </c>
      <c r="AH236" s="126">
        <f>AF236/VLOOKUP($S236,'CP$'!$B$5:$D$74,2,FALSE)</f>
        <v/>
      </c>
      <c r="AI236" s="126">
        <f>AG236/VLOOKUP($S236,'CP$'!$B$5:$D$74,2,FALSE)</f>
        <v/>
      </c>
      <c r="AJ236" s="52" t="n"/>
      <c r="AK236" s="127" t="inlineStr">
        <is>
          <t>Sales Variable</t>
        </is>
      </c>
      <c r="AL236" s="218" t="n"/>
      <c r="AM236" s="129" t="n"/>
      <c r="AN236" s="121" t="n"/>
      <c r="AO236" s="130" t="n"/>
      <c r="AP236" s="131">
        <f>IFERROR(AO236/AM236,"")</f>
        <v/>
      </c>
      <c r="AQ236" s="219">
        <f>AO236*CC236</f>
        <v/>
      </c>
      <c r="AR236" s="219" t="n"/>
      <c r="AS236" s="220">
        <f>AQ236-AR236</f>
        <v/>
      </c>
      <c r="AT236" s="217">
        <f>AS236/VLOOKUP($T236,'USD Converstion'!$C$7:$D$174,2,FALSE)</f>
        <v/>
      </c>
      <c r="AU236" s="52" t="n"/>
      <c r="AV236" s="221" t="n">
        <v>44137</v>
      </c>
      <c r="AW236" s="222" t="n">
        <v>5025.26213592233</v>
      </c>
      <c r="AX236" s="222" t="n"/>
      <c r="AY236" s="223" t="n"/>
      <c r="AZ236" s="52" t="n"/>
      <c r="BA236" s="137" t="inlineStr">
        <is>
          <t>November, 2020 - Organization change from RSU:0 to RSU:5000 || October, 2020 - Organization change from Yearly Salary:2450000, Yearly Commission:1050000, Total Compensation:3500000 to Yearly Salary:2457000, Yearly Commission:1638000, Total Compensation:4095000</t>
        </is>
      </c>
      <c r="BB236" s="138" t="inlineStr">
        <is>
          <t xml:space="preserve"> </t>
        </is>
      </c>
      <c r="BC236" s="52" t="n"/>
      <c r="BD236" s="219" t="n">
        <v>2450000</v>
      </c>
      <c r="BE236" s="219" t="n">
        <v>1050000</v>
      </c>
      <c r="BF236" s="219" t="n"/>
      <c r="BG236" s="120">
        <f>BF236+BE236+BD236</f>
        <v/>
      </c>
      <c r="BH236" s="217">
        <f>IF(LOWER(T236)="ILS",12,1)*BG236/VLOOKUP($T236,CPC_USDConversion_xlTbl[[Currency2]:[Units/1 USD]],2,FALSE)</f>
        <v/>
      </c>
      <c r="BI236" s="224">
        <f>BH236/VLOOKUP($S236,'CP$'!$B$5:$D$74,2,FALSE)</f>
        <v/>
      </c>
      <c r="BJ236" s="140" t="n">
        <v>2000000</v>
      </c>
      <c r="BK236" s="140" t="n">
        <v>3700000</v>
      </c>
      <c r="BL236" s="141">
        <f>IFERROR(U236/X236,"")</f>
        <v/>
      </c>
      <c r="BM236" s="141">
        <f>IFERROR(V236/X236,"")</f>
        <v/>
      </c>
      <c r="BN236" s="141">
        <f>IFERROR(W236/X236,"")</f>
        <v/>
      </c>
      <c r="BO236" s="141">
        <f>IFERROR(AA236/AD236,"")</f>
        <v/>
      </c>
      <c r="BP236" s="141">
        <f>IFERROR(AB236/AD236,"")</f>
        <v/>
      </c>
      <c r="BQ236" s="141">
        <f>IFERROR(AC236/AD236,"")</f>
        <v/>
      </c>
      <c r="BR236" s="119" t="n">
        <v>2</v>
      </c>
      <c r="BS236" s="119" t="n">
        <v>3</v>
      </c>
      <c r="BT236" s="119" t="n">
        <v>4</v>
      </c>
      <c r="BU236" s="119" t="n"/>
      <c r="BV236" s="119" t="n"/>
      <c r="BW236" s="119" t="n"/>
      <c r="BX236" s="119" t="n"/>
      <c r="BY236" s="119" t="n"/>
      <c r="BZ236" s="119" t="inlineStr">
        <is>
          <t>Employee</t>
        </is>
      </c>
      <c r="CA236" s="142" t="inlineStr">
        <is>
          <t>S51P</t>
        </is>
      </c>
      <c r="CB236" s="131" t="n">
        <v>1</v>
      </c>
      <c r="CC236" s="143">
        <f>IF(P236&gt;1,1,P236)*CB236</f>
        <v/>
      </c>
      <c r="CD236" s="143" t="n"/>
      <c r="CE236" s="222" t="n">
        <v>17359.4</v>
      </c>
      <c r="CF236" s="86" t="n"/>
      <c r="CG236" s="219" t="n">
        <v>3414834.146341464</v>
      </c>
      <c r="CH236" s="217">
        <f>IF(LOWER(T236)="ILS",12,1)*CG236/VLOOKUP($T236,CPC_USDConversion_xlTbl[[Currency2]:[Units/1 USD]],2,FALSE)</f>
        <v/>
      </c>
      <c r="CI236" s="225">
        <f>AF236</f>
        <v/>
      </c>
      <c r="CJ236" s="225">
        <f>IFERROR(CI236-CH236,"")</f>
        <v/>
      </c>
      <c r="CK236" s="140">
        <f>ROUND(AN236*CC236,-2)</f>
        <v/>
      </c>
      <c r="CL236" s="217">
        <f>CK236/VLOOKUP($T236,'USD Converstion'!$C$7:$D$174,2,FALSE)</f>
        <v/>
      </c>
      <c r="CM236" s="145">
        <f>IF(AD236&gt;X236,1,0)</f>
        <v/>
      </c>
      <c r="CN236" s="225">
        <f>IF(CM236&gt;0,AG236,0)</f>
        <v/>
      </c>
      <c r="CO236" s="225">
        <f>IF(CM236=0,0,AF236)</f>
        <v/>
      </c>
      <c r="CP236" s="146" t="n">
        <v>0</v>
      </c>
      <c r="CQ236" s="147" t="inlineStr">
        <is>
          <t>Regular</t>
        </is>
      </c>
      <c r="CR236" s="225">
        <f>AM236/VLOOKUP(T236,'USD Converstion'!$C$7:$D$174,2,FALSE)</f>
        <v/>
      </c>
      <c r="CS236" s="226">
        <f>AT236</f>
        <v/>
      </c>
      <c r="CT236" s="222" t="n">
        <v>0</v>
      </c>
      <c r="CU236" s="227" t="n"/>
      <c r="CV236" s="145">
        <f>IF(AX236&gt;0,1,0)</f>
        <v/>
      </c>
      <c r="CW236" s="145">
        <f>IF(AY236&gt;0,1,0)</f>
        <v/>
      </c>
      <c r="CX236" s="52" t="n">
        <v>0</v>
      </c>
      <c r="DM236">
        <f>IF(LOWER(T236)="ILS",12,1)*Y236/VLOOKUP($T236,CPC_USDConversion_xlTbl[[Currency2]:[Units/1 USD]],2,FALSE)</f>
        <v/>
      </c>
    </row>
    <row r="237">
      <c r="B237" s="113" t="n">
        <v>121288</v>
      </c>
      <c r="C237" s="113" t="n">
        <v>120457</v>
      </c>
      <c r="D237" s="113" t="n">
        <v>117637</v>
      </c>
      <c r="E237" s="114" t="inlineStr">
        <is>
          <t>Akshay Dutta</t>
        </is>
      </c>
      <c r="F237" s="152" t="inlineStr">
        <is>
          <t>Major Account Manager for Enterprise - IT/ITES</t>
        </is>
      </c>
      <c r="G237" s="113" t="inlineStr">
        <is>
          <t>India Sales</t>
        </is>
      </c>
      <c r="H237" s="113" t="inlineStr">
        <is>
          <t>Sundar Balasubramanian</t>
        </is>
      </c>
      <c r="I237" s="113" t="inlineStr">
        <is>
          <t>Sundar Balasubramanian</t>
        </is>
      </c>
      <c r="J237" s="114" t="inlineStr">
        <is>
          <t>Sharat Sinha</t>
        </is>
      </c>
      <c r="K237" s="114" t="inlineStr">
        <is>
          <t>Sharat Sinha</t>
        </is>
      </c>
      <c r="L237" s="113" t="inlineStr">
        <is>
          <t>APAC Sales</t>
        </is>
      </c>
      <c r="M237" s="115" t="n">
        <v>1</v>
      </c>
      <c r="N237" s="151">
        <f>LEFT(CA237,3)</f>
        <v/>
      </c>
      <c r="O237" s="216" t="n">
        <v>42793</v>
      </c>
      <c r="P237" s="118">
        <f>($D$5-O237)/365</f>
        <v/>
      </c>
      <c r="Q237" s="119">
        <f>Q237</f>
        <v/>
      </c>
      <c r="R237" s="52" t="n"/>
      <c r="S237" s="120" t="inlineStr">
        <is>
          <t>India</t>
        </is>
      </c>
      <c r="T237" s="120" t="inlineStr">
        <is>
          <t>INR</t>
        </is>
      </c>
      <c r="U237" s="120" t="n">
        <v>3029000</v>
      </c>
      <c r="V237" s="120" t="n">
        <v>1464300</v>
      </c>
      <c r="W237" s="120" t="n"/>
      <c r="X237" s="120">
        <f>W237+V237+U237</f>
        <v/>
      </c>
      <c r="Y237" s="121" t="n"/>
      <c r="Z237" s="121" t="n"/>
      <c r="AA237" s="122" t="n"/>
      <c r="AB237" s="122" t="n"/>
      <c r="AC237" s="122" t="n"/>
      <c r="AD237" s="123">
        <f>AC237+AB237+AA237</f>
        <v/>
      </c>
      <c r="AE237" s="124">
        <f>IFERROR(AD237/X237-1,"")</f>
        <v/>
      </c>
      <c r="AF237" s="217">
        <f>IF(LOWER(T237)="ILS",12,1)*X237/VLOOKUP($T237,CPC_USDConversion_xlTbl[[Currency2]:[Units/1 USD]],2,FALSE)</f>
        <v/>
      </c>
      <c r="AG237" s="217">
        <f>IF(LOWER(T237)="ILS",12,1)*AD237/VLOOKUP($T237,CPC_USDConversion_xlTbl[[Currency2]:[Units/1 USD]],2,FALSE)</f>
        <v/>
      </c>
      <c r="AH237" s="126">
        <f>AF237/VLOOKUP($S237,'CP$'!$B$5:$D$74,2,FALSE)</f>
        <v/>
      </c>
      <c r="AI237" s="126">
        <f>AG237/VLOOKUP($S237,'CP$'!$B$5:$D$74,2,FALSE)</f>
        <v/>
      </c>
      <c r="AJ237" s="52" t="n"/>
      <c r="AK237" s="127" t="inlineStr">
        <is>
          <t>Sales Variable</t>
        </is>
      </c>
      <c r="AL237" s="218" t="n"/>
      <c r="AM237" s="129" t="n"/>
      <c r="AN237" s="121" t="n"/>
      <c r="AO237" s="130" t="n"/>
      <c r="AP237" s="131">
        <f>IFERROR(AO237/AM237,"")</f>
        <v/>
      </c>
      <c r="AQ237" s="219">
        <f>AO237*CC237</f>
        <v/>
      </c>
      <c r="AR237" s="219" t="n"/>
      <c r="AS237" s="220">
        <f>AQ237-AR237</f>
        <v/>
      </c>
      <c r="AT237" s="217">
        <f>AS237/VLOOKUP($T237,'USD Converstion'!$C$7:$D$174,2,FALSE)</f>
        <v/>
      </c>
      <c r="AU237" s="52" t="n"/>
      <c r="AV237" s="221" t="n">
        <v>44019</v>
      </c>
      <c r="AW237" s="222" t="n">
        <v>19553.83495145631</v>
      </c>
      <c r="AX237" s="222" t="n"/>
      <c r="AY237" s="223" t="n"/>
      <c r="AZ237" s="52" t="n"/>
      <c r="BA237" s="137" t="inlineStr">
        <is>
          <t>July, 2020 - Compensation change from Yearly Salary:1980000, Yearly Commission:1320000, Total Compensation:3300000 to RSU:20000, Yearly Salary:2415600, Yearly Commission:1610400, Total Compensation:4026000</t>
        </is>
      </c>
      <c r="BB237" s="138" t="inlineStr">
        <is>
          <t xml:space="preserve"> </t>
        </is>
      </c>
      <c r="BC237" s="52" t="n"/>
      <c r="BD237" s="219" t="n">
        <v>1800000</v>
      </c>
      <c r="BE237" s="219" t="n">
        <v>1200000</v>
      </c>
      <c r="BF237" s="219" t="n"/>
      <c r="BG237" s="120">
        <f>BF237+BE237+BD237</f>
        <v/>
      </c>
      <c r="BH237" s="217">
        <f>IF(LOWER(T237)="ILS",12,1)*BG237/VLOOKUP($T237,CPC_USDConversion_xlTbl[[Currency2]:[Units/1 USD]],2,FALSE)</f>
        <v/>
      </c>
      <c r="BI237" s="224">
        <f>BH237/VLOOKUP($S237,'CP$'!$B$5:$D$74,2,FALSE)</f>
        <v/>
      </c>
      <c r="BJ237" s="140" t="n">
        <v>2300000</v>
      </c>
      <c r="BK237" s="140" t="n">
        <v>4500000</v>
      </c>
      <c r="BL237" s="141">
        <f>IFERROR(U237/X237,"")</f>
        <v/>
      </c>
      <c r="BM237" s="141">
        <f>IFERROR(V237/X237,"")</f>
        <v/>
      </c>
      <c r="BN237" s="141">
        <f>IFERROR(W237/X237,"")</f>
        <v/>
      </c>
      <c r="BO237" s="141">
        <f>IFERROR(AA237/AD237,"")</f>
        <v/>
      </c>
      <c r="BP237" s="141">
        <f>IFERROR(AB237/AD237,"")</f>
        <v/>
      </c>
      <c r="BQ237" s="141">
        <f>IFERROR(AC237/AD237,"")</f>
        <v/>
      </c>
      <c r="BR237" s="119" t="n">
        <v>4</v>
      </c>
      <c r="BS237" s="119" t="n">
        <v>3</v>
      </c>
      <c r="BT237" s="119" t="n">
        <v>4</v>
      </c>
      <c r="BU237" s="119" t="n"/>
      <c r="BV237" s="119" t="n"/>
      <c r="BW237" s="119" t="n"/>
      <c r="BX237" s="119" t="n"/>
      <c r="BY237" s="119" t="n"/>
      <c r="BZ237" s="119" t="inlineStr">
        <is>
          <t>Employee</t>
        </is>
      </c>
      <c r="CA237" s="142" t="inlineStr">
        <is>
          <t>S53P</t>
        </is>
      </c>
      <c r="CB237" s="131" t="n">
        <v>1</v>
      </c>
      <c r="CC237" s="143">
        <f>IF(P237&gt;1,1,P237)*CB237</f>
        <v/>
      </c>
      <c r="CD237" s="143" t="n"/>
      <c r="CE237" s="222" t="n">
        <v>36394.88</v>
      </c>
      <c r="CF237" s="86" t="n"/>
      <c r="CG237" s="219" t="n">
        <v>3928004.878048781</v>
      </c>
      <c r="CH237" s="217">
        <f>IF(LOWER(T237)="ILS",12,1)*CG237/VLOOKUP($T237,CPC_USDConversion_xlTbl[[Currency2]:[Units/1 USD]],2,FALSE)</f>
        <v/>
      </c>
      <c r="CI237" s="225">
        <f>AF237</f>
        <v/>
      </c>
      <c r="CJ237" s="225">
        <f>IFERROR(CI237-CH237,"")</f>
        <v/>
      </c>
      <c r="CK237" s="140">
        <f>ROUND(AN237*CC237,-2)</f>
        <v/>
      </c>
      <c r="CL237" s="217">
        <f>CK237/VLOOKUP($T237,'USD Converstion'!$C$7:$D$174,2,FALSE)</f>
        <v/>
      </c>
      <c r="CM237" s="145">
        <f>IF(AD237&gt;X237,1,0)</f>
        <v/>
      </c>
      <c r="CN237" s="225">
        <f>IF(CM237&gt;0,AG237,0)</f>
        <v/>
      </c>
      <c r="CO237" s="225">
        <f>IF(CM237=0,0,AF237)</f>
        <v/>
      </c>
      <c r="CP237" s="146" t="n">
        <v>0</v>
      </c>
      <c r="CQ237" s="147" t="inlineStr">
        <is>
          <t>Regular</t>
        </is>
      </c>
      <c r="CR237" s="225">
        <f>AM237/VLOOKUP(T237,'USD Converstion'!$C$7:$D$174,2,FALSE)</f>
        <v/>
      </c>
      <c r="CS237" s="226">
        <f>AT237</f>
        <v/>
      </c>
      <c r="CT237" s="222" t="n">
        <v>0</v>
      </c>
      <c r="CU237" s="227" t="n"/>
      <c r="CV237" s="145">
        <f>IF(AX237&gt;0,1,0)</f>
        <v/>
      </c>
      <c r="CW237" s="145">
        <f>IF(AY237&gt;0,1,0)</f>
        <v/>
      </c>
      <c r="CX237" s="52" t="n">
        <v>0</v>
      </c>
      <c r="DM237">
        <f>IF(LOWER(T237)="ILS",12,1)*Y237/VLOOKUP($T237,CPC_USDConversion_xlTbl[[Currency2]:[Units/1 USD]],2,FALSE)</f>
        <v/>
      </c>
    </row>
    <row r="238">
      <c r="B238" s="113" t="n">
        <v>106370</v>
      </c>
      <c r="C238" s="113" t="n">
        <v>115145</v>
      </c>
      <c r="D238" s="113" t="n">
        <v>72492</v>
      </c>
      <c r="E238" s="114" t="inlineStr">
        <is>
          <t>Alok Pradhan</t>
        </is>
      </c>
      <c r="F238" s="152" t="inlineStr">
        <is>
          <t>Major Account Manager Lead for Enterprise -BFSI</t>
        </is>
      </c>
      <c r="G238" s="113" t="inlineStr">
        <is>
          <t>India Sales</t>
        </is>
      </c>
      <c r="H238" s="113" t="inlineStr">
        <is>
          <t>Sundar Balasubramanian</t>
        </is>
      </c>
      <c r="I238" s="113" t="inlineStr">
        <is>
          <t>Sundar Balasubramanian</t>
        </is>
      </c>
      <c r="J238" s="114" t="inlineStr">
        <is>
          <t>Sharat Sinha</t>
        </is>
      </c>
      <c r="K238" s="114" t="inlineStr">
        <is>
          <t>Sharat Sinha</t>
        </is>
      </c>
      <c r="L238" s="113" t="inlineStr">
        <is>
          <t>APAC Sales</t>
        </is>
      </c>
      <c r="M238" s="115" t="n">
        <v>1</v>
      </c>
      <c r="N238" s="151">
        <f>LEFT(CA238,3)</f>
        <v/>
      </c>
      <c r="O238" s="216" t="n">
        <v>42491</v>
      </c>
      <c r="P238" s="118">
        <f>($D$5-O238)/365</f>
        <v/>
      </c>
      <c r="Q238" s="119">
        <f>Q238</f>
        <v/>
      </c>
      <c r="R238" s="52" t="n"/>
      <c r="S238" s="120" t="inlineStr">
        <is>
          <t>India</t>
        </is>
      </c>
      <c r="T238" s="120" t="inlineStr">
        <is>
          <t>INR</t>
        </is>
      </c>
      <c r="U238" s="120" t="n">
        <v>4819250</v>
      </c>
      <c r="V238" s="120" t="n">
        <v>2332300</v>
      </c>
      <c r="W238" s="120" t="n"/>
      <c r="X238" s="120">
        <f>W238+V238+U238</f>
        <v/>
      </c>
      <c r="Y238" s="121" t="n"/>
      <c r="Z238" s="121" t="n"/>
      <c r="AA238" s="122" t="n"/>
      <c r="AB238" s="122" t="n"/>
      <c r="AC238" s="122" t="n"/>
      <c r="AD238" s="123">
        <f>AC238+AB238+AA238</f>
        <v/>
      </c>
      <c r="AE238" s="124">
        <f>IFERROR(AD238/X238-1,"")</f>
        <v/>
      </c>
      <c r="AF238" s="217">
        <f>IF(LOWER(T238)="ILS",12,1)*X238/VLOOKUP($T238,CPC_USDConversion_xlTbl[[Currency2]:[Units/1 USD]],2,FALSE)</f>
        <v/>
      </c>
      <c r="AG238" s="217">
        <f>IF(LOWER(T238)="ILS",12,1)*AD238/VLOOKUP($T238,CPC_USDConversion_xlTbl[[Currency2]:[Units/1 USD]],2,FALSE)</f>
        <v/>
      </c>
      <c r="AH238" s="126">
        <f>AF238/VLOOKUP($S238,'CP$'!$B$5:$D$74,2,FALSE)</f>
        <v/>
      </c>
      <c r="AI238" s="126">
        <f>AG238/VLOOKUP($S238,'CP$'!$B$5:$D$74,2,FALSE)</f>
        <v/>
      </c>
      <c r="AJ238" s="52" t="n"/>
      <c r="AK238" s="127" t="inlineStr">
        <is>
          <t>Sales Variable</t>
        </is>
      </c>
      <c r="AL238" s="218" t="n"/>
      <c r="AM238" s="129" t="n"/>
      <c r="AN238" s="121" t="n"/>
      <c r="AO238" s="130" t="n"/>
      <c r="AP238" s="131">
        <f>IFERROR(AO238/AM238,"")</f>
        <v/>
      </c>
      <c r="AQ238" s="219">
        <f>AO238*CC238</f>
        <v/>
      </c>
      <c r="AR238" s="219" t="n"/>
      <c r="AS238" s="220">
        <f>AQ238-AR238</f>
        <v/>
      </c>
      <c r="AT238" s="217">
        <f>AS238/VLOOKUP($T238,'USD Converstion'!$C$7:$D$174,2,FALSE)</f>
        <v/>
      </c>
      <c r="AU238" s="52" t="n"/>
      <c r="AV238" s="221" t="n">
        <v>44137</v>
      </c>
      <c r="AW238" s="222" t="n">
        <v>5025.26213592233</v>
      </c>
      <c r="AX238" s="222" t="n"/>
      <c r="AY238" s="223" t="n"/>
      <c r="AZ238" s="52" t="n"/>
      <c r="BA238" s="137" t="inlineStr">
        <is>
          <t>November, 2020 - Organization change to RSU:5000 || October, 2020 - Organization change from Yearly Salary:3520000, Yearly Commission:2310000, Total Compensation:5830000 to Yearly Salary:3847800, Yearly Commission:2565200, Total Compensation:6413000 || September, 2020 - Organization change from JS:S53M to JS:S43M</t>
        </is>
      </c>
      <c r="BB238" s="138" t="inlineStr">
        <is>
          <t xml:space="preserve"> </t>
        </is>
      </c>
      <c r="BC238" s="52" t="n"/>
      <c r="BD238" s="219" t="n">
        <v>3200000</v>
      </c>
      <c r="BE238" s="219" t="n">
        <v>2100000</v>
      </c>
      <c r="BF238" s="219" t="n"/>
      <c r="BG238" s="120">
        <f>BF238+BE238+BD238</f>
        <v/>
      </c>
      <c r="BH238" s="217">
        <f>IF(LOWER(T238)="ILS",12,1)*BG238/VLOOKUP($T238,CPC_USDConversion_xlTbl[[Currency2]:[Units/1 USD]],2,FALSE)</f>
        <v/>
      </c>
      <c r="BI238" s="224">
        <f>BH238/VLOOKUP($S238,'CP$'!$B$5:$D$74,2,FALSE)</f>
        <v/>
      </c>
      <c r="BJ238" s="140" t="n">
        <v>4000000</v>
      </c>
      <c r="BK238" s="140" t="n">
        <v>7300000</v>
      </c>
      <c r="BL238" s="141">
        <f>IFERROR(U238/X238,"")</f>
        <v/>
      </c>
      <c r="BM238" s="141">
        <f>IFERROR(V238/X238,"")</f>
        <v/>
      </c>
      <c r="BN238" s="141">
        <f>IFERROR(W238/X238,"")</f>
        <v/>
      </c>
      <c r="BO238" s="141">
        <f>IFERROR(AA238/AD238,"")</f>
        <v/>
      </c>
      <c r="BP238" s="141">
        <f>IFERROR(AB238/AD238,"")</f>
        <v/>
      </c>
      <c r="BQ238" s="141">
        <f>IFERROR(AC238/AD238,"")</f>
        <v/>
      </c>
      <c r="BR238" s="119" t="n">
        <v>5</v>
      </c>
      <c r="BS238" s="119" t="n">
        <v>3</v>
      </c>
      <c r="BT238" s="119" t="n">
        <v>4</v>
      </c>
      <c r="BU238" s="119" t="n"/>
      <c r="BV238" s="119" t="n"/>
      <c r="BW238" s="119" t="n"/>
      <c r="BX238" s="119" t="n"/>
      <c r="BY238" s="119" t="n"/>
      <c r="BZ238" s="119" t="inlineStr">
        <is>
          <t>Employee</t>
        </is>
      </c>
      <c r="CA238" s="142" t="inlineStr">
        <is>
          <t>S43M</t>
        </is>
      </c>
      <c r="CB238" s="131" t="n">
        <v>1</v>
      </c>
      <c r="CC238" s="143">
        <f>IF(P238&gt;1,1,P238)*CB238</f>
        <v/>
      </c>
      <c r="CD238" s="143" t="n"/>
      <c r="CE238" s="222" t="n">
        <v>75543.31999999999</v>
      </c>
      <c r="CF238" s="86" t="n"/>
      <c r="CG238" s="219" t="n">
        <v>5688004.878048781</v>
      </c>
      <c r="CH238" s="217">
        <f>IF(LOWER(T238)="ILS",12,1)*CG238/VLOOKUP($T238,CPC_USDConversion_xlTbl[[Currency2]:[Units/1 USD]],2,FALSE)</f>
        <v/>
      </c>
      <c r="CI238" s="225">
        <f>AF238</f>
        <v/>
      </c>
      <c r="CJ238" s="225">
        <f>IFERROR(CI238-CH238,"")</f>
        <v/>
      </c>
      <c r="CK238" s="140">
        <f>ROUND(AN238*CC238,-2)</f>
        <v/>
      </c>
      <c r="CL238" s="217">
        <f>CK238/VLOOKUP($T238,'USD Converstion'!$C$7:$D$174,2,FALSE)</f>
        <v/>
      </c>
      <c r="CM238" s="145">
        <f>IF(AD238&gt;X238,1,0)</f>
        <v/>
      </c>
      <c r="CN238" s="225">
        <f>IF(CM238&gt;0,AG238,0)</f>
        <v/>
      </c>
      <c r="CO238" s="225">
        <f>IF(CM238=0,0,AF238)</f>
        <v/>
      </c>
      <c r="CP238" s="146" t="n">
        <v>0</v>
      </c>
      <c r="CQ238" s="147" t="inlineStr">
        <is>
          <t>Regular</t>
        </is>
      </c>
      <c r="CR238" s="225">
        <f>AM238/VLOOKUP(T238,'USD Converstion'!$C$7:$D$174,2,FALSE)</f>
        <v/>
      </c>
      <c r="CS238" s="226">
        <f>AT238</f>
        <v/>
      </c>
      <c r="CT238" s="222" t="n">
        <v>0</v>
      </c>
      <c r="CU238" s="227" t="n"/>
      <c r="CV238" s="145">
        <f>IF(AX238&gt;0,1,0)</f>
        <v/>
      </c>
      <c r="CW238" s="145">
        <f>IF(AY238&gt;0,1,0)</f>
        <v/>
      </c>
      <c r="CX238" s="52" t="n">
        <v>0</v>
      </c>
      <c r="DM238">
        <f>IF(LOWER(T238)="ILS",12,1)*Y238/VLOOKUP($T238,CPC_USDConversion_xlTbl[[Currency2]:[Units/1 USD]],2,FALSE)</f>
        <v/>
      </c>
    </row>
    <row r="239">
      <c r="B239" s="113" t="n">
        <v>134484</v>
      </c>
      <c r="C239" s="113" t="n">
        <v>81637</v>
      </c>
      <c r="D239" s="113" t="n">
        <v>118564</v>
      </c>
      <c r="E239" s="114" t="inlineStr">
        <is>
          <t>Govil Rajpal</t>
        </is>
      </c>
      <c r="F239" s="152" t="inlineStr">
        <is>
          <t>Regional Threat Prevention Security Expert</t>
        </is>
      </c>
      <c r="G239" s="113" t="inlineStr">
        <is>
          <t>India Sales</t>
        </is>
      </c>
      <c r="H239" s="113" t="inlineStr">
        <is>
          <t>Sundar Balasubramanian</t>
        </is>
      </c>
      <c r="I239" s="113" t="inlineStr">
        <is>
          <t>Sundar Balasubramanian</t>
        </is>
      </c>
      <c r="J239" s="114" t="inlineStr">
        <is>
          <t>Sharat Sinha</t>
        </is>
      </c>
      <c r="K239" s="114" t="inlineStr">
        <is>
          <t>Sharat Sinha</t>
        </is>
      </c>
      <c r="L239" s="113" t="inlineStr">
        <is>
          <t>APAC Sales</t>
        </is>
      </c>
      <c r="M239" s="115" t="n">
        <v>1</v>
      </c>
      <c r="N239" s="151">
        <f>LEFT(CA239,3)</f>
        <v/>
      </c>
      <c r="O239" s="216" t="n">
        <v>43143</v>
      </c>
      <c r="P239" s="118">
        <f>($D$5-O239)/365</f>
        <v/>
      </c>
      <c r="Q239" s="119">
        <f>Q239</f>
        <v/>
      </c>
      <c r="R239" s="52" t="n"/>
      <c r="S239" s="120" t="inlineStr">
        <is>
          <t>India</t>
        </is>
      </c>
      <c r="T239" s="120" t="inlineStr">
        <is>
          <t>INR</t>
        </is>
      </c>
      <c r="U239" s="120" t="n">
        <v>5481500</v>
      </c>
      <c r="V239" s="120" t="n">
        <v>995209.0909090908</v>
      </c>
      <c r="W239" s="120" t="n"/>
      <c r="X239" s="120">
        <f>W239+V239+U239</f>
        <v/>
      </c>
      <c r="Y239" s="121" t="n"/>
      <c r="Z239" s="121" t="n"/>
      <c r="AA239" s="122" t="n"/>
      <c r="AB239" s="122" t="n"/>
      <c r="AC239" s="122" t="n"/>
      <c r="AD239" s="123">
        <f>AC239+AB239+AA239</f>
        <v/>
      </c>
      <c r="AE239" s="124">
        <f>IFERROR(AD239/X239-1,"")</f>
        <v/>
      </c>
      <c r="AF239" s="217">
        <f>IF(LOWER(T239)="ILS",12,1)*X239/VLOOKUP($T239,CPC_USDConversion_xlTbl[[Currency2]:[Units/1 USD]],2,FALSE)</f>
        <v/>
      </c>
      <c r="AG239" s="217">
        <f>IF(LOWER(T239)="ILS",12,1)*AD239/VLOOKUP($T239,CPC_USDConversion_xlTbl[[Currency2]:[Units/1 USD]],2,FALSE)</f>
        <v/>
      </c>
      <c r="AH239" s="126">
        <f>AF239/VLOOKUP($S239,'CP$'!$B$5:$D$74,2,FALSE)</f>
        <v/>
      </c>
      <c r="AI239" s="126">
        <f>AG239/VLOOKUP($S239,'CP$'!$B$5:$D$74,2,FALSE)</f>
        <v/>
      </c>
      <c r="AJ239" s="52" t="n"/>
      <c r="AK239" s="127" t="inlineStr">
        <is>
          <t>Sales Variable</t>
        </is>
      </c>
      <c r="AL239" s="218" t="n"/>
      <c r="AM239" s="129" t="n"/>
      <c r="AN239" s="121" t="n"/>
      <c r="AO239" s="130" t="n"/>
      <c r="AP239" s="131">
        <f>IFERROR(AO239/AM239,"")</f>
        <v/>
      </c>
      <c r="AQ239" s="219">
        <f>AO239*CC239</f>
        <v/>
      </c>
      <c r="AR239" s="219" t="n"/>
      <c r="AS239" s="220">
        <f>AQ239-AR239</f>
        <v/>
      </c>
      <c r="AT239" s="217">
        <f>AS239/VLOOKUP($T239,'USD Converstion'!$C$7:$D$174,2,FALSE)</f>
        <v/>
      </c>
      <c r="AU239" s="52" t="n"/>
      <c r="AV239" s="221" t="n">
        <v>44137</v>
      </c>
      <c r="AW239" s="222" t="n">
        <v>5025.26213592233</v>
      </c>
      <c r="AX239" s="222" t="n"/>
      <c r="AY239" s="223" t="n"/>
      <c r="AZ239" s="52" t="n"/>
      <c r="BA239" s="137" t="inlineStr">
        <is>
          <t>November, 2020 - Organization change to RSU:5000 || October, 2020 - Organization change from Yearly Salary:3840000, Yearly Commission:960000, Total Compensation:4800000 to Yearly Salary:4377600, Yearly Commission:1094400, Total Compensation:5472000</t>
        </is>
      </c>
      <c r="BB239" s="138" t="inlineStr">
        <is>
          <t xml:space="preserve"> </t>
        </is>
      </c>
      <c r="BC239" s="52" t="n"/>
      <c r="BD239" s="219" t="n">
        <v>3200000</v>
      </c>
      <c r="BE239" s="219" t="n">
        <v>800000</v>
      </c>
      <c r="BF239" s="219" t="n"/>
      <c r="BG239" s="120">
        <f>BF239+BE239+BD239</f>
        <v/>
      </c>
      <c r="BH239" s="217">
        <f>IF(LOWER(T239)="ILS",12,1)*BG239/VLOOKUP($T239,CPC_USDConversion_xlTbl[[Currency2]:[Units/1 USD]],2,FALSE)</f>
        <v/>
      </c>
      <c r="BI239" s="224">
        <f>BH239/VLOOKUP($S239,'CP$'!$B$5:$D$74,2,FALSE)</f>
        <v/>
      </c>
      <c r="BJ239" s="140" t="n">
        <v>3500000</v>
      </c>
      <c r="BK239" s="140" t="n">
        <v>6000000</v>
      </c>
      <c r="BL239" s="141">
        <f>IFERROR(U239/X239,"")</f>
        <v/>
      </c>
      <c r="BM239" s="141">
        <f>IFERROR(V239/X239,"")</f>
        <v/>
      </c>
      <c r="BN239" s="141">
        <f>IFERROR(W239/X239,"")</f>
        <v/>
      </c>
      <c r="BO239" s="141">
        <f>IFERROR(AA239/AD239,"")</f>
        <v/>
      </c>
      <c r="BP239" s="141">
        <f>IFERROR(AB239/AD239,"")</f>
        <v/>
      </c>
      <c r="BQ239" s="141">
        <f>IFERROR(AC239/AD239,"")</f>
        <v/>
      </c>
      <c r="BR239" s="119" t="n">
        <v>3</v>
      </c>
      <c r="BS239" s="119" t="n">
        <v>4</v>
      </c>
      <c r="BT239" s="119" t="n">
        <v>4</v>
      </c>
      <c r="BU239" s="119" t="n"/>
      <c r="BV239" s="119" t="n"/>
      <c r="BW239" s="119" t="n"/>
      <c r="BX239" s="119" t="n"/>
      <c r="BY239" s="119" t="n"/>
      <c r="BZ239" s="119" t="inlineStr">
        <is>
          <t>Employee</t>
        </is>
      </c>
      <c r="CA239" s="142" t="inlineStr">
        <is>
          <t>E41P</t>
        </is>
      </c>
      <c r="CB239" s="131" t="n">
        <v>1</v>
      </c>
      <c r="CC239" s="143">
        <f>IF(P239&gt;1,1,P239)*CB239</f>
        <v/>
      </c>
      <c r="CD239" s="143" t="n"/>
      <c r="CE239" s="222" t="n">
        <v>43578.08</v>
      </c>
      <c r="CF239" s="86" t="n"/>
      <c r="CG239" s="219" t="n">
        <v>4683126.829268293</v>
      </c>
      <c r="CH239" s="217">
        <f>IF(LOWER(T239)="ILS",12,1)*CG239/VLOOKUP($T239,CPC_USDConversion_xlTbl[[Currency2]:[Units/1 USD]],2,FALSE)</f>
        <v/>
      </c>
      <c r="CI239" s="225">
        <f>AF239</f>
        <v/>
      </c>
      <c r="CJ239" s="225">
        <f>IFERROR(CI239-CH239,"")</f>
        <v/>
      </c>
      <c r="CK239" s="140">
        <f>ROUND(AN239*CC239,-2)</f>
        <v/>
      </c>
      <c r="CL239" s="217">
        <f>CK239/VLOOKUP($T239,'USD Converstion'!$C$7:$D$174,2,FALSE)</f>
        <v/>
      </c>
      <c r="CM239" s="145">
        <f>IF(AD239&gt;X239,1,0)</f>
        <v/>
      </c>
      <c r="CN239" s="225">
        <f>IF(CM239&gt;0,AG239,0)</f>
        <v/>
      </c>
      <c r="CO239" s="225">
        <f>IF(CM239=0,0,AF239)</f>
        <v/>
      </c>
      <c r="CP239" s="146" t="n">
        <v>0</v>
      </c>
      <c r="CQ239" s="147" t="inlineStr">
        <is>
          <t>Regular</t>
        </is>
      </c>
      <c r="CR239" s="225">
        <f>AM239/VLOOKUP(T239,'USD Converstion'!$C$7:$D$174,2,FALSE)</f>
        <v/>
      </c>
      <c r="CS239" s="226">
        <f>AT239</f>
        <v/>
      </c>
      <c r="CT239" s="222" t="n">
        <v>0</v>
      </c>
      <c r="CU239" s="227" t="n"/>
      <c r="CV239" s="145">
        <f>IF(AX239&gt;0,1,0)</f>
        <v/>
      </c>
      <c r="CW239" s="145">
        <f>IF(AY239&gt;0,1,0)</f>
        <v/>
      </c>
      <c r="CX239" s="52" t="n">
        <v>0</v>
      </c>
      <c r="DM239">
        <f>IF(LOWER(T239)="ILS",12,1)*Y239/VLOOKUP($T239,CPC_USDConversion_xlTbl[[Currency2]:[Units/1 USD]],2,FALSE)</f>
        <v/>
      </c>
    </row>
    <row r="240">
      <c r="B240" s="113" t="n">
        <v>114205</v>
      </c>
      <c r="C240" s="113" t="n">
        <v>25661</v>
      </c>
      <c r="D240" s="113" t="n">
        <v>123147</v>
      </c>
      <c r="E240" s="114" t="inlineStr">
        <is>
          <t>Harish Kumar</t>
        </is>
      </c>
      <c r="F240" s="152" t="inlineStr">
        <is>
          <t>Enterprise Business Head</t>
        </is>
      </c>
      <c r="G240" s="113" t="inlineStr">
        <is>
          <t>India Sales</t>
        </is>
      </c>
      <c r="H240" s="113" t="inlineStr">
        <is>
          <t>Sundar Balasubramanian</t>
        </is>
      </c>
      <c r="I240" s="113" t="inlineStr">
        <is>
          <t>Sundar Balasubramanian</t>
        </is>
      </c>
      <c r="J240" s="114" t="inlineStr">
        <is>
          <t>Sharat Sinha</t>
        </is>
      </c>
      <c r="K240" s="114" t="inlineStr">
        <is>
          <t>Sharat Sinha</t>
        </is>
      </c>
      <c r="L240" s="113" t="inlineStr">
        <is>
          <t>APAC Sales</t>
        </is>
      </c>
      <c r="M240" s="115" t="n">
        <v>1</v>
      </c>
      <c r="N240" s="151">
        <f>LEFT(CA240,3)</f>
        <v/>
      </c>
      <c r="O240" s="216" t="n">
        <v>43850</v>
      </c>
      <c r="P240" s="118">
        <f>($D$5-O240)/365</f>
        <v/>
      </c>
      <c r="Q240" s="119">
        <f>Q240</f>
        <v/>
      </c>
      <c r="R240" s="52" t="n"/>
      <c r="S240" s="120" t="inlineStr">
        <is>
          <t>India</t>
        </is>
      </c>
      <c r="T240" s="120" t="inlineStr">
        <is>
          <t>INR</t>
        </is>
      </c>
      <c r="U240" s="120" t="n">
        <v>10009500</v>
      </c>
      <c r="V240" s="120" t="n">
        <v>4545754.545454545</v>
      </c>
      <c r="W240" s="120" t="n"/>
      <c r="X240" s="120">
        <f>W240+V240+U240</f>
        <v/>
      </c>
      <c r="Y240" s="121" t="n"/>
      <c r="Z240" s="121" t="n"/>
      <c r="AA240" s="122" t="n"/>
      <c r="AB240" s="122" t="n"/>
      <c r="AC240" s="122" t="n"/>
      <c r="AD240" s="123">
        <f>AC240+AB240+AA240</f>
        <v/>
      </c>
      <c r="AE240" s="124">
        <f>IFERROR(AD240/X240-1,"")</f>
        <v/>
      </c>
      <c r="AF240" s="217">
        <f>IF(LOWER(T240)="ILS",12,1)*X240/VLOOKUP($T240,CPC_USDConversion_xlTbl[[Currency2]:[Units/1 USD]],2,FALSE)</f>
        <v/>
      </c>
      <c r="AG240" s="217">
        <f>IF(LOWER(T240)="ILS",12,1)*AD240/VLOOKUP($T240,CPC_USDConversion_xlTbl[[Currency2]:[Units/1 USD]],2,FALSE)</f>
        <v/>
      </c>
      <c r="AH240" s="126">
        <f>AF240/VLOOKUP($S240,'CP$'!$B$5:$D$74,2,FALSE)</f>
        <v/>
      </c>
      <c r="AI240" s="126">
        <f>AG240/VLOOKUP($S240,'CP$'!$B$5:$D$74,2,FALSE)</f>
        <v/>
      </c>
      <c r="AJ240" s="52" t="n"/>
      <c r="AK240" s="127" t="inlineStr">
        <is>
          <t>Sales Variable</t>
        </is>
      </c>
      <c r="AL240" s="218" t="n"/>
      <c r="AM240" s="129" t="n"/>
      <c r="AN240" s="121" t="n"/>
      <c r="AO240" s="130" t="n"/>
      <c r="AP240" s="131">
        <f>IFERROR(AO240/AM240,"")</f>
        <v/>
      </c>
      <c r="AQ240" s="219">
        <f>AO240*CC240</f>
        <v/>
      </c>
      <c r="AR240" s="219" t="n"/>
      <c r="AS240" s="220">
        <f>AQ240-AR240</f>
        <v/>
      </c>
      <c r="AT240" s="217">
        <f>AS240/VLOOKUP($T240,'USD Converstion'!$C$7:$D$174,2,FALSE)</f>
        <v/>
      </c>
      <c r="AU240" s="52" t="n"/>
      <c r="AV240" s="221" t="n">
        <v>43859</v>
      </c>
      <c r="AW240" s="222" t="n">
        <v>48659.40776699029</v>
      </c>
      <c r="AX240" s="222" t="n"/>
      <c r="AY240" s="223" t="n"/>
      <c r="AZ240" s="52" t="n"/>
      <c r="BA240" s="137" t="n"/>
      <c r="BB240" s="138" t="inlineStr">
        <is>
          <t xml:space="preserve"> </t>
        </is>
      </c>
      <c r="BC240" s="52" t="n"/>
      <c r="BD240" s="219" t="n">
        <v>8000000</v>
      </c>
      <c r="BE240" s="219" t="n">
        <v>5000000</v>
      </c>
      <c r="BF240" s="219" t="n"/>
      <c r="BG240" s="120">
        <f>BF240+BE240+BD240</f>
        <v/>
      </c>
      <c r="BH240" s="217">
        <f>IF(LOWER(T240)="ILS",12,1)*BG240/VLOOKUP($T240,CPC_USDConversion_xlTbl[[Currency2]:[Units/1 USD]],2,FALSE)</f>
        <v/>
      </c>
      <c r="BI240" s="224">
        <f>BH240/VLOOKUP($S240,'CP$'!$B$5:$D$74,2,FALSE)</f>
        <v/>
      </c>
      <c r="BJ240" s="140" t="n">
        <v>7000000</v>
      </c>
      <c r="BK240" s="140" t="n">
        <v>13500000</v>
      </c>
      <c r="BL240" s="141">
        <f>IFERROR(U240/X240,"")</f>
        <v/>
      </c>
      <c r="BM240" s="141">
        <f>IFERROR(V240/X240,"")</f>
        <v/>
      </c>
      <c r="BN240" s="141">
        <f>IFERROR(W240/X240,"")</f>
        <v/>
      </c>
      <c r="BO240" s="141">
        <f>IFERROR(AA240/AD240,"")</f>
        <v/>
      </c>
      <c r="BP240" s="141">
        <f>IFERROR(AB240/AD240,"")</f>
        <v/>
      </c>
      <c r="BQ240" s="141">
        <f>IFERROR(AC240/AD240,"")</f>
        <v/>
      </c>
      <c r="BR240" s="119" t="n"/>
      <c r="BS240" s="119" t="n"/>
      <c r="BT240" s="119" t="n">
        <v>4</v>
      </c>
      <c r="BU240" s="119" t="n"/>
      <c r="BV240" s="119" t="n"/>
      <c r="BW240" s="119" t="n"/>
      <c r="BX240" s="119" t="n"/>
      <c r="BY240" s="119" t="n"/>
      <c r="BZ240" s="119" t="inlineStr">
        <is>
          <t>Employee</t>
        </is>
      </c>
      <c r="CA240" s="142" t="inlineStr">
        <is>
          <t>S31M</t>
        </is>
      </c>
      <c r="CB240" s="131" t="n">
        <v>1</v>
      </c>
      <c r="CC240" s="143">
        <f>IF(P240&gt;1,1,P240)*CB240</f>
        <v/>
      </c>
      <c r="CD240" s="143" t="n"/>
      <c r="CE240" s="222" t="n">
        <v>52437.36</v>
      </c>
      <c r="CF240" s="86" t="n"/>
      <c r="CG240" s="219" t="n">
        <v>12683126.82926829</v>
      </c>
      <c r="CH240" s="217">
        <f>IF(LOWER(T240)="ILS",12,1)*CG240/VLOOKUP($T240,CPC_USDConversion_xlTbl[[Currency2]:[Units/1 USD]],2,FALSE)</f>
        <v/>
      </c>
      <c r="CI240" s="225">
        <f>AF240</f>
        <v/>
      </c>
      <c r="CJ240" s="225">
        <f>IFERROR(CI240-CH240,"")</f>
        <v/>
      </c>
      <c r="CK240" s="140">
        <f>ROUND(AN240*CC240,-2)</f>
        <v/>
      </c>
      <c r="CL240" s="217">
        <f>CK240/VLOOKUP($T240,'USD Converstion'!$C$7:$D$174,2,FALSE)</f>
        <v/>
      </c>
      <c r="CM240" s="145">
        <f>IF(AD240&gt;X240,1,0)</f>
        <v/>
      </c>
      <c r="CN240" s="225">
        <f>IF(CM240&gt;0,AG240,0)</f>
        <v/>
      </c>
      <c r="CO240" s="225">
        <f>IF(CM240=0,0,AF240)</f>
        <v/>
      </c>
      <c r="CP240" s="146" t="n">
        <v>0</v>
      </c>
      <c r="CQ240" s="147" t="inlineStr">
        <is>
          <t>Regular</t>
        </is>
      </c>
      <c r="CR240" s="225">
        <f>AM240/VLOOKUP(T240,'USD Converstion'!$C$7:$D$174,2,FALSE)</f>
        <v/>
      </c>
      <c r="CS240" s="226">
        <f>AT240</f>
        <v/>
      </c>
      <c r="CT240" s="222" t="n">
        <v>0</v>
      </c>
      <c r="CU240" s="227" t="n"/>
      <c r="CV240" s="145">
        <f>IF(AX240&gt;0,1,0)</f>
        <v/>
      </c>
      <c r="CW240" s="145">
        <f>IF(AY240&gt;0,1,0)</f>
        <v/>
      </c>
      <c r="CX240" s="52" t="n">
        <v>0</v>
      </c>
      <c r="DM240">
        <f>IF(LOWER(T240)="ILS",12,1)*Y240/VLOOKUP($T240,CPC_USDConversion_xlTbl[[Currency2]:[Units/1 USD]],2,FALSE)</f>
        <v/>
      </c>
    </row>
    <row r="241">
      <c r="B241" s="113" t="n">
        <v>117704</v>
      </c>
      <c r="C241" s="113" t="n">
        <v>71845</v>
      </c>
      <c r="D241" s="113" t="n">
        <v>65232</v>
      </c>
      <c r="E241" s="114" t="inlineStr">
        <is>
          <t>Harshpal Bhati</t>
        </is>
      </c>
      <c r="F241" s="152" t="inlineStr">
        <is>
          <t>Security Engineer Team Leader - South India</t>
        </is>
      </c>
      <c r="G241" s="113" t="inlineStr">
        <is>
          <t>India Sales</t>
        </is>
      </c>
      <c r="H241" s="113" t="inlineStr">
        <is>
          <t>Sundar Balasubramanian</t>
        </is>
      </c>
      <c r="I241" s="113" t="inlineStr">
        <is>
          <t>Sundar Balasubramanian</t>
        </is>
      </c>
      <c r="J241" s="114" t="inlineStr">
        <is>
          <t>Sharat Sinha</t>
        </is>
      </c>
      <c r="K241" s="114" t="inlineStr">
        <is>
          <t>Sharat Sinha</t>
        </is>
      </c>
      <c r="L241" s="113" t="inlineStr">
        <is>
          <t>APAC Sales</t>
        </is>
      </c>
      <c r="M241" s="115" t="n">
        <v>1</v>
      </c>
      <c r="N241" s="151">
        <f>LEFT(CA241,3)</f>
        <v/>
      </c>
      <c r="O241" s="216" t="n">
        <v>42466</v>
      </c>
      <c r="P241" s="118">
        <f>($D$5-O241)/365</f>
        <v/>
      </c>
      <c r="Q241" s="119">
        <f>Q241</f>
        <v/>
      </c>
      <c r="R241" s="52" t="n"/>
      <c r="S241" s="120" t="inlineStr">
        <is>
          <t>India</t>
        </is>
      </c>
      <c r="T241" s="120" t="inlineStr">
        <is>
          <t>INR</t>
        </is>
      </c>
      <c r="U241" s="120" t="n">
        <v>4409500</v>
      </c>
      <c r="V241" s="120" t="n">
        <v>800300</v>
      </c>
      <c r="W241" s="120" t="n"/>
      <c r="X241" s="120">
        <f>W241+V241+U241</f>
        <v/>
      </c>
      <c r="Y241" s="121" t="n"/>
      <c r="Z241" s="121" t="n"/>
      <c r="AA241" s="122" t="n"/>
      <c r="AB241" s="122" t="n"/>
      <c r="AC241" s="122" t="n"/>
      <c r="AD241" s="123">
        <f>AC241+AB241+AA241</f>
        <v/>
      </c>
      <c r="AE241" s="124">
        <f>IFERROR(AD241/X241-1,"")</f>
        <v/>
      </c>
      <c r="AF241" s="217">
        <f>IF(LOWER(T241)="ILS",12,1)*X241/VLOOKUP($T241,CPC_USDConversion_xlTbl[[Currency2]:[Units/1 USD]],2,FALSE)</f>
        <v/>
      </c>
      <c r="AG241" s="217">
        <f>IF(LOWER(T241)="ILS",12,1)*AD241/VLOOKUP($T241,CPC_USDConversion_xlTbl[[Currency2]:[Units/1 USD]],2,FALSE)</f>
        <v/>
      </c>
      <c r="AH241" s="126">
        <f>AF241/VLOOKUP($S241,'CP$'!$B$5:$D$74,2,FALSE)</f>
        <v/>
      </c>
      <c r="AI241" s="126">
        <f>AG241/VLOOKUP($S241,'CP$'!$B$5:$D$74,2,FALSE)</f>
        <v/>
      </c>
      <c r="AJ241" s="52" t="n"/>
      <c r="AK241" s="127" t="inlineStr">
        <is>
          <t>Sales Variable</t>
        </is>
      </c>
      <c r="AL241" s="218" t="n"/>
      <c r="AM241" s="129" t="n"/>
      <c r="AN241" s="121" t="n"/>
      <c r="AO241" s="130" t="n"/>
      <c r="AP241" s="131">
        <f>IFERROR(AO241/AM241,"")</f>
        <v/>
      </c>
      <c r="AQ241" s="219">
        <f>AO241*CC241</f>
        <v/>
      </c>
      <c r="AR241" s="219" t="n"/>
      <c r="AS241" s="220">
        <f>AQ241-AR241</f>
        <v/>
      </c>
      <c r="AT241" s="217">
        <f>AS241/VLOOKUP($T241,'USD Converstion'!$C$7:$D$174,2,FALSE)</f>
        <v/>
      </c>
      <c r="AU241" s="52" t="n"/>
      <c r="AV241" s="221" t="n">
        <v>43957</v>
      </c>
      <c r="AW241" s="222" t="n">
        <v>14665.76699029126</v>
      </c>
      <c r="AX241" s="222" t="n"/>
      <c r="AY241" s="223" t="n"/>
      <c r="AZ241" s="52" t="n"/>
      <c r="BA241" s="137" t="inlineStr">
        <is>
          <t>February, 2021: promotion - changed JS from E51P to E41M; title from security architecht to Security Engineer Team Leader - South India || April, 2020 - Title change from Title:Security Engineer to Title:Security Architect || July, 2020 - Organization change from Team:Sundar Balasubramanian - SE South India to Team:Sundar Balasubramanian - SE India</t>
        </is>
      </c>
      <c r="BB241" s="138" t="inlineStr">
        <is>
          <t xml:space="preserve"> </t>
        </is>
      </c>
      <c r="BC241" s="52" t="n"/>
      <c r="BD241" s="219" t="n">
        <v>3200000</v>
      </c>
      <c r="BE241" s="219" t="n">
        <v>800000</v>
      </c>
      <c r="BF241" s="219" t="n"/>
      <c r="BG241" s="120">
        <f>BF241+BE241+BD241</f>
        <v/>
      </c>
      <c r="BH241" s="217">
        <f>IF(LOWER(T241)="ILS",12,1)*BG241/VLOOKUP($T241,CPC_USDConversion_xlTbl[[Currency2]:[Units/1 USD]],2,FALSE)</f>
        <v/>
      </c>
      <c r="BI241" s="224">
        <f>BH241/VLOOKUP($S241,'CP$'!$B$5:$D$74,2,FALSE)</f>
        <v/>
      </c>
      <c r="BJ241" s="140" t="n">
        <v>3500000</v>
      </c>
      <c r="BK241" s="140" t="n">
        <v>6000000</v>
      </c>
      <c r="BL241" s="141">
        <f>IFERROR(U241/X241,"")</f>
        <v/>
      </c>
      <c r="BM241" s="141">
        <f>IFERROR(V241/X241,"")</f>
        <v/>
      </c>
      <c r="BN241" s="141">
        <f>IFERROR(W241/X241,"")</f>
        <v/>
      </c>
      <c r="BO241" s="141">
        <f>IFERROR(AA241/AD241,"")</f>
        <v/>
      </c>
      <c r="BP241" s="141">
        <f>IFERROR(AB241/AD241,"")</f>
        <v/>
      </c>
      <c r="BQ241" s="141">
        <f>IFERROR(AC241/AD241,"")</f>
        <v/>
      </c>
      <c r="BR241" s="119" t="n">
        <v>3</v>
      </c>
      <c r="BS241" s="119" t="n">
        <v>3</v>
      </c>
      <c r="BT241" s="119" t="n">
        <v>4</v>
      </c>
      <c r="BU241" s="119" t="n"/>
      <c r="BV241" s="119" t="n"/>
      <c r="BW241" s="119" t="n"/>
      <c r="BX241" s="119" t="n"/>
      <c r="BY241" s="119" t="n"/>
      <c r="BZ241" s="119" t="inlineStr">
        <is>
          <t>Employee</t>
        </is>
      </c>
      <c r="CA241" s="142" t="inlineStr">
        <is>
          <t>E41M</t>
        </is>
      </c>
      <c r="CB241" s="131" t="n">
        <v>1</v>
      </c>
      <c r="CC241" s="143">
        <f>IF(P241&gt;1,1,P241)*CB241</f>
        <v/>
      </c>
      <c r="CD241" s="143" t="n"/>
      <c r="CE241" s="222" t="n">
        <v>51000.72</v>
      </c>
      <c r="CF241" s="86" t="n"/>
      <c r="CG241" s="219" t="n">
        <v>4292882.926829269</v>
      </c>
      <c r="CH241" s="217">
        <f>IF(LOWER(T241)="ILS",12,1)*CG241/VLOOKUP($T241,CPC_USDConversion_xlTbl[[Currency2]:[Units/1 USD]],2,FALSE)</f>
        <v/>
      </c>
      <c r="CI241" s="225">
        <f>AF241</f>
        <v/>
      </c>
      <c r="CJ241" s="225">
        <f>IFERROR(CI241-CH241,"")</f>
        <v/>
      </c>
      <c r="CK241" s="140">
        <f>ROUND(AN241*CC241,-2)</f>
        <v/>
      </c>
      <c r="CL241" s="217">
        <f>CK241/VLOOKUP($T241,'USD Converstion'!$C$7:$D$174,2,FALSE)</f>
        <v/>
      </c>
      <c r="CM241" s="145">
        <f>IF(AD241&gt;X241,1,0)</f>
        <v/>
      </c>
      <c r="CN241" s="225">
        <f>IF(CM241&gt;0,AG241,0)</f>
        <v/>
      </c>
      <c r="CO241" s="225">
        <f>IF(CM241=0,0,AF241)</f>
        <v/>
      </c>
      <c r="CP241" s="146" t="n">
        <v>0</v>
      </c>
      <c r="CQ241" s="147" t="inlineStr">
        <is>
          <t>Regular</t>
        </is>
      </c>
      <c r="CR241" s="225">
        <f>AM241/VLOOKUP(T241,'USD Converstion'!$C$7:$D$174,2,FALSE)</f>
        <v/>
      </c>
      <c r="CS241" s="226">
        <f>AT241</f>
        <v/>
      </c>
      <c r="CT241" s="222" t="n">
        <v>0</v>
      </c>
      <c r="CU241" s="227" t="n"/>
      <c r="CV241" s="145">
        <f>IF(AX241&gt;0,1,0)</f>
        <v/>
      </c>
      <c r="CW241" s="145">
        <f>IF(AY241&gt;0,1,0)</f>
        <v/>
      </c>
      <c r="CX241" s="52" t="n">
        <v>0</v>
      </c>
      <c r="DM241">
        <f>IF(LOWER(T241)="ILS",12,1)*Y241/VLOOKUP($T241,CPC_USDConversion_xlTbl[[Currency2]:[Units/1 USD]],2,FALSE)</f>
        <v/>
      </c>
    </row>
    <row r="242">
      <c r="B242" s="113" t="n">
        <v>102323</v>
      </c>
      <c r="C242" s="113" t="n">
        <v>88692</v>
      </c>
      <c r="D242" s="113" t="n">
        <v>121260</v>
      </c>
      <c r="E242" s="114" t="inlineStr">
        <is>
          <t>Pinky Soni</t>
        </is>
      </c>
      <c r="F242" s="152" t="inlineStr">
        <is>
          <t>Major Account Manager for Enterprise -BFSI</t>
        </is>
      </c>
      <c r="G242" s="113" t="inlineStr">
        <is>
          <t>India Sales</t>
        </is>
      </c>
      <c r="H242" s="113" t="inlineStr">
        <is>
          <t>Sundar Balasubramanian</t>
        </is>
      </c>
      <c r="I242" s="113" t="inlineStr">
        <is>
          <t>Sundar Balasubramanian</t>
        </is>
      </c>
      <c r="J242" s="114" t="inlineStr">
        <is>
          <t>Sharat Sinha</t>
        </is>
      </c>
      <c r="K242" s="114" t="inlineStr">
        <is>
          <t>Sharat Sinha</t>
        </is>
      </c>
      <c r="L242" s="113" t="inlineStr">
        <is>
          <t>APAC Sales</t>
        </is>
      </c>
      <c r="M242" s="115" t="n">
        <v>1</v>
      </c>
      <c r="N242" s="151">
        <f>LEFT(CA242,3)</f>
        <v/>
      </c>
      <c r="O242" s="216" t="n">
        <v>42837</v>
      </c>
      <c r="P242" s="118">
        <f>($D$5-O242)/365</f>
        <v/>
      </c>
      <c r="Q242" s="119">
        <f>Q242</f>
        <v/>
      </c>
      <c r="R242" s="52" t="n"/>
      <c r="S242" s="120" t="inlineStr">
        <is>
          <t>India</t>
        </is>
      </c>
      <c r="T242" s="120" t="inlineStr">
        <is>
          <t>INR</t>
        </is>
      </c>
      <c r="U242" s="120" t="n">
        <v>2653250</v>
      </c>
      <c r="V242" s="120" t="n">
        <v>1291209.090909091</v>
      </c>
      <c r="W242" s="120" t="n"/>
      <c r="X242" s="120">
        <f>W242+V242+U242</f>
        <v/>
      </c>
      <c r="Y242" s="121" t="n"/>
      <c r="Z242" s="121" t="n"/>
      <c r="AA242" s="122" t="n"/>
      <c r="AB242" s="122" t="n"/>
      <c r="AC242" s="122" t="n"/>
      <c r="AD242" s="123">
        <f>AC242+AB242+AA242</f>
        <v/>
      </c>
      <c r="AE242" s="124">
        <f>IFERROR(AD242/X242-1,"")</f>
        <v/>
      </c>
      <c r="AF242" s="217">
        <f>IF(LOWER(T242)="ILS",12,1)*X242/VLOOKUP($T242,CPC_USDConversion_xlTbl[[Currency2]:[Units/1 USD]],2,FALSE)</f>
        <v/>
      </c>
      <c r="AG242" s="217">
        <f>IF(LOWER(T242)="ILS",12,1)*AD242/VLOOKUP($T242,CPC_USDConversion_xlTbl[[Currency2]:[Units/1 USD]],2,FALSE)</f>
        <v/>
      </c>
      <c r="AH242" s="126">
        <f>AF242/VLOOKUP($S242,'CP$'!$B$5:$D$74,2,FALSE)</f>
        <v/>
      </c>
      <c r="AI242" s="126">
        <f>AG242/VLOOKUP($S242,'CP$'!$B$5:$D$74,2,FALSE)</f>
        <v/>
      </c>
      <c r="AJ242" s="52" t="n"/>
      <c r="AK242" s="127" t="inlineStr">
        <is>
          <t>Sales Variable</t>
        </is>
      </c>
      <c r="AL242" s="218" t="n"/>
      <c r="AM242" s="129" t="n"/>
      <c r="AN242" s="121" t="n"/>
      <c r="AO242" s="130" t="n"/>
      <c r="AP242" s="131">
        <f>IFERROR(AO242/AM242,"")</f>
        <v/>
      </c>
      <c r="AQ242" s="219">
        <f>AO242*CC242</f>
        <v/>
      </c>
      <c r="AR242" s="219" t="n"/>
      <c r="AS242" s="220">
        <f>AQ242-AR242</f>
        <v/>
      </c>
      <c r="AT242" s="217">
        <f>AS242/VLOOKUP($T242,'USD Converstion'!$C$7:$D$174,2,FALSE)</f>
        <v/>
      </c>
      <c r="AU242" s="52" t="n"/>
      <c r="AV242" s="221" t="n"/>
      <c r="AW242" s="222" t="n"/>
      <c r="AX242" s="222" t="n"/>
      <c r="AY242" s="223" t="n"/>
      <c r="AZ242" s="52" t="n"/>
      <c r="BA242" s="137" t="inlineStr">
        <is>
          <t>October, 2021 - Organization change to One-Time Bonus: 294583 || April, 2021 - Organization change to One-Time Bonus: 294583 || October, 2020 - Organization change to One-Time Bonus: 294583</t>
        </is>
      </c>
      <c r="BB242" s="138" t="inlineStr">
        <is>
          <t xml:space="preserve"> </t>
        </is>
      </c>
      <c r="BC242" s="52" t="n"/>
      <c r="BD242" s="219" t="n">
        <v>2115000</v>
      </c>
      <c r="BE242" s="219" t="n">
        <v>1420000</v>
      </c>
      <c r="BF242" s="219" t="n"/>
      <c r="BG242" s="120">
        <f>BF242+BE242+BD242</f>
        <v/>
      </c>
      <c r="BH242" s="217">
        <f>IF(LOWER(T242)="ILS",12,1)*BG242/VLOOKUP($T242,CPC_USDConversion_xlTbl[[Currency2]:[Units/1 USD]],2,FALSE)</f>
        <v/>
      </c>
      <c r="BI242" s="224">
        <f>BH242/VLOOKUP($S242,'CP$'!$B$5:$D$74,2,FALSE)</f>
        <v/>
      </c>
      <c r="BJ242" s="140" t="n">
        <v>2300000</v>
      </c>
      <c r="BK242" s="140" t="n">
        <v>4500000</v>
      </c>
      <c r="BL242" s="141">
        <f>IFERROR(U242/X242,"")</f>
        <v/>
      </c>
      <c r="BM242" s="141">
        <f>IFERROR(V242/X242,"")</f>
        <v/>
      </c>
      <c r="BN242" s="141">
        <f>IFERROR(W242/X242,"")</f>
        <v/>
      </c>
      <c r="BO242" s="141">
        <f>IFERROR(AA242/AD242,"")</f>
        <v/>
      </c>
      <c r="BP242" s="141">
        <f>IFERROR(AB242/AD242,"")</f>
        <v/>
      </c>
      <c r="BQ242" s="141">
        <f>IFERROR(AC242/AD242,"")</f>
        <v/>
      </c>
      <c r="BR242" s="119" t="n">
        <v>3</v>
      </c>
      <c r="BS242" s="119" t="n">
        <v>2</v>
      </c>
      <c r="BT242" s="119" t="n">
        <v>4</v>
      </c>
      <c r="BU242" s="119" t="n"/>
      <c r="BV242" s="119" t="n"/>
      <c r="BW242" s="119" t="n"/>
      <c r="BX242" s="119" t="n"/>
      <c r="BY242" s="119" t="n"/>
      <c r="BZ242" s="119" t="inlineStr">
        <is>
          <t>Employee</t>
        </is>
      </c>
      <c r="CA242" s="142" t="inlineStr">
        <is>
          <t>S53P</t>
        </is>
      </c>
      <c r="CB242" s="131" t="n">
        <v>1</v>
      </c>
      <c r="CC242" s="143">
        <f>IF(P242&gt;1,1,P242)*CB242</f>
        <v/>
      </c>
      <c r="CD242" s="143" t="n"/>
      <c r="CE242" s="222" t="n"/>
      <c r="CF242" s="86" t="n"/>
      <c r="CG242" s="219" t="n">
        <v>3448980.487804879</v>
      </c>
      <c r="CH242" s="217">
        <f>IF(LOWER(T242)="ILS",12,1)*CG242/VLOOKUP($T242,CPC_USDConversion_xlTbl[[Currency2]:[Units/1 USD]],2,FALSE)</f>
        <v/>
      </c>
      <c r="CI242" s="225">
        <f>AF242</f>
        <v/>
      </c>
      <c r="CJ242" s="225">
        <f>IFERROR(CI242-CH242,"")</f>
        <v/>
      </c>
      <c r="CK242" s="140">
        <f>ROUND(AN242*CC242,-2)</f>
        <v/>
      </c>
      <c r="CL242" s="217">
        <f>CK242/VLOOKUP($T242,'USD Converstion'!$C$7:$D$174,2,FALSE)</f>
        <v/>
      </c>
      <c r="CM242" s="145">
        <f>IF(AD242&gt;X242,1,0)</f>
        <v/>
      </c>
      <c r="CN242" s="225">
        <f>IF(CM242&gt;0,AG242,0)</f>
        <v/>
      </c>
      <c r="CO242" s="225">
        <f>IF(CM242=0,0,AF242)</f>
        <v/>
      </c>
      <c r="CP242" s="146" t="n">
        <v>0</v>
      </c>
      <c r="CQ242" s="147" t="inlineStr">
        <is>
          <t>Regular</t>
        </is>
      </c>
      <c r="CR242" s="225">
        <f>AM242/VLOOKUP(T242,'USD Converstion'!$C$7:$D$174,2,FALSE)</f>
        <v/>
      </c>
      <c r="CS242" s="226">
        <f>AT242</f>
        <v/>
      </c>
      <c r="CT242" s="222" t="n">
        <v>0</v>
      </c>
      <c r="CU242" s="227" t="n"/>
      <c r="CV242" s="145">
        <f>IF(AX242&gt;0,1,0)</f>
        <v/>
      </c>
      <c r="CW242" s="145">
        <f>IF(AY242&gt;0,1,0)</f>
        <v/>
      </c>
      <c r="CX242" s="52" t="n">
        <v>0</v>
      </c>
      <c r="DM242">
        <f>IF(LOWER(T242)="ILS",12,1)*Y242/VLOOKUP($T242,CPC_USDConversion_xlTbl[[Currency2]:[Units/1 USD]],2,FALSE)</f>
        <v/>
      </c>
    </row>
    <row r="243">
      <c r="B243" s="113" t="n">
        <v>127110</v>
      </c>
      <c r="C243" s="113" t="n">
        <v>107957</v>
      </c>
      <c r="D243" s="113" t="n">
        <v>109228</v>
      </c>
      <c r="E243" s="114" t="inlineStr">
        <is>
          <t>David Rodrigues</t>
        </is>
      </c>
      <c r="F243" s="152" t="inlineStr">
        <is>
          <t>Account Manager</t>
        </is>
      </c>
      <c r="G243" s="113" t="inlineStr">
        <is>
          <t>Sales, France</t>
        </is>
      </c>
      <c r="H243" s="113" t="inlineStr">
        <is>
          <t>Michael Techer</t>
        </is>
      </c>
      <c r="I243" s="113" t="inlineStr">
        <is>
          <t>Roberto Pozzi</t>
        </is>
      </c>
      <c r="J243" s="114" t="inlineStr">
        <is>
          <t>Thorsten Freitag</t>
        </is>
      </c>
      <c r="K243" s="114" t="inlineStr">
        <is>
          <t>Bruno Darmon</t>
        </is>
      </c>
      <c r="L243" s="113" t="inlineStr">
        <is>
          <t>EMEA Sales</t>
        </is>
      </c>
      <c r="M243" s="115" t="n">
        <v>1</v>
      </c>
      <c r="N243" s="151">
        <f>LEFT(CA243,3)</f>
        <v/>
      </c>
      <c r="O243" s="216" t="n">
        <v>43102</v>
      </c>
      <c r="P243" s="118">
        <f>($D$5-O243)/365</f>
        <v/>
      </c>
      <c r="Q243" s="119">
        <f>Q243</f>
        <v/>
      </c>
      <c r="R243" s="52" t="n"/>
      <c r="S243" s="120" t="inlineStr">
        <is>
          <t>France</t>
        </is>
      </c>
      <c r="T243" s="120" t="inlineStr">
        <is>
          <t>EUR</t>
        </is>
      </c>
      <c r="U243" s="120" t="n">
        <v>87500</v>
      </c>
      <c r="V243" s="120" t="n">
        <v>38100</v>
      </c>
      <c r="W243" s="120" t="n"/>
      <c r="X243" s="120">
        <f>W243+V243+U243</f>
        <v/>
      </c>
      <c r="Y243" s="121" t="n"/>
      <c r="Z243" s="121" t="n"/>
      <c r="AA243" s="122" t="n">
        <v>76200</v>
      </c>
      <c r="AB243" s="122" t="n">
        <v>50800</v>
      </c>
      <c r="AC243" s="122" t="n"/>
      <c r="AD243" s="123">
        <f>AC243+AB243+AA243</f>
        <v/>
      </c>
      <c r="AE243" s="124">
        <f>IFERROR(AD243/X243-1,"")</f>
        <v/>
      </c>
      <c r="AF243" s="217">
        <f>IF(LOWER(T243)="ILS",12,1)*X243/VLOOKUP($T243,CPC_USDConversion_xlTbl[[Currency2]:[Units/1 USD]],2,FALSE)</f>
        <v/>
      </c>
      <c r="AG243" s="217">
        <f>IF(LOWER(T243)="ILS",12,1)*AD243/VLOOKUP($T243,CPC_USDConversion_xlTbl[[Currency2]:[Units/1 USD]],2,FALSE)</f>
        <v/>
      </c>
      <c r="AH243" s="126">
        <f>AF243/VLOOKUP($S243,'CP$'!$B$5:$D$74,2,FALSE)</f>
        <v/>
      </c>
      <c r="AI243" s="126">
        <f>AG243/VLOOKUP($S243,'CP$'!$B$5:$D$74,2,FALSE)</f>
        <v/>
      </c>
      <c r="AJ243" s="52" t="n"/>
      <c r="AK243" s="127" t="inlineStr">
        <is>
          <t>Sales Variable</t>
        </is>
      </c>
      <c r="AL243" s="218" t="n"/>
      <c r="AM243" s="129" t="n"/>
      <c r="AN243" s="121" t="n"/>
      <c r="AO243" s="130" t="n"/>
      <c r="AP243" s="131">
        <f>IFERROR(AO243/AM243,"")</f>
        <v/>
      </c>
      <c r="AQ243" s="219">
        <f>AO243*CC243</f>
        <v/>
      </c>
      <c r="AR243" s="219" t="n"/>
      <c r="AS243" s="220">
        <f>AQ243-AR243</f>
        <v/>
      </c>
      <c r="AT243" s="217">
        <f>AS243/VLOOKUP($T243,'USD Converstion'!$C$7:$D$174,2,FALSE)</f>
        <v/>
      </c>
      <c r="AU243" s="52" t="n"/>
      <c r="AV243" s="221" t="n">
        <v>43957</v>
      </c>
      <c r="AW243" s="222" t="n">
        <v>19589.26213592233</v>
      </c>
      <c r="AX243" s="222" t="n"/>
      <c r="AY243" s="223" t="n">
        <v>20000</v>
      </c>
      <c r="AZ243" s="52" t="n"/>
      <c r="BA243" s="137" t="inlineStr">
        <is>
          <t>May, 2021 - Compensation change to RSU:20000 || April, 2021 - Compensation change from Yearly Salary:62400, Yearly Commission:41580, Total Compensation:103980 to Yearly Salary:76200, Yearly Commission:50800, Total Compensation:127000 ||January, 2021 - Title change from Territory Account Manager to Account Manager</t>
        </is>
      </c>
      <c r="BB243" s="138" t="inlineStr">
        <is>
          <t xml:space="preserve"> </t>
        </is>
      </c>
      <c r="BC243" s="52" t="n"/>
      <c r="BD243" s="219" t="n">
        <v>57000</v>
      </c>
      <c r="BE243" s="219" t="n">
        <v>38000</v>
      </c>
      <c r="BF243" s="219" t="n"/>
      <c r="BG243" s="120">
        <f>BF243+BE243+BD243</f>
        <v/>
      </c>
      <c r="BH243" s="217">
        <f>IF(LOWER(T243)="ILS",12,1)*BG243/VLOOKUP($T243,CPC_USDConversion_xlTbl[[Currency2]:[Units/1 USD]],2,FALSE)</f>
        <v/>
      </c>
      <c r="BI243" s="224">
        <f>BH243/VLOOKUP($S243,'CP$'!$B$5:$D$74,2,FALSE)</f>
        <v/>
      </c>
      <c r="BJ243" s="140" t="n">
        <v>70000</v>
      </c>
      <c r="BK243" s="140" t="n">
        <v>130000</v>
      </c>
      <c r="BL243" s="141">
        <f>IFERROR(U243/X243,"")</f>
        <v/>
      </c>
      <c r="BM243" s="141">
        <f>IFERROR(V243/X243,"")</f>
        <v/>
      </c>
      <c r="BN243" s="141">
        <f>IFERROR(W243/X243,"")</f>
        <v/>
      </c>
      <c r="BO243" s="141">
        <f>IFERROR(AA243/AD243,"")</f>
        <v/>
      </c>
      <c r="BP243" s="141">
        <f>IFERROR(AB243/AD243,"")</f>
        <v/>
      </c>
      <c r="BQ243" s="141">
        <f>IFERROR(AC243/AD243,"")</f>
        <v/>
      </c>
      <c r="BR243" s="119" t="n">
        <v>3</v>
      </c>
      <c r="BS243" s="119" t="n">
        <v>5</v>
      </c>
      <c r="BT243" s="119" t="n">
        <v>4</v>
      </c>
      <c r="BU243" s="119" t="n"/>
      <c r="BV243" s="119" t="n"/>
      <c r="BW243" s="119" t="n"/>
      <c r="BX243" s="119" t="n"/>
      <c r="BY243" s="119" t="n"/>
      <c r="BZ243" s="119" t="inlineStr">
        <is>
          <t>Employee</t>
        </is>
      </c>
      <c r="CA243" s="142" t="inlineStr">
        <is>
          <t>S53P</t>
        </is>
      </c>
      <c r="CB243" s="131" t="n">
        <v>1</v>
      </c>
      <c r="CC243" s="143">
        <f>IF(P243&gt;1,1,P243)*CB243</f>
        <v/>
      </c>
      <c r="CD243" s="143" t="n"/>
      <c r="CE243" s="222" t="n">
        <v>38430.12</v>
      </c>
      <c r="CF243" s="86" t="n"/>
      <c r="CG243" s="219" t="n">
        <v>101643.9024390244</v>
      </c>
      <c r="CH243" s="217">
        <f>IF(LOWER(T243)="ILS",12,1)*CG243/VLOOKUP($T243,CPC_USDConversion_xlTbl[[Currency2]:[Units/1 USD]],2,FALSE)</f>
        <v/>
      </c>
      <c r="CI243" s="225">
        <f>AF243</f>
        <v/>
      </c>
      <c r="CJ243" s="225">
        <f>IFERROR(CI243-CH243,"")</f>
        <v/>
      </c>
      <c r="CK243" s="140">
        <f>ROUND(AN243*CC243,-2)</f>
        <v/>
      </c>
      <c r="CL243" s="217">
        <f>CK243/VLOOKUP($T243,'USD Converstion'!$C$7:$D$174,2,FALSE)</f>
        <v/>
      </c>
      <c r="CM243" s="145">
        <f>IF(AD243&gt;X243,1,0)</f>
        <v/>
      </c>
      <c r="CN243" s="225">
        <f>IF(CM243&gt;0,AG243,0)</f>
        <v/>
      </c>
      <c r="CO243" s="225">
        <f>IF(CM243=0,0,AF243)</f>
        <v/>
      </c>
      <c r="CP243" s="146" t="n">
        <v>126413.2263944661</v>
      </c>
      <c r="CQ243" s="147" t="inlineStr">
        <is>
          <t>Regular</t>
        </is>
      </c>
      <c r="CR243" s="225">
        <f>AM243/VLOOKUP(T243,'USD Converstion'!$C$7:$D$174,2,FALSE)</f>
        <v/>
      </c>
      <c r="CS243" s="226">
        <f>AT243</f>
        <v/>
      </c>
      <c r="CT243" s="222" t="n">
        <v>0</v>
      </c>
      <c r="CU243" s="227" t="n"/>
      <c r="CV243" s="145">
        <f>IF(AX243&gt;0,1,0)</f>
        <v/>
      </c>
      <c r="CW243" s="145">
        <f>IF(AY243&gt;0,1,0)</f>
        <v/>
      </c>
      <c r="CX243" s="52" t="n">
        <v>1</v>
      </c>
      <c r="DM243">
        <f>IF(LOWER(T243)="ILS",12,1)*Y243/VLOOKUP($T243,CPC_USDConversion_xlTbl[[Currency2]:[Units/1 USD]],2,FALSE)</f>
        <v/>
      </c>
    </row>
    <row r="244">
      <c r="B244" s="113" t="n">
        <v>132725</v>
      </c>
      <c r="C244" s="113" t="n">
        <v>112574</v>
      </c>
      <c r="D244" s="113" t="n">
        <v>52423</v>
      </c>
      <c r="E244" s="114" t="inlineStr">
        <is>
          <t>Mathieu Pijoulat</t>
        </is>
      </c>
      <c r="F244" s="152" t="inlineStr">
        <is>
          <t>Account Manager</t>
        </is>
      </c>
      <c r="G244" s="113" t="inlineStr">
        <is>
          <t>Sales, France</t>
        </is>
      </c>
      <c r="H244" s="113" t="inlineStr">
        <is>
          <t>Michael Techer</t>
        </is>
      </c>
      <c r="I244" s="113" t="inlineStr">
        <is>
          <t>Roberto Pozzi</t>
        </is>
      </c>
      <c r="J244" s="114" t="inlineStr">
        <is>
          <t>Thorsten Freitag</t>
        </is>
      </c>
      <c r="K244" s="114" t="inlineStr">
        <is>
          <t>Bruno Darmon</t>
        </is>
      </c>
      <c r="L244" s="113" t="inlineStr">
        <is>
          <t>EMEA Sales</t>
        </is>
      </c>
      <c r="M244" s="115" t="n">
        <v>1</v>
      </c>
      <c r="N244" s="151">
        <f>LEFT(CA244,3)</f>
        <v/>
      </c>
      <c r="O244" s="216" t="n">
        <v>43023</v>
      </c>
      <c r="P244" s="118">
        <f>($D$5-O244)/365</f>
        <v/>
      </c>
      <c r="Q244" s="119">
        <f>Q244</f>
        <v/>
      </c>
      <c r="R244" s="52" t="n"/>
      <c r="S244" s="120" t="inlineStr">
        <is>
          <t>France</t>
        </is>
      </c>
      <c r="T244" s="120" t="inlineStr">
        <is>
          <t>EUR</t>
        </is>
      </c>
      <c r="U244" s="120" t="n">
        <v>73250</v>
      </c>
      <c r="V244" s="120" t="n">
        <v>31209.09090909091</v>
      </c>
      <c r="W244" s="120" t="n"/>
      <c r="X244" s="120">
        <f>W244+V244+U244</f>
        <v/>
      </c>
      <c r="Y244" s="121" t="n"/>
      <c r="Z244" s="121" t="n"/>
      <c r="AA244" s="122" t="n">
        <v>71400</v>
      </c>
      <c r="AB244" s="122" t="n">
        <v>47600</v>
      </c>
      <c r="AC244" s="122" t="n"/>
      <c r="AD244" s="123">
        <f>AC244+AB244+AA244</f>
        <v/>
      </c>
      <c r="AE244" s="124">
        <f>IFERROR(AD244/X244-1,"")</f>
        <v/>
      </c>
      <c r="AF244" s="217">
        <f>IF(LOWER(T244)="ILS",12,1)*X244/VLOOKUP($T244,CPC_USDConversion_xlTbl[[Currency2]:[Units/1 USD]],2,FALSE)</f>
        <v/>
      </c>
      <c r="AG244" s="217">
        <f>IF(LOWER(T244)="ILS",12,1)*AD244/VLOOKUP($T244,CPC_USDConversion_xlTbl[[Currency2]:[Units/1 USD]],2,FALSE)</f>
        <v/>
      </c>
      <c r="AH244" s="126">
        <f>AF244/VLOOKUP($S244,'CP$'!$B$5:$D$74,2,FALSE)</f>
        <v/>
      </c>
      <c r="AI244" s="126">
        <f>AG244/VLOOKUP($S244,'CP$'!$B$5:$D$74,2,FALSE)</f>
        <v/>
      </c>
      <c r="AJ244" s="52" t="n"/>
      <c r="AK244" s="127" t="inlineStr">
        <is>
          <t>Sales Variable</t>
        </is>
      </c>
      <c r="AL244" s="218" t="n"/>
      <c r="AM244" s="129" t="n"/>
      <c r="AN244" s="121" t="n"/>
      <c r="AO244" s="130" t="n"/>
      <c r="AP244" s="131">
        <f>IFERROR(AO244/AM244,"")</f>
        <v/>
      </c>
      <c r="AQ244" s="219">
        <f>AO244*CC244</f>
        <v/>
      </c>
      <c r="AR244" s="219" t="n"/>
      <c r="AS244" s="220">
        <f>AQ244-AR244</f>
        <v/>
      </c>
      <c r="AT244" s="217">
        <f>AS244/VLOOKUP($T244,'USD Converstion'!$C$7:$D$174,2,FALSE)</f>
        <v/>
      </c>
      <c r="AU244" s="52" t="n"/>
      <c r="AV244" s="221" t="n">
        <v>43957</v>
      </c>
      <c r="AW244" s="222" t="n">
        <v>19589.26213592233</v>
      </c>
      <c r="AX244" s="222" t="n"/>
      <c r="AY244" s="223" t="n">
        <v>20000</v>
      </c>
      <c r="AZ244" s="52" t="n"/>
      <c r="BA244" s="137" t="inlineStr">
        <is>
          <t>January, 2021 - Title change from Territory Account Manager to Account Manager || April, 2021 - Compensation change from Yearly Salary:51000, Yearly Commission:34000, Total Compensation:85000 to RSU:20000, Yearly Salary:71400, Yearly Commission:47600, Total Compensation:119000</t>
        </is>
      </c>
      <c r="BB244" s="138" t="inlineStr">
        <is>
          <t xml:space="preserve"> </t>
        </is>
      </c>
      <c r="BC244" s="52" t="n"/>
      <c r="BD244" s="219" t="n">
        <v>42000</v>
      </c>
      <c r="BE244" s="219" t="n">
        <v>28000</v>
      </c>
      <c r="BF244" s="219" t="n"/>
      <c r="BG244" s="120">
        <f>BF244+BE244+BD244</f>
        <v/>
      </c>
      <c r="BH244" s="217">
        <f>IF(LOWER(T244)="ILS",12,1)*BG244/VLOOKUP($T244,CPC_USDConversion_xlTbl[[Currency2]:[Units/1 USD]],2,FALSE)</f>
        <v/>
      </c>
      <c r="BI244" s="224">
        <f>BH244/VLOOKUP($S244,'CP$'!$B$5:$D$74,2,FALSE)</f>
        <v/>
      </c>
      <c r="BJ244" s="140" t="n">
        <v>65000</v>
      </c>
      <c r="BK244" s="140" t="n">
        <v>100000</v>
      </c>
      <c r="BL244" s="141">
        <f>IFERROR(U244/X244,"")</f>
        <v/>
      </c>
      <c r="BM244" s="141">
        <f>IFERROR(V244/X244,"")</f>
        <v/>
      </c>
      <c r="BN244" s="141">
        <f>IFERROR(W244/X244,"")</f>
        <v/>
      </c>
      <c r="BO244" s="141">
        <f>IFERROR(AA244/AD244,"")</f>
        <v/>
      </c>
      <c r="BP244" s="141">
        <f>IFERROR(AB244/AD244,"")</f>
        <v/>
      </c>
      <c r="BQ244" s="141">
        <f>IFERROR(AC244/AD244,"")</f>
        <v/>
      </c>
      <c r="BR244" s="119" t="n">
        <v>3</v>
      </c>
      <c r="BS244" s="119" t="n">
        <v>4</v>
      </c>
      <c r="BT244" s="119" t="n">
        <v>4</v>
      </c>
      <c r="BU244" s="119" t="n"/>
      <c r="BV244" s="119" t="n"/>
      <c r="BW244" s="119" t="n"/>
      <c r="BX244" s="119" t="n"/>
      <c r="BY244" s="119" t="n"/>
      <c r="BZ244" s="119" t="inlineStr">
        <is>
          <t>Employee</t>
        </is>
      </c>
      <c r="CA244" s="142" t="inlineStr">
        <is>
          <t>S51P</t>
        </is>
      </c>
      <c r="CB244" s="131" t="n">
        <v>1</v>
      </c>
      <c r="CC244" s="143">
        <f>IF(P244&gt;1,1,P244)*CB244</f>
        <v/>
      </c>
      <c r="CD244" s="143" t="n"/>
      <c r="CE244" s="222" t="n">
        <v>22627.08</v>
      </c>
      <c r="CF244" s="86" t="n"/>
      <c r="CG244" s="219" t="n">
        <v>83126.82926829268</v>
      </c>
      <c r="CH244" s="217">
        <f>IF(LOWER(T244)="ILS",12,1)*CG244/VLOOKUP($T244,CPC_USDConversion_xlTbl[[Currency2]:[Units/1 USD]],2,FALSE)</f>
        <v/>
      </c>
      <c r="CI244" s="225">
        <f>AF244</f>
        <v/>
      </c>
      <c r="CJ244" s="225">
        <f>IFERROR(CI244-CH244,"")</f>
        <v/>
      </c>
      <c r="CK244" s="140">
        <f>ROUND(AN244*CC244,-2)</f>
        <v/>
      </c>
      <c r="CL244" s="217">
        <f>CK244/VLOOKUP($T244,'USD Converstion'!$C$7:$D$174,2,FALSE)</f>
        <v/>
      </c>
      <c r="CM244" s="145">
        <f>IF(AD244&gt;X244,1,0)</f>
        <v/>
      </c>
      <c r="CN244" s="225">
        <f>IF(CM244&gt;0,AG244,0)</f>
        <v/>
      </c>
      <c r="CO244" s="225">
        <f>IF(CM244=0,0,AF244)</f>
        <v/>
      </c>
      <c r="CP244" s="146" t="n">
        <v>103338.3751060744</v>
      </c>
      <c r="CQ244" s="147" t="inlineStr">
        <is>
          <t>Regular</t>
        </is>
      </c>
      <c r="CR244" s="225">
        <f>AM244/VLOOKUP(T244,'USD Converstion'!$C$7:$D$174,2,FALSE)</f>
        <v/>
      </c>
      <c r="CS244" s="226">
        <f>AT244</f>
        <v/>
      </c>
      <c r="CT244" s="222" t="n">
        <v>0</v>
      </c>
      <c r="CU244" s="227" t="n"/>
      <c r="CV244" s="145">
        <f>IF(AX244&gt;0,1,0)</f>
        <v/>
      </c>
      <c r="CW244" s="145">
        <f>IF(AY244&gt;0,1,0)</f>
        <v/>
      </c>
      <c r="CX244" s="52" t="n">
        <v>1</v>
      </c>
      <c r="DM244">
        <f>IF(LOWER(T244)="ILS",12,1)*Y244/VLOOKUP($T244,CPC_USDConversion_xlTbl[[Currency2]:[Units/1 USD]],2,FALSE)</f>
        <v/>
      </c>
    </row>
    <row r="245">
      <c r="B245" s="113" t="n">
        <v>137820</v>
      </c>
      <c r="C245" s="113" t="n">
        <v>27481</v>
      </c>
      <c r="D245" s="113" t="n">
        <v>38834</v>
      </c>
      <c r="E245" s="114" t="inlineStr">
        <is>
          <t>Alessandro Gaggero</t>
        </is>
      </c>
      <c r="F245" s="152" t="inlineStr">
        <is>
          <t>Major Account Manager - Milan, Italy</t>
        </is>
      </c>
      <c r="G245" s="113" t="inlineStr">
        <is>
          <t>Sales Italy</t>
        </is>
      </c>
      <c r="H245" s="113" t="inlineStr">
        <is>
          <t>Marco Urciuoli</t>
        </is>
      </c>
      <c r="I245" s="113" t="inlineStr">
        <is>
          <t>Roberto Pozzi</t>
        </is>
      </c>
      <c r="J245" s="114" t="inlineStr">
        <is>
          <t>Thorsten Freitag</t>
        </is>
      </c>
      <c r="K245" s="114" t="inlineStr">
        <is>
          <t>Bruno Darmon</t>
        </is>
      </c>
      <c r="L245" s="113" t="inlineStr">
        <is>
          <t>EMEA Sales</t>
        </is>
      </c>
      <c r="M245" s="115" t="n">
        <v>1</v>
      </c>
      <c r="N245" s="151">
        <f>LEFT(CA245,3)</f>
        <v/>
      </c>
      <c r="O245" s="216" t="n">
        <v>42795</v>
      </c>
      <c r="P245" s="118">
        <f>($D$5-O245)/365</f>
        <v/>
      </c>
      <c r="Q245" s="119">
        <f>Q245</f>
        <v/>
      </c>
      <c r="R245" s="52" t="n"/>
      <c r="S245" s="120" t="inlineStr">
        <is>
          <t>Italy</t>
        </is>
      </c>
      <c r="T245" s="120" t="inlineStr">
        <is>
          <t>EUR</t>
        </is>
      </c>
      <c r="U245" s="120" t="n">
        <v>107000</v>
      </c>
      <c r="V245" s="120" t="n">
        <v>47481.81818181818</v>
      </c>
      <c r="W245" s="120" t="n"/>
      <c r="X245" s="120">
        <f>W245+V245+U245</f>
        <v/>
      </c>
      <c r="Y245" s="121" t="n"/>
      <c r="Z245" s="121" t="n"/>
      <c r="AA245" s="122" t="n"/>
      <c r="AB245" s="122" t="n"/>
      <c r="AC245" s="122" t="n"/>
      <c r="AD245" s="123">
        <f>AC245+AB245+AA245</f>
        <v/>
      </c>
      <c r="AE245" s="124">
        <f>IFERROR(AD245/X245-1,"")</f>
        <v/>
      </c>
      <c r="AF245" s="217">
        <f>IF(LOWER(T245)="ILS",12,1)*X245/VLOOKUP($T245,CPC_USDConversion_xlTbl[[Currency2]:[Units/1 USD]],2,FALSE)</f>
        <v/>
      </c>
      <c r="AG245" s="217">
        <f>IF(LOWER(T245)="ILS",12,1)*AD245/VLOOKUP($T245,CPC_USDConversion_xlTbl[[Currency2]:[Units/1 USD]],2,FALSE)</f>
        <v/>
      </c>
      <c r="AH245" s="126">
        <f>AF245/VLOOKUP($S245,'CP$'!$B$5:$D$74,2,FALSE)</f>
        <v/>
      </c>
      <c r="AI245" s="126">
        <f>AG245/VLOOKUP($S245,'CP$'!$B$5:$D$74,2,FALSE)</f>
        <v/>
      </c>
      <c r="AJ245" s="52" t="n"/>
      <c r="AK245" s="127" t="inlineStr">
        <is>
          <t>Sales Variable</t>
        </is>
      </c>
      <c r="AL245" s="218" t="n"/>
      <c r="AM245" s="129" t="n"/>
      <c r="AN245" s="121" t="n"/>
      <c r="AO245" s="130" t="n"/>
      <c r="AP245" s="131">
        <f>IFERROR(AO245/AM245,"")</f>
        <v/>
      </c>
      <c r="AQ245" s="219">
        <f>AO245*CC245</f>
        <v/>
      </c>
      <c r="AR245" s="219" t="n"/>
      <c r="AS245" s="220">
        <f>AQ245-AR245</f>
        <v/>
      </c>
      <c r="AT245" s="217">
        <f>AS245/VLOOKUP($T245,'USD Converstion'!$C$7:$D$174,2,FALSE)</f>
        <v/>
      </c>
      <c r="AU245" s="52" t="n"/>
      <c r="AV245" s="221" t="n">
        <v>43957</v>
      </c>
      <c r="AW245" s="222" t="n">
        <v>29231.10679611651</v>
      </c>
      <c r="AX245" s="222" t="n"/>
      <c r="AY245" s="223" t="n"/>
      <c r="AZ245" s="52" t="n"/>
      <c r="BA245" s="137" t="n"/>
      <c r="BB245" s="138" t="inlineStr">
        <is>
          <t xml:space="preserve"> </t>
        </is>
      </c>
      <c r="BC245" s="52" t="n"/>
      <c r="BD245" s="219" t="n">
        <v>75000</v>
      </c>
      <c r="BE245" s="219" t="n">
        <v>50000</v>
      </c>
      <c r="BF245" s="219" t="n"/>
      <c r="BG245" s="120">
        <f>BF245+BE245+BD245</f>
        <v/>
      </c>
      <c r="BH245" s="217">
        <f>IF(LOWER(T245)="ILS",12,1)*BG245/VLOOKUP($T245,CPC_USDConversion_xlTbl[[Currency2]:[Units/1 USD]],2,FALSE)</f>
        <v/>
      </c>
      <c r="BI245" s="224">
        <f>BH245/VLOOKUP($S245,'CP$'!$B$5:$D$74,2,FALSE)</f>
        <v/>
      </c>
      <c r="BJ245" s="140" t="n">
        <v>90000</v>
      </c>
      <c r="BK245" s="140" t="n">
        <v>160000</v>
      </c>
      <c r="BL245" s="141">
        <f>IFERROR(U245/X245,"")</f>
        <v/>
      </c>
      <c r="BM245" s="141">
        <f>IFERROR(V245/X245,"")</f>
        <v/>
      </c>
      <c r="BN245" s="141">
        <f>IFERROR(W245/X245,"")</f>
        <v/>
      </c>
      <c r="BO245" s="141">
        <f>IFERROR(AA245/AD245,"")</f>
        <v/>
      </c>
      <c r="BP245" s="141">
        <f>IFERROR(AB245/AD245,"")</f>
        <v/>
      </c>
      <c r="BQ245" s="141">
        <f>IFERROR(AC245/AD245,"")</f>
        <v/>
      </c>
      <c r="BR245" s="119" t="n">
        <v>2</v>
      </c>
      <c r="BS245" s="119" t="n">
        <v>5</v>
      </c>
      <c r="BT245" s="119" t="n">
        <v>4</v>
      </c>
      <c r="BU245" s="119" t="n"/>
      <c r="BV245" s="119" t="n"/>
      <c r="BW245" s="119" t="n"/>
      <c r="BX245" s="119" t="n"/>
      <c r="BY245" s="119" t="n"/>
      <c r="BZ245" s="119" t="inlineStr">
        <is>
          <t>Employee</t>
        </is>
      </c>
      <c r="CA245" s="142" t="inlineStr">
        <is>
          <t>S43P</t>
        </is>
      </c>
      <c r="CB245" s="131" t="n">
        <v>1</v>
      </c>
      <c r="CC245" s="143">
        <f>IF(P245&gt;1,1,P245)*CB245</f>
        <v/>
      </c>
      <c r="CD245" s="143" t="n"/>
      <c r="CE245" s="222" t="n">
        <v>76022.2</v>
      </c>
      <c r="CF245" s="86" t="n"/>
      <c r="CG245" s="219" t="n">
        <v>126931.7073170732</v>
      </c>
      <c r="CH245" s="217">
        <f>IF(LOWER(T245)="ILS",12,1)*CG245/VLOOKUP($T245,CPC_USDConversion_xlTbl[[Currency2]:[Units/1 USD]],2,FALSE)</f>
        <v/>
      </c>
      <c r="CI245" s="225">
        <f>AF245</f>
        <v/>
      </c>
      <c r="CJ245" s="225">
        <f>IFERROR(CI245-CH245,"")</f>
        <v/>
      </c>
      <c r="CK245" s="140">
        <f>ROUND(AN245*CC245,-2)</f>
        <v/>
      </c>
      <c r="CL245" s="217">
        <f>CK245/VLOOKUP($T245,'USD Converstion'!$C$7:$D$174,2,FALSE)</f>
        <v/>
      </c>
      <c r="CM245" s="145">
        <f>IF(AD245&gt;X245,1,0)</f>
        <v/>
      </c>
      <c r="CN245" s="225">
        <f>IF(CM245&gt;0,AG245,0)</f>
        <v/>
      </c>
      <c r="CO245" s="225">
        <f>IF(CM245=0,0,AF245)</f>
        <v/>
      </c>
      <c r="CP245" s="146" t="n">
        <v>0</v>
      </c>
      <c r="CQ245" s="147" t="inlineStr">
        <is>
          <t>Regular</t>
        </is>
      </c>
      <c r="CR245" s="225">
        <f>AM245/VLOOKUP(T245,'USD Converstion'!$C$7:$D$174,2,FALSE)</f>
        <v/>
      </c>
      <c r="CS245" s="226">
        <f>AT245</f>
        <v/>
      </c>
      <c r="CT245" s="222" t="n">
        <v>0</v>
      </c>
      <c r="CU245" s="227" t="n"/>
      <c r="CV245" s="145">
        <f>IF(AX245&gt;0,1,0)</f>
        <v/>
      </c>
      <c r="CW245" s="145">
        <f>IF(AY245&gt;0,1,0)</f>
        <v/>
      </c>
      <c r="CX245" s="52" t="n">
        <v>0</v>
      </c>
      <c r="DM245">
        <f>IF(LOWER(T245)="ILS",12,1)*Y245/VLOOKUP($T245,CPC_USDConversion_xlTbl[[Currency2]:[Units/1 USD]],2,FALSE)</f>
        <v/>
      </c>
    </row>
    <row r="246">
      <c r="B246" s="113" t="n">
        <v>13604</v>
      </c>
      <c r="C246" s="113" t="n">
        <v>117503</v>
      </c>
      <c r="D246" s="113" t="n">
        <v>25767</v>
      </c>
      <c r="E246" s="114" t="inlineStr">
        <is>
          <t>Alvaro Roldan</t>
        </is>
      </c>
      <c r="F246" s="152" t="inlineStr">
        <is>
          <t>Major Account Manager</t>
        </is>
      </c>
      <c r="G246" s="113" t="inlineStr">
        <is>
          <t>Iberia</t>
        </is>
      </c>
      <c r="H246" s="113" t="inlineStr">
        <is>
          <t>Mario Garcia</t>
        </is>
      </c>
      <c r="I246" s="113" t="inlineStr">
        <is>
          <t>Roberto Pozzi</t>
        </is>
      </c>
      <c r="J246" s="114" t="inlineStr">
        <is>
          <t>Thorsten Freitag</t>
        </is>
      </c>
      <c r="K246" s="114" t="inlineStr">
        <is>
          <t>Bruno Darmon</t>
        </is>
      </c>
      <c r="L246" s="113" t="inlineStr">
        <is>
          <t>EMEA Sales</t>
        </is>
      </c>
      <c r="M246" s="115" t="n">
        <v>1</v>
      </c>
      <c r="N246" s="151">
        <f>LEFT(CA246,3)</f>
        <v/>
      </c>
      <c r="O246" s="216" t="n">
        <v>42825</v>
      </c>
      <c r="P246" s="118">
        <f>($D$5-O246)/365</f>
        <v/>
      </c>
      <c r="Q246" s="119">
        <f>Q246</f>
        <v/>
      </c>
      <c r="R246" s="52" t="n"/>
      <c r="S246" s="120" t="inlineStr">
        <is>
          <t>Spain</t>
        </is>
      </c>
      <c r="T246" s="120" t="inlineStr">
        <is>
          <t>EUR</t>
        </is>
      </c>
      <c r="U246" s="120" t="n">
        <v>113000</v>
      </c>
      <c r="V246" s="120" t="n">
        <v>50390.90909090909</v>
      </c>
      <c r="W246" s="120" t="n"/>
      <c r="X246" s="120">
        <f>W246+V246+U246</f>
        <v/>
      </c>
      <c r="Y246" s="121" t="n"/>
      <c r="Z246" s="121" t="n"/>
      <c r="AA246" s="122" t="n"/>
      <c r="AB246" s="122" t="n"/>
      <c r="AC246" s="122" t="n"/>
      <c r="AD246" s="123">
        <f>AC246+AB246+AA246</f>
        <v/>
      </c>
      <c r="AE246" s="124">
        <f>IFERROR(AD246/X246-1,"")</f>
        <v/>
      </c>
      <c r="AF246" s="217">
        <f>IF(LOWER(T246)="ILS",12,1)*X246/VLOOKUP($T246,CPC_USDConversion_xlTbl[[Currency2]:[Units/1 USD]],2,FALSE)</f>
        <v/>
      </c>
      <c r="AG246" s="217">
        <f>IF(LOWER(T246)="ILS",12,1)*AD246/VLOOKUP($T246,CPC_USDConversion_xlTbl[[Currency2]:[Units/1 USD]],2,FALSE)</f>
        <v/>
      </c>
      <c r="AH246" s="126">
        <f>AF246/VLOOKUP($S246,'CP$'!$B$5:$D$74,2,FALSE)</f>
        <v/>
      </c>
      <c r="AI246" s="126">
        <f>AG246/VLOOKUP($S246,'CP$'!$B$5:$D$74,2,FALSE)</f>
        <v/>
      </c>
      <c r="AJ246" s="52" t="n"/>
      <c r="AK246" s="127" t="inlineStr">
        <is>
          <t>Sales Variable</t>
        </is>
      </c>
      <c r="AL246" s="218" t="n"/>
      <c r="AM246" s="129" t="n"/>
      <c r="AN246" s="121" t="n"/>
      <c r="AO246" s="130" t="n"/>
      <c r="AP246" s="131">
        <f>IFERROR(AO246/AM246,"")</f>
        <v/>
      </c>
      <c r="AQ246" s="219">
        <f>AO246*CC246</f>
        <v/>
      </c>
      <c r="AR246" s="219" t="n"/>
      <c r="AS246" s="220">
        <f>AQ246-AR246</f>
        <v/>
      </c>
      <c r="AT246" s="217">
        <f>AS246/VLOOKUP($T246,'USD Converstion'!$C$7:$D$174,2,FALSE)</f>
        <v/>
      </c>
      <c r="AU246" s="52" t="n"/>
      <c r="AV246" s="221" t="n">
        <v>43957</v>
      </c>
      <c r="AW246" s="222" t="n">
        <v>19589.26213592233</v>
      </c>
      <c r="AX246" s="222" t="n"/>
      <c r="AY246" s="223" t="n"/>
      <c r="AZ246" s="52" t="n"/>
      <c r="BA246" s="137" t="inlineStr">
        <is>
          <t>January, 2021 - Title change from Account Manager to Major Account Manager</t>
        </is>
      </c>
      <c r="BB246" s="138" t="inlineStr">
        <is>
          <t xml:space="preserve"> </t>
        </is>
      </c>
      <c r="BC246" s="52" t="n"/>
      <c r="BD246" s="219" t="n">
        <v>78000</v>
      </c>
      <c r="BE246" s="219" t="n">
        <v>52000</v>
      </c>
      <c r="BF246" s="219" t="n"/>
      <c r="BG246" s="120">
        <f>BF246+BE246+BD246</f>
        <v/>
      </c>
      <c r="BH246" s="217">
        <f>IF(LOWER(T246)="ILS",12,1)*BG246/VLOOKUP($T246,CPC_USDConversion_xlTbl[[Currency2]:[Units/1 USD]],2,FALSE)</f>
        <v/>
      </c>
      <c r="BI246" s="224">
        <f>BH246/VLOOKUP($S246,'CP$'!$B$5:$D$74,2,FALSE)</f>
        <v/>
      </c>
      <c r="BJ246" s="140" t="n">
        <v>100000</v>
      </c>
      <c r="BK246" s="140" t="n">
        <v>150000</v>
      </c>
      <c r="BL246" s="141">
        <f>IFERROR(U246/X246,"")</f>
        <v/>
      </c>
      <c r="BM246" s="141">
        <f>IFERROR(V246/X246,"")</f>
        <v/>
      </c>
      <c r="BN246" s="141">
        <f>IFERROR(W246/X246,"")</f>
        <v/>
      </c>
      <c r="BO246" s="141">
        <f>IFERROR(AA246/AD246,"")</f>
        <v/>
      </c>
      <c r="BP246" s="141">
        <f>IFERROR(AB246/AD246,"")</f>
        <v/>
      </c>
      <c r="BQ246" s="141">
        <f>IFERROR(AC246/AD246,"")</f>
        <v/>
      </c>
      <c r="BR246" s="119" t="n">
        <v>5</v>
      </c>
      <c r="BS246" s="119" t="n">
        <v>5</v>
      </c>
      <c r="BT246" s="119" t="n">
        <v>4</v>
      </c>
      <c r="BU246" s="119" t="n"/>
      <c r="BV246" s="119" t="n"/>
      <c r="BW246" s="119" t="n"/>
      <c r="BX246" s="119" t="n"/>
      <c r="BY246" s="119" t="n"/>
      <c r="BZ246" s="119" t="inlineStr">
        <is>
          <t>Employee</t>
        </is>
      </c>
      <c r="CA246" s="142" t="inlineStr">
        <is>
          <t>S43P</t>
        </is>
      </c>
      <c r="CB246" s="131" t="n">
        <v>1</v>
      </c>
      <c r="CC246" s="143">
        <f>IF(P246&gt;1,1,P246)*CB246</f>
        <v/>
      </c>
      <c r="CD246" s="143" t="n"/>
      <c r="CE246" s="222" t="n">
        <v>46451.36</v>
      </c>
      <c r="CF246" s="86" t="n"/>
      <c r="CG246" s="219" t="n">
        <v>134736.5853658537</v>
      </c>
      <c r="CH246" s="217">
        <f>IF(LOWER(T246)="ILS",12,1)*CG246/VLOOKUP($T246,CPC_USDConversion_xlTbl[[Currency2]:[Units/1 USD]],2,FALSE)</f>
        <v/>
      </c>
      <c r="CI246" s="225">
        <f>AF246</f>
        <v/>
      </c>
      <c r="CJ246" s="225">
        <f>IFERROR(CI246-CH246,"")</f>
        <v/>
      </c>
      <c r="CK246" s="140">
        <f>ROUND(AN246*CC246,-2)</f>
        <v/>
      </c>
      <c r="CL246" s="217">
        <f>CK246/VLOOKUP($T246,'USD Converstion'!$C$7:$D$174,2,FALSE)</f>
        <v/>
      </c>
      <c r="CM246" s="145">
        <f>IF(AD246&gt;X246,1,0)</f>
        <v/>
      </c>
      <c r="CN246" s="225">
        <f>IF(CM246&gt;0,AG246,0)</f>
        <v/>
      </c>
      <c r="CO246" s="225">
        <f>IF(CM246=0,0,AF246)</f>
        <v/>
      </c>
      <c r="CP246" s="146" t="n">
        <v>0</v>
      </c>
      <c r="CQ246" s="147" t="inlineStr">
        <is>
          <t>Regular</t>
        </is>
      </c>
      <c r="CR246" s="225">
        <f>AM246/VLOOKUP(T246,'USD Converstion'!$C$7:$D$174,2,FALSE)</f>
        <v/>
      </c>
      <c r="CS246" s="226">
        <f>AT246</f>
        <v/>
      </c>
      <c r="CT246" s="222" t="n">
        <v>0</v>
      </c>
      <c r="CU246" s="227" t="n"/>
      <c r="CV246" s="145">
        <f>IF(AX246&gt;0,1,0)</f>
        <v/>
      </c>
      <c r="CW246" s="145">
        <f>IF(AY246&gt;0,1,0)</f>
        <v/>
      </c>
      <c r="CX246" s="52" t="n">
        <v>0</v>
      </c>
      <c r="DM246">
        <f>IF(LOWER(T246)="ILS",12,1)*Y246/VLOOKUP($T246,CPC_USDConversion_xlTbl[[Currency2]:[Units/1 USD]],2,FALSE)</f>
        <v/>
      </c>
    </row>
    <row r="247">
      <c r="B247" s="113" t="n">
        <v>106357</v>
      </c>
      <c r="C247" s="113" t="n">
        <v>122299</v>
      </c>
      <c r="D247" s="113" t="n">
        <v>123009</v>
      </c>
      <c r="E247" s="114" t="inlineStr">
        <is>
          <t>Barbara Aiana</t>
        </is>
      </c>
      <c r="F247" s="152" t="inlineStr">
        <is>
          <t>Channel Account Manager</t>
        </is>
      </c>
      <c r="G247" s="113" t="inlineStr">
        <is>
          <t>Sales Italy</t>
        </is>
      </c>
      <c r="H247" s="113" t="inlineStr">
        <is>
          <t>Marco Urciuoli</t>
        </is>
      </c>
      <c r="I247" s="113" t="inlineStr">
        <is>
          <t>Roberto Pozzi</t>
        </is>
      </c>
      <c r="J247" s="114" t="inlineStr">
        <is>
          <t>Thorsten Freitag</t>
        </is>
      </c>
      <c r="K247" s="114" t="inlineStr">
        <is>
          <t>Bruno Darmon</t>
        </is>
      </c>
      <c r="L247" s="113" t="inlineStr">
        <is>
          <t>EMEA Sales</t>
        </is>
      </c>
      <c r="M247" s="115" t="n">
        <v>1</v>
      </c>
      <c r="N247" s="151">
        <f>LEFT(CA247,3)</f>
        <v/>
      </c>
      <c r="O247" s="216" t="n">
        <v>43587</v>
      </c>
      <c r="P247" s="118">
        <f>($D$5-O247)/365</f>
        <v/>
      </c>
      <c r="Q247" s="119">
        <f>Q247</f>
        <v/>
      </c>
      <c r="R247" s="52" t="n"/>
      <c r="S247" s="120" t="inlineStr">
        <is>
          <t>Italy</t>
        </is>
      </c>
      <c r="T247" s="120" t="inlineStr">
        <is>
          <t>EUR</t>
        </is>
      </c>
      <c r="U247" s="120" t="n">
        <v>107000</v>
      </c>
      <c r="V247" s="120" t="n">
        <v>47572.72727272727</v>
      </c>
      <c r="W247" s="120" t="n"/>
      <c r="X247" s="120">
        <f>W247+V247+U247</f>
        <v/>
      </c>
      <c r="Y247" s="121" t="n"/>
      <c r="Z247" s="121" t="n"/>
      <c r="AA247" s="122" t="n"/>
      <c r="AB247" s="122" t="n"/>
      <c r="AC247" s="122" t="n"/>
      <c r="AD247" s="123">
        <f>AC247+AB247+AA247</f>
        <v/>
      </c>
      <c r="AE247" s="124">
        <f>IFERROR(AD247/X247-1,"")</f>
        <v/>
      </c>
      <c r="AF247" s="217">
        <f>IF(LOWER(T247)="ILS",12,1)*X247/VLOOKUP($T247,CPC_USDConversion_xlTbl[[Currency2]:[Units/1 USD]],2,FALSE)</f>
        <v/>
      </c>
      <c r="AG247" s="217">
        <f>IF(LOWER(T247)="ILS",12,1)*AD247/VLOOKUP($T247,CPC_USDConversion_xlTbl[[Currency2]:[Units/1 USD]],2,FALSE)</f>
        <v/>
      </c>
      <c r="AH247" s="126">
        <f>AF247/VLOOKUP($S247,'CP$'!$B$5:$D$74,2,FALSE)</f>
        <v/>
      </c>
      <c r="AI247" s="126">
        <f>AG247/VLOOKUP($S247,'CP$'!$B$5:$D$74,2,FALSE)</f>
        <v/>
      </c>
      <c r="AJ247" s="52" t="n"/>
      <c r="AK247" s="127" t="inlineStr">
        <is>
          <t>Sales Variable</t>
        </is>
      </c>
      <c r="AL247" s="218" t="n"/>
      <c r="AM247" s="129" t="n"/>
      <c r="AN247" s="121" t="n"/>
      <c r="AO247" s="130" t="n"/>
      <c r="AP247" s="131">
        <f>IFERROR(AO247/AM247,"")</f>
        <v/>
      </c>
      <c r="AQ247" s="219">
        <f>AO247*CC247</f>
        <v/>
      </c>
      <c r="AR247" s="219" t="n"/>
      <c r="AS247" s="220">
        <f>AQ247-AR247</f>
        <v/>
      </c>
      <c r="AT247" s="217">
        <f>AS247/VLOOKUP($T247,'USD Converstion'!$C$7:$D$174,2,FALSE)</f>
        <v/>
      </c>
      <c r="AU247" s="52" t="n"/>
      <c r="AV247" s="221" t="n">
        <v>43615</v>
      </c>
      <c r="AW247" s="222" t="n">
        <v>19547.55339805825</v>
      </c>
      <c r="AX247" s="222" t="n"/>
      <c r="AY247" s="223" t="n"/>
      <c r="AZ247" s="52" t="n"/>
      <c r="BA247" s="137" t="n"/>
      <c r="BB247" s="138" t="inlineStr">
        <is>
          <t xml:space="preserve"> </t>
        </is>
      </c>
      <c r="BC247" s="52" t="n"/>
      <c r="BD247" s="219" t="n">
        <v>78000</v>
      </c>
      <c r="BE247" s="219" t="n">
        <v>52000</v>
      </c>
      <c r="BF247" s="219" t="n"/>
      <c r="BG247" s="120">
        <f>BF247+BE247+BD247</f>
        <v/>
      </c>
      <c r="BH247" s="217">
        <f>IF(LOWER(T247)="ILS",12,1)*BG247/VLOOKUP($T247,CPC_USDConversion_xlTbl[[Currency2]:[Units/1 USD]],2,FALSE)</f>
        <v/>
      </c>
      <c r="BI247" s="224">
        <f>BH247/VLOOKUP($S247,'CP$'!$B$5:$D$74,2,FALSE)</f>
        <v/>
      </c>
      <c r="BJ247" s="140" t="n">
        <v>100000</v>
      </c>
      <c r="BK247" s="140" t="n">
        <v>135000</v>
      </c>
      <c r="BL247" s="141">
        <f>IFERROR(U247/X247,"")</f>
        <v/>
      </c>
      <c r="BM247" s="141">
        <f>IFERROR(V247/X247,"")</f>
        <v/>
      </c>
      <c r="BN247" s="141">
        <f>IFERROR(W247/X247,"")</f>
        <v/>
      </c>
      <c r="BO247" s="141">
        <f>IFERROR(AA247/AD247,"")</f>
        <v/>
      </c>
      <c r="BP247" s="141">
        <f>IFERROR(AB247/AD247,"")</f>
        <v/>
      </c>
      <c r="BQ247" s="141">
        <f>IFERROR(AC247/AD247,"")</f>
        <v/>
      </c>
      <c r="BR247" s="119" t="n">
        <v>3</v>
      </c>
      <c r="BS247" s="119" t="n">
        <v>4</v>
      </c>
      <c r="BT247" s="119" t="n">
        <v>4</v>
      </c>
      <c r="BU247" s="119" t="n"/>
      <c r="BV247" s="119" t="n"/>
      <c r="BW247" s="119" t="n"/>
      <c r="BX247" s="119" t="n"/>
      <c r="BY247" s="119" t="n"/>
      <c r="BZ247" s="119" t="inlineStr">
        <is>
          <t>Employee</t>
        </is>
      </c>
      <c r="CA247" s="142" t="inlineStr">
        <is>
          <t>S41P</t>
        </is>
      </c>
      <c r="CB247" s="131" t="n">
        <v>1</v>
      </c>
      <c r="CC247" s="143">
        <f>IF(P247&gt;1,1,P247)*CB247</f>
        <v/>
      </c>
      <c r="CD247" s="143" t="n"/>
      <c r="CE247" s="222" t="n">
        <v>15803.04</v>
      </c>
      <c r="CF247" s="86" t="n"/>
      <c r="CG247" s="219" t="n">
        <v>127029.2682926829</v>
      </c>
      <c r="CH247" s="217">
        <f>IF(LOWER(T247)="ILS",12,1)*CG247/VLOOKUP($T247,CPC_USDConversion_xlTbl[[Currency2]:[Units/1 USD]],2,FALSE)</f>
        <v/>
      </c>
      <c r="CI247" s="225">
        <f>AF247</f>
        <v/>
      </c>
      <c r="CJ247" s="225">
        <f>IFERROR(CI247-CH247,"")</f>
        <v/>
      </c>
      <c r="CK247" s="140">
        <f>ROUND(AN247*CC247,-2)</f>
        <v/>
      </c>
      <c r="CL247" s="217">
        <f>CK247/VLOOKUP($T247,'USD Converstion'!$C$7:$D$174,2,FALSE)</f>
        <v/>
      </c>
      <c r="CM247" s="145">
        <f>IF(AD247&gt;X247,1,0)</f>
        <v/>
      </c>
      <c r="CN247" s="225">
        <f>IF(CM247&gt;0,AG247,0)</f>
        <v/>
      </c>
      <c r="CO247" s="225">
        <f>IF(CM247=0,0,AF247)</f>
        <v/>
      </c>
      <c r="CP247" s="146" t="n">
        <v>0</v>
      </c>
      <c r="CQ247" s="147" t="inlineStr">
        <is>
          <t>Regular</t>
        </is>
      </c>
      <c r="CR247" s="225">
        <f>AM247/VLOOKUP(T247,'USD Converstion'!$C$7:$D$174,2,FALSE)</f>
        <v/>
      </c>
      <c r="CS247" s="226">
        <f>AT247</f>
        <v/>
      </c>
      <c r="CT247" s="222" t="n">
        <v>0</v>
      </c>
      <c r="CU247" s="227" t="n"/>
      <c r="CV247" s="145">
        <f>IF(AX247&gt;0,1,0)</f>
        <v/>
      </c>
      <c r="CW247" s="145">
        <f>IF(AY247&gt;0,1,0)</f>
        <v/>
      </c>
      <c r="CX247" s="52" t="n">
        <v>0</v>
      </c>
      <c r="DM247">
        <f>IF(LOWER(T247)="ILS",12,1)*Y247/VLOOKUP($T247,CPC_USDConversion_xlTbl[[Currency2]:[Units/1 USD]],2,FALSE)</f>
        <v/>
      </c>
    </row>
    <row r="248">
      <c r="B248" s="113" t="n">
        <v>111013</v>
      </c>
      <c r="C248" s="113" t="n">
        <v>54013</v>
      </c>
      <c r="D248" s="113" t="n">
        <v>50556</v>
      </c>
      <c r="E248" s="114" t="inlineStr">
        <is>
          <t>Carlos Jorge Oliveira Martins</t>
        </is>
      </c>
      <c r="F248" s="152" t="inlineStr">
        <is>
          <t>Major Account Manager</t>
        </is>
      </c>
      <c r="G248" s="113" t="inlineStr">
        <is>
          <t>Iberia</t>
        </is>
      </c>
      <c r="H248" s="113" t="inlineStr">
        <is>
          <t>Mario Garcia</t>
        </is>
      </c>
      <c r="I248" s="113" t="inlineStr">
        <is>
          <t>Roberto Pozzi</t>
        </is>
      </c>
      <c r="J248" s="114" t="inlineStr">
        <is>
          <t>Thorsten Freitag</t>
        </is>
      </c>
      <c r="K248" s="114" t="inlineStr">
        <is>
          <t>Bruno Darmon</t>
        </is>
      </c>
      <c r="L248" s="113" t="inlineStr">
        <is>
          <t>EMEA Sales</t>
        </is>
      </c>
      <c r="M248" s="115" t="n">
        <v>1</v>
      </c>
      <c r="N248" s="151">
        <f>LEFT(CA248,3)</f>
        <v/>
      </c>
      <c r="O248" s="216" t="n">
        <v>43556</v>
      </c>
      <c r="P248" s="118">
        <f>($D$5-O248)/365</f>
        <v/>
      </c>
      <c r="Q248" s="119">
        <f>Q248</f>
        <v/>
      </c>
      <c r="R248" s="52" t="n"/>
      <c r="S248" s="120" t="inlineStr">
        <is>
          <t>Portugal</t>
        </is>
      </c>
      <c r="T248" s="120" t="inlineStr">
        <is>
          <t>EUR</t>
        </is>
      </c>
      <c r="U248" s="120" t="n">
        <v>84500</v>
      </c>
      <c r="V248" s="120" t="n">
        <v>36663.63636363636</v>
      </c>
      <c r="W248" s="120" t="n"/>
      <c r="X248" s="120">
        <f>W248+V248+U248</f>
        <v/>
      </c>
      <c r="Y248" s="121" t="n"/>
      <c r="Z248" s="121" t="n"/>
      <c r="AA248" s="122" t="n"/>
      <c r="AB248" s="122" t="n"/>
      <c r="AC248" s="122" t="n"/>
      <c r="AD248" s="123">
        <f>AC248+AB248+AA248</f>
        <v/>
      </c>
      <c r="AE248" s="124">
        <f>IFERROR(AD248/X248-1,"")</f>
        <v/>
      </c>
      <c r="AF248" s="217">
        <f>IF(LOWER(T248)="ILS",12,1)*X248/VLOOKUP($T248,CPC_USDConversion_xlTbl[[Currency2]:[Units/1 USD]],2,FALSE)</f>
        <v/>
      </c>
      <c r="AG248" s="217">
        <f>IF(LOWER(T248)="ILS",12,1)*AD248/VLOOKUP($T248,CPC_USDConversion_xlTbl[[Currency2]:[Units/1 USD]],2,FALSE)</f>
        <v/>
      </c>
      <c r="AH248" s="126">
        <f>AF248/VLOOKUP($S248,'CP$'!$B$5:$D$74,2,FALSE)</f>
        <v/>
      </c>
      <c r="AI248" s="126">
        <f>AG248/VLOOKUP($S248,'CP$'!$B$5:$D$74,2,FALSE)</f>
        <v/>
      </c>
      <c r="AJ248" s="52" t="n"/>
      <c r="AK248" s="127" t="inlineStr">
        <is>
          <t>Sales Variable</t>
        </is>
      </c>
      <c r="AL248" s="218" t="n"/>
      <c r="AM248" s="129" t="n"/>
      <c r="AN248" s="121" t="n"/>
      <c r="AO248" s="130" t="n"/>
      <c r="AP248" s="131">
        <f>IFERROR(AO248/AM248,"")</f>
        <v/>
      </c>
      <c r="AQ248" s="219">
        <f>AO248*CC248</f>
        <v/>
      </c>
      <c r="AR248" s="219" t="n"/>
      <c r="AS248" s="220">
        <f>AQ248-AR248</f>
        <v/>
      </c>
      <c r="AT248" s="217">
        <f>AS248/VLOOKUP($T248,'USD Converstion'!$C$7:$D$174,2,FALSE)</f>
        <v/>
      </c>
      <c r="AU248" s="52" t="n"/>
      <c r="AV248" s="221" t="n">
        <v>43957</v>
      </c>
      <c r="AW248" s="222" t="n">
        <v>29231.10679611651</v>
      </c>
      <c r="AX248" s="222" t="n"/>
      <c r="AY248" s="223" t="n"/>
      <c r="AZ248" s="52" t="n"/>
      <c r="BA248" s="137" t="inlineStr">
        <is>
          <t>May, 2020 - Compensation change to RSU:30000</t>
        </is>
      </c>
      <c r="BB248" s="138" t="inlineStr">
        <is>
          <t xml:space="preserve"> </t>
        </is>
      </c>
      <c r="BC248" s="52" t="n"/>
      <c r="BD248" s="219" t="n">
        <v>51000</v>
      </c>
      <c r="BE248" s="219" t="n">
        <v>34000</v>
      </c>
      <c r="BF248" s="219" t="n"/>
      <c r="BG248" s="120">
        <f>BF248+BE248+BD248</f>
        <v/>
      </c>
      <c r="BH248" s="217">
        <f>IF(LOWER(T248)="ILS",12,1)*BG248/VLOOKUP($T248,CPC_USDConversion_xlTbl[[Currency2]:[Units/1 USD]],2,FALSE)</f>
        <v/>
      </c>
      <c r="BI248" s="224">
        <f>BH248/VLOOKUP($S248,'CP$'!$B$5:$D$74,2,FALSE)</f>
        <v/>
      </c>
      <c r="BJ248" s="140" t="n">
        <v>55000</v>
      </c>
      <c r="BK248" s="140" t="n">
        <v>90000</v>
      </c>
      <c r="BL248" s="141">
        <f>IFERROR(U248/X248,"")</f>
        <v/>
      </c>
      <c r="BM248" s="141">
        <f>IFERROR(V248/X248,"")</f>
        <v/>
      </c>
      <c r="BN248" s="141">
        <f>IFERROR(W248/X248,"")</f>
        <v/>
      </c>
      <c r="BO248" s="141">
        <f>IFERROR(AA248/AD248,"")</f>
        <v/>
      </c>
      <c r="BP248" s="141">
        <f>IFERROR(AB248/AD248,"")</f>
        <v/>
      </c>
      <c r="BQ248" s="141">
        <f>IFERROR(AC248/AD248,"")</f>
        <v/>
      </c>
      <c r="BR248" s="119" t="n">
        <v>5</v>
      </c>
      <c r="BS248" s="119" t="n">
        <v>5</v>
      </c>
      <c r="BT248" s="119" t="n">
        <v>4</v>
      </c>
      <c r="BU248" s="119" t="n"/>
      <c r="BV248" s="119" t="n"/>
      <c r="BW248" s="119" t="n"/>
      <c r="BX248" s="119" t="n"/>
      <c r="BY248" s="119" t="n"/>
      <c r="BZ248" s="119" t="inlineStr">
        <is>
          <t>Employee</t>
        </is>
      </c>
      <c r="CA248" s="142" t="inlineStr">
        <is>
          <t>S53P</t>
        </is>
      </c>
      <c r="CB248" s="131" t="n">
        <v>1</v>
      </c>
      <c r="CC248" s="143">
        <f>IF(P248&gt;1,1,P248)*CB248</f>
        <v/>
      </c>
      <c r="CD248" s="143" t="n"/>
      <c r="CE248" s="222" t="n">
        <v>49683.8</v>
      </c>
      <c r="CF248" s="86" t="n"/>
      <c r="CG248" s="219" t="n">
        <v>97760.9756097561</v>
      </c>
      <c r="CH248" s="217">
        <f>IF(LOWER(T248)="ILS",12,1)*CG248/VLOOKUP($T248,CPC_USDConversion_xlTbl[[Currency2]:[Units/1 USD]],2,FALSE)</f>
        <v/>
      </c>
      <c r="CI248" s="225">
        <f>AF248</f>
        <v/>
      </c>
      <c r="CJ248" s="225">
        <f>IFERROR(CI248-CH248,"")</f>
        <v/>
      </c>
      <c r="CK248" s="140">
        <f>ROUND(AN248*CC248,-2)</f>
        <v/>
      </c>
      <c r="CL248" s="217">
        <f>CK248/VLOOKUP($T248,'USD Converstion'!$C$7:$D$174,2,FALSE)</f>
        <v/>
      </c>
      <c r="CM248" s="145">
        <f>IF(AD248&gt;X248,1,0)</f>
        <v/>
      </c>
      <c r="CN248" s="225">
        <f>IF(CM248&gt;0,AG248,0)</f>
        <v/>
      </c>
      <c r="CO248" s="225">
        <f>IF(CM248=0,0,AF248)</f>
        <v/>
      </c>
      <c r="CP248" s="146" t="n">
        <v>0</v>
      </c>
      <c r="CQ248" s="147" t="inlineStr">
        <is>
          <t>Regular</t>
        </is>
      </c>
      <c r="CR248" s="225">
        <f>AM248/VLOOKUP(T248,'USD Converstion'!$C$7:$D$174,2,FALSE)</f>
        <v/>
      </c>
      <c r="CS248" s="226">
        <f>AT248</f>
        <v/>
      </c>
      <c r="CT248" s="222" t="n">
        <v>0</v>
      </c>
      <c r="CU248" s="227" t="n"/>
      <c r="CV248" s="145">
        <f>IF(AX248&gt;0,1,0)</f>
        <v/>
      </c>
      <c r="CW248" s="145">
        <f>IF(AY248&gt;0,1,0)</f>
        <v/>
      </c>
      <c r="CX248" s="52" t="n">
        <v>0</v>
      </c>
      <c r="DM248">
        <f>IF(LOWER(T248)="ILS",12,1)*Y248/VLOOKUP($T248,CPC_USDConversion_xlTbl[[Currency2]:[Units/1 USD]],2,FALSE)</f>
        <v/>
      </c>
    </row>
    <row r="249">
      <c r="B249" s="113" t="n">
        <v>112252</v>
      </c>
      <c r="C249" s="113" t="n">
        <v>90555</v>
      </c>
      <c r="D249" s="113" t="n">
        <v>66773</v>
      </c>
      <c r="E249" s="114" t="inlineStr">
        <is>
          <t>Carlos Villanueva Humanes</t>
        </is>
      </c>
      <c r="F249" s="152" t="inlineStr">
        <is>
          <t>Major Account Manager</t>
        </is>
      </c>
      <c r="G249" s="113" t="inlineStr">
        <is>
          <t>Iberia</t>
        </is>
      </c>
      <c r="H249" s="113" t="inlineStr">
        <is>
          <t>Mario Garcia</t>
        </is>
      </c>
      <c r="I249" s="113" t="inlineStr">
        <is>
          <t>Roberto Pozzi</t>
        </is>
      </c>
      <c r="J249" s="114" t="inlineStr">
        <is>
          <t>Thorsten Freitag</t>
        </is>
      </c>
      <c r="K249" s="114" t="inlineStr">
        <is>
          <t>Bruno Darmon</t>
        </is>
      </c>
      <c r="L249" s="113" t="inlineStr">
        <is>
          <t>EMEA Sales</t>
        </is>
      </c>
      <c r="M249" s="115" t="n">
        <v>1</v>
      </c>
      <c r="N249" s="151">
        <f>LEFT(CA249,3)</f>
        <v/>
      </c>
      <c r="O249" s="216" t="n">
        <v>43559</v>
      </c>
      <c r="P249" s="118">
        <f>($D$5-O249)/365</f>
        <v/>
      </c>
      <c r="Q249" s="119">
        <f>Q249</f>
        <v/>
      </c>
      <c r="R249" s="52" t="n"/>
      <c r="S249" s="120" t="inlineStr">
        <is>
          <t>Spain</t>
        </is>
      </c>
      <c r="T249" s="120" t="inlineStr">
        <is>
          <t>EUR</t>
        </is>
      </c>
      <c r="U249" s="120" t="n">
        <v>88250</v>
      </c>
      <c r="V249" s="120" t="n">
        <v>38481.81818181818</v>
      </c>
      <c r="W249" s="120" t="n"/>
      <c r="X249" s="120">
        <f>W249+V249+U249</f>
        <v/>
      </c>
      <c r="Y249" s="121" t="n"/>
      <c r="Z249" s="121" t="n"/>
      <c r="AA249" s="122" t="n"/>
      <c r="AB249" s="122" t="n"/>
      <c r="AC249" s="122" t="n"/>
      <c r="AD249" s="123">
        <f>AC249+AB249+AA249</f>
        <v/>
      </c>
      <c r="AE249" s="124">
        <f>IFERROR(AD249/X249-1,"")</f>
        <v/>
      </c>
      <c r="AF249" s="217">
        <f>IF(LOWER(T249)="ILS",12,1)*X249/VLOOKUP($T249,CPC_USDConversion_xlTbl[[Currency2]:[Units/1 USD]],2,FALSE)</f>
        <v/>
      </c>
      <c r="AG249" s="217">
        <f>IF(LOWER(T249)="ILS",12,1)*AD249/VLOOKUP($T249,CPC_USDConversion_xlTbl[[Currency2]:[Units/1 USD]],2,FALSE)</f>
        <v/>
      </c>
      <c r="AH249" s="126">
        <f>AF249/VLOOKUP($S249,'CP$'!$B$5:$D$74,2,FALSE)</f>
        <v/>
      </c>
      <c r="AI249" s="126">
        <f>AG249/VLOOKUP($S249,'CP$'!$B$5:$D$74,2,FALSE)</f>
        <v/>
      </c>
      <c r="AJ249" s="52" t="n"/>
      <c r="AK249" s="127" t="inlineStr">
        <is>
          <t>Sales Variable</t>
        </is>
      </c>
      <c r="AL249" s="218" t="n"/>
      <c r="AM249" s="129" t="n"/>
      <c r="AN249" s="121" t="n"/>
      <c r="AO249" s="130" t="n"/>
      <c r="AP249" s="131">
        <f>IFERROR(AO249/AM249,"")</f>
        <v/>
      </c>
      <c r="AQ249" s="219">
        <f>AO249*CC249</f>
        <v/>
      </c>
      <c r="AR249" s="219" t="n"/>
      <c r="AS249" s="220">
        <f>AQ249-AR249</f>
        <v/>
      </c>
      <c r="AT249" s="217">
        <f>AS249/VLOOKUP($T249,'USD Converstion'!$C$7:$D$174,2,FALSE)</f>
        <v/>
      </c>
      <c r="AU249" s="52" t="n"/>
      <c r="AV249" s="221" t="n"/>
      <c r="AW249" s="222" t="n"/>
      <c r="AX249" s="222" t="n"/>
      <c r="AY249" s="223" t="n"/>
      <c r="AZ249" s="52" t="n"/>
      <c r="BA249" s="137" t="inlineStr">
        <is>
          <t>January, 2021 - Title change from Territory Account Manager to  Major Account Manager</t>
        </is>
      </c>
      <c r="BB249" s="138" t="inlineStr">
        <is>
          <t xml:space="preserve"> </t>
        </is>
      </c>
      <c r="BC249" s="52" t="n"/>
      <c r="BD249" s="219" t="n">
        <v>60000</v>
      </c>
      <c r="BE249" s="219" t="n">
        <v>40000</v>
      </c>
      <c r="BF249" s="219" t="n"/>
      <c r="BG249" s="120">
        <f>BF249+BE249+BD249</f>
        <v/>
      </c>
      <c r="BH249" s="217">
        <f>IF(LOWER(T249)="ILS",12,1)*BG249/VLOOKUP($T249,CPC_USDConversion_xlTbl[[Currency2]:[Units/1 USD]],2,FALSE)</f>
        <v/>
      </c>
      <c r="BI249" s="224">
        <f>BH249/VLOOKUP($S249,'CP$'!$B$5:$D$74,2,FALSE)</f>
        <v/>
      </c>
      <c r="BJ249" s="140" t="n">
        <v>100000</v>
      </c>
      <c r="BK249" s="140" t="n">
        <v>150000</v>
      </c>
      <c r="BL249" s="141">
        <f>IFERROR(U249/X249,"")</f>
        <v/>
      </c>
      <c r="BM249" s="141">
        <f>IFERROR(V249/X249,"")</f>
        <v/>
      </c>
      <c r="BN249" s="141">
        <f>IFERROR(W249/X249,"")</f>
        <v/>
      </c>
      <c r="BO249" s="141">
        <f>IFERROR(AA249/AD249,"")</f>
        <v/>
      </c>
      <c r="BP249" s="141">
        <f>IFERROR(AB249/AD249,"")</f>
        <v/>
      </c>
      <c r="BQ249" s="141">
        <f>IFERROR(AC249/AD249,"")</f>
        <v/>
      </c>
      <c r="BR249" s="119" t="n">
        <v>3</v>
      </c>
      <c r="BS249" s="119" t="n">
        <v>3</v>
      </c>
      <c r="BT249" s="119" t="n">
        <v>4</v>
      </c>
      <c r="BU249" s="119" t="n"/>
      <c r="BV249" s="119" t="n"/>
      <c r="BW249" s="119" t="n"/>
      <c r="BX249" s="119" t="n"/>
      <c r="BY249" s="119" t="n"/>
      <c r="BZ249" s="119" t="inlineStr">
        <is>
          <t>Employee</t>
        </is>
      </c>
      <c r="CA249" s="142" t="inlineStr">
        <is>
          <t>S43P</t>
        </is>
      </c>
      <c r="CB249" s="131" t="n">
        <v>1</v>
      </c>
      <c r="CC249" s="143">
        <f>IF(P249&gt;1,1,P249)*CB249</f>
        <v/>
      </c>
      <c r="CD249" s="143" t="n"/>
      <c r="CE249" s="222" t="n"/>
      <c r="CF249" s="86" t="n"/>
      <c r="CG249" s="219" t="n">
        <v>102639.0243902439</v>
      </c>
      <c r="CH249" s="217">
        <f>IF(LOWER(T249)="ILS",12,1)*CG249/VLOOKUP($T249,CPC_USDConversion_xlTbl[[Currency2]:[Units/1 USD]],2,FALSE)</f>
        <v/>
      </c>
      <c r="CI249" s="225">
        <f>AF249</f>
        <v/>
      </c>
      <c r="CJ249" s="225">
        <f>IFERROR(CI249-CH249,"")</f>
        <v/>
      </c>
      <c r="CK249" s="140">
        <f>ROUND(AN249*CC249,-2)</f>
        <v/>
      </c>
      <c r="CL249" s="217">
        <f>CK249/VLOOKUP($T249,'USD Converstion'!$C$7:$D$174,2,FALSE)</f>
        <v/>
      </c>
      <c r="CM249" s="145">
        <f>IF(AD249&gt;X249,1,0)</f>
        <v/>
      </c>
      <c r="CN249" s="225">
        <f>IF(CM249&gt;0,AG249,0)</f>
        <v/>
      </c>
      <c r="CO249" s="225">
        <f>IF(CM249=0,0,AF249)</f>
        <v/>
      </c>
      <c r="CP249" s="146" t="n">
        <v>0</v>
      </c>
      <c r="CQ249" s="147" t="inlineStr">
        <is>
          <t>Regular</t>
        </is>
      </c>
      <c r="CR249" s="225">
        <f>AM249/VLOOKUP(T249,'USD Converstion'!$C$7:$D$174,2,FALSE)</f>
        <v/>
      </c>
      <c r="CS249" s="226">
        <f>AT249</f>
        <v/>
      </c>
      <c r="CT249" s="222" t="n">
        <v>0</v>
      </c>
      <c r="CU249" s="227" t="n"/>
      <c r="CV249" s="145">
        <f>IF(AX249&gt;0,1,0)</f>
        <v/>
      </c>
      <c r="CW249" s="145">
        <f>IF(AY249&gt;0,1,0)</f>
        <v/>
      </c>
      <c r="CX249" s="52" t="n">
        <v>0</v>
      </c>
      <c r="DM249">
        <f>IF(LOWER(T249)="ILS",12,1)*Y249/VLOOKUP($T249,CPC_USDConversion_xlTbl[[Currency2]:[Units/1 USD]],2,FALSE)</f>
        <v/>
      </c>
    </row>
    <row r="250">
      <c r="B250" s="113" t="n">
        <v>123253</v>
      </c>
      <c r="C250" s="113" t="n">
        <v>50259</v>
      </c>
      <c r="D250" s="113" t="n">
        <v>95115</v>
      </c>
      <c r="E250" s="114" t="inlineStr">
        <is>
          <t>Cristian Cantizano Jimenez</t>
        </is>
      </c>
      <c r="F250" s="152" t="inlineStr">
        <is>
          <t>Enterprise Account Team Leader</t>
        </is>
      </c>
      <c r="G250" s="113" t="inlineStr">
        <is>
          <t>Iberia</t>
        </is>
      </c>
      <c r="H250" s="113" t="inlineStr">
        <is>
          <t>Mario Garcia</t>
        </is>
      </c>
      <c r="I250" s="113" t="inlineStr">
        <is>
          <t>Roberto Pozzi</t>
        </is>
      </c>
      <c r="J250" s="114" t="inlineStr">
        <is>
          <t>Thorsten Freitag</t>
        </is>
      </c>
      <c r="K250" s="114" t="inlineStr">
        <is>
          <t>Bruno Darmon</t>
        </is>
      </c>
      <c r="L250" s="113" t="inlineStr">
        <is>
          <t>EMEA Sales</t>
        </is>
      </c>
      <c r="M250" s="115" t="n">
        <v>1</v>
      </c>
      <c r="N250" s="151">
        <f>LEFT(CA250,3)</f>
        <v/>
      </c>
      <c r="O250" s="216" t="n">
        <v>42821</v>
      </c>
      <c r="P250" s="118">
        <f>($D$5-O250)/365</f>
        <v/>
      </c>
      <c r="Q250" s="119">
        <f>Q250</f>
        <v/>
      </c>
      <c r="R250" s="52" t="n"/>
      <c r="S250" s="120" t="inlineStr">
        <is>
          <t>Spain</t>
        </is>
      </c>
      <c r="T250" s="120" t="inlineStr">
        <is>
          <t>EUR</t>
        </is>
      </c>
      <c r="U250" s="120" t="n">
        <v>113000</v>
      </c>
      <c r="V250" s="120" t="n">
        <v>50481.81818181818</v>
      </c>
      <c r="W250" s="120" t="n"/>
      <c r="X250" s="120">
        <f>W250+V250+U250</f>
        <v/>
      </c>
      <c r="Y250" s="121" t="n"/>
      <c r="Z250" s="121" t="n"/>
      <c r="AA250" s="122" t="n"/>
      <c r="AB250" s="122" t="n"/>
      <c r="AC250" s="122" t="n"/>
      <c r="AD250" s="123">
        <f>AC250+AB250+AA250</f>
        <v/>
      </c>
      <c r="AE250" s="124">
        <f>IFERROR(AD250/X250-1,"")</f>
        <v/>
      </c>
      <c r="AF250" s="217">
        <f>IF(LOWER(T250)="ILS",12,1)*X250/VLOOKUP($T250,CPC_USDConversion_xlTbl[[Currency2]:[Units/1 USD]],2,FALSE)</f>
        <v/>
      </c>
      <c r="AG250" s="217">
        <f>IF(LOWER(T250)="ILS",12,1)*AD250/VLOOKUP($T250,CPC_USDConversion_xlTbl[[Currency2]:[Units/1 USD]],2,FALSE)</f>
        <v/>
      </c>
      <c r="AH250" s="126">
        <f>AF250/VLOOKUP($S250,'CP$'!$B$5:$D$74,2,FALSE)</f>
        <v/>
      </c>
      <c r="AI250" s="126">
        <f>AG250/VLOOKUP($S250,'CP$'!$B$5:$D$74,2,FALSE)</f>
        <v/>
      </c>
      <c r="AJ250" s="52" t="n"/>
      <c r="AK250" s="127" t="inlineStr">
        <is>
          <t>Sales Variable</t>
        </is>
      </c>
      <c r="AL250" s="218" t="n"/>
      <c r="AM250" s="129" t="n"/>
      <c r="AN250" s="121" t="n"/>
      <c r="AO250" s="130" t="n"/>
      <c r="AP250" s="131">
        <f>IFERROR(AO250/AM250,"")</f>
        <v/>
      </c>
      <c r="AQ250" s="219">
        <f>AO250*CC250</f>
        <v/>
      </c>
      <c r="AR250" s="219" t="n"/>
      <c r="AS250" s="220">
        <f>AQ250-AR250</f>
        <v/>
      </c>
      <c r="AT250" s="217">
        <f>AS250/VLOOKUP($T250,'USD Converstion'!$C$7:$D$174,2,FALSE)</f>
        <v/>
      </c>
      <c r="AU250" s="52" t="n"/>
      <c r="AV250" s="221" t="n">
        <v>43957</v>
      </c>
      <c r="AW250" s="222" t="n">
        <v>3998.194174757281</v>
      </c>
      <c r="AX250" s="222" t="n"/>
      <c r="AY250" s="223" t="n"/>
      <c r="AZ250" s="52" t="n"/>
      <c r="BA250" s="137" t="inlineStr">
        <is>
          <t>January, 2021- Title change from Territory Account Team Leader to Enterprise Account Team Leader</t>
        </is>
      </c>
      <c r="BB250" s="138" t="inlineStr">
        <is>
          <t xml:space="preserve"> </t>
        </is>
      </c>
      <c r="BC250" s="52" t="n"/>
      <c r="BD250" s="219" t="n">
        <v>81000</v>
      </c>
      <c r="BE250" s="219" t="n">
        <v>54000</v>
      </c>
      <c r="BF250" s="219" t="n"/>
      <c r="BG250" s="120">
        <f>BF250+BE250+BD250</f>
        <v/>
      </c>
      <c r="BH250" s="217">
        <f>IF(LOWER(T250)="ILS",12,1)*BG250/VLOOKUP($T250,CPC_USDConversion_xlTbl[[Currency2]:[Units/1 USD]],2,FALSE)</f>
        <v/>
      </c>
      <c r="BI250" s="224">
        <f>BH250/VLOOKUP($S250,'CP$'!$B$5:$D$74,2,FALSE)</f>
        <v/>
      </c>
      <c r="BJ250" s="140" t="n">
        <v>100000</v>
      </c>
      <c r="BK250" s="140" t="n">
        <v>150000</v>
      </c>
      <c r="BL250" s="141">
        <f>IFERROR(U250/X250,"")</f>
        <v/>
      </c>
      <c r="BM250" s="141">
        <f>IFERROR(V250/X250,"")</f>
        <v/>
      </c>
      <c r="BN250" s="141">
        <f>IFERROR(W250/X250,"")</f>
        <v/>
      </c>
      <c r="BO250" s="141">
        <f>IFERROR(AA250/AD250,"")</f>
        <v/>
      </c>
      <c r="BP250" s="141">
        <f>IFERROR(AB250/AD250,"")</f>
        <v/>
      </c>
      <c r="BQ250" s="141">
        <f>IFERROR(AC250/AD250,"")</f>
        <v/>
      </c>
      <c r="BR250" s="119" t="n">
        <v>3</v>
      </c>
      <c r="BS250" s="119" t="n">
        <v>3</v>
      </c>
      <c r="BT250" s="119" t="n">
        <v>4</v>
      </c>
      <c r="BU250" s="119" t="n"/>
      <c r="BV250" s="119" t="n"/>
      <c r="BW250" s="119" t="n"/>
      <c r="BX250" s="119" t="n"/>
      <c r="BY250" s="119" t="n"/>
      <c r="BZ250" s="119" t="inlineStr">
        <is>
          <t>Employee</t>
        </is>
      </c>
      <c r="CA250" s="142" t="inlineStr">
        <is>
          <t>S43M</t>
        </is>
      </c>
      <c r="CB250" s="131" t="n">
        <v>1</v>
      </c>
      <c r="CC250" s="143">
        <f>IF(P250&gt;1,1,P250)*CB250</f>
        <v/>
      </c>
      <c r="CD250" s="143" t="n"/>
      <c r="CE250" s="222" t="n">
        <v>28253.92</v>
      </c>
      <c r="CF250" s="86" t="n"/>
      <c r="CG250" s="219" t="n">
        <v>134834.1463414634</v>
      </c>
      <c r="CH250" s="217">
        <f>IF(LOWER(T250)="ILS",12,1)*CG250/VLOOKUP($T250,CPC_USDConversion_xlTbl[[Currency2]:[Units/1 USD]],2,FALSE)</f>
        <v/>
      </c>
      <c r="CI250" s="225">
        <f>AF250</f>
        <v/>
      </c>
      <c r="CJ250" s="225">
        <f>IFERROR(CI250-CH250,"")</f>
        <v/>
      </c>
      <c r="CK250" s="140">
        <f>ROUND(AN250*CC250,-2)</f>
        <v/>
      </c>
      <c r="CL250" s="217">
        <f>CK250/VLOOKUP($T250,'USD Converstion'!$C$7:$D$174,2,FALSE)</f>
        <v/>
      </c>
      <c r="CM250" s="145">
        <f>IF(AD250&gt;X250,1,0)</f>
        <v/>
      </c>
      <c r="CN250" s="225">
        <f>IF(CM250&gt;0,AG250,0)</f>
        <v/>
      </c>
      <c r="CO250" s="225">
        <f>IF(CM250=0,0,AF250)</f>
        <v/>
      </c>
      <c r="CP250" s="146" t="n">
        <v>0</v>
      </c>
      <c r="CQ250" s="147" t="inlineStr">
        <is>
          <t>Regular</t>
        </is>
      </c>
      <c r="CR250" s="225">
        <f>AM250/VLOOKUP(T250,'USD Converstion'!$C$7:$D$174,2,FALSE)</f>
        <v/>
      </c>
      <c r="CS250" s="226">
        <f>AT250</f>
        <v/>
      </c>
      <c r="CT250" s="222" t="n">
        <v>0</v>
      </c>
      <c r="CU250" s="227" t="n"/>
      <c r="CV250" s="145">
        <f>IF(AX250&gt;0,1,0)</f>
        <v/>
      </c>
      <c r="CW250" s="145">
        <f>IF(AY250&gt;0,1,0)</f>
        <v/>
      </c>
      <c r="CX250" s="52" t="n">
        <v>0</v>
      </c>
      <c r="DM250">
        <f>IF(LOWER(T250)="ILS",12,1)*Y250/VLOOKUP($T250,CPC_USDConversion_xlTbl[[Currency2]:[Units/1 USD]],2,FALSE)</f>
        <v/>
      </c>
    </row>
    <row r="251">
      <c r="B251" s="113" t="n">
        <v>111691</v>
      </c>
      <c r="C251" s="113" t="n">
        <v>36499</v>
      </c>
      <c r="D251" s="113" t="n"/>
      <c r="E251" s="114" t="inlineStr">
        <is>
          <t>Danilo Rossi</t>
        </is>
      </c>
      <c r="F251" s="152" t="inlineStr">
        <is>
          <t>Team Leader Sales Rome</t>
        </is>
      </c>
      <c r="G251" s="113" t="inlineStr">
        <is>
          <t>Sales Italy</t>
        </is>
      </c>
      <c r="H251" s="113" t="inlineStr">
        <is>
          <t>Marco Urciuoli</t>
        </is>
      </c>
      <c r="I251" s="113" t="inlineStr">
        <is>
          <t>Roberto Pozzi</t>
        </is>
      </c>
      <c r="J251" s="114" t="inlineStr">
        <is>
          <t>Thorsten Freitag</t>
        </is>
      </c>
      <c r="K251" s="114" t="inlineStr">
        <is>
          <t>Bruno Darmon</t>
        </is>
      </c>
      <c r="L251" s="113" t="inlineStr">
        <is>
          <t>EMEA Sales</t>
        </is>
      </c>
      <c r="M251" s="115" t="n">
        <v>1</v>
      </c>
      <c r="N251" s="151">
        <f>LEFT(CA251,3)</f>
        <v/>
      </c>
      <c r="O251" s="216" t="n">
        <v>42004</v>
      </c>
      <c r="P251" s="118">
        <f>($D$5-O251)/365</f>
        <v/>
      </c>
      <c r="Q251" s="119">
        <f>Q251</f>
        <v/>
      </c>
      <c r="R251" s="52" t="n"/>
      <c r="S251" s="120" t="inlineStr">
        <is>
          <t>Italy</t>
        </is>
      </c>
      <c r="T251" s="120" t="inlineStr">
        <is>
          <t>EUR</t>
        </is>
      </c>
      <c r="U251" s="120" t="n">
        <v>147312.5</v>
      </c>
      <c r="V251" s="120" t="n">
        <v>67118.18181818181</v>
      </c>
      <c r="W251" s="120" t="n"/>
      <c r="X251" s="120">
        <f>W251+V251+U251</f>
        <v/>
      </c>
      <c r="Y251" s="121" t="n"/>
      <c r="Z251" s="121" t="n"/>
      <c r="AA251" s="122" t="n"/>
      <c r="AB251" s="122" t="n"/>
      <c r="AC251" s="122" t="n"/>
      <c r="AD251" s="123">
        <f>AC251+AB251+AA251</f>
        <v/>
      </c>
      <c r="AE251" s="124">
        <f>IFERROR(AD251/X251-1,"")</f>
        <v/>
      </c>
      <c r="AF251" s="217">
        <f>IF(LOWER(T251)="ILS",12,1)*X251/VLOOKUP($T251,CPC_USDConversion_xlTbl[[Currency2]:[Units/1 USD]],2,FALSE)</f>
        <v/>
      </c>
      <c r="AG251" s="217">
        <f>IF(LOWER(T251)="ILS",12,1)*AD251/VLOOKUP($T251,CPC_USDConversion_xlTbl[[Currency2]:[Units/1 USD]],2,FALSE)</f>
        <v/>
      </c>
      <c r="AH251" s="126">
        <f>AF251/VLOOKUP($S251,'CP$'!$B$5:$D$74,2,FALSE)</f>
        <v/>
      </c>
      <c r="AI251" s="126">
        <f>AG251/VLOOKUP($S251,'CP$'!$B$5:$D$74,2,FALSE)</f>
        <v/>
      </c>
      <c r="AJ251" s="52" t="n"/>
      <c r="AK251" s="127" t="inlineStr">
        <is>
          <t>Sales Variable</t>
        </is>
      </c>
      <c r="AL251" s="218" t="n"/>
      <c r="AM251" s="129" t="n"/>
      <c r="AN251" s="121" t="n"/>
      <c r="AO251" s="130" t="n"/>
      <c r="AP251" s="131">
        <f>IFERROR(AO251/AM251,"")</f>
        <v/>
      </c>
      <c r="AQ251" s="219">
        <f>AO251*CC251</f>
        <v/>
      </c>
      <c r="AR251" s="219" t="n"/>
      <c r="AS251" s="220">
        <f>AQ251-AR251</f>
        <v/>
      </c>
      <c r="AT251" s="217">
        <f>AS251/VLOOKUP($T251,'USD Converstion'!$C$7:$D$174,2,FALSE)</f>
        <v/>
      </c>
      <c r="AU251" s="52" t="n"/>
      <c r="AV251" s="221" t="n">
        <v>43957</v>
      </c>
      <c r="AW251" s="222" t="n">
        <v>38975.52427184465</v>
      </c>
      <c r="AX251" s="222" t="n"/>
      <c r="AY251" s="223" t="n"/>
      <c r="AZ251" s="52" t="n"/>
      <c r="BA251" s="137" t="inlineStr">
        <is>
          <t>April, 2020 - Compensation change to Once every Q: € 4889</t>
        </is>
      </c>
      <c r="BB251" s="138" t="inlineStr">
        <is>
          <t xml:space="preserve"> </t>
        </is>
      </c>
      <c r="BC251" s="52" t="n"/>
      <c r="BD251" s="219" t="n">
        <v>105000</v>
      </c>
      <c r="BE251" s="219" t="n">
        <v>70000</v>
      </c>
      <c r="BF251" s="219" t="n"/>
      <c r="BG251" s="120">
        <f>BF251+BE251+BD251</f>
        <v/>
      </c>
      <c r="BH251" s="217">
        <f>IF(LOWER(T251)="ILS",12,1)*BG251/VLOOKUP($T251,CPC_USDConversion_xlTbl[[Currency2]:[Units/1 USD]],2,FALSE)</f>
        <v/>
      </c>
      <c r="BI251" s="224">
        <f>BH251/VLOOKUP($S251,'CP$'!$B$5:$D$74,2,FALSE)</f>
        <v/>
      </c>
      <c r="BJ251" s="140" t="n">
        <v>90000</v>
      </c>
      <c r="BK251" s="140" t="n">
        <v>160000</v>
      </c>
      <c r="BL251" s="141">
        <f>IFERROR(U251/X251,"")</f>
        <v/>
      </c>
      <c r="BM251" s="141">
        <f>IFERROR(V251/X251,"")</f>
        <v/>
      </c>
      <c r="BN251" s="141">
        <f>IFERROR(W251/X251,"")</f>
        <v/>
      </c>
      <c r="BO251" s="141">
        <f>IFERROR(AA251/AD251,"")</f>
        <v/>
      </c>
      <c r="BP251" s="141">
        <f>IFERROR(AB251/AD251,"")</f>
        <v/>
      </c>
      <c r="BQ251" s="141">
        <f>IFERROR(AC251/AD251,"")</f>
        <v/>
      </c>
      <c r="BR251" s="119" t="n">
        <v>5</v>
      </c>
      <c r="BS251" s="119" t="n">
        <v>5</v>
      </c>
      <c r="BT251" s="119" t="n">
        <v>4</v>
      </c>
      <c r="BU251" s="119" t="n"/>
      <c r="BV251" s="119" t="n"/>
      <c r="BW251" s="119" t="n"/>
      <c r="BX251" s="119" t="n"/>
      <c r="BY251" s="119" t="n"/>
      <c r="BZ251" s="119" t="inlineStr">
        <is>
          <t>Employee</t>
        </is>
      </c>
      <c r="CA251" s="142" t="inlineStr">
        <is>
          <t>S43M</t>
        </is>
      </c>
      <c r="CB251" s="131" t="n">
        <v>1</v>
      </c>
      <c r="CC251" s="143">
        <f>IF(P251&gt;1,1,P251)*CB251</f>
        <v/>
      </c>
      <c r="CD251" s="143" t="n"/>
      <c r="CE251" s="222" t="n">
        <v>111818.48</v>
      </c>
      <c r="CF251" s="86" t="n"/>
      <c r="CG251" s="219" t="n">
        <v>179468.2926829268</v>
      </c>
      <c r="CH251" s="217">
        <f>IF(LOWER(T251)="ILS",12,1)*CG251/VLOOKUP($T251,CPC_USDConversion_xlTbl[[Currency2]:[Units/1 USD]],2,FALSE)</f>
        <v/>
      </c>
      <c r="CI251" s="225">
        <f>AF251</f>
        <v/>
      </c>
      <c r="CJ251" s="225">
        <f>IFERROR(CI251-CH251,"")</f>
        <v/>
      </c>
      <c r="CK251" s="140">
        <f>ROUND(AN251*CC251,-2)</f>
        <v/>
      </c>
      <c r="CL251" s="217">
        <f>CK251/VLOOKUP($T251,'USD Converstion'!$C$7:$D$174,2,FALSE)</f>
        <v/>
      </c>
      <c r="CM251" s="145">
        <f>IF(AD251&gt;X251,1,0)</f>
        <v/>
      </c>
      <c r="CN251" s="225">
        <f>IF(CM251&gt;0,AG251,0)</f>
        <v/>
      </c>
      <c r="CO251" s="225">
        <f>IF(CM251=0,0,AF251)</f>
        <v/>
      </c>
      <c r="CP251" s="146" t="n">
        <v>0</v>
      </c>
      <c r="CQ251" s="147" t="inlineStr">
        <is>
          <t>Regular</t>
        </is>
      </c>
      <c r="CR251" s="225">
        <f>AM251/VLOOKUP(T251,'USD Converstion'!$C$7:$D$174,2,FALSE)</f>
        <v/>
      </c>
      <c r="CS251" s="226">
        <f>AT251</f>
        <v/>
      </c>
      <c r="CT251" s="222" t="n">
        <v>0</v>
      </c>
      <c r="CU251" s="227" t="n"/>
      <c r="CV251" s="145">
        <f>IF(AX251&gt;0,1,0)</f>
        <v/>
      </c>
      <c r="CW251" s="145">
        <f>IF(AY251&gt;0,1,0)</f>
        <v/>
      </c>
      <c r="CX251" s="52" t="n">
        <v>0</v>
      </c>
      <c r="DM251">
        <f>IF(LOWER(T251)="ILS",12,1)*Y251/VLOOKUP($T251,CPC_USDConversion_xlTbl[[Currency2]:[Units/1 USD]],2,FALSE)</f>
        <v/>
      </c>
    </row>
    <row r="252">
      <c r="B252" s="113" t="n">
        <v>120813</v>
      </c>
      <c r="C252" s="113" t="n">
        <v>105316</v>
      </c>
      <c r="D252" s="113" t="n">
        <v>76106</v>
      </c>
      <c r="E252" s="114" t="inlineStr">
        <is>
          <t>Emeric Ferrand</t>
        </is>
      </c>
      <c r="F252" s="152" t="inlineStr">
        <is>
          <t>Account Manager</t>
        </is>
      </c>
      <c r="G252" s="113" t="inlineStr">
        <is>
          <t>Sales, France</t>
        </is>
      </c>
      <c r="H252" s="113" t="inlineStr">
        <is>
          <t>Michael Techer</t>
        </is>
      </c>
      <c r="I252" s="113" t="inlineStr">
        <is>
          <t>Roberto Pozzi</t>
        </is>
      </c>
      <c r="J252" s="114" t="inlineStr">
        <is>
          <t>Thorsten Freitag</t>
        </is>
      </c>
      <c r="K252" s="114" t="inlineStr">
        <is>
          <t>Bruno Darmon</t>
        </is>
      </c>
      <c r="L252" s="113" t="inlineStr">
        <is>
          <t>EMEA Sales</t>
        </is>
      </c>
      <c r="M252" s="115" t="n">
        <v>1</v>
      </c>
      <c r="N252" s="151">
        <f>LEFT(CA252,3)</f>
        <v/>
      </c>
      <c r="O252" s="216" t="n">
        <v>43500</v>
      </c>
      <c r="P252" s="118">
        <f>($D$5-O252)/365</f>
        <v/>
      </c>
      <c r="Q252" s="119">
        <f>Q252</f>
        <v/>
      </c>
      <c r="R252" s="52" t="n"/>
      <c r="S252" s="120" t="inlineStr">
        <is>
          <t>France</t>
        </is>
      </c>
      <c r="T252" s="120" t="inlineStr">
        <is>
          <t>EUR</t>
        </is>
      </c>
      <c r="U252" s="120" t="n">
        <v>102500</v>
      </c>
      <c r="V252" s="120" t="n">
        <v>45390.90909090909</v>
      </c>
      <c r="W252" s="120" t="n"/>
      <c r="X252" s="120">
        <f>W252+V252+U252</f>
        <v/>
      </c>
      <c r="Y252" s="121" t="n"/>
      <c r="Z252" s="121" t="n"/>
      <c r="AA252" s="122" t="n"/>
      <c r="AB252" s="122" t="n"/>
      <c r="AC252" s="122" t="n"/>
      <c r="AD252" s="123">
        <f>AC252+AB252+AA252</f>
        <v/>
      </c>
      <c r="AE252" s="124">
        <f>IFERROR(AD252/X252-1,"")</f>
        <v/>
      </c>
      <c r="AF252" s="217">
        <f>IF(LOWER(T252)="ILS",12,1)*X252/VLOOKUP($T252,CPC_USDConversion_xlTbl[[Currency2]:[Units/1 USD]],2,FALSE)</f>
        <v/>
      </c>
      <c r="AG252" s="217">
        <f>IF(LOWER(T252)="ILS",12,1)*AD252/VLOOKUP($T252,CPC_USDConversion_xlTbl[[Currency2]:[Units/1 USD]],2,FALSE)</f>
        <v/>
      </c>
      <c r="AH252" s="126">
        <f>AF252/VLOOKUP($S252,'CP$'!$B$5:$D$74,2,FALSE)</f>
        <v/>
      </c>
      <c r="AI252" s="126">
        <f>AG252/VLOOKUP($S252,'CP$'!$B$5:$D$74,2,FALSE)</f>
        <v/>
      </c>
      <c r="AJ252" s="52" t="n"/>
      <c r="AK252" s="127" t="inlineStr">
        <is>
          <t>Sales Variable</t>
        </is>
      </c>
      <c r="AL252" s="218" t="n"/>
      <c r="AM252" s="129" t="n"/>
      <c r="AN252" s="121" t="n"/>
      <c r="AO252" s="130" t="n"/>
      <c r="AP252" s="131">
        <f>IFERROR(AO252/AM252,"")</f>
        <v/>
      </c>
      <c r="AQ252" s="219">
        <f>AO252*CC252</f>
        <v/>
      </c>
      <c r="AR252" s="219" t="n"/>
      <c r="AS252" s="220">
        <f>AQ252-AR252</f>
        <v/>
      </c>
      <c r="AT252" s="217">
        <f>AS252/VLOOKUP($T252,'USD Converstion'!$C$7:$D$174,2,FALSE)</f>
        <v/>
      </c>
      <c r="AU252" s="52" t="n"/>
      <c r="AV252" s="221" t="n">
        <v>43615</v>
      </c>
      <c r="AW252" s="222" t="n">
        <v>19547.55339805825</v>
      </c>
      <c r="AX252" s="222" t="n"/>
      <c r="AY252" s="223" t="n"/>
      <c r="AZ252" s="52" t="n"/>
      <c r="BA252" s="137" t="inlineStr">
        <is>
          <t>January, 2021 - Title change from Territory Account Manager to Account Manager</t>
        </is>
      </c>
      <c r="BB252" s="138" t="inlineStr">
        <is>
          <t xml:space="preserve"> </t>
        </is>
      </c>
      <c r="BC252" s="52" t="n"/>
      <c r="BD252" s="219" t="n">
        <v>72000</v>
      </c>
      <c r="BE252" s="219" t="n">
        <v>48000</v>
      </c>
      <c r="BF252" s="219" t="n"/>
      <c r="BG252" s="120">
        <f>BF252+BE252+BD252</f>
        <v/>
      </c>
      <c r="BH252" s="217">
        <f>IF(LOWER(T252)="ILS",12,1)*BG252/VLOOKUP($T252,CPC_USDConversion_xlTbl[[Currency2]:[Units/1 USD]],2,FALSE)</f>
        <v/>
      </c>
      <c r="BI252" s="224">
        <f>BH252/VLOOKUP($S252,'CP$'!$B$5:$D$74,2,FALSE)</f>
        <v/>
      </c>
      <c r="BJ252" s="140" t="n">
        <v>110000</v>
      </c>
      <c r="BK252" s="140" t="n">
        <v>170000</v>
      </c>
      <c r="BL252" s="141">
        <f>IFERROR(U252/X252,"")</f>
        <v/>
      </c>
      <c r="BM252" s="141">
        <f>IFERROR(V252/X252,"")</f>
        <v/>
      </c>
      <c r="BN252" s="141">
        <f>IFERROR(W252/X252,"")</f>
        <v/>
      </c>
      <c r="BO252" s="141">
        <f>IFERROR(AA252/AD252,"")</f>
        <v/>
      </c>
      <c r="BP252" s="141">
        <f>IFERROR(AB252/AD252,"")</f>
        <v/>
      </c>
      <c r="BQ252" s="141">
        <f>IFERROR(AC252/AD252,"")</f>
        <v/>
      </c>
      <c r="BR252" s="119" t="n">
        <v>2</v>
      </c>
      <c r="BS252" s="119" t="n">
        <v>3</v>
      </c>
      <c r="BT252" s="119" t="n">
        <v>4</v>
      </c>
      <c r="BU252" s="119" t="n"/>
      <c r="BV252" s="119" t="n"/>
      <c r="BW252" s="119" t="n"/>
      <c r="BX252" s="119" t="n"/>
      <c r="BY252" s="119" t="n"/>
      <c r="BZ252" s="119" t="inlineStr">
        <is>
          <t>Employee</t>
        </is>
      </c>
      <c r="CA252" s="142" t="inlineStr">
        <is>
          <t>S43P</t>
        </is>
      </c>
      <c r="CB252" s="131" t="n">
        <v>1</v>
      </c>
      <c r="CC252" s="143">
        <f>IF(P252&gt;1,1,P252)*CB252</f>
        <v/>
      </c>
      <c r="CD252" s="143" t="n"/>
      <c r="CE252" s="222" t="n">
        <v>15803.04</v>
      </c>
      <c r="CF252" s="86" t="n"/>
      <c r="CG252" s="219" t="n">
        <v>121175.6097560976</v>
      </c>
      <c r="CH252" s="217">
        <f>IF(LOWER(T252)="ILS",12,1)*CG252/VLOOKUP($T252,CPC_USDConversion_xlTbl[[Currency2]:[Units/1 USD]],2,FALSE)</f>
        <v/>
      </c>
      <c r="CI252" s="225">
        <f>AF252</f>
        <v/>
      </c>
      <c r="CJ252" s="225">
        <f>IFERROR(CI252-CH252,"")</f>
        <v/>
      </c>
      <c r="CK252" s="140">
        <f>ROUND(AN252*CC252,-2)</f>
        <v/>
      </c>
      <c r="CL252" s="217">
        <f>CK252/VLOOKUP($T252,'USD Converstion'!$C$7:$D$174,2,FALSE)</f>
        <v/>
      </c>
      <c r="CM252" s="145">
        <f>IF(AD252&gt;X252,1,0)</f>
        <v/>
      </c>
      <c r="CN252" s="225">
        <f>IF(CM252&gt;0,AG252,0)</f>
        <v/>
      </c>
      <c r="CO252" s="225">
        <f>IF(CM252=0,0,AF252)</f>
        <v/>
      </c>
      <c r="CP252" s="146" t="n">
        <v>0</v>
      </c>
      <c r="CQ252" s="147" t="inlineStr">
        <is>
          <t>Regular</t>
        </is>
      </c>
      <c r="CR252" s="225">
        <f>AM252/VLOOKUP(T252,'USD Converstion'!$C$7:$D$174,2,FALSE)</f>
        <v/>
      </c>
      <c r="CS252" s="226">
        <f>AT252</f>
        <v/>
      </c>
      <c r="CT252" s="222" t="n">
        <v>0</v>
      </c>
      <c r="CU252" s="227" t="n"/>
      <c r="CV252" s="145">
        <f>IF(AX252&gt;0,1,0)</f>
        <v/>
      </c>
      <c r="CW252" s="145">
        <f>IF(AY252&gt;0,1,0)</f>
        <v/>
      </c>
      <c r="CX252" s="52" t="n">
        <v>0</v>
      </c>
      <c r="DM252">
        <f>IF(LOWER(T252)="ILS",12,1)*Y252/VLOOKUP($T252,CPC_USDConversion_xlTbl[[Currency2]:[Units/1 USD]],2,FALSE)</f>
        <v/>
      </c>
    </row>
    <row r="253">
      <c r="B253" s="113" t="n">
        <v>103481</v>
      </c>
      <c r="C253" s="113" t="n">
        <v>39187</v>
      </c>
      <c r="D253" s="113" t="n"/>
      <c r="E253" s="114" t="inlineStr">
        <is>
          <t>Fernando Herrero Garcia</t>
        </is>
      </c>
      <c r="F253" s="152" t="inlineStr">
        <is>
          <t xml:space="preserve">Channel Sales Manager </t>
        </is>
      </c>
      <c r="G253" s="113" t="inlineStr">
        <is>
          <t>Iberia</t>
        </is>
      </c>
      <c r="H253" s="113" t="inlineStr">
        <is>
          <t>Mario Garcia</t>
        </is>
      </c>
      <c r="I253" s="113" t="inlineStr">
        <is>
          <t>Roberto Pozzi</t>
        </is>
      </c>
      <c r="J253" s="114" t="inlineStr">
        <is>
          <t>Thorsten Freitag</t>
        </is>
      </c>
      <c r="K253" s="114" t="inlineStr">
        <is>
          <t>Bruno Darmon</t>
        </is>
      </c>
      <c r="L253" s="113" t="inlineStr">
        <is>
          <t>EMEA Sales</t>
        </is>
      </c>
      <c r="M253" s="115" t="n">
        <v>1</v>
      </c>
      <c r="N253" s="151">
        <f>LEFT(CA253,3)</f>
        <v/>
      </c>
      <c r="O253" s="216" t="n">
        <v>38200</v>
      </c>
      <c r="P253" s="118">
        <f>($D$5-O253)/365</f>
        <v/>
      </c>
      <c r="Q253" s="119">
        <f>Q253</f>
        <v/>
      </c>
      <c r="R253" s="52" t="n"/>
      <c r="S253" s="120" t="inlineStr">
        <is>
          <t>Spain</t>
        </is>
      </c>
      <c r="T253" s="120" t="inlineStr">
        <is>
          <t>EUR</t>
        </is>
      </c>
      <c r="U253" s="120" t="n">
        <v>113000</v>
      </c>
      <c r="V253" s="120" t="n">
        <v>50481.81818181818</v>
      </c>
      <c r="W253" s="120" t="n"/>
      <c r="X253" s="120">
        <f>W253+V253+U253</f>
        <v/>
      </c>
      <c r="Y253" s="121" t="n"/>
      <c r="Z253" s="121" t="n"/>
      <c r="AA253" s="122" t="n"/>
      <c r="AB253" s="122" t="n"/>
      <c r="AC253" s="122" t="n"/>
      <c r="AD253" s="123">
        <f>AC253+AB253+AA253</f>
        <v/>
      </c>
      <c r="AE253" s="124">
        <f>IFERROR(AD253/X253-1,"")</f>
        <v/>
      </c>
      <c r="AF253" s="217">
        <f>IF(LOWER(T253)="ILS",12,1)*X253/VLOOKUP($T253,CPC_USDConversion_xlTbl[[Currency2]:[Units/1 USD]],2,FALSE)</f>
        <v/>
      </c>
      <c r="AG253" s="217">
        <f>IF(LOWER(T253)="ILS",12,1)*AD253/VLOOKUP($T253,CPC_USDConversion_xlTbl[[Currency2]:[Units/1 USD]],2,FALSE)</f>
        <v/>
      </c>
      <c r="AH253" s="126">
        <f>AF253/VLOOKUP($S253,'CP$'!$B$5:$D$74,2,FALSE)</f>
        <v/>
      </c>
      <c r="AI253" s="126">
        <f>AG253/VLOOKUP($S253,'CP$'!$B$5:$D$74,2,FALSE)</f>
        <v/>
      </c>
      <c r="AJ253" s="52" t="n"/>
      <c r="AK253" s="127" t="inlineStr">
        <is>
          <t>Sales Variable</t>
        </is>
      </c>
      <c r="AL253" s="218" t="n"/>
      <c r="AM253" s="129" t="n"/>
      <c r="AN253" s="121" t="n"/>
      <c r="AO253" s="130" t="n"/>
      <c r="AP253" s="131">
        <f>IFERROR(AO253/AM253,"")</f>
        <v/>
      </c>
      <c r="AQ253" s="219">
        <f>AO253*CC253</f>
        <v/>
      </c>
      <c r="AR253" s="219" t="n"/>
      <c r="AS253" s="220">
        <f>AQ253-AR253</f>
        <v/>
      </c>
      <c r="AT253" s="217">
        <f>AS253/VLOOKUP($T253,'USD Converstion'!$C$7:$D$174,2,FALSE)</f>
        <v/>
      </c>
      <c r="AU253" s="52" t="n"/>
      <c r="AV253" s="221" t="n">
        <v>44110</v>
      </c>
      <c r="AW253" s="222" t="n">
        <v>19592.90291262136</v>
      </c>
      <c r="AX253" s="222" t="n"/>
      <c r="AY253" s="223" t="n"/>
      <c r="AZ253" s="52" t="n"/>
      <c r="BA253" s="137" t="inlineStr">
        <is>
          <t>October, 2020 - Compensation change to RSU:20000</t>
        </is>
      </c>
      <c r="BB253" s="138" t="inlineStr">
        <is>
          <t xml:space="preserve"> </t>
        </is>
      </c>
      <c r="BC253" s="52" t="n"/>
      <c r="BD253" s="219" t="n">
        <v>81600</v>
      </c>
      <c r="BE253" s="219" t="n">
        <v>54400</v>
      </c>
      <c r="BF253" s="219" t="n"/>
      <c r="BG253" s="120">
        <f>BF253+BE253+BD253</f>
        <v/>
      </c>
      <c r="BH253" s="217">
        <f>IF(LOWER(T253)="ILS",12,1)*BG253/VLOOKUP($T253,CPC_USDConversion_xlTbl[[Currency2]:[Units/1 USD]],2,FALSE)</f>
        <v/>
      </c>
      <c r="BI253" s="224">
        <f>BH253/VLOOKUP($S253,'CP$'!$B$5:$D$74,2,FALSE)</f>
        <v/>
      </c>
      <c r="BJ253" s="140" t="n">
        <v>90000</v>
      </c>
      <c r="BK253" s="140" t="n">
        <v>140000</v>
      </c>
      <c r="BL253" s="141">
        <f>IFERROR(U253/X253,"")</f>
        <v/>
      </c>
      <c r="BM253" s="141">
        <f>IFERROR(V253/X253,"")</f>
        <v/>
      </c>
      <c r="BN253" s="141">
        <f>IFERROR(W253/X253,"")</f>
        <v/>
      </c>
      <c r="BO253" s="141">
        <f>IFERROR(AA253/AD253,"")</f>
        <v/>
      </c>
      <c r="BP253" s="141">
        <f>IFERROR(AB253/AD253,"")</f>
        <v/>
      </c>
      <c r="BQ253" s="141">
        <f>IFERROR(AC253/AD253,"")</f>
        <v/>
      </c>
      <c r="BR253" s="119" t="n">
        <v>4</v>
      </c>
      <c r="BS253" s="119" t="n">
        <v>3</v>
      </c>
      <c r="BT253" s="119" t="n">
        <v>4</v>
      </c>
      <c r="BU253" s="119" t="n"/>
      <c r="BV253" s="119" t="n"/>
      <c r="BW253" s="119" t="n"/>
      <c r="BX253" s="119" t="n"/>
      <c r="BY253" s="119" t="n"/>
      <c r="BZ253" s="119" t="inlineStr">
        <is>
          <t>Employee</t>
        </is>
      </c>
      <c r="CA253" s="142" t="inlineStr">
        <is>
          <t>S41M</t>
        </is>
      </c>
      <c r="CB253" s="131" t="n">
        <v>1</v>
      </c>
      <c r="CC253" s="143">
        <f>IF(P253&gt;1,1,P253)*CB253</f>
        <v/>
      </c>
      <c r="CD253" s="143" t="n"/>
      <c r="CE253" s="222" t="n">
        <v>69916.48</v>
      </c>
      <c r="CF253" s="86" t="n"/>
      <c r="CG253" s="219" t="n">
        <v>134834.1463414634</v>
      </c>
      <c r="CH253" s="217">
        <f>IF(LOWER(T253)="ILS",12,1)*CG253/VLOOKUP($T253,CPC_USDConversion_xlTbl[[Currency2]:[Units/1 USD]],2,FALSE)</f>
        <v/>
      </c>
      <c r="CI253" s="225">
        <f>AF253</f>
        <v/>
      </c>
      <c r="CJ253" s="225">
        <f>IFERROR(CI253-CH253,"")</f>
        <v/>
      </c>
      <c r="CK253" s="140">
        <f>ROUND(AN253*CC253,-2)</f>
        <v/>
      </c>
      <c r="CL253" s="217">
        <f>CK253/VLOOKUP($T253,'USD Converstion'!$C$7:$D$174,2,FALSE)</f>
        <v/>
      </c>
      <c r="CM253" s="145">
        <f>IF(AD253&gt;X253,1,0)</f>
        <v/>
      </c>
      <c r="CN253" s="225">
        <f>IF(CM253&gt;0,AG253,0)</f>
        <v/>
      </c>
      <c r="CO253" s="225">
        <f>IF(CM253=0,0,AF253)</f>
        <v/>
      </c>
      <c r="CP253" s="146" t="n">
        <v>0</v>
      </c>
      <c r="CQ253" s="147" t="inlineStr">
        <is>
          <t>Regular</t>
        </is>
      </c>
      <c r="CR253" s="225">
        <f>AM253/VLOOKUP(T253,'USD Converstion'!$C$7:$D$174,2,FALSE)</f>
        <v/>
      </c>
      <c r="CS253" s="226">
        <f>AT253</f>
        <v/>
      </c>
      <c r="CT253" s="222" t="n">
        <v>0</v>
      </c>
      <c r="CU253" s="227" t="n"/>
      <c r="CV253" s="145">
        <f>IF(AX253&gt;0,1,0)</f>
        <v/>
      </c>
      <c r="CW253" s="145">
        <f>IF(AY253&gt;0,1,0)</f>
        <v/>
      </c>
      <c r="CX253" s="52" t="n">
        <v>0</v>
      </c>
      <c r="DM253">
        <f>IF(LOWER(T253)="ILS",12,1)*Y253/VLOOKUP($T253,CPC_USDConversion_xlTbl[[Currency2]:[Units/1 USD]],2,FALSE)</f>
        <v/>
      </c>
    </row>
    <row r="254">
      <c r="B254" s="113" t="n">
        <v>138009</v>
      </c>
      <c r="C254" s="113" t="n">
        <v>114318</v>
      </c>
      <c r="D254" s="113" t="n">
        <v>94067</v>
      </c>
      <c r="E254" s="114" t="inlineStr">
        <is>
          <t>Jose Perez</t>
        </is>
      </c>
      <c r="F254" s="152" t="inlineStr">
        <is>
          <t>Channel Account Manager</t>
        </is>
      </c>
      <c r="G254" s="113" t="inlineStr">
        <is>
          <t>Iberia</t>
        </is>
      </c>
      <c r="H254" s="113" t="inlineStr">
        <is>
          <t>Mario Garcia</t>
        </is>
      </c>
      <c r="I254" s="113" t="inlineStr">
        <is>
          <t>Roberto Pozzi</t>
        </is>
      </c>
      <c r="J254" s="114" t="inlineStr">
        <is>
          <t>Thorsten Freitag</t>
        </is>
      </c>
      <c r="K254" s="114" t="inlineStr">
        <is>
          <t>Bruno Darmon</t>
        </is>
      </c>
      <c r="L254" s="113" t="inlineStr">
        <is>
          <t>EMEA Sales</t>
        </is>
      </c>
      <c r="M254" s="115" t="n">
        <v>1</v>
      </c>
      <c r="N254" s="151">
        <f>LEFT(CA254,3)</f>
        <v/>
      </c>
      <c r="O254" s="216" t="n">
        <v>42198</v>
      </c>
      <c r="P254" s="118">
        <f>($D$5-O254)/365</f>
        <v/>
      </c>
      <c r="Q254" s="119">
        <f>Q254</f>
        <v/>
      </c>
      <c r="R254" s="52" t="n"/>
      <c r="S254" s="120" t="inlineStr">
        <is>
          <t>Spain</t>
        </is>
      </c>
      <c r="T254" s="120" t="inlineStr">
        <is>
          <t>EUR</t>
        </is>
      </c>
      <c r="U254" s="120" t="n">
        <v>109500</v>
      </c>
      <c r="V254" s="120" t="n">
        <v>36663.63636363636</v>
      </c>
      <c r="W254" s="120" t="n"/>
      <c r="X254" s="120">
        <f>W254+V254+U254</f>
        <v/>
      </c>
      <c r="Y254" s="121" t="n"/>
      <c r="Z254" s="121" t="n"/>
      <c r="AA254" s="122" t="n"/>
      <c r="AB254" s="122" t="n"/>
      <c r="AC254" s="122" t="n"/>
      <c r="AD254" s="123">
        <f>AC254+AB254+AA254</f>
        <v/>
      </c>
      <c r="AE254" s="124">
        <f>IFERROR(AD254/X254-1,"")</f>
        <v/>
      </c>
      <c r="AF254" s="217">
        <f>IF(LOWER(T254)="ILS",12,1)*X254/VLOOKUP($T254,CPC_USDConversion_xlTbl[[Currency2]:[Units/1 USD]],2,FALSE)</f>
        <v/>
      </c>
      <c r="AG254" s="217">
        <f>IF(LOWER(T254)="ILS",12,1)*AD254/VLOOKUP($T254,CPC_USDConversion_xlTbl[[Currency2]:[Units/1 USD]],2,FALSE)</f>
        <v/>
      </c>
      <c r="AH254" s="126">
        <f>AF254/VLOOKUP($S254,'CP$'!$B$5:$D$74,2,FALSE)</f>
        <v/>
      </c>
      <c r="AI254" s="126">
        <f>AG254/VLOOKUP($S254,'CP$'!$B$5:$D$74,2,FALSE)</f>
        <v/>
      </c>
      <c r="AJ254" s="52" t="n"/>
      <c r="AK254" s="127" t="inlineStr">
        <is>
          <t>Sales Variable</t>
        </is>
      </c>
      <c r="AL254" s="218" t="n"/>
      <c r="AM254" s="129" t="n"/>
      <c r="AN254" s="121" t="n"/>
      <c r="AO254" s="130" t="n"/>
      <c r="AP254" s="131">
        <f>IFERROR(AO254/AM254,"")</f>
        <v/>
      </c>
      <c r="AQ254" s="219">
        <f>AO254*CC254</f>
        <v/>
      </c>
      <c r="AR254" s="219" t="n"/>
      <c r="AS254" s="220">
        <f>AQ254-AR254</f>
        <v/>
      </c>
      <c r="AT254" s="217">
        <f>AS254/VLOOKUP($T254,'USD Converstion'!$C$7:$D$174,2,FALSE)</f>
        <v/>
      </c>
      <c r="AU254" s="52" t="n"/>
      <c r="AV254" s="221" t="n">
        <v>43957</v>
      </c>
      <c r="AW254" s="222" t="n">
        <v>19589.26213592233</v>
      </c>
      <c r="AX254" s="222" t="n"/>
      <c r="AY254" s="223" t="n"/>
      <c r="AZ254" s="52" t="n"/>
      <c r="BA254" s="137" t="n"/>
      <c r="BB254" s="138" t="inlineStr">
        <is>
          <t xml:space="preserve"> </t>
        </is>
      </c>
      <c r="BC254" s="52" t="n"/>
      <c r="BD254" s="219" t="n">
        <v>75000</v>
      </c>
      <c r="BE254" s="219" t="n">
        <v>25000</v>
      </c>
      <c r="BF254" s="219" t="n"/>
      <c r="BG254" s="120">
        <f>BF254+BE254+BD254</f>
        <v/>
      </c>
      <c r="BH254" s="217">
        <f>IF(LOWER(T254)="ILS",12,1)*BG254/VLOOKUP($T254,CPC_USDConversion_xlTbl[[Currency2]:[Units/1 USD]],2,FALSE)</f>
        <v/>
      </c>
      <c r="BI254" s="224">
        <f>BH254/VLOOKUP($S254,'CP$'!$B$5:$D$74,2,FALSE)</f>
        <v/>
      </c>
      <c r="BJ254" s="140" t="n">
        <v>75000</v>
      </c>
      <c r="BK254" s="140" t="n">
        <v>120000</v>
      </c>
      <c r="BL254" s="141">
        <f>IFERROR(U254/X254,"")</f>
        <v/>
      </c>
      <c r="BM254" s="141">
        <f>IFERROR(V254/X254,"")</f>
        <v/>
      </c>
      <c r="BN254" s="141">
        <f>IFERROR(W254/X254,"")</f>
        <v/>
      </c>
      <c r="BO254" s="141">
        <f>IFERROR(AA254/AD254,"")</f>
        <v/>
      </c>
      <c r="BP254" s="141">
        <f>IFERROR(AB254/AD254,"")</f>
        <v/>
      </c>
      <c r="BQ254" s="141">
        <f>IFERROR(AC254/AD254,"")</f>
        <v/>
      </c>
      <c r="BR254" s="119" t="n">
        <v>3</v>
      </c>
      <c r="BS254" s="119" t="n">
        <v>4</v>
      </c>
      <c r="BT254" s="119" t="n">
        <v>4</v>
      </c>
      <c r="BU254" s="119" t="n"/>
      <c r="BV254" s="119" t="n"/>
      <c r="BW254" s="119" t="n"/>
      <c r="BX254" s="119" t="n"/>
      <c r="BY254" s="119" t="n"/>
      <c r="BZ254" s="119" t="inlineStr">
        <is>
          <t>Employee</t>
        </is>
      </c>
      <c r="CA254" s="142" t="inlineStr">
        <is>
          <t>S41P</t>
        </is>
      </c>
      <c r="CB254" s="131" t="n">
        <v>1</v>
      </c>
      <c r="CC254" s="143">
        <f>IF(P254&gt;1,1,P254)*CB254</f>
        <v/>
      </c>
      <c r="CD254" s="143" t="n"/>
      <c r="CE254" s="222" t="n">
        <v>58662.8</v>
      </c>
      <c r="CF254" s="86" t="n"/>
      <c r="CG254" s="219" t="n">
        <v>117273.1707317073</v>
      </c>
      <c r="CH254" s="217">
        <f>IF(LOWER(T254)="ILS",12,1)*CG254/VLOOKUP($T254,CPC_USDConversion_xlTbl[[Currency2]:[Units/1 USD]],2,FALSE)</f>
        <v/>
      </c>
      <c r="CI254" s="225">
        <f>AF254</f>
        <v/>
      </c>
      <c r="CJ254" s="225">
        <f>IFERROR(CI254-CH254,"")</f>
        <v/>
      </c>
      <c r="CK254" s="140">
        <f>ROUND(AN254*CC254,-2)</f>
        <v/>
      </c>
      <c r="CL254" s="217">
        <f>CK254/VLOOKUP($T254,'USD Converstion'!$C$7:$D$174,2,FALSE)</f>
        <v/>
      </c>
      <c r="CM254" s="145">
        <f>IF(AD254&gt;X254,1,0)</f>
        <v/>
      </c>
      <c r="CN254" s="225">
        <f>IF(CM254&gt;0,AG254,0)</f>
        <v/>
      </c>
      <c r="CO254" s="225">
        <f>IF(CM254=0,0,AF254)</f>
        <v/>
      </c>
      <c r="CP254" s="146" t="n">
        <v>0</v>
      </c>
      <c r="CQ254" s="147" t="inlineStr">
        <is>
          <t>Regular</t>
        </is>
      </c>
      <c r="CR254" s="225">
        <f>AM254/VLOOKUP(T254,'USD Converstion'!$C$7:$D$174,2,FALSE)</f>
        <v/>
      </c>
      <c r="CS254" s="226">
        <f>AT254</f>
        <v/>
      </c>
      <c r="CT254" s="222" t="n">
        <v>0</v>
      </c>
      <c r="CU254" s="227" t="n"/>
      <c r="CV254" s="145">
        <f>IF(AX254&gt;0,1,0)</f>
        <v/>
      </c>
      <c r="CW254" s="145">
        <f>IF(AY254&gt;0,1,0)</f>
        <v/>
      </c>
      <c r="CX254" s="52" t="n">
        <v>0</v>
      </c>
      <c r="DM254">
        <f>IF(LOWER(T254)="ILS",12,1)*Y254/VLOOKUP($T254,CPC_USDConversion_xlTbl[[Currency2]:[Units/1 USD]],2,FALSE)</f>
        <v/>
      </c>
    </row>
    <row r="255">
      <c r="B255" s="113" t="n">
        <v>102425</v>
      </c>
      <c r="C255" s="113" t="n">
        <v>48069</v>
      </c>
      <c r="D255" s="113" t="n">
        <v>46317</v>
      </c>
      <c r="E255" s="114" t="inlineStr">
        <is>
          <t>Juan Bautista Lopez Moreno</t>
        </is>
      </c>
      <c r="F255" s="152" t="inlineStr">
        <is>
          <t>Channel Account Manager</t>
        </is>
      </c>
      <c r="G255" s="113" t="inlineStr">
        <is>
          <t>Iberia</t>
        </is>
      </c>
      <c r="H255" s="113" t="inlineStr">
        <is>
          <t>Mario Garcia</t>
        </is>
      </c>
      <c r="I255" s="113" t="inlineStr">
        <is>
          <t>Roberto Pozzi</t>
        </is>
      </c>
      <c r="J255" s="114" t="inlineStr">
        <is>
          <t>Thorsten Freitag</t>
        </is>
      </c>
      <c r="K255" s="114" t="inlineStr">
        <is>
          <t>Bruno Darmon</t>
        </is>
      </c>
      <c r="L255" s="113" t="inlineStr">
        <is>
          <t>EMEA Sales</t>
        </is>
      </c>
      <c r="M255" s="115" t="n">
        <v>1</v>
      </c>
      <c r="N255" s="151">
        <f>LEFT(CA255,3)</f>
        <v/>
      </c>
      <c r="O255" s="216" t="n">
        <v>42842</v>
      </c>
      <c r="P255" s="118">
        <f>($D$5-O255)/365</f>
        <v/>
      </c>
      <c r="Q255" s="119">
        <f>Q255</f>
        <v/>
      </c>
      <c r="R255" s="52" t="n"/>
      <c r="S255" s="120" t="inlineStr">
        <is>
          <t>Spain</t>
        </is>
      </c>
      <c r="T255" s="120" t="inlineStr">
        <is>
          <t>EUR</t>
        </is>
      </c>
      <c r="U255" s="120" t="n">
        <v>99500</v>
      </c>
      <c r="V255" s="120" t="n">
        <v>43936.36363636363</v>
      </c>
      <c r="W255" s="120" t="n"/>
      <c r="X255" s="120">
        <f>W255+V255+U255</f>
        <v/>
      </c>
      <c r="Y255" s="121" t="n"/>
      <c r="Z255" s="121" t="n"/>
      <c r="AA255" s="122" t="n"/>
      <c r="AB255" s="122" t="n"/>
      <c r="AC255" s="122" t="n"/>
      <c r="AD255" s="123">
        <f>AC255+AB255+AA255</f>
        <v/>
      </c>
      <c r="AE255" s="124">
        <f>IFERROR(AD255/X255-1,"")</f>
        <v/>
      </c>
      <c r="AF255" s="217">
        <f>IF(LOWER(T255)="ILS",12,1)*X255/VLOOKUP($T255,CPC_USDConversion_xlTbl[[Currency2]:[Units/1 USD]],2,FALSE)</f>
        <v/>
      </c>
      <c r="AG255" s="217">
        <f>IF(LOWER(T255)="ILS",12,1)*AD255/VLOOKUP($T255,CPC_USDConversion_xlTbl[[Currency2]:[Units/1 USD]],2,FALSE)</f>
        <v/>
      </c>
      <c r="AH255" s="126">
        <f>AF255/VLOOKUP($S255,'CP$'!$B$5:$D$74,2,FALSE)</f>
        <v/>
      </c>
      <c r="AI255" s="126">
        <f>AG255/VLOOKUP($S255,'CP$'!$B$5:$D$74,2,FALSE)</f>
        <v/>
      </c>
      <c r="AJ255" s="52" t="n"/>
      <c r="AK255" s="127" t="inlineStr">
        <is>
          <t>Sales Variable</t>
        </is>
      </c>
      <c r="AL255" s="218" t="n"/>
      <c r="AM255" s="129" t="n"/>
      <c r="AN255" s="121" t="n"/>
      <c r="AO255" s="130" t="n"/>
      <c r="AP255" s="131">
        <f>IFERROR(AO255/AM255,"")</f>
        <v/>
      </c>
      <c r="AQ255" s="219">
        <f>AO255*CC255</f>
        <v/>
      </c>
      <c r="AR255" s="219" t="n"/>
      <c r="AS255" s="220">
        <f>AQ255-AR255</f>
        <v/>
      </c>
      <c r="AT255" s="217">
        <f>AS255/VLOOKUP($T255,'USD Converstion'!$C$7:$D$174,2,FALSE)</f>
        <v/>
      </c>
      <c r="AU255" s="52" t="n"/>
      <c r="AV255" s="221" t="n">
        <v>43957</v>
      </c>
      <c r="AW255" s="222" t="n">
        <v>19589.26213592233</v>
      </c>
      <c r="AX255" s="222" t="n"/>
      <c r="AY255" s="223" t="n"/>
      <c r="AZ255" s="52" t="n"/>
      <c r="BA255" s="137" t="n"/>
      <c r="BB255" s="138" t="inlineStr">
        <is>
          <t xml:space="preserve"> </t>
        </is>
      </c>
      <c r="BC255" s="52" t="n"/>
      <c r="BD255" s="219" t="n">
        <v>55000</v>
      </c>
      <c r="BE255" s="219" t="n">
        <v>35000</v>
      </c>
      <c r="BF255" s="219" t="n"/>
      <c r="BG255" s="120">
        <f>BF255+BE255+BD255</f>
        <v/>
      </c>
      <c r="BH255" s="217">
        <f>IF(LOWER(T255)="ILS",12,1)*BG255/VLOOKUP($T255,CPC_USDConversion_xlTbl[[Currency2]:[Units/1 USD]],2,FALSE)</f>
        <v/>
      </c>
      <c r="BI255" s="224">
        <f>BH255/VLOOKUP($S255,'CP$'!$B$5:$D$74,2,FALSE)</f>
        <v/>
      </c>
      <c r="BJ255" s="140" t="n">
        <v>75000</v>
      </c>
      <c r="BK255" s="140" t="n">
        <v>120000</v>
      </c>
      <c r="BL255" s="141">
        <f>IFERROR(U255/X255,"")</f>
        <v/>
      </c>
      <c r="BM255" s="141">
        <f>IFERROR(V255/X255,"")</f>
        <v/>
      </c>
      <c r="BN255" s="141">
        <f>IFERROR(W255/X255,"")</f>
        <v/>
      </c>
      <c r="BO255" s="141">
        <f>IFERROR(AA255/AD255,"")</f>
        <v/>
      </c>
      <c r="BP255" s="141">
        <f>IFERROR(AB255/AD255,"")</f>
        <v/>
      </c>
      <c r="BQ255" s="141">
        <f>IFERROR(AC255/AD255,"")</f>
        <v/>
      </c>
      <c r="BR255" s="119" t="n">
        <v>4</v>
      </c>
      <c r="BS255" s="119" t="n">
        <v>5</v>
      </c>
      <c r="BT255" s="119" t="n">
        <v>4</v>
      </c>
      <c r="BU255" s="119" t="n"/>
      <c r="BV255" s="119" t="n"/>
      <c r="BW255" s="119" t="n"/>
      <c r="BX255" s="119" t="n"/>
      <c r="BY255" s="119" t="n"/>
      <c r="BZ255" s="119" t="inlineStr">
        <is>
          <t>Employee</t>
        </is>
      </c>
      <c r="CA255" s="142" t="inlineStr">
        <is>
          <t>S41P</t>
        </is>
      </c>
      <c r="CB255" s="131" t="n">
        <v>1</v>
      </c>
      <c r="CC255" s="143">
        <f>IF(P255&gt;1,1,P255)*CB255</f>
        <v/>
      </c>
      <c r="CD255" s="143" t="n"/>
      <c r="CE255" s="222" t="n">
        <v>46451.36</v>
      </c>
      <c r="CF255" s="86" t="n"/>
      <c r="CG255" s="219" t="n">
        <v>117273.1707317073</v>
      </c>
      <c r="CH255" s="217">
        <f>IF(LOWER(T255)="ILS",12,1)*CG255/VLOOKUP($T255,CPC_USDConversion_xlTbl[[Currency2]:[Units/1 USD]],2,FALSE)</f>
        <v/>
      </c>
      <c r="CI255" s="225">
        <f>AF255</f>
        <v/>
      </c>
      <c r="CJ255" s="225">
        <f>IFERROR(CI255-CH255,"")</f>
        <v/>
      </c>
      <c r="CK255" s="140">
        <f>ROUND(AN255*CC255,-2)</f>
        <v/>
      </c>
      <c r="CL255" s="217">
        <f>CK255/VLOOKUP($T255,'USD Converstion'!$C$7:$D$174,2,FALSE)</f>
        <v/>
      </c>
      <c r="CM255" s="145">
        <f>IF(AD255&gt;X255,1,0)</f>
        <v/>
      </c>
      <c r="CN255" s="225">
        <f>IF(CM255&gt;0,AG255,0)</f>
        <v/>
      </c>
      <c r="CO255" s="225">
        <f>IF(CM255=0,0,AF255)</f>
        <v/>
      </c>
      <c r="CP255" s="146" t="n">
        <v>0</v>
      </c>
      <c r="CQ255" s="147" t="inlineStr">
        <is>
          <t>Regular</t>
        </is>
      </c>
      <c r="CR255" s="225">
        <f>AM255/VLOOKUP(T255,'USD Converstion'!$C$7:$D$174,2,FALSE)</f>
        <v/>
      </c>
      <c r="CS255" s="226">
        <f>AT255</f>
        <v/>
      </c>
      <c r="CT255" s="222" t="n">
        <v>0</v>
      </c>
      <c r="CU255" s="227" t="n"/>
      <c r="CV255" s="145">
        <f>IF(AX255&gt;0,1,0)</f>
        <v/>
      </c>
      <c r="CW255" s="145">
        <f>IF(AY255&gt;0,1,0)</f>
        <v/>
      </c>
      <c r="CX255" s="52" t="n">
        <v>0</v>
      </c>
      <c r="DM255">
        <f>IF(LOWER(T255)="ILS",12,1)*Y255/VLOOKUP($T255,CPC_USDConversion_xlTbl[[Currency2]:[Units/1 USD]],2,FALSE)</f>
        <v/>
      </c>
    </row>
    <row r="256">
      <c r="B256" s="113" t="n">
        <v>102793</v>
      </c>
      <c r="C256" s="113" t="n">
        <v>94046</v>
      </c>
      <c r="D256" s="113" t="n"/>
      <c r="E256" s="114" t="inlineStr">
        <is>
          <t>Marco Urciuoli</t>
        </is>
      </c>
      <c r="F256" s="152" t="inlineStr">
        <is>
          <t>Country Manager, Italy</t>
        </is>
      </c>
      <c r="G256" s="113" t="inlineStr">
        <is>
          <t>Southern Europe Mgmt</t>
        </is>
      </c>
      <c r="H256" s="113" t="inlineStr">
        <is>
          <t>Roberto Pozzi</t>
        </is>
      </c>
      <c r="I256" s="113" t="inlineStr">
        <is>
          <t>Roberto Pozzi</t>
        </is>
      </c>
      <c r="J256" s="114" t="inlineStr">
        <is>
          <t>Thorsten Freitag</t>
        </is>
      </c>
      <c r="K256" s="114" t="inlineStr">
        <is>
          <t>Bruno Darmon</t>
        </is>
      </c>
      <c r="L256" s="113" t="inlineStr">
        <is>
          <t>EMEA Sales</t>
        </is>
      </c>
      <c r="M256" s="115" t="n">
        <v>1</v>
      </c>
      <c r="N256" s="151">
        <f>LEFT(CA256,3)</f>
        <v/>
      </c>
      <c r="O256" s="216" t="n">
        <v>40812</v>
      </c>
      <c r="P256" s="118">
        <f>($D$5-O256)/365</f>
        <v/>
      </c>
      <c r="Q256" s="119">
        <f>Q256</f>
        <v/>
      </c>
      <c r="R256" s="52" t="n"/>
      <c r="S256" s="120" t="inlineStr">
        <is>
          <t>Italy</t>
        </is>
      </c>
      <c r="T256" s="120" t="inlineStr">
        <is>
          <t>EUR</t>
        </is>
      </c>
      <c r="U256" s="120" t="n">
        <v>185125</v>
      </c>
      <c r="V256" s="120" t="n">
        <v>85754.54545454544</v>
      </c>
      <c r="W256" s="120" t="n"/>
      <c r="X256" s="120">
        <f>W256+V256+U256</f>
        <v/>
      </c>
      <c r="Y256" s="121" t="n"/>
      <c r="Z256" s="121" t="n"/>
      <c r="AA256" s="122" t="n"/>
      <c r="AB256" s="122" t="n"/>
      <c r="AC256" s="122" t="n"/>
      <c r="AD256" s="123">
        <f>AC256+AB256+AA256</f>
        <v/>
      </c>
      <c r="AE256" s="124">
        <f>IFERROR(AD256/X256-1,"")</f>
        <v/>
      </c>
      <c r="AF256" s="217">
        <f>IF(LOWER(T256)="ILS",12,1)*X256/VLOOKUP($T256,CPC_USDConversion_xlTbl[[Currency2]:[Units/1 USD]],2,FALSE)</f>
        <v/>
      </c>
      <c r="AG256" s="217">
        <f>IF(LOWER(T256)="ILS",12,1)*AD256/VLOOKUP($T256,CPC_USDConversion_xlTbl[[Currency2]:[Units/1 USD]],2,FALSE)</f>
        <v/>
      </c>
      <c r="AH256" s="126">
        <f>AF256/VLOOKUP($S256,'CP$'!$B$5:$D$74,2,FALSE)</f>
        <v/>
      </c>
      <c r="AI256" s="126">
        <f>AG256/VLOOKUP($S256,'CP$'!$B$5:$D$74,2,FALSE)</f>
        <v/>
      </c>
      <c r="AJ256" s="52" t="n"/>
      <c r="AK256" s="127" t="inlineStr">
        <is>
          <t>Sales Variable</t>
        </is>
      </c>
      <c r="AL256" s="218" t="n"/>
      <c r="AM256" s="129" t="n"/>
      <c r="AN256" s="121" t="n"/>
      <c r="AO256" s="130" t="n"/>
      <c r="AP256" s="131">
        <f>IFERROR(AO256/AM256,"")</f>
        <v/>
      </c>
      <c r="AQ256" s="219">
        <f>AO256*CC256</f>
        <v/>
      </c>
      <c r="AR256" s="219" t="n"/>
      <c r="AS256" s="220">
        <f>AQ256-AR256</f>
        <v/>
      </c>
      <c r="AT256" s="217">
        <f>AS256/VLOOKUP($T256,'USD Converstion'!$C$7:$D$174,2,FALSE)</f>
        <v/>
      </c>
      <c r="AU256" s="52" t="n"/>
      <c r="AV256" s="221" t="n">
        <v>43957</v>
      </c>
      <c r="AW256" s="222" t="n">
        <v>58361.78640776699</v>
      </c>
      <c r="AX256" s="222" t="n"/>
      <c r="AY256" s="223" t="n"/>
      <c r="AZ256" s="52" t="n"/>
      <c r="BA256" s="137" t="n"/>
      <c r="BB256" s="138" t="inlineStr">
        <is>
          <t xml:space="preserve"> </t>
        </is>
      </c>
      <c r="BC256" s="52" t="n"/>
      <c r="BD256" s="219" t="n">
        <v>135000</v>
      </c>
      <c r="BE256" s="219" t="n">
        <v>90000</v>
      </c>
      <c r="BF256" s="219" t="n"/>
      <c r="BG256" s="120">
        <f>BF256+BE256+BD256</f>
        <v/>
      </c>
      <c r="BH256" s="217">
        <f>IF(LOWER(T256)="ILS",12,1)*BG256/VLOOKUP($T256,CPC_USDConversion_xlTbl[[Currency2]:[Units/1 USD]],2,FALSE)</f>
        <v/>
      </c>
      <c r="BI256" s="224">
        <f>BH256/VLOOKUP($S256,'CP$'!$B$5:$D$74,2,FALSE)</f>
        <v/>
      </c>
      <c r="BJ256" s="140" t="n">
        <v>150000</v>
      </c>
      <c r="BK256" s="140" t="n">
        <v>230000</v>
      </c>
      <c r="BL256" s="141">
        <f>IFERROR(U256/X256,"")</f>
        <v/>
      </c>
      <c r="BM256" s="141">
        <f>IFERROR(V256/X256,"")</f>
        <v/>
      </c>
      <c r="BN256" s="141">
        <f>IFERROR(W256/X256,"")</f>
        <v/>
      </c>
      <c r="BO256" s="141">
        <f>IFERROR(AA256/AD256,"")</f>
        <v/>
      </c>
      <c r="BP256" s="141">
        <f>IFERROR(AB256/AD256,"")</f>
        <v/>
      </c>
      <c r="BQ256" s="141">
        <f>IFERROR(AC256/AD256,"")</f>
        <v/>
      </c>
      <c r="BR256" s="119" t="n">
        <v>3</v>
      </c>
      <c r="BS256" s="119" t="n">
        <v>5</v>
      </c>
      <c r="BT256" s="119" t="n">
        <v>4</v>
      </c>
      <c r="BU256" s="119" t="n"/>
      <c r="BV256" s="119" t="n"/>
      <c r="BW256" s="119" t="n"/>
      <c r="BX256" s="119" t="n"/>
      <c r="BY256" s="119" t="n"/>
      <c r="BZ256" s="119" t="inlineStr">
        <is>
          <t>Employee</t>
        </is>
      </c>
      <c r="CA256" s="142" t="inlineStr">
        <is>
          <t>S31M</t>
        </is>
      </c>
      <c r="CB256" s="131" t="n">
        <v>1</v>
      </c>
      <c r="CC256" s="143">
        <f>IF(P256&gt;1,1,P256)*CB256</f>
        <v/>
      </c>
      <c r="CD256" s="143" t="n"/>
      <c r="CE256" s="222" t="n">
        <v>179939.16</v>
      </c>
      <c r="CF256" s="86" t="n"/>
      <c r="CG256" s="219" t="n">
        <v>228980.4878048781</v>
      </c>
      <c r="CH256" s="217">
        <f>IF(LOWER(T256)="ILS",12,1)*CG256/VLOOKUP($T256,CPC_USDConversion_xlTbl[[Currency2]:[Units/1 USD]],2,FALSE)</f>
        <v/>
      </c>
      <c r="CI256" s="225">
        <f>AF256</f>
        <v/>
      </c>
      <c r="CJ256" s="225">
        <f>IFERROR(CI256-CH256,"")</f>
        <v/>
      </c>
      <c r="CK256" s="140">
        <f>ROUND(AN256*CC256,-2)</f>
        <v/>
      </c>
      <c r="CL256" s="217">
        <f>CK256/VLOOKUP($T256,'USD Converstion'!$C$7:$D$174,2,FALSE)</f>
        <v/>
      </c>
      <c r="CM256" s="145">
        <f>IF(AD256&gt;X256,1,0)</f>
        <v/>
      </c>
      <c r="CN256" s="225">
        <f>IF(CM256&gt;0,AG256,0)</f>
        <v/>
      </c>
      <c r="CO256" s="225">
        <f>IF(CM256=0,0,AF256)</f>
        <v/>
      </c>
      <c r="CP256" s="146" t="n">
        <v>0</v>
      </c>
      <c r="CQ256" s="147" t="inlineStr">
        <is>
          <t>Regular</t>
        </is>
      </c>
      <c r="CR256" s="225">
        <f>AM256/VLOOKUP(T256,'USD Converstion'!$C$7:$D$174,2,FALSE)</f>
        <v/>
      </c>
      <c r="CS256" s="226">
        <f>AT256</f>
        <v/>
      </c>
      <c r="CT256" s="222" t="n">
        <v>0</v>
      </c>
      <c r="CU256" s="227" t="n"/>
      <c r="CV256" s="145">
        <f>IF(AX256&gt;0,1,0)</f>
        <v/>
      </c>
      <c r="CW256" s="145">
        <f>IF(AY256&gt;0,1,0)</f>
        <v/>
      </c>
      <c r="CX256" s="52" t="n">
        <v>0</v>
      </c>
      <c r="DM256">
        <f>IF(LOWER(T256)="ILS",12,1)*Y256/VLOOKUP($T256,CPC_USDConversion_xlTbl[[Currency2]:[Units/1 USD]],2,FALSE)</f>
        <v/>
      </c>
    </row>
    <row r="257">
      <c r="B257" s="113" t="n">
        <v>129373</v>
      </c>
      <c r="C257" s="113" t="n">
        <v>103494</v>
      </c>
      <c r="D257" s="113" t="n"/>
      <c r="E257" s="114" t="inlineStr">
        <is>
          <t>Mario Garcia</t>
        </is>
      </c>
      <c r="F257" s="152" t="inlineStr">
        <is>
          <t>Country Manager, Iberia</t>
        </is>
      </c>
      <c r="G257" s="113" t="inlineStr">
        <is>
          <t>Southern Europe Mgmt</t>
        </is>
      </c>
      <c r="H257" s="113" t="inlineStr">
        <is>
          <t>Roberto Pozzi</t>
        </is>
      </c>
      <c r="I257" s="113" t="inlineStr">
        <is>
          <t>Roberto Pozzi</t>
        </is>
      </c>
      <c r="J257" s="114" t="inlineStr">
        <is>
          <t>Thorsten Freitag</t>
        </is>
      </c>
      <c r="K257" s="114" t="inlineStr">
        <is>
          <t>Bruno Darmon</t>
        </is>
      </c>
      <c r="L257" s="113" t="inlineStr">
        <is>
          <t>EMEA Sales</t>
        </is>
      </c>
      <c r="M257" s="115" t="n">
        <v>1</v>
      </c>
      <c r="N257" s="151">
        <f>LEFT(CA257,3)</f>
        <v/>
      </c>
      <c r="O257" s="216" t="n">
        <v>39328</v>
      </c>
      <c r="P257" s="118">
        <f>($D$5-O257)/365</f>
        <v/>
      </c>
      <c r="Q257" s="119">
        <f>Q257</f>
        <v/>
      </c>
      <c r="R257" s="52" t="n"/>
      <c r="S257" s="120" t="inlineStr">
        <is>
          <t>Spain</t>
        </is>
      </c>
      <c r="T257" s="120" t="inlineStr">
        <is>
          <t>EUR</t>
        </is>
      </c>
      <c r="U257" s="120" t="n">
        <v>182000</v>
      </c>
      <c r="V257" s="120" t="n">
        <v>83936.36363636363</v>
      </c>
      <c r="W257" s="120" t="n"/>
      <c r="X257" s="120">
        <f>W257+V257+U257</f>
        <v/>
      </c>
      <c r="Y257" s="121" t="n"/>
      <c r="Z257" s="121" t="n"/>
      <c r="AA257" s="122" t="n"/>
      <c r="AB257" s="122" t="n"/>
      <c r="AC257" s="122" t="n"/>
      <c r="AD257" s="123">
        <f>AC257+AB257+AA257</f>
        <v/>
      </c>
      <c r="AE257" s="124">
        <f>IFERROR(AD257/X257-1,"")</f>
        <v/>
      </c>
      <c r="AF257" s="217">
        <f>IF(LOWER(T257)="ILS",12,1)*X257/VLOOKUP($T257,CPC_USDConversion_xlTbl[[Currency2]:[Units/1 USD]],2,FALSE)</f>
        <v/>
      </c>
      <c r="AG257" s="217">
        <f>IF(LOWER(T257)="ILS",12,1)*AD257/VLOOKUP($T257,CPC_USDConversion_xlTbl[[Currency2]:[Units/1 USD]],2,FALSE)</f>
        <v/>
      </c>
      <c r="AH257" s="126">
        <f>AF257/VLOOKUP($S257,'CP$'!$B$5:$D$74,2,FALSE)</f>
        <v/>
      </c>
      <c r="AI257" s="126">
        <f>AG257/VLOOKUP($S257,'CP$'!$B$5:$D$74,2,FALSE)</f>
        <v/>
      </c>
      <c r="AJ257" s="52" t="n"/>
      <c r="AK257" s="127" t="inlineStr">
        <is>
          <t>Sales Variable</t>
        </is>
      </c>
      <c r="AL257" s="218" t="n"/>
      <c r="AM257" s="129" t="n"/>
      <c r="AN257" s="121" t="n"/>
      <c r="AO257" s="130" t="n"/>
      <c r="AP257" s="131">
        <f>IFERROR(AO257/AM257,"")</f>
        <v/>
      </c>
      <c r="AQ257" s="219">
        <f>AO257*CC257</f>
        <v/>
      </c>
      <c r="AR257" s="219" t="n"/>
      <c r="AS257" s="220">
        <f>AQ257-AR257</f>
        <v/>
      </c>
      <c r="AT257" s="217">
        <f>AS257/VLOOKUP($T257,'USD Converstion'!$C$7:$D$174,2,FALSE)</f>
        <v/>
      </c>
      <c r="AU257" s="52" t="n"/>
      <c r="AV257" s="221" t="n">
        <v>43957</v>
      </c>
      <c r="AW257" s="222" t="n">
        <v>58361.78640776699</v>
      </c>
      <c r="AX257" s="222" t="n"/>
      <c r="AY257" s="223" t="n"/>
      <c r="AZ257" s="52" t="n"/>
      <c r="BA257" s="137" t="n"/>
      <c r="BB257" s="138" t="inlineStr">
        <is>
          <t xml:space="preserve"> </t>
        </is>
      </c>
      <c r="BC257" s="52" t="n"/>
      <c r="BD257" s="219" t="n">
        <v>133500</v>
      </c>
      <c r="BE257" s="219" t="n">
        <v>89000</v>
      </c>
      <c r="BF257" s="219" t="n"/>
      <c r="BG257" s="120">
        <f>BF257+BE257+BD257</f>
        <v/>
      </c>
      <c r="BH257" s="217">
        <f>IF(LOWER(T257)="ILS",12,1)*BG257/VLOOKUP($T257,CPC_USDConversion_xlTbl[[Currency2]:[Units/1 USD]],2,FALSE)</f>
        <v/>
      </c>
      <c r="BI257" s="224">
        <f>BH257/VLOOKUP($S257,'CP$'!$B$5:$D$74,2,FALSE)</f>
        <v/>
      </c>
      <c r="BJ257" s="140" t="n">
        <v>145000</v>
      </c>
      <c r="BK257" s="140" t="n">
        <v>230000</v>
      </c>
      <c r="BL257" s="141">
        <f>IFERROR(U257/X257,"")</f>
        <v/>
      </c>
      <c r="BM257" s="141">
        <f>IFERROR(V257/X257,"")</f>
        <v/>
      </c>
      <c r="BN257" s="141">
        <f>IFERROR(W257/X257,"")</f>
        <v/>
      </c>
      <c r="BO257" s="141">
        <f>IFERROR(AA257/AD257,"")</f>
        <v/>
      </c>
      <c r="BP257" s="141">
        <f>IFERROR(AB257/AD257,"")</f>
        <v/>
      </c>
      <c r="BQ257" s="141">
        <f>IFERROR(AC257/AD257,"")</f>
        <v/>
      </c>
      <c r="BR257" s="119" t="n">
        <v>3</v>
      </c>
      <c r="BS257" s="119" t="n">
        <v>4</v>
      </c>
      <c r="BT257" s="119" t="n">
        <v>4</v>
      </c>
      <c r="BU257" s="119" t="n"/>
      <c r="BV257" s="119" t="n"/>
      <c r="BW257" s="119" t="n"/>
      <c r="BX257" s="119" t="n"/>
      <c r="BY257" s="119" t="n"/>
      <c r="BZ257" s="119" t="inlineStr">
        <is>
          <t>Employee</t>
        </is>
      </c>
      <c r="CA257" s="142" t="inlineStr">
        <is>
          <t>S31M</t>
        </is>
      </c>
      <c r="CB257" s="131" t="n">
        <v>1</v>
      </c>
      <c r="CC257" s="143">
        <f>IF(P257&gt;1,1,P257)*CB257</f>
        <v/>
      </c>
      <c r="CD257" s="143" t="n"/>
      <c r="CE257" s="222" t="n">
        <v>156234.6</v>
      </c>
      <c r="CF257" s="86" t="n"/>
      <c r="CG257" s="219" t="n">
        <v>224590.243902439</v>
      </c>
      <c r="CH257" s="217">
        <f>IF(LOWER(T257)="ILS",12,1)*CG257/VLOOKUP($T257,CPC_USDConversion_xlTbl[[Currency2]:[Units/1 USD]],2,FALSE)</f>
        <v/>
      </c>
      <c r="CI257" s="225">
        <f>AF257</f>
        <v/>
      </c>
      <c r="CJ257" s="225">
        <f>IFERROR(CI257-CH257,"")</f>
        <v/>
      </c>
      <c r="CK257" s="140">
        <f>ROUND(AN257*CC257,-2)</f>
        <v/>
      </c>
      <c r="CL257" s="217">
        <f>CK257/VLOOKUP($T257,'USD Converstion'!$C$7:$D$174,2,FALSE)</f>
        <v/>
      </c>
      <c r="CM257" s="145">
        <f>IF(AD257&gt;X257,1,0)</f>
        <v/>
      </c>
      <c r="CN257" s="225">
        <f>IF(CM257&gt;0,AG257,0)</f>
        <v/>
      </c>
      <c r="CO257" s="225">
        <f>IF(CM257=0,0,AF257)</f>
        <v/>
      </c>
      <c r="CP257" s="146" t="n">
        <v>0</v>
      </c>
      <c r="CQ257" s="147" t="inlineStr">
        <is>
          <t>Regular</t>
        </is>
      </c>
      <c r="CR257" s="225">
        <f>AM257/VLOOKUP(T257,'USD Converstion'!$C$7:$D$174,2,FALSE)</f>
        <v/>
      </c>
      <c r="CS257" s="226">
        <f>AT257</f>
        <v/>
      </c>
      <c r="CT257" s="222" t="n">
        <v>0</v>
      </c>
      <c r="CU257" s="227" t="n"/>
      <c r="CV257" s="145">
        <f>IF(AX257&gt;0,1,0)</f>
        <v/>
      </c>
      <c r="CW257" s="145">
        <f>IF(AY257&gt;0,1,0)</f>
        <v/>
      </c>
      <c r="CX257" s="52" t="n">
        <v>0</v>
      </c>
      <c r="DM257">
        <f>IF(LOWER(T257)="ILS",12,1)*Y257/VLOOKUP($T257,CPC_USDConversion_xlTbl[[Currency2]:[Units/1 USD]],2,FALSE)</f>
        <v/>
      </c>
    </row>
    <row r="258">
      <c r="B258" s="113" t="n">
        <v>139064</v>
      </c>
      <c r="C258" s="113" t="n">
        <v>106051</v>
      </c>
      <c r="D258" s="113" t="n">
        <v>30787</v>
      </c>
      <c r="E258" s="114" t="inlineStr">
        <is>
          <t>Massimiliano Bossi</t>
        </is>
      </c>
      <c r="F258" s="152" t="inlineStr">
        <is>
          <t>Channel Sales manager</t>
        </is>
      </c>
      <c r="G258" s="113" t="inlineStr">
        <is>
          <t>Sales Italy</t>
        </is>
      </c>
      <c r="H258" s="113" t="inlineStr">
        <is>
          <t>Marco Urciuoli</t>
        </is>
      </c>
      <c r="I258" s="113" t="inlineStr">
        <is>
          <t>Roberto Pozzi</t>
        </is>
      </c>
      <c r="J258" s="114" t="inlineStr">
        <is>
          <t>Thorsten Freitag</t>
        </is>
      </c>
      <c r="K258" s="114" t="inlineStr">
        <is>
          <t>Bruno Darmon</t>
        </is>
      </c>
      <c r="L258" s="113" t="inlineStr">
        <is>
          <t>EMEA Sales</t>
        </is>
      </c>
      <c r="M258" s="115" t="n">
        <v>1</v>
      </c>
      <c r="N258" s="151">
        <f>LEFT(CA258,3)</f>
        <v/>
      </c>
      <c r="O258" s="216" t="n">
        <v>42107</v>
      </c>
      <c r="P258" s="118">
        <f>($D$5-O258)/365</f>
        <v/>
      </c>
      <c r="Q258" s="119">
        <f>Q258</f>
        <v/>
      </c>
      <c r="R258" s="52" t="n"/>
      <c r="S258" s="120" t="inlineStr">
        <is>
          <t>Italy</t>
        </is>
      </c>
      <c r="T258" s="120" t="inlineStr">
        <is>
          <t>EUR</t>
        </is>
      </c>
      <c r="U258" s="120" t="n">
        <v>151250</v>
      </c>
      <c r="V258" s="120" t="n">
        <v>68936.36363636363</v>
      </c>
      <c r="W258" s="120" t="n"/>
      <c r="X258" s="120">
        <f>W258+V258+U258</f>
        <v/>
      </c>
      <c r="Y258" s="121" t="n"/>
      <c r="Z258" s="121" t="n"/>
      <c r="AA258" s="122" t="n"/>
      <c r="AB258" s="122" t="n"/>
      <c r="AC258" s="122" t="n"/>
      <c r="AD258" s="123">
        <f>AC258+AB258+AA258</f>
        <v/>
      </c>
      <c r="AE258" s="124">
        <f>IFERROR(AD258/X258-1,"")</f>
        <v/>
      </c>
      <c r="AF258" s="217">
        <f>IF(LOWER(T258)="ILS",12,1)*X258/VLOOKUP($T258,CPC_USDConversion_xlTbl[[Currency2]:[Units/1 USD]],2,FALSE)</f>
        <v/>
      </c>
      <c r="AG258" s="217">
        <f>IF(LOWER(T258)="ILS",12,1)*AD258/VLOOKUP($T258,CPC_USDConversion_xlTbl[[Currency2]:[Units/1 USD]],2,FALSE)</f>
        <v/>
      </c>
      <c r="AH258" s="126">
        <f>AF258/VLOOKUP($S258,'CP$'!$B$5:$D$74,2,FALSE)</f>
        <v/>
      </c>
      <c r="AI258" s="126">
        <f>AG258/VLOOKUP($S258,'CP$'!$B$5:$D$74,2,FALSE)</f>
        <v/>
      </c>
      <c r="AJ258" s="52" t="n"/>
      <c r="AK258" s="127" t="inlineStr">
        <is>
          <t>Sales Variable</t>
        </is>
      </c>
      <c r="AL258" s="218" t="n"/>
      <c r="AM258" s="129" t="n"/>
      <c r="AN258" s="121" t="n"/>
      <c r="AO258" s="130" t="n"/>
      <c r="AP258" s="131">
        <f>IFERROR(AO258/AM258,"")</f>
        <v/>
      </c>
      <c r="AQ258" s="219">
        <f>AO258*CC258</f>
        <v/>
      </c>
      <c r="AR258" s="219" t="n"/>
      <c r="AS258" s="220">
        <f>AQ258-AR258</f>
        <v/>
      </c>
      <c r="AT258" s="217">
        <f>AS258/VLOOKUP($T258,'USD Converstion'!$C$7:$D$174,2,FALSE)</f>
        <v/>
      </c>
      <c r="AU258" s="52" t="n"/>
      <c r="AV258" s="221" t="n">
        <v>43957</v>
      </c>
      <c r="AW258" s="222" t="n">
        <v>38975.52427184465</v>
      </c>
      <c r="AX258" s="222" t="n"/>
      <c r="AY258" s="223" t="n"/>
      <c r="AZ258" s="52" t="n"/>
      <c r="BA258" s="137" t="n"/>
      <c r="BB258" s="138" t="inlineStr">
        <is>
          <t xml:space="preserve"> </t>
        </is>
      </c>
      <c r="BC258" s="52" t="n"/>
      <c r="BD258" s="219" t="n">
        <v>108000</v>
      </c>
      <c r="BE258" s="219" t="n">
        <v>72000</v>
      </c>
      <c r="BF258" s="219" t="n"/>
      <c r="BG258" s="120">
        <f>BF258+BE258+BD258</f>
        <v/>
      </c>
      <c r="BH258" s="217">
        <f>IF(LOWER(T258)="ILS",12,1)*BG258/VLOOKUP($T258,CPC_USDConversion_xlTbl[[Currency2]:[Units/1 USD]],2,FALSE)</f>
        <v/>
      </c>
      <c r="BI258" s="224">
        <f>BH258/VLOOKUP($S258,'CP$'!$B$5:$D$74,2,FALSE)</f>
        <v/>
      </c>
      <c r="BJ258" s="140" t="n">
        <v>115000</v>
      </c>
      <c r="BK258" s="140" t="n">
        <v>180000</v>
      </c>
      <c r="BL258" s="141">
        <f>IFERROR(U258/X258,"")</f>
        <v/>
      </c>
      <c r="BM258" s="141">
        <f>IFERROR(V258/X258,"")</f>
        <v/>
      </c>
      <c r="BN258" s="141">
        <f>IFERROR(W258/X258,"")</f>
        <v/>
      </c>
      <c r="BO258" s="141">
        <f>IFERROR(AA258/AD258,"")</f>
        <v/>
      </c>
      <c r="BP258" s="141">
        <f>IFERROR(AB258/AD258,"")</f>
        <v/>
      </c>
      <c r="BQ258" s="141">
        <f>IFERROR(AC258/AD258,"")</f>
        <v/>
      </c>
      <c r="BR258" s="119" t="n">
        <v>4</v>
      </c>
      <c r="BS258" s="119" t="n">
        <v>5</v>
      </c>
      <c r="BT258" s="119" t="n">
        <v>4</v>
      </c>
      <c r="BU258" s="119" t="n"/>
      <c r="BV258" s="119" t="n"/>
      <c r="BW258" s="119" t="n"/>
      <c r="BX258" s="119" t="n"/>
      <c r="BY258" s="119" t="n"/>
      <c r="BZ258" s="119" t="inlineStr">
        <is>
          <t>Employee</t>
        </is>
      </c>
      <c r="CA258" s="142" t="inlineStr">
        <is>
          <t>S41M</t>
        </is>
      </c>
      <c r="CB258" s="131" t="n">
        <v>1</v>
      </c>
      <c r="CC258" s="143">
        <f>IF(P258&gt;1,1,P258)*CB258</f>
        <v/>
      </c>
      <c r="CD258" s="143" t="n"/>
      <c r="CE258" s="222" t="n">
        <v>105473.32</v>
      </c>
      <c r="CF258" s="86" t="n"/>
      <c r="CG258" s="219" t="n">
        <v>184492.6829268293</v>
      </c>
      <c r="CH258" s="217">
        <f>IF(LOWER(T258)="ILS",12,1)*CG258/VLOOKUP($T258,CPC_USDConversion_xlTbl[[Currency2]:[Units/1 USD]],2,FALSE)</f>
        <v/>
      </c>
      <c r="CI258" s="225">
        <f>AF258</f>
        <v/>
      </c>
      <c r="CJ258" s="225">
        <f>IFERROR(CI258-CH258,"")</f>
        <v/>
      </c>
      <c r="CK258" s="140">
        <f>ROUND(AN258*CC258,-2)</f>
        <v/>
      </c>
      <c r="CL258" s="217">
        <f>CK258/VLOOKUP($T258,'USD Converstion'!$C$7:$D$174,2,FALSE)</f>
        <v/>
      </c>
      <c r="CM258" s="145">
        <f>IF(AD258&gt;X258,1,0)</f>
        <v/>
      </c>
      <c r="CN258" s="225">
        <f>IF(CM258&gt;0,AG258,0)</f>
        <v/>
      </c>
      <c r="CO258" s="225">
        <f>IF(CM258=0,0,AF258)</f>
        <v/>
      </c>
      <c r="CP258" s="146" t="n">
        <v>0</v>
      </c>
      <c r="CQ258" s="147" t="inlineStr">
        <is>
          <t>Regular</t>
        </is>
      </c>
      <c r="CR258" s="225">
        <f>AM258/VLOOKUP(T258,'USD Converstion'!$C$7:$D$174,2,FALSE)</f>
        <v/>
      </c>
      <c r="CS258" s="226">
        <f>AT258</f>
        <v/>
      </c>
      <c r="CT258" s="222" t="n">
        <v>0</v>
      </c>
      <c r="CU258" s="227" t="n"/>
      <c r="CV258" s="145">
        <f>IF(AX258&gt;0,1,0)</f>
        <v/>
      </c>
      <c r="CW258" s="145">
        <f>IF(AY258&gt;0,1,0)</f>
        <v/>
      </c>
      <c r="CX258" s="52" t="n">
        <v>0</v>
      </c>
      <c r="DM258">
        <f>IF(LOWER(T258)="ILS",12,1)*Y258/VLOOKUP($T258,CPC_USDConversion_xlTbl[[Currency2]:[Units/1 USD]],2,FALSE)</f>
        <v/>
      </c>
    </row>
    <row r="259">
      <c r="B259" s="113" t="n">
        <v>138287</v>
      </c>
      <c r="C259" s="113" t="n">
        <v>551066</v>
      </c>
      <c r="D259" s="113" t="n">
        <v>81423</v>
      </c>
      <c r="E259" s="114" t="inlineStr">
        <is>
          <t>Michael Techer</t>
        </is>
      </c>
      <c r="F259" s="152" t="inlineStr">
        <is>
          <t>Country Manager, France</t>
        </is>
      </c>
      <c r="G259" s="113" t="inlineStr">
        <is>
          <t>Southern Europe Mgmt</t>
        </is>
      </c>
      <c r="H259" s="113" t="inlineStr">
        <is>
          <t>Roberto Pozzi</t>
        </is>
      </c>
      <c r="I259" s="113" t="inlineStr">
        <is>
          <t>Roberto Pozzi</t>
        </is>
      </c>
      <c r="J259" s="114" t="inlineStr">
        <is>
          <t>Thorsten Freitag</t>
        </is>
      </c>
      <c r="K259" s="114" t="inlineStr">
        <is>
          <t>Bruno Darmon</t>
        </is>
      </c>
      <c r="L259" s="113" t="inlineStr">
        <is>
          <t>EMEA Sales</t>
        </is>
      </c>
      <c r="M259" s="115" t="n">
        <v>1</v>
      </c>
      <c r="N259" s="151">
        <f>LEFT(CA259,3)</f>
        <v/>
      </c>
      <c r="O259" s="216" t="n">
        <v>41417</v>
      </c>
      <c r="P259" s="118">
        <f>($D$5-O259)/365</f>
        <v/>
      </c>
      <c r="Q259" s="119">
        <f>Q259</f>
        <v/>
      </c>
      <c r="R259" s="52" t="n"/>
      <c r="S259" s="120" t="inlineStr">
        <is>
          <t>France</t>
        </is>
      </c>
      <c r="T259" s="120" t="inlineStr">
        <is>
          <t>EUR</t>
        </is>
      </c>
      <c r="U259" s="120" t="n">
        <v>174500</v>
      </c>
      <c r="V259" s="120" t="n">
        <v>80300</v>
      </c>
      <c r="W259" s="120" t="n"/>
      <c r="X259" s="120">
        <f>W259+V259+U259</f>
        <v/>
      </c>
      <c r="Y259" s="121" t="n"/>
      <c r="Z259" s="121" t="n"/>
      <c r="AA259" s="122" t="n"/>
      <c r="AB259" s="122" t="n"/>
      <c r="AC259" s="122" t="n"/>
      <c r="AD259" s="123">
        <f>AC259+AB259+AA259</f>
        <v/>
      </c>
      <c r="AE259" s="124">
        <f>IFERROR(AD259/X259-1,"")</f>
        <v/>
      </c>
      <c r="AF259" s="217">
        <f>IF(LOWER(T259)="ILS",12,1)*X259/VLOOKUP($T259,CPC_USDConversion_xlTbl[[Currency2]:[Units/1 USD]],2,FALSE)</f>
        <v/>
      </c>
      <c r="AG259" s="217">
        <f>IF(LOWER(T259)="ILS",12,1)*AD259/VLOOKUP($T259,CPC_USDConversion_xlTbl[[Currency2]:[Units/1 USD]],2,FALSE)</f>
        <v/>
      </c>
      <c r="AH259" s="126">
        <f>AF259/VLOOKUP($S259,'CP$'!$B$5:$D$74,2,FALSE)</f>
        <v/>
      </c>
      <c r="AI259" s="126">
        <f>AG259/VLOOKUP($S259,'CP$'!$B$5:$D$74,2,FALSE)</f>
        <v/>
      </c>
      <c r="AJ259" s="52" t="n"/>
      <c r="AK259" s="127" t="inlineStr">
        <is>
          <t>Sales Variable</t>
        </is>
      </c>
      <c r="AL259" s="218" t="n"/>
      <c r="AM259" s="129" t="n"/>
      <c r="AN259" s="121" t="n"/>
      <c r="AO259" s="130" t="n"/>
      <c r="AP259" s="131">
        <f>IFERROR(AO259/AM259,"")</f>
        <v/>
      </c>
      <c r="AQ259" s="219">
        <f>AO259*CC259</f>
        <v/>
      </c>
      <c r="AR259" s="219" t="n"/>
      <c r="AS259" s="220">
        <f>AQ259-AR259</f>
        <v/>
      </c>
      <c r="AT259" s="217">
        <f>AS259/VLOOKUP($T259,'USD Converstion'!$C$7:$D$174,2,FALSE)</f>
        <v/>
      </c>
      <c r="AU259" s="52" t="n"/>
      <c r="AV259" s="221" t="n">
        <v>43957</v>
      </c>
      <c r="AW259" s="222" t="n">
        <v>68106.20388349515</v>
      </c>
      <c r="AX259" s="222" t="n"/>
      <c r="AY259" s="223" t="n"/>
      <c r="AZ259" s="52" t="n"/>
      <c r="BA259" s="137" t="inlineStr">
        <is>
          <t>May, 2020 - Compensation change to RSU:70000 || April, 2020 - Compensation change from Yearly Salary:123000, Yearly Commission:82000, Total Compensation:205000 to Yearly Salary:132000, Yearly Commission:88000, Total Compensation:220000</t>
        </is>
      </c>
      <c r="BB259" s="138" t="inlineStr">
        <is>
          <t xml:space="preserve"> </t>
        </is>
      </c>
      <c r="BC259" s="52" t="n"/>
      <c r="BD259" s="219" t="n">
        <v>123000</v>
      </c>
      <c r="BE259" s="219" t="n">
        <v>82000</v>
      </c>
      <c r="BF259" s="219" t="n"/>
      <c r="BG259" s="120">
        <f>BF259+BE259+BD259</f>
        <v/>
      </c>
      <c r="BH259" s="217">
        <f>IF(LOWER(T259)="ILS",12,1)*BG259/VLOOKUP($T259,CPC_USDConversion_xlTbl[[Currency2]:[Units/1 USD]],2,FALSE)</f>
        <v/>
      </c>
      <c r="BI259" s="224">
        <f>BH259/VLOOKUP($S259,'CP$'!$B$5:$D$74,2,FALSE)</f>
        <v/>
      </c>
      <c r="BJ259" s="140" t="n">
        <v>150000</v>
      </c>
      <c r="BK259" s="140" t="n">
        <v>220000</v>
      </c>
      <c r="BL259" s="141">
        <f>IFERROR(U259/X259,"")</f>
        <v/>
      </c>
      <c r="BM259" s="141">
        <f>IFERROR(V259/X259,"")</f>
        <v/>
      </c>
      <c r="BN259" s="141">
        <f>IFERROR(W259/X259,"")</f>
        <v/>
      </c>
      <c r="BO259" s="141">
        <f>IFERROR(AA259/AD259,"")</f>
        <v/>
      </c>
      <c r="BP259" s="141">
        <f>IFERROR(AB259/AD259,"")</f>
        <v/>
      </c>
      <c r="BQ259" s="141">
        <f>IFERROR(AC259/AD259,"")</f>
        <v/>
      </c>
      <c r="BR259" s="119" t="n">
        <v>3</v>
      </c>
      <c r="BS259" s="119" t="n">
        <v>5</v>
      </c>
      <c r="BT259" s="119" t="n">
        <v>4</v>
      </c>
      <c r="BU259" s="119" t="n"/>
      <c r="BV259" s="119" t="n"/>
      <c r="BW259" s="119" t="n"/>
      <c r="BX259" s="119" t="n"/>
      <c r="BY259" s="119" t="n"/>
      <c r="BZ259" s="119" t="inlineStr">
        <is>
          <t>Employee</t>
        </is>
      </c>
      <c r="CA259" s="142" t="inlineStr">
        <is>
          <t>S31M</t>
        </is>
      </c>
      <c r="CB259" s="131" t="n">
        <v>1</v>
      </c>
      <c r="CC259" s="143">
        <f>IF(P259&gt;1,1,P259)*CB259</f>
        <v/>
      </c>
      <c r="CD259" s="143" t="n"/>
      <c r="CE259" s="222" t="n">
        <v>144023.16</v>
      </c>
      <c r="CF259" s="86" t="n"/>
      <c r="CG259" s="219" t="n">
        <v>214834.1463414634</v>
      </c>
      <c r="CH259" s="217">
        <f>IF(LOWER(T259)="ILS",12,1)*CG259/VLOOKUP($T259,CPC_USDConversion_xlTbl[[Currency2]:[Units/1 USD]],2,FALSE)</f>
        <v/>
      </c>
      <c r="CI259" s="225">
        <f>AF259</f>
        <v/>
      </c>
      <c r="CJ259" s="225">
        <f>IFERROR(CI259-CH259,"")</f>
        <v/>
      </c>
      <c r="CK259" s="140">
        <f>ROUND(AN259*CC259,-2)</f>
        <v/>
      </c>
      <c r="CL259" s="217">
        <f>CK259/VLOOKUP($T259,'USD Converstion'!$C$7:$D$174,2,FALSE)</f>
        <v/>
      </c>
      <c r="CM259" s="145">
        <f>IF(AD259&gt;X259,1,0)</f>
        <v/>
      </c>
      <c r="CN259" s="225">
        <f>IF(CM259&gt;0,AG259,0)</f>
        <v/>
      </c>
      <c r="CO259" s="225">
        <f>IF(CM259=0,0,AF259)</f>
        <v/>
      </c>
      <c r="CP259" s="146" t="n">
        <v>0</v>
      </c>
      <c r="CQ259" s="147" t="inlineStr">
        <is>
          <t>Regular</t>
        </is>
      </c>
      <c r="CR259" s="225">
        <f>AM259/VLOOKUP(T259,'USD Converstion'!$C$7:$D$174,2,FALSE)</f>
        <v/>
      </c>
      <c r="CS259" s="226">
        <f>AT259</f>
        <v/>
      </c>
      <c r="CT259" s="222" t="n">
        <v>0</v>
      </c>
      <c r="CU259" s="227" t="n"/>
      <c r="CV259" s="145">
        <f>IF(AX259&gt;0,1,0)</f>
        <v/>
      </c>
      <c r="CW259" s="145">
        <f>IF(AY259&gt;0,1,0)</f>
        <v/>
      </c>
      <c r="CX259" s="52" t="n">
        <v>0</v>
      </c>
      <c r="DM259">
        <f>IF(LOWER(T259)="ILS",12,1)*Y259/VLOOKUP($T259,CPC_USDConversion_xlTbl[[Currency2]:[Units/1 USD]],2,FALSE)</f>
        <v/>
      </c>
    </row>
    <row r="260">
      <c r="B260" s="113" t="n">
        <v>116602</v>
      </c>
      <c r="C260" s="113" t="n">
        <v>55166</v>
      </c>
      <c r="D260" s="113" t="n">
        <v>43756</v>
      </c>
      <c r="E260" s="114" t="inlineStr">
        <is>
          <t>Nicolas Levrier</t>
        </is>
      </c>
      <c r="F260" s="152" t="inlineStr">
        <is>
          <t>Major Account Manager</t>
        </is>
      </c>
      <c r="G260" s="113" t="inlineStr">
        <is>
          <t>Sales, France</t>
        </is>
      </c>
      <c r="H260" s="113" t="inlineStr">
        <is>
          <t>Michael Techer</t>
        </is>
      </c>
      <c r="I260" s="113" t="inlineStr">
        <is>
          <t>Roberto Pozzi</t>
        </is>
      </c>
      <c r="J260" s="114" t="inlineStr">
        <is>
          <t>Thorsten Freitag</t>
        </is>
      </c>
      <c r="K260" s="114" t="inlineStr">
        <is>
          <t>Bruno Darmon</t>
        </is>
      </c>
      <c r="L260" s="113" t="inlineStr">
        <is>
          <t>EMEA Sales</t>
        </is>
      </c>
      <c r="M260" s="115" t="n">
        <v>1</v>
      </c>
      <c r="N260" s="151">
        <f>LEFT(CA260,3)</f>
        <v/>
      </c>
      <c r="O260" s="216" t="n">
        <v>43150</v>
      </c>
      <c r="P260" s="118">
        <f>($D$5-O260)/365</f>
        <v/>
      </c>
      <c r="Q260" s="119">
        <f>Q260</f>
        <v/>
      </c>
      <c r="R260" s="52" t="n"/>
      <c r="S260" s="120" t="inlineStr">
        <is>
          <t>France</t>
        </is>
      </c>
      <c r="T260" s="120" t="inlineStr">
        <is>
          <t>EUR</t>
        </is>
      </c>
      <c r="U260" s="120" t="n">
        <v>129500</v>
      </c>
      <c r="V260" s="120" t="n">
        <v>58481.81818181818</v>
      </c>
      <c r="W260" s="120" t="n"/>
      <c r="X260" s="120">
        <f>W260+V260+U260</f>
        <v/>
      </c>
      <c r="Y260" s="121" t="n"/>
      <c r="Z260" s="121" t="n"/>
      <c r="AA260" s="122" t="n"/>
      <c r="AB260" s="122" t="n"/>
      <c r="AC260" s="122" t="n"/>
      <c r="AD260" s="123">
        <f>AC260+AB260+AA260</f>
        <v/>
      </c>
      <c r="AE260" s="124">
        <f>IFERROR(AD260/X260-1,"")</f>
        <v/>
      </c>
      <c r="AF260" s="217">
        <f>IF(LOWER(T260)="ILS",12,1)*X260/VLOOKUP($T260,CPC_USDConversion_xlTbl[[Currency2]:[Units/1 USD]],2,FALSE)</f>
        <v/>
      </c>
      <c r="AG260" s="217">
        <f>IF(LOWER(T260)="ILS",12,1)*AD260/VLOOKUP($T260,CPC_USDConversion_xlTbl[[Currency2]:[Units/1 USD]],2,FALSE)</f>
        <v/>
      </c>
      <c r="AH260" s="126">
        <f>AF260/VLOOKUP($S260,'CP$'!$B$5:$D$74,2,FALSE)</f>
        <v/>
      </c>
      <c r="AI260" s="126">
        <f>AG260/VLOOKUP($S260,'CP$'!$B$5:$D$74,2,FALSE)</f>
        <v/>
      </c>
      <c r="AJ260" s="52" t="n"/>
      <c r="AK260" s="127" t="inlineStr">
        <is>
          <t>Sales Variable</t>
        </is>
      </c>
      <c r="AL260" s="218" t="n"/>
      <c r="AM260" s="129" t="n"/>
      <c r="AN260" s="121" t="n"/>
      <c r="AO260" s="130" t="n"/>
      <c r="AP260" s="131">
        <f>IFERROR(AO260/AM260,"")</f>
        <v/>
      </c>
      <c r="AQ260" s="219">
        <f>AO260*CC260</f>
        <v/>
      </c>
      <c r="AR260" s="219" t="n"/>
      <c r="AS260" s="220">
        <f>AQ260-AR260</f>
        <v/>
      </c>
      <c r="AT260" s="217">
        <f>AS260/VLOOKUP($T260,'USD Converstion'!$C$7:$D$174,2,FALSE)</f>
        <v/>
      </c>
      <c r="AU260" s="52" t="n"/>
      <c r="AV260" s="221" t="n">
        <v>43957</v>
      </c>
      <c r="AW260" s="222" t="n">
        <v>19589.26213592233</v>
      </c>
      <c r="AX260" s="222" t="n"/>
      <c r="AY260" s="223" t="n"/>
      <c r="AZ260" s="52" t="n"/>
      <c r="BA260" s="137" t="inlineStr">
        <is>
          <t>January, 2021 - Title change from Account Manager to Major Account Manager</t>
        </is>
      </c>
      <c r="BB260" s="138" t="inlineStr">
        <is>
          <t xml:space="preserve"> </t>
        </is>
      </c>
      <c r="BC260" s="52" t="n"/>
      <c r="BD260" s="219" t="n">
        <v>93000</v>
      </c>
      <c r="BE260" s="219" t="n">
        <v>62000</v>
      </c>
      <c r="BF260" s="219" t="n"/>
      <c r="BG260" s="120">
        <f>BF260+BE260+BD260</f>
        <v/>
      </c>
      <c r="BH260" s="217">
        <f>IF(LOWER(T260)="ILS",12,1)*BG260/VLOOKUP($T260,CPC_USDConversion_xlTbl[[Currency2]:[Units/1 USD]],2,FALSE)</f>
        <v/>
      </c>
      <c r="BI260" s="224">
        <f>BH260/VLOOKUP($S260,'CP$'!$B$5:$D$74,2,FALSE)</f>
        <v/>
      </c>
      <c r="BJ260" s="140" t="n">
        <v>110000</v>
      </c>
      <c r="BK260" s="140" t="n">
        <v>170000</v>
      </c>
      <c r="BL260" s="141">
        <f>IFERROR(U260/X260,"")</f>
        <v/>
      </c>
      <c r="BM260" s="141">
        <f>IFERROR(V260/X260,"")</f>
        <v/>
      </c>
      <c r="BN260" s="141">
        <f>IFERROR(W260/X260,"")</f>
        <v/>
      </c>
      <c r="BO260" s="141">
        <f>IFERROR(AA260/AD260,"")</f>
        <v/>
      </c>
      <c r="BP260" s="141">
        <f>IFERROR(AB260/AD260,"")</f>
        <v/>
      </c>
      <c r="BQ260" s="141">
        <f>IFERROR(AC260/AD260,"")</f>
        <v/>
      </c>
      <c r="BR260" s="119" t="n">
        <v>4</v>
      </c>
      <c r="BS260" s="119" t="n">
        <v>4</v>
      </c>
      <c r="BT260" s="119" t="n">
        <v>4</v>
      </c>
      <c r="BU260" s="119" t="n"/>
      <c r="BV260" s="119" t="n"/>
      <c r="BW260" s="119" t="n"/>
      <c r="BX260" s="119" t="n"/>
      <c r="BY260" s="119" t="n"/>
      <c r="BZ260" s="119" t="inlineStr">
        <is>
          <t>Employee</t>
        </is>
      </c>
      <c r="CA260" s="142" t="inlineStr">
        <is>
          <t>S43P</t>
        </is>
      </c>
      <c r="CB260" s="131" t="n">
        <v>1</v>
      </c>
      <c r="CC260" s="143">
        <f>IF(P260&gt;1,1,P260)*CB260</f>
        <v/>
      </c>
      <c r="CD260" s="143" t="n"/>
      <c r="CE260" s="222" t="n">
        <v>58662.8</v>
      </c>
      <c r="CF260" s="86" t="n"/>
      <c r="CG260" s="219" t="n">
        <v>156297.5609756098</v>
      </c>
      <c r="CH260" s="217">
        <f>IF(LOWER(T260)="ILS",12,1)*CG260/VLOOKUP($T260,CPC_USDConversion_xlTbl[[Currency2]:[Units/1 USD]],2,FALSE)</f>
        <v/>
      </c>
      <c r="CI260" s="225">
        <f>AF260</f>
        <v/>
      </c>
      <c r="CJ260" s="225">
        <f>IFERROR(CI260-CH260,"")</f>
        <v/>
      </c>
      <c r="CK260" s="140">
        <f>ROUND(AN260*CC260,-2)</f>
        <v/>
      </c>
      <c r="CL260" s="217">
        <f>CK260/VLOOKUP($T260,'USD Converstion'!$C$7:$D$174,2,FALSE)</f>
        <v/>
      </c>
      <c r="CM260" s="145">
        <f>IF(AD260&gt;X260,1,0)</f>
        <v/>
      </c>
      <c r="CN260" s="225">
        <f>IF(CM260&gt;0,AG260,0)</f>
        <v/>
      </c>
      <c r="CO260" s="225">
        <f>IF(CM260=0,0,AF260)</f>
        <v/>
      </c>
      <c r="CP260" s="146" t="n">
        <v>0</v>
      </c>
      <c r="CQ260" s="147" t="inlineStr">
        <is>
          <t>Regular</t>
        </is>
      </c>
      <c r="CR260" s="225">
        <f>AM260/VLOOKUP(T260,'USD Converstion'!$C$7:$D$174,2,FALSE)</f>
        <v/>
      </c>
      <c r="CS260" s="226">
        <f>AT260</f>
        <v/>
      </c>
      <c r="CT260" s="222" t="n">
        <v>0</v>
      </c>
      <c r="CU260" s="227" t="n"/>
      <c r="CV260" s="145">
        <f>IF(AX260&gt;0,1,0)</f>
        <v/>
      </c>
      <c r="CW260" s="145">
        <f>IF(AY260&gt;0,1,0)</f>
        <v/>
      </c>
      <c r="CX260" s="52" t="n">
        <v>0</v>
      </c>
      <c r="DM260">
        <f>IF(LOWER(T260)="ILS",12,1)*Y260/VLOOKUP($T260,CPC_USDConversion_xlTbl[[Currency2]:[Units/1 USD]],2,FALSE)</f>
        <v/>
      </c>
    </row>
    <row r="261">
      <c r="B261" s="113" t="n">
        <v>110743</v>
      </c>
      <c r="C261" s="113" t="n">
        <v>70484</v>
      </c>
      <c r="D261" s="113" t="n">
        <v>53296</v>
      </c>
      <c r="E261" s="114" t="inlineStr">
        <is>
          <t>Paola Gariboldi</t>
        </is>
      </c>
      <c r="F261" s="152" t="inlineStr">
        <is>
          <t>Office Manager</t>
        </is>
      </c>
      <c r="G261" s="113" t="inlineStr">
        <is>
          <t>Sales Italy</t>
        </is>
      </c>
      <c r="H261" s="113" t="inlineStr">
        <is>
          <t>Marco Urciuoli</t>
        </is>
      </c>
      <c r="I261" s="113" t="inlineStr">
        <is>
          <t>Roberto Pozzi</t>
        </is>
      </c>
      <c r="J261" s="114" t="inlineStr">
        <is>
          <t>Thorsten Freitag</t>
        </is>
      </c>
      <c r="K261" s="114" t="inlineStr">
        <is>
          <t>Bruno Darmon</t>
        </is>
      </c>
      <c r="L261" s="113" t="inlineStr">
        <is>
          <t>EMEA Sales</t>
        </is>
      </c>
      <c r="M261" s="115" t="n">
        <v>1</v>
      </c>
      <c r="N261" s="151">
        <f>LEFT(CA261,3)</f>
        <v/>
      </c>
      <c r="O261" s="216" t="n">
        <v>42065</v>
      </c>
      <c r="P261" s="118">
        <f>($D$5-O261)/365</f>
        <v/>
      </c>
      <c r="Q261" s="119">
        <f>Q261</f>
        <v/>
      </c>
      <c r="R261" s="52" t="n"/>
      <c r="S261" s="120" t="inlineStr">
        <is>
          <t>Italy</t>
        </is>
      </c>
      <c r="T261" s="120" t="inlineStr">
        <is>
          <t>EUR</t>
        </is>
      </c>
      <c r="U261" s="120" t="n">
        <v>55500</v>
      </c>
      <c r="V261" s="120" t="n"/>
      <c r="W261" s="120" t="n">
        <v>2709.52380952381</v>
      </c>
      <c r="X261" s="120">
        <f>W261+V261+U261</f>
        <v/>
      </c>
      <c r="Y261" s="121" t="n"/>
      <c r="Z261" s="121" t="n"/>
      <c r="AA261" s="122" t="n"/>
      <c r="AB261" s="122" t="n"/>
      <c r="AC261" s="122" t="n"/>
      <c r="AD261" s="123">
        <f>AC261+AB261+AA261</f>
        <v/>
      </c>
      <c r="AE261" s="124">
        <f>IFERROR(AD261/X261-1,"")</f>
        <v/>
      </c>
      <c r="AF261" s="217">
        <f>IF(LOWER(T261)="ILS",12,1)*X261/VLOOKUP($T261,CPC_USDConversion_xlTbl[[Currency2]:[Units/1 USD]],2,FALSE)</f>
        <v/>
      </c>
      <c r="AG261" s="217">
        <f>IF(LOWER(T261)="ILS",12,1)*AD261/VLOOKUP($T261,CPC_USDConversion_xlTbl[[Currency2]:[Units/1 USD]],2,FALSE)</f>
        <v/>
      </c>
      <c r="AH261" s="126">
        <f>AF261/VLOOKUP($S261,'CP$'!$B$5:$D$74,2,FALSE)</f>
        <v/>
      </c>
      <c r="AI261" s="126">
        <f>AG261/VLOOKUP($S261,'CP$'!$B$5:$D$74,2,FALSE)</f>
        <v/>
      </c>
      <c r="AJ261" s="52" t="n"/>
      <c r="AK261" s="127" t="inlineStr">
        <is>
          <t>Target Bonus</t>
        </is>
      </c>
      <c r="AL261" s="218" t="n">
        <v>2300</v>
      </c>
      <c r="AM261" s="129" t="n">
        <v>2320</v>
      </c>
      <c r="AN261" s="121" t="n"/>
      <c r="AO261" s="130" t="n"/>
      <c r="AP261" s="131">
        <f>IFERROR(AO261/AM261,"")</f>
        <v/>
      </c>
      <c r="AQ261" s="219">
        <f>AO261*CC261</f>
        <v/>
      </c>
      <c r="AR261" s="219" t="n"/>
      <c r="AS261" s="220">
        <f>AQ261-AR261</f>
        <v/>
      </c>
      <c r="AT261" s="217">
        <f>AS261/VLOOKUP($T261,'USD Converstion'!$C$7:$D$174,2,FALSE)</f>
        <v/>
      </c>
      <c r="AU261" s="52" t="n"/>
      <c r="AV261" s="221" t="n"/>
      <c r="AW261" s="222" t="n"/>
      <c r="AX261" s="222" t="n"/>
      <c r="AY261" s="223" t="n"/>
      <c r="AZ261" s="52" t="n"/>
      <c r="BA261" s="137" t="inlineStr">
        <is>
          <t>January, 2021 - JS change from JS:P63P to JS:P53P</t>
        </is>
      </c>
      <c r="BB261" s="138" t="inlineStr">
        <is>
          <t xml:space="preserve"> </t>
        </is>
      </c>
      <c r="BC261" s="52" t="n"/>
      <c r="BD261" s="219" t="n">
        <v>35500</v>
      </c>
      <c r="BE261" s="219" t="n"/>
      <c r="BF261" s="219" t="n">
        <v>2300</v>
      </c>
      <c r="BG261" s="120">
        <f>BF261+BE261+BD261</f>
        <v/>
      </c>
      <c r="BH261" s="217">
        <f>IF(LOWER(T261)="ILS",12,1)*BG261/VLOOKUP($T261,CPC_USDConversion_xlTbl[[Currency2]:[Units/1 USD]],2,FALSE)</f>
        <v/>
      </c>
      <c r="BI261" s="224">
        <f>BH261/VLOOKUP($S261,'CP$'!$B$5:$D$74,2,FALSE)</f>
        <v/>
      </c>
      <c r="BJ261" s="140" t="n">
        <v>35000</v>
      </c>
      <c r="BK261" s="140" t="n">
        <v>50000</v>
      </c>
      <c r="BL261" s="141">
        <f>IFERROR(U261/X261,"")</f>
        <v/>
      </c>
      <c r="BM261" s="141">
        <f>IFERROR(V261/X261,"")</f>
        <v/>
      </c>
      <c r="BN261" s="141">
        <f>IFERROR(W261/X261,"")</f>
        <v/>
      </c>
      <c r="BO261" s="141">
        <f>IFERROR(AA261/AD261,"")</f>
        <v/>
      </c>
      <c r="BP261" s="141">
        <f>IFERROR(AB261/AD261,"")</f>
        <v/>
      </c>
      <c r="BQ261" s="141">
        <f>IFERROR(AC261/AD261,"")</f>
        <v/>
      </c>
      <c r="BR261" s="119" t="n">
        <v>3</v>
      </c>
      <c r="BS261" s="119" t="n">
        <v>3</v>
      </c>
      <c r="BT261" s="119" t="n">
        <v>4</v>
      </c>
      <c r="BU261" s="119" t="n"/>
      <c r="BV261" s="119" t="n"/>
      <c r="BW261" s="119" t="n"/>
      <c r="BX261" s="119" t="n"/>
      <c r="BY261" s="119" t="n"/>
      <c r="BZ261" s="119" t="inlineStr">
        <is>
          <t>Employee</t>
        </is>
      </c>
      <c r="CA261" s="142" t="inlineStr">
        <is>
          <t>P53P</t>
        </is>
      </c>
      <c r="CB261" s="131" t="n">
        <v>1</v>
      </c>
      <c r="CC261" s="143">
        <f>IF(P261&gt;1,1,P261)*CB261</f>
        <v/>
      </c>
      <c r="CD261" s="143" t="n"/>
      <c r="CE261" s="222" t="n"/>
      <c r="CF261" s="86" t="n"/>
      <c r="CG261" s="219" t="n">
        <v>38365.85365853659</v>
      </c>
      <c r="CH261" s="217">
        <f>IF(LOWER(T261)="ILS",12,1)*CG261/VLOOKUP($T261,CPC_USDConversion_xlTbl[[Currency2]:[Units/1 USD]],2,FALSE)</f>
        <v/>
      </c>
      <c r="CI261" s="225">
        <f>AF261</f>
        <v/>
      </c>
      <c r="CJ261" s="225">
        <f>IFERROR(CI261-CH261,"")</f>
        <v/>
      </c>
      <c r="CK261" s="140">
        <f>ROUND(AN261*CC261,-2)</f>
        <v/>
      </c>
      <c r="CL261" s="217">
        <f>CK261/VLOOKUP($T261,'USD Converstion'!$C$7:$D$174,2,FALSE)</f>
        <v/>
      </c>
      <c r="CM261" s="145">
        <f>IF(AD261&gt;X261,1,0)</f>
        <v/>
      </c>
      <c r="CN261" s="225">
        <f>IF(CM261&gt;0,AG261,0)</f>
        <v/>
      </c>
      <c r="CO261" s="225">
        <f>IF(CM261=0,0,AF261)</f>
        <v/>
      </c>
      <c r="CP261" s="146" t="n">
        <v>0</v>
      </c>
      <c r="CQ261" s="147" t="inlineStr">
        <is>
          <t>Regular</t>
        </is>
      </c>
      <c r="CR261" s="225">
        <f>AM261/VLOOKUP(T261,'USD Converstion'!$C$7:$D$174,2,FALSE)</f>
        <v/>
      </c>
      <c r="CS261" s="226">
        <f>AT261</f>
        <v/>
      </c>
      <c r="CT261" s="222" t="n">
        <v>0</v>
      </c>
      <c r="CU261" s="227" t="n"/>
      <c r="CV261" s="145">
        <f>IF(AX261&gt;0,1,0)</f>
        <v/>
      </c>
      <c r="CW261" s="145">
        <f>IF(AY261&gt;0,1,0)</f>
        <v/>
      </c>
      <c r="CX261" s="52" t="n">
        <v>0</v>
      </c>
      <c r="DM261">
        <f>IF(LOWER(T261)="ILS",12,1)*Y261/VLOOKUP($T261,CPC_USDConversion_xlTbl[[Currency2]:[Units/1 USD]],2,FALSE)</f>
        <v/>
      </c>
    </row>
    <row r="262">
      <c r="B262" s="113" t="n">
        <v>136873</v>
      </c>
      <c r="C262" s="113" t="n">
        <v>98978</v>
      </c>
      <c r="D262" s="113" t="n">
        <v>70211</v>
      </c>
      <c r="E262" s="114" t="inlineStr">
        <is>
          <t>Pier Luigi Nardelli</t>
        </is>
      </c>
      <c r="F262" s="152" t="inlineStr">
        <is>
          <t>Territory Team Leader</t>
        </is>
      </c>
      <c r="G262" s="113" t="inlineStr">
        <is>
          <t>Sales Italy</t>
        </is>
      </c>
      <c r="H262" s="113" t="inlineStr">
        <is>
          <t>Marco Urciuoli</t>
        </is>
      </c>
      <c r="I262" s="113" t="inlineStr">
        <is>
          <t>Roberto Pozzi</t>
        </is>
      </c>
      <c r="J262" s="114" t="inlineStr">
        <is>
          <t>Thorsten Freitag</t>
        </is>
      </c>
      <c r="K262" s="114" t="inlineStr">
        <is>
          <t>Bruno Darmon</t>
        </is>
      </c>
      <c r="L262" s="113" t="inlineStr">
        <is>
          <t>EMEA Sales</t>
        </is>
      </c>
      <c r="M262" s="115" t="n">
        <v>1</v>
      </c>
      <c r="N262" s="151">
        <f>LEFT(CA262,3)</f>
        <v/>
      </c>
      <c r="O262" s="216" t="n">
        <v>42282</v>
      </c>
      <c r="P262" s="118">
        <f>($D$5-O262)/365</f>
        <v/>
      </c>
      <c r="Q262" s="119">
        <f>Q262</f>
        <v/>
      </c>
      <c r="R262" s="52" t="n"/>
      <c r="S262" s="120" t="inlineStr">
        <is>
          <t>Italy</t>
        </is>
      </c>
      <c r="T262" s="120" t="inlineStr">
        <is>
          <t>EUR</t>
        </is>
      </c>
      <c r="U262" s="120" t="n">
        <v>112850</v>
      </c>
      <c r="V262" s="120" t="n">
        <v>50299.99999999999</v>
      </c>
      <c r="W262" s="120" t="n"/>
      <c r="X262" s="120">
        <f>W262+V262+U262</f>
        <v/>
      </c>
      <c r="Y262" s="121" t="n"/>
      <c r="Z262" s="121" t="n"/>
      <c r="AA262" s="122" t="n"/>
      <c r="AB262" s="122" t="n"/>
      <c r="AC262" s="122" t="n"/>
      <c r="AD262" s="123">
        <f>AC262+AB262+AA262</f>
        <v/>
      </c>
      <c r="AE262" s="124">
        <f>IFERROR(AD262/X262-1,"")</f>
        <v/>
      </c>
      <c r="AF262" s="217">
        <f>IF(LOWER(T262)="ILS",12,1)*X262/VLOOKUP($T262,CPC_USDConversion_xlTbl[[Currency2]:[Units/1 USD]],2,FALSE)</f>
        <v/>
      </c>
      <c r="AG262" s="217">
        <f>IF(LOWER(T262)="ILS",12,1)*AD262/VLOOKUP($T262,CPC_USDConversion_xlTbl[[Currency2]:[Units/1 USD]],2,FALSE)</f>
        <v/>
      </c>
      <c r="AH262" s="126">
        <f>AF262/VLOOKUP($S262,'CP$'!$B$5:$D$74,2,FALSE)</f>
        <v/>
      </c>
      <c r="AI262" s="126">
        <f>AG262/VLOOKUP($S262,'CP$'!$B$5:$D$74,2,FALSE)</f>
        <v/>
      </c>
      <c r="AJ262" s="52" t="n"/>
      <c r="AK262" s="127" t="inlineStr">
        <is>
          <t>Sales Variable</t>
        </is>
      </c>
      <c r="AL262" s="218" t="n"/>
      <c r="AM262" s="129" t="n"/>
      <c r="AN262" s="121" t="n"/>
      <c r="AO262" s="130" t="n"/>
      <c r="AP262" s="131">
        <f>IFERROR(AO262/AM262,"")</f>
        <v/>
      </c>
      <c r="AQ262" s="219">
        <f>AO262*CC262</f>
        <v/>
      </c>
      <c r="AR262" s="219" t="n"/>
      <c r="AS262" s="220">
        <f>AQ262-AR262</f>
        <v/>
      </c>
      <c r="AT262" s="217">
        <f>AS262/VLOOKUP($T262,'USD Converstion'!$C$7:$D$174,2,FALSE)</f>
        <v/>
      </c>
      <c r="AU262" s="52" t="n"/>
      <c r="AV262" s="221" t="n">
        <v>43957</v>
      </c>
      <c r="AW262" s="222" t="n">
        <v>29231.10679611651</v>
      </c>
      <c r="AX262" s="222" t="n"/>
      <c r="AY262" s="223" t="n"/>
      <c r="AZ262" s="52" t="n"/>
      <c r="BA262" s="137" t="n"/>
      <c r="BB262" s="138" t="inlineStr">
        <is>
          <t xml:space="preserve"> </t>
        </is>
      </c>
      <c r="BC262" s="52" t="n"/>
      <c r="BD262" s="219" t="n">
        <v>78000</v>
      </c>
      <c r="BE262" s="219" t="n">
        <v>52000</v>
      </c>
      <c r="BF262" s="219" t="n"/>
      <c r="BG262" s="120">
        <f>BF262+BE262+BD262</f>
        <v/>
      </c>
      <c r="BH262" s="217">
        <f>IF(LOWER(T262)="ILS",12,1)*BG262/VLOOKUP($T262,CPC_USDConversion_xlTbl[[Currency2]:[Units/1 USD]],2,FALSE)</f>
        <v/>
      </c>
      <c r="BI262" s="224">
        <f>BH262/VLOOKUP($S262,'CP$'!$B$5:$D$74,2,FALSE)</f>
        <v/>
      </c>
      <c r="BJ262" s="140" t="n">
        <v>115000</v>
      </c>
      <c r="BK262" s="140" t="n">
        <v>180000</v>
      </c>
      <c r="BL262" s="141">
        <f>IFERROR(U262/X262,"")</f>
        <v/>
      </c>
      <c r="BM262" s="141">
        <f>IFERROR(V262/X262,"")</f>
        <v/>
      </c>
      <c r="BN262" s="141">
        <f>IFERROR(W262/X262,"")</f>
        <v/>
      </c>
      <c r="BO262" s="141">
        <f>IFERROR(AA262/AD262,"")</f>
        <v/>
      </c>
      <c r="BP262" s="141">
        <f>IFERROR(AB262/AD262,"")</f>
        <v/>
      </c>
      <c r="BQ262" s="141">
        <f>IFERROR(AC262/AD262,"")</f>
        <v/>
      </c>
      <c r="BR262" s="119" t="n">
        <v>3</v>
      </c>
      <c r="BS262" s="119" t="n">
        <v>5</v>
      </c>
      <c r="BT262" s="119" t="n">
        <v>4</v>
      </c>
      <c r="BU262" s="119" t="n"/>
      <c r="BV262" s="119" t="n"/>
      <c r="BW262" s="119" t="n"/>
      <c r="BX262" s="119" t="n"/>
      <c r="BY262" s="119" t="n"/>
      <c r="BZ262" s="119" t="inlineStr">
        <is>
          <t>Employee</t>
        </is>
      </c>
      <c r="CA262" s="142" t="inlineStr">
        <is>
          <t>S41M</t>
        </is>
      </c>
      <c r="CB262" s="131" t="n">
        <v>1</v>
      </c>
      <c r="CC262" s="143">
        <f>IF(P262&gt;1,1,P262)*CB262</f>
        <v/>
      </c>
      <c r="CD262" s="143" t="n"/>
      <c r="CE262" s="222" t="n">
        <v>81649.03999999999</v>
      </c>
      <c r="CF262" s="86" t="n"/>
      <c r="CG262" s="219" t="n">
        <v>134521.9512195122</v>
      </c>
      <c r="CH262" s="217">
        <f>IF(LOWER(T262)="ILS",12,1)*CG262/VLOOKUP($T262,CPC_USDConversion_xlTbl[[Currency2]:[Units/1 USD]],2,FALSE)</f>
        <v/>
      </c>
      <c r="CI262" s="225">
        <f>AF262</f>
        <v/>
      </c>
      <c r="CJ262" s="225">
        <f>IFERROR(CI262-CH262,"")</f>
        <v/>
      </c>
      <c r="CK262" s="140">
        <f>ROUND(AN262*CC262,-2)</f>
        <v/>
      </c>
      <c r="CL262" s="217">
        <f>CK262/VLOOKUP($T262,'USD Converstion'!$C$7:$D$174,2,FALSE)</f>
        <v/>
      </c>
      <c r="CM262" s="145">
        <f>IF(AD262&gt;X262,1,0)</f>
        <v/>
      </c>
      <c r="CN262" s="225">
        <f>IF(CM262&gt;0,AG262,0)</f>
        <v/>
      </c>
      <c r="CO262" s="225">
        <f>IF(CM262=0,0,AF262)</f>
        <v/>
      </c>
      <c r="CP262" s="146" t="n">
        <v>0</v>
      </c>
      <c r="CQ262" s="147" t="inlineStr">
        <is>
          <t>Regular</t>
        </is>
      </c>
      <c r="CR262" s="225">
        <f>AM262/VLOOKUP(T262,'USD Converstion'!$C$7:$D$174,2,FALSE)</f>
        <v/>
      </c>
      <c r="CS262" s="226">
        <f>AT262</f>
        <v/>
      </c>
      <c r="CT262" s="222" t="n">
        <v>0</v>
      </c>
      <c r="CU262" s="227" t="n"/>
      <c r="CV262" s="145">
        <f>IF(AX262&gt;0,1,0)</f>
        <v/>
      </c>
      <c r="CW262" s="145">
        <f>IF(AY262&gt;0,1,0)</f>
        <v/>
      </c>
      <c r="CX262" s="52" t="n">
        <v>0</v>
      </c>
      <c r="DM262">
        <f>IF(LOWER(T262)="ILS",12,1)*Y262/VLOOKUP($T262,CPC_USDConversion_xlTbl[[Currency2]:[Units/1 USD]],2,FALSE)</f>
        <v/>
      </c>
    </row>
    <row r="263">
      <c r="B263" s="113" t="n">
        <v>12914</v>
      </c>
      <c r="C263" s="113" t="n">
        <v>90471</v>
      </c>
      <c r="D263" s="113" t="n">
        <v>115633</v>
      </c>
      <c r="E263" s="114" t="inlineStr">
        <is>
          <t>Renato (Renato) Lo Bosco</t>
        </is>
      </c>
      <c r="F263" s="152" t="inlineStr">
        <is>
          <t>Major Account Manager</t>
        </is>
      </c>
      <c r="G263" s="113" t="inlineStr">
        <is>
          <t>Sales Italy</t>
        </is>
      </c>
      <c r="H263" s="113" t="inlineStr">
        <is>
          <t>Marco Urciuoli</t>
        </is>
      </c>
      <c r="I263" s="113" t="inlineStr">
        <is>
          <t>Roberto Pozzi</t>
        </is>
      </c>
      <c r="J263" s="114" t="inlineStr">
        <is>
          <t>Thorsten Freitag</t>
        </is>
      </c>
      <c r="K263" s="114" t="inlineStr">
        <is>
          <t>Bruno Darmon</t>
        </is>
      </c>
      <c r="L263" s="113" t="inlineStr">
        <is>
          <t>EMEA Sales</t>
        </is>
      </c>
      <c r="M263" s="115" t="n">
        <v>1</v>
      </c>
      <c r="N263" s="151">
        <f>LEFT(CA263,3)</f>
        <v/>
      </c>
      <c r="O263" s="216" t="n">
        <v>43617</v>
      </c>
      <c r="P263" s="118">
        <f>($D$5-O263)/365</f>
        <v/>
      </c>
      <c r="Q263" s="119">
        <f>Q263</f>
        <v/>
      </c>
      <c r="R263" s="52" t="n"/>
      <c r="S263" s="120" t="inlineStr">
        <is>
          <t>Italy</t>
        </is>
      </c>
      <c r="T263" s="120" t="inlineStr">
        <is>
          <t>EUR</t>
        </is>
      </c>
      <c r="U263" s="120" t="n">
        <v>100875</v>
      </c>
      <c r="V263" s="120" t="n">
        <v>44663.63636363636</v>
      </c>
      <c r="W263" s="120" t="n"/>
      <c r="X263" s="120">
        <f>W263+V263+U263</f>
        <v/>
      </c>
      <c r="Y263" s="121" t="n"/>
      <c r="Z263" s="121" t="n"/>
      <c r="AA263" s="122" t="n"/>
      <c r="AB263" s="122" t="n"/>
      <c r="AC263" s="122" t="n"/>
      <c r="AD263" s="123">
        <f>AC263+AB263+AA263</f>
        <v/>
      </c>
      <c r="AE263" s="124">
        <f>IFERROR(AD263/X263-1,"")</f>
        <v/>
      </c>
      <c r="AF263" s="217">
        <f>IF(LOWER(T263)="ILS",12,1)*X263/VLOOKUP($T263,CPC_USDConversion_xlTbl[[Currency2]:[Units/1 USD]],2,FALSE)</f>
        <v/>
      </c>
      <c r="AG263" s="217">
        <f>IF(LOWER(T263)="ILS",12,1)*AD263/VLOOKUP($T263,CPC_USDConversion_xlTbl[[Currency2]:[Units/1 USD]],2,FALSE)</f>
        <v/>
      </c>
      <c r="AH263" s="126">
        <f>AF263/VLOOKUP($S263,'CP$'!$B$5:$D$74,2,FALSE)</f>
        <v/>
      </c>
      <c r="AI263" s="126">
        <f>AG263/VLOOKUP($S263,'CP$'!$B$5:$D$74,2,FALSE)</f>
        <v/>
      </c>
      <c r="AJ263" s="52" t="n"/>
      <c r="AK263" s="127" t="inlineStr">
        <is>
          <t>Sales Variable</t>
        </is>
      </c>
      <c r="AL263" s="218" t="n"/>
      <c r="AM263" s="129" t="n"/>
      <c r="AN263" s="121" t="n"/>
      <c r="AO263" s="130" t="n"/>
      <c r="AP263" s="131">
        <f>IFERROR(AO263/AM263,"")</f>
        <v/>
      </c>
      <c r="AQ263" s="219">
        <f>AO263*CC263</f>
        <v/>
      </c>
      <c r="AR263" s="219" t="n"/>
      <c r="AS263" s="220">
        <f>AQ263-AR263</f>
        <v/>
      </c>
      <c r="AT263" s="217">
        <f>AS263/VLOOKUP($T263,'USD Converstion'!$C$7:$D$174,2,FALSE)</f>
        <v/>
      </c>
      <c r="AU263" s="52" t="n"/>
      <c r="AV263" s="221" t="n">
        <v>43957</v>
      </c>
      <c r="AW263" s="222" t="n">
        <v>29231.10679611651</v>
      </c>
      <c r="AX263" s="222" t="n"/>
      <c r="AY263" s="223" t="n"/>
      <c r="AZ263" s="52" t="n"/>
      <c r="BA263" s="137" t="n"/>
      <c r="BB263" s="138" t="inlineStr">
        <is>
          <t xml:space="preserve"> </t>
        </is>
      </c>
      <c r="BC263" s="52" t="n"/>
      <c r="BD263" s="219" t="n">
        <v>69000</v>
      </c>
      <c r="BE263" s="219" t="n">
        <v>46000</v>
      </c>
      <c r="BF263" s="219" t="n"/>
      <c r="BG263" s="120">
        <f>BF263+BE263+BD263</f>
        <v/>
      </c>
      <c r="BH263" s="217">
        <f>IF(LOWER(T263)="ILS",12,1)*BG263/VLOOKUP($T263,CPC_USDConversion_xlTbl[[Currency2]:[Units/1 USD]],2,FALSE)</f>
        <v/>
      </c>
      <c r="BI263" s="224">
        <f>BH263/VLOOKUP($S263,'CP$'!$B$5:$D$74,2,FALSE)</f>
        <v/>
      </c>
      <c r="BJ263" s="140" t="n">
        <v>90000</v>
      </c>
      <c r="BK263" s="140" t="n">
        <v>160000</v>
      </c>
      <c r="BL263" s="141">
        <f>IFERROR(U263/X263,"")</f>
        <v/>
      </c>
      <c r="BM263" s="141">
        <f>IFERROR(V263/X263,"")</f>
        <v/>
      </c>
      <c r="BN263" s="141">
        <f>IFERROR(W263/X263,"")</f>
        <v/>
      </c>
      <c r="BO263" s="141">
        <f>IFERROR(AA263/AD263,"")</f>
        <v/>
      </c>
      <c r="BP263" s="141">
        <f>IFERROR(AB263/AD263,"")</f>
        <v/>
      </c>
      <c r="BQ263" s="141">
        <f>IFERROR(AC263/AD263,"")</f>
        <v/>
      </c>
      <c r="BR263" s="119" t="n"/>
      <c r="BS263" s="119" t="n">
        <v>4</v>
      </c>
      <c r="BT263" s="119" t="n">
        <v>4</v>
      </c>
      <c r="BU263" s="119" t="n"/>
      <c r="BV263" s="119" t="n"/>
      <c r="BW263" s="119" t="n"/>
      <c r="BX263" s="119" t="n"/>
      <c r="BY263" s="119" t="n"/>
      <c r="BZ263" s="119" t="inlineStr">
        <is>
          <t>Employee</t>
        </is>
      </c>
      <c r="CA263" s="142" t="inlineStr">
        <is>
          <t>S43P</t>
        </is>
      </c>
      <c r="CB263" s="131" t="n">
        <v>1</v>
      </c>
      <c r="CC263" s="143">
        <f>IF(P263&gt;1,1,P263)*CB263</f>
        <v/>
      </c>
      <c r="CD263" s="143" t="n"/>
      <c r="CE263" s="222" t="n">
        <v>33880.76</v>
      </c>
      <c r="CF263" s="86" t="n"/>
      <c r="CG263" s="219" t="n">
        <v>119126.8292682927</v>
      </c>
      <c r="CH263" s="217">
        <f>IF(LOWER(T263)="ILS",12,1)*CG263/VLOOKUP($T263,CPC_USDConversion_xlTbl[[Currency2]:[Units/1 USD]],2,FALSE)</f>
        <v/>
      </c>
      <c r="CI263" s="225">
        <f>AF263</f>
        <v/>
      </c>
      <c r="CJ263" s="225">
        <f>IFERROR(CI263-CH263,"")</f>
        <v/>
      </c>
      <c r="CK263" s="140">
        <f>ROUND(AN263*CC263,-2)</f>
        <v/>
      </c>
      <c r="CL263" s="217">
        <f>CK263/VLOOKUP($T263,'USD Converstion'!$C$7:$D$174,2,FALSE)</f>
        <v/>
      </c>
      <c r="CM263" s="145">
        <f>IF(AD263&gt;X263,1,0)</f>
        <v/>
      </c>
      <c r="CN263" s="225">
        <f>IF(CM263&gt;0,AG263,0)</f>
        <v/>
      </c>
      <c r="CO263" s="225">
        <f>IF(CM263=0,0,AF263)</f>
        <v/>
      </c>
      <c r="CP263" s="146" t="n">
        <v>0</v>
      </c>
      <c r="CQ263" s="147" t="inlineStr">
        <is>
          <t>Regular</t>
        </is>
      </c>
      <c r="CR263" s="225">
        <f>AM263/VLOOKUP(T263,'USD Converstion'!$C$7:$D$174,2,FALSE)</f>
        <v/>
      </c>
      <c r="CS263" s="226">
        <f>AT263</f>
        <v/>
      </c>
      <c r="CT263" s="222" t="n">
        <v>0</v>
      </c>
      <c r="CU263" s="227" t="n"/>
      <c r="CV263" s="145">
        <f>IF(AX263&gt;0,1,0)</f>
        <v/>
      </c>
      <c r="CW263" s="145">
        <f>IF(AY263&gt;0,1,0)</f>
        <v/>
      </c>
      <c r="CX263" s="52" t="n">
        <v>0</v>
      </c>
      <c r="DM263">
        <f>IF(LOWER(T263)="ILS",12,1)*Y263/VLOOKUP($T263,CPC_USDConversion_xlTbl[[Currency2]:[Units/1 USD]],2,FALSE)</f>
        <v/>
      </c>
    </row>
    <row r="264">
      <c r="B264" s="113" t="n">
        <v>107841</v>
      </c>
      <c r="C264" s="113" t="n">
        <v>72146</v>
      </c>
      <c r="D264" s="113" t="n">
        <v>122114</v>
      </c>
      <c r="E264" s="114" t="inlineStr">
        <is>
          <t>Renato Lopes</t>
        </is>
      </c>
      <c r="F264" s="152" t="inlineStr">
        <is>
          <t>Channel Account Manager</t>
        </is>
      </c>
      <c r="G264" s="113" t="inlineStr">
        <is>
          <t>Iberia</t>
        </is>
      </c>
      <c r="H264" s="113" t="inlineStr">
        <is>
          <t>Mario Garcia</t>
        </is>
      </c>
      <c r="I264" s="113" t="inlineStr">
        <is>
          <t>Roberto Pozzi</t>
        </is>
      </c>
      <c r="J264" s="114" t="inlineStr">
        <is>
          <t>Thorsten Freitag</t>
        </is>
      </c>
      <c r="K264" s="114" t="inlineStr">
        <is>
          <t>Bruno Darmon</t>
        </is>
      </c>
      <c r="L264" s="113" t="inlineStr">
        <is>
          <t>EMEA Sales</t>
        </is>
      </c>
      <c r="M264" s="115" t="n">
        <v>1</v>
      </c>
      <c r="N264" s="151">
        <f>LEFT(CA264,3)</f>
        <v/>
      </c>
      <c r="O264" s="216" t="n">
        <v>43577</v>
      </c>
      <c r="P264" s="118">
        <f>($D$5-O264)/365</f>
        <v/>
      </c>
      <c r="Q264" s="119">
        <f>Q264</f>
        <v/>
      </c>
      <c r="R264" s="52" t="n"/>
      <c r="S264" s="120" t="inlineStr">
        <is>
          <t>Portugal</t>
        </is>
      </c>
      <c r="T264" s="120" t="inlineStr">
        <is>
          <t>EUR</t>
        </is>
      </c>
      <c r="U264" s="120" t="n">
        <v>72000</v>
      </c>
      <c r="V264" s="120" t="n">
        <v>20300</v>
      </c>
      <c r="W264" s="120" t="n"/>
      <c r="X264" s="120">
        <f>W264+V264+U264</f>
        <v/>
      </c>
      <c r="Y264" s="121" t="n"/>
      <c r="Z264" s="121" t="n"/>
      <c r="AA264" s="122" t="n"/>
      <c r="AB264" s="122" t="n"/>
      <c r="AC264" s="122" t="n"/>
      <c r="AD264" s="123">
        <f>AC264+AB264+AA264</f>
        <v/>
      </c>
      <c r="AE264" s="124">
        <f>IFERROR(AD264/X264-1,"")</f>
        <v/>
      </c>
      <c r="AF264" s="217">
        <f>IF(LOWER(T264)="ILS",12,1)*X264/VLOOKUP($T264,CPC_USDConversion_xlTbl[[Currency2]:[Units/1 USD]],2,FALSE)</f>
        <v/>
      </c>
      <c r="AG264" s="217">
        <f>IF(LOWER(T264)="ILS",12,1)*AD264/VLOOKUP($T264,CPC_USDConversion_xlTbl[[Currency2]:[Units/1 USD]],2,FALSE)</f>
        <v/>
      </c>
      <c r="AH264" s="126">
        <f>AF264/VLOOKUP($S264,'CP$'!$B$5:$D$74,2,FALSE)</f>
        <v/>
      </c>
      <c r="AI264" s="126">
        <f>AG264/VLOOKUP($S264,'CP$'!$B$5:$D$74,2,FALSE)</f>
        <v/>
      </c>
      <c r="AJ264" s="52" t="n"/>
      <c r="AK264" s="127" t="inlineStr">
        <is>
          <t>Sales Variable</t>
        </is>
      </c>
      <c r="AL264" s="218" t="n"/>
      <c r="AM264" s="129" t="n"/>
      <c r="AN264" s="121" t="n"/>
      <c r="AO264" s="130" t="n"/>
      <c r="AP264" s="131">
        <f>IFERROR(AO264/AM264,"")</f>
        <v/>
      </c>
      <c r="AQ264" s="219">
        <f>AO264*CC264</f>
        <v/>
      </c>
      <c r="AR264" s="219" t="n"/>
      <c r="AS264" s="220">
        <f>AQ264-AR264</f>
        <v/>
      </c>
      <c r="AT264" s="217">
        <f>AS264/VLOOKUP($T264,'USD Converstion'!$C$7:$D$174,2,FALSE)</f>
        <v/>
      </c>
      <c r="AU264" s="52" t="n"/>
      <c r="AV264" s="221" t="n"/>
      <c r="AW264" s="222" t="n"/>
      <c r="AX264" s="222" t="n"/>
      <c r="AY264" s="223" t="n"/>
      <c r="AZ264" s="52" t="n"/>
      <c r="BA264" s="137" t="n"/>
      <c r="BB264" s="138" t="inlineStr">
        <is>
          <t xml:space="preserve"> </t>
        </is>
      </c>
      <c r="BC264" s="52" t="n"/>
      <c r="BD264" s="219" t="n">
        <v>50000</v>
      </c>
      <c r="BE264" s="219" t="n">
        <v>22000</v>
      </c>
      <c r="BF264" s="219" t="n"/>
      <c r="BG264" s="120">
        <f>BF264+BE264+BD264</f>
        <v/>
      </c>
      <c r="BH264" s="217">
        <f>IF(LOWER(T264)="ILS",12,1)*BG264/VLOOKUP($T264,CPC_USDConversion_xlTbl[[Currency2]:[Units/1 USD]],2,FALSE)</f>
        <v/>
      </c>
      <c r="BI264" s="224">
        <f>BH264/VLOOKUP($S264,'CP$'!$B$5:$D$74,2,FALSE)</f>
        <v/>
      </c>
      <c r="BJ264" s="140" t="n">
        <v>65000</v>
      </c>
      <c r="BK264" s="140" t="n">
        <v>100000</v>
      </c>
      <c r="BL264" s="141">
        <f>IFERROR(U264/X264,"")</f>
        <v/>
      </c>
      <c r="BM264" s="141">
        <f>IFERROR(V264/X264,"")</f>
        <v/>
      </c>
      <c r="BN264" s="141">
        <f>IFERROR(W264/X264,"")</f>
        <v/>
      </c>
      <c r="BO264" s="141">
        <f>IFERROR(AA264/AD264,"")</f>
        <v/>
      </c>
      <c r="BP264" s="141">
        <f>IFERROR(AB264/AD264,"")</f>
        <v/>
      </c>
      <c r="BQ264" s="141">
        <f>IFERROR(AC264/AD264,"")</f>
        <v/>
      </c>
      <c r="BR264" s="119" t="n">
        <v>3</v>
      </c>
      <c r="BS264" s="119" t="n">
        <v>2</v>
      </c>
      <c r="BT264" s="119" t="n">
        <v>4</v>
      </c>
      <c r="BU264" s="119" t="n"/>
      <c r="BV264" s="119" t="n"/>
      <c r="BW264" s="119" t="n"/>
      <c r="BX264" s="119" t="n"/>
      <c r="BY264" s="119" t="n"/>
      <c r="BZ264" s="119" t="inlineStr">
        <is>
          <t>Employee</t>
        </is>
      </c>
      <c r="CA264" s="142" t="inlineStr">
        <is>
          <t>S41P</t>
        </is>
      </c>
      <c r="CB264" s="131" t="n">
        <v>1</v>
      </c>
      <c r="CC264" s="143">
        <f>IF(P264&gt;1,1,P264)*CB264</f>
        <v/>
      </c>
      <c r="CD264" s="143" t="n"/>
      <c r="CE264" s="222" t="n"/>
      <c r="CF264" s="86" t="n"/>
      <c r="CG264" s="219" t="n">
        <v>70443.9024390244</v>
      </c>
      <c r="CH264" s="217">
        <f>IF(LOWER(T264)="ILS",12,1)*CG264/VLOOKUP($T264,CPC_USDConversion_xlTbl[[Currency2]:[Units/1 USD]],2,FALSE)</f>
        <v/>
      </c>
      <c r="CI264" s="225">
        <f>AF264</f>
        <v/>
      </c>
      <c r="CJ264" s="225">
        <f>IFERROR(CI264-CH264,"")</f>
        <v/>
      </c>
      <c r="CK264" s="140">
        <f>ROUND(AN264*CC264,-2)</f>
        <v/>
      </c>
      <c r="CL264" s="217">
        <f>CK264/VLOOKUP($T264,'USD Converstion'!$C$7:$D$174,2,FALSE)</f>
        <v/>
      </c>
      <c r="CM264" s="145">
        <f>IF(AD264&gt;X264,1,0)</f>
        <v/>
      </c>
      <c r="CN264" s="225">
        <f>IF(CM264&gt;0,AG264,0)</f>
        <v/>
      </c>
      <c r="CO264" s="225">
        <f>IF(CM264=0,0,AF264)</f>
        <v/>
      </c>
      <c r="CP264" s="146" t="n">
        <v>0</v>
      </c>
      <c r="CQ264" s="147" t="inlineStr">
        <is>
          <t>Regular</t>
        </is>
      </c>
      <c r="CR264" s="225">
        <f>AM264/VLOOKUP(T264,'USD Converstion'!$C$7:$D$174,2,FALSE)</f>
        <v/>
      </c>
      <c r="CS264" s="226">
        <f>AT264</f>
        <v/>
      </c>
      <c r="CT264" s="222" t="n">
        <v>0</v>
      </c>
      <c r="CU264" s="227" t="n"/>
      <c r="CV264" s="145">
        <f>IF(AX264&gt;0,1,0)</f>
        <v/>
      </c>
      <c r="CW264" s="145">
        <f>IF(AY264&gt;0,1,0)</f>
        <v/>
      </c>
      <c r="CX264" s="52" t="n">
        <v>0</v>
      </c>
      <c r="DM264">
        <f>IF(LOWER(T264)="ILS",12,1)*Y264/VLOOKUP($T264,CPC_USDConversion_xlTbl[[Currency2]:[Units/1 USD]],2,FALSE)</f>
        <v/>
      </c>
    </row>
    <row r="265">
      <c r="B265" s="113" t="n">
        <v>13771</v>
      </c>
      <c r="C265" s="113" t="n">
        <v>98500</v>
      </c>
      <c r="D265" s="113" t="n">
        <v>55204</v>
      </c>
      <c r="E265" s="114" t="inlineStr">
        <is>
          <t>Salvador Tapia</t>
        </is>
      </c>
      <c r="F265" s="152" t="inlineStr">
        <is>
          <t>Major Account Manager</t>
        </is>
      </c>
      <c r="G265" s="113" t="inlineStr">
        <is>
          <t>Iberia</t>
        </is>
      </c>
      <c r="H265" s="113" t="inlineStr">
        <is>
          <t>Mario Garcia</t>
        </is>
      </c>
      <c r="I265" s="113" t="inlineStr">
        <is>
          <t>Roberto Pozzi</t>
        </is>
      </c>
      <c r="J265" s="114" t="inlineStr">
        <is>
          <t>Thorsten Freitag</t>
        </is>
      </c>
      <c r="K265" s="114" t="inlineStr">
        <is>
          <t>Bruno Darmon</t>
        </is>
      </c>
      <c r="L265" s="113" t="inlineStr">
        <is>
          <t>EMEA Sales</t>
        </is>
      </c>
      <c r="M265" s="115" t="n">
        <v>1</v>
      </c>
      <c r="N265" s="151">
        <f>LEFT(CA265,3)</f>
        <v/>
      </c>
      <c r="O265" s="216" t="n">
        <v>43080</v>
      </c>
      <c r="P265" s="118">
        <f>($D$5-O265)/365</f>
        <v/>
      </c>
      <c r="Q265" s="119">
        <f>Q265</f>
        <v/>
      </c>
      <c r="R265" s="52" t="n"/>
      <c r="S265" s="120" t="inlineStr">
        <is>
          <t>Spain</t>
        </is>
      </c>
      <c r="T265" s="120" t="inlineStr">
        <is>
          <t>EUR</t>
        </is>
      </c>
      <c r="U265" s="120" t="n">
        <v>107000</v>
      </c>
      <c r="V265" s="120" t="n">
        <v>47572.72727272727</v>
      </c>
      <c r="W265" s="120" t="n"/>
      <c r="X265" s="120">
        <f>W265+V265+U265</f>
        <v/>
      </c>
      <c r="Y265" s="121" t="n"/>
      <c r="Z265" s="121" t="n"/>
      <c r="AA265" s="122" t="n"/>
      <c r="AB265" s="122" t="n"/>
      <c r="AC265" s="122" t="n"/>
      <c r="AD265" s="123">
        <f>AC265+AB265+AA265</f>
        <v/>
      </c>
      <c r="AE265" s="124">
        <f>IFERROR(AD265/X265-1,"")</f>
        <v/>
      </c>
      <c r="AF265" s="217">
        <f>IF(LOWER(T265)="ILS",12,1)*X265/VLOOKUP($T265,CPC_USDConversion_xlTbl[[Currency2]:[Units/1 USD]],2,FALSE)</f>
        <v/>
      </c>
      <c r="AG265" s="217">
        <f>IF(LOWER(T265)="ILS",12,1)*AD265/VLOOKUP($T265,CPC_USDConversion_xlTbl[[Currency2]:[Units/1 USD]],2,FALSE)</f>
        <v/>
      </c>
      <c r="AH265" s="126">
        <f>AF265/VLOOKUP($S265,'CP$'!$B$5:$D$74,2,FALSE)</f>
        <v/>
      </c>
      <c r="AI265" s="126">
        <f>AG265/VLOOKUP($S265,'CP$'!$B$5:$D$74,2,FALSE)</f>
        <v/>
      </c>
      <c r="AJ265" s="52" t="n"/>
      <c r="AK265" s="127" t="inlineStr">
        <is>
          <t>Sales Variable</t>
        </is>
      </c>
      <c r="AL265" s="218" t="n"/>
      <c r="AM265" s="129" t="n"/>
      <c r="AN265" s="121" t="n"/>
      <c r="AO265" s="130" t="n"/>
      <c r="AP265" s="131">
        <f>IFERROR(AO265/AM265,"")</f>
        <v/>
      </c>
      <c r="AQ265" s="219">
        <f>AO265*CC265</f>
        <v/>
      </c>
      <c r="AR265" s="219" t="n"/>
      <c r="AS265" s="220">
        <f>AQ265-AR265</f>
        <v/>
      </c>
      <c r="AT265" s="217">
        <f>AS265/VLOOKUP($T265,'USD Converstion'!$C$7:$D$174,2,FALSE)</f>
        <v/>
      </c>
      <c r="AU265" s="52" t="n"/>
      <c r="AV265" s="221" t="n"/>
      <c r="AW265" s="222" t="n"/>
      <c r="AX265" s="222" t="n"/>
      <c r="AY265" s="223" t="n"/>
      <c r="AZ265" s="52" t="n"/>
      <c r="BA265" s="137" t="n"/>
      <c r="BB265" s="138" t="inlineStr">
        <is>
          <t xml:space="preserve"> </t>
        </is>
      </c>
      <c r="BC265" s="52" t="n"/>
      <c r="BD265" s="219" t="n">
        <v>78000</v>
      </c>
      <c r="BE265" s="219" t="n">
        <v>52000</v>
      </c>
      <c r="BF265" s="219" t="n"/>
      <c r="BG265" s="120">
        <f>BF265+BE265+BD265</f>
        <v/>
      </c>
      <c r="BH265" s="217">
        <f>IF(LOWER(T265)="ILS",12,1)*BG265/VLOOKUP($T265,CPC_USDConversion_xlTbl[[Currency2]:[Units/1 USD]],2,FALSE)</f>
        <v/>
      </c>
      <c r="BI265" s="224">
        <f>BH265/VLOOKUP($S265,'CP$'!$B$5:$D$74,2,FALSE)</f>
        <v/>
      </c>
      <c r="BJ265" s="140" t="n">
        <v>100000</v>
      </c>
      <c r="BK265" s="140" t="n">
        <v>150000</v>
      </c>
      <c r="BL265" s="141">
        <f>IFERROR(U265/X265,"")</f>
        <v/>
      </c>
      <c r="BM265" s="141">
        <f>IFERROR(V265/X265,"")</f>
        <v/>
      </c>
      <c r="BN265" s="141">
        <f>IFERROR(W265/X265,"")</f>
        <v/>
      </c>
      <c r="BO265" s="141">
        <f>IFERROR(AA265/AD265,"")</f>
        <v/>
      </c>
      <c r="BP265" s="141">
        <f>IFERROR(AB265/AD265,"")</f>
        <v/>
      </c>
      <c r="BQ265" s="141">
        <f>IFERROR(AC265/AD265,"")</f>
        <v/>
      </c>
      <c r="BR265" s="119" t="n">
        <v>3</v>
      </c>
      <c r="BS265" s="119" t="n">
        <v>2</v>
      </c>
      <c r="BT265" s="119" t="n">
        <v>4</v>
      </c>
      <c r="BU265" s="119" t="n"/>
      <c r="BV265" s="119" t="n"/>
      <c r="BW265" s="119" t="n"/>
      <c r="BX265" s="119" t="n"/>
      <c r="BY265" s="119" t="n"/>
      <c r="BZ265" s="119" t="inlineStr">
        <is>
          <t>Employee</t>
        </is>
      </c>
      <c r="CA265" s="142" t="inlineStr">
        <is>
          <t>S43P</t>
        </is>
      </c>
      <c r="CB265" s="131" t="n">
        <v>1</v>
      </c>
      <c r="CC265" s="143">
        <f>IF(P265&gt;1,1,P265)*CB265</f>
        <v/>
      </c>
      <c r="CD265" s="143" t="n"/>
      <c r="CE265" s="222" t="n"/>
      <c r="CF265" s="86" t="n"/>
      <c r="CG265" s="219" t="n">
        <v>127029.2682926829</v>
      </c>
      <c r="CH265" s="217">
        <f>IF(LOWER(T265)="ILS",12,1)*CG265/VLOOKUP($T265,CPC_USDConversion_xlTbl[[Currency2]:[Units/1 USD]],2,FALSE)</f>
        <v/>
      </c>
      <c r="CI265" s="225">
        <f>AF265</f>
        <v/>
      </c>
      <c r="CJ265" s="225">
        <f>IFERROR(CI265-CH265,"")</f>
        <v/>
      </c>
      <c r="CK265" s="140">
        <f>ROUND(AN265*CC265,-2)</f>
        <v/>
      </c>
      <c r="CL265" s="217">
        <f>CK265/VLOOKUP($T265,'USD Converstion'!$C$7:$D$174,2,FALSE)</f>
        <v/>
      </c>
      <c r="CM265" s="145">
        <f>IF(AD265&gt;X265,1,0)</f>
        <v/>
      </c>
      <c r="CN265" s="225">
        <f>IF(CM265&gt;0,AG265,0)</f>
        <v/>
      </c>
      <c r="CO265" s="225">
        <f>IF(CM265=0,0,AF265)</f>
        <v/>
      </c>
      <c r="CP265" s="146" t="n">
        <v>0</v>
      </c>
      <c r="CQ265" s="147" t="inlineStr">
        <is>
          <t>Regular</t>
        </is>
      </c>
      <c r="CR265" s="225">
        <f>AM265/VLOOKUP(T265,'USD Converstion'!$C$7:$D$174,2,FALSE)</f>
        <v/>
      </c>
      <c r="CS265" s="226">
        <f>AT265</f>
        <v/>
      </c>
      <c r="CT265" s="222" t="n">
        <v>0</v>
      </c>
      <c r="CU265" s="227" t="n"/>
      <c r="CV265" s="145">
        <f>IF(AX265&gt;0,1,0)</f>
        <v/>
      </c>
      <c r="CW265" s="145">
        <f>IF(AY265&gt;0,1,0)</f>
        <v/>
      </c>
      <c r="CX265" s="52" t="n">
        <v>0</v>
      </c>
      <c r="DM265">
        <f>IF(LOWER(T265)="ILS",12,1)*Y265/VLOOKUP($T265,CPC_USDConversion_xlTbl[[Currency2]:[Units/1 USD]],2,FALSE)</f>
        <v/>
      </c>
    </row>
    <row r="266">
      <c r="B266" s="113" t="n">
        <v>136182</v>
      </c>
      <c r="C266" s="113" t="n">
        <v>119327</v>
      </c>
      <c r="D266" s="113" t="n">
        <v>62276</v>
      </c>
      <c r="E266" s="114" t="inlineStr">
        <is>
          <t>Taoufik Mansour</t>
        </is>
      </c>
      <c r="F266" s="152" t="inlineStr">
        <is>
          <t>Account Manager</t>
        </is>
      </c>
      <c r="G266" s="113" t="inlineStr">
        <is>
          <t>Iberia</t>
        </is>
      </c>
      <c r="H266" s="113" t="inlineStr">
        <is>
          <t>Mario Garcia</t>
        </is>
      </c>
      <c r="I266" s="113" t="inlineStr">
        <is>
          <t>Roberto Pozzi</t>
        </is>
      </c>
      <c r="J266" s="114" t="inlineStr">
        <is>
          <t>Thorsten Freitag</t>
        </is>
      </c>
      <c r="K266" s="114" t="inlineStr">
        <is>
          <t>Bruno Darmon</t>
        </is>
      </c>
      <c r="L266" s="113" t="inlineStr">
        <is>
          <t>EMEA Sales</t>
        </is>
      </c>
      <c r="M266" s="115" t="n">
        <v>1</v>
      </c>
      <c r="N266" s="151">
        <f>LEFT(CA266,3)</f>
        <v/>
      </c>
      <c r="O266" s="216" t="n">
        <v>43521</v>
      </c>
      <c r="P266" s="118">
        <f>($D$5-O266)/365</f>
        <v/>
      </c>
      <c r="Q266" s="119">
        <f>Q266</f>
        <v/>
      </c>
      <c r="R266" s="52" t="n"/>
      <c r="S266" s="120" t="inlineStr">
        <is>
          <t>Spain</t>
        </is>
      </c>
      <c r="T266" s="120" t="inlineStr">
        <is>
          <t>EUR</t>
        </is>
      </c>
      <c r="U266" s="120" t="n">
        <v>88250</v>
      </c>
      <c r="V266" s="120" t="n">
        <v>38481.81818181818</v>
      </c>
      <c r="W266" s="120" t="n"/>
      <c r="X266" s="120">
        <f>W266+V266+U266</f>
        <v/>
      </c>
      <c r="Y266" s="121" t="n"/>
      <c r="Z266" s="121" t="n"/>
      <c r="AA266" s="122" t="n"/>
      <c r="AB266" s="122" t="n"/>
      <c r="AC266" s="122" t="n"/>
      <c r="AD266" s="123">
        <f>AC266+AB266+AA266</f>
        <v/>
      </c>
      <c r="AE266" s="124">
        <f>IFERROR(AD266/X266-1,"")</f>
        <v/>
      </c>
      <c r="AF266" s="217">
        <f>IF(LOWER(T266)="ILS",12,1)*X266/VLOOKUP($T266,CPC_USDConversion_xlTbl[[Currency2]:[Units/1 USD]],2,FALSE)</f>
        <v/>
      </c>
      <c r="AG266" s="217">
        <f>IF(LOWER(T266)="ILS",12,1)*AD266/VLOOKUP($T266,CPC_USDConversion_xlTbl[[Currency2]:[Units/1 USD]],2,FALSE)</f>
        <v/>
      </c>
      <c r="AH266" s="126">
        <f>AF266/VLOOKUP($S266,'CP$'!$B$5:$D$74,2,FALSE)</f>
        <v/>
      </c>
      <c r="AI266" s="126">
        <f>AG266/VLOOKUP($S266,'CP$'!$B$5:$D$74,2,FALSE)</f>
        <v/>
      </c>
      <c r="AJ266" s="52" t="n"/>
      <c r="AK266" s="127" t="inlineStr">
        <is>
          <t>Sales Variable</t>
        </is>
      </c>
      <c r="AL266" s="218" t="n"/>
      <c r="AM266" s="129" t="n"/>
      <c r="AN266" s="121" t="n"/>
      <c r="AO266" s="130" t="n"/>
      <c r="AP266" s="131">
        <f>IFERROR(AO266/AM266,"")</f>
        <v/>
      </c>
      <c r="AQ266" s="219">
        <f>AO266*CC266</f>
        <v/>
      </c>
      <c r="AR266" s="219" t="n"/>
      <c r="AS266" s="220">
        <f>AQ266-AR266</f>
        <v/>
      </c>
      <c r="AT266" s="217">
        <f>AS266/VLOOKUP($T266,'USD Converstion'!$C$7:$D$174,2,FALSE)</f>
        <v/>
      </c>
      <c r="AU266" s="52" t="n"/>
      <c r="AV266" s="221" t="n"/>
      <c r="AW266" s="222" t="n"/>
      <c r="AX266" s="222" t="n"/>
      <c r="AY266" s="223" t="n"/>
      <c r="AZ266" s="52" t="n"/>
      <c r="BA266" s="137" t="inlineStr">
        <is>
          <t>January, 2021 - Title change from Major Account Manager to Account Manager</t>
        </is>
      </c>
      <c r="BB266" s="138" t="inlineStr">
        <is>
          <t xml:space="preserve"> </t>
        </is>
      </c>
      <c r="BC266" s="52" t="n"/>
      <c r="BD266" s="219" t="n">
        <v>60000</v>
      </c>
      <c r="BE266" s="219" t="n">
        <v>40000</v>
      </c>
      <c r="BF266" s="219" t="n"/>
      <c r="BG266" s="120">
        <f>BF266+BE266+BD266</f>
        <v/>
      </c>
      <c r="BH266" s="217">
        <f>IF(LOWER(T266)="ILS",12,1)*BG266/VLOOKUP($T266,CPC_USDConversion_xlTbl[[Currency2]:[Units/1 USD]],2,FALSE)</f>
        <v/>
      </c>
      <c r="BI266" s="224">
        <f>BH266/VLOOKUP($S266,'CP$'!$B$5:$D$74,2,FALSE)</f>
        <v/>
      </c>
      <c r="BJ266" s="140" t="n">
        <v>70000</v>
      </c>
      <c r="BK266" s="140" t="n">
        <v>120000</v>
      </c>
      <c r="BL266" s="141">
        <f>IFERROR(U266/X266,"")</f>
        <v/>
      </c>
      <c r="BM266" s="141">
        <f>IFERROR(V266/X266,"")</f>
        <v/>
      </c>
      <c r="BN266" s="141">
        <f>IFERROR(W266/X266,"")</f>
        <v/>
      </c>
      <c r="BO266" s="141">
        <f>IFERROR(AA266/AD266,"")</f>
        <v/>
      </c>
      <c r="BP266" s="141">
        <f>IFERROR(AB266/AD266,"")</f>
        <v/>
      </c>
      <c r="BQ266" s="141">
        <f>IFERROR(AC266/AD266,"")</f>
        <v/>
      </c>
      <c r="BR266" s="119" t="n">
        <v>3</v>
      </c>
      <c r="BS266" s="119" t="n">
        <v>3</v>
      </c>
      <c r="BT266" s="119" t="n">
        <v>4</v>
      </c>
      <c r="BU266" s="119" t="n"/>
      <c r="BV266" s="119" t="n"/>
      <c r="BW266" s="119" t="n"/>
      <c r="BX266" s="119" t="n"/>
      <c r="BY266" s="119" t="n"/>
      <c r="BZ266" s="119" t="inlineStr">
        <is>
          <t>Employee</t>
        </is>
      </c>
      <c r="CA266" s="142" t="inlineStr">
        <is>
          <t>S53P</t>
        </is>
      </c>
      <c r="CB266" s="131" t="n">
        <v>1</v>
      </c>
      <c r="CC266" s="143">
        <f>IF(P266&gt;1,1,P266)*CB266</f>
        <v/>
      </c>
      <c r="CD266" s="143" t="n"/>
      <c r="CE266" s="222" t="n"/>
      <c r="CF266" s="86" t="n"/>
      <c r="CG266" s="219" t="n">
        <v>102639.0243902439</v>
      </c>
      <c r="CH266" s="217">
        <f>IF(LOWER(T266)="ILS",12,1)*CG266/VLOOKUP($T266,CPC_USDConversion_xlTbl[[Currency2]:[Units/1 USD]],2,FALSE)</f>
        <v/>
      </c>
      <c r="CI266" s="225">
        <f>AF266</f>
        <v/>
      </c>
      <c r="CJ266" s="225">
        <f>IFERROR(CI266-CH266,"")</f>
        <v/>
      </c>
      <c r="CK266" s="140">
        <f>ROUND(AN266*CC266,-2)</f>
        <v/>
      </c>
      <c r="CL266" s="217">
        <f>CK266/VLOOKUP($T266,'USD Converstion'!$C$7:$D$174,2,FALSE)</f>
        <v/>
      </c>
      <c r="CM266" s="145">
        <f>IF(AD266&gt;X266,1,0)</f>
        <v/>
      </c>
      <c r="CN266" s="225">
        <f>IF(CM266&gt;0,AG266,0)</f>
        <v/>
      </c>
      <c r="CO266" s="225">
        <f>IF(CM266=0,0,AF266)</f>
        <v/>
      </c>
      <c r="CP266" s="146" t="n">
        <v>0</v>
      </c>
      <c r="CQ266" s="147" t="inlineStr">
        <is>
          <t>Regular</t>
        </is>
      </c>
      <c r="CR266" s="225">
        <f>AM266/VLOOKUP(T266,'USD Converstion'!$C$7:$D$174,2,FALSE)</f>
        <v/>
      </c>
      <c r="CS266" s="226">
        <f>AT266</f>
        <v/>
      </c>
      <c r="CT266" s="222" t="n">
        <v>0</v>
      </c>
      <c r="CU266" s="227" t="n"/>
      <c r="CV266" s="145">
        <f>IF(AX266&gt;0,1,0)</f>
        <v/>
      </c>
      <c r="CW266" s="145">
        <f>IF(AY266&gt;0,1,0)</f>
        <v/>
      </c>
      <c r="CX266" s="52" t="n">
        <v>0</v>
      </c>
      <c r="DM266">
        <f>IF(LOWER(T266)="ILS",12,1)*Y266/VLOOKUP($T266,CPC_USDConversion_xlTbl[[Currency2]:[Units/1 USD]],2,FALSE)</f>
        <v/>
      </c>
    </row>
    <row r="267">
      <c r="B267" s="113" t="n">
        <v>125433</v>
      </c>
      <c r="C267" s="113" t="n">
        <v>77500</v>
      </c>
      <c r="D267" s="113" t="n">
        <v>35231</v>
      </c>
      <c r="E267" s="114" t="inlineStr">
        <is>
          <t>Teresa Villoslada</t>
        </is>
      </c>
      <c r="F267" s="152" t="inlineStr">
        <is>
          <t>Office Manager</t>
        </is>
      </c>
      <c r="G267" s="113" t="inlineStr">
        <is>
          <t>Iberia</t>
        </is>
      </c>
      <c r="H267" s="113" t="inlineStr">
        <is>
          <t>Mario Garcia</t>
        </is>
      </c>
      <c r="I267" s="113" t="inlineStr">
        <is>
          <t>Roberto Pozzi</t>
        </is>
      </c>
      <c r="J267" s="114" t="inlineStr">
        <is>
          <t>Thorsten Freitag</t>
        </is>
      </c>
      <c r="K267" s="114" t="inlineStr">
        <is>
          <t>Bruno Darmon</t>
        </is>
      </c>
      <c r="L267" s="113" t="inlineStr">
        <is>
          <t>EMEA Sales</t>
        </is>
      </c>
      <c r="M267" s="115" t="n">
        <v>1</v>
      </c>
      <c r="N267" s="151">
        <f>LEFT(CA267,3)</f>
        <v/>
      </c>
      <c r="O267" s="216" t="n">
        <v>43556</v>
      </c>
      <c r="P267" s="118">
        <f>($D$5-O267)/365</f>
        <v/>
      </c>
      <c r="Q267" s="119">
        <f>Q267</f>
        <v/>
      </c>
      <c r="R267" s="52" t="n"/>
      <c r="S267" s="120" t="inlineStr">
        <is>
          <t>Spain</t>
        </is>
      </c>
      <c r="T267" s="120" t="inlineStr">
        <is>
          <t>EUR</t>
        </is>
      </c>
      <c r="U267" s="120" t="n">
        <v>55750</v>
      </c>
      <c r="V267" s="120" t="n"/>
      <c r="W267" s="120" t="n"/>
      <c r="X267" s="120">
        <f>W267+V267+U267</f>
        <v/>
      </c>
      <c r="Y267" s="121" t="n"/>
      <c r="Z267" s="121" t="n"/>
      <c r="AA267" s="122" t="n"/>
      <c r="AB267" s="122" t="n"/>
      <c r="AC267" s="122" t="n"/>
      <c r="AD267" s="123">
        <f>AC267+AB267+AA267</f>
        <v/>
      </c>
      <c r="AE267" s="124">
        <f>IFERROR(AD267/X267-1,"")</f>
        <v/>
      </c>
      <c r="AF267" s="217">
        <f>IF(LOWER(T267)="ILS",12,1)*X267/VLOOKUP($T267,CPC_USDConversion_xlTbl[[Currency2]:[Units/1 USD]],2,FALSE)</f>
        <v/>
      </c>
      <c r="AG267" s="217">
        <f>IF(LOWER(T267)="ILS",12,1)*AD267/VLOOKUP($T267,CPC_USDConversion_xlTbl[[Currency2]:[Units/1 USD]],2,FALSE)</f>
        <v/>
      </c>
      <c r="AH267" s="126">
        <f>AF267/VLOOKUP($S267,'CP$'!$B$5:$D$74,2,FALSE)</f>
        <v/>
      </c>
      <c r="AI267" s="126">
        <f>AG267/VLOOKUP($S267,'CP$'!$B$5:$D$74,2,FALSE)</f>
        <v/>
      </c>
      <c r="AJ267" s="52" t="n"/>
      <c r="AK267" s="127" t="inlineStr">
        <is>
          <t>No Bonus Plan</t>
        </is>
      </c>
      <c r="AL267" s="218" t="n"/>
      <c r="AM267" s="129" t="n"/>
      <c r="AN267" s="121" t="n"/>
      <c r="AO267" s="130" t="n"/>
      <c r="AP267" s="131">
        <f>IFERROR(AO267/AM267,"")</f>
        <v/>
      </c>
      <c r="AQ267" s="219">
        <f>AO267*CC267</f>
        <v/>
      </c>
      <c r="AR267" s="219" t="n"/>
      <c r="AS267" s="220">
        <f>AQ267-AR267</f>
        <v/>
      </c>
      <c r="AT267" s="217">
        <f>AS267/VLOOKUP($T267,'USD Converstion'!$C$7:$D$174,2,FALSE)</f>
        <v/>
      </c>
      <c r="AU267" s="52" t="n"/>
      <c r="AV267" s="221" t="n">
        <v>43957</v>
      </c>
      <c r="AW267" s="222" t="n">
        <v>7895.961165048543</v>
      </c>
      <c r="AX267" s="222" t="n"/>
      <c r="AY267" s="223" t="n"/>
      <c r="AZ267" s="52" t="n"/>
      <c r="BA267" s="137" t="n"/>
      <c r="BB267" s="138" t="inlineStr">
        <is>
          <t xml:space="preserve"> </t>
        </is>
      </c>
      <c r="BC267" s="52" t="n"/>
      <c r="BD267" s="219" t="n">
        <v>35000</v>
      </c>
      <c r="BE267" s="219" t="n"/>
      <c r="BF267" s="219" t="n"/>
      <c r="BG267" s="120">
        <f>BF267+BE267+BD267</f>
        <v/>
      </c>
      <c r="BH267" s="217">
        <f>IF(LOWER(T267)="ILS",12,1)*BG267/VLOOKUP($T267,CPC_USDConversion_xlTbl[[Currency2]:[Units/1 USD]],2,FALSE)</f>
        <v/>
      </c>
      <c r="BI267" s="224">
        <f>BH267/VLOOKUP($S267,'CP$'!$B$5:$D$74,2,FALSE)</f>
        <v/>
      </c>
      <c r="BJ267" s="140" t="n">
        <v>30000</v>
      </c>
      <c r="BK267" s="140" t="n">
        <v>45000</v>
      </c>
      <c r="BL267" s="141">
        <f>IFERROR(U267/X267,"")</f>
        <v/>
      </c>
      <c r="BM267" s="141">
        <f>IFERROR(V267/X267,"")</f>
        <v/>
      </c>
      <c r="BN267" s="141">
        <f>IFERROR(W267/X267,"")</f>
        <v/>
      </c>
      <c r="BO267" s="141">
        <f>IFERROR(AA267/AD267,"")</f>
        <v/>
      </c>
      <c r="BP267" s="141">
        <f>IFERROR(AB267/AD267,"")</f>
        <v/>
      </c>
      <c r="BQ267" s="141">
        <f>IFERROR(AC267/AD267,"")</f>
        <v/>
      </c>
      <c r="BR267" s="119" t="n">
        <v>3</v>
      </c>
      <c r="BS267" s="119" t="n">
        <v>4</v>
      </c>
      <c r="BT267" s="119" t="n">
        <v>4</v>
      </c>
      <c r="BU267" s="119" t="n"/>
      <c r="BV267" s="119" t="n"/>
      <c r="BW267" s="119" t="n"/>
      <c r="BX267" s="119" t="n"/>
      <c r="BY267" s="119" t="n"/>
      <c r="BZ267" s="119" t="inlineStr">
        <is>
          <t>Employee</t>
        </is>
      </c>
      <c r="CA267" s="142" t="inlineStr">
        <is>
          <t>P53P</t>
        </is>
      </c>
      <c r="CB267" s="131" t="n">
        <v>1</v>
      </c>
      <c r="CC267" s="143">
        <f>IF(P267&gt;1,1,P267)*CB267</f>
        <v/>
      </c>
      <c r="CD267" s="143" t="n"/>
      <c r="CE267" s="222" t="n">
        <v>8979</v>
      </c>
      <c r="CF267" s="86" t="n"/>
      <c r="CG267" s="219" t="n">
        <v>36297.56097560976</v>
      </c>
      <c r="CH267" s="217">
        <f>IF(LOWER(T267)="ILS",12,1)*CG267/VLOOKUP($T267,CPC_USDConversion_xlTbl[[Currency2]:[Units/1 USD]],2,FALSE)</f>
        <v/>
      </c>
      <c r="CI267" s="225">
        <f>AF267</f>
        <v/>
      </c>
      <c r="CJ267" s="225">
        <f>IFERROR(CI267-CH267,"")</f>
        <v/>
      </c>
      <c r="CK267" s="140">
        <f>ROUND(AN267*CC267,-2)</f>
        <v/>
      </c>
      <c r="CL267" s="217">
        <f>CK267/VLOOKUP($T267,'USD Converstion'!$C$7:$D$174,2,FALSE)</f>
        <v/>
      </c>
      <c r="CM267" s="145">
        <f>IF(AD267&gt;X267,1,0)</f>
        <v/>
      </c>
      <c r="CN267" s="225">
        <f>IF(CM267&gt;0,AG267,0)</f>
        <v/>
      </c>
      <c r="CO267" s="225">
        <f>IF(CM267=0,0,AF267)</f>
        <v/>
      </c>
      <c r="CP267" s="146" t="n">
        <v>0</v>
      </c>
      <c r="CQ267" s="147" t="inlineStr">
        <is>
          <t>Regular</t>
        </is>
      </c>
      <c r="CR267" s="225">
        <f>AM267/VLOOKUP(T267,'USD Converstion'!$C$7:$D$174,2,FALSE)</f>
        <v/>
      </c>
      <c r="CS267" s="226">
        <f>AT267</f>
        <v/>
      </c>
      <c r="CT267" s="222" t="n">
        <v>0</v>
      </c>
      <c r="CU267" s="227" t="n"/>
      <c r="CV267" s="145">
        <f>IF(AX267&gt;0,1,0)</f>
        <v/>
      </c>
      <c r="CW267" s="145">
        <f>IF(AY267&gt;0,1,0)</f>
        <v/>
      </c>
      <c r="CX267" s="52" t="n">
        <v>0</v>
      </c>
      <c r="DM267">
        <f>IF(LOWER(T267)="ILS",12,1)*Y267/VLOOKUP($T267,CPC_USDConversion_xlTbl[[Currency2]:[Units/1 USD]],2,FALSE)</f>
        <v/>
      </c>
    </row>
    <row r="268">
      <c r="B268" s="113" t="n">
        <v>138384</v>
      </c>
      <c r="C268" s="113" t="n">
        <v>124319</v>
      </c>
      <c r="D268" s="113" t="n">
        <v>75391</v>
      </c>
      <c r="E268" s="114" t="inlineStr">
        <is>
          <t>Anthony Bates</t>
        </is>
      </c>
      <c r="F268" s="152" t="inlineStr">
        <is>
          <t>Strategic Account Manager</t>
        </is>
      </c>
      <c r="G268" s="113" t="inlineStr">
        <is>
          <t>Global Strategic Sales Team</t>
        </is>
      </c>
      <c r="H268" s="113" t="inlineStr">
        <is>
          <t>Robert Pizzari</t>
        </is>
      </c>
      <c r="I268" s="113" t="inlineStr">
        <is>
          <t>Robert Pizzari</t>
        </is>
      </c>
      <c r="J268" s="114" t="inlineStr">
        <is>
          <t>Sharat Sinha</t>
        </is>
      </c>
      <c r="K268" s="114" t="inlineStr">
        <is>
          <t>Sharat Sinha</t>
        </is>
      </c>
      <c r="L268" s="113" t="inlineStr">
        <is>
          <t>APAC Sales</t>
        </is>
      </c>
      <c r="M268" s="115" t="n">
        <v>1</v>
      </c>
      <c r="N268" s="151">
        <f>LEFT(CA268,3)</f>
        <v/>
      </c>
      <c r="O268" s="216" t="n">
        <v>42310</v>
      </c>
      <c r="P268" s="118">
        <f>($D$5-O268)/365</f>
        <v/>
      </c>
      <c r="Q268" s="119">
        <f>Q268</f>
        <v/>
      </c>
      <c r="R268" s="52" t="n"/>
      <c r="S268" s="120" t="inlineStr">
        <is>
          <t>Australia</t>
        </is>
      </c>
      <c r="T268" s="120" t="inlineStr">
        <is>
          <t>AUD</t>
        </is>
      </c>
      <c r="U268" s="120" t="n">
        <v>260750</v>
      </c>
      <c r="V268" s="120" t="n">
        <v>122118.1818181818</v>
      </c>
      <c r="W268" s="120" t="n"/>
      <c r="X268" s="120">
        <f>W268+V268+U268</f>
        <v/>
      </c>
      <c r="Y268" s="121" t="n"/>
      <c r="Z268" s="121" t="n"/>
      <c r="AA268" s="122" t="n"/>
      <c r="AB268" s="122" t="n"/>
      <c r="AC268" s="122" t="n"/>
      <c r="AD268" s="123">
        <f>AC268+AB268+AA268</f>
        <v/>
      </c>
      <c r="AE268" s="124">
        <f>IFERROR(AD268/X268-1,"")</f>
        <v/>
      </c>
      <c r="AF268" s="217">
        <f>IF(LOWER(T268)="ILS",12,1)*X268/VLOOKUP($T268,CPC_USDConversion_xlTbl[[Currency2]:[Units/1 USD]],2,FALSE)</f>
        <v/>
      </c>
      <c r="AG268" s="217">
        <f>IF(LOWER(T268)="ILS",12,1)*AD268/VLOOKUP($T268,CPC_USDConversion_xlTbl[[Currency2]:[Units/1 USD]],2,FALSE)</f>
        <v/>
      </c>
      <c r="AH268" s="126">
        <f>AF268/VLOOKUP($S268,'CP$'!$B$5:$D$74,2,FALSE)</f>
        <v/>
      </c>
      <c r="AI268" s="126">
        <f>AG268/VLOOKUP($S268,'CP$'!$B$5:$D$74,2,FALSE)</f>
        <v/>
      </c>
      <c r="AJ268" s="52" t="n"/>
      <c r="AK268" s="127" t="inlineStr">
        <is>
          <t>Sales Variable</t>
        </is>
      </c>
      <c r="AL268" s="218" t="n"/>
      <c r="AM268" s="129" t="n"/>
      <c r="AN268" s="121" t="n"/>
      <c r="AO268" s="130" t="n"/>
      <c r="AP268" s="131">
        <f>IFERROR(AO268/AM268,"")</f>
        <v/>
      </c>
      <c r="AQ268" s="219">
        <f>AO268*CC268</f>
        <v/>
      </c>
      <c r="AR268" s="219" t="n"/>
      <c r="AS268" s="220">
        <f>AQ268-AR268</f>
        <v/>
      </c>
      <c r="AT268" s="217">
        <f>AS268/VLOOKUP($T268,'USD Converstion'!$C$7:$D$174,2,FALSE)</f>
        <v/>
      </c>
      <c r="AU268" s="52" t="n"/>
      <c r="AV268" s="221" t="n">
        <v>43957</v>
      </c>
      <c r="AW268" s="222" t="n">
        <v>38975.52427184465</v>
      </c>
      <c r="AX268" s="222" t="n"/>
      <c r="AY268" s="223" t="n"/>
      <c r="AZ268" s="52" t="n"/>
      <c r="BA268" s="137" t="n"/>
      <c r="BB268" s="138" t="inlineStr">
        <is>
          <t xml:space="preserve"> </t>
        </is>
      </c>
      <c r="BC268" s="52" t="n"/>
      <c r="BD268" s="219" t="n">
        <v>184000</v>
      </c>
      <c r="BE268" s="219" t="n">
        <v>123000</v>
      </c>
      <c r="BF268" s="219" t="n"/>
      <c r="BG268" s="120">
        <f>BF268+BE268+BD268</f>
        <v/>
      </c>
      <c r="BH268" s="217">
        <f>IF(LOWER(T268)="ILS",12,1)*BG268/VLOOKUP($T268,CPC_USDConversion_xlTbl[[Currency2]:[Units/1 USD]],2,FALSE)</f>
        <v/>
      </c>
      <c r="BI268" s="224">
        <f>BH268/VLOOKUP($S268,'CP$'!$B$5:$D$74,2,FALSE)</f>
        <v/>
      </c>
      <c r="BJ268" s="140" t="n">
        <v>240000</v>
      </c>
      <c r="BK268" s="140" t="n">
        <v>335000</v>
      </c>
      <c r="BL268" s="141">
        <f>IFERROR(U268/X268,"")</f>
        <v/>
      </c>
      <c r="BM268" s="141">
        <f>IFERROR(V268/X268,"")</f>
        <v/>
      </c>
      <c r="BN268" s="141">
        <f>IFERROR(W268/X268,"")</f>
        <v/>
      </c>
      <c r="BO268" s="141">
        <f>IFERROR(AA268/AD268,"")</f>
        <v/>
      </c>
      <c r="BP268" s="141">
        <f>IFERROR(AB268/AD268,"")</f>
        <v/>
      </c>
      <c r="BQ268" s="141">
        <f>IFERROR(AC268/AD268,"")</f>
        <v/>
      </c>
      <c r="BR268" s="119" t="n">
        <v>4</v>
      </c>
      <c r="BS268" s="119" t="n">
        <v>5</v>
      </c>
      <c r="BT268" s="119" t="n">
        <v>4</v>
      </c>
      <c r="BU268" s="119" t="n"/>
      <c r="BV268" s="119" t="n"/>
      <c r="BW268" s="119" t="n"/>
      <c r="BX268" s="119" t="n"/>
      <c r="BY268" s="119" t="n"/>
      <c r="BZ268" s="119" t="inlineStr">
        <is>
          <t>Employee</t>
        </is>
      </c>
      <c r="CA268" s="142" t="inlineStr">
        <is>
          <t>S43P</t>
        </is>
      </c>
      <c r="CB268" s="131" t="n">
        <v>1</v>
      </c>
      <c r="CC268" s="143">
        <f>IF(P268&gt;1,1,P268)*CB268</f>
        <v/>
      </c>
      <c r="CD268" s="143" t="n"/>
      <c r="CE268" s="222" t="n">
        <v>99726.75999999999</v>
      </c>
      <c r="CF268" s="86" t="n"/>
      <c r="CG268" s="219" t="n">
        <v>327029.2682926829</v>
      </c>
      <c r="CH268" s="217">
        <f>IF(LOWER(T268)="ILS",12,1)*CG268/VLOOKUP($T268,CPC_USDConversion_xlTbl[[Currency2]:[Units/1 USD]],2,FALSE)</f>
        <v/>
      </c>
      <c r="CI268" s="225">
        <f>AF268</f>
        <v/>
      </c>
      <c r="CJ268" s="225">
        <f>IFERROR(CI268-CH268,"")</f>
        <v/>
      </c>
      <c r="CK268" s="140">
        <f>ROUND(AN268*CC268,-2)</f>
        <v/>
      </c>
      <c r="CL268" s="217">
        <f>CK268/VLOOKUP($T268,'USD Converstion'!$C$7:$D$174,2,FALSE)</f>
        <v/>
      </c>
      <c r="CM268" s="145">
        <f>IF(AD268&gt;X268,1,0)</f>
        <v/>
      </c>
      <c r="CN268" s="225">
        <f>IF(CM268&gt;0,AG268,0)</f>
        <v/>
      </c>
      <c r="CO268" s="225">
        <f>IF(CM268=0,0,AF268)</f>
        <v/>
      </c>
      <c r="CP268" s="146" t="n">
        <v>0</v>
      </c>
      <c r="CQ268" s="147" t="inlineStr">
        <is>
          <t>Regular</t>
        </is>
      </c>
      <c r="CR268" s="225">
        <f>AM268/VLOOKUP(T268,'USD Converstion'!$C$7:$D$174,2,FALSE)</f>
        <v/>
      </c>
      <c r="CS268" s="226">
        <f>AT268</f>
        <v/>
      </c>
      <c r="CT268" s="222" t="n">
        <v>0</v>
      </c>
      <c r="CU268" s="227" t="n"/>
      <c r="CV268" s="145">
        <f>IF(AX268&gt;0,1,0)</f>
        <v/>
      </c>
      <c r="CW268" s="145">
        <f>IF(AY268&gt;0,1,0)</f>
        <v/>
      </c>
      <c r="CX268" s="52" t="n">
        <v>0</v>
      </c>
      <c r="DM268">
        <f>IF(LOWER(T268)="ILS",12,1)*Y268/VLOOKUP($T268,CPC_USDConversion_xlTbl[[Currency2]:[Units/1 USD]],2,FALSE)</f>
        <v/>
      </c>
    </row>
    <row r="269">
      <c r="B269" s="113" t="n">
        <v>125066</v>
      </c>
      <c r="C269" s="113" t="n">
        <v>36169</v>
      </c>
      <c r="D269" s="113" t="n">
        <v>71420</v>
      </c>
      <c r="E269" s="114" t="inlineStr">
        <is>
          <t>Faranak Karimi</t>
        </is>
      </c>
      <c r="F269" s="152" t="inlineStr">
        <is>
          <t>Threat Prevention Sales Manager</t>
        </is>
      </c>
      <c r="G269" s="113" t="inlineStr">
        <is>
          <t>EMEA Beyond The Perimeter Sales</t>
        </is>
      </c>
      <c r="H269" s="113" t="inlineStr">
        <is>
          <t>Cristiano Voschion</t>
        </is>
      </c>
      <c r="I269" s="113" t="inlineStr">
        <is>
          <t>Philippe Thenard</t>
        </is>
      </c>
      <c r="J269" s="114" t="inlineStr">
        <is>
          <t>Bruno Darmon</t>
        </is>
      </c>
      <c r="K269" s="114" t="inlineStr">
        <is>
          <t>Bruno Darmon</t>
        </is>
      </c>
      <c r="L269" s="113" t="inlineStr">
        <is>
          <t>EMEA Sales</t>
        </is>
      </c>
      <c r="M269" s="115" t="n">
        <v>1</v>
      </c>
      <c r="N269" s="151">
        <f>LEFT(CA269,3)</f>
        <v/>
      </c>
      <c r="O269" s="216" t="n">
        <v>42170</v>
      </c>
      <c r="P269" s="118">
        <f>($D$5-O269)/365</f>
        <v/>
      </c>
      <c r="Q269" s="119">
        <f>Q269</f>
        <v/>
      </c>
      <c r="R269" s="52" t="n"/>
      <c r="S269" s="120" t="inlineStr">
        <is>
          <t>France</t>
        </is>
      </c>
      <c r="T269" s="120" t="inlineStr">
        <is>
          <t>EUR</t>
        </is>
      </c>
      <c r="U269" s="120" t="n">
        <v>129396.875</v>
      </c>
      <c r="V269" s="120" t="n">
        <v>58390.90909090909</v>
      </c>
      <c r="W269" s="120" t="n"/>
      <c r="X269" s="120">
        <f>W269+V269+U269</f>
        <v/>
      </c>
      <c r="Y269" s="121" t="n"/>
      <c r="Z269" s="121" t="n"/>
      <c r="AA269" s="122" t="n"/>
      <c r="AB269" s="122" t="n"/>
      <c r="AC269" s="122" t="n"/>
      <c r="AD269" s="123">
        <f>AC269+AB269+AA269</f>
        <v/>
      </c>
      <c r="AE269" s="124">
        <f>IFERROR(AD269/X269-1,"")</f>
        <v/>
      </c>
      <c r="AF269" s="217">
        <f>IF(LOWER(T269)="ILS",12,1)*X269/VLOOKUP($T269,CPC_USDConversion_xlTbl[[Currency2]:[Units/1 USD]],2,FALSE)</f>
        <v/>
      </c>
      <c r="AG269" s="217">
        <f>IF(LOWER(T269)="ILS",12,1)*AD269/VLOOKUP($T269,CPC_USDConversion_xlTbl[[Currency2]:[Units/1 USD]],2,FALSE)</f>
        <v/>
      </c>
      <c r="AH269" s="126">
        <f>AF269/VLOOKUP($S269,'CP$'!$B$5:$D$74,2,FALSE)</f>
        <v/>
      </c>
      <c r="AI269" s="126">
        <f>AG269/VLOOKUP($S269,'CP$'!$B$5:$D$74,2,FALSE)</f>
        <v/>
      </c>
      <c r="AJ269" s="52" t="n"/>
      <c r="AK269" s="127" t="inlineStr">
        <is>
          <t>Sales Variable</t>
        </is>
      </c>
      <c r="AL269" s="218" t="n"/>
      <c r="AM269" s="129" t="n"/>
      <c r="AN269" s="121" t="n"/>
      <c r="AO269" s="130" t="n"/>
      <c r="AP269" s="131">
        <f>IFERROR(AO269/AM269,"")</f>
        <v/>
      </c>
      <c r="AQ269" s="219">
        <f>AO269*CC269</f>
        <v/>
      </c>
      <c r="AR269" s="219" t="n"/>
      <c r="AS269" s="220">
        <f>AQ269-AR269</f>
        <v/>
      </c>
      <c r="AT269" s="217">
        <f>AS269/VLOOKUP($T269,'USD Converstion'!$C$7:$D$174,2,FALSE)</f>
        <v/>
      </c>
      <c r="AU269" s="52" t="n"/>
      <c r="AV269" s="221" t="n">
        <v>43957</v>
      </c>
      <c r="AW269" s="222" t="n">
        <v>48719.94174757281</v>
      </c>
      <c r="AX269" s="222" t="n"/>
      <c r="AY269" s="223" t="n"/>
      <c r="AZ269" s="52" t="n"/>
      <c r="BA269" s="137" t="n"/>
      <c r="BB269" s="138" t="inlineStr">
        <is>
          <t xml:space="preserve"> </t>
        </is>
      </c>
      <c r="BC269" s="52" t="n"/>
      <c r="BD269" s="219" t="n">
        <v>91350</v>
      </c>
      <c r="BE269" s="219" t="n">
        <v>60900</v>
      </c>
      <c r="BF269" s="219" t="n"/>
      <c r="BG269" s="120">
        <f>BF269+BE269+BD269</f>
        <v/>
      </c>
      <c r="BH269" s="217">
        <f>IF(LOWER(T269)="ILS",12,1)*BG269/VLOOKUP($T269,CPC_USDConversion_xlTbl[[Currency2]:[Units/1 USD]],2,FALSE)</f>
        <v/>
      </c>
      <c r="BI269" s="224">
        <f>BH269/VLOOKUP($S269,'CP$'!$B$5:$D$74,2,FALSE)</f>
        <v/>
      </c>
      <c r="BJ269" s="140" t="n">
        <v>110000</v>
      </c>
      <c r="BK269" s="140" t="n">
        <v>170000</v>
      </c>
      <c r="BL269" s="141">
        <f>IFERROR(U269/X269,"")</f>
        <v/>
      </c>
      <c r="BM269" s="141">
        <f>IFERROR(V269/X269,"")</f>
        <v/>
      </c>
      <c r="BN269" s="141">
        <f>IFERROR(W269/X269,"")</f>
        <v/>
      </c>
      <c r="BO269" s="141">
        <f>IFERROR(AA269/AD269,"")</f>
        <v/>
      </c>
      <c r="BP269" s="141">
        <f>IFERROR(AB269/AD269,"")</f>
        <v/>
      </c>
      <c r="BQ269" s="141">
        <f>IFERROR(AC269/AD269,"")</f>
        <v/>
      </c>
      <c r="BR269" s="119" t="n">
        <v>4</v>
      </c>
      <c r="BS269" s="119" t="n">
        <v>4</v>
      </c>
      <c r="BT269" s="119" t="n">
        <v>4</v>
      </c>
      <c r="BU269" s="119" t="n"/>
      <c r="BV269" s="119" t="n"/>
      <c r="BW269" s="119" t="n"/>
      <c r="BX269" s="119" t="n"/>
      <c r="BY269" s="119" t="n"/>
      <c r="BZ269" s="119" t="inlineStr">
        <is>
          <t>Employee</t>
        </is>
      </c>
      <c r="CA269" s="142" t="inlineStr">
        <is>
          <t>S43P</t>
        </is>
      </c>
      <c r="CB269" s="131" t="n">
        <v>1</v>
      </c>
      <c r="CC269" s="143">
        <f>IF(P269&gt;1,1,P269)*CB269</f>
        <v/>
      </c>
      <c r="CD269" s="143" t="n"/>
      <c r="CE269" s="222" t="n">
        <v>77339.12</v>
      </c>
      <c r="CF269" s="86" t="n"/>
      <c r="CG269" s="219" t="n">
        <v>156119.512195122</v>
      </c>
      <c r="CH269" s="217">
        <f>IF(LOWER(T269)="ILS",12,1)*CG269/VLOOKUP($T269,CPC_USDConversion_xlTbl[[Currency2]:[Units/1 USD]],2,FALSE)</f>
        <v/>
      </c>
      <c r="CI269" s="225">
        <f>AF269</f>
        <v/>
      </c>
      <c r="CJ269" s="225">
        <f>IFERROR(CI269-CH269,"")</f>
        <v/>
      </c>
      <c r="CK269" s="140">
        <f>ROUND(AN269*CC269,-2)</f>
        <v/>
      </c>
      <c r="CL269" s="217">
        <f>CK269/VLOOKUP($T269,'USD Converstion'!$C$7:$D$174,2,FALSE)</f>
        <v/>
      </c>
      <c r="CM269" s="145">
        <f>IF(AD269&gt;X269,1,0)</f>
        <v/>
      </c>
      <c r="CN269" s="225">
        <f>IF(CM269&gt;0,AG269,0)</f>
        <v/>
      </c>
      <c r="CO269" s="225">
        <f>IF(CM269=0,0,AF269)</f>
        <v/>
      </c>
      <c r="CP269" s="146" t="n">
        <v>0</v>
      </c>
      <c r="CQ269" s="147" t="inlineStr">
        <is>
          <t>Regular</t>
        </is>
      </c>
      <c r="CR269" s="225">
        <f>AM269/VLOOKUP(T269,'USD Converstion'!$C$7:$D$174,2,FALSE)</f>
        <v/>
      </c>
      <c r="CS269" s="226">
        <f>AT269</f>
        <v/>
      </c>
      <c r="CT269" s="222" t="n">
        <v>0</v>
      </c>
      <c r="CU269" s="227" t="n"/>
      <c r="CV269" s="145">
        <f>IF(AX269&gt;0,1,0)</f>
        <v/>
      </c>
      <c r="CW269" s="145">
        <f>IF(AY269&gt;0,1,0)</f>
        <v/>
      </c>
      <c r="CX269" s="52" t="n">
        <v>0</v>
      </c>
      <c r="DM269">
        <f>IF(LOWER(T269)="ILS",12,1)*Y269/VLOOKUP($T269,CPC_USDConversion_xlTbl[[Currency2]:[Units/1 USD]],2,FALSE)</f>
        <v/>
      </c>
    </row>
    <row r="270">
      <c r="B270" s="113" t="n">
        <v>117484</v>
      </c>
      <c r="C270" s="113" t="n">
        <v>40103</v>
      </c>
      <c r="D270" s="113" t="n">
        <v>86808</v>
      </c>
      <c r="E270" s="114" t="inlineStr">
        <is>
          <t>Francisco Ramirez</t>
        </is>
      </c>
      <c r="F270" s="152" t="inlineStr">
        <is>
          <t>Threat Prevention Sales Manager</t>
        </is>
      </c>
      <c r="G270" s="113" t="inlineStr">
        <is>
          <t>EMEA Beyond The Perimeter Sales</t>
        </is>
      </c>
      <c r="H270" s="113" t="inlineStr">
        <is>
          <t>Cristiano Voschion</t>
        </is>
      </c>
      <c r="I270" s="113" t="inlineStr">
        <is>
          <t>Philippe Thenard</t>
        </is>
      </c>
      <c r="J270" s="114" t="inlineStr">
        <is>
          <t>Bruno Darmon</t>
        </is>
      </c>
      <c r="K270" s="114" t="inlineStr">
        <is>
          <t>Bruno Darmon</t>
        </is>
      </c>
      <c r="L270" s="113" t="inlineStr">
        <is>
          <t>EMEA Sales</t>
        </is>
      </c>
      <c r="M270" s="115" t="n">
        <v>1</v>
      </c>
      <c r="N270" s="151">
        <f>LEFT(CA270,3)</f>
        <v/>
      </c>
      <c r="O270" s="216" t="n">
        <v>43046</v>
      </c>
      <c r="P270" s="118">
        <f>($D$5-O270)/365</f>
        <v/>
      </c>
      <c r="Q270" s="119">
        <f>Q270</f>
        <v/>
      </c>
      <c r="R270" s="52" t="n"/>
      <c r="S270" s="120" t="inlineStr">
        <is>
          <t>Spain</t>
        </is>
      </c>
      <c r="T270" s="120" t="inlineStr">
        <is>
          <t>EUR</t>
        </is>
      </c>
      <c r="U270" s="120" t="n">
        <v>102326.5625</v>
      </c>
      <c r="V270" s="120" t="n">
        <v>45300</v>
      </c>
      <c r="W270" s="120" t="n"/>
      <c r="X270" s="120">
        <f>W270+V270+U270</f>
        <v/>
      </c>
      <c r="Y270" s="121" t="n"/>
      <c r="Z270" s="121" t="n"/>
      <c r="AA270" s="122" t="n"/>
      <c r="AB270" s="122" t="n"/>
      <c r="AC270" s="122" t="n"/>
      <c r="AD270" s="123">
        <f>AC270+AB270+AA270</f>
        <v/>
      </c>
      <c r="AE270" s="124">
        <f>IFERROR(AD270/X270-1,"")</f>
        <v/>
      </c>
      <c r="AF270" s="217">
        <f>IF(LOWER(T270)="ILS",12,1)*X270/VLOOKUP($T270,CPC_USDConversion_xlTbl[[Currency2]:[Units/1 USD]],2,FALSE)</f>
        <v/>
      </c>
      <c r="AG270" s="217">
        <f>IF(LOWER(T270)="ILS",12,1)*AD270/VLOOKUP($T270,CPC_USDConversion_xlTbl[[Currency2]:[Units/1 USD]],2,FALSE)</f>
        <v/>
      </c>
      <c r="AH270" s="126">
        <f>AF270/VLOOKUP($S270,'CP$'!$B$5:$D$74,2,FALSE)</f>
        <v/>
      </c>
      <c r="AI270" s="126">
        <f>AG270/VLOOKUP($S270,'CP$'!$B$5:$D$74,2,FALSE)</f>
        <v/>
      </c>
      <c r="AJ270" s="52" t="n"/>
      <c r="AK270" s="127" t="inlineStr">
        <is>
          <t>Sales Variable</t>
        </is>
      </c>
      <c r="AL270" s="218" t="n"/>
      <c r="AM270" s="129" t="n"/>
      <c r="AN270" s="121" t="n"/>
      <c r="AO270" s="130" t="n"/>
      <c r="AP270" s="131">
        <f>IFERROR(AO270/AM270,"")</f>
        <v/>
      </c>
      <c r="AQ270" s="219">
        <f>AO270*CC270</f>
        <v/>
      </c>
      <c r="AR270" s="219" t="n"/>
      <c r="AS270" s="220">
        <f>AQ270-AR270</f>
        <v/>
      </c>
      <c r="AT270" s="217">
        <f>AS270/VLOOKUP($T270,'USD Converstion'!$C$7:$D$174,2,FALSE)</f>
        <v/>
      </c>
      <c r="AU270" s="52" t="n"/>
      <c r="AV270" s="221" t="n">
        <v>43957</v>
      </c>
      <c r="AW270" s="222" t="n">
        <v>29231.10679611651</v>
      </c>
      <c r="AX270" s="222" t="n"/>
      <c r="AY270" s="223" t="n"/>
      <c r="AZ270" s="52" t="n"/>
      <c r="BA270" s="137" t="n"/>
      <c r="BB270" s="138" t="inlineStr">
        <is>
          <t xml:space="preserve"> </t>
        </is>
      </c>
      <c r="BC270" s="52" t="n"/>
      <c r="BD270" s="219" t="n">
        <v>70725</v>
      </c>
      <c r="BE270" s="219" t="n">
        <v>47149.99999999999</v>
      </c>
      <c r="BF270" s="219" t="n"/>
      <c r="BG270" s="120">
        <f>BF270+BE270+BD270</f>
        <v/>
      </c>
      <c r="BH270" s="217">
        <f>IF(LOWER(T270)="ILS",12,1)*BG270/VLOOKUP($T270,CPC_USDConversion_xlTbl[[Currency2]:[Units/1 USD]],2,FALSE)</f>
        <v/>
      </c>
      <c r="BI270" s="224">
        <f>BH270/VLOOKUP($S270,'CP$'!$B$5:$D$74,2,FALSE)</f>
        <v/>
      </c>
      <c r="BJ270" s="140" t="n">
        <v>100000</v>
      </c>
      <c r="BK270" s="140" t="n">
        <v>150000</v>
      </c>
      <c r="BL270" s="141">
        <f>IFERROR(U270/X270,"")</f>
        <v/>
      </c>
      <c r="BM270" s="141">
        <f>IFERROR(V270/X270,"")</f>
        <v/>
      </c>
      <c r="BN270" s="141">
        <f>IFERROR(W270/X270,"")</f>
        <v/>
      </c>
      <c r="BO270" s="141">
        <f>IFERROR(AA270/AD270,"")</f>
        <v/>
      </c>
      <c r="BP270" s="141">
        <f>IFERROR(AB270/AD270,"")</f>
        <v/>
      </c>
      <c r="BQ270" s="141">
        <f>IFERROR(AC270/AD270,"")</f>
        <v/>
      </c>
      <c r="BR270" s="119" t="n">
        <v>5</v>
      </c>
      <c r="BS270" s="119" t="n">
        <v>5</v>
      </c>
      <c r="BT270" s="119" t="n">
        <v>4</v>
      </c>
      <c r="BU270" s="119" t="n"/>
      <c r="BV270" s="119" t="n"/>
      <c r="BW270" s="119" t="n"/>
      <c r="BX270" s="119" t="n"/>
      <c r="BY270" s="119" t="n"/>
      <c r="BZ270" s="119" t="inlineStr">
        <is>
          <t>Employee</t>
        </is>
      </c>
      <c r="CA270" s="142" t="inlineStr">
        <is>
          <t>S43P</t>
        </is>
      </c>
      <c r="CB270" s="131" t="n">
        <v>1</v>
      </c>
      <c r="CC270" s="143">
        <f>IF(P270&gt;1,1,P270)*CB270</f>
        <v/>
      </c>
      <c r="CD270" s="143" t="n"/>
      <c r="CE270" s="222" t="n">
        <v>50521.84</v>
      </c>
      <c r="CF270" s="86" t="n"/>
      <c r="CG270" s="219" t="n">
        <v>120942.6829268293</v>
      </c>
      <c r="CH270" s="217">
        <f>IF(LOWER(T270)="ILS",12,1)*CG270/VLOOKUP($T270,CPC_USDConversion_xlTbl[[Currency2]:[Units/1 USD]],2,FALSE)</f>
        <v/>
      </c>
      <c r="CI270" s="225">
        <f>AF270</f>
        <v/>
      </c>
      <c r="CJ270" s="225">
        <f>IFERROR(CI270-CH270,"")</f>
        <v/>
      </c>
      <c r="CK270" s="140">
        <f>ROUND(AN270*CC270,-2)</f>
        <v/>
      </c>
      <c r="CL270" s="217">
        <f>CK270/VLOOKUP($T270,'USD Converstion'!$C$7:$D$174,2,FALSE)</f>
        <v/>
      </c>
      <c r="CM270" s="145">
        <f>IF(AD270&gt;X270,1,0)</f>
        <v/>
      </c>
      <c r="CN270" s="225">
        <f>IF(CM270&gt;0,AG270,0)</f>
        <v/>
      </c>
      <c r="CO270" s="225">
        <f>IF(CM270=0,0,AF270)</f>
        <v/>
      </c>
      <c r="CP270" s="146" t="n">
        <v>0</v>
      </c>
      <c r="CQ270" s="147" t="inlineStr">
        <is>
          <t>Regular</t>
        </is>
      </c>
      <c r="CR270" s="225">
        <f>AM270/VLOOKUP(T270,'USD Converstion'!$C$7:$D$174,2,FALSE)</f>
        <v/>
      </c>
      <c r="CS270" s="226">
        <f>AT270</f>
        <v/>
      </c>
      <c r="CT270" s="222" t="n">
        <v>0</v>
      </c>
      <c r="CU270" s="227" t="n"/>
      <c r="CV270" s="145">
        <f>IF(AX270&gt;0,1,0)</f>
        <v/>
      </c>
      <c r="CW270" s="145">
        <f>IF(AY270&gt;0,1,0)</f>
        <v/>
      </c>
      <c r="CX270" s="52" t="n">
        <v>0</v>
      </c>
      <c r="DM270">
        <f>IF(LOWER(T270)="ILS",12,1)*Y270/VLOOKUP($T270,CPC_USDConversion_xlTbl[[Currency2]:[Units/1 USD]],2,FALSE)</f>
        <v/>
      </c>
    </row>
    <row r="271">
      <c r="B271" s="113" t="n">
        <v>136683</v>
      </c>
      <c r="C271" s="113" t="n">
        <v>124438</v>
      </c>
      <c r="D271" s="113" t="n">
        <v>97019</v>
      </c>
      <c r="E271" s="114" t="inlineStr">
        <is>
          <t>Patrick Sonou</t>
        </is>
      </c>
      <c r="F271" s="152" t="inlineStr">
        <is>
          <t>Cloud Security Sales Specialist</t>
        </is>
      </c>
      <c r="G271" s="113" t="inlineStr">
        <is>
          <t>Threat Prevention Sales</t>
        </is>
      </c>
      <c r="H271" s="113" t="inlineStr">
        <is>
          <t>Philippe Thenard</t>
        </is>
      </c>
      <c r="I271" s="113" t="inlineStr">
        <is>
          <t>Philippe Thenard</t>
        </is>
      </c>
      <c r="J271" s="114" t="inlineStr">
        <is>
          <t>Bruno Darmon</t>
        </is>
      </c>
      <c r="K271" s="114" t="inlineStr">
        <is>
          <t>Bruno Darmon</t>
        </is>
      </c>
      <c r="L271" s="113" t="inlineStr">
        <is>
          <t>EMEA Sales</t>
        </is>
      </c>
      <c r="M271" s="115" t="n">
        <v>1</v>
      </c>
      <c r="N271" s="151">
        <f>LEFT(CA271,3)</f>
        <v/>
      </c>
      <c r="O271" s="216" t="n">
        <v>43472</v>
      </c>
      <c r="P271" s="118">
        <f>($D$5-O271)/365</f>
        <v/>
      </c>
      <c r="Q271" s="119">
        <f>Q271</f>
        <v/>
      </c>
      <c r="R271" s="52" t="n"/>
      <c r="S271" s="120" t="inlineStr">
        <is>
          <t>France</t>
        </is>
      </c>
      <c r="T271" s="120" t="inlineStr">
        <is>
          <t>EUR</t>
        </is>
      </c>
      <c r="U271" s="120" t="n">
        <v>124500</v>
      </c>
      <c r="V271" s="120" t="n">
        <v>57572.72727272726</v>
      </c>
      <c r="W271" s="120" t="n"/>
      <c r="X271" s="120">
        <f>W271+V271+U271</f>
        <v/>
      </c>
      <c r="Y271" s="121" t="n"/>
      <c r="Z271" s="121" t="n"/>
      <c r="AA271" s="122" t="n"/>
      <c r="AB271" s="122" t="n"/>
      <c r="AC271" s="122" t="n"/>
      <c r="AD271" s="123">
        <f>AC271+AB271+AA271</f>
        <v/>
      </c>
      <c r="AE271" s="124">
        <f>IFERROR(AD271/X271-1,"")</f>
        <v/>
      </c>
      <c r="AF271" s="217">
        <f>IF(LOWER(T271)="ILS",12,1)*X271/VLOOKUP($T271,CPC_USDConversion_xlTbl[[Currency2]:[Units/1 USD]],2,FALSE)</f>
        <v/>
      </c>
      <c r="AG271" s="217">
        <f>IF(LOWER(T271)="ILS",12,1)*AD271/VLOOKUP($T271,CPC_USDConversion_xlTbl[[Currency2]:[Units/1 USD]],2,FALSE)</f>
        <v/>
      </c>
      <c r="AH271" s="126">
        <f>AF271/VLOOKUP($S271,'CP$'!$B$5:$D$74,2,FALSE)</f>
        <v/>
      </c>
      <c r="AI271" s="126">
        <f>AG271/VLOOKUP($S271,'CP$'!$B$5:$D$74,2,FALSE)</f>
        <v/>
      </c>
      <c r="AJ271" s="52" t="n"/>
      <c r="AK271" s="127" t="inlineStr">
        <is>
          <t>Sales Variable</t>
        </is>
      </c>
      <c r="AL271" s="218" t="n"/>
      <c r="AM271" s="129" t="n"/>
      <c r="AN271" s="121" t="n"/>
      <c r="AO271" s="130" t="n"/>
      <c r="AP271" s="131">
        <f>IFERROR(AO271/AM271,"")</f>
        <v/>
      </c>
      <c r="AQ271" s="219">
        <f>AO271*CC271</f>
        <v/>
      </c>
      <c r="AR271" s="219" t="n"/>
      <c r="AS271" s="220">
        <f>AQ271-AR271</f>
        <v/>
      </c>
      <c r="AT271" s="217">
        <f>AS271/VLOOKUP($T271,'USD Converstion'!$C$7:$D$174,2,FALSE)</f>
        <v/>
      </c>
      <c r="AU271" s="52" t="n"/>
      <c r="AV271" s="221" t="n">
        <v>43957</v>
      </c>
      <c r="AW271" s="222" t="n">
        <v>19589.26213592233</v>
      </c>
      <c r="AX271" s="222" t="n"/>
      <c r="AY271" s="223" t="n"/>
      <c r="AZ271" s="52" t="n"/>
      <c r="BA271" s="137" t="inlineStr">
        <is>
          <t>May, 2020 - Organization change to One-Time Bonus: 1000</t>
        </is>
      </c>
      <c r="BB271" s="138" t="inlineStr">
        <is>
          <t xml:space="preserve"> </t>
        </is>
      </c>
      <c r="BC271" s="52" t="n"/>
      <c r="BD271" s="219" t="n">
        <v>90000</v>
      </c>
      <c r="BE271" s="219" t="n">
        <v>60000</v>
      </c>
      <c r="BF271" s="219" t="n"/>
      <c r="BG271" s="120">
        <f>BF271+BE271+BD271</f>
        <v/>
      </c>
      <c r="BH271" s="217">
        <f>IF(LOWER(T271)="ILS",12,1)*BG271/VLOOKUP($T271,CPC_USDConversion_xlTbl[[Currency2]:[Units/1 USD]],2,FALSE)</f>
        <v/>
      </c>
      <c r="BI271" s="224">
        <f>BH271/VLOOKUP($S271,'CP$'!$B$5:$D$74,2,FALSE)</f>
        <v/>
      </c>
      <c r="BJ271" s="140" t="n">
        <v>110000</v>
      </c>
      <c r="BK271" s="140" t="n">
        <v>170000</v>
      </c>
      <c r="BL271" s="141">
        <f>IFERROR(U271/X271,"")</f>
        <v/>
      </c>
      <c r="BM271" s="141">
        <f>IFERROR(V271/X271,"")</f>
        <v/>
      </c>
      <c r="BN271" s="141">
        <f>IFERROR(W271/X271,"")</f>
        <v/>
      </c>
      <c r="BO271" s="141">
        <f>IFERROR(AA271/AD271,"")</f>
        <v/>
      </c>
      <c r="BP271" s="141">
        <f>IFERROR(AB271/AD271,"")</f>
        <v/>
      </c>
      <c r="BQ271" s="141">
        <f>IFERROR(AC271/AD271,"")</f>
        <v/>
      </c>
      <c r="BR271" s="119" t="n">
        <v>2</v>
      </c>
      <c r="BS271" s="119" t="n">
        <v>4</v>
      </c>
      <c r="BT271" s="119" t="n">
        <v>4</v>
      </c>
      <c r="BU271" s="119" t="n"/>
      <c r="BV271" s="119" t="n"/>
      <c r="BW271" s="119" t="n"/>
      <c r="BX271" s="119" t="n"/>
      <c r="BY271" s="119" t="n"/>
      <c r="BZ271" s="119" t="inlineStr">
        <is>
          <t>Employee</t>
        </is>
      </c>
      <c r="CA271" s="142" t="inlineStr">
        <is>
          <t>S43P</t>
        </is>
      </c>
      <c r="CB271" s="131" t="n">
        <v>1</v>
      </c>
      <c r="CC271" s="143">
        <f>IF(P271&gt;1,1,P271)*CB271</f>
        <v/>
      </c>
      <c r="CD271" s="143" t="n"/>
      <c r="CE271" s="222" t="n">
        <v>46451.36</v>
      </c>
      <c r="CF271" s="86" t="n"/>
      <c r="CG271" s="219" t="n">
        <v>151419.512195122</v>
      </c>
      <c r="CH271" s="217">
        <f>IF(LOWER(T271)="ILS",12,1)*CG271/VLOOKUP($T271,CPC_USDConversion_xlTbl[[Currency2]:[Units/1 USD]],2,FALSE)</f>
        <v/>
      </c>
      <c r="CI271" s="225">
        <f>AF271</f>
        <v/>
      </c>
      <c r="CJ271" s="225">
        <f>IFERROR(CI271-CH271,"")</f>
        <v/>
      </c>
      <c r="CK271" s="140">
        <f>ROUND(AN271*CC271,-2)</f>
        <v/>
      </c>
      <c r="CL271" s="217">
        <f>CK271/VLOOKUP($T271,'USD Converstion'!$C$7:$D$174,2,FALSE)</f>
        <v/>
      </c>
      <c r="CM271" s="145">
        <f>IF(AD271&gt;X271,1,0)</f>
        <v/>
      </c>
      <c r="CN271" s="225">
        <f>IF(CM271&gt;0,AG271,0)</f>
        <v/>
      </c>
      <c r="CO271" s="225">
        <f>IF(CM271=0,0,AF271)</f>
        <v/>
      </c>
      <c r="CP271" s="146" t="n">
        <v>0</v>
      </c>
      <c r="CQ271" s="147" t="inlineStr">
        <is>
          <t>Regular</t>
        </is>
      </c>
      <c r="CR271" s="225">
        <f>AM271/VLOOKUP(T271,'USD Converstion'!$C$7:$D$174,2,FALSE)</f>
        <v/>
      </c>
      <c r="CS271" s="226">
        <f>AT271</f>
        <v/>
      </c>
      <c r="CT271" s="222" t="n">
        <v>0</v>
      </c>
      <c r="CU271" s="227" t="n"/>
      <c r="CV271" s="145">
        <f>IF(AX271&gt;0,1,0)</f>
        <v/>
      </c>
      <c r="CW271" s="145">
        <f>IF(AY271&gt;0,1,0)</f>
        <v/>
      </c>
      <c r="CX271" s="52" t="n">
        <v>0</v>
      </c>
      <c r="DM271">
        <f>IF(LOWER(T271)="ILS",12,1)*Y271/VLOOKUP($T271,CPC_USDConversion_xlTbl[[Currency2]:[Units/1 USD]],2,FALSE)</f>
        <v/>
      </c>
    </row>
    <row r="272">
      <c r="B272" s="113" t="n">
        <v>131593</v>
      </c>
      <c r="C272" s="113" t="n">
        <v>123068</v>
      </c>
      <c r="D272" s="113" t="n">
        <v>55698</v>
      </c>
      <c r="E272" s="114" t="inlineStr">
        <is>
          <t>Richard Flanders</t>
        </is>
      </c>
      <c r="F272" s="152" t="inlineStr">
        <is>
          <t>Cloud Security Sales Specialist</t>
        </is>
      </c>
      <c r="G272" s="113" t="inlineStr">
        <is>
          <t>Threat Prevention Sales</t>
        </is>
      </c>
      <c r="H272" s="113" t="inlineStr">
        <is>
          <t>Philippe Thenard</t>
        </is>
      </c>
      <c r="I272" s="113" t="inlineStr">
        <is>
          <t>Philippe Thenard</t>
        </is>
      </c>
      <c r="J272" s="114" t="inlineStr">
        <is>
          <t>Bruno Darmon</t>
        </is>
      </c>
      <c r="K272" s="114" t="inlineStr">
        <is>
          <t>Bruno Darmon</t>
        </is>
      </c>
      <c r="L272" s="113" t="inlineStr">
        <is>
          <t>EMEA Sales</t>
        </is>
      </c>
      <c r="M272" s="115" t="n">
        <v>1</v>
      </c>
      <c r="N272" s="151">
        <f>LEFT(CA272,3)</f>
        <v/>
      </c>
      <c r="O272" s="216" t="n">
        <v>42478</v>
      </c>
      <c r="P272" s="118">
        <f>($D$5-O272)/365</f>
        <v/>
      </c>
      <c r="Q272" s="119">
        <f>Q272</f>
        <v/>
      </c>
      <c r="R272" s="52" t="n"/>
      <c r="S272" s="120" t="inlineStr">
        <is>
          <t>Great Britain</t>
        </is>
      </c>
      <c r="T272" s="120" t="inlineStr">
        <is>
          <t>GBP</t>
        </is>
      </c>
      <c r="U272" s="120" t="n">
        <v>112625</v>
      </c>
      <c r="V272" s="120" t="n">
        <v>54390.90909090909</v>
      </c>
      <c r="W272" s="120" t="n"/>
      <c r="X272" s="120">
        <f>W272+V272+U272</f>
        <v/>
      </c>
      <c r="Y272" s="121" t="n"/>
      <c r="Z272" s="121" t="n"/>
      <c r="AA272" s="122" t="n"/>
      <c r="AB272" s="122" t="n"/>
      <c r="AC272" s="122" t="n"/>
      <c r="AD272" s="123">
        <f>AC272+AB272+AA272</f>
        <v/>
      </c>
      <c r="AE272" s="124">
        <f>IFERROR(AD272/X272-1,"")</f>
        <v/>
      </c>
      <c r="AF272" s="217">
        <f>IF(LOWER(T272)="ILS",12,1)*X272/VLOOKUP($T272,CPC_USDConversion_xlTbl[[Currency2]:[Units/1 USD]],2,FALSE)</f>
        <v/>
      </c>
      <c r="AG272" s="217">
        <f>IF(LOWER(T272)="ILS",12,1)*AD272/VLOOKUP($T272,CPC_USDConversion_xlTbl[[Currency2]:[Units/1 USD]],2,FALSE)</f>
        <v/>
      </c>
      <c r="AH272" s="126">
        <f>AF272/VLOOKUP($S272,'CP$'!$B$5:$D$74,2,FALSE)</f>
        <v/>
      </c>
      <c r="AI272" s="126">
        <f>AG272/VLOOKUP($S272,'CP$'!$B$5:$D$74,2,FALSE)</f>
        <v/>
      </c>
      <c r="AJ272" s="52" t="n"/>
      <c r="AK272" s="127" t="inlineStr">
        <is>
          <t>Sales Variable</t>
        </is>
      </c>
      <c r="AL272" s="218" t="n"/>
      <c r="AM272" s="129" t="n"/>
      <c r="AN272" s="121" t="n"/>
      <c r="AO272" s="130" t="n"/>
      <c r="AP272" s="131">
        <f>IFERROR(AO272/AM272,"")</f>
        <v/>
      </c>
      <c r="AQ272" s="219">
        <f>AO272*CC272</f>
        <v/>
      </c>
      <c r="AR272" s="219" t="n"/>
      <c r="AS272" s="220">
        <f>AQ272-AR272</f>
        <v/>
      </c>
      <c r="AT272" s="217">
        <f>AS272/VLOOKUP($T272,'USD Converstion'!$C$7:$D$174,2,FALSE)</f>
        <v/>
      </c>
      <c r="AU272" s="52" t="n"/>
      <c r="AV272" s="221" t="n">
        <v>43957</v>
      </c>
      <c r="AW272" s="222" t="n">
        <v>9844.844660194174</v>
      </c>
      <c r="AX272" s="222" t="n"/>
      <c r="AY272" s="223" t="n"/>
      <c r="AZ272" s="52" t="n"/>
      <c r="BA272" s="137" t="n"/>
      <c r="BB272" s="138" t="inlineStr">
        <is>
          <t xml:space="preserve"> </t>
        </is>
      </c>
      <c r="BC272" s="52" t="n"/>
      <c r="BD272" s="219" t="n">
        <v>82500</v>
      </c>
      <c r="BE272" s="219" t="n">
        <v>55500</v>
      </c>
      <c r="BF272" s="219" t="n"/>
      <c r="BG272" s="120">
        <f>BF272+BE272+BD272</f>
        <v/>
      </c>
      <c r="BH272" s="217">
        <f>IF(LOWER(T272)="ILS",12,1)*BG272/VLOOKUP($T272,CPC_USDConversion_xlTbl[[Currency2]:[Units/1 USD]],2,FALSE)</f>
        <v/>
      </c>
      <c r="BI272" s="224">
        <f>BH272/VLOOKUP($S272,'CP$'!$B$5:$D$74,2,FALSE)</f>
        <v/>
      </c>
      <c r="BJ272" s="140" t="n">
        <v>120000</v>
      </c>
      <c r="BK272" s="140" t="n">
        <v>185000</v>
      </c>
      <c r="BL272" s="141">
        <f>IFERROR(U272/X272,"")</f>
        <v/>
      </c>
      <c r="BM272" s="141">
        <f>IFERROR(V272/X272,"")</f>
        <v/>
      </c>
      <c r="BN272" s="141">
        <f>IFERROR(W272/X272,"")</f>
        <v/>
      </c>
      <c r="BO272" s="141">
        <f>IFERROR(AA272/AD272,"")</f>
        <v/>
      </c>
      <c r="BP272" s="141">
        <f>IFERROR(AB272/AD272,"")</f>
        <v/>
      </c>
      <c r="BQ272" s="141">
        <f>IFERROR(AC272/AD272,"")</f>
        <v/>
      </c>
      <c r="BR272" s="119" t="n">
        <v>5</v>
      </c>
      <c r="BS272" s="119" t="n">
        <v>3</v>
      </c>
      <c r="BT272" s="119" t="n">
        <v>4</v>
      </c>
      <c r="BU272" s="119" t="n"/>
      <c r="BV272" s="119" t="n"/>
      <c r="BW272" s="119" t="n"/>
      <c r="BX272" s="119" t="n"/>
      <c r="BY272" s="119" t="n"/>
      <c r="BZ272" s="119" t="inlineStr">
        <is>
          <t>Employee</t>
        </is>
      </c>
      <c r="CA272" s="142" t="inlineStr">
        <is>
          <t>S43P</t>
        </is>
      </c>
      <c r="CB272" s="131" t="n">
        <v>1</v>
      </c>
      <c r="CC272" s="143">
        <f>IF(P272&gt;1,1,P272)*CB272</f>
        <v/>
      </c>
      <c r="CD272" s="143" t="n"/>
      <c r="CE272" s="222" t="n">
        <v>27056.72</v>
      </c>
      <c r="CF272" s="86" t="n"/>
      <c r="CG272" s="219" t="n">
        <v>138736.5853658537</v>
      </c>
      <c r="CH272" s="217">
        <f>IF(LOWER(T272)="ILS",12,1)*CG272/VLOOKUP($T272,CPC_USDConversion_xlTbl[[Currency2]:[Units/1 USD]],2,FALSE)</f>
        <v/>
      </c>
      <c r="CI272" s="225">
        <f>AF272</f>
        <v/>
      </c>
      <c r="CJ272" s="225">
        <f>IFERROR(CI272-CH272,"")</f>
        <v/>
      </c>
      <c r="CK272" s="140">
        <f>ROUND(AN272*CC272,-2)</f>
        <v/>
      </c>
      <c r="CL272" s="217">
        <f>CK272/VLOOKUP($T272,'USD Converstion'!$C$7:$D$174,2,FALSE)</f>
        <v/>
      </c>
      <c r="CM272" s="145">
        <f>IF(AD272&gt;X272,1,0)</f>
        <v/>
      </c>
      <c r="CN272" s="225">
        <f>IF(CM272&gt;0,AG272,0)</f>
        <v/>
      </c>
      <c r="CO272" s="225">
        <f>IF(CM272=0,0,AF272)</f>
        <v/>
      </c>
      <c r="CP272" s="146" t="n">
        <v>0</v>
      </c>
      <c r="CQ272" s="147" t="inlineStr">
        <is>
          <t>Regular</t>
        </is>
      </c>
      <c r="CR272" s="225">
        <f>AM272/VLOOKUP(T272,'USD Converstion'!$C$7:$D$174,2,FALSE)</f>
        <v/>
      </c>
      <c r="CS272" s="226">
        <f>AT272</f>
        <v/>
      </c>
      <c r="CT272" s="222" t="n">
        <v>0</v>
      </c>
      <c r="CU272" s="227" t="n"/>
      <c r="CV272" s="145">
        <f>IF(AX272&gt;0,1,0)</f>
        <v/>
      </c>
      <c r="CW272" s="145">
        <f>IF(AY272&gt;0,1,0)</f>
        <v/>
      </c>
      <c r="CX272" s="52" t="n">
        <v>0</v>
      </c>
      <c r="DM272">
        <f>IF(LOWER(T272)="ILS",12,1)*Y272/VLOOKUP($T272,CPC_USDConversion_xlTbl[[Currency2]:[Units/1 USD]],2,FALSE)</f>
        <v/>
      </c>
    </row>
    <row r="273">
      <c r="B273" s="113" t="n">
        <v>110146</v>
      </c>
      <c r="C273" s="113" t="n">
        <v>59452</v>
      </c>
      <c r="D273" s="113" t="n">
        <v>62802</v>
      </c>
      <c r="E273" s="114" t="inlineStr">
        <is>
          <t>Stefan Pompe</t>
        </is>
      </c>
      <c r="F273" s="152" t="inlineStr">
        <is>
          <t>Cloud Security Sales Specialist</t>
        </is>
      </c>
      <c r="G273" s="113" t="inlineStr">
        <is>
          <t>Threat Prevention Sales</t>
        </is>
      </c>
      <c r="H273" s="113" t="inlineStr">
        <is>
          <t>Philippe Thenard</t>
        </is>
      </c>
      <c r="I273" s="113" t="inlineStr">
        <is>
          <t>Philippe Thenard</t>
        </is>
      </c>
      <c r="J273" s="114" t="inlineStr">
        <is>
          <t>Bruno Darmon</t>
        </is>
      </c>
      <c r="K273" s="114" t="inlineStr">
        <is>
          <t>Bruno Darmon</t>
        </is>
      </c>
      <c r="L273" s="113" t="inlineStr">
        <is>
          <t>EMEA Sales</t>
        </is>
      </c>
      <c r="M273" s="115" t="n">
        <v>1</v>
      </c>
      <c r="N273" s="151">
        <f>LEFT(CA273,3)</f>
        <v/>
      </c>
      <c r="O273" s="216" t="n">
        <v>41673</v>
      </c>
      <c r="P273" s="118">
        <f>($D$5-O273)/365</f>
        <v/>
      </c>
      <c r="Q273" s="119">
        <f>Q273</f>
        <v/>
      </c>
      <c r="R273" s="52" t="n"/>
      <c r="S273" s="120" t="inlineStr">
        <is>
          <t>Netherlands</t>
        </is>
      </c>
      <c r="T273" s="120" t="inlineStr">
        <is>
          <t>EUR</t>
        </is>
      </c>
      <c r="U273" s="120" t="n">
        <v>158250</v>
      </c>
      <c r="V273" s="120" t="n">
        <v>46663.63636363636</v>
      </c>
      <c r="W273" s="120" t="n"/>
      <c r="X273" s="120">
        <f>W273+V273+U273</f>
        <v/>
      </c>
      <c r="Y273" s="121" t="n"/>
      <c r="Z273" s="121" t="n"/>
      <c r="AA273" s="122" t="n"/>
      <c r="AB273" s="122" t="n"/>
      <c r="AC273" s="122" t="n"/>
      <c r="AD273" s="123">
        <f>AC273+AB273+AA273</f>
        <v/>
      </c>
      <c r="AE273" s="124">
        <f>IFERROR(AD273/X273-1,"")</f>
        <v/>
      </c>
      <c r="AF273" s="217">
        <f>IF(LOWER(T273)="ILS",12,1)*X273/VLOOKUP($T273,CPC_USDConversion_xlTbl[[Currency2]:[Units/1 USD]],2,FALSE)</f>
        <v/>
      </c>
      <c r="AG273" s="217">
        <f>IF(LOWER(T273)="ILS",12,1)*AD273/VLOOKUP($T273,CPC_USDConversion_xlTbl[[Currency2]:[Units/1 USD]],2,FALSE)</f>
        <v/>
      </c>
      <c r="AH273" s="126">
        <f>AF273/VLOOKUP($S273,'CP$'!$B$5:$D$74,2,FALSE)</f>
        <v/>
      </c>
      <c r="AI273" s="126">
        <f>AG273/VLOOKUP($S273,'CP$'!$B$5:$D$74,2,FALSE)</f>
        <v/>
      </c>
      <c r="AJ273" s="52" t="n"/>
      <c r="AK273" s="127" t="inlineStr">
        <is>
          <t>Sales Variable</t>
        </is>
      </c>
      <c r="AL273" s="218" t="n"/>
      <c r="AM273" s="129" t="n"/>
      <c r="AN273" s="121" t="n"/>
      <c r="AO273" s="130" t="n"/>
      <c r="AP273" s="131">
        <f>IFERROR(AO273/AM273,"")</f>
        <v/>
      </c>
      <c r="AQ273" s="219">
        <f>AO273*CC273</f>
        <v/>
      </c>
      <c r="AR273" s="219" t="n"/>
      <c r="AS273" s="220">
        <f>AQ273-AR273</f>
        <v/>
      </c>
      <c r="AT273" s="217">
        <f>AS273/VLOOKUP($T273,'USD Converstion'!$C$7:$D$174,2,FALSE)</f>
        <v/>
      </c>
      <c r="AU273" s="52" t="n"/>
      <c r="AV273" s="221" t="n">
        <v>43615</v>
      </c>
      <c r="AW273" s="222" t="n">
        <v>29274.47572815534</v>
      </c>
      <c r="AX273" s="222" t="n"/>
      <c r="AY273" s="223" t="n"/>
      <c r="AZ273" s="52" t="n"/>
      <c r="BA273" s="137" t="inlineStr">
        <is>
          <t>January, 2021 - Transfer change from Title:Account Manager, Office:Bunnik, Team:Kilian Klein - Major Accounts Netherlands, Employment Status:Employee, Yearly Salary:108255, Yearly Commission:46395, Total Compensation:154,650 to Title:Cloud Security Sales Specialist, Office:Stockholm, Team:Frederic Dru - EMEA Cloud Sales, Employment Status:Employee, Yearly Salary:119000, Yearly Commission:51000, Total Compensation:170,000</t>
        </is>
      </c>
      <c r="BB273" s="138" t="inlineStr">
        <is>
          <t xml:space="preserve"> </t>
        </is>
      </c>
      <c r="BC273" s="52" t="n"/>
      <c r="BD273" s="219" t="n">
        <v>108255</v>
      </c>
      <c r="BE273" s="219" t="n">
        <v>46395</v>
      </c>
      <c r="BF273" s="219" t="n"/>
      <c r="BG273" s="120">
        <f>BF273+BE273+BD273</f>
        <v/>
      </c>
      <c r="BH273" s="217">
        <f>IF(LOWER(T273)="ILS",12,1)*BG273/VLOOKUP($T273,CPC_USDConversion_xlTbl[[Currency2]:[Units/1 USD]],2,FALSE)</f>
        <v/>
      </c>
      <c r="BI273" s="224">
        <f>BH273/VLOOKUP($S273,'CP$'!$B$5:$D$74,2,FALSE)</f>
        <v/>
      </c>
      <c r="BJ273" s="140" t="n">
        <v>110000</v>
      </c>
      <c r="BK273" s="140" t="n">
        <v>180000</v>
      </c>
      <c r="BL273" s="141">
        <f>IFERROR(U273/X273,"")</f>
        <v/>
      </c>
      <c r="BM273" s="141">
        <f>IFERROR(V273/X273,"")</f>
        <v/>
      </c>
      <c r="BN273" s="141">
        <f>IFERROR(W273/X273,"")</f>
        <v/>
      </c>
      <c r="BO273" s="141">
        <f>IFERROR(AA273/AD273,"")</f>
        <v/>
      </c>
      <c r="BP273" s="141">
        <f>IFERROR(AB273/AD273,"")</f>
        <v/>
      </c>
      <c r="BQ273" s="141">
        <f>IFERROR(AC273/AD273,"")</f>
        <v/>
      </c>
      <c r="BR273" s="119" t="n">
        <v>2</v>
      </c>
      <c r="BS273" s="119" t="n">
        <v>2</v>
      </c>
      <c r="BT273" s="119" t="n">
        <v>4</v>
      </c>
      <c r="BU273" s="119" t="n"/>
      <c r="BV273" s="119" t="n"/>
      <c r="BW273" s="119" t="n"/>
      <c r="BX273" s="119" t="n"/>
      <c r="BY273" s="119" t="n"/>
      <c r="BZ273" s="119" t="inlineStr">
        <is>
          <t>Employee</t>
        </is>
      </c>
      <c r="CA273" s="142" t="inlineStr">
        <is>
          <t>S43P</t>
        </is>
      </c>
      <c r="CB273" s="131" t="n">
        <v>1</v>
      </c>
      <c r="CC273" s="143">
        <f>IF(P273&gt;1,1,P273)*CB273</f>
        <v/>
      </c>
      <c r="CD273" s="143" t="n"/>
      <c r="CE273" s="222" t="n">
        <v>42141.44</v>
      </c>
      <c r="CF273" s="86" t="n"/>
      <c r="CG273" s="219" t="n">
        <v>151078.0487804878</v>
      </c>
      <c r="CH273" s="217">
        <f>IF(LOWER(T273)="ILS",12,1)*CG273/VLOOKUP($T273,CPC_USDConversion_xlTbl[[Currency2]:[Units/1 USD]],2,FALSE)</f>
        <v/>
      </c>
      <c r="CI273" s="225">
        <f>AF273</f>
        <v/>
      </c>
      <c r="CJ273" s="225">
        <f>IFERROR(CI273-CH273,"")</f>
        <v/>
      </c>
      <c r="CK273" s="140">
        <f>ROUND(AN273*CC273,-2)</f>
        <v/>
      </c>
      <c r="CL273" s="217">
        <f>CK273/VLOOKUP($T273,'USD Converstion'!$C$7:$D$174,2,FALSE)</f>
        <v/>
      </c>
      <c r="CM273" s="145">
        <f>IF(AD273&gt;X273,1,0)</f>
        <v/>
      </c>
      <c r="CN273" s="225">
        <f>IF(CM273&gt;0,AG273,0)</f>
        <v/>
      </c>
      <c r="CO273" s="225">
        <f>IF(CM273=0,0,AF273)</f>
        <v/>
      </c>
      <c r="CP273" s="146" t="n">
        <v>0</v>
      </c>
      <c r="CQ273" s="147" t="inlineStr">
        <is>
          <t>Regular</t>
        </is>
      </c>
      <c r="CR273" s="225">
        <f>AM273/VLOOKUP(T273,'USD Converstion'!$C$7:$D$174,2,FALSE)</f>
        <v/>
      </c>
      <c r="CS273" s="226">
        <f>AT273</f>
        <v/>
      </c>
      <c r="CT273" s="222" t="n">
        <v>0</v>
      </c>
      <c r="CU273" s="227" t="n"/>
      <c r="CV273" s="145">
        <f>IF(AX273&gt;0,1,0)</f>
        <v/>
      </c>
      <c r="CW273" s="145">
        <f>IF(AY273&gt;0,1,0)</f>
        <v/>
      </c>
      <c r="CX273" s="52" t="n">
        <v>0</v>
      </c>
      <c r="DM273">
        <f>IF(LOWER(T273)="ILS",12,1)*Y273/VLOOKUP($T273,CPC_USDConversion_xlTbl[[Currency2]:[Units/1 USD]],2,FALSE)</f>
        <v/>
      </c>
    </row>
    <row r="274">
      <c r="B274" s="113" t="n">
        <v>103698</v>
      </c>
      <c r="C274" s="113" t="n">
        <v>90411</v>
      </c>
      <c r="D274" s="113" t="n">
        <v>119045</v>
      </c>
      <c r="E274" s="114" t="inlineStr">
        <is>
          <t>Erling Strand</t>
        </is>
      </c>
      <c r="F274" s="152" t="inlineStr">
        <is>
          <t>Security Engineer</t>
        </is>
      </c>
      <c r="G274" s="113" t="inlineStr">
        <is>
          <t>Security Engineering, Nordics</t>
        </is>
      </c>
      <c r="H274" s="113" t="inlineStr">
        <is>
          <t>Jan Johannsen</t>
        </is>
      </c>
      <c r="I274" s="113" t="inlineStr">
        <is>
          <t>Peter Sandkuijl</t>
        </is>
      </c>
      <c r="J274" s="114" t="inlineStr">
        <is>
          <t>Bruno Darmon</t>
        </is>
      </c>
      <c r="K274" s="114" t="inlineStr">
        <is>
          <t>Bruno Darmon</t>
        </is>
      </c>
      <c r="L274" s="113" t="inlineStr">
        <is>
          <t>EMEA Sales</t>
        </is>
      </c>
      <c r="M274" s="115" t="n">
        <v>1</v>
      </c>
      <c r="N274" s="151">
        <f>LEFT(CA274,3)</f>
        <v/>
      </c>
      <c r="O274" s="216" t="n">
        <v>42979</v>
      </c>
      <c r="P274" s="118">
        <f>($D$5-O274)/365</f>
        <v/>
      </c>
      <c r="Q274" s="119">
        <f>Q274</f>
        <v/>
      </c>
      <c r="R274" s="52" t="n"/>
      <c r="S274" s="120" t="inlineStr">
        <is>
          <t>Norway</t>
        </is>
      </c>
      <c r="T274" s="120" t="inlineStr">
        <is>
          <t>NOK</t>
        </is>
      </c>
      <c r="U274" s="120" t="n">
        <v>1096922.5</v>
      </c>
      <c r="V274" s="120" t="n">
        <v>198013.1818181818</v>
      </c>
      <c r="W274" s="120" t="n"/>
      <c r="X274" s="120">
        <f>W274+V274+U274</f>
        <v/>
      </c>
      <c r="Y274" s="121" t="n"/>
      <c r="Z274" s="121" t="n"/>
      <c r="AA274" s="122" t="n">
        <v>1000000</v>
      </c>
      <c r="AB274" s="122" t="n">
        <v>250000</v>
      </c>
      <c r="AC274" s="122" t="n"/>
      <c r="AD274" s="123">
        <f>AC274+AB274+AA274</f>
        <v/>
      </c>
      <c r="AE274" s="124">
        <f>IFERROR(AD274/X274-1,"")</f>
        <v/>
      </c>
      <c r="AF274" s="217">
        <f>IF(LOWER(T274)="ILS",12,1)*X274/VLOOKUP($T274,CPC_USDConversion_xlTbl[[Currency2]:[Units/1 USD]],2,FALSE)</f>
        <v/>
      </c>
      <c r="AG274" s="217">
        <f>IF(LOWER(T274)="ILS",12,1)*AD274/VLOOKUP($T274,CPC_USDConversion_xlTbl[[Currency2]:[Units/1 USD]],2,FALSE)</f>
        <v/>
      </c>
      <c r="AH274" s="126">
        <f>AF274/VLOOKUP($S274,'CP$'!$B$5:$D$74,2,FALSE)</f>
        <v/>
      </c>
      <c r="AI274" s="126">
        <f>AG274/VLOOKUP($S274,'CP$'!$B$5:$D$74,2,FALSE)</f>
        <v/>
      </c>
      <c r="AJ274" s="52" t="n"/>
      <c r="AK274" s="127" t="inlineStr">
        <is>
          <t>Sales Variable</t>
        </is>
      </c>
      <c r="AL274" s="218" t="n"/>
      <c r="AM274" s="129" t="n"/>
      <c r="AN274" s="121" t="n"/>
      <c r="AO274" s="130" t="n"/>
      <c r="AP274" s="131">
        <f>IFERROR(AO274/AM274,"")</f>
        <v/>
      </c>
      <c r="AQ274" s="219">
        <f>AO274*CC274</f>
        <v/>
      </c>
      <c r="AR274" s="219" t="n"/>
      <c r="AS274" s="220">
        <f>AQ274-AR274</f>
        <v/>
      </c>
      <c r="AT274" s="217">
        <f>AS274/VLOOKUP($T274,'USD Converstion'!$C$7:$D$174,2,FALSE)</f>
        <v/>
      </c>
      <c r="AU274" s="52" t="n"/>
      <c r="AV274" s="221" t="n">
        <v>43957</v>
      </c>
      <c r="AW274" s="222" t="n">
        <v>14665.76699029126</v>
      </c>
      <c r="AX274" s="222" t="n"/>
      <c r="AY274" s="223" t="n">
        <v>25000</v>
      </c>
      <c r="AZ274" s="52" t="n"/>
      <c r="BA274" s="137" t="inlineStr">
        <is>
          <t>April, 2021 - Compensation change from JS:E51P, Yearly Salary:869938, Yearly Commission:217485, Total Compensation:1087423 to JS:E41P, RSU:25000, Yearly Salary:1000000, Yearly Commission:250000, Total Compensation:1250000 || January, 2021 - Organization change from JS:E51P to JS:E41P</t>
        </is>
      </c>
      <c r="BB274" s="138" t="inlineStr">
        <is>
          <t xml:space="preserve"> </t>
        </is>
      </c>
      <c r="BC274" s="52" t="n"/>
      <c r="BD274" s="219" t="n">
        <v>848720</v>
      </c>
      <c r="BE274" s="219" t="n">
        <v>212180</v>
      </c>
      <c r="BF274" s="219" t="n"/>
      <c r="BG274" s="120">
        <f>BF274+BE274+BD274</f>
        <v/>
      </c>
      <c r="BH274" s="217">
        <f>IF(LOWER(T274)="ILS",12,1)*BG274/VLOOKUP($T274,CPC_USDConversion_xlTbl[[Currency2]:[Units/1 USD]],2,FALSE)</f>
        <v/>
      </c>
      <c r="BI274" s="224">
        <f>BH274/VLOOKUP($S274,'CP$'!$B$5:$D$74,2,FALSE)</f>
        <v/>
      </c>
      <c r="BJ274" s="140" t="n">
        <v>950000</v>
      </c>
      <c r="BK274" s="140" t="n">
        <v>1400000</v>
      </c>
      <c r="BL274" s="141">
        <f>IFERROR(U274/X274,"")</f>
        <v/>
      </c>
      <c r="BM274" s="141">
        <f>IFERROR(V274/X274,"")</f>
        <v/>
      </c>
      <c r="BN274" s="141">
        <f>IFERROR(W274/X274,"")</f>
        <v/>
      </c>
      <c r="BO274" s="141">
        <f>IFERROR(AA274/AD274,"")</f>
        <v/>
      </c>
      <c r="BP274" s="141">
        <f>IFERROR(AB274/AD274,"")</f>
        <v/>
      </c>
      <c r="BQ274" s="141">
        <f>IFERROR(AC274/AD274,"")</f>
        <v/>
      </c>
      <c r="BR274" s="119" t="n">
        <v>4</v>
      </c>
      <c r="BS274" s="119" t="n">
        <v>4</v>
      </c>
      <c r="BT274" s="119" t="n">
        <v>4</v>
      </c>
      <c r="BU274" s="119" t="n">
        <v>0</v>
      </c>
      <c r="BV274" s="119" t="n"/>
      <c r="BW274" s="119" t="n"/>
      <c r="BX274" s="119" t="n"/>
      <c r="BY274" s="119" t="n"/>
      <c r="BZ274" s="119" t="inlineStr">
        <is>
          <t>Employee</t>
        </is>
      </c>
      <c r="CA274" s="142" t="inlineStr">
        <is>
          <t>E41P</t>
        </is>
      </c>
      <c r="CB274" s="131" t="n">
        <v>1</v>
      </c>
      <c r="CC274" s="143">
        <f>IF(P274&gt;1,1,P274)*CB274</f>
        <v/>
      </c>
      <c r="CD274" s="143" t="n"/>
      <c r="CE274" s="222" t="n">
        <v>28732.8</v>
      </c>
      <c r="CF274" s="86" t="n"/>
      <c r="CG274" s="219" t="n">
        <v>1061100</v>
      </c>
      <c r="CH274" s="217">
        <f>IF(LOWER(T274)="ILS",12,1)*CG274/VLOOKUP($T274,CPC_USDConversion_xlTbl[[Currency2]:[Units/1 USD]],2,FALSE)</f>
        <v/>
      </c>
      <c r="CI274" s="225">
        <f>AF274</f>
        <v/>
      </c>
      <c r="CJ274" s="225">
        <f>IFERROR(CI274-CH274,"")</f>
        <v/>
      </c>
      <c r="CK274" s="140">
        <f>ROUND(AN274*CC274,-2)</f>
        <v/>
      </c>
      <c r="CL274" s="217">
        <f>CK274/VLOOKUP($T274,'USD Converstion'!$C$7:$D$174,2,FALSE)</f>
        <v/>
      </c>
      <c r="CM274" s="145">
        <f>IF(AD274&gt;X274,1,0)</f>
        <v/>
      </c>
      <c r="CN274" s="225">
        <f>IF(CM274&gt;0,AG274,0)</f>
        <v/>
      </c>
      <c r="CO274" s="225">
        <f>IF(CM274=0,0,AF274)</f>
        <v/>
      </c>
      <c r="CP274" s="146" t="n">
        <v>0</v>
      </c>
      <c r="CQ274" s="147" t="n">
        <v>0</v>
      </c>
      <c r="CR274" s="225">
        <f>AM274/VLOOKUP(T274,'USD Converstion'!$C$7:$D$174,2,FALSE)</f>
        <v/>
      </c>
      <c r="CS274" s="226">
        <f>AT274</f>
        <v/>
      </c>
      <c r="CT274" s="222" t="n">
        <v>0</v>
      </c>
      <c r="CU274" s="227" t="n">
        <v>0</v>
      </c>
      <c r="CV274" s="145">
        <f>IF(AX274&gt;0,1,0)</f>
        <v/>
      </c>
      <c r="CW274" s="145">
        <f>IF(AY274&gt;0,1,0)</f>
        <v/>
      </c>
      <c r="CX274" s="52" t="n">
        <v>1</v>
      </c>
      <c r="DM274">
        <f>IF(LOWER(T274)="ILS",12,1)*Y274/VLOOKUP($T274,CPC_USDConversion_xlTbl[[Currency2]:[Units/1 USD]],2,FALSE)</f>
        <v/>
      </c>
    </row>
    <row r="275">
      <c r="B275" s="113" t="n">
        <v>128644</v>
      </c>
      <c r="C275" s="113" t="n">
        <v>27421</v>
      </c>
      <c r="D275" s="113" t="n">
        <v>87514</v>
      </c>
      <c r="E275" s="114" t="inlineStr">
        <is>
          <t>Xiaole Chen</t>
        </is>
      </c>
      <c r="F275" s="152" t="inlineStr">
        <is>
          <t>Security Engineer</t>
        </is>
      </c>
      <c r="G275" s="113" t="inlineStr">
        <is>
          <t>Security Engineering, UK &amp; I</t>
        </is>
      </c>
      <c r="H275" s="113" t="inlineStr">
        <is>
          <t>Ian Porteous</t>
        </is>
      </c>
      <c r="I275" s="113" t="inlineStr">
        <is>
          <t>Peter Sandkuijl</t>
        </is>
      </c>
      <c r="J275" s="114" t="inlineStr">
        <is>
          <t>Bruno Darmon</t>
        </is>
      </c>
      <c r="K275" s="114" t="inlineStr">
        <is>
          <t>Bruno Darmon</t>
        </is>
      </c>
      <c r="L275" s="113" t="inlineStr">
        <is>
          <t>EMEA Sales</t>
        </is>
      </c>
      <c r="M275" s="115" t="n">
        <v>1</v>
      </c>
      <c r="N275" s="151">
        <f>LEFT(CA275,3)</f>
        <v/>
      </c>
      <c r="O275" s="216" t="n">
        <v>42705</v>
      </c>
      <c r="P275" s="118">
        <f>($D$5-O275)/365</f>
        <v/>
      </c>
      <c r="Q275" s="119">
        <f>Q275</f>
        <v/>
      </c>
      <c r="R275" s="52" t="n"/>
      <c r="S275" s="120" t="inlineStr">
        <is>
          <t>Great Britain</t>
        </is>
      </c>
      <c r="T275" s="120" t="inlineStr">
        <is>
          <t>GBP</t>
        </is>
      </c>
      <c r="U275" s="120" t="n">
        <v>93200</v>
      </c>
      <c r="V275" s="120" t="n">
        <v>15481.81818181818</v>
      </c>
      <c r="W275" s="120" t="n"/>
      <c r="X275" s="120">
        <f>W275+V275+U275</f>
        <v/>
      </c>
      <c r="Y275" s="121" t="n"/>
      <c r="Z275" s="121" t="n"/>
      <c r="AA275" s="122" t="n">
        <v>997</v>
      </c>
      <c r="AB275" s="122" t="n">
        <v>0.3998543298273995</v>
      </c>
      <c r="AC275" s="122" t="n"/>
      <c r="AD275" s="123">
        <f>AC275+AB275+AA275</f>
        <v/>
      </c>
      <c r="AE275" s="124">
        <f>IFERROR(AD275/X275-1,"")</f>
        <v/>
      </c>
      <c r="AF275" s="217">
        <f>IF(LOWER(T275)="ILS",12,1)*X275/VLOOKUP($T275,CPC_USDConversion_xlTbl[[Currency2]:[Units/1 USD]],2,FALSE)</f>
        <v/>
      </c>
      <c r="AG275" s="217">
        <f>IF(LOWER(T275)="ILS",12,1)*AD275/VLOOKUP($T275,CPC_USDConversion_xlTbl[[Currency2]:[Units/1 USD]],2,FALSE)</f>
        <v/>
      </c>
      <c r="AH275" s="126">
        <f>AF275/VLOOKUP($S275,'CP$'!$B$5:$D$74,2,FALSE)</f>
        <v/>
      </c>
      <c r="AI275" s="126">
        <f>AG275/VLOOKUP($S275,'CP$'!$B$5:$D$74,2,FALSE)</f>
        <v/>
      </c>
      <c r="AJ275" s="52" t="n"/>
      <c r="AK275" s="127" t="inlineStr">
        <is>
          <t>Sales Variable</t>
        </is>
      </c>
      <c r="AL275" s="218" t="n"/>
      <c r="AM275" s="129" t="n"/>
      <c r="AN275" s="121" t="n"/>
      <c r="AO275" s="130" t="n"/>
      <c r="AP275" s="131">
        <f>IFERROR(AO275/AM275,"")</f>
        <v/>
      </c>
      <c r="AQ275" s="219">
        <f>AO275*CC275</f>
        <v/>
      </c>
      <c r="AR275" s="219" t="n"/>
      <c r="AS275" s="220">
        <f>AQ275-AR275</f>
        <v/>
      </c>
      <c r="AT275" s="217">
        <f>AS275/VLOOKUP($T275,'USD Converstion'!$C$7:$D$174,2,FALSE)</f>
        <v/>
      </c>
      <c r="AU275" s="52" t="n"/>
      <c r="AV275" s="221" t="n">
        <v>43957</v>
      </c>
      <c r="AW275" s="222" t="n">
        <v>14665.76699029126</v>
      </c>
      <c r="AX275" s="222" t="n"/>
      <c r="AY275" s="223" t="n"/>
      <c r="AZ275" s="52" t="n"/>
      <c r="BA275" s="137" t="inlineStr">
        <is>
          <t>February, 2021 - Status change from Employment Status:Employee to Employment Status:EMLA || January, 2021 - Status change from Employment Status:Employee to Employment Status:MLA</t>
        </is>
      </c>
      <c r="BB275" s="138" t="inlineStr">
        <is>
          <t xml:space="preserve"> </t>
        </is>
      </c>
      <c r="BC275" s="52" t="n"/>
      <c r="BD275" s="219" t="n">
        <v>63800</v>
      </c>
      <c r="BE275" s="219" t="n">
        <v>15950</v>
      </c>
      <c r="BF275" s="219" t="n"/>
      <c r="BG275" s="120">
        <f>BF275+BE275+BD275</f>
        <v/>
      </c>
      <c r="BH275" s="217">
        <f>IF(LOWER(T275)="ILS",12,1)*BG275/VLOOKUP($T275,CPC_USDConversion_xlTbl[[Currency2]:[Units/1 USD]],2,FALSE)</f>
        <v/>
      </c>
      <c r="BI275" s="224">
        <f>BH275/VLOOKUP($S275,'CP$'!$B$5:$D$74,2,FALSE)</f>
        <v/>
      </c>
      <c r="BJ275" s="140" t="n">
        <v>60000</v>
      </c>
      <c r="BK275" s="140" t="n">
        <v>95000</v>
      </c>
      <c r="BL275" s="141">
        <f>IFERROR(U275/X275,"")</f>
        <v/>
      </c>
      <c r="BM275" s="141">
        <f>IFERROR(V275/X275,"")</f>
        <v/>
      </c>
      <c r="BN275" s="141">
        <f>IFERROR(W275/X275,"")</f>
        <v/>
      </c>
      <c r="BO275" s="141">
        <f>IFERROR(AA275/AD275,"")</f>
        <v/>
      </c>
      <c r="BP275" s="141">
        <f>IFERROR(AB275/AD275,"")</f>
        <v/>
      </c>
      <c r="BQ275" s="141">
        <f>IFERROR(AC275/AD275,"")</f>
        <v/>
      </c>
      <c r="BR275" s="119" t="n">
        <v>4</v>
      </c>
      <c r="BS275" s="119" t="n">
        <v>5</v>
      </c>
      <c r="BT275" s="119" t="n">
        <v>4</v>
      </c>
      <c r="BU275" s="119" t="n">
        <v>0</v>
      </c>
      <c r="BV275" s="119" t="n"/>
      <c r="BW275" s="119" t="n"/>
      <c r="BX275" s="119" t="n"/>
      <c r="BY275" s="119" t="n"/>
      <c r="BZ275" s="119" t="inlineStr">
        <is>
          <t>EMLA</t>
        </is>
      </c>
      <c r="CA275" s="142" t="inlineStr">
        <is>
          <t>E51P</t>
        </is>
      </c>
      <c r="CB275" s="131" t="n">
        <v>1</v>
      </c>
      <c r="CC275" s="143">
        <f>IF(P275&gt;1,1,P275)*CB275</f>
        <v/>
      </c>
      <c r="CD275" s="143" t="n"/>
      <c r="CE275" s="222" t="n">
        <v>33880.76</v>
      </c>
      <c r="CF275" s="86" t="n"/>
      <c r="CG275" s="219" t="n">
        <v>81819.51219512196</v>
      </c>
      <c r="CH275" s="217">
        <f>IF(LOWER(T275)="ILS",12,1)*CG275/VLOOKUP($T275,CPC_USDConversion_xlTbl[[Currency2]:[Units/1 USD]],2,FALSE)</f>
        <v/>
      </c>
      <c r="CI275" s="225">
        <f>AF275</f>
        <v/>
      </c>
      <c r="CJ275" s="225">
        <f>IFERROR(CI275-CH275,"")</f>
        <v/>
      </c>
      <c r="CK275" s="140">
        <f>ROUND(AN275*CC275,-2)</f>
        <v/>
      </c>
      <c r="CL275" s="217">
        <f>CK275/VLOOKUP($T275,'USD Converstion'!$C$7:$D$174,2,FALSE)</f>
        <v/>
      </c>
      <c r="CM275" s="145">
        <f>IF(AD275&gt;X275,1,0)</f>
        <v/>
      </c>
      <c r="CN275" s="225">
        <f>IF(CM275&gt;0,AG275,0)</f>
        <v/>
      </c>
      <c r="CO275" s="225">
        <f>IF(CM275=0,0,AF275)</f>
        <v/>
      </c>
      <c r="CP275" s="146" t="n">
        <v>0</v>
      </c>
      <c r="CQ275" s="147" t="n">
        <v>0</v>
      </c>
      <c r="CR275" s="225">
        <f>AM275/VLOOKUP(T275,'USD Converstion'!$C$7:$D$174,2,FALSE)</f>
        <v/>
      </c>
      <c r="CS275" s="226">
        <f>AT275</f>
        <v/>
      </c>
      <c r="CT275" s="222" t="n">
        <v>0</v>
      </c>
      <c r="CU275" s="227" t="n">
        <v>0</v>
      </c>
      <c r="CV275" s="145">
        <f>IF(AX275&gt;0,1,0)</f>
        <v/>
      </c>
      <c r="CW275" s="145">
        <f>IF(AY275&gt;0,1,0)</f>
        <v/>
      </c>
      <c r="CX275" s="52" t="n">
        <v>0</v>
      </c>
      <c r="DM275">
        <f>IF(LOWER(T275)="ILS",12,1)*Y275/VLOOKUP($T275,CPC_USDConversion_xlTbl[[Currency2]:[Units/1 USD]],2,FALSE)</f>
        <v/>
      </c>
    </row>
    <row r="276">
      <c r="B276" s="113" t="n">
        <v>118986</v>
      </c>
      <c r="C276" s="113" t="n">
        <v>60432</v>
      </c>
      <c r="D276" s="113" t="n">
        <v>66234</v>
      </c>
      <c r="E276" s="114" t="inlineStr">
        <is>
          <t>Alfonso Perez Roel</t>
        </is>
      </c>
      <c r="F276" s="152" t="inlineStr">
        <is>
          <t xml:space="preserve">Security Engineer </t>
        </is>
      </c>
      <c r="G276" s="113" t="inlineStr">
        <is>
          <t>Security Engineering, SER</t>
        </is>
      </c>
      <c r="H276" s="113" t="inlineStr">
        <is>
          <t>David Gubiani</t>
        </is>
      </c>
      <c r="I276" s="113" t="inlineStr">
        <is>
          <t>Peter Sandkuijl</t>
        </is>
      </c>
      <c r="J276" s="114" t="inlineStr">
        <is>
          <t>Bruno Darmon</t>
        </is>
      </c>
      <c r="K276" s="114" t="inlineStr">
        <is>
          <t>Bruno Darmon</t>
        </is>
      </c>
      <c r="L276" s="113" t="inlineStr">
        <is>
          <t>EMEA Sales</t>
        </is>
      </c>
      <c r="M276" s="115" t="n">
        <v>1</v>
      </c>
      <c r="N276" s="151">
        <f>LEFT(CA276,3)</f>
        <v/>
      </c>
      <c r="O276" s="216" t="n">
        <v>43636</v>
      </c>
      <c r="P276" s="118">
        <f>($D$5-O276)/365</f>
        <v/>
      </c>
      <c r="Q276" s="119">
        <f>Q276</f>
        <v/>
      </c>
      <c r="R276" s="52" t="n"/>
      <c r="S276" s="120" t="inlineStr">
        <is>
          <t>Spain</t>
        </is>
      </c>
      <c r="T276" s="120" t="inlineStr">
        <is>
          <t>EUR</t>
        </is>
      </c>
      <c r="U276" s="120" t="n">
        <v>101200</v>
      </c>
      <c r="V276" s="120" t="n">
        <v>16972.72727272727</v>
      </c>
      <c r="W276" s="120" t="n"/>
      <c r="X276" s="120">
        <f>W276+V276+U276</f>
        <v/>
      </c>
      <c r="Y276" s="121" t="n"/>
      <c r="Z276" s="121" t="n"/>
      <c r="AA276" s="122" t="n"/>
      <c r="AB276" s="122" t="n"/>
      <c r="AC276" s="122" t="n"/>
      <c r="AD276" s="123">
        <f>AC276+AB276+AA276</f>
        <v/>
      </c>
      <c r="AE276" s="124">
        <f>IFERROR(AD276/X276-1,"")</f>
        <v/>
      </c>
      <c r="AF276" s="217">
        <f>IF(LOWER(T276)="ILS",12,1)*X276/VLOOKUP($T276,CPC_USDConversion_xlTbl[[Currency2]:[Units/1 USD]],2,FALSE)</f>
        <v/>
      </c>
      <c r="AG276" s="217">
        <f>IF(LOWER(T276)="ILS",12,1)*AD276/VLOOKUP($T276,CPC_USDConversion_xlTbl[[Currency2]:[Units/1 USD]],2,FALSE)</f>
        <v/>
      </c>
      <c r="AH276" s="126">
        <f>AF276/VLOOKUP($S276,'CP$'!$B$5:$D$74,2,FALSE)</f>
        <v/>
      </c>
      <c r="AI276" s="126">
        <f>AG276/VLOOKUP($S276,'CP$'!$B$5:$D$74,2,FALSE)</f>
        <v/>
      </c>
      <c r="AJ276" s="52" t="n"/>
      <c r="AK276" s="127" t="inlineStr">
        <is>
          <t>Sales Variable</t>
        </is>
      </c>
      <c r="AL276" s="218" t="n"/>
      <c r="AM276" s="129" t="n"/>
      <c r="AN276" s="121" t="n"/>
      <c r="AO276" s="130" t="n"/>
      <c r="AP276" s="131">
        <f>IFERROR(AO276/AM276,"")</f>
        <v/>
      </c>
      <c r="AQ276" s="219">
        <f>AO276*CC276</f>
        <v/>
      </c>
      <c r="AR276" s="219" t="n"/>
      <c r="AS276" s="220">
        <f>AQ276-AR276</f>
        <v/>
      </c>
      <c r="AT276" s="217">
        <f>AS276/VLOOKUP($T276,'USD Converstion'!$C$7:$D$174,2,FALSE)</f>
        <v/>
      </c>
      <c r="AU276" s="52" t="n"/>
      <c r="AV276" s="221" t="n"/>
      <c r="AW276" s="222" t="n"/>
      <c r="AX276" s="222" t="n"/>
      <c r="AY276" s="223" t="n"/>
      <c r="AZ276" s="52" t="n"/>
      <c r="BA276" s="137" t="n"/>
      <c r="BB276" s="138" t="inlineStr">
        <is>
          <t xml:space="preserve"> </t>
        </is>
      </c>
      <c r="BC276" s="52" t="n"/>
      <c r="BD276" s="219" t="n">
        <v>72000</v>
      </c>
      <c r="BE276" s="219" t="n">
        <v>18000</v>
      </c>
      <c r="BF276" s="219" t="n"/>
      <c r="BG276" s="120">
        <f>BF276+BE276+BD276</f>
        <v/>
      </c>
      <c r="BH276" s="217">
        <f>IF(LOWER(T276)="ILS",12,1)*BG276/VLOOKUP($T276,CPC_USDConversion_xlTbl[[Currency2]:[Units/1 USD]],2,FALSE)</f>
        <v/>
      </c>
      <c r="BI276" s="224">
        <f>BH276/VLOOKUP($S276,'CP$'!$B$5:$D$74,2,FALSE)</f>
        <v/>
      </c>
      <c r="BJ276" s="140" t="n">
        <v>70000</v>
      </c>
      <c r="BK276" s="140" t="n">
        <v>105000</v>
      </c>
      <c r="BL276" s="141">
        <f>IFERROR(U276/X276,"")</f>
        <v/>
      </c>
      <c r="BM276" s="141">
        <f>IFERROR(V276/X276,"")</f>
        <v/>
      </c>
      <c r="BN276" s="141">
        <f>IFERROR(W276/X276,"")</f>
        <v/>
      </c>
      <c r="BO276" s="141">
        <f>IFERROR(AA276/AD276,"")</f>
        <v/>
      </c>
      <c r="BP276" s="141">
        <f>IFERROR(AB276/AD276,"")</f>
        <v/>
      </c>
      <c r="BQ276" s="141">
        <f>IFERROR(AC276/AD276,"")</f>
        <v/>
      </c>
      <c r="BR276" s="119" t="n"/>
      <c r="BS276" s="119" t="n">
        <v>3</v>
      </c>
      <c r="BT276" s="119" t="n">
        <v>4</v>
      </c>
      <c r="BU276" s="119" t="n">
        <v>0</v>
      </c>
      <c r="BV276" s="119" t="n"/>
      <c r="BW276" s="119" t="n"/>
      <c r="BX276" s="119" t="n"/>
      <c r="BY276" s="119" t="n"/>
      <c r="BZ276" s="119" t="inlineStr">
        <is>
          <t>Employee</t>
        </is>
      </c>
      <c r="CA276" s="142" t="inlineStr">
        <is>
          <t>E41P</t>
        </is>
      </c>
      <c r="CB276" s="131" t="n">
        <v>1</v>
      </c>
      <c r="CC276" s="143">
        <f>IF(P276&gt;1,1,P276)*CB276</f>
        <v/>
      </c>
      <c r="CD276" s="143" t="n"/>
      <c r="CE276" s="222" t="n"/>
      <c r="CF276" s="86" t="n"/>
      <c r="CG276" s="219" t="n">
        <v>89663.41463414635</v>
      </c>
      <c r="CH276" s="217">
        <f>IF(LOWER(T276)="ILS",12,1)*CG276/VLOOKUP($T276,CPC_USDConversion_xlTbl[[Currency2]:[Units/1 USD]],2,FALSE)</f>
        <v/>
      </c>
      <c r="CI276" s="225">
        <f>AF276</f>
        <v/>
      </c>
      <c r="CJ276" s="225">
        <f>IFERROR(CI276-CH276,"")</f>
        <v/>
      </c>
      <c r="CK276" s="140">
        <f>ROUND(AN276*CC276,-2)</f>
        <v/>
      </c>
      <c r="CL276" s="217">
        <f>CK276/VLOOKUP($T276,'USD Converstion'!$C$7:$D$174,2,FALSE)</f>
        <v/>
      </c>
      <c r="CM276" s="145">
        <f>IF(AD276&gt;X276,1,0)</f>
        <v/>
      </c>
      <c r="CN276" s="225">
        <f>IF(CM276&gt;0,AG276,0)</f>
        <v/>
      </c>
      <c r="CO276" s="225">
        <f>IF(CM276=0,0,AF276)</f>
        <v/>
      </c>
      <c r="CP276" s="146" t="n">
        <v>0</v>
      </c>
      <c r="CQ276" s="147" t="n">
        <v>0</v>
      </c>
      <c r="CR276" s="225">
        <f>AM276/VLOOKUP(T276,'USD Converstion'!$C$7:$D$174,2,FALSE)</f>
        <v/>
      </c>
      <c r="CS276" s="226">
        <f>AT276</f>
        <v/>
      </c>
      <c r="CT276" s="222" t="n">
        <v>0</v>
      </c>
      <c r="CU276" s="227" t="n">
        <v>0</v>
      </c>
      <c r="CV276" s="145">
        <f>IF(AX276&gt;0,1,0)</f>
        <v/>
      </c>
      <c r="CW276" s="145">
        <f>IF(AY276&gt;0,1,0)</f>
        <v/>
      </c>
      <c r="CX276" s="52" t="n">
        <v>0</v>
      </c>
      <c r="DM276">
        <f>IF(LOWER(T276)="ILS",12,1)*Y276/VLOOKUP($T276,CPC_USDConversion_xlTbl[[Currency2]:[Units/1 USD]],2,FALSE)</f>
        <v/>
      </c>
    </row>
    <row r="277">
      <c r="B277" s="113" t="n">
        <v>133172</v>
      </c>
      <c r="C277" s="113" t="n">
        <v>88988</v>
      </c>
      <c r="D277" s="113" t="n">
        <v>102854</v>
      </c>
      <c r="E277" s="114" t="inlineStr">
        <is>
          <t>Andrew Mathu</t>
        </is>
      </c>
      <c r="F277" s="152" t="inlineStr">
        <is>
          <t>Security Engineer</t>
        </is>
      </c>
      <c r="G277" s="113" t="inlineStr">
        <is>
          <t>EMEA SE</t>
        </is>
      </c>
      <c r="H277" s="113" t="inlineStr">
        <is>
          <t>Peter Sandkuijl</t>
        </is>
      </c>
      <c r="I277" s="113" t="inlineStr">
        <is>
          <t>Peter Sandkuijl</t>
        </is>
      </c>
      <c r="J277" s="114" t="inlineStr">
        <is>
          <t>Bruno Darmon</t>
        </is>
      </c>
      <c r="K277" s="114" t="inlineStr">
        <is>
          <t>Bruno Darmon</t>
        </is>
      </c>
      <c r="L277" s="113" t="inlineStr">
        <is>
          <t>EMEA Sales</t>
        </is>
      </c>
      <c r="M277" s="115" t="n">
        <v>1</v>
      </c>
      <c r="N277" s="151">
        <f>LEFT(CA277,3)</f>
        <v/>
      </c>
      <c r="O277" s="216" t="n">
        <v>43724</v>
      </c>
      <c r="P277" s="118">
        <f>($D$5-O277)/365</f>
        <v/>
      </c>
      <c r="Q277" s="119">
        <f>Q277</f>
        <v/>
      </c>
      <c r="R277" s="52" t="n"/>
      <c r="S277" s="120" t="inlineStr">
        <is>
          <t>Kenya</t>
        </is>
      </c>
      <c r="T277" s="120" t="inlineStr">
        <is>
          <t>KES</t>
        </is>
      </c>
      <c r="U277" s="120" t="n">
        <v>6384500</v>
      </c>
      <c r="V277" s="120" t="n">
        <v>1159390.909090909</v>
      </c>
      <c r="W277" s="120" t="n"/>
      <c r="X277" s="120">
        <f>W277+V277+U277</f>
        <v/>
      </c>
      <c r="Y277" s="121" t="n"/>
      <c r="Z277" s="121" t="n"/>
      <c r="AA277" s="122" t="n"/>
      <c r="AB277" s="122" t="n"/>
      <c r="AC277" s="122" t="n"/>
      <c r="AD277" s="123">
        <f>AC277+AB277+AA277</f>
        <v/>
      </c>
      <c r="AE277" s="124">
        <f>IFERROR(AD277/X277-1,"")</f>
        <v/>
      </c>
      <c r="AF277" s="217">
        <f>IF(LOWER(T277)="ILS",12,1)*X277/VLOOKUP($T277,CPC_USDConversion_xlTbl[[Currency2]:[Units/1 USD]],2,FALSE)</f>
        <v/>
      </c>
      <c r="AG277" s="217">
        <f>IF(LOWER(T277)="ILS",12,1)*AD277/VLOOKUP($T277,CPC_USDConversion_xlTbl[[Currency2]:[Units/1 USD]],2,FALSE)</f>
        <v/>
      </c>
      <c r="AH277" s="126">
        <f>AF277/VLOOKUP($S277,'CP$'!$B$5:$D$74,2,FALSE)</f>
        <v/>
      </c>
      <c r="AI277" s="126">
        <f>AG277/VLOOKUP($S277,'CP$'!$B$5:$D$74,2,FALSE)</f>
        <v/>
      </c>
      <c r="AJ277" s="52" t="n"/>
      <c r="AK277" s="127" t="inlineStr">
        <is>
          <t>Sales Variable</t>
        </is>
      </c>
      <c r="AL277" s="218" t="n"/>
      <c r="AM277" s="129" t="n"/>
      <c r="AN277" s="121" t="n"/>
      <c r="AO277" s="130" t="n"/>
      <c r="AP277" s="131">
        <f>IFERROR(AO277/AM277,"")</f>
        <v/>
      </c>
      <c r="AQ277" s="219">
        <f>AO277*CC277</f>
        <v/>
      </c>
      <c r="AR277" s="219" t="n"/>
      <c r="AS277" s="220">
        <f>AQ277-AR277</f>
        <v/>
      </c>
      <c r="AT277" s="217">
        <f>AS277/VLOOKUP($T277,'USD Converstion'!$C$7:$D$174,2,FALSE)</f>
        <v/>
      </c>
      <c r="AU277" s="52" t="n"/>
      <c r="AV277" s="221" t="n"/>
      <c r="AW277" s="222" t="n"/>
      <c r="AX277" s="222" t="n"/>
      <c r="AY277" s="223" t="n"/>
      <c r="AZ277" s="52" t="n"/>
      <c r="BA277" s="137" t="n"/>
      <c r="BB277" s="138" t="inlineStr">
        <is>
          <t xml:space="preserve"> </t>
        </is>
      </c>
      <c r="BC277" s="52" t="n"/>
      <c r="BD277" s="219" t="n">
        <v>4960000</v>
      </c>
      <c r="BE277" s="219" t="n">
        <v>1240000</v>
      </c>
      <c r="BF277" s="219" t="n"/>
      <c r="BG277" s="120">
        <f>BF277+BE277+BD277</f>
        <v/>
      </c>
      <c r="BH277" s="217">
        <f>IF(LOWER(T277)="ILS",12,1)*BG277/VLOOKUP($T277,CPC_USDConversion_xlTbl[[Currency2]:[Units/1 USD]],2,FALSE)</f>
        <v/>
      </c>
      <c r="BI277" s="224">
        <f>BH277/VLOOKUP($S277,'CP$'!$B$5:$D$74,2,FALSE)</f>
        <v/>
      </c>
      <c r="BJ277" s="140" t="n">
        <v>4000000</v>
      </c>
      <c r="BK277" s="140" t="n">
        <v>8000000</v>
      </c>
      <c r="BL277" s="141">
        <f>IFERROR(U277/X277,"")</f>
        <v/>
      </c>
      <c r="BM277" s="141">
        <f>IFERROR(V277/X277,"")</f>
        <v/>
      </c>
      <c r="BN277" s="141">
        <f>IFERROR(W277/X277,"")</f>
        <v/>
      </c>
      <c r="BO277" s="141">
        <f>IFERROR(AA277/AD277,"")</f>
        <v/>
      </c>
      <c r="BP277" s="141">
        <f>IFERROR(AB277/AD277,"")</f>
        <v/>
      </c>
      <c r="BQ277" s="141">
        <f>IFERROR(AC277/AD277,"")</f>
        <v/>
      </c>
      <c r="BR277" s="119" t="n"/>
      <c r="BS277" s="119" t="n">
        <v>3</v>
      </c>
      <c r="BT277" s="119" t="n">
        <v>4</v>
      </c>
      <c r="BU277" s="119" t="n">
        <v>0</v>
      </c>
      <c r="BV277" s="119" t="n"/>
      <c r="BW277" s="119" t="n"/>
      <c r="BX277" s="119" t="n"/>
      <c r="BY277" s="119" t="n"/>
      <c r="BZ277" s="119" t="inlineStr">
        <is>
          <t>Employee</t>
        </is>
      </c>
      <c r="CA277" s="142" t="inlineStr">
        <is>
          <t>E51P</t>
        </is>
      </c>
      <c r="CB277" s="131" t="n">
        <v>1</v>
      </c>
      <c r="CC277" s="143">
        <f>IF(P277&gt;1,1,P277)*CB277</f>
        <v/>
      </c>
      <c r="CD277" s="143" t="n"/>
      <c r="CE277" s="222" t="n"/>
      <c r="CF277" s="86" t="n"/>
      <c r="CG277" s="219" t="n">
        <v>6219712.195121951</v>
      </c>
      <c r="CH277" s="217">
        <f>IF(LOWER(T277)="ILS",12,1)*CG277/VLOOKUP($T277,CPC_USDConversion_xlTbl[[Currency2]:[Units/1 USD]],2,FALSE)</f>
        <v/>
      </c>
      <c r="CI277" s="225">
        <f>AF277</f>
        <v/>
      </c>
      <c r="CJ277" s="225">
        <f>IFERROR(CI277-CH277,"")</f>
        <v/>
      </c>
      <c r="CK277" s="140">
        <f>ROUND(AN277*CC277,-2)</f>
        <v/>
      </c>
      <c r="CL277" s="217">
        <f>CK277/VLOOKUP($T277,'USD Converstion'!$C$7:$D$174,2,FALSE)</f>
        <v/>
      </c>
      <c r="CM277" s="145">
        <f>IF(AD277&gt;X277,1,0)</f>
        <v/>
      </c>
      <c r="CN277" s="225">
        <f>IF(CM277&gt;0,AG277,0)</f>
        <v/>
      </c>
      <c r="CO277" s="225">
        <f>IF(CM277=0,0,AF277)</f>
        <v/>
      </c>
      <c r="CP277" s="146" t="n">
        <v>0</v>
      </c>
      <c r="CQ277" s="147" t="n">
        <v>0</v>
      </c>
      <c r="CR277" s="225">
        <f>AM277/VLOOKUP(T277,'USD Converstion'!$C$7:$D$174,2,FALSE)</f>
        <v/>
      </c>
      <c r="CS277" s="226">
        <f>AT277</f>
        <v/>
      </c>
      <c r="CT277" s="222" t="n">
        <v>0</v>
      </c>
      <c r="CU277" s="227" t="n">
        <v>0</v>
      </c>
      <c r="CV277" s="145">
        <f>IF(AX277&gt;0,1,0)</f>
        <v/>
      </c>
      <c r="CW277" s="145">
        <f>IF(AY277&gt;0,1,0)</f>
        <v/>
      </c>
      <c r="CX277" s="52" t="n">
        <v>0</v>
      </c>
      <c r="DM277">
        <f>IF(LOWER(T277)="ILS",12,1)*Y277/VLOOKUP($T277,CPC_USDConversion_xlTbl[[Currency2]:[Units/1 USD]],2,FALSE)</f>
        <v/>
      </c>
    </row>
    <row r="278">
      <c r="B278" s="113" t="n">
        <v>102010</v>
      </c>
      <c r="C278" s="113" t="n">
        <v>75473</v>
      </c>
      <c r="D278" s="113" t="n">
        <v>68206</v>
      </c>
      <c r="E278" s="114" t="inlineStr">
        <is>
          <t>Arkadiy Vykhodtsev</t>
        </is>
      </c>
      <c r="F278" s="152" t="inlineStr">
        <is>
          <t>Security Engineer</t>
        </is>
      </c>
      <c r="G278" s="113" t="inlineStr">
        <is>
          <t>EMEA SE EL</t>
        </is>
      </c>
      <c r="H278" s="113" t="inlineStr">
        <is>
          <t>Peter Sandkuijl</t>
        </is>
      </c>
      <c r="I278" s="113" t="inlineStr">
        <is>
          <t>Peter Sandkuijl</t>
        </is>
      </c>
      <c r="J278" s="114" t="inlineStr">
        <is>
          <t>Bruno Darmon</t>
        </is>
      </c>
      <c r="K278" s="114" t="inlineStr">
        <is>
          <t>Bruno Darmon</t>
        </is>
      </c>
      <c r="L278" s="113" t="inlineStr">
        <is>
          <t>EMEA Sales</t>
        </is>
      </c>
      <c r="M278" s="115" t="n">
        <v>1</v>
      </c>
      <c r="N278" s="151">
        <f>LEFT(CA278,3)</f>
        <v/>
      </c>
      <c r="O278" s="216" t="n">
        <v>43527</v>
      </c>
      <c r="P278" s="118">
        <f>($D$5-O278)/365</f>
        <v/>
      </c>
      <c r="Q278" s="119">
        <f>Q278</f>
        <v/>
      </c>
      <c r="R278" s="52" t="n"/>
      <c r="S278" s="120" t="inlineStr">
        <is>
          <t>Russian Federation</t>
        </is>
      </c>
      <c r="T278" s="120" t="inlineStr">
        <is>
          <t>RUB</t>
        </is>
      </c>
      <c r="U278" s="120" t="n">
        <v>2509500</v>
      </c>
      <c r="V278" s="120" t="n">
        <v>454845.4545454545</v>
      </c>
      <c r="W278" s="120" t="n"/>
      <c r="X278" s="120">
        <f>W278+V278+U278</f>
        <v/>
      </c>
      <c r="Y278" s="121" t="n"/>
      <c r="Z278" s="121" t="n"/>
      <c r="AA278" s="122" t="n"/>
      <c r="AB278" s="122" t="n"/>
      <c r="AC278" s="122" t="n"/>
      <c r="AD278" s="123">
        <f>AC278+AB278+AA278</f>
        <v/>
      </c>
      <c r="AE278" s="124">
        <f>IFERROR(AD278/X278-1,"")</f>
        <v/>
      </c>
      <c r="AF278" s="217">
        <f>IF(LOWER(T278)="ILS",12,1)*X278/VLOOKUP($T278,CPC_USDConversion_xlTbl[[Currency2]:[Units/1 USD]],2,FALSE)</f>
        <v/>
      </c>
      <c r="AG278" s="217">
        <f>IF(LOWER(T278)="ILS",12,1)*AD278/VLOOKUP($T278,CPC_USDConversion_xlTbl[[Currency2]:[Units/1 USD]],2,FALSE)</f>
        <v/>
      </c>
      <c r="AH278" s="126">
        <f>AF278/VLOOKUP($S278,'CP$'!$B$5:$D$74,2,FALSE)</f>
        <v/>
      </c>
      <c r="AI278" s="126">
        <f>AG278/VLOOKUP($S278,'CP$'!$B$5:$D$74,2,FALSE)</f>
        <v/>
      </c>
      <c r="AJ278" s="52" t="n"/>
      <c r="AK278" s="127" t="inlineStr">
        <is>
          <t>Sales Variable</t>
        </is>
      </c>
      <c r="AL278" s="218" t="n"/>
      <c r="AM278" s="129" t="n"/>
      <c r="AN278" s="121" t="n"/>
      <c r="AO278" s="130" t="n"/>
      <c r="AP278" s="131">
        <f>IFERROR(AO278/AM278,"")</f>
        <v/>
      </c>
      <c r="AQ278" s="219">
        <f>AO278*CC278</f>
        <v/>
      </c>
      <c r="AR278" s="219" t="n"/>
      <c r="AS278" s="220">
        <f>AQ278-AR278</f>
        <v/>
      </c>
      <c r="AT278" s="217">
        <f>AS278/VLOOKUP($T278,'USD Converstion'!$C$7:$D$174,2,FALSE)</f>
        <v/>
      </c>
      <c r="AU278" s="52" t="n"/>
      <c r="AV278" s="221" t="n"/>
      <c r="AW278" s="222" t="n"/>
      <c r="AX278" s="222" t="n"/>
      <c r="AY278" s="223" t="n"/>
      <c r="AZ278" s="52" t="n"/>
      <c r="BA278" s="137" t="inlineStr">
        <is>
          <t>Jan 1, 2021 - EL Comp update from 1,275,000 base + 225,000 commission (1,500,000 OTE) to 2,000,000 base + 500,000 commission (2,500,000 OTE). JS from E61P to E51P. Title from Associate Security Enginner to Security Engineer.</t>
        </is>
      </c>
      <c r="BB278" s="138" t="inlineStr">
        <is>
          <t xml:space="preserve"> </t>
        </is>
      </c>
      <c r="BC278" s="52" t="n"/>
      <c r="BD278" s="219" t="n">
        <v>1000000</v>
      </c>
      <c r="BE278" s="219" t="n">
        <v>250000</v>
      </c>
      <c r="BF278" s="219" t="n"/>
      <c r="BG278" s="120">
        <f>BF278+BE278+BD278</f>
        <v/>
      </c>
      <c r="BH278" s="217">
        <f>IF(LOWER(T278)="ILS",12,1)*BG278/VLOOKUP($T278,CPC_USDConversion_xlTbl[[Currency2]:[Units/1 USD]],2,FALSE)</f>
        <v/>
      </c>
      <c r="BI278" s="224">
        <f>BH278/VLOOKUP($S278,'CP$'!$B$5:$D$74,2,FALSE)</f>
        <v/>
      </c>
      <c r="BJ278" s="140" t="n">
        <v>2000000</v>
      </c>
      <c r="BK278" s="140" t="n">
        <v>3500000</v>
      </c>
      <c r="BL278" s="141">
        <f>IFERROR(U278/X278,"")</f>
        <v/>
      </c>
      <c r="BM278" s="141">
        <f>IFERROR(V278/X278,"")</f>
        <v/>
      </c>
      <c r="BN278" s="141">
        <f>IFERROR(W278/X278,"")</f>
        <v/>
      </c>
      <c r="BO278" s="141">
        <f>IFERROR(AA278/AD278,"")</f>
        <v/>
      </c>
      <c r="BP278" s="141">
        <f>IFERROR(AB278/AD278,"")</f>
        <v/>
      </c>
      <c r="BQ278" s="141">
        <f>IFERROR(AC278/AD278,"")</f>
        <v/>
      </c>
      <c r="BR278" s="119" t="n">
        <v>3</v>
      </c>
      <c r="BS278" s="119" t="n">
        <v>3</v>
      </c>
      <c r="BT278" s="119" t="n">
        <v>4</v>
      </c>
      <c r="BU278" s="119" t="n">
        <v>0</v>
      </c>
      <c r="BV278" s="119" t="n"/>
      <c r="BW278" s="119" t="n"/>
      <c r="BX278" s="119" t="n"/>
      <c r="BY278" s="119" t="n"/>
      <c r="BZ278" s="119" t="inlineStr">
        <is>
          <t>Employee</t>
        </is>
      </c>
      <c r="CA278" s="142" t="inlineStr">
        <is>
          <t>E51P</t>
        </is>
      </c>
      <c r="CB278" s="131" t="n">
        <v>1</v>
      </c>
      <c r="CC278" s="143">
        <f>IF(P278&gt;1,1,P278)*CB278</f>
        <v/>
      </c>
      <c r="CD278" s="143" t="n"/>
      <c r="CE278" s="222" t="n"/>
      <c r="CF278" s="86" t="n"/>
      <c r="CG278" s="219" t="n">
        <v>1463614.634146342</v>
      </c>
      <c r="CH278" s="217">
        <f>IF(LOWER(T278)="ILS",12,1)*CG278/VLOOKUP($T278,CPC_USDConversion_xlTbl[[Currency2]:[Units/1 USD]],2,FALSE)</f>
        <v/>
      </c>
      <c r="CI278" s="225">
        <f>AF278</f>
        <v/>
      </c>
      <c r="CJ278" s="225">
        <f>IFERROR(CI278-CH278,"")</f>
        <v/>
      </c>
      <c r="CK278" s="140">
        <f>ROUND(AN278*CC278,-2)</f>
        <v/>
      </c>
      <c r="CL278" s="217">
        <f>CK278/VLOOKUP($T278,'USD Converstion'!$C$7:$D$174,2,FALSE)</f>
        <v/>
      </c>
      <c r="CM278" s="145">
        <f>IF(AD278&gt;X278,1,0)</f>
        <v/>
      </c>
      <c r="CN278" s="225">
        <f>IF(CM278&gt;0,AG278,0)</f>
        <v/>
      </c>
      <c r="CO278" s="225">
        <f>IF(CM278=0,0,AF278)</f>
        <v/>
      </c>
      <c r="CP278" s="146" t="n">
        <v>0</v>
      </c>
      <c r="CQ278" s="147" t="n">
        <v>0</v>
      </c>
      <c r="CR278" s="225">
        <f>AM278/VLOOKUP(T278,'USD Converstion'!$C$7:$D$174,2,FALSE)</f>
        <v/>
      </c>
      <c r="CS278" s="226">
        <f>AT278</f>
        <v/>
      </c>
      <c r="CT278" s="222" t="n">
        <v>0</v>
      </c>
      <c r="CU278" s="227" t="n">
        <v>0</v>
      </c>
      <c r="CV278" s="145">
        <f>IF(AX278&gt;0,1,0)</f>
        <v/>
      </c>
      <c r="CW278" s="145">
        <f>IF(AY278&gt;0,1,0)</f>
        <v/>
      </c>
      <c r="CX278" s="52" t="n">
        <v>0</v>
      </c>
      <c r="DM278">
        <f>IF(LOWER(T278)="ILS",12,1)*Y278/VLOOKUP($T278,CPC_USDConversion_xlTbl[[Currency2]:[Units/1 USD]],2,FALSE)</f>
        <v/>
      </c>
    </row>
    <row r="279">
      <c r="B279" s="113" t="n">
        <v>100579</v>
      </c>
      <c r="C279" s="113" t="n">
        <v>47745</v>
      </c>
      <c r="D279" s="113" t="n"/>
      <c r="E279" s="114" t="inlineStr">
        <is>
          <t>Arnfinn Strand</t>
        </is>
      </c>
      <c r="F279" s="152" t="inlineStr">
        <is>
          <t xml:space="preserve">EMEA Cloud Solutions Architects Lead </t>
        </is>
      </c>
      <c r="G279" s="113" t="inlineStr">
        <is>
          <t>Security Expert EMEA</t>
        </is>
      </c>
      <c r="H279" s="113" t="inlineStr">
        <is>
          <t>Derek Middlemiss</t>
        </is>
      </c>
      <c r="I279" s="113" t="inlineStr">
        <is>
          <t>Peter Sandkuijl</t>
        </is>
      </c>
      <c r="J279" s="114" t="inlineStr">
        <is>
          <t>Bruno Darmon</t>
        </is>
      </c>
      <c r="K279" s="114" t="inlineStr">
        <is>
          <t>Bruno Darmon</t>
        </is>
      </c>
      <c r="L279" s="113" t="inlineStr">
        <is>
          <t>EMEA Sales</t>
        </is>
      </c>
      <c r="M279" s="115" t="n">
        <v>1</v>
      </c>
      <c r="N279" s="151">
        <f>LEFT(CA279,3)</f>
        <v/>
      </c>
      <c r="O279" s="216" t="n">
        <v>40634</v>
      </c>
      <c r="P279" s="118">
        <f>($D$5-O279)/365</f>
        <v/>
      </c>
      <c r="Q279" s="119">
        <f>Q279</f>
        <v/>
      </c>
      <c r="R279" s="52" t="n"/>
      <c r="S279" s="120" t="inlineStr">
        <is>
          <t>Norway</t>
        </is>
      </c>
      <c r="T279" s="120" t="inlineStr">
        <is>
          <t>NOK</t>
        </is>
      </c>
      <c r="U279" s="120" t="n">
        <v>1437500</v>
      </c>
      <c r="V279" s="120" t="n">
        <v>259936.3636363636</v>
      </c>
      <c r="W279" s="120" t="n"/>
      <c r="X279" s="120">
        <f>W279+V279+U279</f>
        <v/>
      </c>
      <c r="Y279" s="121" t="n"/>
      <c r="Z279" s="121" t="n"/>
      <c r="AA279" s="122" t="n"/>
      <c r="AB279" s="122" t="n"/>
      <c r="AC279" s="122" t="n"/>
      <c r="AD279" s="123">
        <f>AC279+AB279+AA279</f>
        <v/>
      </c>
      <c r="AE279" s="124">
        <f>IFERROR(AD279/X279-1,"")</f>
        <v/>
      </c>
      <c r="AF279" s="217">
        <f>IF(LOWER(T279)="ILS",12,1)*X279/VLOOKUP($T279,CPC_USDConversion_xlTbl[[Currency2]:[Units/1 USD]],2,FALSE)</f>
        <v/>
      </c>
      <c r="AG279" s="217">
        <f>IF(LOWER(T279)="ILS",12,1)*AD279/VLOOKUP($T279,CPC_USDConversion_xlTbl[[Currency2]:[Units/1 USD]],2,FALSE)</f>
        <v/>
      </c>
      <c r="AH279" s="126">
        <f>AF279/VLOOKUP($S279,'CP$'!$B$5:$D$74,2,FALSE)</f>
        <v/>
      </c>
      <c r="AI279" s="126">
        <f>AG279/VLOOKUP($S279,'CP$'!$B$5:$D$74,2,FALSE)</f>
        <v/>
      </c>
      <c r="AJ279" s="52" t="n"/>
      <c r="AK279" s="127" t="inlineStr">
        <is>
          <t>Sales Variable</t>
        </is>
      </c>
      <c r="AL279" s="218" t="n"/>
      <c r="AM279" s="129" t="n"/>
      <c r="AN279" s="121" t="n"/>
      <c r="AO279" s="130" t="n"/>
      <c r="AP279" s="131">
        <f>IFERROR(AO279/AM279,"")</f>
        <v/>
      </c>
      <c r="AQ279" s="219">
        <f>AO279*CC279</f>
        <v/>
      </c>
      <c r="AR279" s="219" t="n"/>
      <c r="AS279" s="220">
        <f>AQ279-AR279</f>
        <v/>
      </c>
      <c r="AT279" s="217">
        <f>AS279/VLOOKUP($T279,'USD Converstion'!$C$7:$D$174,2,FALSE)</f>
        <v/>
      </c>
      <c r="AU279" s="52" t="n"/>
      <c r="AV279" s="221" t="n">
        <v>43957</v>
      </c>
      <c r="AW279" s="222" t="n">
        <v>19589.26213592233</v>
      </c>
      <c r="AX279" s="222" t="n"/>
      <c r="AY279" s="223" t="n"/>
      <c r="AZ279" s="52" t="n"/>
      <c r="BA279" s="137" t="inlineStr">
        <is>
          <t>November, 2020 - Compensation change from Yearly Salary:1088000, Yearly Commission:272000, Total Compensation:1360000 to Yearly Salary:1142400, Yearly Commission:285600, Total Compensation:1428000 || October, 2020 - Promotion change from Title:Cloud Security Architect to Title:EMEA Cloud Solutions Architects Lead</t>
        </is>
      </c>
      <c r="BB279" s="138" t="inlineStr">
        <is>
          <t xml:space="preserve"> </t>
        </is>
      </c>
      <c r="BC279" s="52" t="n"/>
      <c r="BD279" s="219" t="n">
        <v>1040500</v>
      </c>
      <c r="BE279" s="219" t="n">
        <v>294000</v>
      </c>
      <c r="BF279" s="219" t="n"/>
      <c r="BG279" s="120">
        <f>BF279+BE279+BD279</f>
        <v/>
      </c>
      <c r="BH279" s="217">
        <f>IF(LOWER(T279)="ILS",12,1)*BG279/VLOOKUP($T279,CPC_USDConversion_xlTbl[[Currency2]:[Units/1 USD]],2,FALSE)</f>
        <v/>
      </c>
      <c r="BI279" s="224">
        <f>BH279/VLOOKUP($S279,'CP$'!$B$5:$D$74,2,FALSE)</f>
        <v/>
      </c>
      <c r="BJ279" s="140" t="n">
        <v>950000</v>
      </c>
      <c r="BK279" s="140" t="n">
        <v>1400000</v>
      </c>
      <c r="BL279" s="141">
        <f>IFERROR(U279/X279,"")</f>
        <v/>
      </c>
      <c r="BM279" s="141">
        <f>IFERROR(V279/X279,"")</f>
        <v/>
      </c>
      <c r="BN279" s="141">
        <f>IFERROR(W279/X279,"")</f>
        <v/>
      </c>
      <c r="BO279" s="141">
        <f>IFERROR(AA279/AD279,"")</f>
        <v/>
      </c>
      <c r="BP279" s="141">
        <f>IFERROR(AB279/AD279,"")</f>
        <v/>
      </c>
      <c r="BQ279" s="141">
        <f>IFERROR(AC279/AD279,"")</f>
        <v/>
      </c>
      <c r="BR279" s="119" t="n">
        <v>2</v>
      </c>
      <c r="BS279" s="119" t="n">
        <v>4</v>
      </c>
      <c r="BT279" s="119" t="n">
        <v>4</v>
      </c>
      <c r="BU279" s="119" t="n">
        <v>0</v>
      </c>
      <c r="BV279" s="119" t="n"/>
      <c r="BW279" s="119" t="n"/>
      <c r="BX279" s="119" t="n"/>
      <c r="BY279" s="119" t="n"/>
      <c r="BZ279" s="119" t="inlineStr">
        <is>
          <t>Employee</t>
        </is>
      </c>
      <c r="CA279" s="142" t="inlineStr">
        <is>
          <t>E41M</t>
        </is>
      </c>
      <c r="CB279" s="131" t="n">
        <v>1</v>
      </c>
      <c r="CC279" s="143">
        <f>IF(P279&gt;1,1,P279)*CB279</f>
        <v/>
      </c>
      <c r="CD279" s="143" t="n"/>
      <c r="CE279" s="222" t="n">
        <v>46451.36</v>
      </c>
      <c r="CF279" s="86" t="n"/>
      <c r="CG279" s="219" t="n">
        <v>1327029.268292683</v>
      </c>
      <c r="CH279" s="217">
        <f>IF(LOWER(T279)="ILS",12,1)*CG279/VLOOKUP($T279,CPC_USDConversion_xlTbl[[Currency2]:[Units/1 USD]],2,FALSE)</f>
        <v/>
      </c>
      <c r="CI279" s="225">
        <f>AF279</f>
        <v/>
      </c>
      <c r="CJ279" s="225">
        <f>IFERROR(CI279-CH279,"")</f>
        <v/>
      </c>
      <c r="CK279" s="140">
        <f>ROUND(AN279*CC279,-2)</f>
        <v/>
      </c>
      <c r="CL279" s="217">
        <f>CK279/VLOOKUP($T279,'USD Converstion'!$C$7:$D$174,2,FALSE)</f>
        <v/>
      </c>
      <c r="CM279" s="145">
        <f>IF(AD279&gt;X279,1,0)</f>
        <v/>
      </c>
      <c r="CN279" s="225">
        <f>IF(CM279&gt;0,AG279,0)</f>
        <v/>
      </c>
      <c r="CO279" s="225">
        <f>IF(CM279=0,0,AF279)</f>
        <v/>
      </c>
      <c r="CP279" s="146" t="n">
        <v>0</v>
      </c>
      <c r="CQ279" s="147" t="n">
        <v>0</v>
      </c>
      <c r="CR279" s="225">
        <f>AM279/VLOOKUP(T279,'USD Converstion'!$C$7:$D$174,2,FALSE)</f>
        <v/>
      </c>
      <c r="CS279" s="226">
        <f>AT279</f>
        <v/>
      </c>
      <c r="CT279" s="222" t="n">
        <v>0</v>
      </c>
      <c r="CU279" s="227" t="n">
        <v>0</v>
      </c>
      <c r="CV279" s="145">
        <f>IF(AX279&gt;0,1,0)</f>
        <v/>
      </c>
      <c r="CW279" s="145">
        <f>IF(AY279&gt;0,1,0)</f>
        <v/>
      </c>
      <c r="CX279" s="52" t="n">
        <v>0</v>
      </c>
      <c r="DM279">
        <f>IF(LOWER(T279)="ILS",12,1)*Y279/VLOOKUP($T279,CPC_USDConversion_xlTbl[[Currency2]:[Units/1 USD]],2,FALSE)</f>
        <v/>
      </c>
    </row>
    <row r="280">
      <c r="B280" s="113" t="n">
        <v>118329</v>
      </c>
      <c r="C280" s="113" t="n">
        <v>55652</v>
      </c>
      <c r="D280" s="113" t="n">
        <v>124385</v>
      </c>
      <c r="E280" s="114" t="inlineStr">
        <is>
          <t>Artemiy Glazunov</t>
        </is>
      </c>
      <c r="F280" s="152" t="inlineStr">
        <is>
          <t>Security Engineer</t>
        </is>
      </c>
      <c r="G280" s="113" t="inlineStr">
        <is>
          <t>EMEA SE</t>
        </is>
      </c>
      <c r="H280" s="113" t="inlineStr">
        <is>
          <t>Peter Sandkuijl</t>
        </is>
      </c>
      <c r="I280" s="113" t="inlineStr">
        <is>
          <t>Peter Sandkuijl</t>
        </is>
      </c>
      <c r="J280" s="114" t="inlineStr">
        <is>
          <t>Bruno Darmon</t>
        </is>
      </c>
      <c r="K280" s="114" t="inlineStr">
        <is>
          <t>Bruno Darmon</t>
        </is>
      </c>
      <c r="L280" s="113" t="inlineStr">
        <is>
          <t>EMEA Sales</t>
        </is>
      </c>
      <c r="M280" s="115" t="n">
        <v>1</v>
      </c>
      <c r="N280" s="151">
        <f>LEFT(CA280,3)</f>
        <v/>
      </c>
      <c r="O280" s="216" t="n">
        <v>43199</v>
      </c>
      <c r="P280" s="118">
        <f>($D$5-O280)/365</f>
        <v/>
      </c>
      <c r="Q280" s="119">
        <f>Q280</f>
        <v/>
      </c>
      <c r="R280" s="52" t="n"/>
      <c r="S280" s="120" t="inlineStr">
        <is>
          <t>Russian Federation</t>
        </is>
      </c>
      <c r="T280" s="120" t="inlineStr">
        <is>
          <t>RUB</t>
        </is>
      </c>
      <c r="U280" s="120" t="n">
        <v>3171425</v>
      </c>
      <c r="V280" s="120" t="n">
        <v>575263.6363636364</v>
      </c>
      <c r="W280" s="120" t="n"/>
      <c r="X280" s="120">
        <f>W280+V280+U280</f>
        <v/>
      </c>
      <c r="Y280" s="121" t="n"/>
      <c r="Z280" s="121" t="n"/>
      <c r="AA280" s="122" t="n"/>
      <c r="AB280" s="122" t="n"/>
      <c r="AC280" s="122" t="n"/>
      <c r="AD280" s="123">
        <f>AC280+AB280+AA280</f>
        <v/>
      </c>
      <c r="AE280" s="124">
        <f>IFERROR(AD280/X280-1,"")</f>
        <v/>
      </c>
      <c r="AF280" s="217">
        <f>IF(LOWER(T280)="ILS",12,1)*X280/VLOOKUP($T280,CPC_USDConversion_xlTbl[[Currency2]:[Units/1 USD]],2,FALSE)</f>
        <v/>
      </c>
      <c r="AG280" s="217">
        <f>IF(LOWER(T280)="ILS",12,1)*AD280/VLOOKUP($T280,CPC_USDConversion_xlTbl[[Currency2]:[Units/1 USD]],2,FALSE)</f>
        <v/>
      </c>
      <c r="AH280" s="126">
        <f>AF280/VLOOKUP($S280,'CP$'!$B$5:$D$74,2,FALSE)</f>
        <v/>
      </c>
      <c r="AI280" s="126">
        <f>AG280/VLOOKUP($S280,'CP$'!$B$5:$D$74,2,FALSE)</f>
        <v/>
      </c>
      <c r="AJ280" s="52" t="n"/>
      <c r="AK280" s="127" t="inlineStr">
        <is>
          <t>Sales Variable</t>
        </is>
      </c>
      <c r="AL280" s="218" t="n"/>
      <c r="AM280" s="129" t="n"/>
      <c r="AN280" s="121" t="n"/>
      <c r="AO280" s="130" t="n"/>
      <c r="AP280" s="131">
        <f>IFERROR(AO280/AM280,"")</f>
        <v/>
      </c>
      <c r="AQ280" s="219">
        <f>AO280*CC280</f>
        <v/>
      </c>
      <c r="AR280" s="219" t="n"/>
      <c r="AS280" s="220">
        <f>AQ280-AR280</f>
        <v/>
      </c>
      <c r="AT280" s="217">
        <f>AS280/VLOOKUP($T280,'USD Converstion'!$C$7:$D$174,2,FALSE)</f>
        <v/>
      </c>
      <c r="AU280" s="52" t="n"/>
      <c r="AV280" s="221" t="n">
        <v>43615</v>
      </c>
      <c r="AW280" s="222" t="n">
        <v>14738.73786407767</v>
      </c>
      <c r="AX280" s="222" t="n"/>
      <c r="AY280" s="223" t="n"/>
      <c r="AZ280" s="52" t="n"/>
      <c r="BA280" s="137" t="inlineStr">
        <is>
          <t>October, 2020 - Compensation change from Yearly Salary:1945800, Yearly Commission:486450, Total Compensation:2432250 to Yearly Salary:2529540, Yearly Commission:632460, Total Compensation:3162000</t>
        </is>
      </c>
      <c r="BB280" s="138" t="inlineStr">
        <is>
          <t xml:space="preserve"> </t>
        </is>
      </c>
      <c r="BC280" s="52" t="n"/>
      <c r="BD280" s="219" t="n">
        <v>1880000</v>
      </c>
      <c r="BE280" s="219" t="n">
        <v>470000</v>
      </c>
      <c r="BF280" s="219" t="n"/>
      <c r="BG280" s="120">
        <f>BF280+BE280+BD280</f>
        <v/>
      </c>
      <c r="BH280" s="217">
        <f>IF(LOWER(T280)="ILS",12,1)*BG280/VLOOKUP($T280,CPC_USDConversion_xlTbl[[Currency2]:[Units/1 USD]],2,FALSE)</f>
        <v/>
      </c>
      <c r="BI280" s="224">
        <f>BH280/VLOOKUP($S280,'CP$'!$B$5:$D$74,2,FALSE)</f>
        <v/>
      </c>
      <c r="BJ280" s="140" t="n">
        <v>2000000</v>
      </c>
      <c r="BK280" s="140" t="n">
        <v>3500000</v>
      </c>
      <c r="BL280" s="141">
        <f>IFERROR(U280/X280,"")</f>
        <v/>
      </c>
      <c r="BM280" s="141">
        <f>IFERROR(V280/X280,"")</f>
        <v/>
      </c>
      <c r="BN280" s="141">
        <f>IFERROR(W280/X280,"")</f>
        <v/>
      </c>
      <c r="BO280" s="141">
        <f>IFERROR(AA280/AD280,"")</f>
        <v/>
      </c>
      <c r="BP280" s="141">
        <f>IFERROR(AB280/AD280,"")</f>
        <v/>
      </c>
      <c r="BQ280" s="141">
        <f>IFERROR(AC280/AD280,"")</f>
        <v/>
      </c>
      <c r="BR280" s="119" t="n">
        <v>4</v>
      </c>
      <c r="BS280" s="119" t="n">
        <v>3</v>
      </c>
      <c r="BT280" s="119" t="n">
        <v>4</v>
      </c>
      <c r="BU280" s="119" t="n">
        <v>0</v>
      </c>
      <c r="BV280" s="119" t="n"/>
      <c r="BW280" s="119" t="n"/>
      <c r="BX280" s="119" t="n"/>
      <c r="BY280" s="119" t="n"/>
      <c r="BZ280" s="119" t="inlineStr">
        <is>
          <t>Employee</t>
        </is>
      </c>
      <c r="CA280" s="142" t="inlineStr">
        <is>
          <t>E51P</t>
        </is>
      </c>
      <c r="CB280" s="131" t="n">
        <v>1</v>
      </c>
      <c r="CC280" s="143">
        <f>IF(P280&gt;1,1,P280)*CB280</f>
        <v/>
      </c>
      <c r="CD280" s="143" t="n"/>
      <c r="CE280" s="222" t="n">
        <v>11852.28</v>
      </c>
      <c r="CF280" s="86" t="n"/>
      <c r="CG280" s="219" t="n">
        <v>2373126.829268293</v>
      </c>
      <c r="CH280" s="217">
        <f>IF(LOWER(T280)="ILS",12,1)*CG280/VLOOKUP($T280,CPC_USDConversion_xlTbl[[Currency2]:[Units/1 USD]],2,FALSE)</f>
        <v/>
      </c>
      <c r="CI280" s="225">
        <f>AF280</f>
        <v/>
      </c>
      <c r="CJ280" s="225">
        <f>IFERROR(CI280-CH280,"")</f>
        <v/>
      </c>
      <c r="CK280" s="140">
        <f>ROUND(AN280*CC280,-2)</f>
        <v/>
      </c>
      <c r="CL280" s="217">
        <f>CK280/VLOOKUP($T280,'USD Converstion'!$C$7:$D$174,2,FALSE)</f>
        <v/>
      </c>
      <c r="CM280" s="145">
        <f>IF(AD280&gt;X280,1,0)</f>
        <v/>
      </c>
      <c r="CN280" s="225">
        <f>IF(CM280&gt;0,AG280,0)</f>
        <v/>
      </c>
      <c r="CO280" s="225">
        <f>IF(CM280=0,0,AF280)</f>
        <v/>
      </c>
      <c r="CP280" s="146" t="n">
        <v>0</v>
      </c>
      <c r="CQ280" s="147" t="n">
        <v>0</v>
      </c>
      <c r="CR280" s="225">
        <f>AM280/VLOOKUP(T280,'USD Converstion'!$C$7:$D$174,2,FALSE)</f>
        <v/>
      </c>
      <c r="CS280" s="226">
        <f>AT280</f>
        <v/>
      </c>
      <c r="CT280" s="222" t="n">
        <v>0</v>
      </c>
      <c r="CU280" s="227" t="n">
        <v>0</v>
      </c>
      <c r="CV280" s="145">
        <f>IF(AX280&gt;0,1,0)</f>
        <v/>
      </c>
      <c r="CW280" s="145">
        <f>IF(AY280&gt;0,1,0)</f>
        <v/>
      </c>
      <c r="CX280" s="52" t="n">
        <v>0</v>
      </c>
      <c r="DM280">
        <f>IF(LOWER(T280)="ILS",12,1)*Y280/VLOOKUP($T280,CPC_USDConversion_xlTbl[[Currency2]:[Units/1 USD]],2,FALSE)</f>
        <v/>
      </c>
    </row>
    <row r="281">
      <c r="B281" s="113" t="n">
        <v>103913</v>
      </c>
      <c r="C281" s="113" t="n">
        <v>118168</v>
      </c>
      <c r="D281" s="113" t="n">
        <v>59044</v>
      </c>
      <c r="E281" s="114" t="inlineStr">
        <is>
          <t>Aurelien Miginiac</t>
        </is>
      </c>
      <c r="F281" s="152" t="inlineStr">
        <is>
          <t>GSI Security Solutions Expert</t>
        </is>
      </c>
      <c r="G281" s="113" t="inlineStr">
        <is>
          <t>Security Expert EMEA</t>
        </is>
      </c>
      <c r="H281" s="113" t="inlineStr">
        <is>
          <t>Derek Middlemiss</t>
        </is>
      </c>
      <c r="I281" s="113" t="inlineStr">
        <is>
          <t>Peter Sandkuijl</t>
        </is>
      </c>
      <c r="J281" s="114" t="inlineStr">
        <is>
          <t>Bruno Darmon</t>
        </is>
      </c>
      <c r="K281" s="114" t="inlineStr">
        <is>
          <t>Bruno Darmon</t>
        </is>
      </c>
      <c r="L281" s="113" t="inlineStr">
        <is>
          <t>EMEA Sales</t>
        </is>
      </c>
      <c r="M281" s="115" t="n">
        <v>1</v>
      </c>
      <c r="N281" s="151">
        <f>LEFT(CA281,3)</f>
        <v/>
      </c>
      <c r="O281" s="216" t="n">
        <v>41274</v>
      </c>
      <c r="P281" s="118">
        <f>($D$5-O281)/365</f>
        <v/>
      </c>
      <c r="Q281" s="119">
        <f>Q281</f>
        <v/>
      </c>
      <c r="R281" s="52" t="n"/>
      <c r="S281" s="120" t="inlineStr">
        <is>
          <t>France</t>
        </is>
      </c>
      <c r="T281" s="120" t="inlineStr">
        <is>
          <t>EUR</t>
        </is>
      </c>
      <c r="U281" s="120" t="n">
        <v>114500</v>
      </c>
      <c r="V281" s="120" t="n">
        <v>19390.90909090909</v>
      </c>
      <c r="W281" s="120" t="n"/>
      <c r="X281" s="120">
        <f>W281+V281+U281</f>
        <v/>
      </c>
      <c r="Y281" s="121" t="n"/>
      <c r="Z281" s="121" t="n"/>
      <c r="AA281" s="122" t="n"/>
      <c r="AB281" s="122" t="n"/>
      <c r="AC281" s="122" t="n"/>
      <c r="AD281" s="123">
        <f>AC281+AB281+AA281</f>
        <v/>
      </c>
      <c r="AE281" s="124">
        <f>IFERROR(AD281/X281-1,"")</f>
        <v/>
      </c>
      <c r="AF281" s="217">
        <f>IF(LOWER(T281)="ILS",12,1)*X281/VLOOKUP($T281,CPC_USDConversion_xlTbl[[Currency2]:[Units/1 USD]],2,FALSE)</f>
        <v/>
      </c>
      <c r="AG281" s="217">
        <f>IF(LOWER(T281)="ILS",12,1)*AD281/VLOOKUP($T281,CPC_USDConversion_xlTbl[[Currency2]:[Units/1 USD]],2,FALSE)</f>
        <v/>
      </c>
      <c r="AH281" s="126">
        <f>AF281/VLOOKUP($S281,'CP$'!$B$5:$D$74,2,FALSE)</f>
        <v/>
      </c>
      <c r="AI281" s="126">
        <f>AG281/VLOOKUP($S281,'CP$'!$B$5:$D$74,2,FALSE)</f>
        <v/>
      </c>
      <c r="AJ281" s="52" t="n"/>
      <c r="AK281" s="127" t="inlineStr">
        <is>
          <t>Sales Variable</t>
        </is>
      </c>
      <c r="AL281" s="218" t="n"/>
      <c r="AM281" s="129" t="n"/>
      <c r="AN281" s="121" t="n"/>
      <c r="AO281" s="130" t="n"/>
      <c r="AP281" s="131">
        <f>IFERROR(AO281/AM281,"")</f>
        <v/>
      </c>
      <c r="AQ281" s="219">
        <f>AO281*CC281</f>
        <v/>
      </c>
      <c r="AR281" s="219" t="n"/>
      <c r="AS281" s="220">
        <f>AQ281-AR281</f>
        <v/>
      </c>
      <c r="AT281" s="217">
        <f>AS281/VLOOKUP($T281,'USD Converstion'!$C$7:$D$174,2,FALSE)</f>
        <v/>
      </c>
      <c r="AU281" s="52" t="n"/>
      <c r="AV281" s="221" t="n">
        <v>43957</v>
      </c>
      <c r="AW281" s="222" t="n">
        <v>19589.26213592233</v>
      </c>
      <c r="AX281" s="222" t="n"/>
      <c r="AY281" s="223" t="n"/>
      <c r="AZ281" s="52" t="n"/>
      <c r="BA281" s="137" t="inlineStr">
        <is>
          <t>November, 2020 - Organization change from Title:GSI Security Engineer to Title:GSI Security Solutions Expert</t>
        </is>
      </c>
      <c r="BB281" s="138" t="inlineStr">
        <is>
          <t xml:space="preserve"> </t>
        </is>
      </c>
      <c r="BC281" s="52" t="n"/>
      <c r="BD281" s="219" t="n">
        <v>80000</v>
      </c>
      <c r="BE281" s="219" t="n">
        <v>20000</v>
      </c>
      <c r="BF281" s="219" t="n"/>
      <c r="BG281" s="120">
        <f>BF281+BE281+BD281</f>
        <v/>
      </c>
      <c r="BH281" s="217">
        <f>IF(LOWER(T281)="ILS",12,1)*BG281/VLOOKUP($T281,CPC_USDConversion_xlTbl[[Currency2]:[Units/1 USD]],2,FALSE)</f>
        <v/>
      </c>
      <c r="BI281" s="224">
        <f>BH281/VLOOKUP($S281,'CP$'!$B$5:$D$74,2,FALSE)</f>
        <v/>
      </c>
      <c r="BJ281" s="140" t="n">
        <v>90000</v>
      </c>
      <c r="BK281" s="140" t="n">
        <v>130000</v>
      </c>
      <c r="BL281" s="141">
        <f>IFERROR(U281/X281,"")</f>
        <v/>
      </c>
      <c r="BM281" s="141">
        <f>IFERROR(V281/X281,"")</f>
        <v/>
      </c>
      <c r="BN281" s="141">
        <f>IFERROR(W281/X281,"")</f>
        <v/>
      </c>
      <c r="BO281" s="141">
        <f>IFERROR(AA281/AD281,"")</f>
        <v/>
      </c>
      <c r="BP281" s="141">
        <f>IFERROR(AB281/AD281,"")</f>
        <v/>
      </c>
      <c r="BQ281" s="141">
        <f>IFERROR(AC281/AD281,"")</f>
        <v/>
      </c>
      <c r="BR281" s="119" t="n">
        <v>3</v>
      </c>
      <c r="BS281" s="119" t="n">
        <v>4</v>
      </c>
      <c r="BT281" s="119" t="n">
        <v>4</v>
      </c>
      <c r="BU281" s="119" t="n">
        <v>0</v>
      </c>
      <c r="BV281" s="119" t="n"/>
      <c r="BW281" s="119" t="n"/>
      <c r="BX281" s="119" t="n"/>
      <c r="BY281" s="119" t="n"/>
      <c r="BZ281" s="119" t="inlineStr">
        <is>
          <t>Employee</t>
        </is>
      </c>
      <c r="CA281" s="142" t="inlineStr">
        <is>
          <t>E41P</t>
        </is>
      </c>
      <c r="CB281" s="131" t="n">
        <v>1</v>
      </c>
      <c r="CC281" s="143">
        <f>IF(P281&gt;1,1,P281)*CB281</f>
        <v/>
      </c>
      <c r="CD281" s="143" t="n"/>
      <c r="CE281" s="222" t="n">
        <v>38430.12</v>
      </c>
      <c r="CF281" s="86" t="n"/>
      <c r="CG281" s="219" t="n">
        <v>102639.0243902439</v>
      </c>
      <c r="CH281" s="217">
        <f>IF(LOWER(T281)="ILS",12,1)*CG281/VLOOKUP($T281,CPC_USDConversion_xlTbl[[Currency2]:[Units/1 USD]],2,FALSE)</f>
        <v/>
      </c>
      <c r="CI281" s="225">
        <f>AF281</f>
        <v/>
      </c>
      <c r="CJ281" s="225">
        <f>IFERROR(CI281-CH281,"")</f>
        <v/>
      </c>
      <c r="CK281" s="140">
        <f>ROUND(AN281*CC281,-2)</f>
        <v/>
      </c>
      <c r="CL281" s="217">
        <f>CK281/VLOOKUP($T281,'USD Converstion'!$C$7:$D$174,2,FALSE)</f>
        <v/>
      </c>
      <c r="CM281" s="145">
        <f>IF(AD281&gt;X281,1,0)</f>
        <v/>
      </c>
      <c r="CN281" s="225">
        <f>IF(CM281&gt;0,AG281,0)</f>
        <v/>
      </c>
      <c r="CO281" s="225">
        <f>IF(CM281=0,0,AF281)</f>
        <v/>
      </c>
      <c r="CP281" s="146" t="n">
        <v>0</v>
      </c>
      <c r="CQ281" s="147" t="n">
        <v>0</v>
      </c>
      <c r="CR281" s="225">
        <f>AM281/VLOOKUP(T281,'USD Converstion'!$C$7:$D$174,2,FALSE)</f>
        <v/>
      </c>
      <c r="CS281" s="226">
        <f>AT281</f>
        <v/>
      </c>
      <c r="CT281" s="222" t="n">
        <v>0</v>
      </c>
      <c r="CU281" s="227" t="n">
        <v>0</v>
      </c>
      <c r="CV281" s="145">
        <f>IF(AX281&gt;0,1,0)</f>
        <v/>
      </c>
      <c r="CW281" s="145">
        <f>IF(AY281&gt;0,1,0)</f>
        <v/>
      </c>
      <c r="CX281" s="52" t="n">
        <v>0</v>
      </c>
      <c r="DM281">
        <f>IF(LOWER(T281)="ILS",12,1)*Y281/VLOOKUP($T281,CPC_USDConversion_xlTbl[[Currency2]:[Units/1 USD]],2,FALSE)</f>
        <v/>
      </c>
    </row>
    <row r="282">
      <c r="B282" s="113" t="n">
        <v>119805</v>
      </c>
      <c r="C282" s="113" t="n">
        <v>44628</v>
      </c>
      <c r="D282" s="113" t="n"/>
      <c r="E282" s="114" t="inlineStr">
        <is>
          <t>Benny Shtivi</t>
        </is>
      </c>
      <c r="F282" s="152" t="inlineStr">
        <is>
          <t>Security Engineer</t>
        </is>
      </c>
      <c r="G282" s="113" t="inlineStr">
        <is>
          <t>Security Engineering, Middle East</t>
        </is>
      </c>
      <c r="H282" s="113" t="inlineStr">
        <is>
          <t>Eran Nafusi</t>
        </is>
      </c>
      <c r="I282" s="113" t="inlineStr">
        <is>
          <t>Peter Sandkuijl</t>
        </is>
      </c>
      <c r="J282" s="114" t="inlineStr">
        <is>
          <t>Bruno Darmon</t>
        </is>
      </c>
      <c r="K282" s="114" t="inlineStr">
        <is>
          <t>Bruno Darmon</t>
        </is>
      </c>
      <c r="L282" s="113" t="inlineStr">
        <is>
          <t>EMEA Sales</t>
        </is>
      </c>
      <c r="M282" s="115" t="n">
        <v>1</v>
      </c>
      <c r="N282" s="151">
        <f>LEFT(CA282,3)</f>
        <v/>
      </c>
      <c r="O282" s="216" t="n">
        <v>40790</v>
      </c>
      <c r="P282" s="118">
        <f>($D$5-O282)/365</f>
        <v/>
      </c>
      <c r="Q282" s="119">
        <f>Q282</f>
        <v/>
      </c>
      <c r="R282" s="52" t="n"/>
      <c r="S282" s="120" t="inlineStr">
        <is>
          <t>Israel</t>
        </is>
      </c>
      <c r="T282" s="120" t="inlineStr">
        <is>
          <t>ILS</t>
        </is>
      </c>
      <c r="U282" s="120" t="n">
        <v>28875</v>
      </c>
      <c r="V282" s="120" t="n">
        <v>3936.363636363636</v>
      </c>
      <c r="W282" s="120" t="n"/>
      <c r="X282" s="120">
        <f>W282+V282+U282</f>
        <v/>
      </c>
      <c r="Y282" s="121" t="n"/>
      <c r="Z282" s="121" t="n"/>
      <c r="AA282" s="122" t="n"/>
      <c r="AB282" s="122" t="n"/>
      <c r="AC282" s="122" t="n"/>
      <c r="AD282" s="123">
        <f>AC282+AB282+AA282</f>
        <v/>
      </c>
      <c r="AE282" s="124">
        <f>IFERROR(AD282/X282-1,"")</f>
        <v/>
      </c>
      <c r="AF282" s="217">
        <f>IF(LOWER(T282)="ILS",12,1)*X282/VLOOKUP($T282,CPC_USDConversion_xlTbl[[Currency2]:[Units/1 USD]],2,FALSE)</f>
        <v/>
      </c>
      <c r="AG282" s="217">
        <f>IF(LOWER(T282)="ILS",12,1)*AD282/VLOOKUP($T282,CPC_USDConversion_xlTbl[[Currency2]:[Units/1 USD]],2,FALSE)</f>
        <v/>
      </c>
      <c r="AH282" s="126">
        <f>AF282/VLOOKUP($S282,'CP$'!$B$5:$D$74,2,FALSE)</f>
        <v/>
      </c>
      <c r="AI282" s="126">
        <f>AG282/VLOOKUP($S282,'CP$'!$B$5:$D$74,2,FALSE)</f>
        <v/>
      </c>
      <c r="AJ282" s="52" t="n"/>
      <c r="AK282" s="127" t="inlineStr">
        <is>
          <t>Sales Variable</t>
        </is>
      </c>
      <c r="AL282" s="218" t="n"/>
      <c r="AM282" s="129" t="n"/>
      <c r="AN282" s="121" t="n"/>
      <c r="AO282" s="130" t="n"/>
      <c r="AP282" s="131">
        <f>IFERROR(AO282/AM282,"")</f>
        <v/>
      </c>
      <c r="AQ282" s="219">
        <f>AO282*CC282</f>
        <v/>
      </c>
      <c r="AR282" s="219" t="n"/>
      <c r="AS282" s="220">
        <f>AQ282-AR282</f>
        <v/>
      </c>
      <c r="AT282" s="217">
        <f>AS282/VLOOKUP($T282,'USD Converstion'!$C$7:$D$174,2,FALSE)</f>
        <v/>
      </c>
      <c r="AU282" s="52" t="n"/>
      <c r="AV282" s="221" t="n">
        <v>43957</v>
      </c>
      <c r="AW282" s="222" t="n">
        <v>9844.844660194174</v>
      </c>
      <c r="AX282" s="222" t="n"/>
      <c r="AY282" s="223" t="n"/>
      <c r="AZ282" s="52" t="n"/>
      <c r="BA282" s="137" t="n"/>
      <c r="BB282" s="138" t="inlineStr">
        <is>
          <t xml:space="preserve"> </t>
        </is>
      </c>
      <c r="BC282" s="52" t="n"/>
      <c r="BD282" s="219" t="n">
        <v>14400</v>
      </c>
      <c r="BE282" s="219" t="n">
        <v>3600</v>
      </c>
      <c r="BF282" s="219" t="n"/>
      <c r="BG282" s="120">
        <f>BF282+BE282+BD282</f>
        <v/>
      </c>
      <c r="BH282" s="217">
        <f>IF(LOWER(T282)="ILS",12,1)*BG282/VLOOKUP($T282,CPC_USDConversion_xlTbl[[Currency2]:[Units/1 USD]],2,FALSE)</f>
        <v/>
      </c>
      <c r="BI282" s="224">
        <f>BH282/VLOOKUP($S282,'CP$'!$B$5:$D$74,2,FALSE)</f>
        <v/>
      </c>
      <c r="BJ282" s="140" t="n">
        <v>17000</v>
      </c>
      <c r="BK282" s="140" t="n">
        <v>25000</v>
      </c>
      <c r="BL282" s="141">
        <f>IFERROR(U282/X282,"")</f>
        <v/>
      </c>
      <c r="BM282" s="141">
        <f>IFERROR(V282/X282,"")</f>
        <v/>
      </c>
      <c r="BN282" s="141">
        <f>IFERROR(W282/X282,"")</f>
        <v/>
      </c>
      <c r="BO282" s="141">
        <f>IFERROR(AA282/AD282,"")</f>
        <v/>
      </c>
      <c r="BP282" s="141">
        <f>IFERROR(AB282/AD282,"")</f>
        <v/>
      </c>
      <c r="BQ282" s="141">
        <f>IFERROR(AC282/AD282,"")</f>
        <v/>
      </c>
      <c r="BR282" s="119" t="n">
        <v>3</v>
      </c>
      <c r="BS282" s="119" t="n">
        <v>3</v>
      </c>
      <c r="BT282" s="119" t="n">
        <v>3</v>
      </c>
      <c r="BU282" s="119" t="n">
        <v>0</v>
      </c>
      <c r="BV282" s="119" t="n"/>
      <c r="BW282" s="119" t="n"/>
      <c r="BX282" s="119" t="n"/>
      <c r="BY282" s="119" t="n"/>
      <c r="BZ282" s="119" t="inlineStr">
        <is>
          <t>Employee</t>
        </is>
      </c>
      <c r="CA282" s="142" t="inlineStr">
        <is>
          <t>E61P</t>
        </is>
      </c>
      <c r="CB282" s="131" t="n">
        <v>1</v>
      </c>
      <c r="CC282" s="143">
        <f>IF(P282&gt;1,1,P282)*CB282</f>
        <v/>
      </c>
      <c r="CD282" s="143" t="n"/>
      <c r="CE282" s="222" t="n">
        <v>18077.72</v>
      </c>
      <c r="CF282" s="86" t="n"/>
      <c r="CG282" s="219" t="n">
        <v>19224.39024390244</v>
      </c>
      <c r="CH282" s="217">
        <f>IF(LOWER(T282)="ILS",12,1)*CG282/VLOOKUP($T282,CPC_USDConversion_xlTbl[[Currency2]:[Units/1 USD]],2,FALSE)</f>
        <v/>
      </c>
      <c r="CI282" s="225">
        <f>AF282</f>
        <v/>
      </c>
      <c r="CJ282" s="225">
        <f>IFERROR(CI282-CH282,"")</f>
        <v/>
      </c>
      <c r="CK282" s="140">
        <f>ROUND(AN282*CC282,-2)</f>
        <v/>
      </c>
      <c r="CL282" s="217">
        <f>CK282/VLOOKUP($T282,'USD Converstion'!$C$7:$D$174,2,FALSE)</f>
        <v/>
      </c>
      <c r="CM282" s="145">
        <f>IF(AD282&gt;X282,1,0)</f>
        <v/>
      </c>
      <c r="CN282" s="225">
        <f>IF(CM282&gt;0,AG282,0)</f>
        <v/>
      </c>
      <c r="CO282" s="225">
        <f>IF(CM282=0,0,AF282)</f>
        <v/>
      </c>
      <c r="CP282" s="146" t="n">
        <v>0</v>
      </c>
      <c r="CQ282" s="147" t="n">
        <v>0</v>
      </c>
      <c r="CR282" s="225">
        <f>AM282/VLOOKUP(T282,'USD Converstion'!$C$7:$D$174,2,FALSE)</f>
        <v/>
      </c>
      <c r="CS282" s="226">
        <f>AT282</f>
        <v/>
      </c>
      <c r="CT282" s="222" t="n">
        <v>0</v>
      </c>
      <c r="CU282" s="227" t="n">
        <v>0</v>
      </c>
      <c r="CV282" s="145">
        <f>IF(AX282&gt;0,1,0)</f>
        <v/>
      </c>
      <c r="CW282" s="145">
        <f>IF(AY282&gt;0,1,0)</f>
        <v/>
      </c>
      <c r="CX282" s="52" t="n">
        <v>0</v>
      </c>
      <c r="DM282">
        <f>IF(LOWER(T282)="ILS",12,1)*Y282/VLOOKUP($T282,CPC_USDConversion_xlTbl[[Currency2]:[Units/1 USD]],2,FALSE)</f>
        <v/>
      </c>
    </row>
    <row r="283">
      <c r="B283" s="113" t="n">
        <v>115697</v>
      </c>
      <c r="C283" s="113" t="n">
        <v>30403</v>
      </c>
      <c r="D283" s="113" t="n"/>
      <c r="E283" s="114" t="inlineStr">
        <is>
          <t>Bill Nikolopoulos</t>
        </is>
      </c>
      <c r="F283" s="152" t="inlineStr">
        <is>
          <t>SE Team Leader, Greece</t>
        </is>
      </c>
      <c r="G283" s="113" t="inlineStr">
        <is>
          <t>Security Engineering , Eastern Europe</t>
        </is>
      </c>
      <c r="H283" s="113" t="inlineStr">
        <is>
          <t>Peter Kovalcik</t>
        </is>
      </c>
      <c r="I283" s="113" t="inlineStr">
        <is>
          <t>Peter Sandkuijl</t>
        </is>
      </c>
      <c r="J283" s="114" t="inlineStr">
        <is>
          <t>Bruno Darmon</t>
        </is>
      </c>
      <c r="K283" s="114" t="inlineStr">
        <is>
          <t>Bruno Darmon</t>
        </is>
      </c>
      <c r="L283" s="113" t="inlineStr">
        <is>
          <t>EMEA Sales</t>
        </is>
      </c>
      <c r="M283" s="115" t="n">
        <v>1</v>
      </c>
      <c r="N283" s="151">
        <f>LEFT(CA283,3)</f>
        <v/>
      </c>
      <c r="O283" s="216" t="n">
        <v>40087</v>
      </c>
      <c r="P283" s="118">
        <f>($D$5-O283)/365</f>
        <v/>
      </c>
      <c r="Q283" s="119">
        <f>Q283</f>
        <v/>
      </c>
      <c r="R283" s="52" t="n"/>
      <c r="S283" s="120" t="inlineStr">
        <is>
          <t>Greece</t>
        </is>
      </c>
      <c r="T283" s="120" t="inlineStr">
        <is>
          <t>EUR</t>
        </is>
      </c>
      <c r="U283" s="120" t="n">
        <v>102000</v>
      </c>
      <c r="V283" s="120" t="n">
        <v>17118.18181818182</v>
      </c>
      <c r="W283" s="120" t="n"/>
      <c r="X283" s="120">
        <f>W283+V283+U283</f>
        <v/>
      </c>
      <c r="Y283" s="121" t="n"/>
      <c r="Z283" s="121" t="n"/>
      <c r="AA283" s="122" t="n"/>
      <c r="AB283" s="122" t="n"/>
      <c r="AC283" s="122" t="n"/>
      <c r="AD283" s="123">
        <f>AC283+AB283+AA283</f>
        <v/>
      </c>
      <c r="AE283" s="124">
        <f>IFERROR(AD283/X283-1,"")</f>
        <v/>
      </c>
      <c r="AF283" s="217">
        <f>IF(LOWER(T283)="ILS",12,1)*X283/VLOOKUP($T283,CPC_USDConversion_xlTbl[[Currency2]:[Units/1 USD]],2,FALSE)</f>
        <v/>
      </c>
      <c r="AG283" s="217">
        <f>IF(LOWER(T283)="ILS",12,1)*AD283/VLOOKUP($T283,CPC_USDConversion_xlTbl[[Currency2]:[Units/1 USD]],2,FALSE)</f>
        <v/>
      </c>
      <c r="AH283" s="126">
        <f>AF283/VLOOKUP($S283,'CP$'!$B$5:$D$74,2,FALSE)</f>
        <v/>
      </c>
      <c r="AI283" s="126">
        <f>AG283/VLOOKUP($S283,'CP$'!$B$5:$D$74,2,FALSE)</f>
        <v/>
      </c>
      <c r="AJ283" s="52" t="n"/>
      <c r="AK283" s="127" t="inlineStr">
        <is>
          <t>Sales Variable</t>
        </is>
      </c>
      <c r="AL283" s="218" t="n"/>
      <c r="AM283" s="129" t="n"/>
      <c r="AN283" s="121" t="n"/>
      <c r="AO283" s="130" t="n"/>
      <c r="AP283" s="131">
        <f>IFERROR(AO283/AM283,"")</f>
        <v/>
      </c>
      <c r="AQ283" s="219">
        <f>AO283*CC283</f>
        <v/>
      </c>
      <c r="AR283" s="219" t="n"/>
      <c r="AS283" s="220">
        <f>AQ283-AR283</f>
        <v/>
      </c>
      <c r="AT283" s="217">
        <f>AS283/VLOOKUP($T283,'USD Converstion'!$C$7:$D$174,2,FALSE)</f>
        <v/>
      </c>
      <c r="AU283" s="52" t="n"/>
      <c r="AV283" s="221" t="n">
        <v>43957</v>
      </c>
      <c r="AW283" s="222" t="n">
        <v>17127.5145631068</v>
      </c>
      <c r="AX283" s="222" t="n"/>
      <c r="AY283" s="223" t="n"/>
      <c r="AZ283" s="52" t="n"/>
      <c r="BA283" s="137" t="n"/>
      <c r="BB283" s="138" t="inlineStr">
        <is>
          <t xml:space="preserve"> </t>
        </is>
      </c>
      <c r="BC283" s="52" t="n"/>
      <c r="BD283" s="219" t="n">
        <v>72750</v>
      </c>
      <c r="BE283" s="219" t="n">
        <v>18200</v>
      </c>
      <c r="BF283" s="219" t="n"/>
      <c r="BG283" s="120">
        <f>BF283+BE283+BD283</f>
        <v/>
      </c>
      <c r="BH283" s="217">
        <f>IF(LOWER(T283)="ILS",12,1)*BG283/VLOOKUP($T283,CPC_USDConversion_xlTbl[[Currency2]:[Units/1 USD]],2,FALSE)</f>
        <v/>
      </c>
      <c r="BI283" s="224">
        <f>BH283/VLOOKUP($S283,'CP$'!$B$5:$D$74,2,FALSE)</f>
        <v/>
      </c>
      <c r="BJ283" s="140" t="n">
        <v>65000</v>
      </c>
      <c r="BK283" s="140" t="n">
        <v>95000</v>
      </c>
      <c r="BL283" s="141">
        <f>IFERROR(U283/X283,"")</f>
        <v/>
      </c>
      <c r="BM283" s="141">
        <f>IFERROR(V283/X283,"")</f>
        <v/>
      </c>
      <c r="BN283" s="141">
        <f>IFERROR(W283/X283,"")</f>
        <v/>
      </c>
      <c r="BO283" s="141">
        <f>IFERROR(AA283/AD283,"")</f>
        <v/>
      </c>
      <c r="BP283" s="141">
        <f>IFERROR(AB283/AD283,"")</f>
        <v/>
      </c>
      <c r="BQ283" s="141">
        <f>IFERROR(AC283/AD283,"")</f>
        <v/>
      </c>
      <c r="BR283" s="119" t="n">
        <v>3</v>
      </c>
      <c r="BS283" s="119" t="n">
        <v>4</v>
      </c>
      <c r="BT283" s="119" t="n">
        <v>4</v>
      </c>
      <c r="BU283" s="119" t="n">
        <v>0</v>
      </c>
      <c r="BV283" s="119" t="n"/>
      <c r="BW283" s="119" t="n"/>
      <c r="BX283" s="119" t="n"/>
      <c r="BY283" s="119" t="n"/>
      <c r="BZ283" s="119" t="inlineStr">
        <is>
          <t>Employee</t>
        </is>
      </c>
      <c r="CA283" s="142" t="inlineStr">
        <is>
          <t>E41M</t>
        </is>
      </c>
      <c r="CB283" s="131" t="n">
        <v>1</v>
      </c>
      <c r="CC283" s="143">
        <f>IF(P283&gt;1,1,P283)*CB283</f>
        <v/>
      </c>
      <c r="CD283" s="143" t="n"/>
      <c r="CE283" s="222" t="n">
        <v>67162.92</v>
      </c>
      <c r="CF283" s="86" t="n"/>
      <c r="CG283" s="219" t="n">
        <v>90443.9024390244</v>
      </c>
      <c r="CH283" s="217">
        <f>IF(LOWER(T283)="ILS",12,1)*CG283/VLOOKUP($T283,CPC_USDConversion_xlTbl[[Currency2]:[Units/1 USD]],2,FALSE)</f>
        <v/>
      </c>
      <c r="CI283" s="225">
        <f>AF283</f>
        <v/>
      </c>
      <c r="CJ283" s="225">
        <f>IFERROR(CI283-CH283,"")</f>
        <v/>
      </c>
      <c r="CK283" s="140">
        <f>ROUND(AN283*CC283,-2)</f>
        <v/>
      </c>
      <c r="CL283" s="217">
        <f>CK283/VLOOKUP($T283,'USD Converstion'!$C$7:$D$174,2,FALSE)</f>
        <v/>
      </c>
      <c r="CM283" s="145">
        <f>IF(AD283&gt;X283,1,0)</f>
        <v/>
      </c>
      <c r="CN283" s="225">
        <f>IF(CM283&gt;0,AG283,0)</f>
        <v/>
      </c>
      <c r="CO283" s="225">
        <f>IF(CM283=0,0,AF283)</f>
        <v/>
      </c>
      <c r="CP283" s="146" t="n">
        <v>0</v>
      </c>
      <c r="CQ283" s="147" t="n">
        <v>0</v>
      </c>
      <c r="CR283" s="225">
        <f>AM283/VLOOKUP(T283,'USD Converstion'!$C$7:$D$174,2,FALSE)</f>
        <v/>
      </c>
      <c r="CS283" s="226">
        <f>AT283</f>
        <v/>
      </c>
      <c r="CT283" s="222" t="n">
        <v>0</v>
      </c>
      <c r="CU283" s="227" t="n">
        <v>0</v>
      </c>
      <c r="CV283" s="145">
        <f>IF(AX283&gt;0,1,0)</f>
        <v/>
      </c>
      <c r="CW283" s="145">
        <f>IF(AY283&gt;0,1,0)</f>
        <v/>
      </c>
      <c r="CX283" s="52" t="n">
        <v>0</v>
      </c>
      <c r="DM283">
        <f>IF(LOWER(T283)="ILS",12,1)*Y283/VLOOKUP($T283,CPC_USDConversion_xlTbl[[Currency2]:[Units/1 USD]],2,FALSE)</f>
        <v/>
      </c>
    </row>
    <row r="284">
      <c r="B284" s="113" t="n">
        <v>109235</v>
      </c>
      <c r="C284" s="113" t="n">
        <v>52566</v>
      </c>
      <c r="D284" s="113" t="n">
        <v>114111</v>
      </c>
      <c r="E284" s="114" t="inlineStr">
        <is>
          <t>Carlos Sastre Garrido</t>
        </is>
      </c>
      <c r="F284" s="152" t="inlineStr">
        <is>
          <t xml:space="preserve">Security Engineer </t>
        </is>
      </c>
      <c r="G284" s="113" t="inlineStr">
        <is>
          <t>Security Engineering, SER</t>
        </is>
      </c>
      <c r="H284" s="113" t="inlineStr">
        <is>
          <t>David Gubiani</t>
        </is>
      </c>
      <c r="I284" s="113" t="inlineStr">
        <is>
          <t>Peter Sandkuijl</t>
        </is>
      </c>
      <c r="J284" s="114" t="inlineStr">
        <is>
          <t>Bruno Darmon</t>
        </is>
      </c>
      <c r="K284" s="114" t="inlineStr">
        <is>
          <t>Bruno Darmon</t>
        </is>
      </c>
      <c r="L284" s="113" t="inlineStr">
        <is>
          <t>EMEA Sales</t>
        </is>
      </c>
      <c r="M284" s="115" t="n">
        <v>1</v>
      </c>
      <c r="N284" s="151">
        <f>LEFT(CA284,3)</f>
        <v/>
      </c>
      <c r="O284" s="216" t="n">
        <v>42614</v>
      </c>
      <c r="P284" s="118">
        <f>($D$5-O284)/365</f>
        <v/>
      </c>
      <c r="Q284" s="119">
        <f>Q284</f>
        <v/>
      </c>
      <c r="R284" s="52" t="n"/>
      <c r="S284" s="120" t="inlineStr">
        <is>
          <t>Spain</t>
        </is>
      </c>
      <c r="T284" s="120" t="inlineStr">
        <is>
          <t>EUR</t>
        </is>
      </c>
      <c r="U284" s="120" t="n">
        <v>77875</v>
      </c>
      <c r="V284" s="120" t="n">
        <v>12663.63636363636</v>
      </c>
      <c r="W284" s="120" t="n"/>
      <c r="X284" s="120">
        <f>W284+V284+U284</f>
        <v/>
      </c>
      <c r="Y284" s="121" t="n"/>
      <c r="Z284" s="121" t="n"/>
      <c r="AA284" s="122" t="n"/>
      <c r="AB284" s="122" t="n"/>
      <c r="AC284" s="122" t="n"/>
      <c r="AD284" s="123">
        <f>AC284+AB284+AA284</f>
        <v/>
      </c>
      <c r="AE284" s="124">
        <f>IFERROR(AD284/X284-1,"")</f>
        <v/>
      </c>
      <c r="AF284" s="217">
        <f>IF(LOWER(T284)="ILS",12,1)*X284/VLOOKUP($T284,CPC_USDConversion_xlTbl[[Currency2]:[Units/1 USD]],2,FALSE)</f>
        <v/>
      </c>
      <c r="AG284" s="217">
        <f>IF(LOWER(T284)="ILS",12,1)*AD284/VLOOKUP($T284,CPC_USDConversion_xlTbl[[Currency2]:[Units/1 USD]],2,FALSE)</f>
        <v/>
      </c>
      <c r="AH284" s="126">
        <f>AF284/VLOOKUP($S284,'CP$'!$B$5:$D$74,2,FALSE)</f>
        <v/>
      </c>
      <c r="AI284" s="126">
        <f>AG284/VLOOKUP($S284,'CP$'!$B$5:$D$74,2,FALSE)</f>
        <v/>
      </c>
      <c r="AJ284" s="52" t="n"/>
      <c r="AK284" s="127" t="inlineStr">
        <is>
          <t>Sales Variable</t>
        </is>
      </c>
      <c r="AL284" s="218" t="n"/>
      <c r="AM284" s="129" t="n"/>
      <c r="AN284" s="121" t="n"/>
      <c r="AO284" s="130" t="n"/>
      <c r="AP284" s="131">
        <f>IFERROR(AO284/AM284,"")</f>
        <v/>
      </c>
      <c r="AQ284" s="219">
        <f>AO284*CC284</f>
        <v/>
      </c>
      <c r="AR284" s="219" t="n"/>
      <c r="AS284" s="220">
        <f>AQ284-AR284</f>
        <v/>
      </c>
      <c r="AT284" s="217">
        <f>AS284/VLOOKUP($T284,'USD Converstion'!$C$7:$D$174,2,FALSE)</f>
        <v/>
      </c>
      <c r="AU284" s="52" t="n"/>
      <c r="AV284" s="221" t="n">
        <v>43957</v>
      </c>
      <c r="AW284" s="222" t="n">
        <v>14665.76699029126</v>
      </c>
      <c r="AX284" s="222" t="n"/>
      <c r="AY284" s="223" t="n"/>
      <c r="AZ284" s="52" t="n"/>
      <c r="BA284" s="137" t="n"/>
      <c r="BB284" s="138" t="inlineStr">
        <is>
          <t xml:space="preserve"> </t>
        </is>
      </c>
      <c r="BC284" s="52" t="n"/>
      <c r="BD284" s="219" t="n">
        <v>51200</v>
      </c>
      <c r="BE284" s="219" t="n">
        <v>12800</v>
      </c>
      <c r="BF284" s="219" t="n"/>
      <c r="BG284" s="120">
        <f>BF284+BE284+BD284</f>
        <v/>
      </c>
      <c r="BH284" s="217">
        <f>IF(LOWER(T284)="ILS",12,1)*BG284/VLOOKUP($T284,CPC_USDConversion_xlTbl[[Currency2]:[Units/1 USD]],2,FALSE)</f>
        <v/>
      </c>
      <c r="BI284" s="224">
        <f>BH284/VLOOKUP($S284,'CP$'!$B$5:$D$74,2,FALSE)</f>
        <v/>
      </c>
      <c r="BJ284" s="140" t="n">
        <v>50000</v>
      </c>
      <c r="BK284" s="140" t="n">
        <v>80000</v>
      </c>
      <c r="BL284" s="141">
        <f>IFERROR(U284/X284,"")</f>
        <v/>
      </c>
      <c r="BM284" s="141">
        <f>IFERROR(V284/X284,"")</f>
        <v/>
      </c>
      <c r="BN284" s="141">
        <f>IFERROR(W284/X284,"")</f>
        <v/>
      </c>
      <c r="BO284" s="141">
        <f>IFERROR(AA284/AD284,"")</f>
        <v/>
      </c>
      <c r="BP284" s="141">
        <f>IFERROR(AB284/AD284,"")</f>
        <v/>
      </c>
      <c r="BQ284" s="141">
        <f>IFERROR(AC284/AD284,"")</f>
        <v/>
      </c>
      <c r="BR284" s="119" t="n">
        <v>2</v>
      </c>
      <c r="BS284" s="119" t="n">
        <v>3</v>
      </c>
      <c r="BT284" s="119" t="n">
        <v>4</v>
      </c>
      <c r="BU284" s="119" t="n">
        <v>0</v>
      </c>
      <c r="BV284" s="119" t="n"/>
      <c r="BW284" s="119" t="n"/>
      <c r="BX284" s="119" t="n"/>
      <c r="BY284" s="119" t="n"/>
      <c r="BZ284" s="119" t="inlineStr">
        <is>
          <t>Employee</t>
        </is>
      </c>
      <c r="CA284" s="142" t="inlineStr">
        <is>
          <t>E51P</t>
        </is>
      </c>
      <c r="CB284" s="131" t="n">
        <v>1</v>
      </c>
      <c r="CC284" s="143">
        <f>IF(P284&gt;1,1,P284)*CB284</f>
        <v/>
      </c>
      <c r="CD284" s="143" t="n"/>
      <c r="CE284" s="222" t="n">
        <v>41782.28</v>
      </c>
      <c r="CF284" s="86" t="n"/>
      <c r="CG284" s="219" t="n">
        <v>66834.14634146342</v>
      </c>
      <c r="CH284" s="217">
        <f>IF(LOWER(T284)="ILS",12,1)*CG284/VLOOKUP($T284,CPC_USDConversion_xlTbl[[Currency2]:[Units/1 USD]],2,FALSE)</f>
        <v/>
      </c>
      <c r="CI284" s="225">
        <f>AF284</f>
        <v/>
      </c>
      <c r="CJ284" s="225">
        <f>IFERROR(CI284-CH284,"")</f>
        <v/>
      </c>
      <c r="CK284" s="140">
        <f>ROUND(AN284*CC284,-2)</f>
        <v/>
      </c>
      <c r="CL284" s="217">
        <f>CK284/VLOOKUP($T284,'USD Converstion'!$C$7:$D$174,2,FALSE)</f>
        <v/>
      </c>
      <c r="CM284" s="145">
        <f>IF(AD284&gt;X284,1,0)</f>
        <v/>
      </c>
      <c r="CN284" s="225">
        <f>IF(CM284&gt;0,AG284,0)</f>
        <v/>
      </c>
      <c r="CO284" s="225">
        <f>IF(CM284=0,0,AF284)</f>
        <v/>
      </c>
      <c r="CP284" s="146" t="n">
        <v>0</v>
      </c>
      <c r="CQ284" s="147" t="n">
        <v>0</v>
      </c>
      <c r="CR284" s="225">
        <f>AM284/VLOOKUP(T284,'USD Converstion'!$C$7:$D$174,2,FALSE)</f>
        <v/>
      </c>
      <c r="CS284" s="226">
        <f>AT284</f>
        <v/>
      </c>
      <c r="CT284" s="222" t="n">
        <v>0</v>
      </c>
      <c r="CU284" s="227" t="n">
        <v>0</v>
      </c>
      <c r="CV284" s="145">
        <f>IF(AX284&gt;0,1,0)</f>
        <v/>
      </c>
      <c r="CW284" s="145">
        <f>IF(AY284&gt;0,1,0)</f>
        <v/>
      </c>
      <c r="CX284" s="52" t="n">
        <v>0</v>
      </c>
      <c r="DM284">
        <f>IF(LOWER(T284)="ILS",12,1)*Y284/VLOOKUP($T284,CPC_USDConversion_xlTbl[[Currency2]:[Units/1 USD]],2,FALSE)</f>
        <v/>
      </c>
    </row>
    <row r="285">
      <c r="B285" s="113" t="n">
        <v>137517</v>
      </c>
      <c r="C285" s="113" t="n">
        <v>80244</v>
      </c>
      <c r="D285" s="113" t="n">
        <v>36684</v>
      </c>
      <c r="E285" s="114" t="inlineStr">
        <is>
          <t>Catarina Lourenco</t>
        </is>
      </c>
      <c r="F285" s="152" t="inlineStr">
        <is>
          <t>Security Engineer</t>
        </is>
      </c>
      <c r="G285" s="113" t="inlineStr">
        <is>
          <t>Security Engineering, SER EL</t>
        </is>
      </c>
      <c r="H285" s="113" t="inlineStr">
        <is>
          <t>David Gubiani</t>
        </is>
      </c>
      <c r="I285" s="113" t="inlineStr">
        <is>
          <t>Peter Sandkuijl</t>
        </is>
      </c>
      <c r="J285" s="114" t="inlineStr">
        <is>
          <t>Bruno Darmon</t>
        </is>
      </c>
      <c r="K285" s="114" t="inlineStr">
        <is>
          <t>Bruno Darmon</t>
        </is>
      </c>
      <c r="L285" s="113" t="inlineStr">
        <is>
          <t>EMEA Sales</t>
        </is>
      </c>
      <c r="M285" s="115" t="n">
        <v>1</v>
      </c>
      <c r="N285" s="151">
        <f>LEFT(CA285,3)</f>
        <v/>
      </c>
      <c r="O285" s="216" t="n">
        <v>43527</v>
      </c>
      <c r="P285" s="118">
        <f>($D$5-O285)/365</f>
        <v/>
      </c>
      <c r="Q285" s="119">
        <f>Q285</f>
        <v/>
      </c>
      <c r="R285" s="52" t="n"/>
      <c r="S285" s="120" t="inlineStr">
        <is>
          <t>Portugal</t>
        </is>
      </c>
      <c r="T285" s="120" t="inlineStr">
        <is>
          <t>EUR</t>
        </is>
      </c>
      <c r="U285" s="120" t="n">
        <v>70500</v>
      </c>
      <c r="V285" s="120" t="n">
        <v>11390.90909090909</v>
      </c>
      <c r="W285" s="120" t="n"/>
      <c r="X285" s="120">
        <f>W285+V285+U285</f>
        <v/>
      </c>
      <c r="Y285" s="121" t="n"/>
      <c r="Z285" s="121" t="n"/>
      <c r="AA285" s="122" t="n"/>
      <c r="AB285" s="122" t="n"/>
      <c r="AC285" s="122" t="n"/>
      <c r="AD285" s="123">
        <f>AC285+AB285+AA285</f>
        <v/>
      </c>
      <c r="AE285" s="124">
        <f>IFERROR(AD285/X285-1,"")</f>
        <v/>
      </c>
      <c r="AF285" s="217">
        <f>IF(LOWER(T285)="ILS",12,1)*X285/VLOOKUP($T285,CPC_USDConversion_xlTbl[[Currency2]:[Units/1 USD]],2,FALSE)</f>
        <v/>
      </c>
      <c r="AG285" s="217">
        <f>IF(LOWER(T285)="ILS",12,1)*AD285/VLOOKUP($T285,CPC_USDConversion_xlTbl[[Currency2]:[Units/1 USD]],2,FALSE)</f>
        <v/>
      </c>
      <c r="AH285" s="126">
        <f>AF285/VLOOKUP($S285,'CP$'!$B$5:$D$74,2,FALSE)</f>
        <v/>
      </c>
      <c r="AI285" s="126">
        <f>AG285/VLOOKUP($S285,'CP$'!$B$5:$D$74,2,FALSE)</f>
        <v/>
      </c>
      <c r="AJ285" s="52" t="n"/>
      <c r="AK285" s="127" t="inlineStr">
        <is>
          <t>Sales Variable</t>
        </is>
      </c>
      <c r="AL285" s="218" t="n"/>
      <c r="AM285" s="129" t="n"/>
      <c r="AN285" s="121" t="n"/>
      <c r="AO285" s="130" t="n"/>
      <c r="AP285" s="131">
        <f>IFERROR(AO285/AM285,"")</f>
        <v/>
      </c>
      <c r="AQ285" s="219">
        <f>AO285*CC285</f>
        <v/>
      </c>
      <c r="AR285" s="219" t="n"/>
      <c r="AS285" s="220">
        <f>AQ285-AR285</f>
        <v/>
      </c>
      <c r="AT285" s="217">
        <f>AS285/VLOOKUP($T285,'USD Converstion'!$C$7:$D$174,2,FALSE)</f>
        <v/>
      </c>
      <c r="AU285" s="52" t="n"/>
      <c r="AV285" s="221" t="n">
        <v>43957</v>
      </c>
      <c r="AW285" s="222" t="n">
        <v>9844.844660194174</v>
      </c>
      <c r="AX285" s="222" t="n"/>
      <c r="AY285" s="223" t="n"/>
      <c r="AZ285" s="52" t="n"/>
      <c r="BA285" s="137" t="inlineStr">
        <is>
          <t>Jan 1, 2021 - EL Comp update from 36,000 base + 9,000 commission (45,000 OTE) to 48,800 base + 12,200 commission (61,000 OTE). JS from E61P to E51P. Title from Associate Security Enginner to Security Engineer.</t>
        </is>
      </c>
      <c r="BB285" s="138" t="inlineStr">
        <is>
          <t xml:space="preserve"> </t>
        </is>
      </c>
      <c r="BC285" s="52" t="n"/>
      <c r="BD285" s="219" t="n">
        <v>33000</v>
      </c>
      <c r="BE285" s="219" t="n">
        <v>4000</v>
      </c>
      <c r="BF285" s="219" t="n"/>
      <c r="BG285" s="120">
        <f>BF285+BE285+BD285</f>
        <v/>
      </c>
      <c r="BH285" s="217">
        <f>IF(LOWER(T285)="ILS",12,1)*BG285/VLOOKUP($T285,CPC_USDConversion_xlTbl[[Currency2]:[Units/1 USD]],2,FALSE)</f>
        <v/>
      </c>
      <c r="BI285" s="224">
        <f>BH285/VLOOKUP($S285,'CP$'!$B$5:$D$74,2,FALSE)</f>
        <v/>
      </c>
      <c r="BJ285" s="140" t="n">
        <v>50000</v>
      </c>
      <c r="BK285" s="140" t="n">
        <v>70000</v>
      </c>
      <c r="BL285" s="141">
        <f>IFERROR(U285/X285,"")</f>
        <v/>
      </c>
      <c r="BM285" s="141">
        <f>IFERROR(V285/X285,"")</f>
        <v/>
      </c>
      <c r="BN285" s="141">
        <f>IFERROR(W285/X285,"")</f>
        <v/>
      </c>
      <c r="BO285" s="141">
        <f>IFERROR(AA285/AD285,"")</f>
        <v/>
      </c>
      <c r="BP285" s="141">
        <f>IFERROR(AB285/AD285,"")</f>
        <v/>
      </c>
      <c r="BQ285" s="141">
        <f>IFERROR(AC285/AD285,"")</f>
        <v/>
      </c>
      <c r="BR285" s="119" t="n">
        <v>3</v>
      </c>
      <c r="BS285" s="119" t="n">
        <v>4</v>
      </c>
      <c r="BT285" s="119" t="n">
        <v>4</v>
      </c>
      <c r="BU285" s="119" t="n">
        <v>0</v>
      </c>
      <c r="BV285" s="119" t="n"/>
      <c r="BW285" s="119" t="n"/>
      <c r="BX285" s="119" t="n"/>
      <c r="BY285" s="119" t="n"/>
      <c r="BZ285" s="119" t="inlineStr">
        <is>
          <t>Employee</t>
        </is>
      </c>
      <c r="CA285" s="142" t="inlineStr">
        <is>
          <t>E51P</t>
        </is>
      </c>
      <c r="CB285" s="131" t="n">
        <v>1</v>
      </c>
      <c r="CC285" s="143">
        <f>IF(P285&gt;1,1,P285)*CB285</f>
        <v/>
      </c>
      <c r="CD285" s="143" t="n"/>
      <c r="CE285" s="222" t="n">
        <v>11253.68</v>
      </c>
      <c r="CF285" s="86" t="n"/>
      <c r="CG285" s="219" t="n">
        <v>44102.43902439025</v>
      </c>
      <c r="CH285" s="217">
        <f>IF(LOWER(T285)="ILS",12,1)*CG285/VLOOKUP($T285,CPC_USDConversion_xlTbl[[Currency2]:[Units/1 USD]],2,FALSE)</f>
        <v/>
      </c>
      <c r="CI285" s="225">
        <f>AF285</f>
        <v/>
      </c>
      <c r="CJ285" s="225">
        <f>IFERROR(CI285-CH285,"")</f>
        <v/>
      </c>
      <c r="CK285" s="140">
        <f>ROUND(AN285*CC285,-2)</f>
        <v/>
      </c>
      <c r="CL285" s="217">
        <f>CK285/VLOOKUP($T285,'USD Converstion'!$C$7:$D$174,2,FALSE)</f>
        <v/>
      </c>
      <c r="CM285" s="145">
        <f>IF(AD285&gt;X285,1,0)</f>
        <v/>
      </c>
      <c r="CN285" s="225">
        <f>IF(CM285&gt;0,AG285,0)</f>
        <v/>
      </c>
      <c r="CO285" s="225">
        <f>IF(CM285=0,0,AF285)</f>
        <v/>
      </c>
      <c r="CP285" s="146" t="n">
        <v>0</v>
      </c>
      <c r="CQ285" s="147" t="n">
        <v>0</v>
      </c>
      <c r="CR285" s="225">
        <f>AM285/VLOOKUP(T285,'USD Converstion'!$C$7:$D$174,2,FALSE)</f>
        <v/>
      </c>
      <c r="CS285" s="226">
        <f>AT285</f>
        <v/>
      </c>
      <c r="CT285" s="222" t="n">
        <v>0</v>
      </c>
      <c r="CU285" s="227" t="n">
        <v>0</v>
      </c>
      <c r="CV285" s="145">
        <f>IF(AX285&gt;0,1,0)</f>
        <v/>
      </c>
      <c r="CW285" s="145">
        <f>IF(AY285&gt;0,1,0)</f>
        <v/>
      </c>
      <c r="CX285" s="52" t="n">
        <v>0</v>
      </c>
      <c r="DM285">
        <f>IF(LOWER(T285)="ILS",12,1)*Y285/VLOOKUP($T285,CPC_USDConversion_xlTbl[[Currency2]:[Units/1 USD]],2,FALSE)</f>
        <v/>
      </c>
    </row>
    <row r="286">
      <c r="B286" s="113" t="n">
        <v>125438</v>
      </c>
      <c r="C286" s="113" t="n">
        <v>108425</v>
      </c>
      <c r="D286" s="113" t="n"/>
      <c r="E286" s="114" t="inlineStr">
        <is>
          <t>Christian Sandberg</t>
        </is>
      </c>
      <c r="F286" s="152" t="inlineStr">
        <is>
          <t>Head of Beyond the Perimeter Security Experts</t>
        </is>
      </c>
      <c r="G286" s="113" t="inlineStr">
        <is>
          <t>EMEA SE</t>
        </is>
      </c>
      <c r="H286" s="113" t="inlineStr">
        <is>
          <t>Peter Sandkuijl</t>
        </is>
      </c>
      <c r="I286" s="113" t="inlineStr">
        <is>
          <t>Peter Sandkuijl</t>
        </is>
      </c>
      <c r="J286" s="114" t="inlineStr">
        <is>
          <t>Bruno Darmon</t>
        </is>
      </c>
      <c r="K286" s="114" t="inlineStr">
        <is>
          <t>Bruno Darmon</t>
        </is>
      </c>
      <c r="L286" s="113" t="inlineStr">
        <is>
          <t>EMEA Sales</t>
        </is>
      </c>
      <c r="M286" s="115" t="n">
        <v>1</v>
      </c>
      <c r="N286" s="151">
        <f>LEFT(CA286,3)</f>
        <v/>
      </c>
      <c r="O286" s="216" t="n">
        <v>37410</v>
      </c>
      <c r="P286" s="118">
        <f>($D$5-O286)/365</f>
        <v/>
      </c>
      <c r="Q286" s="119">
        <f>Q286</f>
        <v/>
      </c>
      <c r="R286" s="52" t="n"/>
      <c r="S286" s="120" t="inlineStr">
        <is>
          <t>Norway</t>
        </is>
      </c>
      <c r="T286" s="120" t="inlineStr">
        <is>
          <t>NOK</t>
        </is>
      </c>
      <c r="U286" s="120" t="n">
        <v>1759500</v>
      </c>
      <c r="V286" s="120" t="n">
        <v>318481.8181818182</v>
      </c>
      <c r="W286" s="120" t="n"/>
      <c r="X286" s="120">
        <f>W286+V286+U286</f>
        <v/>
      </c>
      <c r="Y286" s="121" t="n"/>
      <c r="Z286" s="121" t="n"/>
      <c r="AA286" s="122" t="n"/>
      <c r="AB286" s="122" t="n"/>
      <c r="AC286" s="122" t="n"/>
      <c r="AD286" s="123">
        <f>AC286+AB286+AA286</f>
        <v/>
      </c>
      <c r="AE286" s="124">
        <f>IFERROR(AD286/X286-1,"")</f>
        <v/>
      </c>
      <c r="AF286" s="217">
        <f>IF(LOWER(T286)="ILS",12,1)*X286/VLOOKUP($T286,CPC_USDConversion_xlTbl[[Currency2]:[Units/1 USD]],2,FALSE)</f>
        <v/>
      </c>
      <c r="AG286" s="217">
        <f>IF(LOWER(T286)="ILS",12,1)*AD286/VLOOKUP($T286,CPC_USDConversion_xlTbl[[Currency2]:[Units/1 USD]],2,FALSE)</f>
        <v/>
      </c>
      <c r="AH286" s="126">
        <f>AF286/VLOOKUP($S286,'CP$'!$B$5:$D$74,2,FALSE)</f>
        <v/>
      </c>
      <c r="AI286" s="126">
        <f>AG286/VLOOKUP($S286,'CP$'!$B$5:$D$74,2,FALSE)</f>
        <v/>
      </c>
      <c r="AJ286" s="52" t="n"/>
      <c r="AK286" s="127" t="inlineStr">
        <is>
          <t>Sales Variable</t>
        </is>
      </c>
      <c r="AL286" s="218" t="n"/>
      <c r="AM286" s="129" t="n"/>
      <c r="AN286" s="121" t="n"/>
      <c r="AO286" s="130" t="n"/>
      <c r="AP286" s="131">
        <f>IFERROR(AO286/AM286,"")</f>
        <v/>
      </c>
      <c r="AQ286" s="219">
        <f>AO286*CC286</f>
        <v/>
      </c>
      <c r="AR286" s="219" t="n"/>
      <c r="AS286" s="220">
        <f>AQ286-AR286</f>
        <v/>
      </c>
      <c r="AT286" s="217">
        <f>AS286/VLOOKUP($T286,'USD Converstion'!$C$7:$D$174,2,FALSE)</f>
        <v/>
      </c>
      <c r="AU286" s="52" t="n"/>
      <c r="AV286" s="221" t="n">
        <v>43957</v>
      </c>
      <c r="AW286" s="222" t="n">
        <v>58361.78640776699</v>
      </c>
      <c r="AX286" s="222" t="n"/>
      <c r="AY286" s="223" t="n"/>
      <c r="AZ286" s="52" t="n"/>
      <c r="BA286" s="137" t="inlineStr">
        <is>
          <t>May, 2020 - Compensation change to RSU:90000 || April, 2020 - Compensation change from Yearly Salary:1220000, Yearly Commission:305000, Total Compensation:1525000 to Yearly Salary:1400000, Yearly Commission:350000, Total Compensation:1750000</t>
        </is>
      </c>
      <c r="BB286" s="138" t="inlineStr">
        <is>
          <t xml:space="preserve"> </t>
        </is>
      </c>
      <c r="BC286" s="52" t="n"/>
      <c r="BD286" s="219" t="n">
        <v>1184000</v>
      </c>
      <c r="BE286" s="219" t="n">
        <v>296000</v>
      </c>
      <c r="BF286" s="219" t="n"/>
      <c r="BG286" s="120">
        <f>BF286+BE286+BD286</f>
        <v/>
      </c>
      <c r="BH286" s="217">
        <f>IF(LOWER(T286)="ILS",12,1)*BG286/VLOOKUP($T286,CPC_USDConversion_xlTbl[[Currency2]:[Units/1 USD]],2,FALSE)</f>
        <v/>
      </c>
      <c r="BI286" s="224">
        <f>BH286/VLOOKUP($S286,'CP$'!$B$5:$D$74,2,FALSE)</f>
        <v/>
      </c>
      <c r="BJ286" s="140" t="n">
        <v>1100000</v>
      </c>
      <c r="BK286" s="140" t="n">
        <v>1750000</v>
      </c>
      <c r="BL286" s="141">
        <f>IFERROR(U286/X286,"")</f>
        <v/>
      </c>
      <c r="BM286" s="141">
        <f>IFERROR(V286/X286,"")</f>
        <v/>
      </c>
      <c r="BN286" s="141">
        <f>IFERROR(W286/X286,"")</f>
        <v/>
      </c>
      <c r="BO286" s="141">
        <f>IFERROR(AA286/AD286,"")</f>
        <v/>
      </c>
      <c r="BP286" s="141">
        <f>IFERROR(AB286/AD286,"")</f>
        <v/>
      </c>
      <c r="BQ286" s="141">
        <f>IFERROR(AC286/AD286,"")</f>
        <v/>
      </c>
      <c r="BR286" s="119" t="n">
        <v>4</v>
      </c>
      <c r="BS286" s="119" t="n">
        <v>4</v>
      </c>
      <c r="BT286" s="119" t="n">
        <v>4</v>
      </c>
      <c r="BU286" s="119" t="n">
        <v>0</v>
      </c>
      <c r="BV286" s="119" t="n"/>
      <c r="BW286" s="119" t="n"/>
      <c r="BX286" s="119" t="n"/>
      <c r="BY286" s="119" t="n"/>
      <c r="BZ286" s="119" t="inlineStr">
        <is>
          <t>Employee</t>
        </is>
      </c>
      <c r="CA286" s="142" t="inlineStr">
        <is>
          <t>E31M</t>
        </is>
      </c>
      <c r="CB286" s="131" t="n">
        <v>1</v>
      </c>
      <c r="CC286" s="143">
        <f>IF(P286&gt;1,1,P286)*CB286</f>
        <v/>
      </c>
      <c r="CD286" s="143" t="n"/>
      <c r="CE286" s="222" t="n">
        <v>148572.52</v>
      </c>
      <c r="CF286" s="86" t="n"/>
      <c r="CG286" s="219" t="n">
        <v>1707517.073170732</v>
      </c>
      <c r="CH286" s="217">
        <f>IF(LOWER(T286)="ILS",12,1)*CG286/VLOOKUP($T286,CPC_USDConversion_xlTbl[[Currency2]:[Units/1 USD]],2,FALSE)</f>
        <v/>
      </c>
      <c r="CI286" s="225">
        <f>AF286</f>
        <v/>
      </c>
      <c r="CJ286" s="225">
        <f>IFERROR(CI286-CH286,"")</f>
        <v/>
      </c>
      <c r="CK286" s="140">
        <f>ROUND(AN286*CC286,-2)</f>
        <v/>
      </c>
      <c r="CL286" s="217">
        <f>CK286/VLOOKUP($T286,'USD Converstion'!$C$7:$D$174,2,FALSE)</f>
        <v/>
      </c>
      <c r="CM286" s="145">
        <f>IF(AD286&gt;X286,1,0)</f>
        <v/>
      </c>
      <c r="CN286" s="225">
        <f>IF(CM286&gt;0,AG286,0)</f>
        <v/>
      </c>
      <c r="CO286" s="225">
        <f>IF(CM286=0,0,AF286)</f>
        <v/>
      </c>
      <c r="CP286" s="146" t="n">
        <v>0</v>
      </c>
      <c r="CQ286" s="147" t="n">
        <v>0</v>
      </c>
      <c r="CR286" s="225">
        <f>AM286/VLOOKUP(T286,'USD Converstion'!$C$7:$D$174,2,FALSE)</f>
        <v/>
      </c>
      <c r="CS286" s="226">
        <f>AT286</f>
        <v/>
      </c>
      <c r="CT286" s="222" t="n">
        <v>0</v>
      </c>
      <c r="CU286" s="227" t="n">
        <v>0</v>
      </c>
      <c r="CV286" s="145">
        <f>IF(AX286&gt;0,1,0)</f>
        <v/>
      </c>
      <c r="CW286" s="145">
        <f>IF(AY286&gt;0,1,0)</f>
        <v/>
      </c>
      <c r="CX286" s="52" t="n">
        <v>0</v>
      </c>
      <c r="DM286">
        <f>IF(LOWER(T286)="ILS",12,1)*Y286/VLOOKUP($T286,CPC_USDConversion_xlTbl[[Currency2]:[Units/1 USD]],2,FALSE)</f>
        <v/>
      </c>
    </row>
    <row r="287">
      <c r="B287" s="113" t="n">
        <v>121628</v>
      </c>
      <c r="C287" s="113" t="n">
        <v>88458</v>
      </c>
      <c r="D287" s="113" t="n">
        <v>48890</v>
      </c>
      <c r="E287" s="114" t="inlineStr">
        <is>
          <t>Christian Schrallhammer</t>
        </is>
      </c>
      <c r="F287" s="152" t="inlineStr">
        <is>
          <t>Security Engineer</t>
        </is>
      </c>
      <c r="G287" s="113" t="inlineStr">
        <is>
          <t>Security Engineering, CER</t>
        </is>
      </c>
      <c r="H287" s="113" t="inlineStr">
        <is>
          <t>Christine Schoenig</t>
        </is>
      </c>
      <c r="I287" s="113" t="inlineStr">
        <is>
          <t>Peter Sandkuijl</t>
        </is>
      </c>
      <c r="J287" s="114" t="inlineStr">
        <is>
          <t>Bruno Darmon</t>
        </is>
      </c>
      <c r="K287" s="114" t="inlineStr">
        <is>
          <t>Bruno Darmon</t>
        </is>
      </c>
      <c r="L287" s="113" t="inlineStr">
        <is>
          <t>EMEA Sales</t>
        </is>
      </c>
      <c r="M287" s="115" t="n">
        <v>1</v>
      </c>
      <c r="N287" s="151">
        <f>LEFT(CA287,3)</f>
        <v/>
      </c>
      <c r="O287" s="216" t="n">
        <v>42583</v>
      </c>
      <c r="P287" s="118">
        <f>($D$5-O287)/365</f>
        <v/>
      </c>
      <c r="Q287" s="119">
        <f>Q287</f>
        <v/>
      </c>
      <c r="R287" s="52" t="n"/>
      <c r="S287" s="120" t="inlineStr">
        <is>
          <t>Germany</t>
        </is>
      </c>
      <c r="T287" s="120" t="inlineStr">
        <is>
          <t>EUR</t>
        </is>
      </c>
      <c r="U287" s="120" t="n">
        <v>112500</v>
      </c>
      <c r="V287" s="120" t="n">
        <v>18572.72727272727</v>
      </c>
      <c r="W287" s="120" t="n"/>
      <c r="X287" s="120">
        <f>W287+V287+U287</f>
        <v/>
      </c>
      <c r="Y287" s="121" t="n"/>
      <c r="Z287" s="121" t="n"/>
      <c r="AA287" s="122" t="n">
        <v>85000</v>
      </c>
      <c r="AB287" s="122" t="n">
        <v>25000</v>
      </c>
      <c r="AC287" s="122" t="n"/>
      <c r="AD287" s="123">
        <f>AC287+AB287+AA287</f>
        <v/>
      </c>
      <c r="AE287" s="124">
        <f>IFERROR(AD287/X287-1,"")</f>
        <v/>
      </c>
      <c r="AF287" s="217">
        <f>IF(LOWER(T287)="ILS",12,1)*X287/VLOOKUP($T287,CPC_USDConversion_xlTbl[[Currency2]:[Units/1 USD]],2,FALSE)</f>
        <v/>
      </c>
      <c r="AG287" s="217">
        <f>IF(LOWER(T287)="ILS",12,1)*AD287/VLOOKUP($T287,CPC_USDConversion_xlTbl[[Currency2]:[Units/1 USD]],2,FALSE)</f>
        <v/>
      </c>
      <c r="AH287" s="126">
        <f>AF287/VLOOKUP($S287,'CP$'!$B$5:$D$74,2,FALSE)</f>
        <v/>
      </c>
      <c r="AI287" s="126">
        <f>AG287/VLOOKUP($S287,'CP$'!$B$5:$D$74,2,FALSE)</f>
        <v/>
      </c>
      <c r="AJ287" s="52" t="n"/>
      <c r="AK287" s="127" t="inlineStr">
        <is>
          <t>Sales Variable</t>
        </is>
      </c>
      <c r="AL287" s="218" t="n"/>
      <c r="AM287" s="129" t="n"/>
      <c r="AN287" s="121" t="n"/>
      <c r="AO287" s="130" t="n"/>
      <c r="AP287" s="131">
        <f>IFERROR(AO287/AM287,"")</f>
        <v/>
      </c>
      <c r="AQ287" s="219">
        <f>AO287*CC287</f>
        <v/>
      </c>
      <c r="AR287" s="219" t="n"/>
      <c r="AS287" s="220">
        <f>AQ287-AR287</f>
        <v/>
      </c>
      <c r="AT287" s="217">
        <f>AS287/VLOOKUP($T287,'USD Converstion'!$C$7:$D$174,2,FALSE)</f>
        <v/>
      </c>
      <c r="AU287" s="52" t="n"/>
      <c r="AV287" s="221" t="n">
        <v>43957</v>
      </c>
      <c r="AW287" s="222" t="n">
        <v>14665.76699029126</v>
      </c>
      <c r="AX287" s="222" t="n"/>
      <c r="AY287" s="223" t="n">
        <v>20000</v>
      </c>
      <c r="AZ287" s="52" t="n"/>
      <c r="BA287" s="137" t="inlineStr">
        <is>
          <t>May, 2021: RSU grant of $20000 || April, 2021: OTE change from 102500 to 110000 || January, 2021 – Re-org JS Change from E51P to E41P</t>
        </is>
      </c>
      <c r="BB287" s="138" t="inlineStr">
        <is>
          <t xml:space="preserve"> </t>
        </is>
      </c>
      <c r="BC287" s="52" t="n"/>
      <c r="BD287" s="219" t="n">
        <v>80000</v>
      </c>
      <c r="BE287" s="219" t="n">
        <v>20000</v>
      </c>
      <c r="BF287" s="219" t="n"/>
      <c r="BG287" s="120">
        <f>BF287+BE287+BD287</f>
        <v/>
      </c>
      <c r="BH287" s="217">
        <f>IF(LOWER(T287)="ILS",12,1)*BG287/VLOOKUP($T287,CPC_USDConversion_xlTbl[[Currency2]:[Units/1 USD]],2,FALSE)</f>
        <v/>
      </c>
      <c r="BI287" s="224">
        <f>BH287/VLOOKUP($S287,'CP$'!$B$5:$D$74,2,FALSE)</f>
        <v/>
      </c>
      <c r="BJ287" s="140" t="n">
        <v>90000</v>
      </c>
      <c r="BK287" s="140" t="n">
        <v>135000</v>
      </c>
      <c r="BL287" s="141">
        <f>IFERROR(U287/X287,"")</f>
        <v/>
      </c>
      <c r="BM287" s="141">
        <f>IFERROR(V287/X287,"")</f>
        <v/>
      </c>
      <c r="BN287" s="141">
        <f>IFERROR(W287/X287,"")</f>
        <v/>
      </c>
      <c r="BO287" s="141">
        <f>IFERROR(AA287/AD287,"")</f>
        <v/>
      </c>
      <c r="BP287" s="141">
        <f>IFERROR(AB287/AD287,"")</f>
        <v/>
      </c>
      <c r="BQ287" s="141">
        <f>IFERROR(AC287/AD287,"")</f>
        <v/>
      </c>
      <c r="BR287" s="119" t="n">
        <v>3</v>
      </c>
      <c r="BS287" s="119" t="n">
        <v>4</v>
      </c>
      <c r="BT287" s="119" t="n"/>
      <c r="BU287" s="119" t="n">
        <v>0</v>
      </c>
      <c r="BV287" s="119" t="n"/>
      <c r="BW287" s="119" t="n"/>
      <c r="BX287" s="119" t="n"/>
      <c r="BY287" s="119" t="n"/>
      <c r="BZ287" s="119" t="inlineStr">
        <is>
          <t>Employee</t>
        </is>
      </c>
      <c r="CA287" s="142" t="inlineStr">
        <is>
          <t>E41P</t>
        </is>
      </c>
      <c r="CB287" s="131" t="n">
        <v>1</v>
      </c>
      <c r="CC287" s="143">
        <f>IF(P287&gt;1,1,P287)*CB287</f>
        <v/>
      </c>
      <c r="CD287" s="143" t="n"/>
      <c r="CE287" s="222" t="n">
        <v>41782.28</v>
      </c>
      <c r="CF287" s="86" t="n"/>
      <c r="CG287" s="219" t="n">
        <v>100200</v>
      </c>
      <c r="CH287" s="217">
        <f>IF(LOWER(T287)="ILS",12,1)*CG287/VLOOKUP($T287,CPC_USDConversion_xlTbl[[Currency2]:[Units/1 USD]],2,FALSE)</f>
        <v/>
      </c>
      <c r="CI287" s="225">
        <f>AF287</f>
        <v/>
      </c>
      <c r="CJ287" s="225">
        <f>IFERROR(CI287-CH287,"")</f>
        <v/>
      </c>
      <c r="CK287" s="140">
        <f>ROUND(AN287*CC287,-2)</f>
        <v/>
      </c>
      <c r="CL287" s="217">
        <f>CK287/VLOOKUP($T287,'USD Converstion'!$C$7:$D$174,2,FALSE)</f>
        <v/>
      </c>
      <c r="CM287" s="145">
        <f>IF(AD287&gt;X287,1,0)</f>
        <v/>
      </c>
      <c r="CN287" s="225">
        <f>IF(CM287&gt;0,AG287,0)</f>
        <v/>
      </c>
      <c r="CO287" s="225">
        <f>IF(CM287=0,0,AF287)</f>
        <v/>
      </c>
      <c r="CP287" s="146" t="n">
        <v>0</v>
      </c>
      <c r="CQ287" s="147" t="n">
        <v>0</v>
      </c>
      <c r="CR287" s="225">
        <f>AM287/VLOOKUP(T287,'USD Converstion'!$C$7:$D$174,2,FALSE)</f>
        <v/>
      </c>
      <c r="CS287" s="226">
        <f>AT287</f>
        <v/>
      </c>
      <c r="CT287" s="222" t="n">
        <v>0</v>
      </c>
      <c r="CU287" s="227" t="n">
        <v>0</v>
      </c>
      <c r="CV287" s="145">
        <f>IF(AX287&gt;0,1,0)</f>
        <v/>
      </c>
      <c r="CW287" s="145">
        <f>IF(AY287&gt;0,1,0)</f>
        <v/>
      </c>
      <c r="CX287" s="52" t="n">
        <v>1</v>
      </c>
      <c r="DM287">
        <f>IF(LOWER(T287)="ILS",12,1)*Y287/VLOOKUP($T287,CPC_USDConversion_xlTbl[[Currency2]:[Units/1 USD]],2,FALSE)</f>
        <v/>
      </c>
    </row>
    <row r="288">
      <c r="B288" s="113" t="n">
        <v>113389</v>
      </c>
      <c r="C288" s="113" t="n">
        <v>33775</v>
      </c>
      <c r="D288" s="113" t="n"/>
      <c r="E288" s="114" t="inlineStr">
        <is>
          <t>Christine Schoenig</t>
        </is>
      </c>
      <c r="F288" s="152" t="inlineStr">
        <is>
          <t>Regional Director Security Engineering CER, Check Point Evangelist</t>
        </is>
      </c>
      <c r="G288" s="113" t="inlineStr">
        <is>
          <t>EMEA SE</t>
        </is>
      </c>
      <c r="H288" s="113" t="inlineStr">
        <is>
          <t>Peter Sandkuijl</t>
        </is>
      </c>
      <c r="I288" s="113" t="inlineStr">
        <is>
          <t>Peter Sandkuijl</t>
        </is>
      </c>
      <c r="J288" s="114" t="inlineStr">
        <is>
          <t>Bruno Darmon</t>
        </is>
      </c>
      <c r="K288" s="114" t="inlineStr">
        <is>
          <t>Bruno Darmon</t>
        </is>
      </c>
      <c r="L288" s="113" t="inlineStr">
        <is>
          <t>EMEA Sales</t>
        </is>
      </c>
      <c r="M288" s="115" t="n">
        <v>1</v>
      </c>
      <c r="N288" s="151">
        <f>LEFT(CA288,3)</f>
        <v/>
      </c>
      <c r="O288" s="216" t="n">
        <v>36130</v>
      </c>
      <c r="P288" s="118">
        <f>($D$5-O288)/365</f>
        <v/>
      </c>
      <c r="Q288" s="119">
        <f>Q288</f>
        <v/>
      </c>
      <c r="R288" s="52" t="n"/>
      <c r="S288" s="120" t="inlineStr">
        <is>
          <t>Germany</t>
        </is>
      </c>
      <c r="T288" s="120" t="inlineStr">
        <is>
          <t>EUR</t>
        </is>
      </c>
      <c r="U288" s="120" t="n">
        <v>220750</v>
      </c>
      <c r="V288" s="120" t="n">
        <v>38254.54545454545</v>
      </c>
      <c r="W288" s="120" t="n"/>
      <c r="X288" s="120">
        <f>W288+V288+U288</f>
        <v/>
      </c>
      <c r="Y288" s="121" t="n"/>
      <c r="Z288" s="121" t="n"/>
      <c r="AA288" s="122" t="n"/>
      <c r="AB288" s="122" t="n"/>
      <c r="AC288" s="122" t="n"/>
      <c r="AD288" s="123">
        <f>AC288+AB288+AA288</f>
        <v/>
      </c>
      <c r="AE288" s="124">
        <f>IFERROR(AD288/X288-1,"")</f>
        <v/>
      </c>
      <c r="AF288" s="217">
        <f>IF(LOWER(T288)="ILS",12,1)*X288/VLOOKUP($T288,CPC_USDConversion_xlTbl[[Currency2]:[Units/1 USD]],2,FALSE)</f>
        <v/>
      </c>
      <c r="AG288" s="217">
        <f>IF(LOWER(T288)="ILS",12,1)*AD288/VLOOKUP($T288,CPC_USDConversion_xlTbl[[Currency2]:[Units/1 USD]],2,FALSE)</f>
        <v/>
      </c>
      <c r="AH288" s="126">
        <f>AF288/VLOOKUP($S288,'CP$'!$B$5:$D$74,2,FALSE)</f>
        <v/>
      </c>
      <c r="AI288" s="126">
        <f>AG288/VLOOKUP($S288,'CP$'!$B$5:$D$74,2,FALSE)</f>
        <v/>
      </c>
      <c r="AJ288" s="52" t="n"/>
      <c r="AK288" s="127" t="inlineStr">
        <is>
          <t>Sales Variable</t>
        </is>
      </c>
      <c r="AL288" s="218" t="n"/>
      <c r="AM288" s="129" t="n"/>
      <c r="AN288" s="121" t="n"/>
      <c r="AO288" s="130" t="n"/>
      <c r="AP288" s="131">
        <f>IFERROR(AO288/AM288,"")</f>
        <v/>
      </c>
      <c r="AQ288" s="219">
        <f>AO288*CC288</f>
        <v/>
      </c>
      <c r="AR288" s="219" t="n"/>
      <c r="AS288" s="220">
        <f>AQ288-AR288</f>
        <v/>
      </c>
      <c r="AT288" s="217">
        <f>AS288/VLOOKUP($T288,'USD Converstion'!$C$7:$D$174,2,FALSE)</f>
        <v/>
      </c>
      <c r="AU288" s="52" t="n"/>
      <c r="AV288" s="221" t="n">
        <v>43615</v>
      </c>
      <c r="AW288" s="222" t="n">
        <v>58455.2427184466</v>
      </c>
      <c r="AX288" s="222" t="n"/>
      <c r="AY288" s="223" t="n"/>
      <c r="AZ288" s="52" t="n"/>
      <c r="BA288" s="137" t="n"/>
      <c r="BB288" s="138" t="inlineStr">
        <is>
          <t xml:space="preserve"> </t>
        </is>
      </c>
      <c r="BC288" s="52" t="n"/>
      <c r="BD288" s="219" t="n">
        <v>165600</v>
      </c>
      <c r="BE288" s="219" t="n">
        <v>41400</v>
      </c>
      <c r="BF288" s="219" t="n"/>
      <c r="BG288" s="120">
        <f>BF288+BE288+BD288</f>
        <v/>
      </c>
      <c r="BH288" s="217">
        <f>IF(LOWER(T288)="ILS",12,1)*BG288/VLOOKUP($T288,CPC_USDConversion_xlTbl[[Currency2]:[Units/1 USD]],2,FALSE)</f>
        <v/>
      </c>
      <c r="BI288" s="224">
        <f>BH288/VLOOKUP($S288,'CP$'!$B$5:$D$74,2,FALSE)</f>
        <v/>
      </c>
      <c r="BJ288" s="140" t="n">
        <v>150000</v>
      </c>
      <c r="BK288" s="140" t="n">
        <v>230000</v>
      </c>
      <c r="BL288" s="141">
        <f>IFERROR(U288/X288,"")</f>
        <v/>
      </c>
      <c r="BM288" s="141">
        <f>IFERROR(V288/X288,"")</f>
        <v/>
      </c>
      <c r="BN288" s="141">
        <f>IFERROR(W288/X288,"")</f>
        <v/>
      </c>
      <c r="BO288" s="141">
        <f>IFERROR(AA288/AD288,"")</f>
        <v/>
      </c>
      <c r="BP288" s="141">
        <f>IFERROR(AB288/AD288,"")</f>
        <v/>
      </c>
      <c r="BQ288" s="141">
        <f>IFERROR(AC288/AD288,"")</f>
        <v/>
      </c>
      <c r="BR288" s="119" t="n">
        <v>4</v>
      </c>
      <c r="BS288" s="119" t="n">
        <v>3</v>
      </c>
      <c r="BT288" s="119" t="n">
        <v>4</v>
      </c>
      <c r="BU288" s="119" t="n">
        <v>0</v>
      </c>
      <c r="BV288" s="119" t="n"/>
      <c r="BW288" s="119" t="n"/>
      <c r="BX288" s="119" t="n"/>
      <c r="BY288" s="119" t="n"/>
      <c r="BZ288" s="119" t="inlineStr">
        <is>
          <t>Employee</t>
        </is>
      </c>
      <c r="CA288" s="142" t="inlineStr">
        <is>
          <t>E20M</t>
        </is>
      </c>
      <c r="CB288" s="131" t="n">
        <v>1</v>
      </c>
      <c r="CC288" s="143">
        <f>IF(P288&gt;1,1,P288)*CB288</f>
        <v/>
      </c>
      <c r="CD288" s="143" t="n"/>
      <c r="CE288" s="222" t="n">
        <v>92902.72</v>
      </c>
      <c r="CF288" s="86" t="n"/>
      <c r="CG288" s="219" t="n">
        <v>205809.756097561</v>
      </c>
      <c r="CH288" s="217">
        <f>IF(LOWER(T288)="ILS",12,1)*CG288/VLOOKUP($T288,CPC_USDConversion_xlTbl[[Currency2]:[Units/1 USD]],2,FALSE)</f>
        <v/>
      </c>
      <c r="CI288" s="225">
        <f>AF288</f>
        <v/>
      </c>
      <c r="CJ288" s="225">
        <f>IFERROR(CI288-CH288,"")</f>
        <v/>
      </c>
      <c r="CK288" s="140">
        <f>ROUND(AN288*CC288,-2)</f>
        <v/>
      </c>
      <c r="CL288" s="217">
        <f>CK288/VLOOKUP($T288,'USD Converstion'!$C$7:$D$174,2,FALSE)</f>
        <v/>
      </c>
      <c r="CM288" s="145">
        <f>IF(AD288&gt;X288,1,0)</f>
        <v/>
      </c>
      <c r="CN288" s="225">
        <f>IF(CM288&gt;0,AG288,0)</f>
        <v/>
      </c>
      <c r="CO288" s="225">
        <f>IF(CM288=0,0,AF288)</f>
        <v/>
      </c>
      <c r="CP288" s="146" t="n">
        <v>0</v>
      </c>
      <c r="CQ288" s="147" t="n">
        <v>0</v>
      </c>
      <c r="CR288" s="225">
        <f>AM288/VLOOKUP(T288,'USD Converstion'!$C$7:$D$174,2,FALSE)</f>
        <v/>
      </c>
      <c r="CS288" s="226">
        <f>AT288</f>
        <v/>
      </c>
      <c r="CT288" s="222" t="n">
        <v>0</v>
      </c>
      <c r="CU288" s="227" t="n">
        <v>0</v>
      </c>
      <c r="CV288" s="145">
        <f>IF(AX288&gt;0,1,0)</f>
        <v/>
      </c>
      <c r="CW288" s="145">
        <f>IF(AY288&gt;0,1,0)</f>
        <v/>
      </c>
      <c r="CX288" s="52" t="n">
        <v>0</v>
      </c>
      <c r="DM288">
        <f>IF(LOWER(T288)="ILS",12,1)*Y288/VLOOKUP($T288,CPC_USDConversion_xlTbl[[Currency2]:[Units/1 USD]],2,FALSE)</f>
        <v/>
      </c>
    </row>
    <row r="289">
      <c r="B289" s="113" t="n">
        <v>112889</v>
      </c>
      <c r="C289" s="113" t="n">
        <v>92219</v>
      </c>
      <c r="D289" s="113" t="n">
        <v>50777</v>
      </c>
      <c r="E289" s="114" t="inlineStr">
        <is>
          <t>David Galdran</t>
        </is>
      </c>
      <c r="F289" s="152" t="inlineStr">
        <is>
          <t>Security Engineer Team Leader, Major Account</t>
        </is>
      </c>
      <c r="G289" s="113" t="inlineStr">
        <is>
          <t>Security Engineering, SER</t>
        </is>
      </c>
      <c r="H289" s="113" t="inlineStr">
        <is>
          <t>David Gubiani</t>
        </is>
      </c>
      <c r="I289" s="113" t="inlineStr">
        <is>
          <t>Peter Sandkuijl</t>
        </is>
      </c>
      <c r="J289" s="114" t="inlineStr">
        <is>
          <t>Bruno Darmon</t>
        </is>
      </c>
      <c r="K289" s="114" t="inlineStr">
        <is>
          <t>Bruno Darmon</t>
        </is>
      </c>
      <c r="L289" s="113" t="inlineStr">
        <is>
          <t>EMEA Sales</t>
        </is>
      </c>
      <c r="M289" s="115" t="n">
        <v>1</v>
      </c>
      <c r="N289" s="151">
        <f>LEFT(CA289,3)</f>
        <v/>
      </c>
      <c r="O289" s="216" t="n">
        <v>41813</v>
      </c>
      <c r="P289" s="118">
        <f>($D$5-O289)/365</f>
        <v/>
      </c>
      <c r="Q289" s="119">
        <f>Q289</f>
        <v/>
      </c>
      <c r="R289" s="52" t="n"/>
      <c r="S289" s="120" t="inlineStr">
        <is>
          <t>Spain</t>
        </is>
      </c>
      <c r="T289" s="120" t="inlineStr">
        <is>
          <t>EUR</t>
        </is>
      </c>
      <c r="U289" s="120" t="n">
        <v>114000</v>
      </c>
      <c r="V289" s="120" t="n">
        <v>19300</v>
      </c>
      <c r="W289" s="120" t="n"/>
      <c r="X289" s="120">
        <f>W289+V289+U289</f>
        <v/>
      </c>
      <c r="Y289" s="121" t="n"/>
      <c r="Z289" s="121" t="n"/>
      <c r="AA289" s="122" t="n"/>
      <c r="AB289" s="122" t="n"/>
      <c r="AC289" s="122" t="n"/>
      <c r="AD289" s="123">
        <f>AC289+AB289+AA289</f>
        <v/>
      </c>
      <c r="AE289" s="124">
        <f>IFERROR(AD289/X289-1,"")</f>
        <v/>
      </c>
      <c r="AF289" s="217">
        <f>IF(LOWER(T289)="ILS",12,1)*X289/VLOOKUP($T289,CPC_USDConversion_xlTbl[[Currency2]:[Units/1 USD]],2,FALSE)</f>
        <v/>
      </c>
      <c r="AG289" s="217">
        <f>IF(LOWER(T289)="ILS",12,1)*AD289/VLOOKUP($T289,CPC_USDConversion_xlTbl[[Currency2]:[Units/1 USD]],2,FALSE)</f>
        <v/>
      </c>
      <c r="AH289" s="126">
        <f>AF289/VLOOKUP($S289,'CP$'!$B$5:$D$74,2,FALSE)</f>
        <v/>
      </c>
      <c r="AI289" s="126">
        <f>AG289/VLOOKUP($S289,'CP$'!$B$5:$D$74,2,FALSE)</f>
        <v/>
      </c>
      <c r="AJ289" s="52" t="n"/>
      <c r="AK289" s="127" t="inlineStr">
        <is>
          <t>Sales Variable</t>
        </is>
      </c>
      <c r="AL289" s="218" t="n"/>
      <c r="AM289" s="129" t="n"/>
      <c r="AN289" s="121" t="n"/>
      <c r="AO289" s="130" t="n"/>
      <c r="AP289" s="131">
        <f>IFERROR(AO289/AM289,"")</f>
        <v/>
      </c>
      <c r="AQ289" s="219">
        <f>AO289*CC289</f>
        <v/>
      </c>
      <c r="AR289" s="219" t="n"/>
      <c r="AS289" s="220">
        <f>AQ289-AR289</f>
        <v/>
      </c>
      <c r="AT289" s="217">
        <f>AS289/VLOOKUP($T289,'USD Converstion'!$C$7:$D$174,2,FALSE)</f>
        <v/>
      </c>
      <c r="AU289" s="52" t="n"/>
      <c r="AV289" s="221" t="n">
        <v>43957</v>
      </c>
      <c r="AW289" s="222" t="n">
        <v>19589.26213592233</v>
      </c>
      <c r="AX289" s="222" t="n"/>
      <c r="AY289" s="223" t="n"/>
      <c r="AZ289" s="52" t="n"/>
      <c r="BA289" s="137" t="inlineStr">
        <is>
          <t>January, 2021 Title change from SE Team Leader to Security Engineer Team Leader, Major Account</t>
        </is>
      </c>
      <c r="BB289" s="138" t="inlineStr">
        <is>
          <t xml:space="preserve"> </t>
        </is>
      </c>
      <c r="BC289" s="52" t="n"/>
      <c r="BD289" s="219" t="n">
        <v>80000</v>
      </c>
      <c r="BE289" s="219" t="n">
        <v>20000</v>
      </c>
      <c r="BF289" s="219" t="n"/>
      <c r="BG289" s="120">
        <f>BF289+BE289+BD289</f>
        <v/>
      </c>
      <c r="BH289" s="217">
        <f>IF(LOWER(T289)="ILS",12,1)*BG289/VLOOKUP($T289,CPC_USDConversion_xlTbl[[Currency2]:[Units/1 USD]],2,FALSE)</f>
        <v/>
      </c>
      <c r="BI289" s="224">
        <f>BH289/VLOOKUP($S289,'CP$'!$B$5:$D$74,2,FALSE)</f>
        <v/>
      </c>
      <c r="BJ289" s="140" t="n">
        <v>90000</v>
      </c>
      <c r="BK289" s="140" t="n">
        <v>130000</v>
      </c>
      <c r="BL289" s="141">
        <f>IFERROR(U289/X289,"")</f>
        <v/>
      </c>
      <c r="BM289" s="141">
        <f>IFERROR(V289/X289,"")</f>
        <v/>
      </c>
      <c r="BN289" s="141">
        <f>IFERROR(W289/X289,"")</f>
        <v/>
      </c>
      <c r="BO289" s="141">
        <f>IFERROR(AA289/AD289,"")</f>
        <v/>
      </c>
      <c r="BP289" s="141">
        <f>IFERROR(AB289/AD289,"")</f>
        <v/>
      </c>
      <c r="BQ289" s="141">
        <f>IFERROR(AC289/AD289,"")</f>
        <v/>
      </c>
      <c r="BR289" s="119" t="n">
        <v>3</v>
      </c>
      <c r="BS289" s="119" t="n">
        <v>4</v>
      </c>
      <c r="BT289" s="119" t="n">
        <v>4</v>
      </c>
      <c r="BU289" s="119" t="n">
        <v>0</v>
      </c>
      <c r="BV289" s="119" t="n"/>
      <c r="BW289" s="119" t="n"/>
      <c r="BX289" s="119" t="n"/>
      <c r="BY289" s="119" t="n"/>
      <c r="BZ289" s="119" t="inlineStr">
        <is>
          <t>Employee</t>
        </is>
      </c>
      <c r="CA289" s="142" t="inlineStr">
        <is>
          <t>E41M</t>
        </is>
      </c>
      <c r="CB289" s="131" t="n">
        <v>1</v>
      </c>
      <c r="CC289" s="143">
        <f>IF(P289&gt;1,1,P289)*CB289</f>
        <v/>
      </c>
      <c r="CD289" s="143" t="n"/>
      <c r="CE289" s="222" t="n">
        <v>42021.72</v>
      </c>
      <c r="CF289" s="86" t="n"/>
      <c r="CG289" s="219" t="n">
        <v>102151.2195121951</v>
      </c>
      <c r="CH289" s="217">
        <f>IF(LOWER(T289)="ILS",12,1)*CG289/VLOOKUP($T289,CPC_USDConversion_xlTbl[[Currency2]:[Units/1 USD]],2,FALSE)</f>
        <v/>
      </c>
      <c r="CI289" s="225">
        <f>AF289</f>
        <v/>
      </c>
      <c r="CJ289" s="225">
        <f>IFERROR(CI289-CH289,"")</f>
        <v/>
      </c>
      <c r="CK289" s="140">
        <f>ROUND(AN289*CC289,-2)</f>
        <v/>
      </c>
      <c r="CL289" s="217">
        <f>CK289/VLOOKUP($T289,'USD Converstion'!$C$7:$D$174,2,FALSE)</f>
        <v/>
      </c>
      <c r="CM289" s="145">
        <f>IF(AD289&gt;X289,1,0)</f>
        <v/>
      </c>
      <c r="CN289" s="225">
        <f>IF(CM289&gt;0,AG289,0)</f>
        <v/>
      </c>
      <c r="CO289" s="225">
        <f>IF(CM289=0,0,AF289)</f>
        <v/>
      </c>
      <c r="CP289" s="146" t="n">
        <v>0</v>
      </c>
      <c r="CQ289" s="147" t="n">
        <v>0</v>
      </c>
      <c r="CR289" s="225">
        <f>AM289/VLOOKUP(T289,'USD Converstion'!$C$7:$D$174,2,FALSE)</f>
        <v/>
      </c>
      <c r="CS289" s="226">
        <f>AT289</f>
        <v/>
      </c>
      <c r="CT289" s="222" t="n">
        <v>0</v>
      </c>
      <c r="CU289" s="227" t="n">
        <v>0</v>
      </c>
      <c r="CV289" s="145">
        <f>IF(AX289&gt;0,1,0)</f>
        <v/>
      </c>
      <c r="CW289" s="145">
        <f>IF(AY289&gt;0,1,0)</f>
        <v/>
      </c>
      <c r="CX289" s="52" t="n">
        <v>0</v>
      </c>
      <c r="DM289">
        <f>IF(LOWER(T289)="ILS",12,1)*Y289/VLOOKUP($T289,CPC_USDConversion_xlTbl[[Currency2]:[Units/1 USD]],2,FALSE)</f>
        <v/>
      </c>
    </row>
    <row r="290">
      <c r="B290" s="113" t="n">
        <v>124802</v>
      </c>
      <c r="C290" s="113" t="n">
        <v>117384</v>
      </c>
      <c r="D290" s="113" t="n"/>
      <c r="E290" s="114" t="inlineStr">
        <is>
          <t>David Gubiani</t>
        </is>
      </c>
      <c r="F290" s="152" t="inlineStr">
        <is>
          <t>Regional Director, Security Engineering SER</t>
        </is>
      </c>
      <c r="G290" s="113" t="inlineStr">
        <is>
          <t>EMEA SE</t>
        </is>
      </c>
      <c r="H290" s="113" t="inlineStr">
        <is>
          <t>Peter Sandkuijl</t>
        </is>
      </c>
      <c r="I290" s="113" t="inlineStr">
        <is>
          <t>Peter Sandkuijl</t>
        </is>
      </c>
      <c r="J290" s="114" t="inlineStr">
        <is>
          <t>Bruno Darmon</t>
        </is>
      </c>
      <c r="K290" s="114" t="inlineStr">
        <is>
          <t>Bruno Darmon</t>
        </is>
      </c>
      <c r="L290" s="113" t="inlineStr">
        <is>
          <t>EMEA Sales</t>
        </is>
      </c>
      <c r="M290" s="115" t="n">
        <v>1</v>
      </c>
      <c r="N290" s="151">
        <f>LEFT(CA290,3)</f>
        <v/>
      </c>
      <c r="O290" s="216" t="n">
        <v>41099</v>
      </c>
      <c r="P290" s="118">
        <f>($D$5-O290)/365</f>
        <v/>
      </c>
      <c r="Q290" s="119">
        <f>Q290</f>
        <v/>
      </c>
      <c r="R290" s="52" t="n"/>
      <c r="S290" s="120" t="inlineStr">
        <is>
          <t>Italy</t>
        </is>
      </c>
      <c r="T290" s="120" t="inlineStr">
        <is>
          <t>EUR</t>
        </is>
      </c>
      <c r="U290" s="120" t="n">
        <v>194875</v>
      </c>
      <c r="V290" s="120" t="n">
        <v>33936.36363636363</v>
      </c>
      <c r="W290" s="120" t="n"/>
      <c r="X290" s="120">
        <f>W290+V290+U290</f>
        <v/>
      </c>
      <c r="Y290" s="121" t="n"/>
      <c r="Z290" s="121" t="n"/>
      <c r="AA290" s="122" t="n"/>
      <c r="AB290" s="122" t="n"/>
      <c r="AC290" s="122" t="n"/>
      <c r="AD290" s="123">
        <f>AC290+AB290+AA290</f>
        <v/>
      </c>
      <c r="AE290" s="124">
        <f>IFERROR(AD290/X290-1,"")</f>
        <v/>
      </c>
      <c r="AF290" s="217">
        <f>IF(LOWER(T290)="ILS",12,1)*X290/VLOOKUP($T290,CPC_USDConversion_xlTbl[[Currency2]:[Units/1 USD]],2,FALSE)</f>
        <v/>
      </c>
      <c r="AG290" s="217">
        <f>IF(LOWER(T290)="ILS",12,1)*AD290/VLOOKUP($T290,CPC_USDConversion_xlTbl[[Currency2]:[Units/1 USD]],2,FALSE)</f>
        <v/>
      </c>
      <c r="AH290" s="126">
        <f>AF290/VLOOKUP($S290,'CP$'!$B$5:$D$74,2,FALSE)</f>
        <v/>
      </c>
      <c r="AI290" s="126">
        <f>AG290/VLOOKUP($S290,'CP$'!$B$5:$D$74,2,FALSE)</f>
        <v/>
      </c>
      <c r="AJ290" s="52" t="n"/>
      <c r="AK290" s="127" t="inlineStr">
        <is>
          <t>Sales Variable</t>
        </is>
      </c>
      <c r="AL290" s="218" t="n"/>
      <c r="AM290" s="129" t="n"/>
      <c r="AN290" s="121" t="n"/>
      <c r="AO290" s="130" t="n"/>
      <c r="AP290" s="131">
        <f>IFERROR(AO290/AM290,"")</f>
        <v/>
      </c>
      <c r="AQ290" s="219">
        <f>AO290*CC290</f>
        <v/>
      </c>
      <c r="AR290" s="219" t="n"/>
      <c r="AS290" s="220">
        <f>AQ290-AR290</f>
        <v/>
      </c>
      <c r="AT290" s="217">
        <f>AS290/VLOOKUP($T290,'USD Converstion'!$C$7:$D$174,2,FALSE)</f>
        <v/>
      </c>
      <c r="AU290" s="52" t="n"/>
      <c r="AV290" s="221" t="n">
        <v>43957</v>
      </c>
      <c r="AW290" s="222" t="n">
        <v>58361.78640776699</v>
      </c>
      <c r="AX290" s="222" t="n"/>
      <c r="AY290" s="223" t="n"/>
      <c r="AZ290" s="52" t="n"/>
      <c r="BA290" s="137" t="n"/>
      <c r="BB290" s="138" t="inlineStr">
        <is>
          <t xml:space="preserve"> </t>
        </is>
      </c>
      <c r="BC290" s="52" t="n"/>
      <c r="BD290" s="219" t="n">
        <v>144000</v>
      </c>
      <c r="BE290" s="219" t="n">
        <v>36000</v>
      </c>
      <c r="BF290" s="219" t="n"/>
      <c r="BG290" s="120">
        <f>BF290+BE290+BD290</f>
        <v/>
      </c>
      <c r="BH290" s="217">
        <f>IF(LOWER(T290)="ILS",12,1)*BG290/VLOOKUP($T290,CPC_USDConversion_xlTbl[[Currency2]:[Units/1 USD]],2,FALSE)</f>
        <v/>
      </c>
      <c r="BI290" s="224">
        <f>BH290/VLOOKUP($S290,'CP$'!$B$5:$D$74,2,FALSE)</f>
        <v/>
      </c>
      <c r="BJ290" s="140" t="n">
        <v>130000</v>
      </c>
      <c r="BK290" s="140" t="n">
        <v>185000</v>
      </c>
      <c r="BL290" s="141">
        <f>IFERROR(U290/X290,"")</f>
        <v/>
      </c>
      <c r="BM290" s="141">
        <f>IFERROR(V290/X290,"")</f>
        <v/>
      </c>
      <c r="BN290" s="141">
        <f>IFERROR(W290/X290,"")</f>
        <v/>
      </c>
      <c r="BO290" s="141">
        <f>IFERROR(AA290/AD290,"")</f>
        <v/>
      </c>
      <c r="BP290" s="141">
        <f>IFERROR(AB290/AD290,"")</f>
        <v/>
      </c>
      <c r="BQ290" s="141">
        <f>IFERROR(AC290/AD290,"")</f>
        <v/>
      </c>
      <c r="BR290" s="119" t="n">
        <v>4</v>
      </c>
      <c r="BS290" s="119" t="n">
        <v>5</v>
      </c>
      <c r="BT290" s="119" t="n">
        <v>4</v>
      </c>
      <c r="BU290" s="119" t="n">
        <v>0</v>
      </c>
      <c r="BV290" s="119" t="n"/>
      <c r="BW290" s="119" t="n"/>
      <c r="BX290" s="119" t="n"/>
      <c r="BY290" s="119" t="n"/>
      <c r="BZ290" s="119" t="inlineStr">
        <is>
          <t>Employee</t>
        </is>
      </c>
      <c r="CA290" s="142" t="inlineStr">
        <is>
          <t>E31M</t>
        </is>
      </c>
      <c r="CB290" s="131" t="n">
        <v>1</v>
      </c>
      <c r="CC290" s="143">
        <f>IF(P290&gt;1,1,P290)*CB290</f>
        <v/>
      </c>
      <c r="CD290" s="143" t="n"/>
      <c r="CE290" s="222" t="n">
        <v>138875.2</v>
      </c>
      <c r="CF290" s="86" t="n"/>
      <c r="CG290" s="219" t="n">
        <v>180980.4878048781</v>
      </c>
      <c r="CH290" s="217">
        <f>IF(LOWER(T290)="ILS",12,1)*CG290/VLOOKUP($T290,CPC_USDConversion_xlTbl[[Currency2]:[Units/1 USD]],2,FALSE)</f>
        <v/>
      </c>
      <c r="CI290" s="225">
        <f>AF290</f>
        <v/>
      </c>
      <c r="CJ290" s="225">
        <f>IFERROR(CI290-CH290,"")</f>
        <v/>
      </c>
      <c r="CK290" s="140">
        <f>ROUND(AN290*CC290,-2)</f>
        <v/>
      </c>
      <c r="CL290" s="217">
        <f>CK290/VLOOKUP($T290,'USD Converstion'!$C$7:$D$174,2,FALSE)</f>
        <v/>
      </c>
      <c r="CM290" s="145">
        <f>IF(AD290&gt;X290,1,0)</f>
        <v/>
      </c>
      <c r="CN290" s="225">
        <f>IF(CM290&gt;0,AG290,0)</f>
        <v/>
      </c>
      <c r="CO290" s="225">
        <f>IF(CM290=0,0,AF290)</f>
        <v/>
      </c>
      <c r="CP290" s="146" t="n">
        <v>0</v>
      </c>
      <c r="CQ290" s="147" t="n">
        <v>0</v>
      </c>
      <c r="CR290" s="225">
        <f>AM290/VLOOKUP(T290,'USD Converstion'!$C$7:$D$174,2,FALSE)</f>
        <v/>
      </c>
      <c r="CS290" s="226">
        <f>AT290</f>
        <v/>
      </c>
      <c r="CT290" s="222" t="n">
        <v>0</v>
      </c>
      <c r="CU290" s="227" t="n">
        <v>0</v>
      </c>
      <c r="CV290" s="145">
        <f>IF(AX290&gt;0,1,0)</f>
        <v/>
      </c>
      <c r="CW290" s="145">
        <f>IF(AY290&gt;0,1,0)</f>
        <v/>
      </c>
      <c r="CX290" s="52" t="n">
        <v>0</v>
      </c>
      <c r="DM290">
        <f>IF(LOWER(T290)="ILS",12,1)*Y290/VLOOKUP($T290,CPC_USDConversion_xlTbl[[Currency2]:[Units/1 USD]],2,FALSE)</f>
        <v/>
      </c>
    </row>
    <row r="291">
      <c r="B291" s="113" t="n">
        <v>134932</v>
      </c>
      <c r="C291" s="113" t="n">
        <v>48385</v>
      </c>
      <c r="D291" s="113" t="n">
        <v>109637</v>
      </c>
      <c r="E291" s="114" t="inlineStr">
        <is>
          <t>Jose Huertas Moya</t>
        </is>
      </c>
      <c r="F291" s="152" t="inlineStr">
        <is>
          <t>Security Engineer</t>
        </is>
      </c>
      <c r="G291" s="113" t="inlineStr">
        <is>
          <t>Security Engineering, SER</t>
        </is>
      </c>
      <c r="H291" s="113" t="inlineStr">
        <is>
          <t>David Gubiani</t>
        </is>
      </c>
      <c r="I291" s="113" t="inlineStr">
        <is>
          <t>Peter Sandkuijl</t>
        </is>
      </c>
      <c r="J291" s="114" t="inlineStr">
        <is>
          <t>Bruno Darmon</t>
        </is>
      </c>
      <c r="K291" s="114" t="inlineStr">
        <is>
          <t>Bruno Darmon</t>
        </is>
      </c>
      <c r="L291" s="113" t="inlineStr">
        <is>
          <t>EMEA Sales</t>
        </is>
      </c>
      <c r="M291" s="115" t="n">
        <v>1</v>
      </c>
      <c r="N291" s="151">
        <f>LEFT(CA291,3)</f>
        <v/>
      </c>
      <c r="O291" s="216" t="n">
        <v>43682</v>
      </c>
      <c r="P291" s="118">
        <f>($D$5-O291)/365</f>
        <v/>
      </c>
      <c r="Q291" s="119">
        <f>Q291</f>
        <v/>
      </c>
      <c r="R291" s="52" t="n"/>
      <c r="S291" s="120" t="inlineStr">
        <is>
          <t>Spain</t>
        </is>
      </c>
      <c r="T291" s="120" t="inlineStr">
        <is>
          <t>EUR</t>
        </is>
      </c>
      <c r="U291" s="120" t="n">
        <v>101200</v>
      </c>
      <c r="V291" s="120" t="n">
        <v>16972.72727272727</v>
      </c>
      <c r="W291" s="120" t="n"/>
      <c r="X291" s="120">
        <f>W291+V291+U291</f>
        <v/>
      </c>
      <c r="Y291" s="121" t="n"/>
      <c r="Z291" s="121" t="n"/>
      <c r="AA291" s="122" t="n"/>
      <c r="AB291" s="122" t="n"/>
      <c r="AC291" s="122" t="n"/>
      <c r="AD291" s="123">
        <f>AC291+AB291+AA291</f>
        <v/>
      </c>
      <c r="AE291" s="124">
        <f>IFERROR(AD291/X291-1,"")</f>
        <v/>
      </c>
      <c r="AF291" s="217">
        <f>IF(LOWER(T291)="ILS",12,1)*X291/VLOOKUP($T291,CPC_USDConversion_xlTbl[[Currency2]:[Units/1 USD]],2,FALSE)</f>
        <v/>
      </c>
      <c r="AG291" s="217">
        <f>IF(LOWER(T291)="ILS",12,1)*AD291/VLOOKUP($T291,CPC_USDConversion_xlTbl[[Currency2]:[Units/1 USD]],2,FALSE)</f>
        <v/>
      </c>
      <c r="AH291" s="126">
        <f>AF291/VLOOKUP($S291,'CP$'!$B$5:$D$74,2,FALSE)</f>
        <v/>
      </c>
      <c r="AI291" s="126">
        <f>AG291/VLOOKUP($S291,'CP$'!$B$5:$D$74,2,FALSE)</f>
        <v/>
      </c>
      <c r="AJ291" s="52" t="n"/>
      <c r="AK291" s="127" t="inlineStr">
        <is>
          <t>Sales Variable</t>
        </is>
      </c>
      <c r="AL291" s="218" t="n"/>
      <c r="AM291" s="129" t="n"/>
      <c r="AN291" s="121" t="n"/>
      <c r="AO291" s="130" t="n"/>
      <c r="AP291" s="131">
        <f>IFERROR(AO291/AM291,"")</f>
        <v/>
      </c>
      <c r="AQ291" s="219">
        <f>AO291*CC291</f>
        <v/>
      </c>
      <c r="AR291" s="219" t="n"/>
      <c r="AS291" s="220">
        <f>AQ291-AR291</f>
        <v/>
      </c>
      <c r="AT291" s="217">
        <f>AS291/VLOOKUP($T291,'USD Converstion'!$C$7:$D$174,2,FALSE)</f>
        <v/>
      </c>
      <c r="AU291" s="52" t="n"/>
      <c r="AV291" s="221" t="n"/>
      <c r="AW291" s="222" t="n"/>
      <c r="AX291" s="222" t="n"/>
      <c r="AY291" s="223" t="n"/>
      <c r="AZ291" s="52" t="n"/>
      <c r="BA291" s="137" t="inlineStr">
        <is>
          <t>October, 2020 - Organization change to One-Time Bonus: 1000</t>
        </is>
      </c>
      <c r="BB291" s="138" t="inlineStr">
        <is>
          <t xml:space="preserve"> </t>
        </is>
      </c>
      <c r="BC291" s="52" t="n"/>
      <c r="BD291" s="219" t="n">
        <v>72000</v>
      </c>
      <c r="BE291" s="219" t="n">
        <v>18000</v>
      </c>
      <c r="BF291" s="219" t="n"/>
      <c r="BG291" s="120">
        <f>BF291+BE291+BD291</f>
        <v/>
      </c>
      <c r="BH291" s="217">
        <f>IF(LOWER(T291)="ILS",12,1)*BG291/VLOOKUP($T291,CPC_USDConversion_xlTbl[[Currency2]:[Units/1 USD]],2,FALSE)</f>
        <v/>
      </c>
      <c r="BI291" s="224">
        <f>BH291/VLOOKUP($S291,'CP$'!$B$5:$D$74,2,FALSE)</f>
        <v/>
      </c>
      <c r="BJ291" s="140" t="n">
        <v>70000</v>
      </c>
      <c r="BK291" s="140" t="n">
        <v>105000</v>
      </c>
      <c r="BL291" s="141">
        <f>IFERROR(U291/X291,"")</f>
        <v/>
      </c>
      <c r="BM291" s="141">
        <f>IFERROR(V291/X291,"")</f>
        <v/>
      </c>
      <c r="BN291" s="141">
        <f>IFERROR(W291/X291,"")</f>
        <v/>
      </c>
      <c r="BO291" s="141">
        <f>IFERROR(AA291/AD291,"")</f>
        <v/>
      </c>
      <c r="BP291" s="141">
        <f>IFERROR(AB291/AD291,"")</f>
        <v/>
      </c>
      <c r="BQ291" s="141">
        <f>IFERROR(AC291/AD291,"")</f>
        <v/>
      </c>
      <c r="BR291" s="119" t="n"/>
      <c r="BS291" s="119" t="n">
        <v>3</v>
      </c>
      <c r="BT291" s="119" t="n">
        <v>4</v>
      </c>
      <c r="BU291" s="119" t="n">
        <v>0</v>
      </c>
      <c r="BV291" s="119" t="n"/>
      <c r="BW291" s="119" t="n"/>
      <c r="BX291" s="119" t="n"/>
      <c r="BY291" s="119" t="n"/>
      <c r="BZ291" s="119" t="inlineStr">
        <is>
          <t>Employee</t>
        </is>
      </c>
      <c r="CA291" s="142" t="inlineStr">
        <is>
          <t>E41P</t>
        </is>
      </c>
      <c r="CB291" s="131" t="n">
        <v>1</v>
      </c>
      <c r="CC291" s="143">
        <f>IF(P291&gt;1,1,P291)*CB291</f>
        <v/>
      </c>
      <c r="CD291" s="143" t="n"/>
      <c r="CE291" s="222" t="n"/>
      <c r="CF291" s="86" t="n"/>
      <c r="CG291" s="219" t="n">
        <v>89663.41463414635</v>
      </c>
      <c r="CH291" s="217">
        <f>IF(LOWER(T291)="ILS",12,1)*CG291/VLOOKUP($T291,CPC_USDConversion_xlTbl[[Currency2]:[Units/1 USD]],2,FALSE)</f>
        <v/>
      </c>
      <c r="CI291" s="225">
        <f>AF291</f>
        <v/>
      </c>
      <c r="CJ291" s="225">
        <f>IFERROR(CI291-CH291,"")</f>
        <v/>
      </c>
      <c r="CK291" s="140">
        <f>ROUND(AN291*CC291,-2)</f>
        <v/>
      </c>
      <c r="CL291" s="217">
        <f>CK291/VLOOKUP($T291,'USD Converstion'!$C$7:$D$174,2,FALSE)</f>
        <v/>
      </c>
      <c r="CM291" s="145">
        <f>IF(AD291&gt;X291,1,0)</f>
        <v/>
      </c>
      <c r="CN291" s="225">
        <f>IF(CM291&gt;0,AG291,0)</f>
        <v/>
      </c>
      <c r="CO291" s="225">
        <f>IF(CM291=0,0,AF291)</f>
        <v/>
      </c>
      <c r="CP291" s="146" t="n">
        <v>0</v>
      </c>
      <c r="CQ291" s="147" t="n">
        <v>0</v>
      </c>
      <c r="CR291" s="225">
        <f>AM291/VLOOKUP(T291,'USD Converstion'!$C$7:$D$174,2,FALSE)</f>
        <v/>
      </c>
      <c r="CS291" s="226">
        <f>AT291</f>
        <v/>
      </c>
      <c r="CT291" s="222" t="n">
        <v>0</v>
      </c>
      <c r="CU291" s="227" t="n">
        <v>0</v>
      </c>
      <c r="CV291" s="145">
        <f>IF(AX291&gt;0,1,0)</f>
        <v/>
      </c>
      <c r="CW291" s="145">
        <f>IF(AY291&gt;0,1,0)</f>
        <v/>
      </c>
      <c r="CX291" s="52" t="n">
        <v>0</v>
      </c>
      <c r="DM291">
        <f>IF(LOWER(T291)="ILS",12,1)*Y291/VLOOKUP($T291,CPC_USDConversion_xlTbl[[Currency2]:[Units/1 USD]],2,FALSE)</f>
        <v/>
      </c>
    </row>
    <row r="292">
      <c r="B292" s="113" t="n">
        <v>131476</v>
      </c>
      <c r="C292" s="113" t="n">
        <v>124936</v>
      </c>
      <c r="D292" s="113" t="n"/>
      <c r="E292" s="114" t="inlineStr">
        <is>
          <t>Derek Middlemiss</t>
        </is>
      </c>
      <c r="F292" s="152" t="inlineStr">
        <is>
          <t>Head of Security Solutions Engineering, EMEA</t>
        </is>
      </c>
      <c r="G292" s="113" t="inlineStr">
        <is>
          <t>EMEA SE</t>
        </is>
      </c>
      <c r="H292" s="113" t="inlineStr">
        <is>
          <t>Peter Sandkuijl</t>
        </is>
      </c>
      <c r="I292" s="113" t="inlineStr">
        <is>
          <t>Peter Sandkuijl</t>
        </is>
      </c>
      <c r="J292" s="114" t="inlineStr">
        <is>
          <t>Bruno Darmon</t>
        </is>
      </c>
      <c r="K292" s="114" t="inlineStr">
        <is>
          <t>Bruno Darmon</t>
        </is>
      </c>
      <c r="L292" s="113" t="inlineStr">
        <is>
          <t>EMEA Sales</t>
        </is>
      </c>
      <c r="M292" s="115" t="n">
        <v>1</v>
      </c>
      <c r="N292" s="151">
        <f>LEFT(CA292,3)</f>
        <v/>
      </c>
      <c r="O292" s="216" t="n">
        <v>39300</v>
      </c>
      <c r="P292" s="118">
        <f>($D$5-O292)/365</f>
        <v/>
      </c>
      <c r="Q292" s="119">
        <f>Q292</f>
        <v/>
      </c>
      <c r="R292" s="52" t="n"/>
      <c r="S292" s="120" t="inlineStr">
        <is>
          <t>Great Britain</t>
        </is>
      </c>
      <c r="T292" s="120" t="inlineStr">
        <is>
          <t>GBP</t>
        </is>
      </c>
      <c r="U292" s="120" t="n">
        <v>139500</v>
      </c>
      <c r="V292" s="120" t="n">
        <v>23936.36363636364</v>
      </c>
      <c r="W292" s="120" t="n"/>
      <c r="X292" s="120">
        <f>W292+V292+U292</f>
        <v/>
      </c>
      <c r="Y292" s="121" t="n"/>
      <c r="Z292" s="121" t="n"/>
      <c r="AA292" s="122" t="n"/>
      <c r="AB292" s="122" t="n"/>
      <c r="AC292" s="122" t="n"/>
      <c r="AD292" s="123">
        <f>AC292+AB292+AA292</f>
        <v/>
      </c>
      <c r="AE292" s="124">
        <f>IFERROR(AD292/X292-1,"")</f>
        <v/>
      </c>
      <c r="AF292" s="217">
        <f>IF(LOWER(T292)="ILS",12,1)*X292/VLOOKUP($T292,CPC_USDConversion_xlTbl[[Currency2]:[Units/1 USD]],2,FALSE)</f>
        <v/>
      </c>
      <c r="AG292" s="217">
        <f>IF(LOWER(T292)="ILS",12,1)*AD292/VLOOKUP($T292,CPC_USDConversion_xlTbl[[Currency2]:[Units/1 USD]],2,FALSE)</f>
        <v/>
      </c>
      <c r="AH292" s="126">
        <f>AF292/VLOOKUP($S292,'CP$'!$B$5:$D$74,2,FALSE)</f>
        <v/>
      </c>
      <c r="AI292" s="126">
        <f>AG292/VLOOKUP($S292,'CP$'!$B$5:$D$74,2,FALSE)</f>
        <v/>
      </c>
      <c r="AJ292" s="52" t="n"/>
      <c r="AK292" s="127" t="inlineStr">
        <is>
          <t>Sales Variable</t>
        </is>
      </c>
      <c r="AL292" s="218" t="n"/>
      <c r="AM292" s="129" t="n"/>
      <c r="AN292" s="121" t="n"/>
      <c r="AO292" s="130" t="n"/>
      <c r="AP292" s="131">
        <f>IFERROR(AO292/AM292,"")</f>
        <v/>
      </c>
      <c r="AQ292" s="219">
        <f>AO292*CC292</f>
        <v/>
      </c>
      <c r="AR292" s="219" t="n"/>
      <c r="AS292" s="220">
        <f>AQ292-AR292</f>
        <v/>
      </c>
      <c r="AT292" s="217">
        <f>AS292/VLOOKUP($T292,'USD Converstion'!$C$7:$D$174,2,FALSE)</f>
        <v/>
      </c>
      <c r="AU292" s="52" t="n"/>
      <c r="AV292" s="221" t="n">
        <v>43859</v>
      </c>
      <c r="AW292" s="222" t="n">
        <v>29298.97087378641</v>
      </c>
      <c r="AX292" s="222" t="n"/>
      <c r="AY292" s="223" t="n"/>
      <c r="AZ292" s="52" t="n"/>
      <c r="BA292" s="137" t="inlineStr">
        <is>
          <t>July, 2020 - Title change from Title:Security Solutions, Engineering Manager, Europe, Total Compensation:0 to Title:Head of Security Solutions Engineering, EMEA, Total Compensation:0</t>
        </is>
      </c>
      <c r="BB292" s="138" t="inlineStr">
        <is>
          <t xml:space="preserve"> </t>
        </is>
      </c>
      <c r="BC292" s="52" t="n"/>
      <c r="BD292" s="219" t="n">
        <v>91000</v>
      </c>
      <c r="BE292" s="219" t="n">
        <v>23000</v>
      </c>
      <c r="BF292" s="219" t="n"/>
      <c r="BG292" s="120">
        <f>BF292+BE292+BD292</f>
        <v/>
      </c>
      <c r="BH292" s="217">
        <f>IF(LOWER(T292)="ILS",12,1)*BG292/VLOOKUP($T292,CPC_USDConversion_xlTbl[[Currency2]:[Units/1 USD]],2,FALSE)</f>
        <v/>
      </c>
      <c r="BI292" s="224">
        <f>BH292/VLOOKUP($S292,'CP$'!$B$5:$D$74,2,FALSE)</f>
        <v/>
      </c>
      <c r="BJ292" s="140" t="n">
        <v>110000</v>
      </c>
      <c r="BK292" s="140" t="n">
        <v>160000</v>
      </c>
      <c r="BL292" s="141">
        <f>IFERROR(U292/X292,"")</f>
        <v/>
      </c>
      <c r="BM292" s="141">
        <f>IFERROR(V292/X292,"")</f>
        <v/>
      </c>
      <c r="BN292" s="141">
        <f>IFERROR(W292/X292,"")</f>
        <v/>
      </c>
      <c r="BO292" s="141">
        <f>IFERROR(AA292/AD292,"")</f>
        <v/>
      </c>
      <c r="BP292" s="141">
        <f>IFERROR(AB292/AD292,"")</f>
        <v/>
      </c>
      <c r="BQ292" s="141">
        <f>IFERROR(AC292/AD292,"")</f>
        <v/>
      </c>
      <c r="BR292" s="119" t="n">
        <v>4</v>
      </c>
      <c r="BS292" s="119" t="n">
        <v>4</v>
      </c>
      <c r="BT292" s="119" t="n">
        <v>4</v>
      </c>
      <c r="BU292" s="119" t="n">
        <v>0</v>
      </c>
      <c r="BV292" s="119" t="n"/>
      <c r="BW292" s="119" t="n"/>
      <c r="BX292" s="119" t="n"/>
      <c r="BY292" s="119" t="n"/>
      <c r="BZ292" s="119" t="inlineStr">
        <is>
          <t>Employee</t>
        </is>
      </c>
      <c r="CA292" s="142" t="inlineStr">
        <is>
          <t>E31M</t>
        </is>
      </c>
      <c r="CB292" s="131" t="n">
        <v>1</v>
      </c>
      <c r="CC292" s="143">
        <f>IF(P292&gt;1,1,P292)*CB292</f>
        <v/>
      </c>
      <c r="CD292" s="143" t="n"/>
      <c r="CE292" s="222" t="n">
        <v>62613.56</v>
      </c>
      <c r="CF292" s="86" t="n"/>
      <c r="CG292" s="219" t="n">
        <v>127029.2682926829</v>
      </c>
      <c r="CH292" s="217">
        <f>IF(LOWER(T292)="ILS",12,1)*CG292/VLOOKUP($T292,CPC_USDConversion_xlTbl[[Currency2]:[Units/1 USD]],2,FALSE)</f>
        <v/>
      </c>
      <c r="CI292" s="225">
        <f>AF292</f>
        <v/>
      </c>
      <c r="CJ292" s="225">
        <f>IFERROR(CI292-CH292,"")</f>
        <v/>
      </c>
      <c r="CK292" s="140">
        <f>ROUND(AN292*CC292,-2)</f>
        <v/>
      </c>
      <c r="CL292" s="217">
        <f>CK292/VLOOKUP($T292,'USD Converstion'!$C$7:$D$174,2,FALSE)</f>
        <v/>
      </c>
      <c r="CM292" s="145">
        <f>IF(AD292&gt;X292,1,0)</f>
        <v/>
      </c>
      <c r="CN292" s="225">
        <f>IF(CM292&gt;0,AG292,0)</f>
        <v/>
      </c>
      <c r="CO292" s="225">
        <f>IF(CM292=0,0,AF292)</f>
        <v/>
      </c>
      <c r="CP292" s="146" t="n">
        <v>0</v>
      </c>
      <c r="CQ292" s="147" t="n">
        <v>0</v>
      </c>
      <c r="CR292" s="225">
        <f>AM292/VLOOKUP(T292,'USD Converstion'!$C$7:$D$174,2,FALSE)</f>
        <v/>
      </c>
      <c r="CS292" s="226">
        <f>AT292</f>
        <v/>
      </c>
      <c r="CT292" s="222" t="n">
        <v>0</v>
      </c>
      <c r="CU292" s="227" t="n">
        <v>0</v>
      </c>
      <c r="CV292" s="145">
        <f>IF(AX292&gt;0,1,0)</f>
        <v/>
      </c>
      <c r="CW292" s="145">
        <f>IF(AY292&gt;0,1,0)</f>
        <v/>
      </c>
      <c r="CX292" s="52" t="n">
        <v>0</v>
      </c>
      <c r="DM292">
        <f>IF(LOWER(T292)="ILS",12,1)*Y292/VLOOKUP($T292,CPC_USDConversion_xlTbl[[Currency2]:[Units/1 USD]],2,FALSE)</f>
        <v/>
      </c>
    </row>
    <row r="293">
      <c r="B293" s="113" t="n">
        <v>137455</v>
      </c>
      <c r="C293" s="113" t="n">
        <v>95858</v>
      </c>
      <c r="D293" s="113" t="n"/>
      <c r="E293" s="114" t="inlineStr">
        <is>
          <t>Dmitry Voronkov</t>
        </is>
      </c>
      <c r="F293" s="152" t="inlineStr">
        <is>
          <t xml:space="preserve">Security Engineer Team Leader </t>
        </is>
      </c>
      <c r="G293" s="113" t="inlineStr">
        <is>
          <t>EMEA SE</t>
        </is>
      </c>
      <c r="H293" s="113" t="inlineStr">
        <is>
          <t>Peter Sandkuijl</t>
        </is>
      </c>
      <c r="I293" s="113" t="inlineStr">
        <is>
          <t>Peter Sandkuijl</t>
        </is>
      </c>
      <c r="J293" s="114" t="inlineStr">
        <is>
          <t>Bruno Darmon</t>
        </is>
      </c>
      <c r="K293" s="114" t="inlineStr">
        <is>
          <t>Bruno Darmon</t>
        </is>
      </c>
      <c r="L293" s="113" t="inlineStr">
        <is>
          <t>EMEA Sales</t>
        </is>
      </c>
      <c r="M293" s="115" t="n">
        <v>1</v>
      </c>
      <c r="N293" s="151">
        <f>LEFT(CA293,3)</f>
        <v/>
      </c>
      <c r="O293" s="216" t="n">
        <v>40309</v>
      </c>
      <c r="P293" s="118">
        <f>($D$5-O293)/365</f>
        <v/>
      </c>
      <c r="Q293" s="119">
        <f>Q293</f>
        <v/>
      </c>
      <c r="R293" s="52" t="n"/>
      <c r="S293" s="120" t="inlineStr">
        <is>
          <t>Russian Federation</t>
        </is>
      </c>
      <c r="T293" s="120" t="inlineStr">
        <is>
          <t>RUB</t>
        </is>
      </c>
      <c r="U293" s="120" t="n">
        <v>5109500</v>
      </c>
      <c r="V293" s="120" t="n">
        <v>927572.7272727272</v>
      </c>
      <c r="W293" s="120" t="n"/>
      <c r="X293" s="120">
        <f>W293+V293+U293</f>
        <v/>
      </c>
      <c r="Y293" s="121" t="n"/>
      <c r="Z293" s="121" t="n"/>
      <c r="AA293" s="122" t="n"/>
      <c r="AB293" s="122" t="n"/>
      <c r="AC293" s="122" t="n"/>
      <c r="AD293" s="123">
        <f>AC293+AB293+AA293</f>
        <v/>
      </c>
      <c r="AE293" s="124">
        <f>IFERROR(AD293/X293-1,"")</f>
        <v/>
      </c>
      <c r="AF293" s="217">
        <f>IF(LOWER(T293)="ILS",12,1)*X293/VLOOKUP($T293,CPC_USDConversion_xlTbl[[Currency2]:[Units/1 USD]],2,FALSE)</f>
        <v/>
      </c>
      <c r="AG293" s="217">
        <f>IF(LOWER(T293)="ILS",12,1)*AD293/VLOOKUP($T293,CPC_USDConversion_xlTbl[[Currency2]:[Units/1 USD]],2,FALSE)</f>
        <v/>
      </c>
      <c r="AH293" s="126">
        <f>AF293/VLOOKUP($S293,'CP$'!$B$5:$D$74,2,FALSE)</f>
        <v/>
      </c>
      <c r="AI293" s="126">
        <f>AG293/VLOOKUP($S293,'CP$'!$B$5:$D$74,2,FALSE)</f>
        <v/>
      </c>
      <c r="AJ293" s="52" t="n"/>
      <c r="AK293" s="127" t="inlineStr">
        <is>
          <t>Sales Variable</t>
        </is>
      </c>
      <c r="AL293" s="218" t="n"/>
      <c r="AM293" s="129" t="n"/>
      <c r="AN293" s="121" t="n"/>
      <c r="AO293" s="130" t="n"/>
      <c r="AP293" s="131">
        <f>IFERROR(AO293/AM293,"")</f>
        <v/>
      </c>
      <c r="AQ293" s="219">
        <f>AO293*CC293</f>
        <v/>
      </c>
      <c r="AR293" s="219" t="n"/>
      <c r="AS293" s="220">
        <f>AQ293-AR293</f>
        <v/>
      </c>
      <c r="AT293" s="217">
        <f>AS293/VLOOKUP($T293,'USD Converstion'!$C$7:$D$174,2,FALSE)</f>
        <v/>
      </c>
      <c r="AU293" s="52" t="n"/>
      <c r="AV293" s="221" t="n">
        <v>43615</v>
      </c>
      <c r="AW293" s="222" t="n">
        <v>19547.55339805825</v>
      </c>
      <c r="AX293" s="222" t="n"/>
      <c r="AY293" s="223" t="n"/>
      <c r="AZ293" s="52" t="n"/>
      <c r="BA293" s="137" t="n"/>
      <c r="BB293" s="138" t="inlineStr">
        <is>
          <t xml:space="preserve"> </t>
        </is>
      </c>
      <c r="BC293" s="52" t="n"/>
      <c r="BD293" s="219" t="n">
        <v>4080000</v>
      </c>
      <c r="BE293" s="219" t="n">
        <v>1020000</v>
      </c>
      <c r="BF293" s="219" t="n"/>
      <c r="BG293" s="120">
        <f>BF293+BE293+BD293</f>
        <v/>
      </c>
      <c r="BH293" s="217">
        <f>IF(LOWER(T293)="ILS",12,1)*BG293/VLOOKUP($T293,CPC_USDConversion_xlTbl[[Currency2]:[Units/1 USD]],2,FALSE)</f>
        <v/>
      </c>
      <c r="BI293" s="224">
        <f>BH293/VLOOKUP($S293,'CP$'!$B$5:$D$74,2,FALSE)</f>
        <v/>
      </c>
      <c r="BJ293" s="140" t="n">
        <v>2600000</v>
      </c>
      <c r="BK293" s="140" t="n">
        <v>5500000</v>
      </c>
      <c r="BL293" s="141">
        <f>IFERROR(U293/X293,"")</f>
        <v/>
      </c>
      <c r="BM293" s="141">
        <f>IFERROR(V293/X293,"")</f>
        <v/>
      </c>
      <c r="BN293" s="141">
        <f>IFERROR(W293/X293,"")</f>
        <v/>
      </c>
      <c r="BO293" s="141">
        <f>IFERROR(AA293/AD293,"")</f>
        <v/>
      </c>
      <c r="BP293" s="141">
        <f>IFERROR(AB293/AD293,"")</f>
        <v/>
      </c>
      <c r="BQ293" s="141">
        <f>IFERROR(AC293/AD293,"")</f>
        <v/>
      </c>
      <c r="BR293" s="119" t="n">
        <v>3</v>
      </c>
      <c r="BS293" s="119" t="n">
        <v>2</v>
      </c>
      <c r="BT293" s="119" t="n">
        <v>4</v>
      </c>
      <c r="BU293" s="119" t="n">
        <v>0</v>
      </c>
      <c r="BV293" s="119" t="n"/>
      <c r="BW293" s="119" t="n"/>
      <c r="BX293" s="119" t="n"/>
      <c r="BY293" s="119" t="n"/>
      <c r="BZ293" s="119" t="inlineStr">
        <is>
          <t>Employee</t>
        </is>
      </c>
      <c r="CA293" s="142" t="inlineStr">
        <is>
          <t>E41M</t>
        </is>
      </c>
      <c r="CB293" s="131" t="n">
        <v>1</v>
      </c>
      <c r="CC293" s="143">
        <f>IF(P293&gt;1,1,P293)*CB293</f>
        <v/>
      </c>
      <c r="CD293" s="143" t="n"/>
      <c r="CE293" s="222" t="n">
        <v>34120.2</v>
      </c>
      <c r="CF293" s="86" t="n"/>
      <c r="CG293" s="219" t="n">
        <v>4975809.756097562</v>
      </c>
      <c r="CH293" s="217">
        <f>IF(LOWER(T293)="ILS",12,1)*CG293/VLOOKUP($T293,CPC_USDConversion_xlTbl[[Currency2]:[Units/1 USD]],2,FALSE)</f>
        <v/>
      </c>
      <c r="CI293" s="225">
        <f>AF293</f>
        <v/>
      </c>
      <c r="CJ293" s="225">
        <f>IFERROR(CI293-CH293,"")</f>
        <v/>
      </c>
      <c r="CK293" s="140">
        <f>ROUND(AN293*CC293,-2)</f>
        <v/>
      </c>
      <c r="CL293" s="217">
        <f>CK293/VLOOKUP($T293,'USD Converstion'!$C$7:$D$174,2,FALSE)</f>
        <v/>
      </c>
      <c r="CM293" s="145">
        <f>IF(AD293&gt;X293,1,0)</f>
        <v/>
      </c>
      <c r="CN293" s="225">
        <f>IF(CM293&gt;0,AG293,0)</f>
        <v/>
      </c>
      <c r="CO293" s="225">
        <f>IF(CM293=0,0,AF293)</f>
        <v/>
      </c>
      <c r="CP293" s="146" t="n">
        <v>0</v>
      </c>
      <c r="CQ293" s="147" t="n">
        <v>0</v>
      </c>
      <c r="CR293" s="225">
        <f>AM293/VLOOKUP(T293,'USD Converstion'!$C$7:$D$174,2,FALSE)</f>
        <v/>
      </c>
      <c r="CS293" s="226">
        <f>AT293</f>
        <v/>
      </c>
      <c r="CT293" s="222" t="n">
        <v>0</v>
      </c>
      <c r="CU293" s="227" t="n">
        <v>0</v>
      </c>
      <c r="CV293" s="145">
        <f>IF(AX293&gt;0,1,0)</f>
        <v/>
      </c>
      <c r="CW293" s="145">
        <f>IF(AY293&gt;0,1,0)</f>
        <v/>
      </c>
      <c r="CX293" s="52" t="n">
        <v>0</v>
      </c>
      <c r="DM293">
        <f>IF(LOWER(T293)="ILS",12,1)*Y293/VLOOKUP($T293,CPC_USDConversion_xlTbl[[Currency2]:[Units/1 USD]],2,FALSE)</f>
        <v/>
      </c>
    </row>
    <row r="294">
      <c r="B294" s="113" t="n">
        <v>121318</v>
      </c>
      <c r="C294" s="113" t="n">
        <v>110988</v>
      </c>
      <c r="D294" s="113" t="n">
        <v>110376</v>
      </c>
      <c r="E294" s="114" t="inlineStr">
        <is>
          <t>Emanuel Da Costa</t>
        </is>
      </c>
      <c r="F294" s="152" t="inlineStr">
        <is>
          <t>Security Engineer</t>
        </is>
      </c>
      <c r="G294" s="113" t="inlineStr">
        <is>
          <t>Security Engineering, Nordics</t>
        </is>
      </c>
      <c r="H294" s="113" t="inlineStr">
        <is>
          <t>Jan Johannsen</t>
        </is>
      </c>
      <c r="I294" s="113" t="inlineStr">
        <is>
          <t>Peter Sandkuijl</t>
        </is>
      </c>
      <c r="J294" s="114" t="inlineStr">
        <is>
          <t>Bruno Darmon</t>
        </is>
      </c>
      <c r="K294" s="114" t="inlineStr">
        <is>
          <t>Bruno Darmon</t>
        </is>
      </c>
      <c r="L294" s="113" t="inlineStr">
        <is>
          <t>EMEA Sales</t>
        </is>
      </c>
      <c r="M294" s="115" t="n">
        <v>1</v>
      </c>
      <c r="N294" s="151">
        <f>LEFT(CA294,3)</f>
        <v/>
      </c>
      <c r="O294" s="216" t="n">
        <v>43313</v>
      </c>
      <c r="P294" s="118">
        <f>($D$5-O294)/365</f>
        <v/>
      </c>
      <c r="Q294" s="119">
        <f>Q294</f>
        <v/>
      </c>
      <c r="R294" s="52" t="n"/>
      <c r="S294" s="120" t="inlineStr">
        <is>
          <t>Luxemborg</t>
        </is>
      </c>
      <c r="T294" s="120" t="inlineStr">
        <is>
          <t>EUR</t>
        </is>
      </c>
      <c r="U294" s="120" t="n">
        <v>114375</v>
      </c>
      <c r="V294" s="120" t="n">
        <v>18481.81818181818</v>
      </c>
      <c r="W294" s="120" t="n"/>
      <c r="X294" s="120">
        <f>W294+V294+U294</f>
        <v/>
      </c>
      <c r="Y294" s="121" t="n"/>
      <c r="Z294" s="121" t="n"/>
      <c r="AA294" s="122" t="n"/>
      <c r="AB294" s="122" t="n"/>
      <c r="AC294" s="122" t="n"/>
      <c r="AD294" s="123">
        <f>AC294+AB294+AA294</f>
        <v/>
      </c>
      <c r="AE294" s="124">
        <f>IFERROR(AD294/X294-1,"")</f>
        <v/>
      </c>
      <c r="AF294" s="217">
        <f>IF(LOWER(T294)="ILS",12,1)*X294/VLOOKUP($T294,CPC_USDConversion_xlTbl[[Currency2]:[Units/1 USD]],2,FALSE)</f>
        <v/>
      </c>
      <c r="AG294" s="217">
        <f>IF(LOWER(T294)="ILS",12,1)*AD294/VLOOKUP($T294,CPC_USDConversion_xlTbl[[Currency2]:[Units/1 USD]],2,FALSE)</f>
        <v/>
      </c>
      <c r="AH294" s="126">
        <f>AF294/VLOOKUP($S294,'CP$'!$B$5:$D$74,2,FALSE)</f>
        <v/>
      </c>
      <c r="AI294" s="126">
        <f>AG294/VLOOKUP($S294,'CP$'!$B$5:$D$74,2,FALSE)</f>
        <v/>
      </c>
      <c r="AJ294" s="52" t="n"/>
      <c r="AK294" s="127" t="inlineStr">
        <is>
          <t>Sales Variable</t>
        </is>
      </c>
      <c r="AL294" s="218" t="n"/>
      <c r="AM294" s="129" t="n"/>
      <c r="AN294" s="121" t="n"/>
      <c r="AO294" s="130" t="n"/>
      <c r="AP294" s="131">
        <f>IFERROR(AO294/AM294,"")</f>
        <v/>
      </c>
      <c r="AQ294" s="219">
        <f>AO294*CC294</f>
        <v/>
      </c>
      <c r="AR294" s="219" t="n"/>
      <c r="AS294" s="220">
        <f>AQ294-AR294</f>
        <v/>
      </c>
      <c r="AT294" s="217">
        <f>AS294/VLOOKUP($T294,'USD Converstion'!$C$7:$D$174,2,FALSE)</f>
        <v/>
      </c>
      <c r="AU294" s="52" t="n"/>
      <c r="AV294" s="221" t="n"/>
      <c r="AW294" s="222" t="n"/>
      <c r="AX294" s="222" t="n"/>
      <c r="AY294" s="223" t="n"/>
      <c r="AZ294" s="52" t="n"/>
      <c r="BA294" s="137" t="inlineStr">
        <is>
          <t>January, 2021 - Organization change from JS:E51P to JS:E41P</t>
        </is>
      </c>
      <c r="BB294" s="138" t="inlineStr">
        <is>
          <t xml:space="preserve"> </t>
        </is>
      </c>
      <c r="BC294" s="52" t="n"/>
      <c r="BD294" s="219" t="n">
        <v>79582</v>
      </c>
      <c r="BE294" s="219" t="n">
        <v>19000</v>
      </c>
      <c r="BF294" s="219" t="n"/>
      <c r="BG294" s="120">
        <f>BF294+BE294+BD294</f>
        <v/>
      </c>
      <c r="BH294" s="217">
        <f>IF(LOWER(T294)="ILS",12,1)*BG294/VLOOKUP($T294,CPC_USDConversion_xlTbl[[Currency2]:[Units/1 USD]],2,FALSE)</f>
        <v/>
      </c>
      <c r="BI294" s="224">
        <f>BH294/VLOOKUP($S294,'CP$'!$B$5:$D$74,2,FALSE)</f>
        <v/>
      </c>
      <c r="BJ294" s="140" t="n">
        <v>100000</v>
      </c>
      <c r="BK294" s="140" t="n">
        <v>115000</v>
      </c>
      <c r="BL294" s="141">
        <f>IFERROR(U294/X294,"")</f>
        <v/>
      </c>
      <c r="BM294" s="141">
        <f>IFERROR(V294/X294,"")</f>
        <v/>
      </c>
      <c r="BN294" s="141">
        <f>IFERROR(W294/X294,"")</f>
        <v/>
      </c>
      <c r="BO294" s="141">
        <f>IFERROR(AA294/AD294,"")</f>
        <v/>
      </c>
      <c r="BP294" s="141">
        <f>IFERROR(AB294/AD294,"")</f>
        <v/>
      </c>
      <c r="BQ294" s="141">
        <f>IFERROR(AC294/AD294,"")</f>
        <v/>
      </c>
      <c r="BR294" s="119" t="n">
        <v>3</v>
      </c>
      <c r="BS294" s="119" t="n">
        <v>3</v>
      </c>
      <c r="BT294" s="119" t="n">
        <v>4</v>
      </c>
      <c r="BU294" s="119" t="n">
        <v>0</v>
      </c>
      <c r="BV294" s="119" t="n"/>
      <c r="BW294" s="119" t="n"/>
      <c r="BX294" s="119" t="n"/>
      <c r="BY294" s="119" t="n"/>
      <c r="BZ294" s="119" t="inlineStr">
        <is>
          <t>Employee</t>
        </is>
      </c>
      <c r="CA294" s="142" t="inlineStr">
        <is>
          <t>E41P</t>
        </is>
      </c>
      <c r="CB294" s="131" t="n">
        <v>1</v>
      </c>
      <c r="CC294" s="143">
        <f>IF(P294&gt;1,1,P294)*CB294</f>
        <v/>
      </c>
      <c r="CD294" s="143" t="n"/>
      <c r="CE294" s="222" t="n"/>
      <c r="CF294" s="86" t="n"/>
      <c r="CG294" s="219" t="n">
        <v>101565.8536585366</v>
      </c>
      <c r="CH294" s="217">
        <f>IF(LOWER(T294)="ILS",12,1)*CG294/VLOOKUP($T294,CPC_USDConversion_xlTbl[[Currency2]:[Units/1 USD]],2,FALSE)</f>
        <v/>
      </c>
      <c r="CI294" s="225">
        <f>AF294</f>
        <v/>
      </c>
      <c r="CJ294" s="225">
        <f>IFERROR(CI294-CH294,"")</f>
        <v/>
      </c>
      <c r="CK294" s="140">
        <f>ROUND(AN294*CC294,-2)</f>
        <v/>
      </c>
      <c r="CL294" s="217">
        <f>CK294/VLOOKUP($T294,'USD Converstion'!$C$7:$D$174,2,FALSE)</f>
        <v/>
      </c>
      <c r="CM294" s="145">
        <f>IF(AD294&gt;X294,1,0)</f>
        <v/>
      </c>
      <c r="CN294" s="225">
        <f>IF(CM294&gt;0,AG294,0)</f>
        <v/>
      </c>
      <c r="CO294" s="225">
        <f>IF(CM294=0,0,AF294)</f>
        <v/>
      </c>
      <c r="CP294" s="146" t="n">
        <v>0</v>
      </c>
      <c r="CQ294" s="147" t="n">
        <v>0</v>
      </c>
      <c r="CR294" s="225">
        <f>AM294/VLOOKUP(T294,'USD Converstion'!$C$7:$D$174,2,FALSE)</f>
        <v/>
      </c>
      <c r="CS294" s="226">
        <f>AT294</f>
        <v/>
      </c>
      <c r="CT294" s="222" t="n">
        <v>0</v>
      </c>
      <c r="CU294" s="227" t="n">
        <v>0</v>
      </c>
      <c r="CV294" s="145">
        <f>IF(AX294&gt;0,1,0)</f>
        <v/>
      </c>
      <c r="CW294" s="145">
        <f>IF(AY294&gt;0,1,0)</f>
        <v/>
      </c>
      <c r="CX294" s="52" t="n">
        <v>0</v>
      </c>
      <c r="DM294">
        <f>IF(LOWER(T294)="ILS",12,1)*Y294/VLOOKUP($T294,CPC_USDConversion_xlTbl[[Currency2]:[Units/1 USD]],2,FALSE)</f>
        <v/>
      </c>
    </row>
    <row r="295">
      <c r="B295" s="113" t="n">
        <v>134659</v>
      </c>
      <c r="C295" s="113" t="n">
        <v>32243</v>
      </c>
      <c r="D295" s="113" t="n">
        <v>57086</v>
      </c>
      <c r="E295" s="114" t="inlineStr">
        <is>
          <t>Emanuele Baldon</t>
        </is>
      </c>
      <c r="F295" s="152" t="inlineStr">
        <is>
          <t>Security Engineer</t>
        </is>
      </c>
      <c r="G295" s="113" t="inlineStr">
        <is>
          <t>Security Engineering, SER</t>
        </is>
      </c>
      <c r="H295" s="113" t="inlineStr">
        <is>
          <t>David Gubiani</t>
        </is>
      </c>
      <c r="I295" s="113" t="inlineStr">
        <is>
          <t>Peter Sandkuijl</t>
        </is>
      </c>
      <c r="J295" s="114" t="inlineStr">
        <is>
          <t>Bruno Darmon</t>
        </is>
      </c>
      <c r="K295" s="114" t="inlineStr">
        <is>
          <t>Bruno Darmon</t>
        </is>
      </c>
      <c r="L295" s="113" t="inlineStr">
        <is>
          <t>EMEA Sales</t>
        </is>
      </c>
      <c r="M295" s="115" t="n">
        <v>1</v>
      </c>
      <c r="N295" s="151">
        <f>LEFT(CA295,3)</f>
        <v/>
      </c>
      <c r="O295" s="216" t="n">
        <v>43831</v>
      </c>
      <c r="P295" s="118">
        <f>($D$5-O295)/365</f>
        <v/>
      </c>
      <c r="Q295" s="119">
        <f>Q295</f>
        <v/>
      </c>
      <c r="R295" s="52" t="n"/>
      <c r="S295" s="120" t="inlineStr">
        <is>
          <t>Italy</t>
        </is>
      </c>
      <c r="T295" s="120" t="inlineStr">
        <is>
          <t>EUR</t>
        </is>
      </c>
      <c r="U295" s="120" t="n">
        <v>104500</v>
      </c>
      <c r="V295" s="120" t="n">
        <v>17572.72727272727</v>
      </c>
      <c r="W295" s="120" t="n"/>
      <c r="X295" s="120">
        <f>W295+V295+U295</f>
        <v/>
      </c>
      <c r="Y295" s="121" t="n"/>
      <c r="Z295" s="121" t="n"/>
      <c r="AA295" s="122" t="n"/>
      <c r="AB295" s="122" t="n"/>
      <c r="AC295" s="122" t="n"/>
      <c r="AD295" s="123">
        <f>AC295+AB295+AA295</f>
        <v/>
      </c>
      <c r="AE295" s="124">
        <f>IFERROR(AD295/X295-1,"")</f>
        <v/>
      </c>
      <c r="AF295" s="217">
        <f>IF(LOWER(T295)="ILS",12,1)*X295/VLOOKUP($T295,CPC_USDConversion_xlTbl[[Currency2]:[Units/1 USD]],2,FALSE)</f>
        <v/>
      </c>
      <c r="AG295" s="217">
        <f>IF(LOWER(T295)="ILS",12,1)*AD295/VLOOKUP($T295,CPC_USDConversion_xlTbl[[Currency2]:[Units/1 USD]],2,FALSE)</f>
        <v/>
      </c>
      <c r="AH295" s="126">
        <f>AF295/VLOOKUP($S295,'CP$'!$B$5:$D$74,2,FALSE)</f>
        <v/>
      </c>
      <c r="AI295" s="126">
        <f>AG295/VLOOKUP($S295,'CP$'!$B$5:$D$74,2,FALSE)</f>
        <v/>
      </c>
      <c r="AJ295" s="52" t="n"/>
      <c r="AK295" s="127" t="inlineStr">
        <is>
          <t>Sales Variable</t>
        </is>
      </c>
      <c r="AL295" s="218" t="n"/>
      <c r="AM295" s="129" t="n"/>
      <c r="AN295" s="121" t="n"/>
      <c r="AO295" s="130" t="n"/>
      <c r="AP295" s="131">
        <f>IFERROR(AO295/AM295,"")</f>
        <v/>
      </c>
      <c r="AQ295" s="219">
        <f>AO295*CC295</f>
        <v/>
      </c>
      <c r="AR295" s="219" t="n"/>
      <c r="AS295" s="220">
        <f>AQ295-AR295</f>
        <v/>
      </c>
      <c r="AT295" s="217">
        <f>AS295/VLOOKUP($T295,'USD Converstion'!$C$7:$D$174,2,FALSE)</f>
        <v/>
      </c>
      <c r="AU295" s="52" t="n"/>
      <c r="AV295" s="221" t="n"/>
      <c r="AW295" s="222" t="n"/>
      <c r="AX295" s="222" t="n"/>
      <c r="AY295" s="223" t="n"/>
      <c r="AZ295" s="52" t="n"/>
      <c r="BA295" s="137" t="n"/>
      <c r="BB295" s="138" t="inlineStr">
        <is>
          <t xml:space="preserve"> </t>
        </is>
      </c>
      <c r="BC295" s="52" t="n"/>
      <c r="BD295" s="219" t="n">
        <v>76000</v>
      </c>
      <c r="BE295" s="219" t="n">
        <v>19000</v>
      </c>
      <c r="BF295" s="219" t="n"/>
      <c r="BG295" s="120">
        <f>BF295+BE295+BD295</f>
        <v/>
      </c>
      <c r="BH295" s="217">
        <f>IF(LOWER(T295)="ILS",12,1)*BG295/VLOOKUP($T295,CPC_USDConversion_xlTbl[[Currency2]:[Units/1 USD]],2,FALSE)</f>
        <v/>
      </c>
      <c r="BI295" s="224">
        <f>BH295/VLOOKUP($S295,'CP$'!$B$5:$D$74,2,FALSE)</f>
        <v/>
      </c>
      <c r="BJ295" s="140" t="n">
        <v>85000</v>
      </c>
      <c r="BK295" s="140" t="n">
        <v>130000</v>
      </c>
      <c r="BL295" s="141">
        <f>IFERROR(U295/X295,"")</f>
        <v/>
      </c>
      <c r="BM295" s="141">
        <f>IFERROR(V295/X295,"")</f>
        <v/>
      </c>
      <c r="BN295" s="141">
        <f>IFERROR(W295/X295,"")</f>
        <v/>
      </c>
      <c r="BO295" s="141">
        <f>IFERROR(AA295/AD295,"")</f>
        <v/>
      </c>
      <c r="BP295" s="141">
        <f>IFERROR(AB295/AD295,"")</f>
        <v/>
      </c>
      <c r="BQ295" s="141">
        <f>IFERROR(AC295/AD295,"")</f>
        <v/>
      </c>
      <c r="BR295" s="119" t="n"/>
      <c r="BS295" s="119" t="n"/>
      <c r="BT295" s="119" t="n">
        <v>4</v>
      </c>
      <c r="BU295" s="119" t="n">
        <v>0</v>
      </c>
      <c r="BV295" s="119" t="n"/>
      <c r="BW295" s="119" t="n"/>
      <c r="BX295" s="119" t="n"/>
      <c r="BY295" s="119" t="n"/>
      <c r="BZ295" s="119" t="inlineStr">
        <is>
          <t>Employee</t>
        </is>
      </c>
      <c r="CA295" s="142" t="inlineStr">
        <is>
          <t>E41P</t>
        </is>
      </c>
      <c r="CB295" s="131" t="n">
        <v>1</v>
      </c>
      <c r="CC295" s="143">
        <f>IF(P295&gt;1,1,P295)*CB295</f>
        <v/>
      </c>
      <c r="CD295" s="143" t="n"/>
      <c r="CE295" s="222" t="n"/>
      <c r="CF295" s="86" t="n"/>
      <c r="CG295" s="219" t="n">
        <v>92882.9268292683</v>
      </c>
      <c r="CH295" s="217">
        <f>IF(LOWER(T295)="ILS",12,1)*CG295/VLOOKUP($T295,CPC_USDConversion_xlTbl[[Currency2]:[Units/1 USD]],2,FALSE)</f>
        <v/>
      </c>
      <c r="CI295" s="225">
        <f>AF295</f>
        <v/>
      </c>
      <c r="CJ295" s="225">
        <f>IFERROR(CI295-CH295,"")</f>
        <v/>
      </c>
      <c r="CK295" s="140">
        <f>ROUND(AN295*CC295,-2)</f>
        <v/>
      </c>
      <c r="CL295" s="217">
        <f>CK295/VLOOKUP($T295,'USD Converstion'!$C$7:$D$174,2,FALSE)</f>
        <v/>
      </c>
      <c r="CM295" s="145">
        <f>IF(AD295&gt;X295,1,0)</f>
        <v/>
      </c>
      <c r="CN295" s="225">
        <f>IF(CM295&gt;0,AG295,0)</f>
        <v/>
      </c>
      <c r="CO295" s="225">
        <f>IF(CM295=0,0,AF295)</f>
        <v/>
      </c>
      <c r="CP295" s="146" t="n">
        <v>0</v>
      </c>
      <c r="CQ295" s="147" t="n">
        <v>0</v>
      </c>
      <c r="CR295" s="225">
        <f>AM295/VLOOKUP(T295,'USD Converstion'!$C$7:$D$174,2,FALSE)</f>
        <v/>
      </c>
      <c r="CS295" s="226">
        <f>AT295</f>
        <v/>
      </c>
      <c r="CT295" s="222" t="n">
        <v>0</v>
      </c>
      <c r="CU295" s="227" t="n">
        <v>0</v>
      </c>
      <c r="CV295" s="145">
        <f>IF(AX295&gt;0,1,0)</f>
        <v/>
      </c>
      <c r="CW295" s="145">
        <f>IF(AY295&gt;0,1,0)</f>
        <v/>
      </c>
      <c r="CX295" s="52" t="n">
        <v>0</v>
      </c>
      <c r="DM295">
        <f>IF(LOWER(T295)="ILS",12,1)*Y295/VLOOKUP($T295,CPC_USDConversion_xlTbl[[Currency2]:[Units/1 USD]],2,FALSE)</f>
        <v/>
      </c>
    </row>
    <row r="296">
      <c r="B296" s="113" t="n">
        <v>106408</v>
      </c>
      <c r="C296" s="113" t="n">
        <v>44687</v>
      </c>
      <c r="D296" s="113" t="n">
        <v>93881</v>
      </c>
      <c r="E296" s="114" t="inlineStr">
        <is>
          <t>Emmet Cleere</t>
        </is>
      </c>
      <c r="F296" s="152" t="inlineStr">
        <is>
          <t>Security Engineer</t>
        </is>
      </c>
      <c r="G296" s="113" t="inlineStr">
        <is>
          <t>Security Engineering, UK &amp; I</t>
        </is>
      </c>
      <c r="H296" s="113" t="inlineStr">
        <is>
          <t>Ian Porteous</t>
        </is>
      </c>
      <c r="I296" s="113" t="inlineStr">
        <is>
          <t>Peter Sandkuijl</t>
        </is>
      </c>
      <c r="J296" s="114" t="inlineStr">
        <is>
          <t>Bruno Darmon</t>
        </is>
      </c>
      <c r="K296" s="114" t="inlineStr">
        <is>
          <t>Bruno Darmon</t>
        </is>
      </c>
      <c r="L296" s="113" t="inlineStr">
        <is>
          <t>EMEA Sales</t>
        </is>
      </c>
      <c r="M296" s="115" t="n">
        <v>1</v>
      </c>
      <c r="N296" s="151">
        <f>LEFT(CA296,3)</f>
        <v/>
      </c>
      <c r="O296" s="216" t="n">
        <v>42114</v>
      </c>
      <c r="P296" s="118">
        <f>($D$5-O296)/365</f>
        <v/>
      </c>
      <c r="Q296" s="119">
        <f>Q296</f>
        <v/>
      </c>
      <c r="R296" s="52" t="n"/>
      <c r="S296" s="120" t="inlineStr">
        <is>
          <t>Great Britain</t>
        </is>
      </c>
      <c r="T296" s="120" t="inlineStr">
        <is>
          <t>GBP</t>
        </is>
      </c>
      <c r="U296" s="120" t="n">
        <v>98750</v>
      </c>
      <c r="V296" s="120" t="n">
        <v>16527.27272727273</v>
      </c>
      <c r="W296" s="120" t="n"/>
      <c r="X296" s="120">
        <f>W296+V296+U296</f>
        <v/>
      </c>
      <c r="Y296" s="121" t="n"/>
      <c r="Z296" s="121" t="n"/>
      <c r="AA296" s="122" t="n">
        <v>997</v>
      </c>
      <c r="AB296" s="122" t="n">
        <v>0.5635319793438993</v>
      </c>
      <c r="AC296" s="122" t="n"/>
      <c r="AD296" s="123">
        <f>AC296+AB296+AA296</f>
        <v/>
      </c>
      <c r="AE296" s="124">
        <f>IFERROR(AD296/X296-1,"")</f>
        <v/>
      </c>
      <c r="AF296" s="217">
        <f>IF(LOWER(T296)="ILS",12,1)*X296/VLOOKUP($T296,CPC_USDConversion_xlTbl[[Currency2]:[Units/1 USD]],2,FALSE)</f>
        <v/>
      </c>
      <c r="AG296" s="217">
        <f>IF(LOWER(T296)="ILS",12,1)*AD296/VLOOKUP($T296,CPC_USDConversion_xlTbl[[Currency2]:[Units/1 USD]],2,FALSE)</f>
        <v/>
      </c>
      <c r="AH296" s="126">
        <f>AF296/VLOOKUP($S296,'CP$'!$B$5:$D$74,2,FALSE)</f>
        <v/>
      </c>
      <c r="AI296" s="126">
        <f>AG296/VLOOKUP($S296,'CP$'!$B$5:$D$74,2,FALSE)</f>
        <v/>
      </c>
      <c r="AJ296" s="52" t="n"/>
      <c r="AK296" s="127" t="inlineStr">
        <is>
          <t>Sales Variable</t>
        </is>
      </c>
      <c r="AL296" s="218" t="n"/>
      <c r="AM296" s="129" t="n"/>
      <c r="AN296" s="121" t="n"/>
      <c r="AO296" s="130" t="n"/>
      <c r="AP296" s="131">
        <f>IFERROR(AO296/AM296,"")</f>
        <v/>
      </c>
      <c r="AQ296" s="219">
        <f>AO296*CC296</f>
        <v/>
      </c>
      <c r="AR296" s="219" t="n"/>
      <c r="AS296" s="220">
        <f>AQ296-AR296</f>
        <v/>
      </c>
      <c r="AT296" s="217">
        <f>AS296/VLOOKUP($T296,'USD Converstion'!$C$7:$D$174,2,FALSE)</f>
        <v/>
      </c>
      <c r="AU296" s="52" t="n"/>
      <c r="AV296" s="221" t="n">
        <v>43957</v>
      </c>
      <c r="AW296" s="222" t="n">
        <v>19589.26213592233</v>
      </c>
      <c r="AX296" s="222" t="n"/>
      <c r="AY296" s="223" t="n"/>
      <c r="AZ296" s="52" t="n"/>
      <c r="BA296" s="137" t="n"/>
      <c r="BB296" s="138" t="inlineStr">
        <is>
          <t xml:space="preserve"> </t>
        </is>
      </c>
      <c r="BC296" s="52" t="n"/>
      <c r="BD296" s="219" t="n">
        <v>68000</v>
      </c>
      <c r="BE296" s="219" t="n">
        <v>17000</v>
      </c>
      <c r="BF296" s="219" t="n"/>
      <c r="BG296" s="120">
        <f>BF296+BE296+BD296</f>
        <v/>
      </c>
      <c r="BH296" s="217">
        <f>IF(LOWER(T296)="ILS",12,1)*BG296/VLOOKUP($T296,CPC_USDConversion_xlTbl[[Currency2]:[Units/1 USD]],2,FALSE)</f>
        <v/>
      </c>
      <c r="BI296" s="224">
        <f>BH296/VLOOKUP($S296,'CP$'!$B$5:$D$74,2,FALSE)</f>
        <v/>
      </c>
      <c r="BJ296" s="140" t="n">
        <v>80000</v>
      </c>
      <c r="BK296" s="140" t="n">
        <v>130000</v>
      </c>
      <c r="BL296" s="141">
        <f>IFERROR(U296/X296,"")</f>
        <v/>
      </c>
      <c r="BM296" s="141">
        <f>IFERROR(V296/X296,"")</f>
        <v/>
      </c>
      <c r="BN296" s="141">
        <f>IFERROR(W296/X296,"")</f>
        <v/>
      </c>
      <c r="BO296" s="141">
        <f>IFERROR(AA296/AD296,"")</f>
        <v/>
      </c>
      <c r="BP296" s="141">
        <f>IFERROR(AB296/AD296,"")</f>
        <v/>
      </c>
      <c r="BQ296" s="141">
        <f>IFERROR(AC296/AD296,"")</f>
        <v/>
      </c>
      <c r="BR296" s="119" t="n">
        <v>5</v>
      </c>
      <c r="BS296" s="119" t="n">
        <v>5</v>
      </c>
      <c r="BT296" s="119" t="n">
        <v>4</v>
      </c>
      <c r="BU296" s="119" t="n">
        <v>0</v>
      </c>
      <c r="BV296" s="119" t="n"/>
      <c r="BW296" s="119" t="n"/>
      <c r="BX296" s="119" t="n"/>
      <c r="BY296" s="119" t="n"/>
      <c r="BZ296" s="119" t="inlineStr">
        <is>
          <t>Employee</t>
        </is>
      </c>
      <c r="CA296" s="142" t="inlineStr">
        <is>
          <t>E41P</t>
        </is>
      </c>
      <c r="CB296" s="131" t="n">
        <v>1</v>
      </c>
      <c r="CC296" s="143">
        <f>IF(P296&gt;1,1,P296)*CB296</f>
        <v/>
      </c>
      <c r="CD296" s="143" t="n"/>
      <c r="CE296" s="222" t="n">
        <v>47768.28</v>
      </c>
      <c r="CF296" s="86" t="n"/>
      <c r="CG296" s="219" t="n">
        <v>87273.17073170733</v>
      </c>
      <c r="CH296" s="217">
        <f>IF(LOWER(T296)="ILS",12,1)*CG296/VLOOKUP($T296,CPC_USDConversion_xlTbl[[Currency2]:[Units/1 USD]],2,FALSE)</f>
        <v/>
      </c>
      <c r="CI296" s="225">
        <f>AF296</f>
        <v/>
      </c>
      <c r="CJ296" s="225">
        <f>IFERROR(CI296-CH296,"")</f>
        <v/>
      </c>
      <c r="CK296" s="140">
        <f>ROUND(AN296*CC296,-2)</f>
        <v/>
      </c>
      <c r="CL296" s="217">
        <f>CK296/VLOOKUP($T296,'USD Converstion'!$C$7:$D$174,2,FALSE)</f>
        <v/>
      </c>
      <c r="CM296" s="145">
        <f>IF(AD296&gt;X296,1,0)</f>
        <v/>
      </c>
      <c r="CN296" s="225">
        <f>IF(CM296&gt;0,AG296,0)</f>
        <v/>
      </c>
      <c r="CO296" s="225">
        <f>IF(CM296=0,0,AF296)</f>
        <v/>
      </c>
      <c r="CP296" s="146" t="n">
        <v>0</v>
      </c>
      <c r="CQ296" s="147" t="n">
        <v>0</v>
      </c>
      <c r="CR296" s="225">
        <f>AM296/VLOOKUP(T296,'USD Converstion'!$C$7:$D$174,2,FALSE)</f>
        <v/>
      </c>
      <c r="CS296" s="226">
        <f>AT296</f>
        <v/>
      </c>
      <c r="CT296" s="222" t="n">
        <v>0</v>
      </c>
      <c r="CU296" s="227" t="n">
        <v>0</v>
      </c>
      <c r="CV296" s="145">
        <f>IF(AX296&gt;0,1,0)</f>
        <v/>
      </c>
      <c r="CW296" s="145">
        <f>IF(AY296&gt;0,1,0)</f>
        <v/>
      </c>
      <c r="CX296" s="52" t="n">
        <v>0</v>
      </c>
      <c r="DM296">
        <f>IF(LOWER(T296)="ILS",12,1)*Y296/VLOOKUP($T296,CPC_USDConversion_xlTbl[[Currency2]:[Units/1 USD]],2,FALSE)</f>
        <v/>
      </c>
    </row>
    <row r="297">
      <c r="B297" s="113" t="n">
        <v>103157</v>
      </c>
      <c r="C297" s="113" t="n">
        <v>39189</v>
      </c>
      <c r="D297" s="113" t="n">
        <v>63241</v>
      </c>
      <c r="E297" s="114" t="inlineStr">
        <is>
          <t>Eugen Hinz</t>
        </is>
      </c>
      <c r="F297" s="152" t="inlineStr">
        <is>
          <t>Security Engineer</t>
        </is>
      </c>
      <c r="G297" s="113" t="inlineStr">
        <is>
          <t>Security Engineering, CER</t>
        </is>
      </c>
      <c r="H297" s="113" t="inlineStr">
        <is>
          <t>Christine Schoenig</t>
        </is>
      </c>
      <c r="I297" s="113" t="inlineStr">
        <is>
          <t>Peter Sandkuijl</t>
        </is>
      </c>
      <c r="J297" s="114" t="inlineStr">
        <is>
          <t>Bruno Darmon</t>
        </is>
      </c>
      <c r="K297" s="114" t="inlineStr">
        <is>
          <t>Bruno Darmon</t>
        </is>
      </c>
      <c r="L297" s="113" t="inlineStr">
        <is>
          <t>EMEA Sales</t>
        </is>
      </c>
      <c r="M297" s="115" t="n">
        <v>1</v>
      </c>
      <c r="N297" s="151">
        <f>LEFT(CA297,3)</f>
        <v/>
      </c>
      <c r="O297" s="216" t="n">
        <v>43466</v>
      </c>
      <c r="P297" s="118">
        <f>($D$5-O297)/365</f>
        <v/>
      </c>
      <c r="Q297" s="119">
        <f>Q297</f>
        <v/>
      </c>
      <c r="R297" s="52" t="n"/>
      <c r="S297" s="120" t="inlineStr">
        <is>
          <t>Germany</t>
        </is>
      </c>
      <c r="T297" s="120" t="inlineStr">
        <is>
          <t>EUR</t>
        </is>
      </c>
      <c r="U297" s="120" t="n">
        <v>129500</v>
      </c>
      <c r="V297" s="120" t="n">
        <v>22118.18181818182</v>
      </c>
      <c r="W297" s="120" t="n"/>
      <c r="X297" s="120">
        <f>W297+V297+U297</f>
        <v/>
      </c>
      <c r="Y297" s="121" t="n"/>
      <c r="Z297" s="121" t="n"/>
      <c r="AA297" s="122" t="n"/>
      <c r="AB297" s="122" t="n"/>
      <c r="AC297" s="122" t="n"/>
      <c r="AD297" s="123">
        <f>AC297+AB297+AA297</f>
        <v/>
      </c>
      <c r="AE297" s="124">
        <f>IFERROR(AD297/X297-1,"")</f>
        <v/>
      </c>
      <c r="AF297" s="217">
        <f>IF(LOWER(T297)="ILS",12,1)*X297/VLOOKUP($T297,CPC_USDConversion_xlTbl[[Currency2]:[Units/1 USD]],2,FALSE)</f>
        <v/>
      </c>
      <c r="AG297" s="217">
        <f>IF(LOWER(T297)="ILS",12,1)*AD297/VLOOKUP($T297,CPC_USDConversion_xlTbl[[Currency2]:[Units/1 USD]],2,FALSE)</f>
        <v/>
      </c>
      <c r="AH297" s="126">
        <f>AF297/VLOOKUP($S297,'CP$'!$B$5:$D$74,2,FALSE)</f>
        <v/>
      </c>
      <c r="AI297" s="126">
        <f>AG297/VLOOKUP($S297,'CP$'!$B$5:$D$74,2,FALSE)</f>
        <v/>
      </c>
      <c r="AJ297" s="52" t="n"/>
      <c r="AK297" s="127" t="inlineStr">
        <is>
          <t>Sales Variable</t>
        </is>
      </c>
      <c r="AL297" s="218" t="n"/>
      <c r="AM297" s="129" t="n"/>
      <c r="AN297" s="121" t="n"/>
      <c r="AO297" s="130" t="n"/>
      <c r="AP297" s="131">
        <f>IFERROR(AO297/AM297,"")</f>
        <v/>
      </c>
      <c r="AQ297" s="219">
        <f>AO297*CC297</f>
        <v/>
      </c>
      <c r="AR297" s="219" t="n"/>
      <c r="AS297" s="220">
        <f>AQ297-AR297</f>
        <v/>
      </c>
      <c r="AT297" s="217">
        <f>AS297/VLOOKUP($T297,'USD Converstion'!$C$7:$D$174,2,FALSE)</f>
        <v/>
      </c>
      <c r="AU297" s="52" t="n"/>
      <c r="AV297" s="221" t="n">
        <v>43957</v>
      </c>
      <c r="AW297" s="222" t="n">
        <v>14665.76699029126</v>
      </c>
      <c r="AX297" s="222" t="n"/>
      <c r="AY297" s="223" t="n"/>
      <c r="AZ297" s="52" t="n"/>
      <c r="BA297" s="137" t="inlineStr">
        <is>
          <t>May, 2020 - Compensation change from Yearly Salary:89600, Yearly Commission:21900, Total Compensation:111500 to Yearly Salary:96000, Yearly Commission:24000, Total Compensation:120000</t>
        </is>
      </c>
      <c r="BB297" s="138" t="inlineStr">
        <is>
          <t xml:space="preserve"> </t>
        </is>
      </c>
      <c r="BC297" s="52" t="n"/>
      <c r="BD297" s="219" t="n">
        <v>84000</v>
      </c>
      <c r="BE297" s="219" t="n">
        <v>21000</v>
      </c>
      <c r="BF297" s="219" t="n"/>
      <c r="BG297" s="120">
        <f>BF297+BE297+BD297</f>
        <v/>
      </c>
      <c r="BH297" s="217">
        <f>IF(LOWER(T297)="ILS",12,1)*BG297/VLOOKUP($T297,CPC_USDConversion_xlTbl[[Currency2]:[Units/1 USD]],2,FALSE)</f>
        <v/>
      </c>
      <c r="BI297" s="224">
        <f>BH297/VLOOKUP($S297,'CP$'!$B$5:$D$74,2,FALSE)</f>
        <v/>
      </c>
      <c r="BJ297" s="140" t="n">
        <v>70000</v>
      </c>
      <c r="BK297" s="140" t="n">
        <v>115000</v>
      </c>
      <c r="BL297" s="141">
        <f>IFERROR(U297/X297,"")</f>
        <v/>
      </c>
      <c r="BM297" s="141">
        <f>IFERROR(V297/X297,"")</f>
        <v/>
      </c>
      <c r="BN297" s="141">
        <f>IFERROR(W297/X297,"")</f>
        <v/>
      </c>
      <c r="BO297" s="141">
        <f>IFERROR(AA297/AD297,"")</f>
        <v/>
      </c>
      <c r="BP297" s="141">
        <f>IFERROR(AB297/AD297,"")</f>
        <v/>
      </c>
      <c r="BQ297" s="141">
        <f>IFERROR(AC297/AD297,"")</f>
        <v/>
      </c>
      <c r="BR297" s="119" t="n">
        <v>4</v>
      </c>
      <c r="BS297" s="119" t="n">
        <v>4</v>
      </c>
      <c r="BT297" s="119" t="n"/>
      <c r="BU297" s="119" t="n">
        <v>0</v>
      </c>
      <c r="BV297" s="119" t="n"/>
      <c r="BW297" s="119" t="n"/>
      <c r="BX297" s="119" t="n"/>
      <c r="BY297" s="119" t="n"/>
      <c r="BZ297" s="119" t="inlineStr">
        <is>
          <t>Employee</t>
        </is>
      </c>
      <c r="CA297" s="142" t="inlineStr">
        <is>
          <t>E51P</t>
        </is>
      </c>
      <c r="CB297" s="131" t="n">
        <v>1</v>
      </c>
      <c r="CC297" s="143">
        <f>IF(P297&gt;1,1,P297)*CB297</f>
        <v/>
      </c>
      <c r="CD297" s="143" t="n"/>
      <c r="CE297" s="222" t="n">
        <v>28373.64</v>
      </c>
      <c r="CF297" s="86" t="n"/>
      <c r="CG297" s="219" t="n">
        <v>117273.1707317073</v>
      </c>
      <c r="CH297" s="217">
        <f>IF(LOWER(T297)="ILS",12,1)*CG297/VLOOKUP($T297,CPC_USDConversion_xlTbl[[Currency2]:[Units/1 USD]],2,FALSE)</f>
        <v/>
      </c>
      <c r="CI297" s="225">
        <f>AF297</f>
        <v/>
      </c>
      <c r="CJ297" s="225">
        <f>IFERROR(CI297-CH297,"")</f>
        <v/>
      </c>
      <c r="CK297" s="140">
        <f>ROUND(AN297*CC297,-2)</f>
        <v/>
      </c>
      <c r="CL297" s="217">
        <f>CK297/VLOOKUP($T297,'USD Converstion'!$C$7:$D$174,2,FALSE)</f>
        <v/>
      </c>
      <c r="CM297" s="145">
        <f>IF(AD297&gt;X297,1,0)</f>
        <v/>
      </c>
      <c r="CN297" s="225">
        <f>IF(CM297&gt;0,AG297,0)</f>
        <v/>
      </c>
      <c r="CO297" s="225">
        <f>IF(CM297=0,0,AF297)</f>
        <v/>
      </c>
      <c r="CP297" s="146" t="n">
        <v>0</v>
      </c>
      <c r="CQ297" s="147" t="n">
        <v>0</v>
      </c>
      <c r="CR297" s="225">
        <f>AM297/VLOOKUP(T297,'USD Converstion'!$C$7:$D$174,2,FALSE)</f>
        <v/>
      </c>
      <c r="CS297" s="226">
        <f>AT297</f>
        <v/>
      </c>
      <c r="CT297" s="222" t="n">
        <v>0</v>
      </c>
      <c r="CU297" s="227" t="n">
        <v>0</v>
      </c>
      <c r="CV297" s="145">
        <f>IF(AX297&gt;0,1,0)</f>
        <v/>
      </c>
      <c r="CW297" s="145">
        <f>IF(AY297&gt;0,1,0)</f>
        <v/>
      </c>
      <c r="CX297" s="52" t="n">
        <v>0</v>
      </c>
      <c r="DM297">
        <f>IF(LOWER(T297)="ILS",12,1)*Y297/VLOOKUP($T297,CPC_USDConversion_xlTbl[[Currency2]:[Units/1 USD]],2,FALSE)</f>
        <v/>
      </c>
    </row>
    <row r="298">
      <c r="B298" s="113" t="n">
        <v>115105</v>
      </c>
      <c r="C298" s="113" t="n">
        <v>81644</v>
      </c>
      <c r="D298" s="113" t="n"/>
      <c r="E298" s="114" t="inlineStr">
        <is>
          <t>Eusebio Nieva</t>
        </is>
      </c>
      <c r="F298" s="152" t="inlineStr">
        <is>
          <t>SE Manager, Iberia, Check Point Evangelist</t>
        </is>
      </c>
      <c r="G298" s="113" t="inlineStr">
        <is>
          <t>Security Engineering, SER</t>
        </is>
      </c>
      <c r="H298" s="113" t="inlineStr">
        <is>
          <t>David Gubiani</t>
        </is>
      </c>
      <c r="I298" s="113" t="inlineStr">
        <is>
          <t>Peter Sandkuijl</t>
        </is>
      </c>
      <c r="J298" s="114" t="inlineStr">
        <is>
          <t>Bruno Darmon</t>
        </is>
      </c>
      <c r="K298" s="114" t="inlineStr">
        <is>
          <t>Bruno Darmon</t>
        </is>
      </c>
      <c r="L298" s="113" t="inlineStr">
        <is>
          <t>EMEA Sales</t>
        </is>
      </c>
      <c r="M298" s="115" t="n">
        <v>1</v>
      </c>
      <c r="N298" s="151">
        <f>LEFT(CA298,3)</f>
        <v/>
      </c>
      <c r="O298" s="216" t="n">
        <v>36894</v>
      </c>
      <c r="P298" s="118">
        <f>($D$5-O298)/365</f>
        <v/>
      </c>
      <c r="Q298" s="119">
        <f>Q298</f>
        <v/>
      </c>
      <c r="R298" s="52" t="n"/>
      <c r="S298" s="120" t="inlineStr">
        <is>
          <t>Spain</t>
        </is>
      </c>
      <c r="T298" s="120" t="inlineStr">
        <is>
          <t>EUR</t>
        </is>
      </c>
      <c r="U298" s="120" t="n">
        <v>139500</v>
      </c>
      <c r="V298" s="120" t="n">
        <v>23936.36363636364</v>
      </c>
      <c r="W298" s="120" t="n"/>
      <c r="X298" s="120">
        <f>W298+V298+U298</f>
        <v/>
      </c>
      <c r="Y298" s="121" t="n"/>
      <c r="Z298" s="121" t="n"/>
      <c r="AA298" s="122" t="n"/>
      <c r="AB298" s="122" t="n"/>
      <c r="AC298" s="122" t="n"/>
      <c r="AD298" s="123">
        <f>AC298+AB298+AA298</f>
        <v/>
      </c>
      <c r="AE298" s="124">
        <f>IFERROR(AD298/X298-1,"")</f>
        <v/>
      </c>
      <c r="AF298" s="217">
        <f>IF(LOWER(T298)="ILS",12,1)*X298/VLOOKUP($T298,CPC_USDConversion_xlTbl[[Currency2]:[Units/1 USD]],2,FALSE)</f>
        <v/>
      </c>
      <c r="AG298" s="217">
        <f>IF(LOWER(T298)="ILS",12,1)*AD298/VLOOKUP($T298,CPC_USDConversion_xlTbl[[Currency2]:[Units/1 USD]],2,FALSE)</f>
        <v/>
      </c>
      <c r="AH298" s="126">
        <f>AF298/VLOOKUP($S298,'CP$'!$B$5:$D$74,2,FALSE)</f>
        <v/>
      </c>
      <c r="AI298" s="126">
        <f>AG298/VLOOKUP($S298,'CP$'!$B$5:$D$74,2,FALSE)</f>
        <v/>
      </c>
      <c r="AJ298" s="52" t="n"/>
      <c r="AK298" s="127" t="inlineStr">
        <is>
          <t>Sales Variable</t>
        </is>
      </c>
      <c r="AL298" s="218" t="n"/>
      <c r="AM298" s="129" t="n"/>
      <c r="AN298" s="121" t="n"/>
      <c r="AO298" s="130" t="n"/>
      <c r="AP298" s="131">
        <f>IFERROR(AO298/AM298,"")</f>
        <v/>
      </c>
      <c r="AQ298" s="219">
        <f>AO298*CC298</f>
        <v/>
      </c>
      <c r="AR298" s="219" t="n"/>
      <c r="AS298" s="220">
        <f>AQ298-AR298</f>
        <v/>
      </c>
      <c r="AT298" s="217">
        <f>AS298/VLOOKUP($T298,'USD Converstion'!$C$7:$D$174,2,FALSE)</f>
        <v/>
      </c>
      <c r="AU298" s="52" t="n"/>
      <c r="AV298" s="221" t="n">
        <v>43957</v>
      </c>
      <c r="AW298" s="222" t="n">
        <v>19589.26213592233</v>
      </c>
      <c r="AX298" s="222" t="n"/>
      <c r="AY298" s="223" t="n"/>
      <c r="AZ298" s="52" t="n"/>
      <c r="BA298" s="137" t="n"/>
      <c r="BB298" s="138" t="inlineStr">
        <is>
          <t xml:space="preserve"> </t>
        </is>
      </c>
      <c r="BC298" s="52" t="n"/>
      <c r="BD298" s="219" t="n">
        <v>101600</v>
      </c>
      <c r="BE298" s="219" t="n">
        <v>25400</v>
      </c>
      <c r="BF298" s="219" t="n"/>
      <c r="BG298" s="120">
        <f>BF298+BE298+BD298</f>
        <v/>
      </c>
      <c r="BH298" s="217">
        <f>IF(LOWER(T298)="ILS",12,1)*BG298/VLOOKUP($T298,CPC_USDConversion_xlTbl[[Currency2]:[Units/1 USD]],2,FALSE)</f>
        <v/>
      </c>
      <c r="BI298" s="224">
        <f>BH298/VLOOKUP($S298,'CP$'!$B$5:$D$74,2,FALSE)</f>
        <v/>
      </c>
      <c r="BJ298" s="140" t="n">
        <v>90000</v>
      </c>
      <c r="BK298" s="140" t="n">
        <v>130000</v>
      </c>
      <c r="BL298" s="141">
        <f>IFERROR(U298/X298,"")</f>
        <v/>
      </c>
      <c r="BM298" s="141">
        <f>IFERROR(V298/X298,"")</f>
        <v/>
      </c>
      <c r="BN298" s="141">
        <f>IFERROR(W298/X298,"")</f>
        <v/>
      </c>
      <c r="BO298" s="141">
        <f>IFERROR(AA298/AD298,"")</f>
        <v/>
      </c>
      <c r="BP298" s="141">
        <f>IFERROR(AB298/AD298,"")</f>
        <v/>
      </c>
      <c r="BQ298" s="141">
        <f>IFERROR(AC298/AD298,"")</f>
        <v/>
      </c>
      <c r="BR298" s="119" t="n">
        <v>3</v>
      </c>
      <c r="BS298" s="119" t="n">
        <v>3</v>
      </c>
      <c r="BT298" s="119" t="n">
        <v>4</v>
      </c>
      <c r="BU298" s="119" t="n">
        <v>0</v>
      </c>
      <c r="BV298" s="119" t="n"/>
      <c r="BW298" s="119" t="n"/>
      <c r="BX298" s="119" t="n"/>
      <c r="BY298" s="119" t="n"/>
      <c r="BZ298" s="119" t="inlineStr">
        <is>
          <t>Employee</t>
        </is>
      </c>
      <c r="CA298" s="142" t="inlineStr">
        <is>
          <t>E41M</t>
        </is>
      </c>
      <c r="CB298" s="131" t="n">
        <v>1</v>
      </c>
      <c r="CC298" s="143">
        <f>IF(P298&gt;1,1,P298)*CB298</f>
        <v/>
      </c>
      <c r="CD298" s="143" t="n"/>
      <c r="CE298" s="222" t="n">
        <v>60817.76</v>
      </c>
      <c r="CF298" s="86" t="n"/>
      <c r="CG298" s="219" t="n">
        <v>127029.2682926829</v>
      </c>
      <c r="CH298" s="217">
        <f>IF(LOWER(T298)="ILS",12,1)*CG298/VLOOKUP($T298,CPC_USDConversion_xlTbl[[Currency2]:[Units/1 USD]],2,FALSE)</f>
        <v/>
      </c>
      <c r="CI298" s="225">
        <f>AF298</f>
        <v/>
      </c>
      <c r="CJ298" s="225">
        <f>IFERROR(CI298-CH298,"")</f>
        <v/>
      </c>
      <c r="CK298" s="140">
        <f>ROUND(AN298*CC298,-2)</f>
        <v/>
      </c>
      <c r="CL298" s="217">
        <f>CK298/VLOOKUP($T298,'USD Converstion'!$C$7:$D$174,2,FALSE)</f>
        <v/>
      </c>
      <c r="CM298" s="145">
        <f>IF(AD298&gt;X298,1,0)</f>
        <v/>
      </c>
      <c r="CN298" s="225">
        <f>IF(CM298&gt;0,AG298,0)</f>
        <v/>
      </c>
      <c r="CO298" s="225">
        <f>IF(CM298=0,0,AF298)</f>
        <v/>
      </c>
      <c r="CP298" s="146" t="n">
        <v>0</v>
      </c>
      <c r="CQ298" s="147" t="n">
        <v>0</v>
      </c>
      <c r="CR298" s="225">
        <f>AM298/VLOOKUP(T298,'USD Converstion'!$C$7:$D$174,2,FALSE)</f>
        <v/>
      </c>
      <c r="CS298" s="226">
        <f>AT298</f>
        <v/>
      </c>
      <c r="CT298" s="222" t="n">
        <v>0</v>
      </c>
      <c r="CU298" s="227" t="n">
        <v>0</v>
      </c>
      <c r="CV298" s="145">
        <f>IF(AX298&gt;0,1,0)</f>
        <v/>
      </c>
      <c r="CW298" s="145">
        <f>IF(AY298&gt;0,1,0)</f>
        <v/>
      </c>
      <c r="CX298" s="52" t="n">
        <v>0</v>
      </c>
      <c r="DM298">
        <f>IF(LOWER(T298)="ILS",12,1)*Y298/VLOOKUP($T298,CPC_USDConversion_xlTbl[[Currency2]:[Units/1 USD]],2,FALSE)</f>
        <v/>
      </c>
    </row>
    <row r="299">
      <c r="B299" s="113" t="n">
        <v>134550</v>
      </c>
      <c r="C299" s="113" t="n">
        <v>28026</v>
      </c>
      <c r="D299" s="113" t="n">
        <v>109998</v>
      </c>
      <c r="E299" s="114" t="inlineStr">
        <is>
          <t>Ezio Bellingeri</t>
        </is>
      </c>
      <c r="F299" s="152" t="inlineStr">
        <is>
          <t>Security Engineer</t>
        </is>
      </c>
      <c r="G299" s="113" t="inlineStr">
        <is>
          <t>Security Engineering, SER</t>
        </is>
      </c>
      <c r="H299" s="113" t="inlineStr">
        <is>
          <t>David Gubiani</t>
        </is>
      </c>
      <c r="I299" s="113" t="inlineStr">
        <is>
          <t>Peter Sandkuijl</t>
        </is>
      </c>
      <c r="J299" s="114" t="inlineStr">
        <is>
          <t>Bruno Darmon</t>
        </is>
      </c>
      <c r="K299" s="114" t="inlineStr">
        <is>
          <t>Bruno Darmon</t>
        </is>
      </c>
      <c r="L299" s="113" t="inlineStr">
        <is>
          <t>EMEA Sales</t>
        </is>
      </c>
      <c r="M299" s="115" t="n">
        <v>1</v>
      </c>
      <c r="N299" s="151">
        <f>LEFT(CA299,3)</f>
        <v/>
      </c>
      <c r="O299" s="216" t="n">
        <v>42671</v>
      </c>
      <c r="P299" s="118">
        <f>($D$5-O299)/365</f>
        <v/>
      </c>
      <c r="Q299" s="119">
        <f>Q299</f>
        <v/>
      </c>
      <c r="R299" s="52" t="n"/>
      <c r="S299" s="120" t="inlineStr">
        <is>
          <t>Italy</t>
        </is>
      </c>
      <c r="T299" s="120" t="inlineStr">
        <is>
          <t>EUR</t>
        </is>
      </c>
      <c r="U299" s="120" t="n">
        <v>91125</v>
      </c>
      <c r="V299" s="120" t="n">
        <v>12663.63636363636</v>
      </c>
      <c r="W299" s="120" t="n"/>
      <c r="X299" s="120">
        <f>W299+V299+U299</f>
        <v/>
      </c>
      <c r="Y299" s="121" t="n"/>
      <c r="Z299" s="121" t="n"/>
      <c r="AA299" s="122" t="n"/>
      <c r="AB299" s="122" t="n"/>
      <c r="AC299" s="122" t="n"/>
      <c r="AD299" s="123">
        <f>AC299+AB299+AA299</f>
        <v/>
      </c>
      <c r="AE299" s="124">
        <f>IFERROR(AD299/X299-1,"")</f>
        <v/>
      </c>
      <c r="AF299" s="217">
        <f>IF(LOWER(T299)="ILS",12,1)*X299/VLOOKUP($T299,CPC_USDConversion_xlTbl[[Currency2]:[Units/1 USD]],2,FALSE)</f>
        <v/>
      </c>
      <c r="AG299" s="217">
        <f>IF(LOWER(T299)="ILS",12,1)*AD299/VLOOKUP($T299,CPC_USDConversion_xlTbl[[Currency2]:[Units/1 USD]],2,FALSE)</f>
        <v/>
      </c>
      <c r="AH299" s="126">
        <f>AF299/VLOOKUP($S299,'CP$'!$B$5:$D$74,2,FALSE)</f>
        <v/>
      </c>
      <c r="AI299" s="126">
        <f>AG299/VLOOKUP($S299,'CP$'!$B$5:$D$74,2,FALSE)</f>
        <v/>
      </c>
      <c r="AJ299" s="52" t="n"/>
      <c r="AK299" s="127" t="inlineStr">
        <is>
          <t>Sales Variable</t>
        </is>
      </c>
      <c r="AL299" s="218" t="n"/>
      <c r="AM299" s="129" t="n"/>
      <c r="AN299" s="121" t="n"/>
      <c r="AO299" s="130" t="n"/>
      <c r="AP299" s="131">
        <f>IFERROR(AO299/AM299,"")</f>
        <v/>
      </c>
      <c r="AQ299" s="219">
        <f>AO299*CC299</f>
        <v/>
      </c>
      <c r="AR299" s="219" t="n"/>
      <c r="AS299" s="220">
        <f>AQ299-AR299</f>
        <v/>
      </c>
      <c r="AT299" s="217">
        <f>AS299/VLOOKUP($T299,'USD Converstion'!$C$7:$D$174,2,FALSE)</f>
        <v/>
      </c>
      <c r="AU299" s="52" t="n"/>
      <c r="AV299" s="221" t="n">
        <v>43957</v>
      </c>
      <c r="AW299" s="222" t="n">
        <v>14665.76699029126</v>
      </c>
      <c r="AX299" s="222" t="n"/>
      <c r="AY299" s="223" t="n"/>
      <c r="AZ299" s="52" t="n"/>
      <c r="BA299" s="137" t="inlineStr">
        <is>
          <t xml:space="preserve">April, 2020 - Compensation change to One Time bonus: 2,000 Euro </t>
        </is>
      </c>
      <c r="BB299" s="138" t="inlineStr">
        <is>
          <t xml:space="preserve"> </t>
        </is>
      </c>
      <c r="BC299" s="52" t="n"/>
      <c r="BD299" s="219" t="n">
        <v>60320</v>
      </c>
      <c r="BE299" s="219" t="n">
        <v>15000</v>
      </c>
      <c r="BF299" s="219" t="n"/>
      <c r="BG299" s="120">
        <f>BF299+BE299+BD299</f>
        <v/>
      </c>
      <c r="BH299" s="217">
        <f>IF(LOWER(T299)="ILS",12,1)*BG299/VLOOKUP($T299,CPC_USDConversion_xlTbl[[Currency2]:[Units/1 USD]],2,FALSE)</f>
        <v/>
      </c>
      <c r="BI299" s="224">
        <f>BH299/VLOOKUP($S299,'CP$'!$B$5:$D$74,2,FALSE)</f>
        <v/>
      </c>
      <c r="BJ299" s="140" t="n">
        <v>50000</v>
      </c>
      <c r="BK299" s="140" t="n">
        <v>95000</v>
      </c>
      <c r="BL299" s="141">
        <f>IFERROR(U299/X299,"")</f>
        <v/>
      </c>
      <c r="BM299" s="141">
        <f>IFERROR(V299/X299,"")</f>
        <v/>
      </c>
      <c r="BN299" s="141">
        <f>IFERROR(W299/X299,"")</f>
        <v/>
      </c>
      <c r="BO299" s="141">
        <f>IFERROR(AA299/AD299,"")</f>
        <v/>
      </c>
      <c r="BP299" s="141">
        <f>IFERROR(AB299/AD299,"")</f>
        <v/>
      </c>
      <c r="BQ299" s="141">
        <f>IFERROR(AC299/AD299,"")</f>
        <v/>
      </c>
      <c r="BR299" s="119" t="n">
        <v>3</v>
      </c>
      <c r="BS299" s="119" t="n">
        <v>5</v>
      </c>
      <c r="BT299" s="119" t="n">
        <v>4</v>
      </c>
      <c r="BU299" s="119" t="n">
        <v>0</v>
      </c>
      <c r="BV299" s="119" t="n"/>
      <c r="BW299" s="119" t="n"/>
      <c r="BX299" s="119" t="n"/>
      <c r="BY299" s="119" t="n"/>
      <c r="BZ299" s="119" t="inlineStr">
        <is>
          <t>Employee</t>
        </is>
      </c>
      <c r="CA299" s="142" t="inlineStr">
        <is>
          <t>E51P</t>
        </is>
      </c>
      <c r="CB299" s="131" t="n">
        <v>1</v>
      </c>
      <c r="CC299" s="143">
        <f>IF(P299&gt;1,1,P299)*CB299</f>
        <v/>
      </c>
      <c r="CD299" s="143" t="n"/>
      <c r="CE299" s="222" t="n">
        <v>44176.68</v>
      </c>
      <c r="CF299" s="86" t="n"/>
      <c r="CG299" s="219" t="n">
        <v>77175.60975609756</v>
      </c>
      <c r="CH299" s="217">
        <f>IF(LOWER(T299)="ILS",12,1)*CG299/VLOOKUP($T299,CPC_USDConversion_xlTbl[[Currency2]:[Units/1 USD]],2,FALSE)</f>
        <v/>
      </c>
      <c r="CI299" s="225">
        <f>AF299</f>
        <v/>
      </c>
      <c r="CJ299" s="225">
        <f>IFERROR(CI299-CH299,"")</f>
        <v/>
      </c>
      <c r="CK299" s="140">
        <f>ROUND(AN299*CC299,-2)</f>
        <v/>
      </c>
      <c r="CL299" s="217">
        <f>CK299/VLOOKUP($T299,'USD Converstion'!$C$7:$D$174,2,FALSE)</f>
        <v/>
      </c>
      <c r="CM299" s="145">
        <f>IF(AD299&gt;X299,1,0)</f>
        <v/>
      </c>
      <c r="CN299" s="225">
        <f>IF(CM299&gt;0,AG299,0)</f>
        <v/>
      </c>
      <c r="CO299" s="225">
        <f>IF(CM299=0,0,AF299)</f>
        <v/>
      </c>
      <c r="CP299" s="146" t="n">
        <v>0</v>
      </c>
      <c r="CQ299" s="147" t="n">
        <v>0</v>
      </c>
      <c r="CR299" s="225">
        <f>AM299/VLOOKUP(T299,'USD Converstion'!$C$7:$D$174,2,FALSE)</f>
        <v/>
      </c>
      <c r="CS299" s="226">
        <f>AT299</f>
        <v/>
      </c>
      <c r="CT299" s="222" t="n">
        <v>0</v>
      </c>
      <c r="CU299" s="227" t="n">
        <v>0</v>
      </c>
      <c r="CV299" s="145">
        <f>IF(AX299&gt;0,1,0)</f>
        <v/>
      </c>
      <c r="CW299" s="145">
        <f>IF(AY299&gt;0,1,0)</f>
        <v/>
      </c>
      <c r="CX299" s="52" t="n">
        <v>0</v>
      </c>
      <c r="DM299">
        <f>IF(LOWER(T299)="ILS",12,1)*Y299/VLOOKUP($T299,CPC_USDConversion_xlTbl[[Currency2]:[Units/1 USD]],2,FALSE)</f>
        <v/>
      </c>
    </row>
    <row r="300">
      <c r="B300" s="113" t="n">
        <v>137446</v>
      </c>
      <c r="C300" s="113" t="n">
        <v>110787</v>
      </c>
      <c r="D300" s="113" t="n">
        <v>68992</v>
      </c>
      <c r="E300" s="114" t="inlineStr">
        <is>
          <t>Francisco Javier Santos Rodriguez</t>
        </is>
      </c>
      <c r="F300" s="152" t="inlineStr">
        <is>
          <t>Security Engineer</t>
        </is>
      </c>
      <c r="G300" s="113" t="inlineStr">
        <is>
          <t>Security Engineering, SER EL</t>
        </is>
      </c>
      <c r="H300" s="113" t="inlineStr">
        <is>
          <t>David Gubiani</t>
        </is>
      </c>
      <c r="I300" s="113" t="inlineStr">
        <is>
          <t>Peter Sandkuijl</t>
        </is>
      </c>
      <c r="J300" s="114" t="inlineStr">
        <is>
          <t>Bruno Darmon</t>
        </is>
      </c>
      <c r="K300" s="114" t="inlineStr">
        <is>
          <t>Bruno Darmon</t>
        </is>
      </c>
      <c r="L300" s="113" t="inlineStr">
        <is>
          <t>EMEA Sales</t>
        </is>
      </c>
      <c r="M300" s="115" t="n">
        <v>1</v>
      </c>
      <c r="N300" s="151">
        <f>LEFT(CA300,3)</f>
        <v/>
      </c>
      <c r="O300" s="216" t="n">
        <v>43527</v>
      </c>
      <c r="P300" s="118">
        <f>($D$5-O300)/365</f>
        <v/>
      </c>
      <c r="Q300" s="119">
        <f>Q300</f>
        <v/>
      </c>
      <c r="R300" s="52" t="n"/>
      <c r="S300" s="120" t="inlineStr">
        <is>
          <t>Spain</t>
        </is>
      </c>
      <c r="T300" s="120" t="inlineStr">
        <is>
          <t>EUR</t>
        </is>
      </c>
      <c r="U300" s="120" t="n">
        <v>74500</v>
      </c>
      <c r="V300" s="120" t="n">
        <v>12118.18181818182</v>
      </c>
      <c r="W300" s="120" t="n"/>
      <c r="X300" s="120">
        <f>W300+V300+U300</f>
        <v/>
      </c>
      <c r="Y300" s="121" t="n"/>
      <c r="Z300" s="121" t="n"/>
      <c r="AA300" s="122" t="n"/>
      <c r="AB300" s="122" t="n"/>
      <c r="AC300" s="122" t="n"/>
      <c r="AD300" s="123">
        <f>AC300+AB300+AA300</f>
        <v/>
      </c>
      <c r="AE300" s="124">
        <f>IFERROR(AD300/X300-1,"")</f>
        <v/>
      </c>
      <c r="AF300" s="217">
        <f>IF(LOWER(T300)="ILS",12,1)*X300/VLOOKUP($T300,CPC_USDConversion_xlTbl[[Currency2]:[Units/1 USD]],2,FALSE)</f>
        <v/>
      </c>
      <c r="AG300" s="217">
        <f>IF(LOWER(T300)="ILS",12,1)*AD300/VLOOKUP($T300,CPC_USDConversion_xlTbl[[Currency2]:[Units/1 USD]],2,FALSE)</f>
        <v/>
      </c>
      <c r="AH300" s="126">
        <f>AF300/VLOOKUP($S300,'CP$'!$B$5:$D$74,2,FALSE)</f>
        <v/>
      </c>
      <c r="AI300" s="126">
        <f>AG300/VLOOKUP($S300,'CP$'!$B$5:$D$74,2,FALSE)</f>
        <v/>
      </c>
      <c r="AJ300" s="52" t="n"/>
      <c r="AK300" s="127" t="inlineStr">
        <is>
          <t>Sales Variable</t>
        </is>
      </c>
      <c r="AL300" s="218" t="n"/>
      <c r="AM300" s="129" t="n"/>
      <c r="AN300" s="121" t="n"/>
      <c r="AO300" s="130" t="n"/>
      <c r="AP300" s="131">
        <f>IFERROR(AO300/AM300,"")</f>
        <v/>
      </c>
      <c r="AQ300" s="219">
        <f>AO300*CC300</f>
        <v/>
      </c>
      <c r="AR300" s="219" t="n"/>
      <c r="AS300" s="220">
        <f>AQ300-AR300</f>
        <v/>
      </c>
      <c r="AT300" s="217">
        <f>AS300/VLOOKUP($T300,'USD Converstion'!$C$7:$D$174,2,FALSE)</f>
        <v/>
      </c>
      <c r="AU300" s="52" t="n"/>
      <c r="AV300" s="221" t="n">
        <v>43957</v>
      </c>
      <c r="AW300" s="222" t="n">
        <v>9844.844660194174</v>
      </c>
      <c r="AX300" s="222" t="n"/>
      <c r="AY300" s="223" t="n"/>
      <c r="AZ300" s="52" t="n"/>
      <c r="BA300" s="137" t="inlineStr">
        <is>
          <t>Jan 1, 2021 - EL Comp update from 36,000 base + 9,000 commission (45,000 OTE) to 52,000 base + 13,000 commission (65,000 OTE). JS from E61P to E51P. Title from Associate Security Enginner to Security Engineer.</t>
        </is>
      </c>
      <c r="BB300" s="138" t="inlineStr">
        <is>
          <t xml:space="preserve"> </t>
        </is>
      </c>
      <c r="BC300" s="52" t="n"/>
      <c r="BD300" s="219" t="n">
        <v>33000</v>
      </c>
      <c r="BE300" s="219" t="n">
        <v>4000</v>
      </c>
      <c r="BF300" s="219" t="n"/>
      <c r="BG300" s="120">
        <f>BF300+BE300+BD300</f>
        <v/>
      </c>
      <c r="BH300" s="217">
        <f>IF(LOWER(T300)="ILS",12,1)*BG300/VLOOKUP($T300,CPC_USDConversion_xlTbl[[Currency2]:[Units/1 USD]],2,FALSE)</f>
        <v/>
      </c>
      <c r="BI300" s="224">
        <f>BH300/VLOOKUP($S300,'CP$'!$B$5:$D$74,2,FALSE)</f>
        <v/>
      </c>
      <c r="BJ300" s="140" t="n">
        <v>50000</v>
      </c>
      <c r="BK300" s="140" t="n">
        <v>80000</v>
      </c>
      <c r="BL300" s="141">
        <f>IFERROR(U300/X300,"")</f>
        <v/>
      </c>
      <c r="BM300" s="141">
        <f>IFERROR(V300/X300,"")</f>
        <v/>
      </c>
      <c r="BN300" s="141">
        <f>IFERROR(W300/X300,"")</f>
        <v/>
      </c>
      <c r="BO300" s="141">
        <f>IFERROR(AA300/AD300,"")</f>
        <v/>
      </c>
      <c r="BP300" s="141">
        <f>IFERROR(AB300/AD300,"")</f>
        <v/>
      </c>
      <c r="BQ300" s="141">
        <f>IFERROR(AC300/AD300,"")</f>
        <v/>
      </c>
      <c r="BR300" s="119" t="n">
        <v>3</v>
      </c>
      <c r="BS300" s="119" t="n">
        <v>4</v>
      </c>
      <c r="BT300" s="119" t="n">
        <v>4</v>
      </c>
      <c r="BU300" s="119" t="n">
        <v>0</v>
      </c>
      <c r="BV300" s="119" t="n"/>
      <c r="BW300" s="119" t="n"/>
      <c r="BX300" s="119" t="n"/>
      <c r="BY300" s="119" t="n"/>
      <c r="BZ300" s="119" t="inlineStr">
        <is>
          <t>Employee</t>
        </is>
      </c>
      <c r="CA300" s="142" t="inlineStr">
        <is>
          <t>E51P</t>
        </is>
      </c>
      <c r="CB300" s="131" t="n">
        <v>1</v>
      </c>
      <c r="CC300" s="143">
        <f>IF(P300&gt;1,1,P300)*CB300</f>
        <v/>
      </c>
      <c r="CD300" s="143" t="n"/>
      <c r="CE300" s="222" t="n">
        <v>11253.68</v>
      </c>
      <c r="CF300" s="86" t="n"/>
      <c r="CG300" s="219" t="n">
        <v>44102.43902439025</v>
      </c>
      <c r="CH300" s="217">
        <f>IF(LOWER(T300)="ILS",12,1)*CG300/VLOOKUP($T300,CPC_USDConversion_xlTbl[[Currency2]:[Units/1 USD]],2,FALSE)</f>
        <v/>
      </c>
      <c r="CI300" s="225">
        <f>AF300</f>
        <v/>
      </c>
      <c r="CJ300" s="225">
        <f>IFERROR(CI300-CH300,"")</f>
        <v/>
      </c>
      <c r="CK300" s="140">
        <f>ROUND(AN300*CC300,-2)</f>
        <v/>
      </c>
      <c r="CL300" s="217">
        <f>CK300/VLOOKUP($T300,'USD Converstion'!$C$7:$D$174,2,FALSE)</f>
        <v/>
      </c>
      <c r="CM300" s="145">
        <f>IF(AD300&gt;X300,1,0)</f>
        <v/>
      </c>
      <c r="CN300" s="225">
        <f>IF(CM300&gt;0,AG300,0)</f>
        <v/>
      </c>
      <c r="CO300" s="225">
        <f>IF(CM300=0,0,AF300)</f>
        <v/>
      </c>
      <c r="CP300" s="146" t="n">
        <v>0</v>
      </c>
      <c r="CQ300" s="147" t="n">
        <v>0</v>
      </c>
      <c r="CR300" s="225">
        <f>AM300/VLOOKUP(T300,'USD Converstion'!$C$7:$D$174,2,FALSE)</f>
        <v/>
      </c>
      <c r="CS300" s="226">
        <f>AT300</f>
        <v/>
      </c>
      <c r="CT300" s="222" t="n">
        <v>0</v>
      </c>
      <c r="CU300" s="227" t="n">
        <v>0</v>
      </c>
      <c r="CV300" s="145">
        <f>IF(AX300&gt;0,1,0)</f>
        <v/>
      </c>
      <c r="CW300" s="145">
        <f>IF(AY300&gt;0,1,0)</f>
        <v/>
      </c>
      <c r="CX300" s="52" t="n">
        <v>0</v>
      </c>
      <c r="DM300">
        <f>IF(LOWER(T300)="ILS",12,1)*Y300/VLOOKUP($T300,CPC_USDConversion_xlTbl[[Currency2]:[Units/1 USD]],2,FALSE)</f>
        <v/>
      </c>
    </row>
    <row r="301">
      <c r="B301" s="113" t="n">
        <v>136645</v>
      </c>
      <c r="C301" s="113" t="n">
        <v>77487</v>
      </c>
      <c r="D301" s="113" t="n"/>
      <c r="E301" s="114" t="inlineStr">
        <is>
          <t>Frank Suijten</t>
        </is>
      </c>
      <c r="F301" s="152" t="inlineStr">
        <is>
          <t>Security Engineer</t>
        </is>
      </c>
      <c r="G301" s="113" t="inlineStr">
        <is>
          <t>Security Engineering, Nordics</t>
        </is>
      </c>
      <c r="H301" s="113" t="inlineStr">
        <is>
          <t>Jan Johannsen</t>
        </is>
      </c>
      <c r="I301" s="113" t="inlineStr">
        <is>
          <t>Peter Sandkuijl</t>
        </is>
      </c>
      <c r="J301" s="114" t="inlineStr">
        <is>
          <t>Bruno Darmon</t>
        </is>
      </c>
      <c r="K301" s="114" t="inlineStr">
        <is>
          <t>Bruno Darmon</t>
        </is>
      </c>
      <c r="L301" s="113" t="inlineStr">
        <is>
          <t>EMEA Sales</t>
        </is>
      </c>
      <c r="M301" s="115" t="n">
        <v>1</v>
      </c>
      <c r="N301" s="151">
        <f>LEFT(CA301,3)</f>
        <v/>
      </c>
      <c r="O301" s="216" t="n">
        <v>36192</v>
      </c>
      <c r="P301" s="118">
        <f>($D$5-O301)/365</f>
        <v/>
      </c>
      <c r="Q301" s="119">
        <f>Q301</f>
        <v/>
      </c>
      <c r="R301" s="52" t="n"/>
      <c r="S301" s="120" t="inlineStr">
        <is>
          <t>Netherlands</t>
        </is>
      </c>
      <c r="T301" s="120" t="inlineStr">
        <is>
          <t>EUR</t>
        </is>
      </c>
      <c r="U301" s="120" t="n">
        <v>114500</v>
      </c>
      <c r="V301" s="120" t="n">
        <v>19390.90909090909</v>
      </c>
      <c r="W301" s="120" t="n"/>
      <c r="X301" s="120">
        <f>W301+V301+U301</f>
        <v/>
      </c>
      <c r="Y301" s="121" t="n"/>
      <c r="Z301" s="121" t="n"/>
      <c r="AA301" s="122" t="n"/>
      <c r="AB301" s="122" t="n"/>
      <c r="AC301" s="122" t="n"/>
      <c r="AD301" s="123">
        <f>AC301+AB301+AA301</f>
        <v/>
      </c>
      <c r="AE301" s="124">
        <f>IFERROR(AD301/X301-1,"")</f>
        <v/>
      </c>
      <c r="AF301" s="217">
        <f>IF(LOWER(T301)="ILS",12,1)*X301/VLOOKUP($T301,CPC_USDConversion_xlTbl[[Currency2]:[Units/1 USD]],2,FALSE)</f>
        <v/>
      </c>
      <c r="AG301" s="217">
        <f>IF(LOWER(T301)="ILS",12,1)*AD301/VLOOKUP($T301,CPC_USDConversion_xlTbl[[Currency2]:[Units/1 USD]],2,FALSE)</f>
        <v/>
      </c>
      <c r="AH301" s="126">
        <f>AF301/VLOOKUP($S301,'CP$'!$B$5:$D$74,2,FALSE)</f>
        <v/>
      </c>
      <c r="AI301" s="126">
        <f>AG301/VLOOKUP($S301,'CP$'!$B$5:$D$74,2,FALSE)</f>
        <v/>
      </c>
      <c r="AJ301" s="52" t="n"/>
      <c r="AK301" s="127" t="inlineStr">
        <is>
          <t>Sales Variable</t>
        </is>
      </c>
      <c r="AL301" s="218" t="n"/>
      <c r="AM301" s="129" t="n"/>
      <c r="AN301" s="121" t="n"/>
      <c r="AO301" s="130" t="n"/>
      <c r="AP301" s="131">
        <f>IFERROR(AO301/AM301,"")</f>
        <v/>
      </c>
      <c r="AQ301" s="219">
        <f>AO301*CC301</f>
        <v/>
      </c>
      <c r="AR301" s="219" t="n"/>
      <c r="AS301" s="220">
        <f>AQ301-AR301</f>
        <v/>
      </c>
      <c r="AT301" s="217">
        <f>AS301/VLOOKUP($T301,'USD Converstion'!$C$7:$D$174,2,FALSE)</f>
        <v/>
      </c>
      <c r="AU301" s="52" t="n"/>
      <c r="AV301" s="221" t="n">
        <v>43957</v>
      </c>
      <c r="AW301" s="222" t="n">
        <v>14665.76699029126</v>
      </c>
      <c r="AX301" s="222" t="n"/>
      <c r="AY301" s="223" t="n"/>
      <c r="AZ301" s="52" t="n"/>
      <c r="BA301" s="137" t="n"/>
      <c r="BB301" s="138" t="inlineStr">
        <is>
          <t xml:space="preserve"> </t>
        </is>
      </c>
      <c r="BC301" s="52" t="n"/>
      <c r="BD301" s="219" t="n">
        <v>82400</v>
      </c>
      <c r="BE301" s="219" t="n">
        <v>20600</v>
      </c>
      <c r="BF301" s="219" t="n"/>
      <c r="BG301" s="120">
        <f>BF301+BE301+BD301</f>
        <v/>
      </c>
      <c r="BH301" s="217">
        <f>IF(LOWER(T301)="ILS",12,1)*BG301/VLOOKUP($T301,CPC_USDConversion_xlTbl[[Currency2]:[Units/1 USD]],2,FALSE)</f>
        <v/>
      </c>
      <c r="BI301" s="224">
        <f>BH301/VLOOKUP($S301,'CP$'!$B$5:$D$74,2,FALSE)</f>
        <v/>
      </c>
      <c r="BJ301" s="140" t="n">
        <v>90000</v>
      </c>
      <c r="BK301" s="140" t="n">
        <v>125000</v>
      </c>
      <c r="BL301" s="141">
        <f>IFERROR(U301/X301,"")</f>
        <v/>
      </c>
      <c r="BM301" s="141">
        <f>IFERROR(V301/X301,"")</f>
        <v/>
      </c>
      <c r="BN301" s="141">
        <f>IFERROR(W301/X301,"")</f>
        <v/>
      </c>
      <c r="BO301" s="141">
        <f>IFERROR(AA301/AD301,"")</f>
        <v/>
      </c>
      <c r="BP301" s="141">
        <f>IFERROR(AB301/AD301,"")</f>
        <v/>
      </c>
      <c r="BQ301" s="141">
        <f>IFERROR(AC301/AD301,"")</f>
        <v/>
      </c>
      <c r="BR301" s="119" t="n">
        <v>2</v>
      </c>
      <c r="BS301" s="119" t="n">
        <v>4</v>
      </c>
      <c r="BT301" s="119" t="n">
        <v>4</v>
      </c>
      <c r="BU301" s="119" t="n">
        <v>0</v>
      </c>
      <c r="BV301" s="119" t="n"/>
      <c r="BW301" s="119" t="n"/>
      <c r="BX301" s="119" t="n"/>
      <c r="BY301" s="119" t="n"/>
      <c r="BZ301" s="119" t="inlineStr">
        <is>
          <t>Employee</t>
        </is>
      </c>
      <c r="CA301" s="142" t="inlineStr">
        <is>
          <t>E41P</t>
        </is>
      </c>
      <c r="CB301" s="131" t="n">
        <v>1</v>
      </c>
      <c r="CC301" s="143">
        <f>IF(P301&gt;1,1,P301)*CB301</f>
        <v/>
      </c>
      <c r="CD301" s="143" t="n"/>
      <c r="CE301" s="222" t="n">
        <v>44895</v>
      </c>
      <c r="CF301" s="86" t="n"/>
      <c r="CG301" s="219" t="n">
        <v>102639.0243902439</v>
      </c>
      <c r="CH301" s="217">
        <f>IF(LOWER(T301)="ILS",12,1)*CG301/VLOOKUP($T301,CPC_USDConversion_xlTbl[[Currency2]:[Units/1 USD]],2,FALSE)</f>
        <v/>
      </c>
      <c r="CI301" s="225">
        <f>AF301</f>
        <v/>
      </c>
      <c r="CJ301" s="225">
        <f>IFERROR(CI301-CH301,"")</f>
        <v/>
      </c>
      <c r="CK301" s="140">
        <f>ROUND(AN301*CC301,-2)</f>
        <v/>
      </c>
      <c r="CL301" s="217">
        <f>CK301/VLOOKUP($T301,'USD Converstion'!$C$7:$D$174,2,FALSE)</f>
        <v/>
      </c>
      <c r="CM301" s="145">
        <f>IF(AD301&gt;X301,1,0)</f>
        <v/>
      </c>
      <c r="CN301" s="225">
        <f>IF(CM301&gt;0,AG301,0)</f>
        <v/>
      </c>
      <c r="CO301" s="225">
        <f>IF(CM301=0,0,AF301)</f>
        <v/>
      </c>
      <c r="CP301" s="146" t="n">
        <v>0</v>
      </c>
      <c r="CQ301" s="147" t="n">
        <v>0</v>
      </c>
      <c r="CR301" s="225">
        <f>AM301/VLOOKUP(T301,'USD Converstion'!$C$7:$D$174,2,FALSE)</f>
        <v/>
      </c>
      <c r="CS301" s="226">
        <f>AT301</f>
        <v/>
      </c>
      <c r="CT301" s="222" t="n">
        <v>0</v>
      </c>
      <c r="CU301" s="227" t="n">
        <v>0</v>
      </c>
      <c r="CV301" s="145">
        <f>IF(AX301&gt;0,1,0)</f>
        <v/>
      </c>
      <c r="CW301" s="145">
        <f>IF(AY301&gt;0,1,0)</f>
        <v/>
      </c>
      <c r="CX301" s="52" t="n">
        <v>0</v>
      </c>
      <c r="DM301">
        <f>IF(LOWER(T301)="ILS",12,1)*Y301/VLOOKUP($T301,CPC_USDConversion_xlTbl[[Currency2]:[Units/1 USD]],2,FALSE)</f>
        <v/>
      </c>
    </row>
    <row r="302">
      <c r="B302" s="113" t="n">
        <v>108304</v>
      </c>
      <c r="C302" s="113" t="n">
        <v>118565</v>
      </c>
      <c r="D302" s="113" t="n">
        <v>39016</v>
      </c>
      <c r="E302" s="114" t="inlineStr">
        <is>
          <t>Gethin Jones</t>
        </is>
      </c>
      <c r="F302" s="152" t="inlineStr">
        <is>
          <t>Beyond The Permiter Security Architect UKI</t>
        </is>
      </c>
      <c r="G302" s="113" t="inlineStr">
        <is>
          <t>Beyond the Perimeter Security Experts EMEA</t>
        </is>
      </c>
      <c r="H302" s="113" t="inlineStr">
        <is>
          <t>Christian Sandberg</t>
        </is>
      </c>
      <c r="I302" s="113" t="inlineStr">
        <is>
          <t>Peter Sandkuijl</t>
        </is>
      </c>
      <c r="J302" s="114" t="inlineStr">
        <is>
          <t>Bruno Darmon</t>
        </is>
      </c>
      <c r="K302" s="114" t="inlineStr">
        <is>
          <t>Bruno Darmon</t>
        </is>
      </c>
      <c r="L302" s="113" t="inlineStr">
        <is>
          <t>EMEA Sales</t>
        </is>
      </c>
      <c r="M302" s="115" t="n">
        <v>1</v>
      </c>
      <c r="N302" s="151">
        <f>LEFT(CA302,3)</f>
        <v/>
      </c>
      <c r="O302" s="216" t="n">
        <v>42898</v>
      </c>
      <c r="P302" s="118">
        <f>($D$5-O302)/365</f>
        <v/>
      </c>
      <c r="Q302" s="119">
        <f>Q302</f>
        <v/>
      </c>
      <c r="R302" s="52" t="n"/>
      <c r="S302" s="120" t="inlineStr">
        <is>
          <t>Great Britain</t>
        </is>
      </c>
      <c r="T302" s="120" t="inlineStr">
        <is>
          <t>GBP</t>
        </is>
      </c>
      <c r="U302" s="120" t="n">
        <v>107500</v>
      </c>
      <c r="V302" s="120" t="n">
        <v>18118.18181818182</v>
      </c>
      <c r="W302" s="120" t="n"/>
      <c r="X302" s="120">
        <f>W302+V302+U302</f>
        <v/>
      </c>
      <c r="Y302" s="121" t="n"/>
      <c r="Z302" s="121" t="n"/>
      <c r="AA302" s="122" t="n"/>
      <c r="AB302" s="122" t="n"/>
      <c r="AC302" s="122" t="n"/>
      <c r="AD302" s="123">
        <f>AC302+AB302+AA302</f>
        <v/>
      </c>
      <c r="AE302" s="124">
        <f>IFERROR(AD302/X302-1,"")</f>
        <v/>
      </c>
      <c r="AF302" s="217">
        <f>IF(LOWER(T302)="ILS",12,1)*X302/VLOOKUP($T302,CPC_USDConversion_xlTbl[[Currency2]:[Units/1 USD]],2,FALSE)</f>
        <v/>
      </c>
      <c r="AG302" s="217">
        <f>IF(LOWER(T302)="ILS",12,1)*AD302/VLOOKUP($T302,CPC_USDConversion_xlTbl[[Currency2]:[Units/1 USD]],2,FALSE)</f>
        <v/>
      </c>
      <c r="AH302" s="126">
        <f>AF302/VLOOKUP($S302,'CP$'!$B$5:$D$74,2,FALSE)</f>
        <v/>
      </c>
      <c r="AI302" s="126">
        <f>AG302/VLOOKUP($S302,'CP$'!$B$5:$D$74,2,FALSE)</f>
        <v/>
      </c>
      <c r="AJ302" s="52" t="n"/>
      <c r="AK302" s="127" t="inlineStr">
        <is>
          <t>Sales Variable</t>
        </is>
      </c>
      <c r="AL302" s="218" t="n"/>
      <c r="AM302" s="129" t="n"/>
      <c r="AN302" s="121" t="n"/>
      <c r="AO302" s="130" t="n"/>
      <c r="AP302" s="131">
        <f>IFERROR(AO302/AM302,"")</f>
        <v/>
      </c>
      <c r="AQ302" s="219">
        <f>AO302*CC302</f>
        <v/>
      </c>
      <c r="AR302" s="219" t="n"/>
      <c r="AS302" s="220">
        <f>AQ302-AR302</f>
        <v/>
      </c>
      <c r="AT302" s="217">
        <f>AS302/VLOOKUP($T302,'USD Converstion'!$C$7:$D$174,2,FALSE)</f>
        <v/>
      </c>
      <c r="AU302" s="52" t="n"/>
      <c r="AV302" s="221" t="n">
        <v>43957</v>
      </c>
      <c r="AW302" s="222" t="n">
        <v>19589.26213592233</v>
      </c>
      <c r="AX302" s="222" t="n"/>
      <c r="AY302" s="223" t="n"/>
      <c r="AZ302" s="52" t="n"/>
      <c r="BA302" s="137" t="inlineStr">
        <is>
          <t>April, 2020 - Promotion change from Team:Tobias Glasow - Beyond the perimeter Security Experts, Title:Beyond The Permiter Security Architect UKI to Team:Mark Hitchins - Channel &amp; SI, Title:Security Engineer</t>
        </is>
      </c>
      <c r="BB302" s="138" t="inlineStr">
        <is>
          <t xml:space="preserve"> </t>
        </is>
      </c>
      <c r="BC302" s="52" t="n"/>
      <c r="BD302" s="219" t="n">
        <v>74000</v>
      </c>
      <c r="BE302" s="219" t="n">
        <v>18000</v>
      </c>
      <c r="BF302" s="219" t="n"/>
      <c r="BG302" s="120">
        <f>BF302+BE302+BD302</f>
        <v/>
      </c>
      <c r="BH302" s="217">
        <f>IF(LOWER(T302)="ILS",12,1)*BG302/VLOOKUP($T302,CPC_USDConversion_xlTbl[[Currency2]:[Units/1 USD]],2,FALSE)</f>
        <v/>
      </c>
      <c r="BI302" s="224">
        <f>BH302/VLOOKUP($S302,'CP$'!$B$5:$D$74,2,FALSE)</f>
        <v/>
      </c>
      <c r="BJ302" s="140" t="n">
        <v>80000</v>
      </c>
      <c r="BK302" s="140" t="n">
        <v>130000</v>
      </c>
      <c r="BL302" s="141">
        <f>IFERROR(U302/X302,"")</f>
        <v/>
      </c>
      <c r="BM302" s="141">
        <f>IFERROR(V302/X302,"")</f>
        <v/>
      </c>
      <c r="BN302" s="141">
        <f>IFERROR(W302/X302,"")</f>
        <v/>
      </c>
      <c r="BO302" s="141">
        <f>IFERROR(AA302/AD302,"")</f>
        <v/>
      </c>
      <c r="BP302" s="141">
        <f>IFERROR(AB302/AD302,"")</f>
        <v/>
      </c>
      <c r="BQ302" s="141">
        <f>IFERROR(AC302/AD302,"")</f>
        <v/>
      </c>
      <c r="BR302" s="119" t="n">
        <v>3</v>
      </c>
      <c r="BS302" s="119" t="n">
        <v>4</v>
      </c>
      <c r="BT302" s="119" t="n">
        <v>4</v>
      </c>
      <c r="BU302" s="119" t="n">
        <v>0</v>
      </c>
      <c r="BV302" s="119" t="n"/>
      <c r="BW302" s="119" t="n"/>
      <c r="BX302" s="119" t="n"/>
      <c r="BY302" s="119" t="n"/>
      <c r="BZ302" s="119" t="inlineStr">
        <is>
          <t>Employee</t>
        </is>
      </c>
      <c r="CA302" s="142" t="inlineStr">
        <is>
          <t>E41P</t>
        </is>
      </c>
      <c r="CB302" s="131" t="n">
        <v>1</v>
      </c>
      <c r="CC302" s="143">
        <f>IF(P302&gt;1,1,P302)*CB302</f>
        <v/>
      </c>
      <c r="CD302" s="143" t="n"/>
      <c r="CE302" s="222" t="n">
        <v>46690.8</v>
      </c>
      <c r="CF302" s="86" t="n"/>
      <c r="CG302" s="219" t="n">
        <v>95809.75609756098</v>
      </c>
      <c r="CH302" s="217">
        <f>IF(LOWER(T302)="ILS",12,1)*CG302/VLOOKUP($T302,CPC_USDConversion_xlTbl[[Currency2]:[Units/1 USD]],2,FALSE)</f>
        <v/>
      </c>
      <c r="CI302" s="225">
        <f>AF302</f>
        <v/>
      </c>
      <c r="CJ302" s="225">
        <f>IFERROR(CI302-CH302,"")</f>
        <v/>
      </c>
      <c r="CK302" s="140">
        <f>ROUND(AN302*CC302,-2)</f>
        <v/>
      </c>
      <c r="CL302" s="217">
        <f>CK302/VLOOKUP($T302,'USD Converstion'!$C$7:$D$174,2,FALSE)</f>
        <v/>
      </c>
      <c r="CM302" s="145">
        <f>IF(AD302&gt;X302,1,0)</f>
        <v/>
      </c>
      <c r="CN302" s="225">
        <f>IF(CM302&gt;0,AG302,0)</f>
        <v/>
      </c>
      <c r="CO302" s="225">
        <f>IF(CM302=0,0,AF302)</f>
        <v/>
      </c>
      <c r="CP302" s="146" t="n">
        <v>0</v>
      </c>
      <c r="CQ302" s="147" t="n">
        <v>0</v>
      </c>
      <c r="CR302" s="225">
        <f>AM302/VLOOKUP(T302,'USD Converstion'!$C$7:$D$174,2,FALSE)</f>
        <v/>
      </c>
      <c r="CS302" s="226">
        <f>AT302</f>
        <v/>
      </c>
      <c r="CT302" s="222" t="n">
        <v>0</v>
      </c>
      <c r="CU302" s="227" t="n">
        <v>0</v>
      </c>
      <c r="CV302" s="145">
        <f>IF(AX302&gt;0,1,0)</f>
        <v/>
      </c>
      <c r="CW302" s="145">
        <f>IF(AY302&gt;0,1,0)</f>
        <v/>
      </c>
      <c r="CX302" s="52" t="n">
        <v>0</v>
      </c>
      <c r="DM302">
        <f>IF(LOWER(T302)="ILS",12,1)*Y302/VLOOKUP($T302,CPC_USDConversion_xlTbl[[Currency2]:[Units/1 USD]],2,FALSE)</f>
        <v/>
      </c>
    </row>
    <row r="303">
      <c r="B303" s="113" t="n">
        <v>105310</v>
      </c>
      <c r="C303" s="113" t="n">
        <v>85006</v>
      </c>
      <c r="D303" s="113" t="n">
        <v>51269</v>
      </c>
      <c r="E303" s="114" t="inlineStr">
        <is>
          <t>Giorgio Brembati</t>
        </is>
      </c>
      <c r="F303" s="152" t="inlineStr">
        <is>
          <t>Security Engineer</t>
        </is>
      </c>
      <c r="G303" s="113" t="inlineStr">
        <is>
          <t>Security Engineering, SER EL</t>
        </is>
      </c>
      <c r="H303" s="113" t="inlineStr">
        <is>
          <t>David Gubiani</t>
        </is>
      </c>
      <c r="I303" s="113" t="inlineStr">
        <is>
          <t>Peter Sandkuijl</t>
        </is>
      </c>
      <c r="J303" s="114" t="inlineStr">
        <is>
          <t>Bruno Darmon</t>
        </is>
      </c>
      <c r="K303" s="114" t="inlineStr">
        <is>
          <t>Bruno Darmon</t>
        </is>
      </c>
      <c r="L303" s="113" t="inlineStr">
        <is>
          <t>EMEA Sales</t>
        </is>
      </c>
      <c r="M303" s="115" t="n">
        <v>1</v>
      </c>
      <c r="N303" s="151">
        <f>LEFT(CA303,3)</f>
        <v/>
      </c>
      <c r="O303" s="216" t="n">
        <v>43394</v>
      </c>
      <c r="P303" s="118">
        <f>($D$5-O303)/365</f>
        <v/>
      </c>
      <c r="Q303" s="119">
        <f>Q303</f>
        <v/>
      </c>
      <c r="R303" s="52" t="n"/>
      <c r="S303" s="120" t="inlineStr">
        <is>
          <t>Italy</t>
        </is>
      </c>
      <c r="T303" s="120" t="inlineStr">
        <is>
          <t>EUR</t>
        </is>
      </c>
      <c r="U303" s="120" t="n">
        <v>74500</v>
      </c>
      <c r="V303" s="120" t="n">
        <v>12118.18181818182</v>
      </c>
      <c r="W303" s="120" t="n"/>
      <c r="X303" s="120">
        <f>W303+V303+U303</f>
        <v/>
      </c>
      <c r="Y303" s="121" t="n"/>
      <c r="Z303" s="121" t="n"/>
      <c r="AA303" s="122" t="n"/>
      <c r="AB303" s="122" t="n"/>
      <c r="AC303" s="122" t="n"/>
      <c r="AD303" s="123">
        <f>AC303+AB303+AA303</f>
        <v/>
      </c>
      <c r="AE303" s="124">
        <f>IFERROR(AD303/X303-1,"")</f>
        <v/>
      </c>
      <c r="AF303" s="217">
        <f>IF(LOWER(T303)="ILS",12,1)*X303/VLOOKUP($T303,CPC_USDConversion_xlTbl[[Currency2]:[Units/1 USD]],2,FALSE)</f>
        <v/>
      </c>
      <c r="AG303" s="217">
        <f>IF(LOWER(T303)="ILS",12,1)*AD303/VLOOKUP($T303,CPC_USDConversion_xlTbl[[Currency2]:[Units/1 USD]],2,FALSE)</f>
        <v/>
      </c>
      <c r="AH303" s="126">
        <f>AF303/VLOOKUP($S303,'CP$'!$B$5:$D$74,2,FALSE)</f>
        <v/>
      </c>
      <c r="AI303" s="126">
        <f>AG303/VLOOKUP($S303,'CP$'!$B$5:$D$74,2,FALSE)</f>
        <v/>
      </c>
      <c r="AJ303" s="52" t="n"/>
      <c r="AK303" s="127" t="inlineStr">
        <is>
          <t>Sales Variable</t>
        </is>
      </c>
      <c r="AL303" s="218" t="n"/>
      <c r="AM303" s="129" t="n"/>
      <c r="AN303" s="121" t="n"/>
      <c r="AO303" s="130" t="n"/>
      <c r="AP303" s="131">
        <f>IFERROR(AO303/AM303,"")</f>
        <v/>
      </c>
      <c r="AQ303" s="219">
        <f>AO303*CC303</f>
        <v/>
      </c>
      <c r="AR303" s="219" t="n"/>
      <c r="AS303" s="220">
        <f>AQ303-AR303</f>
        <v/>
      </c>
      <c r="AT303" s="217">
        <f>AS303/VLOOKUP($T303,'USD Converstion'!$C$7:$D$174,2,FALSE)</f>
        <v/>
      </c>
      <c r="AU303" s="52" t="n"/>
      <c r="AV303" s="221" t="n">
        <v>43957</v>
      </c>
      <c r="AW303" s="222" t="n">
        <v>9844.844660194174</v>
      </c>
      <c r="AX303" s="222" t="n"/>
      <c r="AY303" s="223" t="n"/>
      <c r="AZ303" s="52" t="n"/>
      <c r="BA303" s="137" t="inlineStr">
        <is>
          <t xml:space="preserve">Jan 1, 2021 - EL Comp update from 42,400 base + 10,600 commission (53,000 OTE) to 52,000 base + 13,000 commission (65,000 OTE). JS from E61P to E51P. </t>
        </is>
      </c>
      <c r="BB303" s="138" t="inlineStr">
        <is>
          <t xml:space="preserve"> </t>
        </is>
      </c>
      <c r="BC303" s="52" t="n"/>
      <c r="BD303" s="219" t="n">
        <v>38000</v>
      </c>
      <c r="BE303" s="219" t="n">
        <v>5000</v>
      </c>
      <c r="BF303" s="219" t="n"/>
      <c r="BG303" s="120">
        <f>BF303+BE303+BD303</f>
        <v/>
      </c>
      <c r="BH303" s="217">
        <f>IF(LOWER(T303)="ILS",12,1)*BG303/VLOOKUP($T303,CPC_USDConversion_xlTbl[[Currency2]:[Units/1 USD]],2,FALSE)</f>
        <v/>
      </c>
      <c r="BI303" s="224">
        <f>BH303/VLOOKUP($S303,'CP$'!$B$5:$D$74,2,FALSE)</f>
        <v/>
      </c>
      <c r="BJ303" s="140" t="n">
        <v>50000</v>
      </c>
      <c r="BK303" s="140" t="n">
        <v>95000</v>
      </c>
      <c r="BL303" s="141">
        <f>IFERROR(U303/X303,"")</f>
        <v/>
      </c>
      <c r="BM303" s="141">
        <f>IFERROR(V303/X303,"")</f>
        <v/>
      </c>
      <c r="BN303" s="141">
        <f>IFERROR(W303/X303,"")</f>
        <v/>
      </c>
      <c r="BO303" s="141">
        <f>IFERROR(AA303/AD303,"")</f>
        <v/>
      </c>
      <c r="BP303" s="141">
        <f>IFERROR(AB303/AD303,"")</f>
        <v/>
      </c>
      <c r="BQ303" s="141">
        <f>IFERROR(AC303/AD303,"")</f>
        <v/>
      </c>
      <c r="BR303" s="119" t="n">
        <v>3</v>
      </c>
      <c r="BS303" s="119" t="n">
        <v>4</v>
      </c>
      <c r="BT303" s="119" t="n">
        <v>4</v>
      </c>
      <c r="BU303" s="119" t="n">
        <v>0</v>
      </c>
      <c r="BV303" s="119" t="n"/>
      <c r="BW303" s="119" t="n"/>
      <c r="BX303" s="119" t="n"/>
      <c r="BY303" s="119" t="n"/>
      <c r="BZ303" s="119" t="inlineStr">
        <is>
          <t>Employee</t>
        </is>
      </c>
      <c r="CA303" s="142" t="inlineStr">
        <is>
          <t>E51P</t>
        </is>
      </c>
      <c r="CB303" s="131" t="n">
        <v>1</v>
      </c>
      <c r="CC303" s="143">
        <f>IF(P303&gt;1,1,P303)*CB303</f>
        <v/>
      </c>
      <c r="CD303" s="143" t="n"/>
      <c r="CE303" s="222" t="n">
        <v>11253.68</v>
      </c>
      <c r="CF303" s="86" t="n"/>
      <c r="CG303" s="219" t="n">
        <v>51907.31707317074</v>
      </c>
      <c r="CH303" s="217">
        <f>IF(LOWER(T303)="ILS",12,1)*CG303/VLOOKUP($T303,CPC_USDConversion_xlTbl[[Currency2]:[Units/1 USD]],2,FALSE)</f>
        <v/>
      </c>
      <c r="CI303" s="225">
        <f>AF303</f>
        <v/>
      </c>
      <c r="CJ303" s="225">
        <f>IFERROR(CI303-CH303,"")</f>
        <v/>
      </c>
      <c r="CK303" s="140">
        <f>ROUND(AN303*CC303,-2)</f>
        <v/>
      </c>
      <c r="CL303" s="217">
        <f>CK303/VLOOKUP($T303,'USD Converstion'!$C$7:$D$174,2,FALSE)</f>
        <v/>
      </c>
      <c r="CM303" s="145">
        <f>IF(AD303&gt;X303,1,0)</f>
        <v/>
      </c>
      <c r="CN303" s="225">
        <f>IF(CM303&gt;0,AG303,0)</f>
        <v/>
      </c>
      <c r="CO303" s="225">
        <f>IF(CM303=0,0,AF303)</f>
        <v/>
      </c>
      <c r="CP303" s="146" t="n">
        <v>0</v>
      </c>
      <c r="CQ303" s="147" t="n">
        <v>0</v>
      </c>
      <c r="CR303" s="225">
        <f>AM303/VLOOKUP(T303,'USD Converstion'!$C$7:$D$174,2,FALSE)</f>
        <v/>
      </c>
      <c r="CS303" s="226">
        <f>AT303</f>
        <v/>
      </c>
      <c r="CT303" s="222" t="n">
        <v>0</v>
      </c>
      <c r="CU303" s="227" t="n">
        <v>0</v>
      </c>
      <c r="CV303" s="145">
        <f>IF(AX303&gt;0,1,0)</f>
        <v/>
      </c>
      <c r="CW303" s="145">
        <f>IF(AY303&gt;0,1,0)</f>
        <v/>
      </c>
      <c r="CX303" s="52" t="n">
        <v>0</v>
      </c>
      <c r="DM303">
        <f>IF(LOWER(T303)="ILS",12,1)*Y303/VLOOKUP($T303,CPC_USDConversion_xlTbl[[Currency2]:[Units/1 USD]],2,FALSE)</f>
        <v/>
      </c>
    </row>
    <row r="304">
      <c r="B304" s="113" t="n">
        <v>127275</v>
      </c>
      <c r="C304" s="113" t="n">
        <v>75474</v>
      </c>
      <c r="D304" s="113" t="n"/>
      <c r="E304" s="114" t="inlineStr">
        <is>
          <t>Gokhan Haskoylu</t>
        </is>
      </c>
      <c r="F304" s="152" t="inlineStr">
        <is>
          <t>SE Manager, Turkey &amp; GCC</t>
        </is>
      </c>
      <c r="G304" s="113" t="inlineStr">
        <is>
          <t>Security Engineering, Middle East</t>
        </is>
      </c>
      <c r="H304" s="113" t="inlineStr">
        <is>
          <t>Eran Nafusi</t>
        </is>
      </c>
      <c r="I304" s="113" t="inlineStr">
        <is>
          <t>Peter Sandkuijl</t>
        </is>
      </c>
      <c r="J304" s="114" t="inlineStr">
        <is>
          <t>Bruno Darmon</t>
        </is>
      </c>
      <c r="K304" s="114" t="inlineStr">
        <is>
          <t>Bruno Darmon</t>
        </is>
      </c>
      <c r="L304" s="113" t="inlineStr">
        <is>
          <t>EMEA Sales</t>
        </is>
      </c>
      <c r="M304" s="115" t="n">
        <v>1</v>
      </c>
      <c r="N304" s="151">
        <f>LEFT(CA304,3)</f>
        <v/>
      </c>
      <c r="O304" s="216" t="n">
        <v>40735</v>
      </c>
      <c r="P304" s="118">
        <f>($D$5-O304)/365</f>
        <v/>
      </c>
      <c r="Q304" s="119">
        <f>Q304</f>
        <v/>
      </c>
      <c r="R304" s="52" t="n"/>
      <c r="S304" s="120" t="inlineStr">
        <is>
          <t>Turkey</t>
        </is>
      </c>
      <c r="T304" s="120" t="inlineStr">
        <is>
          <t>USD</t>
        </is>
      </c>
      <c r="U304" s="120" t="n">
        <v>152375</v>
      </c>
      <c r="V304" s="120" t="n">
        <v>26300</v>
      </c>
      <c r="W304" s="120" t="n"/>
      <c r="X304" s="120">
        <f>W304+V304+U304</f>
        <v/>
      </c>
      <c r="Y304" s="121" t="n"/>
      <c r="Z304" s="121" t="n"/>
      <c r="AA304" s="122" t="n"/>
      <c r="AB304" s="122" t="n"/>
      <c r="AC304" s="122" t="n"/>
      <c r="AD304" s="123">
        <f>AC304+AB304+AA304</f>
        <v/>
      </c>
      <c r="AE304" s="124">
        <f>IFERROR(AD304/X304-1,"")</f>
        <v/>
      </c>
      <c r="AF304" s="217">
        <f>IF(LOWER(T304)="ILS",12,1)*X304/VLOOKUP($T304,CPC_USDConversion_xlTbl[[Currency2]:[Units/1 USD]],2,FALSE)</f>
        <v/>
      </c>
      <c r="AG304" s="217">
        <f>IF(LOWER(T304)="ILS",12,1)*AD304/VLOOKUP($T304,CPC_USDConversion_xlTbl[[Currency2]:[Units/1 USD]],2,FALSE)</f>
        <v/>
      </c>
      <c r="AH304" s="126">
        <f>AF304/VLOOKUP($S304,'CP$'!$B$5:$D$74,2,FALSE)</f>
        <v/>
      </c>
      <c r="AI304" s="126">
        <f>AG304/VLOOKUP($S304,'CP$'!$B$5:$D$74,2,FALSE)</f>
        <v/>
      </c>
      <c r="AJ304" s="52" t="n"/>
      <c r="AK304" s="127" t="inlineStr">
        <is>
          <t>Sales Variable</t>
        </is>
      </c>
      <c r="AL304" s="218" t="n"/>
      <c r="AM304" s="129" t="n"/>
      <c r="AN304" s="121" t="n"/>
      <c r="AO304" s="130" t="n"/>
      <c r="AP304" s="131">
        <f>IFERROR(AO304/AM304,"")</f>
        <v/>
      </c>
      <c r="AQ304" s="219">
        <f>AO304*CC304</f>
        <v/>
      </c>
      <c r="AR304" s="219" t="n"/>
      <c r="AS304" s="220">
        <f>AQ304-AR304</f>
        <v/>
      </c>
      <c r="AT304" s="217">
        <f>AS304/VLOOKUP($T304,'USD Converstion'!$C$7:$D$174,2,FALSE)</f>
        <v/>
      </c>
      <c r="AU304" s="52" t="n"/>
      <c r="AV304" s="221" t="n">
        <v>43859</v>
      </c>
      <c r="AW304" s="222" t="n">
        <v>29298.97087378641</v>
      </c>
      <c r="AX304" s="222" t="n"/>
      <c r="AY304" s="223" t="n"/>
      <c r="AZ304" s="52" t="n"/>
      <c r="BA304" s="137" t="inlineStr">
        <is>
          <t>Jan, 2021: title change from SE TL to SE Manager, Turkey &amp; GCC || October, 2020 - Compensation change from Salary (base):624000,Sales Variable:156000,Total Compensation:780000 to Salary (base):800000,Sales Variable:200000,Total Compensation:1000000</t>
        </is>
      </c>
      <c r="BB304" s="138" t="inlineStr">
        <is>
          <t xml:space="preserve"> </t>
        </is>
      </c>
      <c r="BC304" s="52" t="n"/>
      <c r="BD304" s="219" t="n">
        <v>59200</v>
      </c>
      <c r="BE304" s="219" t="n">
        <v>14800</v>
      </c>
      <c r="BF304" s="219" t="n"/>
      <c r="BG304" s="120">
        <f>BF304+BE304+BD304</f>
        <v/>
      </c>
      <c r="BH304" s="217">
        <f>IF(LOWER(T304)="ILS",12,1)*BG304/VLOOKUP($T304,CPC_USDConversion_xlTbl[[Currency2]:[Units/1 USD]],2,FALSE)</f>
        <v/>
      </c>
      <c r="BI304" s="224">
        <f>BH304/VLOOKUP($S304,'CP$'!$B$5:$D$74,2,FALSE)</f>
        <v/>
      </c>
      <c r="BJ304" s="140" t="n">
        <v>115000</v>
      </c>
      <c r="BK304" s="140" t="n">
        <v>145000</v>
      </c>
      <c r="BL304" s="141">
        <f>IFERROR(U304/X304,"")</f>
        <v/>
      </c>
      <c r="BM304" s="141">
        <f>IFERROR(V304/X304,"")</f>
        <v/>
      </c>
      <c r="BN304" s="141">
        <f>IFERROR(W304/X304,"")</f>
        <v/>
      </c>
      <c r="BO304" s="141">
        <f>IFERROR(AA304/AD304,"")</f>
        <v/>
      </c>
      <c r="BP304" s="141">
        <f>IFERROR(AB304/AD304,"")</f>
        <v/>
      </c>
      <c r="BQ304" s="141">
        <f>IFERROR(AC304/AD304,"")</f>
        <v/>
      </c>
      <c r="BR304" s="119" t="n">
        <v>4</v>
      </c>
      <c r="BS304" s="119" t="n">
        <v>4</v>
      </c>
      <c r="BT304" s="119" t="n">
        <v>4</v>
      </c>
      <c r="BU304" s="119" t="n">
        <v>0</v>
      </c>
      <c r="BV304" s="119" t="n"/>
      <c r="BW304" s="119" t="n"/>
      <c r="BX304" s="119" t="n"/>
      <c r="BY304" s="119" t="n"/>
      <c r="BZ304" s="119" t="inlineStr">
        <is>
          <t>Employee</t>
        </is>
      </c>
      <c r="CA304" s="142" t="inlineStr">
        <is>
          <t>E41M</t>
        </is>
      </c>
      <c r="CB304" s="131" t="n">
        <v>1</v>
      </c>
      <c r="CC304" s="143">
        <f>IF(P304&gt;1,1,P304)*CB304</f>
        <v/>
      </c>
      <c r="CD304" s="143" t="n"/>
      <c r="CE304" s="222" t="n">
        <v>62613.56</v>
      </c>
      <c r="CF304" s="86" t="n"/>
      <c r="CG304" s="219" t="n">
        <v>108910.8013937282</v>
      </c>
      <c r="CH304" s="217">
        <f>IF(LOWER(T304)="ILS",12,1)*CG304/VLOOKUP($T304,CPC_USDConversion_xlTbl[[Currency2]:[Units/1 USD]],2,FALSE)</f>
        <v/>
      </c>
      <c r="CI304" s="225">
        <f>AF304</f>
        <v/>
      </c>
      <c r="CJ304" s="225">
        <f>IFERROR(CI304-CH304,"")</f>
        <v/>
      </c>
      <c r="CK304" s="140">
        <f>ROUND(AN304*CC304,-2)</f>
        <v/>
      </c>
      <c r="CL304" s="217">
        <f>CK304/VLOOKUP($T304,'USD Converstion'!$C$7:$D$174,2,FALSE)</f>
        <v/>
      </c>
      <c r="CM304" s="145">
        <f>IF(AD304&gt;X304,1,0)</f>
        <v/>
      </c>
      <c r="CN304" s="225">
        <f>IF(CM304&gt;0,AG304,0)</f>
        <v/>
      </c>
      <c r="CO304" s="225">
        <f>IF(CM304=0,0,AF304)</f>
        <v/>
      </c>
      <c r="CP304" s="146" t="n">
        <v>0</v>
      </c>
      <c r="CQ304" s="147" t="n">
        <v>0</v>
      </c>
      <c r="CR304" s="225">
        <f>AM304/VLOOKUP(T304,'USD Converstion'!$C$7:$D$174,2,FALSE)</f>
        <v/>
      </c>
      <c r="CS304" s="226">
        <f>AT304</f>
        <v/>
      </c>
      <c r="CT304" s="222" t="n">
        <v>0</v>
      </c>
      <c r="CU304" s="227" t="n">
        <v>0</v>
      </c>
      <c r="CV304" s="145">
        <f>IF(AX304&gt;0,1,0)</f>
        <v/>
      </c>
      <c r="CW304" s="145">
        <f>IF(AY304&gt;0,1,0)</f>
        <v/>
      </c>
      <c r="CX304" s="52" t="n">
        <v>0</v>
      </c>
      <c r="DM304">
        <f>IF(LOWER(T304)="ILS",12,1)*Y304/VLOOKUP($T304,CPC_USDConversion_xlTbl[[Currency2]:[Units/1 USD]],2,FALSE)</f>
        <v/>
      </c>
    </row>
    <row r="305">
      <c r="B305" s="113" t="n">
        <v>130115</v>
      </c>
      <c r="C305" s="113" t="n">
        <v>67015</v>
      </c>
      <c r="D305" s="113" t="n">
        <v>114799</v>
      </c>
      <c r="E305" s="114" t="inlineStr">
        <is>
          <t>Gonzalo Rocamador</t>
        </is>
      </c>
      <c r="F305" s="152" t="inlineStr">
        <is>
          <t>Cloud Security Architect</t>
        </is>
      </c>
      <c r="G305" s="113" t="inlineStr">
        <is>
          <t>Security Expert EMEA</t>
        </is>
      </c>
      <c r="H305" s="113" t="inlineStr">
        <is>
          <t>Derek Middlemiss</t>
        </is>
      </c>
      <c r="I305" s="113" t="inlineStr">
        <is>
          <t>Peter Sandkuijl</t>
        </is>
      </c>
      <c r="J305" s="114" t="inlineStr">
        <is>
          <t>Bruno Darmon</t>
        </is>
      </c>
      <c r="K305" s="114" t="inlineStr">
        <is>
          <t>Bruno Darmon</t>
        </is>
      </c>
      <c r="L305" s="113" t="inlineStr">
        <is>
          <t>EMEA Sales</t>
        </is>
      </c>
      <c r="M305" s="115" t="n">
        <v>1</v>
      </c>
      <c r="N305" s="151">
        <f>LEFT(CA305,3)</f>
        <v/>
      </c>
      <c r="O305" s="216" t="n">
        <v>42671</v>
      </c>
      <c r="P305" s="118">
        <f>($D$5-O305)/365</f>
        <v/>
      </c>
      <c r="Q305" s="119">
        <f>Q305</f>
        <v/>
      </c>
      <c r="R305" s="52" t="n"/>
      <c r="S305" s="120" t="inlineStr">
        <is>
          <t>France</t>
        </is>
      </c>
      <c r="T305" s="120" t="inlineStr">
        <is>
          <t>EUR</t>
        </is>
      </c>
      <c r="U305" s="120" t="n">
        <v>99500</v>
      </c>
      <c r="V305" s="120" t="n">
        <v>16663.63636363636</v>
      </c>
      <c r="W305" s="120" t="n"/>
      <c r="X305" s="120">
        <f>W305+V305+U305</f>
        <v/>
      </c>
      <c r="Y305" s="121" t="n"/>
      <c r="Z305" s="121" t="n"/>
      <c r="AA305" s="122" t="n"/>
      <c r="AB305" s="122" t="n"/>
      <c r="AC305" s="122" t="n"/>
      <c r="AD305" s="123">
        <f>AC305+AB305+AA305</f>
        <v/>
      </c>
      <c r="AE305" s="124">
        <f>IFERROR(AD305/X305-1,"")</f>
        <v/>
      </c>
      <c r="AF305" s="217">
        <f>IF(LOWER(T305)="ILS",12,1)*X305/VLOOKUP($T305,CPC_USDConversion_xlTbl[[Currency2]:[Units/1 USD]],2,FALSE)</f>
        <v/>
      </c>
      <c r="AG305" s="217">
        <f>IF(LOWER(T305)="ILS",12,1)*AD305/VLOOKUP($T305,CPC_USDConversion_xlTbl[[Currency2]:[Units/1 USD]],2,FALSE)</f>
        <v/>
      </c>
      <c r="AH305" s="126">
        <f>AF305/VLOOKUP($S305,'CP$'!$B$5:$D$74,2,FALSE)</f>
        <v/>
      </c>
      <c r="AI305" s="126">
        <f>AG305/VLOOKUP($S305,'CP$'!$B$5:$D$74,2,FALSE)</f>
        <v/>
      </c>
      <c r="AJ305" s="52" t="n"/>
      <c r="AK305" s="127" t="inlineStr">
        <is>
          <t>Sales Variable</t>
        </is>
      </c>
      <c r="AL305" s="218" t="n"/>
      <c r="AM305" s="129" t="n"/>
      <c r="AN305" s="121" t="n"/>
      <c r="AO305" s="130" t="n"/>
      <c r="AP305" s="131">
        <f>IFERROR(AO305/AM305,"")</f>
        <v/>
      </c>
      <c r="AQ305" s="219">
        <f>AO305*CC305</f>
        <v/>
      </c>
      <c r="AR305" s="219" t="n"/>
      <c r="AS305" s="220">
        <f>AQ305-AR305</f>
        <v/>
      </c>
      <c r="AT305" s="217">
        <f>AS305/VLOOKUP($T305,'USD Converstion'!$C$7:$D$174,2,FALSE)</f>
        <v/>
      </c>
      <c r="AU305" s="52" t="n"/>
      <c r="AV305" s="221" t="n">
        <v>43957</v>
      </c>
      <c r="AW305" s="222" t="n">
        <v>14665.76699029126</v>
      </c>
      <c r="AX305" s="222" t="n"/>
      <c r="AY305" s="223" t="n"/>
      <c r="AZ305" s="52" t="n"/>
      <c r="BA305" s="137" t="n"/>
      <c r="BB305" s="138" t="inlineStr">
        <is>
          <t xml:space="preserve"> </t>
        </is>
      </c>
      <c r="BC305" s="52" t="n"/>
      <c r="BD305" s="219" t="n">
        <v>72000</v>
      </c>
      <c r="BE305" s="219" t="n">
        <v>18000</v>
      </c>
      <c r="BF305" s="219" t="n"/>
      <c r="BG305" s="120">
        <f>BF305+BE305+BD305</f>
        <v/>
      </c>
      <c r="BH305" s="217">
        <f>IF(LOWER(T305)="ILS",12,1)*BG305/VLOOKUP($T305,CPC_USDConversion_xlTbl[[Currency2]:[Units/1 USD]],2,FALSE)</f>
        <v/>
      </c>
      <c r="BI305" s="224">
        <f>BH305/VLOOKUP($S305,'CP$'!$B$5:$D$74,2,FALSE)</f>
        <v/>
      </c>
      <c r="BJ305" s="140" t="n">
        <v>65000</v>
      </c>
      <c r="BK305" s="140" t="n">
        <v>100000</v>
      </c>
      <c r="BL305" s="141">
        <f>IFERROR(U305/X305,"")</f>
        <v/>
      </c>
      <c r="BM305" s="141">
        <f>IFERROR(V305/X305,"")</f>
        <v/>
      </c>
      <c r="BN305" s="141">
        <f>IFERROR(W305/X305,"")</f>
        <v/>
      </c>
      <c r="BO305" s="141">
        <f>IFERROR(AA305/AD305,"")</f>
        <v/>
      </c>
      <c r="BP305" s="141">
        <f>IFERROR(AB305/AD305,"")</f>
        <v/>
      </c>
      <c r="BQ305" s="141">
        <f>IFERROR(AC305/AD305,"")</f>
        <v/>
      </c>
      <c r="BR305" s="119" t="n">
        <v>4</v>
      </c>
      <c r="BS305" s="119" t="n">
        <v>5</v>
      </c>
      <c r="BT305" s="119" t="n">
        <v>4</v>
      </c>
      <c r="BU305" s="119" t="n">
        <v>0</v>
      </c>
      <c r="BV305" s="119" t="n"/>
      <c r="BW305" s="119" t="n"/>
      <c r="BX305" s="119" t="n"/>
      <c r="BY305" s="119" t="n"/>
      <c r="BZ305" s="119" t="inlineStr">
        <is>
          <t>Employee</t>
        </is>
      </c>
      <c r="CA305" s="142" t="inlineStr">
        <is>
          <t>E51P</t>
        </is>
      </c>
      <c r="CB305" s="131" t="n">
        <v>1</v>
      </c>
      <c r="CC305" s="143">
        <f>IF(P305&gt;1,1,P305)*CB305</f>
        <v/>
      </c>
      <c r="CD305" s="143" t="n"/>
      <c r="CE305" s="222" t="n">
        <v>24782.04</v>
      </c>
      <c r="CF305" s="86" t="n"/>
      <c r="CG305" s="219" t="n">
        <v>88004.87804878049</v>
      </c>
      <c r="CH305" s="217">
        <f>IF(LOWER(T305)="ILS",12,1)*CG305/VLOOKUP($T305,CPC_USDConversion_xlTbl[[Currency2]:[Units/1 USD]],2,FALSE)</f>
        <v/>
      </c>
      <c r="CI305" s="225">
        <f>AF305</f>
        <v/>
      </c>
      <c r="CJ305" s="225">
        <f>IFERROR(CI305-CH305,"")</f>
        <v/>
      </c>
      <c r="CK305" s="140">
        <f>ROUND(AN305*CC305,-2)</f>
        <v/>
      </c>
      <c r="CL305" s="217">
        <f>CK305/VLOOKUP($T305,'USD Converstion'!$C$7:$D$174,2,FALSE)</f>
        <v/>
      </c>
      <c r="CM305" s="145">
        <f>IF(AD305&gt;X305,1,0)</f>
        <v/>
      </c>
      <c r="CN305" s="225">
        <f>IF(CM305&gt;0,AG305,0)</f>
        <v/>
      </c>
      <c r="CO305" s="225">
        <f>IF(CM305=0,0,AF305)</f>
        <v/>
      </c>
      <c r="CP305" s="146" t="n">
        <v>0</v>
      </c>
      <c r="CQ305" s="147" t="n">
        <v>0</v>
      </c>
      <c r="CR305" s="225">
        <f>AM305/VLOOKUP(T305,'USD Converstion'!$C$7:$D$174,2,FALSE)</f>
        <v/>
      </c>
      <c r="CS305" s="226">
        <f>AT305</f>
        <v/>
      </c>
      <c r="CT305" s="222" t="n">
        <v>0</v>
      </c>
      <c r="CU305" s="227" t="n">
        <v>0</v>
      </c>
      <c r="CV305" s="145">
        <f>IF(AX305&gt;0,1,0)</f>
        <v/>
      </c>
      <c r="CW305" s="145">
        <f>IF(AY305&gt;0,1,0)</f>
        <v/>
      </c>
      <c r="CX305" s="52" t="n">
        <v>0</v>
      </c>
      <c r="DM305">
        <f>IF(LOWER(T305)="ILS",12,1)*Y305/VLOOKUP($T305,CPC_USDConversion_xlTbl[[Currency2]:[Units/1 USD]],2,FALSE)</f>
        <v/>
      </c>
    </row>
    <row r="306">
      <c r="B306" s="113" t="n">
        <v>127412</v>
      </c>
      <c r="C306" s="113" t="n">
        <v>27665</v>
      </c>
      <c r="D306" s="113" t="n">
        <v>52482</v>
      </c>
      <c r="E306" s="114" t="inlineStr">
        <is>
          <t>Hans van den Boomen</t>
        </is>
      </c>
      <c r="F306" s="152" t="inlineStr">
        <is>
          <t>SE Team Leader, Netherlands</t>
        </is>
      </c>
      <c r="G306" s="113" t="inlineStr">
        <is>
          <t>Security Engineering, Nordics</t>
        </is>
      </c>
      <c r="H306" s="113" t="inlineStr">
        <is>
          <t>Jan Johannsen</t>
        </is>
      </c>
      <c r="I306" s="113" t="inlineStr">
        <is>
          <t>Peter Sandkuijl</t>
        </is>
      </c>
      <c r="J306" s="114" t="inlineStr">
        <is>
          <t>Bruno Darmon</t>
        </is>
      </c>
      <c r="K306" s="114" t="inlineStr">
        <is>
          <t>Bruno Darmon</t>
        </is>
      </c>
      <c r="L306" s="113" t="inlineStr">
        <is>
          <t>EMEA Sales</t>
        </is>
      </c>
      <c r="M306" s="115" t="n">
        <v>1</v>
      </c>
      <c r="N306" s="151">
        <f>LEFT(CA306,3)</f>
        <v/>
      </c>
      <c r="O306" s="216" t="n">
        <v>42037</v>
      </c>
      <c r="P306" s="118">
        <f>($D$5-O306)/365</f>
        <v/>
      </c>
      <c r="Q306" s="119">
        <f>Q306</f>
        <v/>
      </c>
      <c r="R306" s="52" t="n"/>
      <c r="S306" s="120" t="inlineStr">
        <is>
          <t>Netherlands</t>
        </is>
      </c>
      <c r="T306" s="120" t="inlineStr">
        <is>
          <t>EUR</t>
        </is>
      </c>
      <c r="U306" s="120" t="n">
        <v>130700</v>
      </c>
      <c r="V306" s="120" t="n">
        <v>22336.36363636364</v>
      </c>
      <c r="W306" s="120" t="n"/>
      <c r="X306" s="120">
        <f>W306+V306+U306</f>
        <v/>
      </c>
      <c r="Y306" s="121" t="n"/>
      <c r="Z306" s="121" t="n"/>
      <c r="AA306" s="122" t="n"/>
      <c r="AB306" s="122" t="n"/>
      <c r="AC306" s="122" t="n"/>
      <c r="AD306" s="123">
        <f>AC306+AB306+AA306</f>
        <v/>
      </c>
      <c r="AE306" s="124">
        <f>IFERROR(AD306/X306-1,"")</f>
        <v/>
      </c>
      <c r="AF306" s="217">
        <f>IF(LOWER(T306)="ILS",12,1)*X306/VLOOKUP($T306,CPC_USDConversion_xlTbl[[Currency2]:[Units/1 USD]],2,FALSE)</f>
        <v/>
      </c>
      <c r="AG306" s="217">
        <f>IF(LOWER(T306)="ILS",12,1)*AD306/VLOOKUP($T306,CPC_USDConversion_xlTbl[[Currency2]:[Units/1 USD]],2,FALSE)</f>
        <v/>
      </c>
      <c r="AH306" s="126">
        <f>AF306/VLOOKUP($S306,'CP$'!$B$5:$D$74,2,FALSE)</f>
        <v/>
      </c>
      <c r="AI306" s="126">
        <f>AG306/VLOOKUP($S306,'CP$'!$B$5:$D$74,2,FALSE)</f>
        <v/>
      </c>
      <c r="AJ306" s="52" t="n"/>
      <c r="AK306" s="127" t="inlineStr">
        <is>
          <t>Sales Variable</t>
        </is>
      </c>
      <c r="AL306" s="218" t="n"/>
      <c r="AM306" s="129" t="n"/>
      <c r="AN306" s="121" t="n"/>
      <c r="AO306" s="130" t="n"/>
      <c r="AP306" s="131">
        <f>IFERROR(AO306/AM306,"")</f>
        <v/>
      </c>
      <c r="AQ306" s="219">
        <f>AO306*CC306</f>
        <v/>
      </c>
      <c r="AR306" s="219" t="n"/>
      <c r="AS306" s="220">
        <f>AQ306-AR306</f>
        <v/>
      </c>
      <c r="AT306" s="217">
        <f>AS306/VLOOKUP($T306,'USD Converstion'!$C$7:$D$174,2,FALSE)</f>
        <v/>
      </c>
      <c r="AU306" s="52" t="n"/>
      <c r="AV306" s="221" t="n">
        <v>43957</v>
      </c>
      <c r="AW306" s="222" t="n">
        <v>24410.18446601942</v>
      </c>
      <c r="AX306" s="222" t="n"/>
      <c r="AY306" s="223" t="n"/>
      <c r="AZ306" s="52" t="n"/>
      <c r="BA306" s="137" t="inlineStr">
        <is>
          <t>May, 2020 - Organization change from Bonus:0 to Bonus:2000</t>
        </is>
      </c>
      <c r="BB306" s="138" t="inlineStr">
        <is>
          <t xml:space="preserve"> </t>
        </is>
      </c>
      <c r="BC306" s="52" t="n"/>
      <c r="BD306" s="219" t="n">
        <v>96000</v>
      </c>
      <c r="BE306" s="219" t="n">
        <v>24000</v>
      </c>
      <c r="BF306" s="219" t="n"/>
      <c r="BG306" s="120">
        <f>BF306+BE306+BD306</f>
        <v/>
      </c>
      <c r="BH306" s="217">
        <f>IF(LOWER(T306)="ILS",12,1)*BG306/VLOOKUP($T306,CPC_USDConversion_xlTbl[[Currency2]:[Units/1 USD]],2,FALSE)</f>
        <v/>
      </c>
      <c r="BI306" s="224">
        <f>BH306/VLOOKUP($S306,'CP$'!$B$5:$D$74,2,FALSE)</f>
        <v/>
      </c>
      <c r="BJ306" s="140" t="n">
        <v>90000</v>
      </c>
      <c r="BK306" s="140" t="n">
        <v>125000</v>
      </c>
      <c r="BL306" s="141">
        <f>IFERROR(U306/X306,"")</f>
        <v/>
      </c>
      <c r="BM306" s="141">
        <f>IFERROR(V306/X306,"")</f>
        <v/>
      </c>
      <c r="BN306" s="141">
        <f>IFERROR(W306/X306,"")</f>
        <v/>
      </c>
      <c r="BO306" s="141">
        <f>IFERROR(AA306/AD306,"")</f>
        <v/>
      </c>
      <c r="BP306" s="141">
        <f>IFERROR(AB306/AD306,"")</f>
        <v/>
      </c>
      <c r="BQ306" s="141">
        <f>IFERROR(AC306/AD306,"")</f>
        <v/>
      </c>
      <c r="BR306" s="119" t="n">
        <v>3</v>
      </c>
      <c r="BS306" s="119" t="n">
        <v>3</v>
      </c>
      <c r="BT306" s="119" t="n">
        <v>4</v>
      </c>
      <c r="BU306" s="119" t="n">
        <v>0</v>
      </c>
      <c r="BV306" s="119" t="n"/>
      <c r="BW306" s="119" t="n"/>
      <c r="BX306" s="119" t="n"/>
      <c r="BY306" s="119" t="n"/>
      <c r="BZ306" s="119" t="inlineStr">
        <is>
          <t>Employee</t>
        </is>
      </c>
      <c r="CA306" s="142" t="inlineStr">
        <is>
          <t>E41M</t>
        </is>
      </c>
      <c r="CB306" s="131" t="n">
        <v>1</v>
      </c>
      <c r="CC306" s="143">
        <f>IF(P306&gt;1,1,P306)*CB306</f>
        <v/>
      </c>
      <c r="CD306" s="143" t="n"/>
      <c r="CE306" s="222" t="n">
        <v>72310.88</v>
      </c>
      <c r="CF306" s="86" t="n"/>
      <c r="CG306" s="219" t="n">
        <v>118443.9024390244</v>
      </c>
      <c r="CH306" s="217">
        <f>IF(LOWER(T306)="ILS",12,1)*CG306/VLOOKUP($T306,CPC_USDConversion_xlTbl[[Currency2]:[Units/1 USD]],2,FALSE)</f>
        <v/>
      </c>
      <c r="CI306" s="225">
        <f>AF306</f>
        <v/>
      </c>
      <c r="CJ306" s="225">
        <f>IFERROR(CI306-CH306,"")</f>
        <v/>
      </c>
      <c r="CK306" s="140">
        <f>ROUND(AN306*CC306,-2)</f>
        <v/>
      </c>
      <c r="CL306" s="217">
        <f>CK306/VLOOKUP($T306,'USD Converstion'!$C$7:$D$174,2,FALSE)</f>
        <v/>
      </c>
      <c r="CM306" s="145">
        <f>IF(AD306&gt;X306,1,0)</f>
        <v/>
      </c>
      <c r="CN306" s="225">
        <f>IF(CM306&gt;0,AG306,0)</f>
        <v/>
      </c>
      <c r="CO306" s="225">
        <f>IF(CM306=0,0,AF306)</f>
        <v/>
      </c>
      <c r="CP306" s="146" t="n">
        <v>0</v>
      </c>
      <c r="CQ306" s="147" t="n">
        <v>0</v>
      </c>
      <c r="CR306" s="225">
        <f>AM306/VLOOKUP(T306,'USD Converstion'!$C$7:$D$174,2,FALSE)</f>
        <v/>
      </c>
      <c r="CS306" s="226">
        <f>AT306</f>
        <v/>
      </c>
      <c r="CT306" s="222" t="n">
        <v>0</v>
      </c>
      <c r="CU306" s="227" t="n">
        <v>0</v>
      </c>
      <c r="CV306" s="145">
        <f>IF(AX306&gt;0,1,0)</f>
        <v/>
      </c>
      <c r="CW306" s="145">
        <f>IF(AY306&gt;0,1,0)</f>
        <v/>
      </c>
      <c r="CX306" s="52" t="n">
        <v>0</v>
      </c>
      <c r="DM306">
        <f>IF(LOWER(T306)="ILS",12,1)*Y306/VLOOKUP($T306,CPC_USDConversion_xlTbl[[Currency2]:[Units/1 USD]],2,FALSE)</f>
        <v/>
      </c>
    </row>
    <row r="307">
      <c r="B307" s="113" t="n">
        <v>111758</v>
      </c>
      <c r="C307" s="113" t="n">
        <v>35017</v>
      </c>
      <c r="D307" s="113" t="n">
        <v>65970</v>
      </c>
      <c r="E307" s="114" t="inlineStr">
        <is>
          <t>Hayden Richardson</t>
        </is>
      </c>
      <c r="F307" s="152" t="inlineStr">
        <is>
          <t>Security Engineer</t>
        </is>
      </c>
      <c r="G307" s="113" t="inlineStr">
        <is>
          <t>Security Engineering, UK &amp; I EL</t>
        </is>
      </c>
      <c r="H307" s="113" t="inlineStr">
        <is>
          <t>Ian Porteous</t>
        </is>
      </c>
      <c r="I307" s="113" t="inlineStr">
        <is>
          <t>Peter Sandkuijl</t>
        </is>
      </c>
      <c r="J307" s="114" t="inlineStr">
        <is>
          <t>Bruno Darmon</t>
        </is>
      </c>
      <c r="K307" s="114" t="inlineStr">
        <is>
          <t>Bruno Darmon</t>
        </is>
      </c>
      <c r="L307" s="113" t="inlineStr">
        <is>
          <t>EMEA Sales</t>
        </is>
      </c>
      <c r="M307" s="115" t="n">
        <v>1</v>
      </c>
      <c r="N307" s="151">
        <f>LEFT(CA307,3)</f>
        <v/>
      </c>
      <c r="O307" s="216" t="n">
        <v>43394</v>
      </c>
      <c r="P307" s="118">
        <f>($D$5-O307)/365</f>
        <v/>
      </c>
      <c r="Q307" s="119">
        <f>Q307</f>
        <v/>
      </c>
      <c r="R307" s="52" t="n"/>
      <c r="S307" s="120" t="inlineStr">
        <is>
          <t>Great Britain</t>
        </is>
      </c>
      <c r="T307" s="120" t="inlineStr">
        <is>
          <t>GBP</t>
        </is>
      </c>
      <c r="U307" s="120" t="n">
        <v>69500</v>
      </c>
      <c r="V307" s="120" t="n">
        <v>11209.09090909091</v>
      </c>
      <c r="W307" s="120" t="n"/>
      <c r="X307" s="120">
        <f>W307+V307+U307</f>
        <v/>
      </c>
      <c r="Y307" s="121" t="n"/>
      <c r="Z307" s="121" t="n"/>
      <c r="AA307" s="122" t="n">
        <v>996</v>
      </c>
      <c r="AB307" s="122" t="n">
        <v>0.68502955710492</v>
      </c>
      <c r="AC307" s="122" t="n"/>
      <c r="AD307" s="123">
        <f>AC307+AB307+AA307</f>
        <v/>
      </c>
      <c r="AE307" s="124">
        <f>IFERROR(AD307/X307-1,"")</f>
        <v/>
      </c>
      <c r="AF307" s="217">
        <f>IF(LOWER(T307)="ILS",12,1)*X307/VLOOKUP($T307,CPC_USDConversion_xlTbl[[Currency2]:[Units/1 USD]],2,FALSE)</f>
        <v/>
      </c>
      <c r="AG307" s="217">
        <f>IF(LOWER(T307)="ILS",12,1)*AD307/VLOOKUP($T307,CPC_USDConversion_xlTbl[[Currency2]:[Units/1 USD]],2,FALSE)</f>
        <v/>
      </c>
      <c r="AH307" s="126">
        <f>AF307/VLOOKUP($S307,'CP$'!$B$5:$D$74,2,FALSE)</f>
        <v/>
      </c>
      <c r="AI307" s="126">
        <f>AG307/VLOOKUP($S307,'CP$'!$B$5:$D$74,2,FALSE)</f>
        <v/>
      </c>
      <c r="AJ307" s="52" t="n"/>
      <c r="AK307" s="127" t="inlineStr">
        <is>
          <t>Sales Variable</t>
        </is>
      </c>
      <c r="AL307" s="218" t="n"/>
      <c r="AM307" s="129" t="n"/>
      <c r="AN307" s="121" t="n"/>
      <c r="AO307" s="130" t="n"/>
      <c r="AP307" s="131">
        <f>IFERROR(AO307/AM307,"")</f>
        <v/>
      </c>
      <c r="AQ307" s="219">
        <f>AO307*CC307</f>
        <v/>
      </c>
      <c r="AR307" s="219" t="n"/>
      <c r="AS307" s="220">
        <f>AQ307-AR307</f>
        <v/>
      </c>
      <c r="AT307" s="217">
        <f>AS307/VLOOKUP($T307,'USD Converstion'!$C$7:$D$174,2,FALSE)</f>
        <v/>
      </c>
      <c r="AU307" s="52" t="n"/>
      <c r="AV307" s="221" t="n">
        <v>43957</v>
      </c>
      <c r="AW307" s="222" t="n">
        <v>9844.844660194174</v>
      </c>
      <c r="AX307" s="222" t="n"/>
      <c r="AY307" s="223" t="n"/>
      <c r="AZ307" s="52" t="n"/>
      <c r="BA307" s="137" t="inlineStr">
        <is>
          <t>Jan 1, 2021 - EL Comp update from 42,000 base + 6,000 commission (48,000 OTE) to 48,000 base + 12,000 commission (60,000 OTE). JS from E61P to E51P. Title from Associate Security Enginner to Security Engineer.</t>
        </is>
      </c>
      <c r="BB307" s="138" t="inlineStr">
        <is>
          <t xml:space="preserve"> </t>
        </is>
      </c>
      <c r="BC307" s="52" t="n"/>
      <c r="BD307" s="219" t="n">
        <v>35000</v>
      </c>
      <c r="BE307" s="219" t="n">
        <v>5000</v>
      </c>
      <c r="BF307" s="219" t="n"/>
      <c r="BG307" s="120">
        <f>BF307+BE307+BD307</f>
        <v/>
      </c>
      <c r="BH307" s="217">
        <f>IF(LOWER(T307)="ILS",12,1)*BG307/VLOOKUP($T307,CPC_USDConversion_xlTbl[[Currency2]:[Units/1 USD]],2,FALSE)</f>
        <v/>
      </c>
      <c r="BI307" s="224">
        <f>BH307/VLOOKUP($S307,'CP$'!$B$5:$D$74,2,FALSE)</f>
        <v/>
      </c>
      <c r="BJ307" s="140" t="n">
        <v>60000</v>
      </c>
      <c r="BK307" s="140" t="n">
        <v>95000</v>
      </c>
      <c r="BL307" s="141">
        <f>IFERROR(U307/X307,"")</f>
        <v/>
      </c>
      <c r="BM307" s="141">
        <f>IFERROR(V307/X307,"")</f>
        <v/>
      </c>
      <c r="BN307" s="141">
        <f>IFERROR(W307/X307,"")</f>
        <v/>
      </c>
      <c r="BO307" s="141">
        <f>IFERROR(AA307/AD307,"")</f>
        <v/>
      </c>
      <c r="BP307" s="141">
        <f>IFERROR(AB307/AD307,"")</f>
        <v/>
      </c>
      <c r="BQ307" s="141">
        <f>IFERROR(AC307/AD307,"")</f>
        <v/>
      </c>
      <c r="BR307" s="119" t="n">
        <v>3</v>
      </c>
      <c r="BS307" s="119" t="n">
        <v>4</v>
      </c>
      <c r="BT307" s="119" t="n">
        <v>4</v>
      </c>
      <c r="BU307" s="119" t="n">
        <v>0</v>
      </c>
      <c r="BV307" s="119" t="n"/>
      <c r="BW307" s="119" t="n"/>
      <c r="BX307" s="119" t="n"/>
      <c r="BY307" s="119" t="n"/>
      <c r="BZ307" s="119" t="inlineStr">
        <is>
          <t>Employee</t>
        </is>
      </c>
      <c r="CA307" s="142" t="inlineStr">
        <is>
          <t>E51P</t>
        </is>
      </c>
      <c r="CB307" s="131" t="n">
        <v>1</v>
      </c>
      <c r="CC307" s="143">
        <f>IF(P307&gt;1,1,P307)*CB307</f>
        <v/>
      </c>
      <c r="CD307" s="143" t="n"/>
      <c r="CE307" s="222" t="n">
        <v>11253.68</v>
      </c>
      <c r="CF307" s="86" t="n"/>
      <c r="CG307" s="219" t="n">
        <v>47029.26829268293</v>
      </c>
      <c r="CH307" s="217">
        <f>IF(LOWER(T307)="ILS",12,1)*CG307/VLOOKUP($T307,CPC_USDConversion_xlTbl[[Currency2]:[Units/1 USD]],2,FALSE)</f>
        <v/>
      </c>
      <c r="CI307" s="225">
        <f>AF307</f>
        <v/>
      </c>
      <c r="CJ307" s="225">
        <f>IFERROR(CI307-CH307,"")</f>
        <v/>
      </c>
      <c r="CK307" s="140">
        <f>ROUND(AN307*CC307,-2)</f>
        <v/>
      </c>
      <c r="CL307" s="217">
        <f>CK307/VLOOKUP($T307,'USD Converstion'!$C$7:$D$174,2,FALSE)</f>
        <v/>
      </c>
      <c r="CM307" s="145">
        <f>IF(AD307&gt;X307,1,0)</f>
        <v/>
      </c>
      <c r="CN307" s="225">
        <f>IF(CM307&gt;0,AG307,0)</f>
        <v/>
      </c>
      <c r="CO307" s="225">
        <f>IF(CM307=0,0,AF307)</f>
        <v/>
      </c>
      <c r="CP307" s="146" t="n">
        <v>0</v>
      </c>
      <c r="CQ307" s="147" t="n">
        <v>0</v>
      </c>
      <c r="CR307" s="225">
        <f>AM307/VLOOKUP(T307,'USD Converstion'!$C$7:$D$174,2,FALSE)</f>
        <v/>
      </c>
      <c r="CS307" s="226">
        <f>AT307</f>
        <v/>
      </c>
      <c r="CT307" s="222" t="n">
        <v>0</v>
      </c>
      <c r="CU307" s="227" t="n">
        <v>0</v>
      </c>
      <c r="CV307" s="145">
        <f>IF(AX307&gt;0,1,0)</f>
        <v/>
      </c>
      <c r="CW307" s="145">
        <f>IF(AY307&gt;0,1,0)</f>
        <v/>
      </c>
      <c r="CX307" s="52" t="n">
        <v>0</v>
      </c>
      <c r="DM307">
        <f>IF(LOWER(T307)="ILS",12,1)*Y307/VLOOKUP($T307,CPC_USDConversion_xlTbl[[Currency2]:[Units/1 USD]],2,FALSE)</f>
        <v/>
      </c>
    </row>
    <row r="308">
      <c r="B308" s="113" t="n">
        <v>118420</v>
      </c>
      <c r="C308" s="113" t="n">
        <v>73348</v>
      </c>
      <c r="D308" s="113" t="n"/>
      <c r="E308" s="114" t="inlineStr">
        <is>
          <t>Ian Porteous</t>
        </is>
      </c>
      <c r="F308" s="152" t="inlineStr">
        <is>
          <t>Regional Director, Security Engineering UK &amp; I, Check Point Evangelist</t>
        </is>
      </c>
      <c r="G308" s="113" t="inlineStr">
        <is>
          <t>EMEA SE</t>
        </is>
      </c>
      <c r="H308" s="113" t="inlineStr">
        <is>
          <t>Peter Sandkuijl</t>
        </is>
      </c>
      <c r="I308" s="113" t="inlineStr">
        <is>
          <t>Peter Sandkuijl</t>
        </is>
      </c>
      <c r="J308" s="114" t="inlineStr">
        <is>
          <t>Bruno Darmon</t>
        </is>
      </c>
      <c r="K308" s="114" t="inlineStr">
        <is>
          <t>Bruno Darmon</t>
        </is>
      </c>
      <c r="L308" s="113" t="inlineStr">
        <is>
          <t>EMEA Sales</t>
        </is>
      </c>
      <c r="M308" s="115" t="n">
        <v>1</v>
      </c>
      <c r="N308" s="151">
        <f>LEFT(CA308,3)</f>
        <v/>
      </c>
      <c r="O308" s="216" t="n">
        <v>39332</v>
      </c>
      <c r="P308" s="118">
        <f>($D$5-O308)/365</f>
        <v/>
      </c>
      <c r="Q308" s="119">
        <f>Q308</f>
        <v/>
      </c>
      <c r="R308" s="52" t="n"/>
      <c r="S308" s="120" t="inlineStr">
        <is>
          <t>Great Britain</t>
        </is>
      </c>
      <c r="T308" s="120" t="inlineStr">
        <is>
          <t>GBP</t>
        </is>
      </c>
      <c r="U308" s="120" t="n">
        <v>189500</v>
      </c>
      <c r="V308" s="120" t="n">
        <v>33027.27272727272</v>
      </c>
      <c r="W308" s="120" t="n"/>
      <c r="X308" s="120">
        <f>W308+V308+U308</f>
        <v/>
      </c>
      <c r="Y308" s="121" t="n"/>
      <c r="Z308" s="121" t="n"/>
      <c r="AA308" s="122" t="n"/>
      <c r="AB308" s="122" t="n"/>
      <c r="AC308" s="122" t="n"/>
      <c r="AD308" s="123">
        <f>AC308+AB308+AA308</f>
        <v/>
      </c>
      <c r="AE308" s="124">
        <f>IFERROR(AD308/X308-1,"")</f>
        <v/>
      </c>
      <c r="AF308" s="217">
        <f>IF(LOWER(T308)="ILS",12,1)*X308/VLOOKUP($T308,CPC_USDConversion_xlTbl[[Currency2]:[Units/1 USD]],2,FALSE)</f>
        <v/>
      </c>
      <c r="AG308" s="217">
        <f>IF(LOWER(T308)="ILS",12,1)*AD308/VLOOKUP($T308,CPC_USDConversion_xlTbl[[Currency2]:[Units/1 USD]],2,FALSE)</f>
        <v/>
      </c>
      <c r="AH308" s="126">
        <f>AF308/VLOOKUP($S308,'CP$'!$B$5:$D$74,2,FALSE)</f>
        <v/>
      </c>
      <c r="AI308" s="126">
        <f>AG308/VLOOKUP($S308,'CP$'!$B$5:$D$74,2,FALSE)</f>
        <v/>
      </c>
      <c r="AJ308" s="52" t="n"/>
      <c r="AK308" s="127" t="inlineStr">
        <is>
          <t>Sales Variable</t>
        </is>
      </c>
      <c r="AL308" s="218" t="n"/>
      <c r="AM308" s="129" t="n"/>
      <c r="AN308" s="121" t="n"/>
      <c r="AO308" s="130" t="n"/>
      <c r="AP308" s="131">
        <f>IFERROR(AO308/AM308,"")</f>
        <v/>
      </c>
      <c r="AQ308" s="219">
        <f>AO308*CC308</f>
        <v/>
      </c>
      <c r="AR308" s="219" t="n"/>
      <c r="AS308" s="220">
        <f>AQ308-AR308</f>
        <v/>
      </c>
      <c r="AT308" s="217">
        <f>AS308/VLOOKUP($T308,'USD Converstion'!$C$7:$D$174,2,FALSE)</f>
        <v/>
      </c>
      <c r="AU308" s="52" t="n"/>
      <c r="AV308" s="221" t="n">
        <v>43957</v>
      </c>
      <c r="AW308" s="222" t="n">
        <v>58361.78640776699</v>
      </c>
      <c r="AX308" s="222" t="n"/>
      <c r="AY308" s="223" t="n"/>
      <c r="AZ308" s="52" t="n"/>
      <c r="BA308" s="137" t="inlineStr">
        <is>
          <t>May, 2020 - Organization change from Title:Regional Director, Security Engineering UK &amp; I to Title:Regional Director, Security Engineering UK &amp; I, Check Point Evangelist</t>
        </is>
      </c>
      <c r="BB308" s="138" t="inlineStr">
        <is>
          <t xml:space="preserve"> </t>
        </is>
      </c>
      <c r="BC308" s="52" t="n"/>
      <c r="BD308" s="219" t="n">
        <v>128000</v>
      </c>
      <c r="BE308" s="219" t="n">
        <v>32000</v>
      </c>
      <c r="BF308" s="219" t="n"/>
      <c r="BG308" s="120">
        <f>BF308+BE308+BD308</f>
        <v/>
      </c>
      <c r="BH308" s="217">
        <f>IF(LOWER(T308)="ILS",12,1)*BG308/VLOOKUP($T308,CPC_USDConversion_xlTbl[[Currency2]:[Units/1 USD]],2,FALSE)</f>
        <v/>
      </c>
      <c r="BI308" s="224">
        <f>BH308/VLOOKUP($S308,'CP$'!$B$5:$D$74,2,FALSE)</f>
        <v/>
      </c>
      <c r="BJ308" s="140" t="n">
        <v>135000</v>
      </c>
      <c r="BK308" s="140" t="n">
        <v>190000</v>
      </c>
      <c r="BL308" s="141">
        <f>IFERROR(U308/X308,"")</f>
        <v/>
      </c>
      <c r="BM308" s="141">
        <f>IFERROR(V308/X308,"")</f>
        <v/>
      </c>
      <c r="BN308" s="141">
        <f>IFERROR(W308/X308,"")</f>
        <v/>
      </c>
      <c r="BO308" s="141">
        <f>IFERROR(AA308/AD308,"")</f>
        <v/>
      </c>
      <c r="BP308" s="141">
        <f>IFERROR(AB308/AD308,"")</f>
        <v/>
      </c>
      <c r="BQ308" s="141">
        <f>IFERROR(AC308/AD308,"")</f>
        <v/>
      </c>
      <c r="BR308" s="119" t="n">
        <v>4</v>
      </c>
      <c r="BS308" s="119" t="n">
        <v>4</v>
      </c>
      <c r="BT308" s="119" t="n">
        <v>4</v>
      </c>
      <c r="BU308" s="119" t="n">
        <v>0</v>
      </c>
      <c r="BV308" s="119" t="n"/>
      <c r="BW308" s="119" t="n"/>
      <c r="BX308" s="119" t="n"/>
      <c r="BY308" s="119" t="n"/>
      <c r="BZ308" s="119" t="inlineStr">
        <is>
          <t>Employee</t>
        </is>
      </c>
      <c r="CA308" s="142" t="inlineStr">
        <is>
          <t>E20M</t>
        </is>
      </c>
      <c r="CB308" s="131" t="n">
        <v>1</v>
      </c>
      <c r="CC308" s="143">
        <f>IF(P308&gt;1,1,P308)*CB308</f>
        <v/>
      </c>
      <c r="CD308" s="143" t="n"/>
      <c r="CE308" s="222" t="n">
        <v>138396.32</v>
      </c>
      <c r="CF308" s="86" t="n"/>
      <c r="CG308" s="219" t="n">
        <v>175809.756097561</v>
      </c>
      <c r="CH308" s="217">
        <f>IF(LOWER(T308)="ILS",12,1)*CG308/VLOOKUP($T308,CPC_USDConversion_xlTbl[[Currency2]:[Units/1 USD]],2,FALSE)</f>
        <v/>
      </c>
      <c r="CI308" s="225">
        <f>AF308</f>
        <v/>
      </c>
      <c r="CJ308" s="225">
        <f>IFERROR(CI308-CH308,"")</f>
        <v/>
      </c>
      <c r="CK308" s="140">
        <f>ROUND(AN308*CC308,-2)</f>
        <v/>
      </c>
      <c r="CL308" s="217">
        <f>CK308/VLOOKUP($T308,'USD Converstion'!$C$7:$D$174,2,FALSE)</f>
        <v/>
      </c>
      <c r="CM308" s="145">
        <f>IF(AD308&gt;X308,1,0)</f>
        <v/>
      </c>
      <c r="CN308" s="225">
        <f>IF(CM308&gt;0,AG308,0)</f>
        <v/>
      </c>
      <c r="CO308" s="225">
        <f>IF(CM308=0,0,AF308)</f>
        <v/>
      </c>
      <c r="CP308" s="146" t="n">
        <v>0</v>
      </c>
      <c r="CQ308" s="147" t="n">
        <v>0</v>
      </c>
      <c r="CR308" s="225">
        <f>AM308/VLOOKUP(T308,'USD Converstion'!$C$7:$D$174,2,FALSE)</f>
        <v/>
      </c>
      <c r="CS308" s="226">
        <f>AT308</f>
        <v/>
      </c>
      <c r="CT308" s="222" t="n">
        <v>0</v>
      </c>
      <c r="CU308" s="227" t="n">
        <v>0</v>
      </c>
      <c r="CV308" s="145">
        <f>IF(AX308&gt;0,1,0)</f>
        <v/>
      </c>
      <c r="CW308" s="145">
        <f>IF(AY308&gt;0,1,0)</f>
        <v/>
      </c>
      <c r="CX308" s="52" t="n">
        <v>0</v>
      </c>
      <c r="DM308">
        <f>IF(LOWER(T308)="ILS",12,1)*Y308/VLOOKUP($T308,CPC_USDConversion_xlTbl[[Currency2]:[Units/1 USD]],2,FALSE)</f>
        <v/>
      </c>
    </row>
    <row r="309">
      <c r="B309" s="113" t="n">
        <v>102778</v>
      </c>
      <c r="C309" s="113" t="n">
        <v>115717</v>
      </c>
      <c r="D309" s="113" t="n">
        <v>108953</v>
      </c>
      <c r="E309" s="114" t="inlineStr">
        <is>
          <t>James Asker</t>
        </is>
      </c>
      <c r="F309" s="152" t="inlineStr">
        <is>
          <t>SE Manager, Direct Touch - Territory Accounts</t>
        </is>
      </c>
      <c r="G309" s="113" t="inlineStr">
        <is>
          <t>Security Engineering, UK &amp; I</t>
        </is>
      </c>
      <c r="H309" s="113" t="inlineStr">
        <is>
          <t>Ian Porteous</t>
        </is>
      </c>
      <c r="I309" s="113" t="inlineStr">
        <is>
          <t>Peter Sandkuijl</t>
        </is>
      </c>
      <c r="J309" s="114" t="inlineStr">
        <is>
          <t>Bruno Darmon</t>
        </is>
      </c>
      <c r="K309" s="114" t="inlineStr">
        <is>
          <t>Bruno Darmon</t>
        </is>
      </c>
      <c r="L309" s="113" t="inlineStr">
        <is>
          <t>EMEA Sales</t>
        </is>
      </c>
      <c r="M309" s="115" t="n">
        <v>1</v>
      </c>
      <c r="N309" s="151">
        <f>LEFT(CA309,3)</f>
        <v/>
      </c>
      <c r="O309" s="216" t="n">
        <v>42528</v>
      </c>
      <c r="P309" s="118">
        <f>($D$5-O309)/365</f>
        <v/>
      </c>
      <c r="Q309" s="119">
        <f>Q309</f>
        <v/>
      </c>
      <c r="R309" s="52" t="n"/>
      <c r="S309" s="120" t="inlineStr">
        <is>
          <t>Great Britain</t>
        </is>
      </c>
      <c r="T309" s="120" t="inlineStr">
        <is>
          <t>GBP</t>
        </is>
      </c>
      <c r="U309" s="120" t="n">
        <v>137500</v>
      </c>
      <c r="V309" s="120" t="n">
        <v>23572.72727272727</v>
      </c>
      <c r="W309" s="120" t="n"/>
      <c r="X309" s="120">
        <f>W309+V309+U309</f>
        <v/>
      </c>
      <c r="Y309" s="121" t="n"/>
      <c r="Z309" s="121" t="n"/>
      <c r="AA309" s="122" t="n">
        <v>998</v>
      </c>
      <c r="AB309" s="122" t="n">
        <v>0.9430862757289868</v>
      </c>
      <c r="AC309" s="122" t="n"/>
      <c r="AD309" s="123">
        <f>AC309+AB309+AA309</f>
        <v/>
      </c>
      <c r="AE309" s="124">
        <f>IFERROR(AD309/X309-1,"")</f>
        <v/>
      </c>
      <c r="AF309" s="217">
        <f>IF(LOWER(T309)="ILS",12,1)*X309/VLOOKUP($T309,CPC_USDConversion_xlTbl[[Currency2]:[Units/1 USD]],2,FALSE)</f>
        <v/>
      </c>
      <c r="AG309" s="217">
        <f>IF(LOWER(T309)="ILS",12,1)*AD309/VLOOKUP($T309,CPC_USDConversion_xlTbl[[Currency2]:[Units/1 USD]],2,FALSE)</f>
        <v/>
      </c>
      <c r="AH309" s="126">
        <f>AF309/VLOOKUP($S309,'CP$'!$B$5:$D$74,2,FALSE)</f>
        <v/>
      </c>
      <c r="AI309" s="126">
        <f>AG309/VLOOKUP($S309,'CP$'!$B$5:$D$74,2,FALSE)</f>
        <v/>
      </c>
      <c r="AJ309" s="52" t="n"/>
      <c r="AK309" s="127" t="inlineStr">
        <is>
          <t>Sales Variable</t>
        </is>
      </c>
      <c r="AL309" s="218" t="n"/>
      <c r="AM309" s="129" t="n"/>
      <c r="AN309" s="121" t="n"/>
      <c r="AO309" s="130" t="n"/>
      <c r="AP309" s="131">
        <f>IFERROR(AO309/AM309,"")</f>
        <v/>
      </c>
      <c r="AQ309" s="219">
        <f>AO309*CC309</f>
        <v/>
      </c>
      <c r="AR309" s="219" t="n"/>
      <c r="AS309" s="220">
        <f>AQ309-AR309</f>
        <v/>
      </c>
      <c r="AT309" s="217">
        <f>AS309/VLOOKUP($T309,'USD Converstion'!$C$7:$D$174,2,FALSE)</f>
        <v/>
      </c>
      <c r="AU309" s="52" t="n"/>
      <c r="AV309" s="221" t="n">
        <v>43957</v>
      </c>
      <c r="AW309" s="222" t="n">
        <v>24410.18446601942</v>
      </c>
      <c r="AX309" s="222" t="n"/>
      <c r="AY309" s="223" t="n"/>
      <c r="AZ309" s="52" t="n"/>
      <c r="BA309" s="137" t="n"/>
      <c r="BB309" s="138" t="inlineStr">
        <is>
          <t xml:space="preserve"> </t>
        </is>
      </c>
      <c r="BC309" s="52" t="n"/>
      <c r="BD309" s="219" t="n">
        <v>100000</v>
      </c>
      <c r="BE309" s="219" t="n">
        <v>25000</v>
      </c>
      <c r="BF309" s="219" t="n"/>
      <c r="BG309" s="120">
        <f>BF309+BE309+BD309</f>
        <v/>
      </c>
      <c r="BH309" s="217">
        <f>IF(LOWER(T309)="ILS",12,1)*BG309/VLOOKUP($T309,CPC_USDConversion_xlTbl[[Currency2]:[Units/1 USD]],2,FALSE)</f>
        <v/>
      </c>
      <c r="BI309" s="224">
        <f>BH309/VLOOKUP($S309,'CP$'!$B$5:$D$74,2,FALSE)</f>
        <v/>
      </c>
      <c r="BJ309" s="140" t="n">
        <v>80000</v>
      </c>
      <c r="BK309" s="140" t="n">
        <v>130000</v>
      </c>
      <c r="BL309" s="141">
        <f>IFERROR(U309/X309,"")</f>
        <v/>
      </c>
      <c r="BM309" s="141">
        <f>IFERROR(V309/X309,"")</f>
        <v/>
      </c>
      <c r="BN309" s="141">
        <f>IFERROR(W309/X309,"")</f>
        <v/>
      </c>
      <c r="BO309" s="141">
        <f>IFERROR(AA309/AD309,"")</f>
        <v/>
      </c>
      <c r="BP309" s="141">
        <f>IFERROR(AB309/AD309,"")</f>
        <v/>
      </c>
      <c r="BQ309" s="141">
        <f>IFERROR(AC309/AD309,"")</f>
        <v/>
      </c>
      <c r="BR309" s="119" t="n">
        <v>4</v>
      </c>
      <c r="BS309" s="119" t="n">
        <v>4</v>
      </c>
      <c r="BT309" s="119" t="n">
        <v>4</v>
      </c>
      <c r="BU309" s="119" t="n">
        <v>0</v>
      </c>
      <c r="BV309" s="119" t="n"/>
      <c r="BW309" s="119" t="n"/>
      <c r="BX309" s="119" t="n"/>
      <c r="BY309" s="119" t="n"/>
      <c r="BZ309" s="119" t="inlineStr">
        <is>
          <t>Employee</t>
        </is>
      </c>
      <c r="CA309" s="142" t="inlineStr">
        <is>
          <t>E41M</t>
        </is>
      </c>
      <c r="CB309" s="131" t="n">
        <v>1</v>
      </c>
      <c r="CC309" s="143">
        <f>IF(P309&gt;1,1,P309)*CB309</f>
        <v/>
      </c>
      <c r="CD309" s="143" t="n"/>
      <c r="CE309" s="222" t="n">
        <v>69796.75999999999</v>
      </c>
      <c r="CF309" s="86" t="n"/>
      <c r="CG309" s="219" t="n">
        <v>125078.0487804878</v>
      </c>
      <c r="CH309" s="217">
        <f>IF(LOWER(T309)="ILS",12,1)*CG309/VLOOKUP($T309,CPC_USDConversion_xlTbl[[Currency2]:[Units/1 USD]],2,FALSE)</f>
        <v/>
      </c>
      <c r="CI309" s="225">
        <f>AF309</f>
        <v/>
      </c>
      <c r="CJ309" s="225">
        <f>IFERROR(CI309-CH309,"")</f>
        <v/>
      </c>
      <c r="CK309" s="140">
        <f>ROUND(AN309*CC309,-2)</f>
        <v/>
      </c>
      <c r="CL309" s="217">
        <f>CK309/VLOOKUP($T309,'USD Converstion'!$C$7:$D$174,2,FALSE)</f>
        <v/>
      </c>
      <c r="CM309" s="145">
        <f>IF(AD309&gt;X309,1,0)</f>
        <v/>
      </c>
      <c r="CN309" s="225">
        <f>IF(CM309&gt;0,AG309,0)</f>
        <v/>
      </c>
      <c r="CO309" s="225">
        <f>IF(CM309=0,0,AF309)</f>
        <v/>
      </c>
      <c r="CP309" s="146" t="n">
        <v>0</v>
      </c>
      <c r="CQ309" s="147" t="n">
        <v>0</v>
      </c>
      <c r="CR309" s="225">
        <f>AM309/VLOOKUP(T309,'USD Converstion'!$C$7:$D$174,2,FALSE)</f>
        <v/>
      </c>
      <c r="CS309" s="226">
        <f>AT309</f>
        <v/>
      </c>
      <c r="CT309" s="222" t="n">
        <v>0</v>
      </c>
      <c r="CU309" s="227" t="n">
        <v>0</v>
      </c>
      <c r="CV309" s="145">
        <f>IF(AX309&gt;0,1,0)</f>
        <v/>
      </c>
      <c r="CW309" s="145">
        <f>IF(AY309&gt;0,1,0)</f>
        <v/>
      </c>
      <c r="CX309" s="52" t="n">
        <v>0</v>
      </c>
      <c r="DM309">
        <f>IF(LOWER(T309)="ILS",12,1)*Y309/VLOOKUP($T309,CPC_USDConversion_xlTbl[[Currency2]:[Units/1 USD]],2,FALSE)</f>
        <v/>
      </c>
    </row>
    <row r="310">
      <c r="B310" s="113" t="n">
        <v>127772</v>
      </c>
      <c r="C310" s="113" t="n">
        <v>84879</v>
      </c>
      <c r="D310" s="113" t="n">
        <v>33392</v>
      </c>
      <c r="E310" s="114" t="inlineStr">
        <is>
          <t>Jim-Tore Klingenberg</t>
        </is>
      </c>
      <c r="F310" s="152" t="inlineStr">
        <is>
          <t>Security Engineer</t>
        </is>
      </c>
      <c r="G310" s="113" t="inlineStr">
        <is>
          <t>Security Engineering, Nordics</t>
        </is>
      </c>
      <c r="H310" s="113" t="inlineStr">
        <is>
          <t>Jan Johannsen</t>
        </is>
      </c>
      <c r="I310" s="113" t="inlineStr">
        <is>
          <t>Peter Sandkuijl</t>
        </is>
      </c>
      <c r="J310" s="114" t="inlineStr">
        <is>
          <t>Bruno Darmon</t>
        </is>
      </c>
      <c r="K310" s="114" t="inlineStr">
        <is>
          <t>Bruno Darmon</t>
        </is>
      </c>
      <c r="L310" s="113" t="inlineStr">
        <is>
          <t>EMEA Sales</t>
        </is>
      </c>
      <c r="M310" s="115" t="n">
        <v>1</v>
      </c>
      <c r="N310" s="151">
        <f>LEFT(CA310,3)</f>
        <v/>
      </c>
      <c r="O310" s="216" t="n">
        <v>43709</v>
      </c>
      <c r="P310" s="118">
        <f>($D$5-O310)/365</f>
        <v/>
      </c>
      <c r="Q310" s="119">
        <f>Q310</f>
        <v/>
      </c>
      <c r="R310" s="52" t="n"/>
      <c r="S310" s="120" t="inlineStr">
        <is>
          <t>Norway</t>
        </is>
      </c>
      <c r="T310" s="120" t="inlineStr">
        <is>
          <t>NOK</t>
        </is>
      </c>
      <c r="U310" s="120" t="n">
        <v>1209500</v>
      </c>
      <c r="V310" s="120" t="n">
        <v>218481.8181818182</v>
      </c>
      <c r="W310" s="120" t="n"/>
      <c r="X310" s="120">
        <f>W310+V310+U310</f>
        <v/>
      </c>
      <c r="Y310" s="121" t="n"/>
      <c r="Z310" s="121" t="n"/>
      <c r="AA310" s="122" t="n"/>
      <c r="AB310" s="122" t="n"/>
      <c r="AC310" s="122" t="n"/>
      <c r="AD310" s="123">
        <f>AC310+AB310+AA310</f>
        <v/>
      </c>
      <c r="AE310" s="124">
        <f>IFERROR(AD310/X310-1,"")</f>
        <v/>
      </c>
      <c r="AF310" s="217">
        <f>IF(LOWER(T310)="ILS",12,1)*X310/VLOOKUP($T310,CPC_USDConversion_xlTbl[[Currency2]:[Units/1 USD]],2,FALSE)</f>
        <v/>
      </c>
      <c r="AG310" s="217">
        <f>IF(LOWER(T310)="ILS",12,1)*AD310/VLOOKUP($T310,CPC_USDConversion_xlTbl[[Currency2]:[Units/1 USD]],2,FALSE)</f>
        <v/>
      </c>
      <c r="AH310" s="126">
        <f>AF310/VLOOKUP($S310,'CP$'!$B$5:$D$74,2,FALSE)</f>
        <v/>
      </c>
      <c r="AI310" s="126">
        <f>AG310/VLOOKUP($S310,'CP$'!$B$5:$D$74,2,FALSE)</f>
        <v/>
      </c>
      <c r="AJ310" s="52" t="n"/>
      <c r="AK310" s="127" t="inlineStr">
        <is>
          <t>Sales Variable</t>
        </is>
      </c>
      <c r="AL310" s="218" t="n"/>
      <c r="AM310" s="129" t="n"/>
      <c r="AN310" s="121" t="n"/>
      <c r="AO310" s="130" t="n"/>
      <c r="AP310" s="131">
        <f>IFERROR(AO310/AM310,"")</f>
        <v/>
      </c>
      <c r="AQ310" s="219">
        <f>AO310*CC310</f>
        <v/>
      </c>
      <c r="AR310" s="219" t="n"/>
      <c r="AS310" s="220">
        <f>AQ310-AR310</f>
        <v/>
      </c>
      <c r="AT310" s="217">
        <f>AS310/VLOOKUP($T310,'USD Converstion'!$C$7:$D$174,2,FALSE)</f>
        <v/>
      </c>
      <c r="AU310" s="52" t="n"/>
      <c r="AV310" s="221" t="n">
        <v>43768</v>
      </c>
      <c r="AW310" s="222" t="n">
        <v>19584.26213592233</v>
      </c>
      <c r="AX310" s="222" t="n"/>
      <c r="AY310" s="223" t="n"/>
      <c r="AZ310" s="52" t="n"/>
      <c r="BA310" s="137" t="n"/>
      <c r="BB310" s="138" t="inlineStr">
        <is>
          <t xml:space="preserve"> </t>
        </is>
      </c>
      <c r="BC310" s="52" t="n"/>
      <c r="BD310" s="219" t="n">
        <v>960000</v>
      </c>
      <c r="BE310" s="219" t="n">
        <v>240000</v>
      </c>
      <c r="BF310" s="219" t="n"/>
      <c r="BG310" s="120">
        <f>BF310+BE310+BD310</f>
        <v/>
      </c>
      <c r="BH310" s="217">
        <f>IF(LOWER(T310)="ILS",12,1)*BG310/VLOOKUP($T310,CPC_USDConversion_xlTbl[[Currency2]:[Units/1 USD]],2,FALSE)</f>
        <v/>
      </c>
      <c r="BI310" s="224">
        <f>BH310/VLOOKUP($S310,'CP$'!$B$5:$D$74,2,FALSE)</f>
        <v/>
      </c>
      <c r="BJ310" s="140" t="n">
        <v>950000</v>
      </c>
      <c r="BK310" s="140" t="n">
        <v>1400000</v>
      </c>
      <c r="BL310" s="141">
        <f>IFERROR(U310/X310,"")</f>
        <v/>
      </c>
      <c r="BM310" s="141">
        <f>IFERROR(V310/X310,"")</f>
        <v/>
      </c>
      <c r="BN310" s="141">
        <f>IFERROR(W310/X310,"")</f>
        <v/>
      </c>
      <c r="BO310" s="141">
        <f>IFERROR(AA310/AD310,"")</f>
        <v/>
      </c>
      <c r="BP310" s="141">
        <f>IFERROR(AB310/AD310,"")</f>
        <v/>
      </c>
      <c r="BQ310" s="141">
        <f>IFERROR(AC310/AD310,"")</f>
        <v/>
      </c>
      <c r="BR310" s="119" t="n"/>
      <c r="BS310" s="119" t="n">
        <v>3</v>
      </c>
      <c r="BT310" s="119" t="n">
        <v>4</v>
      </c>
      <c r="BU310" s="119" t="n">
        <v>0</v>
      </c>
      <c r="BV310" s="119" t="n"/>
      <c r="BW310" s="119" t="n"/>
      <c r="BX310" s="119" t="n"/>
      <c r="BY310" s="119" t="n"/>
      <c r="BZ310" s="119" t="inlineStr">
        <is>
          <t>Employee</t>
        </is>
      </c>
      <c r="CA310" s="142" t="inlineStr">
        <is>
          <t>E41P</t>
        </is>
      </c>
      <c r="CB310" s="131" t="n">
        <v>1</v>
      </c>
      <c r="CC310" s="143">
        <f>IF(P310&gt;1,1,P310)*CB310</f>
        <v/>
      </c>
      <c r="CD310" s="143" t="n"/>
      <c r="CE310" s="222" t="n">
        <v>15922.76</v>
      </c>
      <c r="CF310" s="86" t="n"/>
      <c r="CG310" s="219" t="n">
        <v>1170931.707317073</v>
      </c>
      <c r="CH310" s="217">
        <f>IF(LOWER(T310)="ILS",12,1)*CG310/VLOOKUP($T310,CPC_USDConversion_xlTbl[[Currency2]:[Units/1 USD]],2,FALSE)</f>
        <v/>
      </c>
      <c r="CI310" s="225">
        <f>AF310</f>
        <v/>
      </c>
      <c r="CJ310" s="225">
        <f>IFERROR(CI310-CH310,"")</f>
        <v/>
      </c>
      <c r="CK310" s="140">
        <f>ROUND(AN310*CC310,-2)</f>
        <v/>
      </c>
      <c r="CL310" s="217">
        <f>CK310/VLOOKUP($T310,'USD Converstion'!$C$7:$D$174,2,FALSE)</f>
        <v/>
      </c>
      <c r="CM310" s="145">
        <f>IF(AD310&gt;X310,1,0)</f>
        <v/>
      </c>
      <c r="CN310" s="225">
        <f>IF(CM310&gt;0,AG310,0)</f>
        <v/>
      </c>
      <c r="CO310" s="225">
        <f>IF(CM310=0,0,AF310)</f>
        <v/>
      </c>
      <c r="CP310" s="146" t="n">
        <v>0</v>
      </c>
      <c r="CQ310" s="147" t="n">
        <v>0</v>
      </c>
      <c r="CR310" s="225">
        <f>AM310/VLOOKUP(T310,'USD Converstion'!$C$7:$D$174,2,FALSE)</f>
        <v/>
      </c>
      <c r="CS310" s="226">
        <f>AT310</f>
        <v/>
      </c>
      <c r="CT310" s="222" t="n">
        <v>0</v>
      </c>
      <c r="CU310" s="227" t="n">
        <v>0</v>
      </c>
      <c r="CV310" s="145">
        <f>IF(AX310&gt;0,1,0)</f>
        <v/>
      </c>
      <c r="CW310" s="145">
        <f>IF(AY310&gt;0,1,0)</f>
        <v/>
      </c>
      <c r="CX310" s="52" t="n">
        <v>0</v>
      </c>
      <c r="DM310">
        <f>IF(LOWER(T310)="ILS",12,1)*Y310/VLOOKUP($T310,CPC_USDConversion_xlTbl[[Currency2]:[Units/1 USD]],2,FALSE)</f>
        <v/>
      </c>
    </row>
    <row r="311">
      <c r="B311" s="113" t="n">
        <v>133927</v>
      </c>
      <c r="C311" s="113" t="n">
        <v>62666</v>
      </c>
      <c r="D311" s="113" t="n"/>
      <c r="E311" s="114" t="inlineStr">
        <is>
          <t>Jochen Maier</t>
        </is>
      </c>
      <c r="F311" s="152" t="inlineStr">
        <is>
          <t>SE Team Leader Commercial &amp; Industry</t>
        </is>
      </c>
      <c r="G311" s="113" t="inlineStr">
        <is>
          <t>Security Engineering, CER</t>
        </is>
      </c>
      <c r="H311" s="113" t="inlineStr">
        <is>
          <t>Christine Schoenig</t>
        </is>
      </c>
      <c r="I311" s="113" t="inlineStr">
        <is>
          <t>Peter Sandkuijl</t>
        </is>
      </c>
      <c r="J311" s="114" t="inlineStr">
        <is>
          <t>Bruno Darmon</t>
        </is>
      </c>
      <c r="K311" s="114" t="inlineStr">
        <is>
          <t>Bruno Darmon</t>
        </is>
      </c>
      <c r="L311" s="113" t="inlineStr">
        <is>
          <t>EMEA Sales</t>
        </is>
      </c>
      <c r="M311" s="115" t="n">
        <v>1</v>
      </c>
      <c r="N311" s="151">
        <f>LEFT(CA311,3)</f>
        <v/>
      </c>
      <c r="O311" s="216" t="n">
        <v>36982</v>
      </c>
      <c r="P311" s="118">
        <f>($D$5-O311)/365</f>
        <v/>
      </c>
      <c r="Q311" s="119">
        <f>Q311</f>
        <v/>
      </c>
      <c r="R311" s="52" t="n"/>
      <c r="S311" s="120" t="inlineStr">
        <is>
          <t>Germany</t>
        </is>
      </c>
      <c r="T311" s="120" t="inlineStr">
        <is>
          <t>EUR</t>
        </is>
      </c>
      <c r="U311" s="120" t="n">
        <v>134500</v>
      </c>
      <c r="V311" s="120" t="n">
        <v>22572.72727272727</v>
      </c>
      <c r="W311" s="120" t="n"/>
      <c r="X311" s="120">
        <f>W311+V311+U311</f>
        <v/>
      </c>
      <c r="Y311" s="121" t="n"/>
      <c r="Z311" s="121" t="n"/>
      <c r="AA311" s="122" t="n"/>
      <c r="AB311" s="122" t="n"/>
      <c r="AC311" s="122" t="n"/>
      <c r="AD311" s="123">
        <f>AC311+AB311+AA311</f>
        <v/>
      </c>
      <c r="AE311" s="124">
        <f>IFERROR(AD311/X311-1,"")</f>
        <v/>
      </c>
      <c r="AF311" s="217">
        <f>IF(LOWER(T311)="ILS",12,1)*X311/VLOOKUP($T311,CPC_USDConversion_xlTbl[[Currency2]:[Units/1 USD]],2,FALSE)</f>
        <v/>
      </c>
      <c r="AG311" s="217">
        <f>IF(LOWER(T311)="ILS",12,1)*AD311/VLOOKUP($T311,CPC_USDConversion_xlTbl[[Currency2]:[Units/1 USD]],2,FALSE)</f>
        <v/>
      </c>
      <c r="AH311" s="126">
        <f>AF311/VLOOKUP($S311,'CP$'!$B$5:$D$74,2,FALSE)</f>
        <v/>
      </c>
      <c r="AI311" s="126">
        <f>AG311/VLOOKUP($S311,'CP$'!$B$5:$D$74,2,FALSE)</f>
        <v/>
      </c>
      <c r="AJ311" s="52" t="n"/>
      <c r="AK311" s="127" t="inlineStr">
        <is>
          <t>Sales Variable</t>
        </is>
      </c>
      <c r="AL311" s="218" t="n"/>
      <c r="AM311" s="129" t="n"/>
      <c r="AN311" s="121" t="n"/>
      <c r="AO311" s="130" t="n"/>
      <c r="AP311" s="131">
        <f>IFERROR(AO311/AM311,"")</f>
        <v/>
      </c>
      <c r="AQ311" s="219">
        <f>AO311*CC311</f>
        <v/>
      </c>
      <c r="AR311" s="219" t="n"/>
      <c r="AS311" s="220">
        <f>AQ311-AR311</f>
        <v/>
      </c>
      <c r="AT311" s="217">
        <f>AS311/VLOOKUP($T311,'USD Converstion'!$C$7:$D$174,2,FALSE)</f>
        <v/>
      </c>
      <c r="AU311" s="52" t="n"/>
      <c r="AV311" s="221" t="n">
        <v>43957</v>
      </c>
      <c r="AW311" s="222" t="n">
        <v>19589.26213592233</v>
      </c>
      <c r="AX311" s="222" t="n"/>
      <c r="AY311" s="223" t="n"/>
      <c r="AZ311" s="52" t="n"/>
      <c r="BA311" s="137" t="inlineStr">
        <is>
          <t>January, 2021 – Re-org title Change from SE Team Leader, Major Account Industry to SE Team Leader Commercial &amp; Industry</t>
        </is>
      </c>
      <c r="BB311" s="138" t="inlineStr">
        <is>
          <t xml:space="preserve"> </t>
        </is>
      </c>
      <c r="BC311" s="52" t="n"/>
      <c r="BD311" s="219" t="n">
        <v>96000</v>
      </c>
      <c r="BE311" s="219" t="n">
        <v>24000</v>
      </c>
      <c r="BF311" s="219" t="n"/>
      <c r="BG311" s="120">
        <f>BF311+BE311+BD311</f>
        <v/>
      </c>
      <c r="BH311" s="217">
        <f>IF(LOWER(T311)="ILS",12,1)*BG311/VLOOKUP($T311,CPC_USDConversion_xlTbl[[Currency2]:[Units/1 USD]],2,FALSE)</f>
        <v/>
      </c>
      <c r="BI311" s="224">
        <f>BH311/VLOOKUP($S311,'CP$'!$B$5:$D$74,2,FALSE)</f>
        <v/>
      </c>
      <c r="BJ311" s="140" t="n">
        <v>90000</v>
      </c>
      <c r="BK311" s="140" t="n">
        <v>135000</v>
      </c>
      <c r="BL311" s="141">
        <f>IFERROR(U311/X311,"")</f>
        <v/>
      </c>
      <c r="BM311" s="141">
        <f>IFERROR(V311/X311,"")</f>
        <v/>
      </c>
      <c r="BN311" s="141">
        <f>IFERROR(W311/X311,"")</f>
        <v/>
      </c>
      <c r="BO311" s="141">
        <f>IFERROR(AA311/AD311,"")</f>
        <v/>
      </c>
      <c r="BP311" s="141">
        <f>IFERROR(AB311/AD311,"")</f>
        <v/>
      </c>
      <c r="BQ311" s="141">
        <f>IFERROR(AC311/AD311,"")</f>
        <v/>
      </c>
      <c r="BR311" s="119" t="n">
        <v>3</v>
      </c>
      <c r="BS311" s="119" t="n">
        <v>4</v>
      </c>
      <c r="BT311" s="119" t="n"/>
      <c r="BU311" s="119" t="n">
        <v>0</v>
      </c>
      <c r="BV311" s="119" t="n"/>
      <c r="BW311" s="119" t="n"/>
      <c r="BX311" s="119" t="n"/>
      <c r="BY311" s="119" t="n"/>
      <c r="BZ311" s="119" t="inlineStr">
        <is>
          <t>Employee</t>
        </is>
      </c>
      <c r="CA311" s="142" t="inlineStr">
        <is>
          <t>E41M</t>
        </is>
      </c>
      <c r="CB311" s="131" t="n">
        <v>1</v>
      </c>
      <c r="CC311" s="143">
        <f>IF(P311&gt;1,1,P311)*CB311</f>
        <v/>
      </c>
      <c r="CD311" s="143" t="n"/>
      <c r="CE311" s="222" t="n">
        <v>58423.36</v>
      </c>
      <c r="CF311" s="86" t="n"/>
      <c r="CG311" s="219" t="n">
        <v>121663.4146341463</v>
      </c>
      <c r="CH311" s="217">
        <f>IF(LOWER(T311)="ILS",12,1)*CG311/VLOOKUP($T311,CPC_USDConversion_xlTbl[[Currency2]:[Units/1 USD]],2,FALSE)</f>
        <v/>
      </c>
      <c r="CI311" s="225">
        <f>AF311</f>
        <v/>
      </c>
      <c r="CJ311" s="225">
        <f>IFERROR(CI311-CH311,"")</f>
        <v/>
      </c>
      <c r="CK311" s="140">
        <f>ROUND(AN311*CC311,-2)</f>
        <v/>
      </c>
      <c r="CL311" s="217">
        <f>CK311/VLOOKUP($T311,'USD Converstion'!$C$7:$D$174,2,FALSE)</f>
        <v/>
      </c>
      <c r="CM311" s="145">
        <f>IF(AD311&gt;X311,1,0)</f>
        <v/>
      </c>
      <c r="CN311" s="225">
        <f>IF(CM311&gt;0,AG311,0)</f>
        <v/>
      </c>
      <c r="CO311" s="225">
        <f>IF(CM311=0,0,AF311)</f>
        <v/>
      </c>
      <c r="CP311" s="146" t="n">
        <v>0</v>
      </c>
      <c r="CQ311" s="147" t="n">
        <v>0</v>
      </c>
      <c r="CR311" s="225">
        <f>AM311/VLOOKUP(T311,'USD Converstion'!$C$7:$D$174,2,FALSE)</f>
        <v/>
      </c>
      <c r="CS311" s="226">
        <f>AT311</f>
        <v/>
      </c>
      <c r="CT311" s="222" t="n">
        <v>0</v>
      </c>
      <c r="CU311" s="227" t="n">
        <v>0</v>
      </c>
      <c r="CV311" s="145">
        <f>IF(AX311&gt;0,1,0)</f>
        <v/>
      </c>
      <c r="CW311" s="145">
        <f>IF(AY311&gt;0,1,0)</f>
        <v/>
      </c>
      <c r="CX311" s="52" t="n">
        <v>0</v>
      </c>
      <c r="DM311">
        <f>IF(LOWER(T311)="ILS",12,1)*Y311/VLOOKUP($T311,CPC_USDConversion_xlTbl[[Currency2]:[Units/1 USD]],2,FALSE)</f>
        <v/>
      </c>
    </row>
    <row r="312">
      <c r="B312" s="113" t="n">
        <v>139728</v>
      </c>
      <c r="C312" s="113" t="n">
        <v>73110</v>
      </c>
      <c r="D312" s="113" t="n">
        <v>51679</v>
      </c>
      <c r="E312" s="114" t="inlineStr">
        <is>
          <t>John Johnson</t>
        </is>
      </c>
      <c r="F312" s="152" t="inlineStr">
        <is>
          <t>Customer Success Manager</t>
        </is>
      </c>
      <c r="G312" s="113" t="inlineStr">
        <is>
          <t>Strategic Alliance Group</t>
        </is>
      </c>
      <c r="H312" s="113" t="inlineStr">
        <is>
          <t>Tal Maharam</t>
        </is>
      </c>
      <c r="I312" s="113" t="inlineStr">
        <is>
          <t>Tal Maharam</t>
        </is>
      </c>
      <c r="J312" s="114" t="inlineStr">
        <is>
          <t>Avi Rembaum</t>
        </is>
      </c>
      <c r="K312" s="114" t="inlineStr">
        <is>
          <t>Avi Rembaum</t>
        </is>
      </c>
      <c r="L312" s="113" t="inlineStr">
        <is>
          <t>Security Solutions</t>
        </is>
      </c>
      <c r="M312" s="115" t="n">
        <v>1</v>
      </c>
      <c r="N312" s="151">
        <f>LEFT(CA312,3)</f>
        <v/>
      </c>
      <c r="O312" s="216" t="n">
        <v>42186</v>
      </c>
      <c r="P312" s="118">
        <f>($D$5-O312)/365</f>
        <v/>
      </c>
      <c r="Q312" s="119">
        <f>Q312</f>
        <v/>
      </c>
      <c r="R312" s="52" t="n"/>
      <c r="S312" s="120" t="inlineStr">
        <is>
          <t>Great Britain</t>
        </is>
      </c>
      <c r="T312" s="120" t="inlineStr">
        <is>
          <t>GBP</t>
        </is>
      </c>
      <c r="U312" s="120" t="n">
        <v>150125</v>
      </c>
      <c r="V312" s="120" t="n"/>
      <c r="W312" s="120" t="n">
        <v>12404.7619047619</v>
      </c>
      <c r="X312" s="120">
        <f>W312+V312+U312</f>
        <v/>
      </c>
      <c r="Y312" s="121" t="n"/>
      <c r="Z312" s="121" t="n"/>
      <c r="AA312" s="122" t="n"/>
      <c r="AB312" s="122" t="n"/>
      <c r="AC312" s="122" t="n"/>
      <c r="AD312" s="123">
        <f>AC312+AB312+AA312</f>
        <v/>
      </c>
      <c r="AE312" s="124">
        <f>IFERROR(AD312/X312-1,"")</f>
        <v/>
      </c>
      <c r="AF312" s="217">
        <f>IF(LOWER(T312)="ILS",12,1)*X312/VLOOKUP($T312,CPC_USDConversion_xlTbl[[Currency2]:[Units/1 USD]],2,FALSE)</f>
        <v/>
      </c>
      <c r="AG312" s="217">
        <f>IF(LOWER(T312)="ILS",12,1)*AD312/VLOOKUP($T312,CPC_USDConversion_xlTbl[[Currency2]:[Units/1 USD]],2,FALSE)</f>
        <v/>
      </c>
      <c r="AH312" s="126">
        <f>AF312/VLOOKUP($S312,'CP$'!$B$5:$D$74,2,FALSE)</f>
        <v/>
      </c>
      <c r="AI312" s="126">
        <f>AG312/VLOOKUP($S312,'CP$'!$B$5:$D$74,2,FALSE)</f>
        <v/>
      </c>
      <c r="AJ312" s="52" t="n"/>
      <c r="AK312" s="127" t="inlineStr">
        <is>
          <t>Sales Variable</t>
        </is>
      </c>
      <c r="AL312" s="218" t="n"/>
      <c r="AM312" s="129" t="n"/>
      <c r="AN312" s="121" t="n"/>
      <c r="AO312" s="130" t="n"/>
      <c r="AP312" s="131">
        <f>IFERROR(AO312/AM312,"")</f>
        <v/>
      </c>
      <c r="AQ312" s="219">
        <f>AO312*CC312</f>
        <v/>
      </c>
      <c r="AR312" s="219" t="n"/>
      <c r="AS312" s="220">
        <f>AQ312-AR312</f>
        <v/>
      </c>
      <c r="AT312" s="217">
        <f>AS312/VLOOKUP($T312,'USD Converstion'!$C$7:$D$174,2,FALSE)</f>
        <v/>
      </c>
      <c r="AU312" s="52" t="n"/>
      <c r="AV312" s="221" t="n">
        <v>43957</v>
      </c>
      <c r="AW312" s="222" t="n">
        <v>19589.26213592233</v>
      </c>
      <c r="AX312" s="222" t="n"/>
      <c r="AY312" s="223" t="n"/>
      <c r="AZ312" s="52" t="n"/>
      <c r="BA312" s="137" t="inlineStr">
        <is>
          <t>March, 2021 - Transfer change from JS:E41P, Cost Center:Sales-UK (620410), Title:Security Engineer, Office:London - Home, Team:Andrew McGuigan - Strategic and Global Accounts, Employment Status:Employee, RSU:0, Yearly Salary:90,000, Yearly Commission:22,500, Bonus:0, Total Compensation:112,500 to JS:R41P, Cost Center:Security Solution UK (620419), Title:Customer Success Manager, Office:London - Home, Team:Ido Shimoni - Customer Success, International, Employment Status:Employee, RSU:25000, Yearly Salary:112,500, Yearly Commission:0, Bonus:12,500,Total Compensation:125,000</t>
        </is>
      </c>
      <c r="BB312" s="138" t="inlineStr">
        <is>
          <t xml:space="preserve"> </t>
        </is>
      </c>
      <c r="BC312" s="52" t="n"/>
      <c r="BD312" s="219" t="n">
        <v>88000</v>
      </c>
      <c r="BE312" s="219" t="n">
        <v>22000</v>
      </c>
      <c r="BF312" s="219" t="n"/>
      <c r="BG312" s="120">
        <f>BF312+BE312+BD312</f>
        <v/>
      </c>
      <c r="BH312" s="217">
        <f>IF(LOWER(T312)="ILS",12,1)*BG312/VLOOKUP($T312,CPC_USDConversion_xlTbl[[Currency2]:[Units/1 USD]],2,FALSE)</f>
        <v/>
      </c>
      <c r="BI312" s="224">
        <f>BH312/VLOOKUP($S312,'CP$'!$B$5:$D$74,2,FALSE)</f>
        <v/>
      </c>
      <c r="BJ312" s="140" t="n">
        <v>80000</v>
      </c>
      <c r="BK312" s="140" t="n">
        <v>130000</v>
      </c>
      <c r="BL312" s="141">
        <f>IFERROR(U312/X312,"")</f>
        <v/>
      </c>
      <c r="BM312" s="141">
        <f>IFERROR(V312/X312,"")</f>
        <v/>
      </c>
      <c r="BN312" s="141">
        <f>IFERROR(W312/X312,"")</f>
        <v/>
      </c>
      <c r="BO312" s="141">
        <f>IFERROR(AA312/AD312,"")</f>
        <v/>
      </c>
      <c r="BP312" s="141">
        <f>IFERROR(AB312/AD312,"")</f>
        <v/>
      </c>
      <c r="BQ312" s="141">
        <f>IFERROR(AC312/AD312,"")</f>
        <v/>
      </c>
      <c r="BR312" s="119" t="n">
        <v>5</v>
      </c>
      <c r="BS312" s="119" t="n">
        <v>5</v>
      </c>
      <c r="BT312" s="119" t="n">
        <v>4</v>
      </c>
      <c r="BU312" s="119" t="n"/>
      <c r="BV312" s="119" t="n"/>
      <c r="BW312" s="119" t="n"/>
      <c r="BX312" s="119" t="n"/>
      <c r="BY312" s="119" t="n"/>
      <c r="BZ312" s="119" t="inlineStr">
        <is>
          <t>Employee</t>
        </is>
      </c>
      <c r="CA312" s="142" t="inlineStr">
        <is>
          <t>R41P</t>
        </is>
      </c>
      <c r="CB312" s="131" t="n">
        <v>1</v>
      </c>
      <c r="CC312" s="143">
        <f>IF(P312&gt;1,1,P312)*CB312</f>
        <v/>
      </c>
      <c r="CD312" s="143" t="n"/>
      <c r="CE312" s="222" t="n">
        <v>46690.8</v>
      </c>
      <c r="CF312" s="86" t="n"/>
      <c r="CG312" s="219" t="n">
        <v>109956.0975609756</v>
      </c>
      <c r="CH312" s="217">
        <f>IF(LOWER(T312)="ILS",12,1)*CG312/VLOOKUP($T312,CPC_USDConversion_xlTbl[[Currency2]:[Units/1 USD]],2,FALSE)</f>
        <v/>
      </c>
      <c r="CI312" s="225">
        <f>AF312</f>
        <v/>
      </c>
      <c r="CJ312" s="225">
        <f>IFERROR(CI312-CH312,"")</f>
        <v/>
      </c>
      <c r="CK312" s="140">
        <f>ROUND(AN312*CC312,-2)</f>
        <v/>
      </c>
      <c r="CL312" s="217">
        <f>CK312/VLOOKUP($T312,'USD Converstion'!$C$7:$D$174,2,FALSE)</f>
        <v/>
      </c>
      <c r="CM312" s="145">
        <f>IF(AD312&gt;X312,1,0)</f>
        <v/>
      </c>
      <c r="CN312" s="225">
        <f>IF(CM312&gt;0,AG312,0)</f>
        <v/>
      </c>
      <c r="CO312" s="225">
        <f>IF(CM312=0,0,AF312)</f>
        <v/>
      </c>
      <c r="CP312" s="146" t="n">
        <v>0</v>
      </c>
      <c r="CQ312" s="147" t="inlineStr">
        <is>
          <t>Regular</t>
        </is>
      </c>
      <c r="CR312" s="225">
        <f>AM312/VLOOKUP(T312,'USD Converstion'!$C$7:$D$174,2,FALSE)</f>
        <v/>
      </c>
      <c r="CS312" s="226">
        <f>AT312</f>
        <v/>
      </c>
      <c r="CT312" s="222" t="n">
        <v>0</v>
      </c>
      <c r="CU312" s="227" t="n"/>
      <c r="CV312" s="145">
        <f>IF(AX312&gt;0,1,0)</f>
        <v/>
      </c>
      <c r="CW312" s="145">
        <f>IF(AY312&gt;0,1,0)</f>
        <v/>
      </c>
      <c r="CX312" s="52" t="n">
        <v>0</v>
      </c>
      <c r="DM312">
        <f>IF(LOWER(T312)="ILS",12,1)*Y312/VLOOKUP($T312,CPC_USDConversion_xlTbl[[Currency2]:[Units/1 USD]],2,FALSE)</f>
        <v/>
      </c>
    </row>
    <row r="313">
      <c r="B313" s="113" t="n">
        <v>121013</v>
      </c>
      <c r="C313" s="113" t="n">
        <v>63588</v>
      </c>
      <c r="D313" s="113" t="n">
        <v>63003</v>
      </c>
      <c r="E313" s="114" t="inlineStr">
        <is>
          <t>Johnathan McGuigan</t>
        </is>
      </c>
      <c r="F313" s="152" t="inlineStr">
        <is>
          <t>Security Engineer- London, UK</t>
        </is>
      </c>
      <c r="G313" s="113" t="inlineStr">
        <is>
          <t>Security Engineering, UK &amp; I</t>
        </is>
      </c>
      <c r="H313" s="113" t="inlineStr">
        <is>
          <t>Ian Porteous</t>
        </is>
      </c>
      <c r="I313" s="113" t="inlineStr">
        <is>
          <t>Peter Sandkuijl</t>
        </is>
      </c>
      <c r="J313" s="114" t="inlineStr">
        <is>
          <t>Bruno Darmon</t>
        </is>
      </c>
      <c r="K313" s="114" t="inlineStr">
        <is>
          <t>Bruno Darmon</t>
        </is>
      </c>
      <c r="L313" s="113" t="inlineStr">
        <is>
          <t>EMEA Sales</t>
        </is>
      </c>
      <c r="M313" s="115" t="n">
        <v>1</v>
      </c>
      <c r="N313" s="151">
        <f>LEFT(CA313,3)</f>
        <v/>
      </c>
      <c r="O313" s="216" t="n">
        <v>42947</v>
      </c>
      <c r="P313" s="118">
        <f>($D$5-O313)/365</f>
        <v/>
      </c>
      <c r="Q313" s="119">
        <f>Q313</f>
        <v/>
      </c>
      <c r="R313" s="52" t="n"/>
      <c r="S313" s="120" t="inlineStr">
        <is>
          <t>Great Britain</t>
        </is>
      </c>
      <c r="T313" s="120" t="inlineStr">
        <is>
          <t>GBP</t>
        </is>
      </c>
      <c r="U313" s="120" t="n">
        <v>81500</v>
      </c>
      <c r="V313" s="120" t="n">
        <v>13390.90909090909</v>
      </c>
      <c r="W313" s="120" t="n"/>
      <c r="X313" s="120">
        <f>W313+V313+U313</f>
        <v/>
      </c>
      <c r="Y313" s="121" t="n"/>
      <c r="Z313" s="121" t="n"/>
      <c r="AA313" s="122" t="n">
        <v>996</v>
      </c>
      <c r="AB313" s="122" t="n">
        <v>0.2477933923125687</v>
      </c>
      <c r="AC313" s="122" t="n"/>
      <c r="AD313" s="123">
        <f>AC313+AB313+AA313</f>
        <v/>
      </c>
      <c r="AE313" s="124">
        <f>IFERROR(AD313/X313-1,"")</f>
        <v/>
      </c>
      <c r="AF313" s="217">
        <f>IF(LOWER(T313)="ILS",12,1)*X313/VLOOKUP($T313,CPC_USDConversion_xlTbl[[Currency2]:[Units/1 USD]],2,FALSE)</f>
        <v/>
      </c>
      <c r="AG313" s="217">
        <f>IF(LOWER(T313)="ILS",12,1)*AD313/VLOOKUP($T313,CPC_USDConversion_xlTbl[[Currency2]:[Units/1 USD]],2,FALSE)</f>
        <v/>
      </c>
      <c r="AH313" s="126">
        <f>AF313/VLOOKUP($S313,'CP$'!$B$5:$D$74,2,FALSE)</f>
        <v/>
      </c>
      <c r="AI313" s="126">
        <f>AG313/VLOOKUP($S313,'CP$'!$B$5:$D$74,2,FALSE)</f>
        <v/>
      </c>
      <c r="AJ313" s="52" t="n"/>
      <c r="AK313" s="127" t="inlineStr">
        <is>
          <t>Sales Variable</t>
        </is>
      </c>
      <c r="AL313" s="218" t="n"/>
      <c r="AM313" s="129" t="n"/>
      <c r="AN313" s="121" t="n"/>
      <c r="AO313" s="130" t="n"/>
      <c r="AP313" s="131">
        <f>IFERROR(AO313/AM313,"")</f>
        <v/>
      </c>
      <c r="AQ313" s="219">
        <f>AO313*CC313</f>
        <v/>
      </c>
      <c r="AR313" s="219" t="n"/>
      <c r="AS313" s="220">
        <f>AQ313-AR313</f>
        <v/>
      </c>
      <c r="AT313" s="217">
        <f>AS313/VLOOKUP($T313,'USD Converstion'!$C$7:$D$174,2,FALSE)</f>
        <v/>
      </c>
      <c r="AU313" s="52" t="n"/>
      <c r="AV313" s="221" t="n">
        <v>43615</v>
      </c>
      <c r="AW313" s="222" t="n">
        <v>14738.73786407767</v>
      </c>
      <c r="AX313" s="222" t="n"/>
      <c r="AY313" s="223" t="n"/>
      <c r="AZ313" s="52" t="n"/>
      <c r="BA313" s="137" t="n"/>
      <c r="BB313" s="138" t="inlineStr">
        <is>
          <t xml:space="preserve"> </t>
        </is>
      </c>
      <c r="BC313" s="52" t="n"/>
      <c r="BD313" s="219" t="n">
        <v>54000</v>
      </c>
      <c r="BE313" s="219" t="n">
        <v>13500</v>
      </c>
      <c r="BF313" s="219" t="n"/>
      <c r="BG313" s="120">
        <f>BF313+BE313+BD313</f>
        <v/>
      </c>
      <c r="BH313" s="217">
        <f>IF(LOWER(T313)="ILS",12,1)*BG313/VLOOKUP($T313,CPC_USDConversion_xlTbl[[Currency2]:[Units/1 USD]],2,FALSE)</f>
        <v/>
      </c>
      <c r="BI313" s="224">
        <f>BH313/VLOOKUP($S313,'CP$'!$B$5:$D$74,2,FALSE)</f>
        <v/>
      </c>
      <c r="BJ313" s="140" t="n">
        <v>60000</v>
      </c>
      <c r="BK313" s="140" t="n">
        <v>95000</v>
      </c>
      <c r="BL313" s="141">
        <f>IFERROR(U313/X313,"")</f>
        <v/>
      </c>
      <c r="BM313" s="141">
        <f>IFERROR(V313/X313,"")</f>
        <v/>
      </c>
      <c r="BN313" s="141">
        <f>IFERROR(W313/X313,"")</f>
        <v/>
      </c>
      <c r="BO313" s="141">
        <f>IFERROR(AA313/AD313,"")</f>
        <v/>
      </c>
      <c r="BP313" s="141">
        <f>IFERROR(AB313/AD313,"")</f>
        <v/>
      </c>
      <c r="BQ313" s="141">
        <f>IFERROR(AC313/AD313,"")</f>
        <v/>
      </c>
      <c r="BR313" s="119" t="n">
        <v>4</v>
      </c>
      <c r="BS313" s="119" t="n">
        <v>3</v>
      </c>
      <c r="BT313" s="119" t="n">
        <v>4</v>
      </c>
      <c r="BU313" s="119" t="n">
        <v>0</v>
      </c>
      <c r="BV313" s="119" t="n"/>
      <c r="BW313" s="119" t="n"/>
      <c r="BX313" s="119" t="n"/>
      <c r="BY313" s="119" t="n"/>
      <c r="BZ313" s="119" t="inlineStr">
        <is>
          <t>Employee</t>
        </is>
      </c>
      <c r="CA313" s="142" t="inlineStr">
        <is>
          <t>E51P</t>
        </is>
      </c>
      <c r="CB313" s="131" t="n">
        <v>1</v>
      </c>
      <c r="CC313" s="143">
        <f>IF(P313&gt;1,1,P313)*CB313</f>
        <v/>
      </c>
      <c r="CD313" s="143" t="n"/>
      <c r="CE313" s="222" t="n">
        <v>11852.28</v>
      </c>
      <c r="CF313" s="86" t="n"/>
      <c r="CG313" s="219" t="n">
        <v>70443.9024390244</v>
      </c>
      <c r="CH313" s="217">
        <f>IF(LOWER(T313)="ILS",12,1)*CG313/VLOOKUP($T313,CPC_USDConversion_xlTbl[[Currency2]:[Units/1 USD]],2,FALSE)</f>
        <v/>
      </c>
      <c r="CI313" s="225">
        <f>AF313</f>
        <v/>
      </c>
      <c r="CJ313" s="225">
        <f>IFERROR(CI313-CH313,"")</f>
        <v/>
      </c>
      <c r="CK313" s="140">
        <f>ROUND(AN313*CC313,-2)</f>
        <v/>
      </c>
      <c r="CL313" s="217">
        <f>CK313/VLOOKUP($T313,'USD Converstion'!$C$7:$D$174,2,FALSE)</f>
        <v/>
      </c>
      <c r="CM313" s="145">
        <f>IF(AD313&gt;X313,1,0)</f>
        <v/>
      </c>
      <c r="CN313" s="225">
        <f>IF(CM313&gt;0,AG313,0)</f>
        <v/>
      </c>
      <c r="CO313" s="225">
        <f>IF(CM313=0,0,AF313)</f>
        <v/>
      </c>
      <c r="CP313" s="146" t="n">
        <v>0</v>
      </c>
      <c r="CQ313" s="147" t="n">
        <v>0</v>
      </c>
      <c r="CR313" s="225">
        <f>AM313/VLOOKUP(T313,'USD Converstion'!$C$7:$D$174,2,FALSE)</f>
        <v/>
      </c>
      <c r="CS313" s="226">
        <f>AT313</f>
        <v/>
      </c>
      <c r="CT313" s="222" t="n">
        <v>0</v>
      </c>
      <c r="CU313" s="227" t="n">
        <v>0</v>
      </c>
      <c r="CV313" s="145">
        <f>IF(AX313&gt;0,1,0)</f>
        <v/>
      </c>
      <c r="CW313" s="145">
        <f>IF(AY313&gt;0,1,0)</f>
        <v/>
      </c>
      <c r="CX313" s="52" t="n">
        <v>0</v>
      </c>
      <c r="DM313">
        <f>IF(LOWER(T313)="ILS",12,1)*Y313/VLOOKUP($T313,CPC_USDConversion_xlTbl[[Currency2]:[Units/1 USD]],2,FALSE)</f>
        <v/>
      </c>
    </row>
    <row r="314">
      <c r="B314" s="113" t="n">
        <v>134082</v>
      </c>
      <c r="C314" s="113" t="n">
        <v>35496</v>
      </c>
      <c r="D314" s="113" t="n">
        <v>106575</v>
      </c>
      <c r="E314" s="114" t="inlineStr">
        <is>
          <t>Jonas Reiter</t>
        </is>
      </c>
      <c r="F314" s="152" t="inlineStr">
        <is>
          <t>Security Engineer</t>
        </is>
      </c>
      <c r="G314" s="113" t="inlineStr">
        <is>
          <t>Security Engineering, CER</t>
        </is>
      </c>
      <c r="H314" s="113" t="inlineStr">
        <is>
          <t>Christine Schoenig</t>
        </is>
      </c>
      <c r="I314" s="113" t="inlineStr">
        <is>
          <t>Peter Sandkuijl</t>
        </is>
      </c>
      <c r="J314" s="114" t="inlineStr">
        <is>
          <t>Bruno Darmon</t>
        </is>
      </c>
      <c r="K314" s="114" t="inlineStr">
        <is>
          <t>Bruno Darmon</t>
        </is>
      </c>
      <c r="L314" s="113" t="inlineStr">
        <is>
          <t>EMEA Sales</t>
        </is>
      </c>
      <c r="M314" s="115" t="n">
        <v>1</v>
      </c>
      <c r="N314" s="151">
        <f>LEFT(CA314,3)</f>
        <v/>
      </c>
      <c r="O314" s="216" t="n">
        <v>42671</v>
      </c>
      <c r="P314" s="118">
        <f>($D$5-O314)/365</f>
        <v/>
      </c>
      <c r="Q314" s="119">
        <f>Q314</f>
        <v/>
      </c>
      <c r="R314" s="52" t="n"/>
      <c r="S314" s="120" t="inlineStr">
        <is>
          <t>Germany</t>
        </is>
      </c>
      <c r="T314" s="120" t="inlineStr">
        <is>
          <t>EUR</t>
        </is>
      </c>
      <c r="U314" s="120" t="n">
        <v>94500</v>
      </c>
      <c r="V314" s="120" t="n">
        <v>15754.54545454545</v>
      </c>
      <c r="W314" s="120" t="n"/>
      <c r="X314" s="120">
        <f>W314+V314+U314</f>
        <v/>
      </c>
      <c r="Y314" s="121" t="n"/>
      <c r="Z314" s="121" t="n"/>
      <c r="AA314" s="122" t="n">
        <v>75000</v>
      </c>
      <c r="AB314" s="122" t="n">
        <v>20000</v>
      </c>
      <c r="AC314" s="122" t="n"/>
      <c r="AD314" s="123">
        <f>AC314+AB314+AA314</f>
        <v/>
      </c>
      <c r="AE314" s="124">
        <f>IFERROR(AD314/X314-1,"")</f>
        <v/>
      </c>
      <c r="AF314" s="217">
        <f>IF(LOWER(T314)="ILS",12,1)*X314/VLOOKUP($T314,CPC_USDConversion_xlTbl[[Currency2]:[Units/1 USD]],2,FALSE)</f>
        <v/>
      </c>
      <c r="AG314" s="217">
        <f>IF(LOWER(T314)="ILS",12,1)*AD314/VLOOKUP($T314,CPC_USDConversion_xlTbl[[Currency2]:[Units/1 USD]],2,FALSE)</f>
        <v/>
      </c>
      <c r="AH314" s="126">
        <f>AF314/VLOOKUP($S314,'CP$'!$B$5:$D$74,2,FALSE)</f>
        <v/>
      </c>
      <c r="AI314" s="126">
        <f>AG314/VLOOKUP($S314,'CP$'!$B$5:$D$74,2,FALSE)</f>
        <v/>
      </c>
      <c r="AJ314" s="52" t="n"/>
      <c r="AK314" s="127" t="inlineStr">
        <is>
          <t>Sales Variable</t>
        </is>
      </c>
      <c r="AL314" s="218" t="n"/>
      <c r="AM314" s="129" t="n"/>
      <c r="AN314" s="121" t="n"/>
      <c r="AO314" s="130" t="n"/>
      <c r="AP314" s="131">
        <f>IFERROR(AO314/AM314,"")</f>
        <v/>
      </c>
      <c r="AQ314" s="219">
        <f>AO314*CC314</f>
        <v/>
      </c>
      <c r="AR314" s="219" t="n"/>
      <c r="AS314" s="220">
        <f>AQ314-AR314</f>
        <v/>
      </c>
      <c r="AT314" s="217">
        <f>AS314/VLOOKUP($T314,'USD Converstion'!$C$7:$D$174,2,FALSE)</f>
        <v/>
      </c>
      <c r="AU314" s="52" t="n"/>
      <c r="AV314" s="221" t="n">
        <v>43957</v>
      </c>
      <c r="AW314" s="222" t="n">
        <v>9844.844660194174</v>
      </c>
      <c r="AX314" s="222" t="n"/>
      <c r="AY314" s="223" t="n">
        <v>20000</v>
      </c>
      <c r="AZ314" s="52" t="n"/>
      <c r="BA314" s="137" t="inlineStr">
        <is>
          <t>May, 2021: RSU grant of $20000 || April, 2021: OTE change from 85000 to 95000 || June, 2020 - Compensation change from Yearly Salary:59900, Yearly Commission:14300, Total Compensation:74200 to Yearly Salary:68000, Yearly Commission:17000, Total Compensation:85000 || May, 2020 - JS change from E61P to S51P</t>
        </is>
      </c>
      <c r="BB314" s="138" t="inlineStr">
        <is>
          <t xml:space="preserve"> </t>
        </is>
      </c>
      <c r="BC314" s="52" t="n"/>
      <c r="BD314" s="219" t="n">
        <v>56000</v>
      </c>
      <c r="BE314" s="219" t="n">
        <v>14000</v>
      </c>
      <c r="BF314" s="219" t="n"/>
      <c r="BG314" s="120">
        <f>BF314+BE314+BD314</f>
        <v/>
      </c>
      <c r="BH314" s="217">
        <f>IF(LOWER(T314)="ILS",12,1)*BG314/VLOOKUP($T314,CPC_USDConversion_xlTbl[[Currency2]:[Units/1 USD]],2,FALSE)</f>
        <v/>
      </c>
      <c r="BI314" s="224">
        <f>BH314/VLOOKUP($S314,'CP$'!$B$5:$D$74,2,FALSE)</f>
        <v/>
      </c>
      <c r="BJ314" s="140" t="n">
        <v>70000</v>
      </c>
      <c r="BK314" s="140" t="n">
        <v>115000</v>
      </c>
      <c r="BL314" s="141">
        <f>IFERROR(U314/X314,"")</f>
        <v/>
      </c>
      <c r="BM314" s="141">
        <f>IFERROR(V314/X314,"")</f>
        <v/>
      </c>
      <c r="BN314" s="141">
        <f>IFERROR(W314/X314,"")</f>
        <v/>
      </c>
      <c r="BO314" s="141">
        <f>IFERROR(AA314/AD314,"")</f>
        <v/>
      </c>
      <c r="BP314" s="141">
        <f>IFERROR(AB314/AD314,"")</f>
        <v/>
      </c>
      <c r="BQ314" s="141">
        <f>IFERROR(AC314/AD314,"")</f>
        <v/>
      </c>
      <c r="BR314" s="119" t="n">
        <v>3</v>
      </c>
      <c r="BS314" s="119" t="n">
        <v>4</v>
      </c>
      <c r="BT314" s="119" t="n"/>
      <c r="BU314" s="119" t="n">
        <v>0</v>
      </c>
      <c r="BV314" s="119" t="n"/>
      <c r="BW314" s="119" t="n"/>
      <c r="BX314" s="119" t="n"/>
      <c r="BY314" s="119" t="n"/>
      <c r="BZ314" s="119" t="inlineStr">
        <is>
          <t>Employee</t>
        </is>
      </c>
      <c r="CA314" s="142" t="inlineStr">
        <is>
          <t>E51P</t>
        </is>
      </c>
      <c r="CB314" s="131" t="n">
        <v>1</v>
      </c>
      <c r="CC314" s="143">
        <f>IF(P314&gt;1,1,P314)*CB314</f>
        <v/>
      </c>
      <c r="CD314" s="143" t="n"/>
      <c r="CE314" s="222" t="n">
        <v>11253.68</v>
      </c>
      <c r="CF314" s="86" t="n"/>
      <c r="CG314" s="219" t="n">
        <v>83126.82926829268</v>
      </c>
      <c r="CH314" s="217">
        <f>IF(LOWER(T314)="ILS",12,1)*CG314/VLOOKUP($T314,CPC_USDConversion_xlTbl[[Currency2]:[Units/1 USD]],2,FALSE)</f>
        <v/>
      </c>
      <c r="CI314" s="225">
        <f>AF314</f>
        <v/>
      </c>
      <c r="CJ314" s="225">
        <f>IFERROR(CI314-CH314,"")</f>
        <v/>
      </c>
      <c r="CK314" s="140">
        <f>ROUND(AN314*CC314,-2)</f>
        <v/>
      </c>
      <c r="CL314" s="217">
        <f>CK314/VLOOKUP($T314,'USD Converstion'!$C$7:$D$174,2,FALSE)</f>
        <v/>
      </c>
      <c r="CM314" s="145">
        <f>IF(AD314&gt;X314,1,0)</f>
        <v/>
      </c>
      <c r="CN314" s="225">
        <f>IF(CM314&gt;0,AG314,0)</f>
        <v/>
      </c>
      <c r="CO314" s="225">
        <f>IF(CM314=0,0,AF314)</f>
        <v/>
      </c>
      <c r="CP314" s="146" t="n">
        <v>0</v>
      </c>
      <c r="CQ314" s="147" t="n">
        <v>0</v>
      </c>
      <c r="CR314" s="225">
        <f>AM314/VLOOKUP(T314,'USD Converstion'!$C$7:$D$174,2,FALSE)</f>
        <v/>
      </c>
      <c r="CS314" s="226">
        <f>AT314</f>
        <v/>
      </c>
      <c r="CT314" s="222" t="n">
        <v>0</v>
      </c>
      <c r="CU314" s="227" t="n">
        <v>0</v>
      </c>
      <c r="CV314" s="145">
        <f>IF(AX314&gt;0,1,0)</f>
        <v/>
      </c>
      <c r="CW314" s="145">
        <f>IF(AY314&gt;0,1,0)</f>
        <v/>
      </c>
      <c r="CX314" s="52" t="n">
        <v>1</v>
      </c>
      <c r="DM314">
        <f>IF(LOWER(T314)="ILS",12,1)*Y314/VLOOKUP($T314,CPC_USDConversion_xlTbl[[Currency2]:[Units/1 USD]],2,FALSE)</f>
        <v/>
      </c>
    </row>
    <row r="315">
      <c r="B315" s="113" t="n">
        <v>123216</v>
      </c>
      <c r="C315" s="113" t="n">
        <v>113273</v>
      </c>
      <c r="D315" s="113" t="n">
        <v>93619</v>
      </c>
      <c r="E315" s="114" t="inlineStr">
        <is>
          <t>Jose De Bonis</t>
        </is>
      </c>
      <c r="F315" s="152" t="inlineStr">
        <is>
          <t>Security Engineer</t>
        </is>
      </c>
      <c r="G315" s="113" t="inlineStr">
        <is>
          <t>Security Engineering, SER</t>
        </is>
      </c>
      <c r="H315" s="113" t="inlineStr">
        <is>
          <t>David Gubiani</t>
        </is>
      </c>
      <c r="I315" s="113" t="inlineStr">
        <is>
          <t>Peter Sandkuijl</t>
        </is>
      </c>
      <c r="J315" s="114" t="inlineStr">
        <is>
          <t>Bruno Darmon</t>
        </is>
      </c>
      <c r="K315" s="114" t="inlineStr">
        <is>
          <t>Bruno Darmon</t>
        </is>
      </c>
      <c r="L315" s="113" t="inlineStr">
        <is>
          <t>EMEA Sales</t>
        </is>
      </c>
      <c r="M315" s="115" t="n">
        <v>1</v>
      </c>
      <c r="N315" s="151">
        <f>LEFT(CA315,3)</f>
        <v/>
      </c>
      <c r="O315" s="216" t="n">
        <v>42345</v>
      </c>
      <c r="P315" s="118">
        <f>($D$5-O315)/365</f>
        <v/>
      </c>
      <c r="Q315" s="119">
        <f>Q315</f>
        <v/>
      </c>
      <c r="R315" s="52" t="n"/>
      <c r="S315" s="120" t="inlineStr">
        <is>
          <t>Spain</t>
        </is>
      </c>
      <c r="T315" s="120" t="inlineStr">
        <is>
          <t>EUR</t>
        </is>
      </c>
      <c r="U315" s="120" t="n">
        <v>84500</v>
      </c>
      <c r="V315" s="120" t="n">
        <v>13936.36363636364</v>
      </c>
      <c r="W315" s="120" t="n"/>
      <c r="X315" s="120">
        <f>W315+V315+U315</f>
        <v/>
      </c>
      <c r="Y315" s="121" t="n"/>
      <c r="Z315" s="121" t="n"/>
      <c r="AA315" s="122" t="n"/>
      <c r="AB315" s="122" t="n"/>
      <c r="AC315" s="122" t="n"/>
      <c r="AD315" s="123">
        <f>AC315+AB315+AA315</f>
        <v/>
      </c>
      <c r="AE315" s="124">
        <f>IFERROR(AD315/X315-1,"")</f>
        <v/>
      </c>
      <c r="AF315" s="217">
        <f>IF(LOWER(T315)="ILS",12,1)*X315/VLOOKUP($T315,CPC_USDConversion_xlTbl[[Currency2]:[Units/1 USD]],2,FALSE)</f>
        <v/>
      </c>
      <c r="AG315" s="217">
        <f>IF(LOWER(T315)="ILS",12,1)*AD315/VLOOKUP($T315,CPC_USDConversion_xlTbl[[Currency2]:[Units/1 USD]],2,FALSE)</f>
        <v/>
      </c>
      <c r="AH315" s="126">
        <f>AF315/VLOOKUP($S315,'CP$'!$B$5:$D$74,2,FALSE)</f>
        <v/>
      </c>
      <c r="AI315" s="126">
        <f>AG315/VLOOKUP($S315,'CP$'!$B$5:$D$74,2,FALSE)</f>
        <v/>
      </c>
      <c r="AJ315" s="52" t="n"/>
      <c r="AK315" s="127" t="inlineStr">
        <is>
          <t>Sales Variable</t>
        </is>
      </c>
      <c r="AL315" s="218" t="n"/>
      <c r="AM315" s="129" t="n"/>
      <c r="AN315" s="121" t="n"/>
      <c r="AO315" s="130" t="n"/>
      <c r="AP315" s="131">
        <f>IFERROR(AO315/AM315,"")</f>
        <v/>
      </c>
      <c r="AQ315" s="219">
        <f>AO315*CC315</f>
        <v/>
      </c>
      <c r="AR315" s="219" t="n"/>
      <c r="AS315" s="220">
        <f>AQ315-AR315</f>
        <v/>
      </c>
      <c r="AT315" s="217">
        <f>AS315/VLOOKUP($T315,'USD Converstion'!$C$7:$D$174,2,FALSE)</f>
        <v/>
      </c>
      <c r="AU315" s="52" t="n"/>
      <c r="AV315" s="221" t="n">
        <v>43957</v>
      </c>
      <c r="AW315" s="222" t="n">
        <v>14665.76699029126</v>
      </c>
      <c r="AX315" s="222" t="n"/>
      <c r="AY315" s="223" t="n"/>
      <c r="AZ315" s="52" t="n"/>
      <c r="BA315" s="137" t="inlineStr">
        <is>
          <t>January, 2021 - Compensation change from Yearly Salary:48000, Yearly Commission:12000, Total Compensation:60000 to RSU:20000, Yearly Salary:60000, Yearly Commission:15000, Total Compensation:75000 || May, 2020 - Compensation change to Target Bonus: 3975</t>
        </is>
      </c>
      <c r="BB315" s="138" t="inlineStr">
        <is>
          <t xml:space="preserve"> </t>
        </is>
      </c>
      <c r="BC315" s="52" t="n"/>
      <c r="BD315" s="219" t="n">
        <v>47700</v>
      </c>
      <c r="BE315" s="219" t="n"/>
      <c r="BF315" s="219" t="n">
        <v>5300</v>
      </c>
      <c r="BG315" s="120">
        <f>BF315+BE315+BD315</f>
        <v/>
      </c>
      <c r="BH315" s="217">
        <f>IF(LOWER(T315)="ILS",12,1)*BG315/VLOOKUP($T315,CPC_USDConversion_xlTbl[[Currency2]:[Units/1 USD]],2,FALSE)</f>
        <v/>
      </c>
      <c r="BI315" s="224">
        <f>BH315/VLOOKUP($S315,'CP$'!$B$5:$D$74,2,FALSE)</f>
        <v/>
      </c>
      <c r="BJ315" s="140" t="n">
        <v>50000</v>
      </c>
      <c r="BK315" s="140" t="n">
        <v>80000</v>
      </c>
      <c r="BL315" s="141">
        <f>IFERROR(U315/X315,"")</f>
        <v/>
      </c>
      <c r="BM315" s="141">
        <f>IFERROR(V315/X315,"")</f>
        <v/>
      </c>
      <c r="BN315" s="141">
        <f>IFERROR(W315/X315,"")</f>
        <v/>
      </c>
      <c r="BO315" s="141">
        <f>IFERROR(AA315/AD315,"")</f>
        <v/>
      </c>
      <c r="BP315" s="141">
        <f>IFERROR(AB315/AD315,"")</f>
        <v/>
      </c>
      <c r="BQ315" s="141">
        <f>IFERROR(AC315/AD315,"")</f>
        <v/>
      </c>
      <c r="BR315" s="119" t="n">
        <v>3</v>
      </c>
      <c r="BS315" s="119" t="n">
        <v>3</v>
      </c>
      <c r="BT315" s="119" t="n">
        <v>4</v>
      </c>
      <c r="BU315" s="119" t="n">
        <v>0</v>
      </c>
      <c r="BV315" s="119" t="n"/>
      <c r="BW315" s="119" t="n"/>
      <c r="BX315" s="119" t="n"/>
      <c r="BY315" s="119" t="n"/>
      <c r="BZ315" s="119" t="inlineStr">
        <is>
          <t>Employee</t>
        </is>
      </c>
      <c r="CA315" s="142" t="inlineStr">
        <is>
          <t>E51P</t>
        </is>
      </c>
      <c r="CB315" s="131" t="n">
        <v>1</v>
      </c>
      <c r="CC315" s="143">
        <f>IF(P315&gt;1,1,P315)*CB315</f>
        <v/>
      </c>
      <c r="CD315" s="143" t="n"/>
      <c r="CE315" s="222" t="n">
        <v>22866.52</v>
      </c>
      <c r="CF315" s="86" t="n"/>
      <c r="CG315" s="219" t="n">
        <v>58736.58536585367</v>
      </c>
      <c r="CH315" s="217">
        <f>IF(LOWER(T315)="ILS",12,1)*CG315/VLOOKUP($T315,CPC_USDConversion_xlTbl[[Currency2]:[Units/1 USD]],2,FALSE)</f>
        <v/>
      </c>
      <c r="CI315" s="225">
        <f>AF315</f>
        <v/>
      </c>
      <c r="CJ315" s="225">
        <f>IFERROR(CI315-CH315,"")</f>
        <v/>
      </c>
      <c r="CK315" s="140">
        <f>ROUND(AN315*CC315,-2)</f>
        <v/>
      </c>
      <c r="CL315" s="217">
        <f>CK315/VLOOKUP($T315,'USD Converstion'!$C$7:$D$174,2,FALSE)</f>
        <v/>
      </c>
      <c r="CM315" s="145">
        <f>IF(AD315&gt;X315,1,0)</f>
        <v/>
      </c>
      <c r="CN315" s="225">
        <f>IF(CM315&gt;0,AG315,0)</f>
        <v/>
      </c>
      <c r="CO315" s="225">
        <f>IF(CM315=0,0,AF315)</f>
        <v/>
      </c>
      <c r="CP315" s="146" t="n">
        <v>0</v>
      </c>
      <c r="CQ315" s="147" t="n">
        <v>0</v>
      </c>
      <c r="CR315" s="225">
        <f>AM315/VLOOKUP(T315,'USD Converstion'!$C$7:$D$174,2,FALSE)</f>
        <v/>
      </c>
      <c r="CS315" s="226">
        <f>AT315</f>
        <v/>
      </c>
      <c r="CT315" s="222" t="n">
        <v>0</v>
      </c>
      <c r="CU315" s="227" t="n">
        <v>0</v>
      </c>
      <c r="CV315" s="145">
        <f>IF(AX315&gt;0,1,0)</f>
        <v/>
      </c>
      <c r="CW315" s="145">
        <f>IF(AY315&gt;0,1,0)</f>
        <v/>
      </c>
      <c r="CX315" s="52" t="n">
        <v>0</v>
      </c>
      <c r="DM315">
        <f>IF(LOWER(T315)="ILS",12,1)*Y315/VLOOKUP($T315,CPC_USDConversion_xlTbl[[Currency2]:[Units/1 USD]],2,FALSE)</f>
        <v/>
      </c>
    </row>
    <row r="316">
      <c r="B316" s="113" t="n">
        <v>116195</v>
      </c>
      <c r="C316" s="113" t="n">
        <v>46881</v>
      </c>
      <c r="D316" s="113" t="n">
        <v>120884</v>
      </c>
      <c r="E316" s="114" t="inlineStr">
        <is>
          <t>Konstantina Koukou</t>
        </is>
      </c>
      <c r="F316" s="152" t="inlineStr">
        <is>
          <t>Security Engineer, Check Point Evangelist</t>
        </is>
      </c>
      <c r="G316" s="113" t="inlineStr">
        <is>
          <t>Security Engineering , Eastern Europe</t>
        </is>
      </c>
      <c r="H316" s="113" t="inlineStr">
        <is>
          <t>Peter Kovalcik</t>
        </is>
      </c>
      <c r="I316" s="113" t="inlineStr">
        <is>
          <t>Peter Sandkuijl</t>
        </is>
      </c>
      <c r="J316" s="114" t="inlineStr">
        <is>
          <t>Bruno Darmon</t>
        </is>
      </c>
      <c r="K316" s="114" t="inlineStr">
        <is>
          <t>Bruno Darmon</t>
        </is>
      </c>
      <c r="L316" s="113" t="inlineStr">
        <is>
          <t>EMEA Sales</t>
        </is>
      </c>
      <c r="M316" s="115" t="n">
        <v>1</v>
      </c>
      <c r="N316" s="151">
        <f>LEFT(CA316,3)</f>
        <v/>
      </c>
      <c r="O316" s="216" t="n">
        <v>43017</v>
      </c>
      <c r="P316" s="118">
        <f>($D$5-O316)/365</f>
        <v/>
      </c>
      <c r="Q316" s="119">
        <f>Q316</f>
        <v/>
      </c>
      <c r="R316" s="52" t="n"/>
      <c r="S316" s="120" t="inlineStr">
        <is>
          <t>Greece</t>
        </is>
      </c>
      <c r="T316" s="120" t="inlineStr">
        <is>
          <t>EUR</t>
        </is>
      </c>
      <c r="U316" s="120" t="n">
        <v>64500</v>
      </c>
      <c r="V316" s="120" t="n">
        <v>10300</v>
      </c>
      <c r="W316" s="120" t="n"/>
      <c r="X316" s="120">
        <f>W316+V316+U316</f>
        <v/>
      </c>
      <c r="Y316" s="121" t="n"/>
      <c r="Z316" s="121" t="n"/>
      <c r="AA316" s="122" t="n"/>
      <c r="AB316" s="122" t="n"/>
      <c r="AC316" s="122" t="n"/>
      <c r="AD316" s="123">
        <f>AC316+AB316+AA316</f>
        <v/>
      </c>
      <c r="AE316" s="124">
        <f>IFERROR(AD316/X316-1,"")</f>
        <v/>
      </c>
      <c r="AF316" s="217">
        <f>IF(LOWER(T316)="ILS",12,1)*X316/VLOOKUP($T316,CPC_USDConversion_xlTbl[[Currency2]:[Units/1 USD]],2,FALSE)</f>
        <v/>
      </c>
      <c r="AG316" s="217">
        <f>IF(LOWER(T316)="ILS",12,1)*AD316/VLOOKUP($T316,CPC_USDConversion_xlTbl[[Currency2]:[Units/1 USD]],2,FALSE)</f>
        <v/>
      </c>
      <c r="AH316" s="126">
        <f>AF316/VLOOKUP($S316,'CP$'!$B$5:$D$74,2,FALSE)</f>
        <v/>
      </c>
      <c r="AI316" s="126">
        <f>AG316/VLOOKUP($S316,'CP$'!$B$5:$D$74,2,FALSE)</f>
        <v/>
      </c>
      <c r="AJ316" s="52" t="n"/>
      <c r="AK316" s="127" t="inlineStr">
        <is>
          <t>Sales Variable</t>
        </is>
      </c>
      <c r="AL316" s="218" t="n"/>
      <c r="AM316" s="129" t="n"/>
      <c r="AN316" s="121" t="n"/>
      <c r="AO316" s="130" t="n"/>
      <c r="AP316" s="131">
        <f>IFERROR(AO316/AM316,"")</f>
        <v/>
      </c>
      <c r="AQ316" s="219">
        <f>AO316*CC316</f>
        <v/>
      </c>
      <c r="AR316" s="219" t="n"/>
      <c r="AS316" s="220">
        <f>AQ316-AR316</f>
        <v/>
      </c>
      <c r="AT316" s="217">
        <f>AS316/VLOOKUP($T316,'USD Converstion'!$C$7:$D$174,2,FALSE)</f>
        <v/>
      </c>
      <c r="AU316" s="52" t="n"/>
      <c r="AV316" s="221" t="n">
        <v>43615</v>
      </c>
      <c r="AW316" s="222" t="n">
        <v>14738.73786407767</v>
      </c>
      <c r="AX316" s="222" t="n"/>
      <c r="AY316" s="223" t="n"/>
      <c r="AZ316" s="52" t="n"/>
      <c r="BA316" s="137" t="inlineStr">
        <is>
          <t>May, 2020 - Organization change from Title:Security Engineer to Title:Security Engineer, Check Point Evangelist || September, 2020 - Compensation change from Yearly Salary:40000, Yearly Commission:10000, Total Compensation:50000 to Yearly Salary:44000, Yearly Commission:11000, Total Compensation:55000</t>
        </is>
      </c>
      <c r="BB316" s="138" t="inlineStr">
        <is>
          <t xml:space="preserve"> </t>
        </is>
      </c>
      <c r="BC316" s="52" t="n"/>
      <c r="BD316" s="219" t="n">
        <v>38000</v>
      </c>
      <c r="BE316" s="219" t="n">
        <v>9500</v>
      </c>
      <c r="BF316" s="219" t="n"/>
      <c r="BG316" s="120">
        <f>BF316+BE316+BD316</f>
        <v/>
      </c>
      <c r="BH316" s="217">
        <f>IF(LOWER(T316)="ILS",12,1)*BG316/VLOOKUP($T316,CPC_USDConversion_xlTbl[[Currency2]:[Units/1 USD]],2,FALSE)</f>
        <v/>
      </c>
      <c r="BI316" s="224">
        <f>BH316/VLOOKUP($S316,'CP$'!$B$5:$D$74,2,FALSE)</f>
        <v/>
      </c>
      <c r="BJ316" s="140" t="n">
        <v>40000</v>
      </c>
      <c r="BK316" s="140" t="n">
        <v>60000</v>
      </c>
      <c r="BL316" s="141">
        <f>IFERROR(U316/X316,"")</f>
        <v/>
      </c>
      <c r="BM316" s="141">
        <f>IFERROR(V316/X316,"")</f>
        <v/>
      </c>
      <c r="BN316" s="141">
        <f>IFERROR(W316/X316,"")</f>
        <v/>
      </c>
      <c r="BO316" s="141">
        <f>IFERROR(AA316/AD316,"")</f>
        <v/>
      </c>
      <c r="BP316" s="141">
        <f>IFERROR(AB316/AD316,"")</f>
        <v/>
      </c>
      <c r="BQ316" s="141">
        <f>IFERROR(AC316/AD316,"")</f>
        <v/>
      </c>
      <c r="BR316" s="119" t="n">
        <v>3</v>
      </c>
      <c r="BS316" s="119" t="n">
        <v>3</v>
      </c>
      <c r="BT316" s="119" t="n">
        <v>4</v>
      </c>
      <c r="BU316" s="119" t="n">
        <v>0</v>
      </c>
      <c r="BV316" s="119" t="n"/>
      <c r="BW316" s="119" t="n"/>
      <c r="BX316" s="119" t="n"/>
      <c r="BY316" s="119" t="n"/>
      <c r="BZ316" s="119" t="inlineStr">
        <is>
          <t>Employee</t>
        </is>
      </c>
      <c r="CA316" s="142" t="inlineStr">
        <is>
          <t>E51P</t>
        </is>
      </c>
      <c r="CB316" s="131" t="n">
        <v>1</v>
      </c>
      <c r="CC316" s="143">
        <f>IF(P316&gt;1,1,P316)*CB316</f>
        <v/>
      </c>
      <c r="CD316" s="143" t="n"/>
      <c r="CE316" s="222" t="n">
        <v>11852.28</v>
      </c>
      <c r="CF316" s="86" t="n"/>
      <c r="CG316" s="219" t="n">
        <v>48980.48780487805</v>
      </c>
      <c r="CH316" s="217">
        <f>IF(LOWER(T316)="ILS",12,1)*CG316/VLOOKUP($T316,CPC_USDConversion_xlTbl[[Currency2]:[Units/1 USD]],2,FALSE)</f>
        <v/>
      </c>
      <c r="CI316" s="225">
        <f>AF316</f>
        <v/>
      </c>
      <c r="CJ316" s="225">
        <f>IFERROR(CI316-CH316,"")</f>
        <v/>
      </c>
      <c r="CK316" s="140">
        <f>ROUND(AN316*CC316,-2)</f>
        <v/>
      </c>
      <c r="CL316" s="217">
        <f>CK316/VLOOKUP($T316,'USD Converstion'!$C$7:$D$174,2,FALSE)</f>
        <v/>
      </c>
      <c r="CM316" s="145">
        <f>IF(AD316&gt;X316,1,0)</f>
        <v/>
      </c>
      <c r="CN316" s="225">
        <f>IF(CM316&gt;0,AG316,0)</f>
        <v/>
      </c>
      <c r="CO316" s="225">
        <f>IF(CM316=0,0,AF316)</f>
        <v/>
      </c>
      <c r="CP316" s="146" t="n">
        <v>0</v>
      </c>
      <c r="CQ316" s="147" t="n">
        <v>0</v>
      </c>
      <c r="CR316" s="225">
        <f>AM316/VLOOKUP(T316,'USD Converstion'!$C$7:$D$174,2,FALSE)</f>
        <v/>
      </c>
      <c r="CS316" s="226">
        <f>AT316</f>
        <v/>
      </c>
      <c r="CT316" s="222" t="n">
        <v>0</v>
      </c>
      <c r="CU316" s="227" t="n">
        <v>0</v>
      </c>
      <c r="CV316" s="145">
        <f>IF(AX316&gt;0,1,0)</f>
        <v/>
      </c>
      <c r="CW316" s="145">
        <f>IF(AY316&gt;0,1,0)</f>
        <v/>
      </c>
      <c r="CX316" s="52" t="n">
        <v>0</v>
      </c>
      <c r="DM316">
        <f>IF(LOWER(T316)="ILS",12,1)*Y316/VLOOKUP($T316,CPC_USDConversion_xlTbl[[Currency2]:[Units/1 USD]],2,FALSE)</f>
        <v/>
      </c>
    </row>
    <row r="317">
      <c r="B317" s="113" t="n">
        <v>136049</v>
      </c>
      <c r="C317" s="113" t="n">
        <v>41980</v>
      </c>
      <c r="D317" s="113" t="n"/>
      <c r="E317" s="114" t="inlineStr">
        <is>
          <t>Kriti Mohun</t>
        </is>
      </c>
      <c r="F317" s="152" t="inlineStr">
        <is>
          <t>Security Engineer</t>
        </is>
      </c>
      <c r="G317" s="113" t="inlineStr">
        <is>
          <t>Security Engineering, UK &amp; I</t>
        </is>
      </c>
      <c r="H317" s="113" t="inlineStr">
        <is>
          <t>Ian Porteous</t>
        </is>
      </c>
      <c r="I317" s="113" t="inlineStr">
        <is>
          <t>Peter Sandkuijl</t>
        </is>
      </c>
      <c r="J317" s="114" t="inlineStr">
        <is>
          <t>Bruno Darmon</t>
        </is>
      </c>
      <c r="K317" s="114" t="inlineStr">
        <is>
          <t>Bruno Darmon</t>
        </is>
      </c>
      <c r="L317" s="113" t="inlineStr">
        <is>
          <t>EMEA Sales</t>
        </is>
      </c>
      <c r="M317" s="115" t="n">
        <v>1</v>
      </c>
      <c r="N317" s="151">
        <f>LEFT(CA317,3)</f>
        <v/>
      </c>
      <c r="O317" s="216" t="n">
        <v>41624</v>
      </c>
      <c r="P317" s="118">
        <f>($D$5-O317)/365</f>
        <v/>
      </c>
      <c r="Q317" s="119">
        <f>Q317</f>
        <v/>
      </c>
      <c r="R317" s="52" t="n"/>
      <c r="S317" s="120" t="inlineStr">
        <is>
          <t>Great Britain</t>
        </is>
      </c>
      <c r="T317" s="120" t="inlineStr">
        <is>
          <t>GBP</t>
        </is>
      </c>
      <c r="U317" s="120" t="n">
        <v>85000</v>
      </c>
      <c r="V317" s="120" t="n">
        <v>14027.27272727273</v>
      </c>
      <c r="W317" s="120" t="n"/>
      <c r="X317" s="120">
        <f>W317+V317+U317</f>
        <v/>
      </c>
      <c r="Y317" s="121" t="n"/>
      <c r="Z317" s="121" t="n"/>
      <c r="AA317" s="122" t="n">
        <v>996</v>
      </c>
      <c r="AB317" s="122" t="n">
        <v>0.6719582289209075</v>
      </c>
      <c r="AC317" s="122" t="n"/>
      <c r="AD317" s="123">
        <f>AC317+AB317+AA317</f>
        <v/>
      </c>
      <c r="AE317" s="124">
        <f>IFERROR(AD317/X317-1,"")</f>
        <v/>
      </c>
      <c r="AF317" s="217">
        <f>IF(LOWER(T317)="ILS",12,1)*X317/VLOOKUP($T317,CPC_USDConversion_xlTbl[[Currency2]:[Units/1 USD]],2,FALSE)</f>
        <v/>
      </c>
      <c r="AG317" s="217">
        <f>IF(LOWER(T317)="ILS",12,1)*AD317/VLOOKUP($T317,CPC_USDConversion_xlTbl[[Currency2]:[Units/1 USD]],2,FALSE)</f>
        <v/>
      </c>
      <c r="AH317" s="126">
        <f>AF317/VLOOKUP($S317,'CP$'!$B$5:$D$74,2,FALSE)</f>
        <v/>
      </c>
      <c r="AI317" s="126">
        <f>AG317/VLOOKUP($S317,'CP$'!$B$5:$D$74,2,FALSE)</f>
        <v/>
      </c>
      <c r="AJ317" s="52" t="n"/>
      <c r="AK317" s="127" t="inlineStr">
        <is>
          <t>Sales Variable</t>
        </is>
      </c>
      <c r="AL317" s="218" t="n"/>
      <c r="AM317" s="129" t="n"/>
      <c r="AN317" s="121" t="n"/>
      <c r="AO317" s="130" t="n"/>
      <c r="AP317" s="131">
        <f>IFERROR(AO317/AM317,"")</f>
        <v/>
      </c>
      <c r="AQ317" s="219">
        <f>AO317*CC317</f>
        <v/>
      </c>
      <c r="AR317" s="219" t="n"/>
      <c r="AS317" s="220">
        <f>AQ317-AR317</f>
        <v/>
      </c>
      <c r="AT317" s="217">
        <f>AS317/VLOOKUP($T317,'USD Converstion'!$C$7:$D$174,2,FALSE)</f>
        <v/>
      </c>
      <c r="AU317" s="52" t="n"/>
      <c r="AV317" s="221" t="n">
        <v>43615</v>
      </c>
      <c r="AW317" s="222" t="n">
        <v>14738.73786407767</v>
      </c>
      <c r="AX317" s="222" t="n"/>
      <c r="AY317" s="223" t="n"/>
      <c r="AZ317" s="52" t="n"/>
      <c r="BA317" s="137" t="n"/>
      <c r="BB317" s="138" t="inlineStr">
        <is>
          <t xml:space="preserve"> </t>
        </is>
      </c>
      <c r="BC317" s="52" t="n"/>
      <c r="BD317" s="219" t="n">
        <v>58400</v>
      </c>
      <c r="BE317" s="219" t="n">
        <v>14600</v>
      </c>
      <c r="BF317" s="219" t="n"/>
      <c r="BG317" s="120">
        <f>BF317+BE317+BD317</f>
        <v/>
      </c>
      <c r="BH317" s="217">
        <f>IF(LOWER(T317)="ILS",12,1)*BG317/VLOOKUP($T317,CPC_USDConversion_xlTbl[[Currency2]:[Units/1 USD]],2,FALSE)</f>
        <v/>
      </c>
      <c r="BI317" s="224">
        <f>BH317/VLOOKUP($S317,'CP$'!$B$5:$D$74,2,FALSE)</f>
        <v/>
      </c>
      <c r="BJ317" s="140" t="n">
        <v>60000</v>
      </c>
      <c r="BK317" s="140" t="n">
        <v>95000</v>
      </c>
      <c r="BL317" s="141">
        <f>IFERROR(U317/X317,"")</f>
        <v/>
      </c>
      <c r="BM317" s="141">
        <f>IFERROR(V317/X317,"")</f>
        <v/>
      </c>
      <c r="BN317" s="141">
        <f>IFERROR(W317/X317,"")</f>
        <v/>
      </c>
      <c r="BO317" s="141">
        <f>IFERROR(AA317/AD317,"")</f>
        <v/>
      </c>
      <c r="BP317" s="141">
        <f>IFERROR(AB317/AD317,"")</f>
        <v/>
      </c>
      <c r="BQ317" s="141">
        <f>IFERROR(AC317/AD317,"")</f>
        <v/>
      </c>
      <c r="BR317" s="119" t="n">
        <v>3</v>
      </c>
      <c r="BS317" s="119" t="n">
        <v>3</v>
      </c>
      <c r="BT317" s="119" t="n">
        <v>4</v>
      </c>
      <c r="BU317" s="119" t="n">
        <v>0</v>
      </c>
      <c r="BV317" s="119" t="n"/>
      <c r="BW317" s="119" t="n"/>
      <c r="BX317" s="119" t="n"/>
      <c r="BY317" s="119" t="n"/>
      <c r="BZ317" s="119" t="inlineStr">
        <is>
          <t>Employee</t>
        </is>
      </c>
      <c r="CA317" s="142" t="inlineStr">
        <is>
          <t>E51P</t>
        </is>
      </c>
      <c r="CB317" s="131" t="n">
        <v>1</v>
      </c>
      <c r="CC317" s="143">
        <f>IF(P317&gt;1,1,P317)*CB317</f>
        <v/>
      </c>
      <c r="CD317" s="143" t="n"/>
      <c r="CE317" s="222" t="n">
        <v>11852.28</v>
      </c>
      <c r="CF317" s="86" t="n"/>
      <c r="CG317" s="219" t="n">
        <v>73858.53658536586</v>
      </c>
      <c r="CH317" s="217">
        <f>IF(LOWER(T317)="ILS",12,1)*CG317/VLOOKUP($T317,CPC_USDConversion_xlTbl[[Currency2]:[Units/1 USD]],2,FALSE)</f>
        <v/>
      </c>
      <c r="CI317" s="225">
        <f>AF317</f>
        <v/>
      </c>
      <c r="CJ317" s="225">
        <f>IFERROR(CI317-CH317,"")</f>
        <v/>
      </c>
      <c r="CK317" s="140">
        <f>ROUND(AN317*CC317,-2)</f>
        <v/>
      </c>
      <c r="CL317" s="217">
        <f>CK317/VLOOKUP($T317,'USD Converstion'!$C$7:$D$174,2,FALSE)</f>
        <v/>
      </c>
      <c r="CM317" s="145">
        <f>IF(AD317&gt;X317,1,0)</f>
        <v/>
      </c>
      <c r="CN317" s="225">
        <f>IF(CM317&gt;0,AG317,0)</f>
        <v/>
      </c>
      <c r="CO317" s="225">
        <f>IF(CM317=0,0,AF317)</f>
        <v/>
      </c>
      <c r="CP317" s="146" t="n">
        <v>0</v>
      </c>
      <c r="CQ317" s="147" t="n">
        <v>0</v>
      </c>
      <c r="CR317" s="225">
        <f>AM317/VLOOKUP(T317,'USD Converstion'!$C$7:$D$174,2,FALSE)</f>
        <v/>
      </c>
      <c r="CS317" s="226">
        <f>AT317</f>
        <v/>
      </c>
      <c r="CT317" s="222" t="n">
        <v>0</v>
      </c>
      <c r="CU317" s="227" t="n">
        <v>0</v>
      </c>
      <c r="CV317" s="145">
        <f>IF(AX317&gt;0,1,0)</f>
        <v/>
      </c>
      <c r="CW317" s="145">
        <f>IF(AY317&gt;0,1,0)</f>
        <v/>
      </c>
      <c r="CX317" s="52" t="n">
        <v>0</v>
      </c>
      <c r="DM317">
        <f>IF(LOWER(T317)="ILS",12,1)*Y317/VLOOKUP($T317,CPC_USDConversion_xlTbl[[Currency2]:[Units/1 USD]],2,FALSE)</f>
        <v/>
      </c>
    </row>
    <row r="318">
      <c r="B318" s="113" t="n">
        <v>121753</v>
      </c>
      <c r="C318" s="113" t="n">
        <v>48187</v>
      </c>
      <c r="D318" s="113" t="n"/>
      <c r="E318" s="114" t="inlineStr">
        <is>
          <t>Laszlo Csosza</t>
        </is>
      </c>
      <c r="F318" s="152" t="inlineStr">
        <is>
          <t>Security Expert EMEA</t>
        </is>
      </c>
      <c r="G318" s="113" t="inlineStr">
        <is>
          <t>Security Expert EMEA</t>
        </is>
      </c>
      <c r="H318" s="113" t="inlineStr">
        <is>
          <t>Derek Middlemiss</t>
        </is>
      </c>
      <c r="I318" s="113" t="inlineStr">
        <is>
          <t>Peter Sandkuijl</t>
        </is>
      </c>
      <c r="J318" s="114" t="inlineStr">
        <is>
          <t>Bruno Darmon</t>
        </is>
      </c>
      <c r="K318" s="114" t="inlineStr">
        <is>
          <t>Bruno Darmon</t>
        </is>
      </c>
      <c r="L318" s="113" t="inlineStr">
        <is>
          <t>EMEA Sales</t>
        </is>
      </c>
      <c r="M318" s="115" t="n">
        <v>1</v>
      </c>
      <c r="N318" s="151">
        <f>LEFT(CA318,3)</f>
        <v/>
      </c>
      <c r="O318" s="216" t="n">
        <v>43101</v>
      </c>
      <c r="P318" s="118">
        <f>($D$5-O318)/365</f>
        <v/>
      </c>
      <c r="Q318" s="119">
        <f>Q318</f>
        <v/>
      </c>
      <c r="R318" s="52" t="n"/>
      <c r="S318" s="120" t="inlineStr">
        <is>
          <t>Austria</t>
        </is>
      </c>
      <c r="T318" s="120" t="inlineStr">
        <is>
          <t>EUR</t>
        </is>
      </c>
      <c r="U318" s="120" t="n">
        <v>116500</v>
      </c>
      <c r="V318" s="120" t="n">
        <v>19754.54545454545</v>
      </c>
      <c r="W318" s="120" t="n"/>
      <c r="X318" s="120">
        <f>W318+V318+U318</f>
        <v/>
      </c>
      <c r="Y318" s="121" t="n"/>
      <c r="Z318" s="121" t="n"/>
      <c r="AA318" s="122" t="n"/>
      <c r="AB318" s="122" t="n"/>
      <c r="AC318" s="122" t="n"/>
      <c r="AD318" s="123">
        <f>AC318+AB318+AA318</f>
        <v/>
      </c>
      <c r="AE318" s="124">
        <f>IFERROR(AD318/X318-1,"")</f>
        <v/>
      </c>
      <c r="AF318" s="217">
        <f>IF(LOWER(T318)="ILS",12,1)*X318/VLOOKUP($T318,CPC_USDConversion_xlTbl[[Currency2]:[Units/1 USD]],2,FALSE)</f>
        <v/>
      </c>
      <c r="AG318" s="217">
        <f>IF(LOWER(T318)="ILS",12,1)*AD318/VLOOKUP($T318,CPC_USDConversion_xlTbl[[Currency2]:[Units/1 USD]],2,FALSE)</f>
        <v/>
      </c>
      <c r="AH318" s="126">
        <f>AF318/VLOOKUP($S318,'CP$'!$B$5:$D$74,2,FALSE)</f>
        <v/>
      </c>
      <c r="AI318" s="126">
        <f>AG318/VLOOKUP($S318,'CP$'!$B$5:$D$74,2,FALSE)</f>
        <v/>
      </c>
      <c r="AJ318" s="52" t="n"/>
      <c r="AK318" s="127" t="inlineStr">
        <is>
          <t>Sales Variable</t>
        </is>
      </c>
      <c r="AL318" s="218" t="n">
        <v>21000</v>
      </c>
      <c r="AM318" s="129" t="n"/>
      <c r="AN318" s="121" t="n"/>
      <c r="AO318" s="130" t="n"/>
      <c r="AP318" s="131">
        <f>IFERROR(AO318/AM318,"")</f>
        <v/>
      </c>
      <c r="AQ318" s="219">
        <f>AO318*CC318</f>
        <v/>
      </c>
      <c r="AR318" s="219" t="n"/>
      <c r="AS318" s="220">
        <f>AQ318-AR318</f>
        <v/>
      </c>
      <c r="AT318" s="217">
        <f>AS318/VLOOKUP($T318,'USD Converstion'!$C$7:$D$174,2,FALSE)</f>
        <v/>
      </c>
      <c r="AU318" s="52" t="n"/>
      <c r="AV318" s="221" t="n">
        <v>43957</v>
      </c>
      <c r="AW318" s="222" t="n">
        <v>19589.26213592233</v>
      </c>
      <c r="AX318" s="222" t="n"/>
      <c r="AY318" s="223" t="n"/>
      <c r="AZ318" s="52" t="n"/>
      <c r="BA318" s="137" t="n"/>
      <c r="BB318" s="138" t="inlineStr">
        <is>
          <t xml:space="preserve"> </t>
        </is>
      </c>
      <c r="BC318" s="52" t="n"/>
      <c r="BD318" s="219" t="n">
        <v>81500</v>
      </c>
      <c r="BE318" s="219" t="n">
        <v>21000</v>
      </c>
      <c r="BF318" s="219" t="n"/>
      <c r="BG318" s="120">
        <f>BF318+BE318+BD318</f>
        <v/>
      </c>
      <c r="BH318" s="217">
        <f>IF(LOWER(T318)="ILS",12,1)*BG318/VLOOKUP($T318,CPC_USDConversion_xlTbl[[Currency2]:[Units/1 USD]],2,FALSE)</f>
        <v/>
      </c>
      <c r="BI318" s="224">
        <f>BH318/VLOOKUP($S318,'CP$'!$B$5:$D$74,2,FALSE)</f>
        <v/>
      </c>
      <c r="BJ318" s="140" t="n">
        <v>90000</v>
      </c>
      <c r="BK318" s="140" t="n">
        <v>135000</v>
      </c>
      <c r="BL318" s="141">
        <f>IFERROR(U318/X318,"")</f>
        <v/>
      </c>
      <c r="BM318" s="141">
        <f>IFERROR(V318/X318,"")</f>
        <v/>
      </c>
      <c r="BN318" s="141">
        <f>IFERROR(W318/X318,"")</f>
        <v/>
      </c>
      <c r="BO318" s="141">
        <f>IFERROR(AA318/AD318,"")</f>
        <v/>
      </c>
      <c r="BP318" s="141">
        <f>IFERROR(AB318/AD318,"")</f>
        <v/>
      </c>
      <c r="BQ318" s="141">
        <f>IFERROR(AC318/AD318,"")</f>
        <v/>
      </c>
      <c r="BR318" s="119" t="n">
        <v>3</v>
      </c>
      <c r="BS318" s="119" t="n">
        <v>4</v>
      </c>
      <c r="BT318" s="119" t="n">
        <v>4</v>
      </c>
      <c r="BU318" s="119" t="n">
        <v>0</v>
      </c>
      <c r="BV318" s="119" t="n"/>
      <c r="BW318" s="119" t="n"/>
      <c r="BX318" s="119" t="n"/>
      <c r="BY318" s="119" t="n"/>
      <c r="BZ318" s="119" t="inlineStr">
        <is>
          <t>Employee</t>
        </is>
      </c>
      <c r="CA318" s="142" t="inlineStr">
        <is>
          <t>E41P</t>
        </is>
      </c>
      <c r="CB318" s="131" t="n">
        <v>1</v>
      </c>
      <c r="CC318" s="143">
        <f>IF(P318&gt;1,1,P318)*CB318</f>
        <v/>
      </c>
      <c r="CD318" s="143" t="n"/>
      <c r="CE318" s="222" t="n">
        <v>22627.08</v>
      </c>
      <c r="CF318" s="86" t="n"/>
      <c r="CG318" s="219" t="n">
        <v>104590.243902439</v>
      </c>
      <c r="CH318" s="217">
        <f>IF(LOWER(T318)="ILS",12,1)*CG318/VLOOKUP($T318,CPC_USDConversion_xlTbl[[Currency2]:[Units/1 USD]],2,FALSE)</f>
        <v/>
      </c>
      <c r="CI318" s="225">
        <f>AF318</f>
        <v/>
      </c>
      <c r="CJ318" s="225">
        <f>IFERROR(CI318-CH318,"")</f>
        <v/>
      </c>
      <c r="CK318" s="140">
        <f>ROUND(AN318*CC318,-2)</f>
        <v/>
      </c>
      <c r="CL318" s="217">
        <f>CK318/VLOOKUP($T318,'USD Converstion'!$C$7:$D$174,2,FALSE)</f>
        <v/>
      </c>
      <c r="CM318" s="145">
        <f>IF(AD318&gt;X318,1,0)</f>
        <v/>
      </c>
      <c r="CN318" s="225">
        <f>IF(CM318&gt;0,AG318,0)</f>
        <v/>
      </c>
      <c r="CO318" s="225">
        <f>IF(CM318=0,0,AF318)</f>
        <v/>
      </c>
      <c r="CP318" s="146" t="n">
        <v>0</v>
      </c>
      <c r="CQ318" s="147" t="n">
        <v>0</v>
      </c>
      <c r="CR318" s="225">
        <f>AM318/VLOOKUP(T318,'USD Converstion'!$C$7:$D$174,2,FALSE)</f>
        <v/>
      </c>
      <c r="CS318" s="226">
        <f>AT318</f>
        <v/>
      </c>
      <c r="CT318" s="222" t="n">
        <v>0</v>
      </c>
      <c r="CU318" s="227" t="n">
        <v>0</v>
      </c>
      <c r="CV318" s="145">
        <f>IF(AX318&gt;0,1,0)</f>
        <v/>
      </c>
      <c r="CW318" s="145">
        <f>IF(AY318&gt;0,1,0)</f>
        <v/>
      </c>
      <c r="CX318" s="52" t="n">
        <v>0</v>
      </c>
      <c r="DM318">
        <f>IF(LOWER(T318)="ILS",12,1)*Y318/VLOOKUP($T318,CPC_USDConversion_xlTbl[[Currency2]:[Units/1 USD]],2,FALSE)</f>
        <v/>
      </c>
    </row>
    <row r="319">
      <c r="B319" s="113" t="n">
        <v>128942</v>
      </c>
      <c r="C319" s="113" t="n">
        <v>93634</v>
      </c>
      <c r="D319" s="113" t="n"/>
      <c r="E319" s="114" t="inlineStr">
        <is>
          <t>Magnus Skold</t>
        </is>
      </c>
      <c r="F319" s="152" t="inlineStr">
        <is>
          <t>Beyond the Perimeter Security Expert, Nordics</t>
        </is>
      </c>
      <c r="G319" s="113" t="inlineStr">
        <is>
          <t>Beyond the Perimeter Security Experts EMEA</t>
        </is>
      </c>
      <c r="H319" s="113" t="inlineStr">
        <is>
          <t>Christian Sandberg</t>
        </is>
      </c>
      <c r="I319" s="113" t="inlineStr">
        <is>
          <t>Peter Sandkuijl</t>
        </is>
      </c>
      <c r="J319" s="114" t="inlineStr">
        <is>
          <t>Bruno Darmon</t>
        </is>
      </c>
      <c r="K319" s="114" t="inlineStr">
        <is>
          <t>Bruno Darmon</t>
        </is>
      </c>
      <c r="L319" s="113" t="inlineStr">
        <is>
          <t>EMEA Sales</t>
        </is>
      </c>
      <c r="M319" s="115" t="n">
        <v>1</v>
      </c>
      <c r="N319" s="151">
        <f>LEFT(CA319,3)</f>
        <v/>
      </c>
      <c r="O319" s="216" t="n">
        <v>40497</v>
      </c>
      <c r="P319" s="118">
        <f>($D$5-O319)/365</f>
        <v/>
      </c>
      <c r="Q319" s="119">
        <f>Q319</f>
        <v/>
      </c>
      <c r="R319" s="52" t="n"/>
      <c r="S319" s="120" t="inlineStr">
        <is>
          <t>Sweden</t>
        </is>
      </c>
      <c r="T319" s="120" t="inlineStr">
        <is>
          <t>SEK</t>
        </is>
      </c>
      <c r="U319" s="120" t="n">
        <v>1147125</v>
      </c>
      <c r="V319" s="120" t="n">
        <v>207118.1818181818</v>
      </c>
      <c r="W319" s="120" t="n"/>
      <c r="X319" s="120">
        <f>W319+V319+U319</f>
        <v/>
      </c>
      <c r="Y319" s="121" t="n"/>
      <c r="Z319" s="121" t="n"/>
      <c r="AA319" s="122" t="n"/>
      <c r="AB319" s="122" t="n"/>
      <c r="AC319" s="122" t="n"/>
      <c r="AD319" s="123">
        <f>AC319+AB319+AA319</f>
        <v/>
      </c>
      <c r="AE319" s="124">
        <f>IFERROR(AD319/X319-1,"")</f>
        <v/>
      </c>
      <c r="AF319" s="217">
        <f>IF(LOWER(T319)="ILS",12,1)*X319/VLOOKUP($T319,CPC_USDConversion_xlTbl[[Currency2]:[Units/1 USD]],2,FALSE)</f>
        <v/>
      </c>
      <c r="AG319" s="217">
        <f>IF(LOWER(T319)="ILS",12,1)*AD319/VLOOKUP($T319,CPC_USDConversion_xlTbl[[Currency2]:[Units/1 USD]],2,FALSE)</f>
        <v/>
      </c>
      <c r="AH319" s="126">
        <f>AF319/VLOOKUP($S319,'CP$'!$B$5:$D$74,2,FALSE)</f>
        <v/>
      </c>
      <c r="AI319" s="126">
        <f>AG319/VLOOKUP($S319,'CP$'!$B$5:$D$74,2,FALSE)</f>
        <v/>
      </c>
      <c r="AJ319" s="52" t="n"/>
      <c r="AK319" s="127" t="inlineStr">
        <is>
          <t>Sales Variable</t>
        </is>
      </c>
      <c r="AL319" s="218" t="n"/>
      <c r="AM319" s="129" t="n"/>
      <c r="AN319" s="121" t="n"/>
      <c r="AO319" s="130" t="n"/>
      <c r="AP319" s="131">
        <f>IFERROR(AO319/AM319,"")</f>
        <v/>
      </c>
      <c r="AQ319" s="219">
        <f>AO319*CC319</f>
        <v/>
      </c>
      <c r="AR319" s="219" t="n"/>
      <c r="AS319" s="220">
        <f>AQ319-AR319</f>
        <v/>
      </c>
      <c r="AT319" s="217">
        <f>AS319/VLOOKUP($T319,'USD Converstion'!$C$7:$D$174,2,FALSE)</f>
        <v/>
      </c>
      <c r="AU319" s="52" t="n"/>
      <c r="AV319" s="221" t="n">
        <v>43615</v>
      </c>
      <c r="AW319" s="222" t="n">
        <v>9820.631067961165</v>
      </c>
      <c r="AX319" s="222" t="n"/>
      <c r="AY319" s="223" t="n"/>
      <c r="AZ319" s="52" t="n"/>
      <c r="BA319" s="137" t="n"/>
      <c r="BB319" s="138" t="inlineStr">
        <is>
          <t xml:space="preserve"> </t>
        </is>
      </c>
      <c r="BC319" s="52" t="n"/>
      <c r="BD319" s="219" t="n">
        <v>866800</v>
      </c>
      <c r="BE319" s="219" t="n">
        <v>216700</v>
      </c>
      <c r="BF319" s="219" t="n"/>
      <c r="BG319" s="120">
        <f>BF319+BE319+BD319</f>
        <v/>
      </c>
      <c r="BH319" s="217">
        <f>IF(LOWER(T319)="ILS",12,1)*BG319/VLOOKUP($T319,CPC_USDConversion_xlTbl[[Currency2]:[Units/1 USD]],2,FALSE)</f>
        <v/>
      </c>
      <c r="BI319" s="224">
        <f>BH319/VLOOKUP($S319,'CP$'!$B$5:$D$74,2,FALSE)</f>
        <v/>
      </c>
      <c r="BJ319" s="140" t="n">
        <v>800000</v>
      </c>
      <c r="BK319" s="140" t="n">
        <v>1300000</v>
      </c>
      <c r="BL319" s="141">
        <f>IFERROR(U319/X319,"")</f>
        <v/>
      </c>
      <c r="BM319" s="141">
        <f>IFERROR(V319/X319,"")</f>
        <v/>
      </c>
      <c r="BN319" s="141">
        <f>IFERROR(W319/X319,"")</f>
        <v/>
      </c>
      <c r="BO319" s="141">
        <f>IFERROR(AA319/AD319,"")</f>
        <v/>
      </c>
      <c r="BP319" s="141">
        <f>IFERROR(AB319/AD319,"")</f>
        <v/>
      </c>
      <c r="BQ319" s="141">
        <f>IFERROR(AC319/AD319,"")</f>
        <v/>
      </c>
      <c r="BR319" s="119" t="n">
        <v>3</v>
      </c>
      <c r="BS319" s="119" t="n">
        <v>3</v>
      </c>
      <c r="BT319" s="119" t="n">
        <v>4</v>
      </c>
      <c r="BU319" s="119" t="n">
        <v>0</v>
      </c>
      <c r="BV319" s="119" t="n"/>
      <c r="BW319" s="119" t="n"/>
      <c r="BX319" s="119" t="n"/>
      <c r="BY319" s="119" t="n"/>
      <c r="BZ319" s="119" t="inlineStr">
        <is>
          <t>Employee</t>
        </is>
      </c>
      <c r="CA319" s="142" t="inlineStr">
        <is>
          <t>E41P</t>
        </is>
      </c>
      <c r="CB319" s="131" t="n">
        <v>1</v>
      </c>
      <c r="CC319" s="143">
        <f>IF(P319&gt;1,1,P319)*CB319</f>
        <v/>
      </c>
      <c r="CD319" s="143" t="n"/>
      <c r="CE319" s="222" t="n">
        <v>25739.8</v>
      </c>
      <c r="CF319" s="86" t="n"/>
      <c r="CG319" s="219" t="n">
        <v>1110053.658536586</v>
      </c>
      <c r="CH319" s="217">
        <f>IF(LOWER(T319)="ILS",12,1)*CG319/VLOOKUP($T319,CPC_USDConversion_xlTbl[[Currency2]:[Units/1 USD]],2,FALSE)</f>
        <v/>
      </c>
      <c r="CI319" s="225">
        <f>AF319</f>
        <v/>
      </c>
      <c r="CJ319" s="225">
        <f>IFERROR(CI319-CH319,"")</f>
        <v/>
      </c>
      <c r="CK319" s="140">
        <f>ROUND(AN319*CC319,-2)</f>
        <v/>
      </c>
      <c r="CL319" s="217">
        <f>CK319/VLOOKUP($T319,'USD Converstion'!$C$7:$D$174,2,FALSE)</f>
        <v/>
      </c>
      <c r="CM319" s="145">
        <f>IF(AD319&gt;X319,1,0)</f>
        <v/>
      </c>
      <c r="CN319" s="225">
        <f>IF(CM319&gt;0,AG319,0)</f>
        <v/>
      </c>
      <c r="CO319" s="225">
        <f>IF(CM319=0,0,AF319)</f>
        <v/>
      </c>
      <c r="CP319" s="146" t="n">
        <v>0</v>
      </c>
      <c r="CQ319" s="147" t="n">
        <v>0</v>
      </c>
      <c r="CR319" s="225">
        <f>AM319/VLOOKUP(T319,'USD Converstion'!$C$7:$D$174,2,FALSE)</f>
        <v/>
      </c>
      <c r="CS319" s="226">
        <f>AT319</f>
        <v/>
      </c>
      <c r="CT319" s="222" t="n">
        <v>0</v>
      </c>
      <c r="CU319" s="227" t="n">
        <v>0</v>
      </c>
      <c r="CV319" s="145">
        <f>IF(AX319&gt;0,1,0)</f>
        <v/>
      </c>
      <c r="CW319" s="145">
        <f>IF(AY319&gt;0,1,0)</f>
        <v/>
      </c>
      <c r="CX319" s="52" t="n">
        <v>0</v>
      </c>
      <c r="DM319">
        <f>IF(LOWER(T319)="ILS",12,1)*Y319/VLOOKUP($T319,CPC_USDConversion_xlTbl[[Currency2]:[Units/1 USD]],2,FALSE)</f>
        <v/>
      </c>
    </row>
    <row r="320">
      <c r="B320" s="113" t="n">
        <v>111145</v>
      </c>
      <c r="C320" s="113" t="n">
        <v>57241</v>
      </c>
      <c r="D320" s="113" t="n">
        <v>84721</v>
      </c>
      <c r="E320" s="114" t="inlineStr">
        <is>
          <t>Marcel Schreiner</t>
        </is>
      </c>
      <c r="F320" s="152" t="inlineStr">
        <is>
          <t>Security Engineer</t>
        </is>
      </c>
      <c r="G320" s="113" t="inlineStr">
        <is>
          <t>Security Engineering, CER</t>
        </is>
      </c>
      <c r="H320" s="113" t="inlineStr">
        <is>
          <t>Christine Schoenig</t>
        </is>
      </c>
      <c r="I320" s="113" t="inlineStr">
        <is>
          <t>Peter Sandkuijl</t>
        </is>
      </c>
      <c r="J320" s="114" t="inlineStr">
        <is>
          <t>Bruno Darmon</t>
        </is>
      </c>
      <c r="K320" s="114" t="inlineStr">
        <is>
          <t>Bruno Darmon</t>
        </is>
      </c>
      <c r="L320" s="113" t="inlineStr">
        <is>
          <t>EMEA Sales</t>
        </is>
      </c>
      <c r="M320" s="115" t="n">
        <v>1</v>
      </c>
      <c r="N320" s="151">
        <f>LEFT(CA320,3)</f>
        <v/>
      </c>
      <c r="O320" s="216" t="n">
        <v>43023</v>
      </c>
      <c r="P320" s="118">
        <f>($D$5-O320)/365</f>
        <v/>
      </c>
      <c r="Q320" s="119">
        <f>Q320</f>
        <v/>
      </c>
      <c r="R320" s="52" t="n"/>
      <c r="S320" s="120" t="inlineStr">
        <is>
          <t>Austria</t>
        </is>
      </c>
      <c r="T320" s="120" t="inlineStr">
        <is>
          <t>EUR</t>
        </is>
      </c>
      <c r="U320" s="120" t="n">
        <v>79500</v>
      </c>
      <c r="V320" s="120" t="n">
        <v>13027.27272727273</v>
      </c>
      <c r="W320" s="120" t="n"/>
      <c r="X320" s="120">
        <f>W320+V320+U320</f>
        <v/>
      </c>
      <c r="Y320" s="121" t="n"/>
      <c r="Z320" s="121" t="n"/>
      <c r="AA320" s="122" t="n"/>
      <c r="AB320" s="122" t="n"/>
      <c r="AC320" s="122" t="n"/>
      <c r="AD320" s="123">
        <f>AC320+AB320+AA320</f>
        <v/>
      </c>
      <c r="AE320" s="124">
        <f>IFERROR(AD320/X320-1,"")</f>
        <v/>
      </c>
      <c r="AF320" s="217">
        <f>IF(LOWER(T320)="ILS",12,1)*X320/VLOOKUP($T320,CPC_USDConversion_xlTbl[[Currency2]:[Units/1 USD]],2,FALSE)</f>
        <v/>
      </c>
      <c r="AG320" s="217">
        <f>IF(LOWER(T320)="ILS",12,1)*AD320/VLOOKUP($T320,CPC_USDConversion_xlTbl[[Currency2]:[Units/1 USD]],2,FALSE)</f>
        <v/>
      </c>
      <c r="AH320" s="126">
        <f>AF320/VLOOKUP($S320,'CP$'!$B$5:$D$74,2,FALSE)</f>
        <v/>
      </c>
      <c r="AI320" s="126">
        <f>AG320/VLOOKUP($S320,'CP$'!$B$5:$D$74,2,FALSE)</f>
        <v/>
      </c>
      <c r="AJ320" s="52" t="n"/>
      <c r="AK320" s="127" t="inlineStr">
        <is>
          <t>Sales Variable</t>
        </is>
      </c>
      <c r="AL320" s="218" t="n"/>
      <c r="AM320" s="129" t="n"/>
      <c r="AN320" s="121" t="n"/>
      <c r="AO320" s="130" t="n"/>
      <c r="AP320" s="131">
        <f>IFERROR(AO320/AM320,"")</f>
        <v/>
      </c>
      <c r="AQ320" s="219">
        <f>AO320*CC320</f>
        <v/>
      </c>
      <c r="AR320" s="219" t="n"/>
      <c r="AS320" s="220">
        <f>AQ320-AR320</f>
        <v/>
      </c>
      <c r="AT320" s="217">
        <f>AS320/VLOOKUP($T320,'USD Converstion'!$C$7:$D$174,2,FALSE)</f>
        <v/>
      </c>
      <c r="AU320" s="52" t="n"/>
      <c r="AV320" s="221" t="n">
        <v>43957</v>
      </c>
      <c r="AW320" s="222" t="n">
        <v>14665.76699029126</v>
      </c>
      <c r="AX320" s="222" t="n"/>
      <c r="AY320" s="223" t="n"/>
      <c r="AZ320" s="52" t="n"/>
      <c r="BA320" s="137" t="n"/>
      <c r="BB320" s="138" t="inlineStr">
        <is>
          <t xml:space="preserve"> </t>
        </is>
      </c>
      <c r="BC320" s="52" t="n"/>
      <c r="BD320" s="219" t="n">
        <v>54000</v>
      </c>
      <c r="BE320" s="219" t="n">
        <v>12000</v>
      </c>
      <c r="BF320" s="219" t="n"/>
      <c r="BG320" s="120">
        <f>BF320+BE320+BD320</f>
        <v/>
      </c>
      <c r="BH320" s="217">
        <f>IF(LOWER(T320)="ILS",12,1)*BG320/VLOOKUP($T320,CPC_USDConversion_xlTbl[[Currency2]:[Units/1 USD]],2,FALSE)</f>
        <v/>
      </c>
      <c r="BI320" s="224">
        <f>BH320/VLOOKUP($S320,'CP$'!$B$5:$D$74,2,FALSE)</f>
        <v/>
      </c>
      <c r="BJ320" s="140" t="n">
        <v>70000</v>
      </c>
      <c r="BK320" s="140" t="n">
        <v>100000</v>
      </c>
      <c r="BL320" s="141">
        <f>IFERROR(U320/X320,"")</f>
        <v/>
      </c>
      <c r="BM320" s="141">
        <f>IFERROR(V320/X320,"")</f>
        <v/>
      </c>
      <c r="BN320" s="141">
        <f>IFERROR(W320/X320,"")</f>
        <v/>
      </c>
      <c r="BO320" s="141">
        <f>IFERROR(AA320/AD320,"")</f>
        <v/>
      </c>
      <c r="BP320" s="141">
        <f>IFERROR(AB320/AD320,"")</f>
        <v/>
      </c>
      <c r="BQ320" s="141">
        <f>IFERROR(AC320/AD320,"")</f>
        <v/>
      </c>
      <c r="BR320" s="119" t="n">
        <v>4</v>
      </c>
      <c r="BS320" s="119" t="n">
        <v>4</v>
      </c>
      <c r="BT320" s="119" t="n">
        <v>4</v>
      </c>
      <c r="BU320" s="119" t="n">
        <v>0</v>
      </c>
      <c r="BV320" s="119" t="n"/>
      <c r="BW320" s="119" t="n"/>
      <c r="BX320" s="119" t="n"/>
      <c r="BY320" s="119" t="n"/>
      <c r="BZ320" s="119" t="inlineStr">
        <is>
          <t>Employee</t>
        </is>
      </c>
      <c r="CA320" s="142" t="inlineStr">
        <is>
          <t>E51P</t>
        </is>
      </c>
      <c r="CB320" s="131" t="n">
        <v>1</v>
      </c>
      <c r="CC320" s="143">
        <f>IF(P320&gt;1,1,P320)*CB320</f>
        <v/>
      </c>
      <c r="CD320" s="143" t="n"/>
      <c r="CE320" s="222" t="n">
        <v>16880.52</v>
      </c>
      <c r="CF320" s="86" t="n"/>
      <c r="CG320" s="219" t="n">
        <v>68492.68292682928</v>
      </c>
      <c r="CH320" s="217">
        <f>IF(LOWER(T320)="ILS",12,1)*CG320/VLOOKUP($T320,CPC_USDConversion_xlTbl[[Currency2]:[Units/1 USD]],2,FALSE)</f>
        <v/>
      </c>
      <c r="CI320" s="225">
        <f>AF320</f>
        <v/>
      </c>
      <c r="CJ320" s="225">
        <f>IFERROR(CI320-CH320,"")</f>
        <v/>
      </c>
      <c r="CK320" s="140">
        <f>ROUND(AN320*CC320,-2)</f>
        <v/>
      </c>
      <c r="CL320" s="217">
        <f>CK320/VLOOKUP($T320,'USD Converstion'!$C$7:$D$174,2,FALSE)</f>
        <v/>
      </c>
      <c r="CM320" s="145">
        <f>IF(AD320&gt;X320,1,0)</f>
        <v/>
      </c>
      <c r="CN320" s="225">
        <f>IF(CM320&gt;0,AG320,0)</f>
        <v/>
      </c>
      <c r="CO320" s="225">
        <f>IF(CM320=0,0,AF320)</f>
        <v/>
      </c>
      <c r="CP320" s="146" t="n">
        <v>0</v>
      </c>
      <c r="CQ320" s="147" t="n">
        <v>0</v>
      </c>
      <c r="CR320" s="225">
        <f>AM320/VLOOKUP(T320,'USD Converstion'!$C$7:$D$174,2,FALSE)</f>
        <v/>
      </c>
      <c r="CS320" s="226">
        <f>AT320</f>
        <v/>
      </c>
      <c r="CT320" s="222" t="n">
        <v>0</v>
      </c>
      <c r="CU320" s="227" t="n">
        <v>0</v>
      </c>
      <c r="CV320" s="145">
        <f>IF(AX320&gt;0,1,0)</f>
        <v/>
      </c>
      <c r="CW320" s="145">
        <f>IF(AY320&gt;0,1,0)</f>
        <v/>
      </c>
      <c r="CX320" s="52" t="n">
        <v>0</v>
      </c>
      <c r="DM320">
        <f>IF(LOWER(T320)="ILS",12,1)*Y320/VLOOKUP($T320,CPC_USDConversion_xlTbl[[Currency2]:[Units/1 USD]],2,FALSE)</f>
        <v/>
      </c>
    </row>
    <row r="321">
      <c r="B321" s="113" t="n">
        <v>13708</v>
      </c>
      <c r="C321" s="113" t="n">
        <v>82683</v>
      </c>
      <c r="D321" s="113" t="n">
        <v>76415</v>
      </c>
      <c r="E321" s="114" t="inlineStr">
        <is>
          <t>Marcin Idec</t>
        </is>
      </c>
      <c r="F321" s="152" t="inlineStr">
        <is>
          <t>Security Engineer</t>
        </is>
      </c>
      <c r="G321" s="113" t="inlineStr">
        <is>
          <t>Security Engineering , Eastern Europe</t>
        </is>
      </c>
      <c r="H321" s="113" t="inlineStr">
        <is>
          <t>Peter Kovalcik</t>
        </is>
      </c>
      <c r="I321" s="113" t="inlineStr">
        <is>
          <t>Peter Sandkuijl</t>
        </is>
      </c>
      <c r="J321" s="114" t="inlineStr">
        <is>
          <t>Bruno Darmon</t>
        </is>
      </c>
      <c r="K321" s="114" t="inlineStr">
        <is>
          <t>Bruno Darmon</t>
        </is>
      </c>
      <c r="L321" s="113" t="inlineStr">
        <is>
          <t>EMEA Sales</t>
        </is>
      </c>
      <c r="M321" s="115" t="n">
        <v>1</v>
      </c>
      <c r="N321" s="151">
        <f>LEFT(CA321,3)</f>
        <v/>
      </c>
      <c r="O321" s="216" t="n">
        <v>43770</v>
      </c>
      <c r="P321" s="118">
        <f>($D$5-O321)/365</f>
        <v/>
      </c>
      <c r="Q321" s="119">
        <f>Q321</f>
        <v/>
      </c>
      <c r="R321" s="52" t="n"/>
      <c r="S321" s="120" t="inlineStr">
        <is>
          <t>Poland</t>
        </is>
      </c>
      <c r="T321" s="120" t="inlineStr">
        <is>
          <t>PLN</t>
        </is>
      </c>
      <c r="U321" s="120" t="n">
        <v>299500</v>
      </c>
      <c r="V321" s="120" t="n">
        <v>53027.27272727272</v>
      </c>
      <c r="W321" s="120" t="n"/>
      <c r="X321" s="120">
        <f>W321+V321+U321</f>
        <v/>
      </c>
      <c r="Y321" s="121" t="n"/>
      <c r="Z321" s="121" t="n"/>
      <c r="AA321" s="122" t="n"/>
      <c r="AB321" s="122" t="n"/>
      <c r="AC321" s="122" t="n"/>
      <c r="AD321" s="123">
        <f>AC321+AB321+AA321</f>
        <v/>
      </c>
      <c r="AE321" s="124">
        <f>IFERROR(AD321/X321-1,"")</f>
        <v/>
      </c>
      <c r="AF321" s="217">
        <f>IF(LOWER(T321)="ILS",12,1)*X321/VLOOKUP($T321,CPC_USDConversion_xlTbl[[Currency2]:[Units/1 USD]],2,FALSE)</f>
        <v/>
      </c>
      <c r="AG321" s="217">
        <f>IF(LOWER(T321)="ILS",12,1)*AD321/VLOOKUP($T321,CPC_USDConversion_xlTbl[[Currency2]:[Units/1 USD]],2,FALSE)</f>
        <v/>
      </c>
      <c r="AH321" s="126">
        <f>AF321/VLOOKUP($S321,'CP$'!$B$5:$D$74,2,FALSE)</f>
        <v/>
      </c>
      <c r="AI321" s="126">
        <f>AG321/VLOOKUP($S321,'CP$'!$B$5:$D$74,2,FALSE)</f>
        <v/>
      </c>
      <c r="AJ321" s="52" t="n"/>
      <c r="AK321" s="127" t="inlineStr">
        <is>
          <t>Sales Variable</t>
        </is>
      </c>
      <c r="AL321" s="218" t="n"/>
      <c r="AM321" s="129" t="n"/>
      <c r="AN321" s="121" t="n"/>
      <c r="AO321" s="130" t="n"/>
      <c r="AP321" s="131">
        <f>IFERROR(AO321/AM321,"")</f>
        <v/>
      </c>
      <c r="AQ321" s="219">
        <f>AO321*CC321</f>
        <v/>
      </c>
      <c r="AR321" s="219" t="n"/>
      <c r="AS321" s="220">
        <f>AQ321-AR321</f>
        <v/>
      </c>
      <c r="AT321" s="217">
        <f>AS321/VLOOKUP($T321,'USD Converstion'!$C$7:$D$174,2,FALSE)</f>
        <v/>
      </c>
      <c r="AU321" s="52" t="n"/>
      <c r="AV321" s="221" t="n"/>
      <c r="AW321" s="222" t="n"/>
      <c r="AX321" s="222" t="n"/>
      <c r="AY321" s="223" t="n"/>
      <c r="AZ321" s="52" t="n"/>
      <c r="BA321" s="137" t="n"/>
      <c r="BB321" s="138" t="inlineStr">
        <is>
          <t xml:space="preserve"> </t>
        </is>
      </c>
      <c r="BC321" s="52" t="n"/>
      <c r="BD321" s="219" t="n">
        <v>232000</v>
      </c>
      <c r="BE321" s="219" t="n">
        <v>58000</v>
      </c>
      <c r="BF321" s="219" t="n"/>
      <c r="BG321" s="120">
        <f>BF321+BE321+BD321</f>
        <v/>
      </c>
      <c r="BH321" s="217">
        <f>IF(LOWER(T321)="ILS",12,1)*BG321/VLOOKUP($T321,CPC_USDConversion_xlTbl[[Currency2]:[Units/1 USD]],2,FALSE)</f>
        <v/>
      </c>
      <c r="BI321" s="224">
        <f>BH321/VLOOKUP($S321,'CP$'!$B$5:$D$74,2,FALSE)</f>
        <v/>
      </c>
      <c r="BJ321" s="140" t="n">
        <v>260000</v>
      </c>
      <c r="BK321" s="140" t="n">
        <v>360000</v>
      </c>
      <c r="BL321" s="141">
        <f>IFERROR(U321/X321,"")</f>
        <v/>
      </c>
      <c r="BM321" s="141">
        <f>IFERROR(V321/X321,"")</f>
        <v/>
      </c>
      <c r="BN321" s="141">
        <f>IFERROR(W321/X321,"")</f>
        <v/>
      </c>
      <c r="BO321" s="141">
        <f>IFERROR(AA321/AD321,"")</f>
        <v/>
      </c>
      <c r="BP321" s="141">
        <f>IFERROR(AB321/AD321,"")</f>
        <v/>
      </c>
      <c r="BQ321" s="141">
        <f>IFERROR(AC321/AD321,"")</f>
        <v/>
      </c>
      <c r="BR321" s="119" t="n"/>
      <c r="BS321" s="119" t="n"/>
      <c r="BT321" s="119" t="n">
        <v>3</v>
      </c>
      <c r="BU321" s="119" t="n">
        <v>0</v>
      </c>
      <c r="BV321" s="119" t="n"/>
      <c r="BW321" s="119" t="n"/>
      <c r="BX321" s="119" t="n"/>
      <c r="BY321" s="119" t="n"/>
      <c r="BZ321" s="119" t="inlineStr">
        <is>
          <t>Employee</t>
        </is>
      </c>
      <c r="CA321" s="142" t="inlineStr">
        <is>
          <t>E41P</t>
        </is>
      </c>
      <c r="CB321" s="131" t="n">
        <v>1</v>
      </c>
      <c r="CC321" s="143">
        <f>IF(P321&gt;1,1,P321)*CB321</f>
        <v/>
      </c>
      <c r="CD321" s="143" t="n"/>
      <c r="CE321" s="222" t="n"/>
      <c r="CF321" s="86" t="n"/>
      <c r="CG321" s="219" t="n">
        <v>283126.8292682927</v>
      </c>
      <c r="CH321" s="217">
        <f>IF(LOWER(T321)="ILS",12,1)*CG321/VLOOKUP($T321,CPC_USDConversion_xlTbl[[Currency2]:[Units/1 USD]],2,FALSE)</f>
        <v/>
      </c>
      <c r="CI321" s="225">
        <f>AF321</f>
        <v/>
      </c>
      <c r="CJ321" s="225">
        <f>IFERROR(CI321-CH321,"")</f>
        <v/>
      </c>
      <c r="CK321" s="140">
        <f>ROUND(AN321*CC321,-2)</f>
        <v/>
      </c>
      <c r="CL321" s="217">
        <f>CK321/VLOOKUP($T321,'USD Converstion'!$C$7:$D$174,2,FALSE)</f>
        <v/>
      </c>
      <c r="CM321" s="145">
        <f>IF(AD321&gt;X321,1,0)</f>
        <v/>
      </c>
      <c r="CN321" s="225">
        <f>IF(CM321&gt;0,AG321,0)</f>
        <v/>
      </c>
      <c r="CO321" s="225">
        <f>IF(CM321=0,0,AF321)</f>
        <v/>
      </c>
      <c r="CP321" s="146" t="n">
        <v>0</v>
      </c>
      <c r="CQ321" s="147" t="n">
        <v>0</v>
      </c>
      <c r="CR321" s="225">
        <f>AM321/VLOOKUP(T321,'USD Converstion'!$C$7:$D$174,2,FALSE)</f>
        <v/>
      </c>
      <c r="CS321" s="226">
        <f>AT321</f>
        <v/>
      </c>
      <c r="CT321" s="222" t="n">
        <v>0</v>
      </c>
      <c r="CU321" s="227" t="n">
        <v>0</v>
      </c>
      <c r="CV321" s="145">
        <f>IF(AX321&gt;0,1,0)</f>
        <v/>
      </c>
      <c r="CW321" s="145">
        <f>IF(AY321&gt;0,1,0)</f>
        <v/>
      </c>
      <c r="CX321" s="52" t="n">
        <v>0</v>
      </c>
      <c r="DM321">
        <f>IF(LOWER(T321)="ILS",12,1)*Y321/VLOOKUP($T321,CPC_USDConversion_xlTbl[[Currency2]:[Units/1 USD]],2,FALSE)</f>
        <v/>
      </c>
    </row>
    <row r="322">
      <c r="B322" s="113" t="n">
        <v>113700</v>
      </c>
      <c r="C322" s="113" t="n">
        <v>56937</v>
      </c>
      <c r="D322" s="113" t="n">
        <v>102711</v>
      </c>
      <c r="E322" s="114" t="inlineStr">
        <is>
          <t>Marco Fanuli</t>
        </is>
      </c>
      <c r="F322" s="152" t="inlineStr">
        <is>
          <t>Security Engineer Team Leader, Channel</t>
        </is>
      </c>
      <c r="G322" s="113" t="inlineStr">
        <is>
          <t>Security Engineering, SER</t>
        </is>
      </c>
      <c r="H322" s="113" t="inlineStr">
        <is>
          <t>David Gubiani</t>
        </is>
      </c>
      <c r="I322" s="113" t="inlineStr">
        <is>
          <t>Peter Sandkuijl</t>
        </is>
      </c>
      <c r="J322" s="114" t="inlineStr">
        <is>
          <t>Bruno Darmon</t>
        </is>
      </c>
      <c r="K322" s="114" t="inlineStr">
        <is>
          <t>Bruno Darmon</t>
        </is>
      </c>
      <c r="L322" s="113" t="inlineStr">
        <is>
          <t>EMEA Sales</t>
        </is>
      </c>
      <c r="M322" s="115" t="n">
        <v>1</v>
      </c>
      <c r="N322" s="151">
        <f>LEFT(CA322,3)</f>
        <v/>
      </c>
      <c r="O322" s="216" t="n">
        <v>42282</v>
      </c>
      <c r="P322" s="118">
        <f>($D$5-O322)/365</f>
        <v/>
      </c>
      <c r="Q322" s="119">
        <f>Q322</f>
        <v/>
      </c>
      <c r="R322" s="52" t="n"/>
      <c r="S322" s="120" t="inlineStr">
        <is>
          <t>Italy</t>
        </is>
      </c>
      <c r="T322" s="120" t="inlineStr">
        <is>
          <t>EUR</t>
        </is>
      </c>
      <c r="U322" s="120" t="n">
        <v>119500</v>
      </c>
      <c r="V322" s="120" t="n">
        <v>20300</v>
      </c>
      <c r="W322" s="120" t="n"/>
      <c r="X322" s="120">
        <f>W322+V322+U322</f>
        <v/>
      </c>
      <c r="Y322" s="121" t="n"/>
      <c r="Z322" s="121" t="n"/>
      <c r="AA322" s="122" t="n"/>
      <c r="AB322" s="122" t="n"/>
      <c r="AC322" s="122" t="n"/>
      <c r="AD322" s="123">
        <f>AC322+AB322+AA322</f>
        <v/>
      </c>
      <c r="AE322" s="124">
        <f>IFERROR(AD322/X322-1,"")</f>
        <v/>
      </c>
      <c r="AF322" s="217">
        <f>IF(LOWER(T322)="ILS",12,1)*X322/VLOOKUP($T322,CPC_USDConversion_xlTbl[[Currency2]:[Units/1 USD]],2,FALSE)</f>
        <v/>
      </c>
      <c r="AG322" s="217">
        <f>IF(LOWER(T322)="ILS",12,1)*AD322/VLOOKUP($T322,CPC_USDConversion_xlTbl[[Currency2]:[Units/1 USD]],2,FALSE)</f>
        <v/>
      </c>
      <c r="AH322" s="126">
        <f>AF322/VLOOKUP($S322,'CP$'!$B$5:$D$74,2,FALSE)</f>
        <v/>
      </c>
      <c r="AI322" s="126">
        <f>AG322/VLOOKUP($S322,'CP$'!$B$5:$D$74,2,FALSE)</f>
        <v/>
      </c>
      <c r="AJ322" s="52" t="n"/>
      <c r="AK322" s="127" t="inlineStr">
        <is>
          <t>Sales Variable</t>
        </is>
      </c>
      <c r="AL322" s="218" t="n"/>
      <c r="AM322" s="129" t="n"/>
      <c r="AN322" s="121" t="n"/>
      <c r="AO322" s="130" t="n"/>
      <c r="AP322" s="131">
        <f>IFERROR(AO322/AM322,"")</f>
        <v/>
      </c>
      <c r="AQ322" s="219">
        <f>AO322*CC322</f>
        <v/>
      </c>
      <c r="AR322" s="219" t="n"/>
      <c r="AS322" s="220">
        <f>AQ322-AR322</f>
        <v/>
      </c>
      <c r="AT322" s="217">
        <f>AS322/VLOOKUP($T322,'USD Converstion'!$C$7:$D$174,2,FALSE)</f>
        <v/>
      </c>
      <c r="AU322" s="52" t="n"/>
      <c r="AV322" s="221" t="n">
        <v>43957</v>
      </c>
      <c r="AW322" s="222" t="n">
        <v>19589.26213592233</v>
      </c>
      <c r="AX322" s="222" t="n"/>
      <c r="AY322" s="223" t="n"/>
      <c r="AZ322" s="52" t="n"/>
      <c r="BA322" s="137" t="inlineStr">
        <is>
          <t>May, 2020 - Organization change from Bonus:0 to Bonus:2000</t>
        </is>
      </c>
      <c r="BB322" s="138" t="inlineStr">
        <is>
          <t xml:space="preserve"> </t>
        </is>
      </c>
      <c r="BC322" s="52" t="n"/>
      <c r="BD322" s="219" t="n">
        <v>84000</v>
      </c>
      <c r="BE322" s="219" t="n">
        <v>21000</v>
      </c>
      <c r="BF322" s="219" t="n"/>
      <c r="BG322" s="120">
        <f>BF322+BE322+BD322</f>
        <v/>
      </c>
      <c r="BH322" s="217">
        <f>IF(LOWER(T322)="ILS",12,1)*BG322/VLOOKUP($T322,CPC_USDConversion_xlTbl[[Currency2]:[Units/1 USD]],2,FALSE)</f>
        <v/>
      </c>
      <c r="BI322" s="224">
        <f>BH322/VLOOKUP($S322,'CP$'!$B$5:$D$74,2,FALSE)</f>
        <v/>
      </c>
      <c r="BJ322" s="140" t="n">
        <v>85000</v>
      </c>
      <c r="BK322" s="140" t="n">
        <v>130000</v>
      </c>
      <c r="BL322" s="141">
        <f>IFERROR(U322/X322,"")</f>
        <v/>
      </c>
      <c r="BM322" s="141">
        <f>IFERROR(V322/X322,"")</f>
        <v/>
      </c>
      <c r="BN322" s="141">
        <f>IFERROR(W322/X322,"")</f>
        <v/>
      </c>
      <c r="BO322" s="141">
        <f>IFERROR(AA322/AD322,"")</f>
        <v/>
      </c>
      <c r="BP322" s="141">
        <f>IFERROR(AB322/AD322,"")</f>
        <v/>
      </c>
      <c r="BQ322" s="141">
        <f>IFERROR(AC322/AD322,"")</f>
        <v/>
      </c>
      <c r="BR322" s="119" t="n">
        <v>5</v>
      </c>
      <c r="BS322" s="119" t="n">
        <v>4</v>
      </c>
      <c r="BT322" s="119" t="n">
        <v>4</v>
      </c>
      <c r="BU322" s="119" t="n">
        <v>0</v>
      </c>
      <c r="BV322" s="119" t="n"/>
      <c r="BW322" s="119" t="n"/>
      <c r="BX322" s="119" t="n"/>
      <c r="BY322" s="119" t="n"/>
      <c r="BZ322" s="119" t="inlineStr">
        <is>
          <t>Employee</t>
        </is>
      </c>
      <c r="CA322" s="142" t="inlineStr">
        <is>
          <t>E41M</t>
        </is>
      </c>
      <c r="CB322" s="131" t="n">
        <v>1</v>
      </c>
      <c r="CC322" s="143">
        <f>IF(P322&gt;1,1,P322)*CB322</f>
        <v/>
      </c>
      <c r="CD322" s="143" t="n"/>
      <c r="CE322" s="222" t="n">
        <v>56148.68</v>
      </c>
      <c r="CF322" s="86" t="n"/>
      <c r="CG322" s="219" t="n">
        <v>107517.0731707317</v>
      </c>
      <c r="CH322" s="217">
        <f>IF(LOWER(T322)="ILS",12,1)*CG322/VLOOKUP($T322,CPC_USDConversion_xlTbl[[Currency2]:[Units/1 USD]],2,FALSE)</f>
        <v/>
      </c>
      <c r="CI322" s="225">
        <f>AF322</f>
        <v/>
      </c>
      <c r="CJ322" s="225">
        <f>IFERROR(CI322-CH322,"")</f>
        <v/>
      </c>
      <c r="CK322" s="140">
        <f>ROUND(AN322*CC322,-2)</f>
        <v/>
      </c>
      <c r="CL322" s="217">
        <f>CK322/VLOOKUP($T322,'USD Converstion'!$C$7:$D$174,2,FALSE)</f>
        <v/>
      </c>
      <c r="CM322" s="145">
        <f>IF(AD322&gt;X322,1,0)</f>
        <v/>
      </c>
      <c r="CN322" s="225">
        <f>IF(CM322&gt;0,AG322,0)</f>
        <v/>
      </c>
      <c r="CO322" s="225">
        <f>IF(CM322=0,0,AF322)</f>
        <v/>
      </c>
      <c r="CP322" s="146" t="n">
        <v>0</v>
      </c>
      <c r="CQ322" s="147" t="n">
        <v>0</v>
      </c>
      <c r="CR322" s="225">
        <f>AM322/VLOOKUP(T322,'USD Converstion'!$C$7:$D$174,2,FALSE)</f>
        <v/>
      </c>
      <c r="CS322" s="226">
        <f>AT322</f>
        <v/>
      </c>
      <c r="CT322" s="222" t="n">
        <v>0</v>
      </c>
      <c r="CU322" s="227" t="n">
        <v>0</v>
      </c>
      <c r="CV322" s="145">
        <f>IF(AX322&gt;0,1,0)</f>
        <v/>
      </c>
      <c r="CW322" s="145">
        <f>IF(AY322&gt;0,1,0)</f>
        <v/>
      </c>
      <c r="CX322" s="52" t="n">
        <v>0</v>
      </c>
      <c r="DM322">
        <f>IF(LOWER(T322)="ILS",12,1)*Y322/VLOOKUP($T322,CPC_USDConversion_xlTbl[[Currency2]:[Units/1 USD]],2,FALSE)</f>
        <v/>
      </c>
    </row>
    <row r="323">
      <c r="B323" s="113" t="n">
        <v>114283</v>
      </c>
      <c r="C323" s="113" t="n">
        <v>111181</v>
      </c>
      <c r="D323" s="113" t="n">
        <v>29032</v>
      </c>
      <c r="E323" s="114" t="inlineStr">
        <is>
          <t>Marco Pisano</t>
        </is>
      </c>
      <c r="F323" s="152" t="inlineStr">
        <is>
          <t>Security Engineer</t>
        </is>
      </c>
      <c r="G323" s="113" t="inlineStr">
        <is>
          <t>Security Engineering, SER</t>
        </is>
      </c>
      <c r="H323" s="113" t="inlineStr">
        <is>
          <t>David Gubiani</t>
        </is>
      </c>
      <c r="I323" s="113" t="inlineStr">
        <is>
          <t>Peter Sandkuijl</t>
        </is>
      </c>
      <c r="J323" s="114" t="inlineStr">
        <is>
          <t>Bruno Darmon</t>
        </is>
      </c>
      <c r="K323" s="114" t="inlineStr">
        <is>
          <t>Bruno Darmon</t>
        </is>
      </c>
      <c r="L323" s="113" t="inlineStr">
        <is>
          <t>EMEA Sales</t>
        </is>
      </c>
      <c r="M323" s="115" t="n">
        <v>1</v>
      </c>
      <c r="N323" s="151">
        <f>LEFT(CA323,3)</f>
        <v/>
      </c>
      <c r="O323" s="216" t="n">
        <v>43865</v>
      </c>
      <c r="P323" s="118">
        <f>($D$5-O323)/365</f>
        <v/>
      </c>
      <c r="Q323" s="119">
        <f>Q323</f>
        <v/>
      </c>
      <c r="R323" s="52" t="n"/>
      <c r="S323" s="120" t="inlineStr">
        <is>
          <t>Italy</t>
        </is>
      </c>
      <c r="T323" s="120" t="inlineStr">
        <is>
          <t>EUR</t>
        </is>
      </c>
      <c r="U323" s="120" t="n">
        <v>104500</v>
      </c>
      <c r="V323" s="120" t="n">
        <v>17572.72727272727</v>
      </c>
      <c r="W323" s="120" t="n"/>
      <c r="X323" s="120">
        <f>W323+V323+U323</f>
        <v/>
      </c>
      <c r="Y323" s="121" t="n"/>
      <c r="Z323" s="121" t="n"/>
      <c r="AA323" s="122" t="n"/>
      <c r="AB323" s="122" t="n"/>
      <c r="AC323" s="122" t="n"/>
      <c r="AD323" s="123">
        <f>AC323+AB323+AA323</f>
        <v/>
      </c>
      <c r="AE323" s="124">
        <f>IFERROR(AD323/X323-1,"")</f>
        <v/>
      </c>
      <c r="AF323" s="217">
        <f>IF(LOWER(T323)="ILS",12,1)*X323/VLOOKUP($T323,CPC_USDConversion_xlTbl[[Currency2]:[Units/1 USD]],2,FALSE)</f>
        <v/>
      </c>
      <c r="AG323" s="217">
        <f>IF(LOWER(T323)="ILS",12,1)*AD323/VLOOKUP($T323,CPC_USDConversion_xlTbl[[Currency2]:[Units/1 USD]],2,FALSE)</f>
        <v/>
      </c>
      <c r="AH323" s="126">
        <f>AF323/VLOOKUP($S323,'CP$'!$B$5:$D$74,2,FALSE)</f>
        <v/>
      </c>
      <c r="AI323" s="126">
        <f>AG323/VLOOKUP($S323,'CP$'!$B$5:$D$74,2,FALSE)</f>
        <v/>
      </c>
      <c r="AJ323" s="52" t="n"/>
      <c r="AK323" s="127" t="inlineStr">
        <is>
          <t>Sales Variable</t>
        </is>
      </c>
      <c r="AL323" s="218" t="n"/>
      <c r="AM323" s="129" t="n"/>
      <c r="AN323" s="121" t="n"/>
      <c r="AO323" s="130" t="n"/>
      <c r="AP323" s="131">
        <f>IFERROR(AO323/AM323,"")</f>
        <v/>
      </c>
      <c r="AQ323" s="219">
        <f>AO323*CC323</f>
        <v/>
      </c>
      <c r="AR323" s="219" t="n"/>
      <c r="AS323" s="220">
        <f>AQ323-AR323</f>
        <v/>
      </c>
      <c r="AT323" s="217">
        <f>AS323/VLOOKUP($T323,'USD Converstion'!$C$7:$D$174,2,FALSE)</f>
        <v/>
      </c>
      <c r="AU323" s="52" t="n"/>
      <c r="AV323" s="221" t="n"/>
      <c r="AW323" s="222" t="n"/>
      <c r="AX323" s="222" t="n"/>
      <c r="AY323" s="223" t="n"/>
      <c r="AZ323" s="52" t="n"/>
      <c r="BA323" s="137" t="n"/>
      <c r="BB323" s="138" t="inlineStr">
        <is>
          <t xml:space="preserve"> </t>
        </is>
      </c>
      <c r="BC323" s="52" t="n"/>
      <c r="BD323" s="219" t="n"/>
      <c r="BE323" s="219" t="n"/>
      <c r="BF323" s="219" t="n"/>
      <c r="BG323" s="120">
        <f>BF323+BE323+BD323</f>
        <v/>
      </c>
      <c r="BH323" s="217">
        <f>IF(LOWER(T323)="ILS",12,1)*BG323/VLOOKUP($T323,CPC_USDConversion_xlTbl[[Currency2]:[Units/1 USD]],2,FALSE)</f>
        <v/>
      </c>
      <c r="BI323" s="224">
        <f>BH323/VLOOKUP($S323,'CP$'!$B$5:$D$74,2,FALSE)</f>
        <v/>
      </c>
      <c r="BJ323" s="140" t="n">
        <v>50000</v>
      </c>
      <c r="BK323" s="140" t="n">
        <v>95000</v>
      </c>
      <c r="BL323" s="141">
        <f>IFERROR(U323/X323,"")</f>
        <v/>
      </c>
      <c r="BM323" s="141">
        <f>IFERROR(V323/X323,"")</f>
        <v/>
      </c>
      <c r="BN323" s="141">
        <f>IFERROR(W323/X323,"")</f>
        <v/>
      </c>
      <c r="BO323" s="141">
        <f>IFERROR(AA323/AD323,"")</f>
        <v/>
      </c>
      <c r="BP323" s="141">
        <f>IFERROR(AB323/AD323,"")</f>
        <v/>
      </c>
      <c r="BQ323" s="141">
        <f>IFERROR(AC323/AD323,"")</f>
        <v/>
      </c>
      <c r="BR323" s="119" t="n"/>
      <c r="BS323" s="119" t="n"/>
      <c r="BT323" s="119" t="n">
        <v>4</v>
      </c>
      <c r="BU323" s="119" t="n">
        <v>0</v>
      </c>
      <c r="BV323" s="119" t="n"/>
      <c r="BW323" s="119" t="n"/>
      <c r="BX323" s="119" t="n"/>
      <c r="BY323" s="119" t="n"/>
      <c r="BZ323" s="119" t="inlineStr">
        <is>
          <t>Employee</t>
        </is>
      </c>
      <c r="CA323" s="142" t="inlineStr">
        <is>
          <t>E51P</t>
        </is>
      </c>
      <c r="CB323" s="131" t="n">
        <v>1</v>
      </c>
      <c r="CC323" s="143">
        <f>IF(P323&gt;1,1,P323)*CB323</f>
        <v/>
      </c>
      <c r="CD323" s="143" t="n"/>
      <c r="CE323" s="222" t="n"/>
      <c r="CF323" s="86" t="n"/>
      <c r="CG323" s="219" t="n">
        <v>92882.9268292683</v>
      </c>
      <c r="CH323" s="217">
        <f>IF(LOWER(T323)="ILS",12,1)*CG323/VLOOKUP($T323,CPC_USDConversion_xlTbl[[Currency2]:[Units/1 USD]],2,FALSE)</f>
        <v/>
      </c>
      <c r="CI323" s="225">
        <f>AF323</f>
        <v/>
      </c>
      <c r="CJ323" s="225">
        <f>IFERROR(CI323-CH323,"")</f>
        <v/>
      </c>
      <c r="CK323" s="140">
        <f>ROUND(AN323*CC323,-2)</f>
        <v/>
      </c>
      <c r="CL323" s="217">
        <f>CK323/VLOOKUP($T323,'USD Converstion'!$C$7:$D$174,2,FALSE)</f>
        <v/>
      </c>
      <c r="CM323" s="145">
        <f>IF(AD323&gt;X323,1,0)</f>
        <v/>
      </c>
      <c r="CN323" s="225">
        <f>IF(CM323&gt;0,AG323,0)</f>
        <v/>
      </c>
      <c r="CO323" s="225">
        <f>IF(CM323=0,0,AF323)</f>
        <v/>
      </c>
      <c r="CP323" s="146" t="n">
        <v>0</v>
      </c>
      <c r="CQ323" s="147" t="n">
        <v>0</v>
      </c>
      <c r="CR323" s="225">
        <f>AM323/VLOOKUP(T323,'USD Converstion'!$C$7:$D$174,2,FALSE)</f>
        <v/>
      </c>
      <c r="CS323" s="226">
        <f>AT323</f>
        <v/>
      </c>
      <c r="CT323" s="222" t="n">
        <v>0</v>
      </c>
      <c r="CU323" s="227" t="n">
        <v>0</v>
      </c>
      <c r="CV323" s="145">
        <f>IF(AX323&gt;0,1,0)</f>
        <v/>
      </c>
      <c r="CW323" s="145">
        <f>IF(AY323&gt;0,1,0)</f>
        <v/>
      </c>
      <c r="CX323" s="52" t="n">
        <v>0</v>
      </c>
      <c r="DM323">
        <f>IF(LOWER(T323)="ILS",12,1)*Y323/VLOOKUP($T323,CPC_USDConversion_xlTbl[[Currency2]:[Units/1 USD]],2,FALSE)</f>
        <v/>
      </c>
    </row>
    <row r="324">
      <c r="B324" s="113" t="n">
        <v>101623</v>
      </c>
      <c r="C324" s="113" t="n">
        <v>84680</v>
      </c>
      <c r="D324" s="113" t="n">
        <v>43359</v>
      </c>
      <c r="E324" s="114" t="inlineStr">
        <is>
          <t>Marco Sorrenti</t>
        </is>
      </c>
      <c r="F324" s="152" t="inlineStr">
        <is>
          <t>Security Engineer</t>
        </is>
      </c>
      <c r="G324" s="113" t="inlineStr">
        <is>
          <t>Security Engineering, SER EL</t>
        </is>
      </c>
      <c r="H324" s="113" t="inlineStr">
        <is>
          <t>David Gubiani</t>
        </is>
      </c>
      <c r="I324" s="113" t="inlineStr">
        <is>
          <t>Peter Sandkuijl</t>
        </is>
      </c>
      <c r="J324" s="114" t="inlineStr">
        <is>
          <t>Bruno Darmon</t>
        </is>
      </c>
      <c r="K324" s="114" t="inlineStr">
        <is>
          <t>Bruno Darmon</t>
        </is>
      </c>
      <c r="L324" s="113" t="inlineStr">
        <is>
          <t>EMEA Sales</t>
        </is>
      </c>
      <c r="M324" s="115" t="n">
        <v>1</v>
      </c>
      <c r="N324" s="151">
        <f>LEFT(CA324,3)</f>
        <v/>
      </c>
      <c r="O324" s="216" t="n">
        <v>43394</v>
      </c>
      <c r="P324" s="118">
        <f>($D$5-O324)/365</f>
        <v/>
      </c>
      <c r="Q324" s="119">
        <f>Q324</f>
        <v/>
      </c>
      <c r="R324" s="52" t="n"/>
      <c r="S324" s="120" t="inlineStr">
        <is>
          <t>Italy</t>
        </is>
      </c>
      <c r="T324" s="120" t="inlineStr">
        <is>
          <t>EUR</t>
        </is>
      </c>
      <c r="U324" s="120" t="n">
        <v>72500</v>
      </c>
      <c r="V324" s="120" t="n">
        <v>11754.54545454545</v>
      </c>
      <c r="W324" s="120" t="n"/>
      <c r="X324" s="120">
        <f>W324+V324+U324</f>
        <v/>
      </c>
      <c r="Y324" s="121" t="n"/>
      <c r="Z324" s="121" t="n"/>
      <c r="AA324" s="122" t="n"/>
      <c r="AB324" s="122" t="n"/>
      <c r="AC324" s="122" t="n"/>
      <c r="AD324" s="123">
        <f>AC324+AB324+AA324</f>
        <v/>
      </c>
      <c r="AE324" s="124">
        <f>IFERROR(AD324/X324-1,"")</f>
        <v/>
      </c>
      <c r="AF324" s="217">
        <f>IF(LOWER(T324)="ILS",12,1)*X324/VLOOKUP($T324,CPC_USDConversion_xlTbl[[Currency2]:[Units/1 USD]],2,FALSE)</f>
        <v/>
      </c>
      <c r="AG324" s="217">
        <f>IF(LOWER(T324)="ILS",12,1)*AD324/VLOOKUP($T324,CPC_USDConversion_xlTbl[[Currency2]:[Units/1 USD]],2,FALSE)</f>
        <v/>
      </c>
      <c r="AH324" s="126">
        <f>AF324/VLOOKUP($S324,'CP$'!$B$5:$D$74,2,FALSE)</f>
        <v/>
      </c>
      <c r="AI324" s="126">
        <f>AG324/VLOOKUP($S324,'CP$'!$B$5:$D$74,2,FALSE)</f>
        <v/>
      </c>
      <c r="AJ324" s="52" t="n"/>
      <c r="AK324" s="127" t="inlineStr">
        <is>
          <t>Sales Variable</t>
        </is>
      </c>
      <c r="AL324" s="218" t="n"/>
      <c r="AM324" s="129" t="n"/>
      <c r="AN324" s="121" t="n"/>
      <c r="AO324" s="130" t="n"/>
      <c r="AP324" s="131">
        <f>IFERROR(AO324/AM324,"")</f>
        <v/>
      </c>
      <c r="AQ324" s="219">
        <f>AO324*CC324</f>
        <v/>
      </c>
      <c r="AR324" s="219" t="n"/>
      <c r="AS324" s="220">
        <f>AQ324-AR324</f>
        <v/>
      </c>
      <c r="AT324" s="217">
        <f>AS324/VLOOKUP($T324,'USD Converstion'!$C$7:$D$174,2,FALSE)</f>
        <v/>
      </c>
      <c r="AU324" s="52" t="n"/>
      <c r="AV324" s="221" t="n">
        <v>43957</v>
      </c>
      <c r="AW324" s="222" t="n">
        <v>9844.844660194174</v>
      </c>
      <c r="AX324" s="222" t="n"/>
      <c r="AY324" s="223" t="n"/>
      <c r="AZ324" s="52" t="n"/>
      <c r="BA324" s="137" t="inlineStr">
        <is>
          <t>Jan 1, 2021 - EL Comp update from 42,400 base + 10,600 commission (53,000 OTE) to 50,400 base + 12,600 commission (63,000 OTE). JS from E61P to E51P|| May, 2020 - one timeBonus: 4000</t>
        </is>
      </c>
      <c r="BB324" s="138" t="inlineStr">
        <is>
          <t xml:space="preserve"> </t>
        </is>
      </c>
      <c r="BC324" s="52" t="n"/>
      <c r="BD324" s="219" t="n">
        <v>38000</v>
      </c>
      <c r="BE324" s="219" t="n">
        <v>5000</v>
      </c>
      <c r="BF324" s="219" t="n"/>
      <c r="BG324" s="120">
        <f>BF324+BE324+BD324</f>
        <v/>
      </c>
      <c r="BH324" s="217">
        <f>IF(LOWER(T324)="ILS",12,1)*BG324/VLOOKUP($T324,CPC_USDConversion_xlTbl[[Currency2]:[Units/1 USD]],2,FALSE)</f>
        <v/>
      </c>
      <c r="BI324" s="224">
        <f>BH324/VLOOKUP($S324,'CP$'!$B$5:$D$74,2,FALSE)</f>
        <v/>
      </c>
      <c r="BJ324" s="140" t="n">
        <v>50000</v>
      </c>
      <c r="BK324" s="140" t="n">
        <v>95000</v>
      </c>
      <c r="BL324" s="141">
        <f>IFERROR(U324/X324,"")</f>
        <v/>
      </c>
      <c r="BM324" s="141">
        <f>IFERROR(V324/X324,"")</f>
        <v/>
      </c>
      <c r="BN324" s="141">
        <f>IFERROR(W324/X324,"")</f>
        <v/>
      </c>
      <c r="BO324" s="141">
        <f>IFERROR(AA324/AD324,"")</f>
        <v/>
      </c>
      <c r="BP324" s="141">
        <f>IFERROR(AB324/AD324,"")</f>
        <v/>
      </c>
      <c r="BQ324" s="141">
        <f>IFERROR(AC324/AD324,"")</f>
        <v/>
      </c>
      <c r="BR324" s="119" t="n">
        <v>3</v>
      </c>
      <c r="BS324" s="119" t="n">
        <v>4</v>
      </c>
      <c r="BT324" s="119" t="n">
        <v>4</v>
      </c>
      <c r="BU324" s="119" t="n">
        <v>0</v>
      </c>
      <c r="BV324" s="119" t="n"/>
      <c r="BW324" s="119" t="n"/>
      <c r="BX324" s="119" t="n"/>
      <c r="BY324" s="119" t="n"/>
      <c r="BZ324" s="119" t="inlineStr">
        <is>
          <t>Employee</t>
        </is>
      </c>
      <c r="CA324" s="142" t="inlineStr">
        <is>
          <t>E51P</t>
        </is>
      </c>
      <c r="CB324" s="131" t="n">
        <v>1</v>
      </c>
      <c r="CC324" s="143">
        <f>IF(P324&gt;1,1,P324)*CB324</f>
        <v/>
      </c>
      <c r="CD324" s="143" t="n"/>
      <c r="CE324" s="222" t="n">
        <v>11253.68</v>
      </c>
      <c r="CF324" s="86" t="n"/>
      <c r="CG324" s="219" t="n">
        <v>51907.31707317074</v>
      </c>
      <c r="CH324" s="217">
        <f>IF(LOWER(T324)="ILS",12,1)*CG324/VLOOKUP($T324,CPC_USDConversion_xlTbl[[Currency2]:[Units/1 USD]],2,FALSE)</f>
        <v/>
      </c>
      <c r="CI324" s="225">
        <f>AF324</f>
        <v/>
      </c>
      <c r="CJ324" s="225">
        <f>IFERROR(CI324-CH324,"")</f>
        <v/>
      </c>
      <c r="CK324" s="140">
        <f>ROUND(AN324*CC324,-2)</f>
        <v/>
      </c>
      <c r="CL324" s="217">
        <f>CK324/VLOOKUP($T324,'USD Converstion'!$C$7:$D$174,2,FALSE)</f>
        <v/>
      </c>
      <c r="CM324" s="145">
        <f>IF(AD324&gt;X324,1,0)</f>
        <v/>
      </c>
      <c r="CN324" s="225">
        <f>IF(CM324&gt;0,AG324,0)</f>
        <v/>
      </c>
      <c r="CO324" s="225">
        <f>IF(CM324=0,0,AF324)</f>
        <v/>
      </c>
      <c r="CP324" s="146" t="n">
        <v>0</v>
      </c>
      <c r="CQ324" s="147" t="n">
        <v>0</v>
      </c>
      <c r="CR324" s="225">
        <f>AM324/VLOOKUP(T324,'USD Converstion'!$C$7:$D$174,2,FALSE)</f>
        <v/>
      </c>
      <c r="CS324" s="226">
        <f>AT324</f>
        <v/>
      </c>
      <c r="CT324" s="222" t="n">
        <v>0</v>
      </c>
      <c r="CU324" s="227" t="n">
        <v>0</v>
      </c>
      <c r="CV324" s="145">
        <f>IF(AX324&gt;0,1,0)</f>
        <v/>
      </c>
      <c r="CW324" s="145">
        <f>IF(AY324&gt;0,1,0)</f>
        <v/>
      </c>
      <c r="CX324" s="52" t="n">
        <v>0</v>
      </c>
      <c r="DM324">
        <f>IF(LOWER(T324)="ILS",12,1)*Y324/VLOOKUP($T324,CPC_USDConversion_xlTbl[[Currency2]:[Units/1 USD]],2,FALSE)</f>
        <v/>
      </c>
    </row>
    <row r="325">
      <c r="B325" s="113" t="n">
        <v>112212</v>
      </c>
      <c r="C325" s="113" t="n">
        <v>265560</v>
      </c>
      <c r="D325" s="113" t="n">
        <v>33138</v>
      </c>
      <c r="E325" s="114" t="inlineStr">
        <is>
          <t>Mark Weber</t>
        </is>
      </c>
      <c r="F325" s="152" t="inlineStr">
        <is>
          <t>Security Engineer</t>
        </is>
      </c>
      <c r="G325" s="113" t="inlineStr">
        <is>
          <t>Security Engineering, Nordics</t>
        </is>
      </c>
      <c r="H325" s="113" t="inlineStr">
        <is>
          <t>Jan Johannsen</t>
        </is>
      </c>
      <c r="I325" s="113" t="inlineStr">
        <is>
          <t>Peter Sandkuijl</t>
        </is>
      </c>
      <c r="J325" s="114" t="inlineStr">
        <is>
          <t>Bruno Darmon</t>
        </is>
      </c>
      <c r="K325" s="114" t="inlineStr">
        <is>
          <t>Bruno Darmon</t>
        </is>
      </c>
      <c r="L325" s="113" t="inlineStr">
        <is>
          <t>EMEA Sales</t>
        </is>
      </c>
      <c r="M325" s="115" t="n">
        <v>1</v>
      </c>
      <c r="N325" s="151">
        <f>LEFT(CA325,3)</f>
        <v/>
      </c>
      <c r="O325" s="216" t="n">
        <v>43619</v>
      </c>
      <c r="P325" s="118">
        <f>($D$5-O325)/365</f>
        <v/>
      </c>
      <c r="Q325" s="119">
        <f>Q325</f>
        <v/>
      </c>
      <c r="R325" s="52" t="n"/>
      <c r="S325" s="120" t="inlineStr">
        <is>
          <t>Netherlands</t>
        </is>
      </c>
      <c r="T325" s="120" t="inlineStr">
        <is>
          <t>EUR</t>
        </is>
      </c>
      <c r="U325" s="120" t="n">
        <v>108300</v>
      </c>
      <c r="V325" s="120" t="n">
        <v>18263.63636363636</v>
      </c>
      <c r="W325" s="120" t="n"/>
      <c r="X325" s="120">
        <f>W325+V325+U325</f>
        <v/>
      </c>
      <c r="Y325" s="121" t="n"/>
      <c r="Z325" s="121" t="n"/>
      <c r="AA325" s="122" t="n"/>
      <c r="AB325" s="122" t="n"/>
      <c r="AC325" s="122" t="n"/>
      <c r="AD325" s="123">
        <f>AC325+AB325+AA325</f>
        <v/>
      </c>
      <c r="AE325" s="124">
        <f>IFERROR(AD325/X325-1,"")</f>
        <v/>
      </c>
      <c r="AF325" s="217">
        <f>IF(LOWER(T325)="ILS",12,1)*X325/VLOOKUP($T325,CPC_USDConversion_xlTbl[[Currency2]:[Units/1 USD]],2,FALSE)</f>
        <v/>
      </c>
      <c r="AG325" s="217">
        <f>IF(LOWER(T325)="ILS",12,1)*AD325/VLOOKUP($T325,CPC_USDConversion_xlTbl[[Currency2]:[Units/1 USD]],2,FALSE)</f>
        <v/>
      </c>
      <c r="AH325" s="126">
        <f>AF325/VLOOKUP($S325,'CP$'!$B$5:$D$74,2,FALSE)</f>
        <v/>
      </c>
      <c r="AI325" s="126">
        <f>AG325/VLOOKUP($S325,'CP$'!$B$5:$D$74,2,FALSE)</f>
        <v/>
      </c>
      <c r="AJ325" s="52" t="n"/>
      <c r="AK325" s="127" t="inlineStr">
        <is>
          <t>Sales Variable</t>
        </is>
      </c>
      <c r="AL325" s="218" t="n"/>
      <c r="AM325" s="129" t="n"/>
      <c r="AN325" s="121" t="n"/>
      <c r="AO325" s="130" t="n"/>
      <c r="AP325" s="131">
        <f>IFERROR(AO325/AM325,"")</f>
        <v/>
      </c>
      <c r="AQ325" s="219">
        <f>AO325*CC325</f>
        <v/>
      </c>
      <c r="AR325" s="219" t="n"/>
      <c r="AS325" s="220">
        <f>AQ325-AR325</f>
        <v/>
      </c>
      <c r="AT325" s="217">
        <f>AS325/VLOOKUP($T325,'USD Converstion'!$C$7:$D$174,2,FALSE)</f>
        <v/>
      </c>
      <c r="AU325" s="52" t="n"/>
      <c r="AV325" s="221" t="n"/>
      <c r="AW325" s="222" t="n"/>
      <c r="AX325" s="222" t="n"/>
      <c r="AY325" s="223" t="n"/>
      <c r="AZ325" s="52" t="n"/>
      <c r="BA325" s="137" t="n"/>
      <c r="BB325" s="138" t="inlineStr">
        <is>
          <t xml:space="preserve"> </t>
        </is>
      </c>
      <c r="BC325" s="52" t="n"/>
      <c r="BD325" s="219" t="n">
        <v>76000</v>
      </c>
      <c r="BE325" s="219" t="n">
        <v>19000</v>
      </c>
      <c r="BF325" s="219" t="n"/>
      <c r="BG325" s="120">
        <f>BF325+BE325+BD325</f>
        <v/>
      </c>
      <c r="BH325" s="217">
        <f>IF(LOWER(T325)="ILS",12,1)*BG325/VLOOKUP($T325,CPC_USDConversion_xlTbl[[Currency2]:[Units/1 USD]],2,FALSE)</f>
        <v/>
      </c>
      <c r="BI325" s="224">
        <f>BH325/VLOOKUP($S325,'CP$'!$B$5:$D$74,2,FALSE)</f>
        <v/>
      </c>
      <c r="BJ325" s="140" t="n">
        <v>90000</v>
      </c>
      <c r="BK325" s="140" t="n">
        <v>125000</v>
      </c>
      <c r="BL325" s="141">
        <f>IFERROR(U325/X325,"")</f>
        <v/>
      </c>
      <c r="BM325" s="141">
        <f>IFERROR(V325/X325,"")</f>
        <v/>
      </c>
      <c r="BN325" s="141">
        <f>IFERROR(W325/X325,"")</f>
        <v/>
      </c>
      <c r="BO325" s="141">
        <f>IFERROR(AA325/AD325,"")</f>
        <v/>
      </c>
      <c r="BP325" s="141">
        <f>IFERROR(AB325/AD325,"")</f>
        <v/>
      </c>
      <c r="BQ325" s="141">
        <f>IFERROR(AC325/AD325,"")</f>
        <v/>
      </c>
      <c r="BR325" s="119" t="n"/>
      <c r="BS325" s="119" t="n">
        <v>3</v>
      </c>
      <c r="BT325" s="119" t="n">
        <v>4</v>
      </c>
      <c r="BU325" s="119" t="n">
        <v>0</v>
      </c>
      <c r="BV325" s="119" t="n"/>
      <c r="BW325" s="119" t="n"/>
      <c r="BX325" s="119" t="n"/>
      <c r="BY325" s="119" t="n"/>
      <c r="BZ325" s="119" t="inlineStr">
        <is>
          <t>Employee</t>
        </is>
      </c>
      <c r="CA325" s="142" t="inlineStr">
        <is>
          <t>E41P</t>
        </is>
      </c>
      <c r="CB325" s="131" t="n">
        <v>1</v>
      </c>
      <c r="CC325" s="143">
        <f>IF(P325&gt;1,1,P325)*CB325</f>
        <v/>
      </c>
      <c r="CD325" s="143" t="n"/>
      <c r="CE325" s="222" t="n"/>
      <c r="CF325" s="86" t="n"/>
      <c r="CG325" s="219" t="n">
        <v>96590.24390243903</v>
      </c>
      <c r="CH325" s="217">
        <f>IF(LOWER(T325)="ILS",12,1)*CG325/VLOOKUP($T325,CPC_USDConversion_xlTbl[[Currency2]:[Units/1 USD]],2,FALSE)</f>
        <v/>
      </c>
      <c r="CI325" s="225">
        <f>AF325</f>
        <v/>
      </c>
      <c r="CJ325" s="225">
        <f>IFERROR(CI325-CH325,"")</f>
        <v/>
      </c>
      <c r="CK325" s="140">
        <f>ROUND(AN325*CC325,-2)</f>
        <v/>
      </c>
      <c r="CL325" s="217">
        <f>CK325/VLOOKUP($T325,'USD Converstion'!$C$7:$D$174,2,FALSE)</f>
        <v/>
      </c>
      <c r="CM325" s="145">
        <f>IF(AD325&gt;X325,1,0)</f>
        <v/>
      </c>
      <c r="CN325" s="225">
        <f>IF(CM325&gt;0,AG325,0)</f>
        <v/>
      </c>
      <c r="CO325" s="225">
        <f>IF(CM325=0,0,AF325)</f>
        <v/>
      </c>
      <c r="CP325" s="146" t="n">
        <v>0</v>
      </c>
      <c r="CQ325" s="147" t="n">
        <v>0</v>
      </c>
      <c r="CR325" s="225">
        <f>AM325/VLOOKUP(T325,'USD Converstion'!$C$7:$D$174,2,FALSE)</f>
        <v/>
      </c>
      <c r="CS325" s="226">
        <f>AT325</f>
        <v/>
      </c>
      <c r="CT325" s="222" t="n">
        <v>0</v>
      </c>
      <c r="CU325" s="227" t="n">
        <v>0</v>
      </c>
      <c r="CV325" s="145">
        <f>IF(AX325&gt;0,1,0)</f>
        <v/>
      </c>
      <c r="CW325" s="145">
        <f>IF(AY325&gt;0,1,0)</f>
        <v/>
      </c>
      <c r="CX325" s="52" t="n">
        <v>0</v>
      </c>
      <c r="DM325">
        <f>IF(LOWER(T325)="ILS",12,1)*Y325/VLOOKUP($T325,CPC_USDConversion_xlTbl[[Currency2]:[Units/1 USD]],2,FALSE)</f>
        <v/>
      </c>
    </row>
    <row r="326">
      <c r="B326" s="113" t="n">
        <v>102015</v>
      </c>
      <c r="C326" s="113" t="n">
        <v>49655</v>
      </c>
      <c r="D326" s="113" t="n">
        <v>42990</v>
      </c>
      <c r="E326" s="114" t="inlineStr">
        <is>
          <t>Martijn Elzenaar</t>
        </is>
      </c>
      <c r="F326" s="152" t="inlineStr">
        <is>
          <t>Security Engineer</t>
        </is>
      </c>
      <c r="G326" s="113" t="inlineStr">
        <is>
          <t>Security Engineering, Nordics</t>
        </is>
      </c>
      <c r="H326" s="113" t="inlineStr">
        <is>
          <t>Jan Johannsen</t>
        </is>
      </c>
      <c r="I326" s="113" t="inlineStr">
        <is>
          <t>Peter Sandkuijl</t>
        </is>
      </c>
      <c r="J326" s="114" t="inlineStr">
        <is>
          <t>Bruno Darmon</t>
        </is>
      </c>
      <c r="K326" s="114" t="inlineStr">
        <is>
          <t>Bruno Darmon</t>
        </is>
      </c>
      <c r="L326" s="113" t="inlineStr">
        <is>
          <t>EMEA Sales</t>
        </is>
      </c>
      <c r="M326" s="115" t="n">
        <v>1</v>
      </c>
      <c r="N326" s="151">
        <f>LEFT(CA326,3)</f>
        <v/>
      </c>
      <c r="O326" s="216" t="n">
        <v>42065</v>
      </c>
      <c r="P326" s="118">
        <f>($D$5-O326)/365</f>
        <v/>
      </c>
      <c r="Q326" s="119">
        <f>Q326</f>
        <v/>
      </c>
      <c r="R326" s="52" t="n"/>
      <c r="S326" s="120" t="inlineStr">
        <is>
          <t>Netherlands</t>
        </is>
      </c>
      <c r="T326" s="120" t="inlineStr">
        <is>
          <t>EUR</t>
        </is>
      </c>
      <c r="U326" s="120" t="n">
        <v>102712.5</v>
      </c>
      <c r="V326" s="120" t="n">
        <v>17245.45454545454</v>
      </c>
      <c r="W326" s="120" t="n"/>
      <c r="X326" s="120">
        <f>W326+V326+U326</f>
        <v/>
      </c>
      <c r="Y326" s="121" t="n"/>
      <c r="Z326" s="121" t="n"/>
      <c r="AA326" s="122" t="n"/>
      <c r="AB326" s="122" t="n"/>
      <c r="AC326" s="122" t="n"/>
      <c r="AD326" s="123">
        <f>AC326+AB326+AA326</f>
        <v/>
      </c>
      <c r="AE326" s="124">
        <f>IFERROR(AD326/X326-1,"")</f>
        <v/>
      </c>
      <c r="AF326" s="217">
        <f>IF(LOWER(T326)="ILS",12,1)*X326/VLOOKUP($T326,CPC_USDConversion_xlTbl[[Currency2]:[Units/1 USD]],2,FALSE)</f>
        <v/>
      </c>
      <c r="AG326" s="217">
        <f>IF(LOWER(T326)="ILS",12,1)*AD326/VLOOKUP($T326,CPC_USDConversion_xlTbl[[Currency2]:[Units/1 USD]],2,FALSE)</f>
        <v/>
      </c>
      <c r="AH326" s="126">
        <f>AF326/VLOOKUP($S326,'CP$'!$B$5:$D$74,2,FALSE)</f>
        <v/>
      </c>
      <c r="AI326" s="126">
        <f>AG326/VLOOKUP($S326,'CP$'!$B$5:$D$74,2,FALSE)</f>
        <v/>
      </c>
      <c r="AJ326" s="52" t="n"/>
      <c r="AK326" s="127" t="inlineStr">
        <is>
          <t>Sales Variable</t>
        </is>
      </c>
      <c r="AL326" s="218" t="n"/>
      <c r="AM326" s="129" t="n"/>
      <c r="AN326" s="121" t="n"/>
      <c r="AO326" s="130" t="n"/>
      <c r="AP326" s="131">
        <f>IFERROR(AO326/AM326,"")</f>
        <v/>
      </c>
      <c r="AQ326" s="219">
        <f>AO326*CC326</f>
        <v/>
      </c>
      <c r="AR326" s="219" t="n"/>
      <c r="AS326" s="220">
        <f>AQ326-AR326</f>
        <v/>
      </c>
      <c r="AT326" s="217">
        <f>AS326/VLOOKUP($T326,'USD Converstion'!$C$7:$D$174,2,FALSE)</f>
        <v/>
      </c>
      <c r="AU326" s="52" t="n"/>
      <c r="AV326" s="221" t="n">
        <v>43957</v>
      </c>
      <c r="AW326" s="222" t="n">
        <v>14665.76699029126</v>
      </c>
      <c r="AX326" s="222" t="n"/>
      <c r="AY326" s="223" t="n"/>
      <c r="AZ326" s="52" t="n"/>
      <c r="BA326" s="137" t="inlineStr">
        <is>
          <t>July, 2020 - JS change from E51P to E41P</t>
        </is>
      </c>
      <c r="BB326" s="138" t="inlineStr">
        <is>
          <t xml:space="preserve"> </t>
        </is>
      </c>
      <c r="BC326" s="52" t="n"/>
      <c r="BD326" s="219" t="n">
        <v>72049</v>
      </c>
      <c r="BE326" s="219" t="n">
        <v>18015</v>
      </c>
      <c r="BF326" s="219" t="n"/>
      <c r="BG326" s="120">
        <f>BF326+BE326+BD326</f>
        <v/>
      </c>
      <c r="BH326" s="217">
        <f>IF(LOWER(T326)="ILS",12,1)*BG326/VLOOKUP($T326,CPC_USDConversion_xlTbl[[Currency2]:[Units/1 USD]],2,FALSE)</f>
        <v/>
      </c>
      <c r="BI326" s="224">
        <f>BH326/VLOOKUP($S326,'CP$'!$B$5:$D$74,2,FALSE)</f>
        <v/>
      </c>
      <c r="BJ326" s="140" t="n">
        <v>90000</v>
      </c>
      <c r="BK326" s="140" t="n">
        <v>125000</v>
      </c>
      <c r="BL326" s="141">
        <f>IFERROR(U326/X326,"")</f>
        <v/>
      </c>
      <c r="BM326" s="141">
        <f>IFERROR(V326/X326,"")</f>
        <v/>
      </c>
      <c r="BN326" s="141">
        <f>IFERROR(W326/X326,"")</f>
        <v/>
      </c>
      <c r="BO326" s="141">
        <f>IFERROR(AA326/AD326,"")</f>
        <v/>
      </c>
      <c r="BP326" s="141">
        <f>IFERROR(AB326/AD326,"")</f>
        <v/>
      </c>
      <c r="BQ326" s="141">
        <f>IFERROR(AC326/AD326,"")</f>
        <v/>
      </c>
      <c r="BR326" s="119" t="n">
        <v>3</v>
      </c>
      <c r="BS326" s="119" t="n">
        <v>4</v>
      </c>
      <c r="BT326" s="119" t="n">
        <v>4</v>
      </c>
      <c r="BU326" s="119" t="n">
        <v>0</v>
      </c>
      <c r="BV326" s="119" t="n"/>
      <c r="BW326" s="119" t="n"/>
      <c r="BX326" s="119" t="n"/>
      <c r="BY326" s="119" t="n"/>
      <c r="BZ326" s="119" t="inlineStr">
        <is>
          <t>Employee</t>
        </is>
      </c>
      <c r="CA326" s="142" t="inlineStr">
        <is>
          <t>E41P</t>
        </is>
      </c>
      <c r="CB326" s="131" t="n">
        <v>1</v>
      </c>
      <c r="CC326" s="143">
        <f>IF(P326&gt;1,1,P326)*CB326</f>
        <v/>
      </c>
      <c r="CD326" s="143" t="n"/>
      <c r="CE326" s="222" t="n">
        <v>28732.8</v>
      </c>
      <c r="CF326" s="86" t="n"/>
      <c r="CG326" s="219" t="n">
        <v>91136.58536585367</v>
      </c>
      <c r="CH326" s="217">
        <f>IF(LOWER(T326)="ILS",12,1)*CG326/VLOOKUP($T326,CPC_USDConversion_xlTbl[[Currency2]:[Units/1 USD]],2,FALSE)</f>
        <v/>
      </c>
      <c r="CI326" s="225">
        <f>AF326</f>
        <v/>
      </c>
      <c r="CJ326" s="225">
        <f>IFERROR(CI326-CH326,"")</f>
        <v/>
      </c>
      <c r="CK326" s="140">
        <f>ROUND(AN326*CC326,-2)</f>
        <v/>
      </c>
      <c r="CL326" s="217">
        <f>CK326/VLOOKUP($T326,'USD Converstion'!$C$7:$D$174,2,FALSE)</f>
        <v/>
      </c>
      <c r="CM326" s="145">
        <f>IF(AD326&gt;X326,1,0)</f>
        <v/>
      </c>
      <c r="CN326" s="225">
        <f>IF(CM326&gt;0,AG326,0)</f>
        <v/>
      </c>
      <c r="CO326" s="225">
        <f>IF(CM326=0,0,AF326)</f>
        <v/>
      </c>
      <c r="CP326" s="146" t="n">
        <v>0</v>
      </c>
      <c r="CQ326" s="147" t="n">
        <v>0</v>
      </c>
      <c r="CR326" s="225">
        <f>AM326/VLOOKUP(T326,'USD Converstion'!$C$7:$D$174,2,FALSE)</f>
        <v/>
      </c>
      <c r="CS326" s="226">
        <f>AT326</f>
        <v/>
      </c>
      <c r="CT326" s="222" t="n">
        <v>0</v>
      </c>
      <c r="CU326" s="227" t="n">
        <v>0</v>
      </c>
      <c r="CV326" s="145">
        <f>IF(AX326&gt;0,1,0)</f>
        <v/>
      </c>
      <c r="CW326" s="145">
        <f>IF(AY326&gt;0,1,0)</f>
        <v/>
      </c>
      <c r="CX326" s="52" t="n">
        <v>0</v>
      </c>
      <c r="DM326">
        <f>IF(LOWER(T326)="ILS",12,1)*Y326/VLOOKUP($T326,CPC_USDConversion_xlTbl[[Currency2]:[Units/1 USD]],2,FALSE)</f>
        <v/>
      </c>
    </row>
    <row r="327">
      <c r="B327" s="113" t="n">
        <v>113066</v>
      </c>
      <c r="C327" s="113" t="n">
        <v>41866</v>
      </c>
      <c r="D327" s="113" t="n"/>
      <c r="E327" s="114" t="inlineStr">
        <is>
          <t>Martin Odenthal</t>
        </is>
      </c>
      <c r="F327" s="152" t="inlineStr">
        <is>
          <t>SE Manager Named &amp; Major Accounts</t>
        </is>
      </c>
      <c r="G327" s="113" t="inlineStr">
        <is>
          <t>Security Engineering, CER</t>
        </is>
      </c>
      <c r="H327" s="113" t="inlineStr">
        <is>
          <t>Christine Schoenig</t>
        </is>
      </c>
      <c r="I327" s="113" t="inlineStr">
        <is>
          <t>Peter Sandkuijl</t>
        </is>
      </c>
      <c r="J327" s="114" t="inlineStr">
        <is>
          <t>Bruno Darmon</t>
        </is>
      </c>
      <c r="K327" s="114" t="inlineStr">
        <is>
          <t>Bruno Darmon</t>
        </is>
      </c>
      <c r="L327" s="113" t="inlineStr">
        <is>
          <t>EMEA Sales</t>
        </is>
      </c>
      <c r="M327" s="115" t="n">
        <v>1</v>
      </c>
      <c r="N327" s="151">
        <f>LEFT(CA327,3)</f>
        <v/>
      </c>
      <c r="O327" s="216" t="n">
        <v>38353</v>
      </c>
      <c r="P327" s="118">
        <f>($D$5-O327)/365</f>
        <v/>
      </c>
      <c r="Q327" s="119">
        <f>Q327</f>
        <v/>
      </c>
      <c r="R327" s="52" t="n"/>
      <c r="S327" s="120" t="inlineStr">
        <is>
          <t>Germany</t>
        </is>
      </c>
      <c r="T327" s="120" t="inlineStr">
        <is>
          <t>EUR</t>
        </is>
      </c>
      <c r="U327" s="120" t="n">
        <v>150500</v>
      </c>
      <c r="V327" s="120" t="n">
        <v>25481.81818181818</v>
      </c>
      <c r="W327" s="120" t="n"/>
      <c r="X327" s="120">
        <f>W327+V327+U327</f>
        <v/>
      </c>
      <c r="Y327" s="121" t="n"/>
      <c r="Z327" s="121" t="n"/>
      <c r="AA327" s="122" t="n"/>
      <c r="AB327" s="122" t="n"/>
      <c r="AC327" s="122" t="n"/>
      <c r="AD327" s="123">
        <f>AC327+AB327+AA327</f>
        <v/>
      </c>
      <c r="AE327" s="124">
        <f>IFERROR(AD327/X327-1,"")</f>
        <v/>
      </c>
      <c r="AF327" s="217">
        <f>IF(LOWER(T327)="ILS",12,1)*X327/VLOOKUP($T327,CPC_USDConversion_xlTbl[[Currency2]:[Units/1 USD]],2,FALSE)</f>
        <v/>
      </c>
      <c r="AG327" s="217">
        <f>IF(LOWER(T327)="ILS",12,1)*AD327/VLOOKUP($T327,CPC_USDConversion_xlTbl[[Currency2]:[Units/1 USD]],2,FALSE)</f>
        <v/>
      </c>
      <c r="AH327" s="126">
        <f>AF327/VLOOKUP($S327,'CP$'!$B$5:$D$74,2,FALSE)</f>
        <v/>
      </c>
      <c r="AI327" s="126">
        <f>AG327/VLOOKUP($S327,'CP$'!$B$5:$D$74,2,FALSE)</f>
        <v/>
      </c>
      <c r="AJ327" s="52" t="n"/>
      <c r="AK327" s="127" t="inlineStr">
        <is>
          <t>Sales Variable</t>
        </is>
      </c>
      <c r="AL327" s="218" t="n"/>
      <c r="AM327" s="129" t="n"/>
      <c r="AN327" s="121" t="n"/>
      <c r="AO327" s="130" t="n"/>
      <c r="AP327" s="131">
        <f>IFERROR(AO327/AM327,"")</f>
        <v/>
      </c>
      <c r="AQ327" s="219">
        <f>AO327*CC327</f>
        <v/>
      </c>
      <c r="AR327" s="219" t="n"/>
      <c r="AS327" s="220">
        <f>AQ327-AR327</f>
        <v/>
      </c>
      <c r="AT327" s="217">
        <f>AS327/VLOOKUP($T327,'USD Converstion'!$C$7:$D$174,2,FALSE)</f>
        <v/>
      </c>
      <c r="AU327" s="52" t="n"/>
      <c r="AV327" s="221" t="n">
        <v>43957</v>
      </c>
      <c r="AW327" s="222" t="n">
        <v>19589.26213592233</v>
      </c>
      <c r="AX327" s="222" t="n"/>
      <c r="AY327" s="223" t="n"/>
      <c r="AZ327" s="52" t="n"/>
      <c r="BA327" s="137" t="inlineStr">
        <is>
          <t>January, 2021 – Re-org title Change from SE Manager, Major Accounts and Enterprise to SE Manager Named &amp; Major Accounts</t>
        </is>
      </c>
      <c r="BB327" s="138" t="inlineStr">
        <is>
          <t xml:space="preserve"> </t>
        </is>
      </c>
      <c r="BC327" s="52" t="n"/>
      <c r="BD327" s="219" t="n">
        <v>108000</v>
      </c>
      <c r="BE327" s="219" t="n">
        <v>27000</v>
      </c>
      <c r="BF327" s="219" t="n"/>
      <c r="BG327" s="120">
        <f>BF327+BE327+BD327</f>
        <v/>
      </c>
      <c r="BH327" s="217">
        <f>IF(LOWER(T327)="ILS",12,1)*BG327/VLOOKUP($T327,CPC_USDConversion_xlTbl[[Currency2]:[Units/1 USD]],2,FALSE)</f>
        <v/>
      </c>
      <c r="BI327" s="224">
        <f>BH327/VLOOKUP($S327,'CP$'!$B$5:$D$74,2,FALSE)</f>
        <v/>
      </c>
      <c r="BJ327" s="140" t="n">
        <v>90000</v>
      </c>
      <c r="BK327" s="140" t="n">
        <v>135000</v>
      </c>
      <c r="BL327" s="141">
        <f>IFERROR(U327/X327,"")</f>
        <v/>
      </c>
      <c r="BM327" s="141">
        <f>IFERROR(V327/X327,"")</f>
        <v/>
      </c>
      <c r="BN327" s="141">
        <f>IFERROR(W327/X327,"")</f>
        <v/>
      </c>
      <c r="BO327" s="141">
        <f>IFERROR(AA327/AD327,"")</f>
        <v/>
      </c>
      <c r="BP327" s="141">
        <f>IFERROR(AB327/AD327,"")</f>
        <v/>
      </c>
      <c r="BQ327" s="141">
        <f>IFERROR(AC327/AD327,"")</f>
        <v/>
      </c>
      <c r="BR327" s="119" t="n">
        <v>3</v>
      </c>
      <c r="BS327" s="119" t="n">
        <v>4</v>
      </c>
      <c r="BT327" s="119" t="n"/>
      <c r="BU327" s="119" t="n">
        <v>0</v>
      </c>
      <c r="BV327" s="119" t="n"/>
      <c r="BW327" s="119" t="n"/>
      <c r="BX327" s="119" t="n"/>
      <c r="BY327" s="119" t="n"/>
      <c r="BZ327" s="119" t="inlineStr">
        <is>
          <t>Employee</t>
        </is>
      </c>
      <c r="CA327" s="142" t="inlineStr">
        <is>
          <t>E41M</t>
        </is>
      </c>
      <c r="CB327" s="131" t="n">
        <v>1</v>
      </c>
      <c r="CC327" s="143">
        <f>IF(P327&gt;1,1,P327)*CB327</f>
        <v/>
      </c>
      <c r="CD327" s="143" t="n"/>
      <c r="CE327" s="222" t="n">
        <v>56268.4</v>
      </c>
      <c r="CF327" s="86" t="n"/>
      <c r="CG327" s="219" t="n">
        <v>137273.1707317073</v>
      </c>
      <c r="CH327" s="217">
        <f>IF(LOWER(T327)="ILS",12,1)*CG327/VLOOKUP($T327,CPC_USDConversion_xlTbl[[Currency2]:[Units/1 USD]],2,FALSE)</f>
        <v/>
      </c>
      <c r="CI327" s="225">
        <f>AF327</f>
        <v/>
      </c>
      <c r="CJ327" s="225">
        <f>IFERROR(CI327-CH327,"")</f>
        <v/>
      </c>
      <c r="CK327" s="140">
        <f>ROUND(AN327*CC327,-2)</f>
        <v/>
      </c>
      <c r="CL327" s="217">
        <f>CK327/VLOOKUP($T327,'USD Converstion'!$C$7:$D$174,2,FALSE)</f>
        <v/>
      </c>
      <c r="CM327" s="145">
        <f>IF(AD327&gt;X327,1,0)</f>
        <v/>
      </c>
      <c r="CN327" s="225">
        <f>IF(CM327&gt;0,AG327,0)</f>
        <v/>
      </c>
      <c r="CO327" s="225">
        <f>IF(CM327=0,0,AF327)</f>
        <v/>
      </c>
      <c r="CP327" s="146" t="n">
        <v>0</v>
      </c>
      <c r="CQ327" s="147" t="n">
        <v>0</v>
      </c>
      <c r="CR327" s="225">
        <f>AM327/VLOOKUP(T327,'USD Converstion'!$C$7:$D$174,2,FALSE)</f>
        <v/>
      </c>
      <c r="CS327" s="226">
        <f>AT327</f>
        <v/>
      </c>
      <c r="CT327" s="222" t="n">
        <v>0</v>
      </c>
      <c r="CU327" s="227" t="n">
        <v>0</v>
      </c>
      <c r="CV327" s="145">
        <f>IF(AX327&gt;0,1,0)</f>
        <v/>
      </c>
      <c r="CW327" s="145">
        <f>IF(AY327&gt;0,1,0)</f>
        <v/>
      </c>
      <c r="CX327" s="52" t="n">
        <v>0</v>
      </c>
      <c r="DM327">
        <f>IF(LOWER(T327)="ILS",12,1)*Y327/VLOOKUP($T327,CPC_USDConversion_xlTbl[[Currency2]:[Units/1 USD]],2,FALSE)</f>
        <v/>
      </c>
    </row>
    <row r="328">
      <c r="B328" s="113" t="n">
        <v>117498</v>
      </c>
      <c r="C328" s="113" t="n">
        <v>57298</v>
      </c>
      <c r="D328" s="113" t="n">
        <v>52939</v>
      </c>
      <c r="E328" s="114" t="inlineStr">
        <is>
          <t>Massimo Cereda</t>
        </is>
      </c>
      <c r="F328" s="152" t="inlineStr">
        <is>
          <t>Security Engineer</t>
        </is>
      </c>
      <c r="G328" s="113" t="inlineStr">
        <is>
          <t>Security Engineering, SER</t>
        </is>
      </c>
      <c r="H328" s="113" t="inlineStr">
        <is>
          <t>David Gubiani</t>
        </is>
      </c>
      <c r="I328" s="113" t="inlineStr">
        <is>
          <t>Peter Sandkuijl</t>
        </is>
      </c>
      <c r="J328" s="114" t="inlineStr">
        <is>
          <t>Bruno Darmon</t>
        </is>
      </c>
      <c r="K328" s="114" t="inlineStr">
        <is>
          <t>Bruno Darmon</t>
        </is>
      </c>
      <c r="L328" s="113" t="inlineStr">
        <is>
          <t>EMEA Sales</t>
        </is>
      </c>
      <c r="M328" s="115" t="n">
        <v>1</v>
      </c>
      <c r="N328" s="151">
        <f>LEFT(CA328,3)</f>
        <v/>
      </c>
      <c r="O328" s="216" t="n">
        <v>42520</v>
      </c>
      <c r="P328" s="118">
        <f>($D$5-O328)/365</f>
        <v/>
      </c>
      <c r="Q328" s="119">
        <f>Q328</f>
        <v/>
      </c>
      <c r="R328" s="52" t="n"/>
      <c r="S328" s="120" t="inlineStr">
        <is>
          <t>Italy</t>
        </is>
      </c>
      <c r="T328" s="120" t="inlineStr">
        <is>
          <t>EUR</t>
        </is>
      </c>
      <c r="U328" s="120" t="n">
        <v>117500</v>
      </c>
      <c r="V328" s="120" t="n">
        <v>19936.36363636364</v>
      </c>
      <c r="W328" s="120" t="n"/>
      <c r="X328" s="120">
        <f>W328+V328+U328</f>
        <v/>
      </c>
      <c r="Y328" s="121" t="n"/>
      <c r="Z328" s="121" t="n"/>
      <c r="AA328" s="122" t="n"/>
      <c r="AB328" s="122" t="n"/>
      <c r="AC328" s="122" t="n"/>
      <c r="AD328" s="123">
        <f>AC328+AB328+AA328</f>
        <v/>
      </c>
      <c r="AE328" s="124">
        <f>IFERROR(AD328/X328-1,"")</f>
        <v/>
      </c>
      <c r="AF328" s="217">
        <f>IF(LOWER(T328)="ILS",12,1)*X328/VLOOKUP($T328,CPC_USDConversion_xlTbl[[Currency2]:[Units/1 USD]],2,FALSE)</f>
        <v/>
      </c>
      <c r="AG328" s="217">
        <f>IF(LOWER(T328)="ILS",12,1)*AD328/VLOOKUP($T328,CPC_USDConversion_xlTbl[[Currency2]:[Units/1 USD]],2,FALSE)</f>
        <v/>
      </c>
      <c r="AH328" s="126">
        <f>AF328/VLOOKUP($S328,'CP$'!$B$5:$D$74,2,FALSE)</f>
        <v/>
      </c>
      <c r="AI328" s="126">
        <f>AG328/VLOOKUP($S328,'CP$'!$B$5:$D$74,2,FALSE)</f>
        <v/>
      </c>
      <c r="AJ328" s="52" t="n"/>
      <c r="AK328" s="127" t="inlineStr">
        <is>
          <t>Sales Variable</t>
        </is>
      </c>
      <c r="AL328" s="218" t="n"/>
      <c r="AM328" s="129" t="n"/>
      <c r="AN328" s="121" t="n"/>
      <c r="AO328" s="130" t="n"/>
      <c r="AP328" s="131">
        <f>IFERROR(AO328/AM328,"")</f>
        <v/>
      </c>
      <c r="AQ328" s="219">
        <f>AO328*CC328</f>
        <v/>
      </c>
      <c r="AR328" s="219" t="n"/>
      <c r="AS328" s="220">
        <f>AQ328-AR328</f>
        <v/>
      </c>
      <c r="AT328" s="217">
        <f>AS328/VLOOKUP($T328,'USD Converstion'!$C$7:$D$174,2,FALSE)</f>
        <v/>
      </c>
      <c r="AU328" s="52" t="n"/>
      <c r="AV328" s="221" t="n">
        <v>43957</v>
      </c>
      <c r="AW328" s="222" t="n">
        <v>19589.26213592233</v>
      </c>
      <c r="AX328" s="222" t="n"/>
      <c r="AY328" s="223" t="n"/>
      <c r="AZ328" s="52" t="n"/>
      <c r="BA328" s="137" t="n"/>
      <c r="BB328" s="138" t="inlineStr">
        <is>
          <t xml:space="preserve"> </t>
        </is>
      </c>
      <c r="BC328" s="52" t="n"/>
      <c r="BD328" s="219" t="n">
        <v>84350</v>
      </c>
      <c r="BE328" s="219" t="n">
        <v>21000</v>
      </c>
      <c r="BF328" s="219" t="n"/>
      <c r="BG328" s="120">
        <f>BF328+BE328+BD328</f>
        <v/>
      </c>
      <c r="BH328" s="217">
        <f>IF(LOWER(T328)="ILS",12,1)*BG328/VLOOKUP($T328,CPC_USDConversion_xlTbl[[Currency2]:[Units/1 USD]],2,FALSE)</f>
        <v/>
      </c>
      <c r="BI328" s="224">
        <f>BH328/VLOOKUP($S328,'CP$'!$B$5:$D$74,2,FALSE)</f>
        <v/>
      </c>
      <c r="BJ328" s="140" t="n">
        <v>85000</v>
      </c>
      <c r="BK328" s="140" t="n">
        <v>130000</v>
      </c>
      <c r="BL328" s="141">
        <f>IFERROR(U328/X328,"")</f>
        <v/>
      </c>
      <c r="BM328" s="141">
        <f>IFERROR(V328/X328,"")</f>
        <v/>
      </c>
      <c r="BN328" s="141">
        <f>IFERROR(W328/X328,"")</f>
        <v/>
      </c>
      <c r="BO328" s="141">
        <f>IFERROR(AA328/AD328,"")</f>
        <v/>
      </c>
      <c r="BP328" s="141">
        <f>IFERROR(AB328/AD328,"")</f>
        <v/>
      </c>
      <c r="BQ328" s="141">
        <f>IFERROR(AC328/AD328,"")</f>
        <v/>
      </c>
      <c r="BR328" s="119" t="n">
        <v>5</v>
      </c>
      <c r="BS328" s="119" t="n">
        <v>5</v>
      </c>
      <c r="BT328" s="119" t="n">
        <v>4</v>
      </c>
      <c r="BU328" s="119" t="n">
        <v>0</v>
      </c>
      <c r="BV328" s="119" t="n"/>
      <c r="BW328" s="119" t="n"/>
      <c r="BX328" s="119" t="n"/>
      <c r="BY328" s="119" t="n"/>
      <c r="BZ328" s="119" t="inlineStr">
        <is>
          <t>Employee</t>
        </is>
      </c>
      <c r="CA328" s="142" t="inlineStr">
        <is>
          <t>E41P</t>
        </is>
      </c>
      <c r="CB328" s="131" t="n">
        <v>1</v>
      </c>
      <c r="CC328" s="143">
        <f>IF(P328&gt;1,1,P328)*CB328</f>
        <v/>
      </c>
      <c r="CD328" s="143" t="n"/>
      <c r="CE328" s="222" t="n">
        <v>48127.44</v>
      </c>
      <c r="CF328" s="86" t="n"/>
      <c r="CG328" s="219" t="n">
        <v>105565.8536585366</v>
      </c>
      <c r="CH328" s="217">
        <f>IF(LOWER(T328)="ILS",12,1)*CG328/VLOOKUP($T328,CPC_USDConversion_xlTbl[[Currency2]:[Units/1 USD]],2,FALSE)</f>
        <v/>
      </c>
      <c r="CI328" s="225">
        <f>AF328</f>
        <v/>
      </c>
      <c r="CJ328" s="225">
        <f>IFERROR(CI328-CH328,"")</f>
        <v/>
      </c>
      <c r="CK328" s="140">
        <f>ROUND(AN328*CC328,-2)</f>
        <v/>
      </c>
      <c r="CL328" s="217">
        <f>CK328/VLOOKUP($T328,'USD Converstion'!$C$7:$D$174,2,FALSE)</f>
        <v/>
      </c>
      <c r="CM328" s="145">
        <f>IF(AD328&gt;X328,1,0)</f>
        <v/>
      </c>
      <c r="CN328" s="225">
        <f>IF(CM328&gt;0,AG328,0)</f>
        <v/>
      </c>
      <c r="CO328" s="225">
        <f>IF(CM328=0,0,AF328)</f>
        <v/>
      </c>
      <c r="CP328" s="146" t="n">
        <v>0</v>
      </c>
      <c r="CQ328" s="147" t="n">
        <v>0</v>
      </c>
      <c r="CR328" s="225">
        <f>AM328/VLOOKUP(T328,'USD Converstion'!$C$7:$D$174,2,FALSE)</f>
        <v/>
      </c>
      <c r="CS328" s="226">
        <f>AT328</f>
        <v/>
      </c>
      <c r="CT328" s="222" t="n">
        <v>0</v>
      </c>
      <c r="CU328" s="227" t="n">
        <v>0</v>
      </c>
      <c r="CV328" s="145">
        <f>IF(AX328&gt;0,1,0)</f>
        <v/>
      </c>
      <c r="CW328" s="145">
        <f>IF(AY328&gt;0,1,0)</f>
        <v/>
      </c>
      <c r="CX328" s="52" t="n">
        <v>0</v>
      </c>
      <c r="DM328">
        <f>IF(LOWER(T328)="ILS",12,1)*Y328/VLOOKUP($T328,CPC_USDConversion_xlTbl[[Currency2]:[Units/1 USD]],2,FALSE)</f>
        <v/>
      </c>
    </row>
    <row r="329">
      <c r="B329" s="113" t="n">
        <v>133241</v>
      </c>
      <c r="C329" s="113" t="n">
        <v>26423</v>
      </c>
      <c r="D329" s="113" t="n">
        <v>97096</v>
      </c>
      <c r="E329" s="114" t="inlineStr">
        <is>
          <t>Mats Ekdahl</t>
        </is>
      </c>
      <c r="F329" s="152" t="inlineStr">
        <is>
          <t>SE Team Leader</t>
        </is>
      </c>
      <c r="G329" s="113" t="inlineStr">
        <is>
          <t>Security Engineering, Nordics</t>
        </is>
      </c>
      <c r="H329" s="113" t="inlineStr">
        <is>
          <t>Jan Johannsen</t>
        </is>
      </c>
      <c r="I329" s="113" t="inlineStr">
        <is>
          <t>Peter Sandkuijl</t>
        </is>
      </c>
      <c r="J329" s="114" t="inlineStr">
        <is>
          <t>Bruno Darmon</t>
        </is>
      </c>
      <c r="K329" s="114" t="inlineStr">
        <is>
          <t>Bruno Darmon</t>
        </is>
      </c>
      <c r="L329" s="113" t="inlineStr">
        <is>
          <t>EMEA Sales</t>
        </is>
      </c>
      <c r="M329" s="115" t="n">
        <v>1</v>
      </c>
      <c r="N329" s="151">
        <f>LEFT(CA329,3)</f>
        <v/>
      </c>
      <c r="O329" s="216" t="n">
        <v>42408</v>
      </c>
      <c r="P329" s="118">
        <f>($D$5-O329)/365</f>
        <v/>
      </c>
      <c r="Q329" s="119">
        <f>Q329</f>
        <v/>
      </c>
      <c r="R329" s="52" t="n"/>
      <c r="S329" s="120" t="inlineStr">
        <is>
          <t>Sweden</t>
        </is>
      </c>
      <c r="T329" s="120" t="inlineStr">
        <is>
          <t>SEK</t>
        </is>
      </c>
      <c r="U329" s="120" t="n">
        <v>1359500</v>
      </c>
      <c r="V329" s="120" t="n">
        <v>245754.5454545454</v>
      </c>
      <c r="W329" s="120" t="n"/>
      <c r="X329" s="120">
        <f>W329+V329+U329</f>
        <v/>
      </c>
      <c r="Y329" s="121" t="n"/>
      <c r="Z329" s="121" t="n"/>
      <c r="AA329" s="122" t="n"/>
      <c r="AB329" s="122" t="n"/>
      <c r="AC329" s="122" t="n"/>
      <c r="AD329" s="123">
        <f>AC329+AB329+AA329</f>
        <v/>
      </c>
      <c r="AE329" s="124">
        <f>IFERROR(AD329/X329-1,"")</f>
        <v/>
      </c>
      <c r="AF329" s="217">
        <f>IF(LOWER(T329)="ILS",12,1)*X329/VLOOKUP($T329,CPC_USDConversion_xlTbl[[Currency2]:[Units/1 USD]],2,FALSE)</f>
        <v/>
      </c>
      <c r="AG329" s="217">
        <f>IF(LOWER(T329)="ILS",12,1)*AD329/VLOOKUP($T329,CPC_USDConversion_xlTbl[[Currency2]:[Units/1 USD]],2,FALSE)</f>
        <v/>
      </c>
      <c r="AH329" s="126">
        <f>AF329/VLOOKUP($S329,'CP$'!$B$5:$D$74,2,FALSE)</f>
        <v/>
      </c>
      <c r="AI329" s="126">
        <f>AG329/VLOOKUP($S329,'CP$'!$B$5:$D$74,2,FALSE)</f>
        <v/>
      </c>
      <c r="AJ329" s="52" t="n"/>
      <c r="AK329" s="127" t="inlineStr">
        <is>
          <t>Sales Variable</t>
        </is>
      </c>
      <c r="AL329" s="218" t="n"/>
      <c r="AM329" s="129" t="n"/>
      <c r="AN329" s="121" t="n"/>
      <c r="AO329" s="130" t="n"/>
      <c r="AP329" s="131">
        <f>IFERROR(AO329/AM329,"")</f>
        <v/>
      </c>
      <c r="AQ329" s="219">
        <f>AO329*CC329</f>
        <v/>
      </c>
      <c r="AR329" s="219" t="n"/>
      <c r="AS329" s="220">
        <f>AQ329-AR329</f>
        <v/>
      </c>
      <c r="AT329" s="217">
        <f>AS329/VLOOKUP($T329,'USD Converstion'!$C$7:$D$174,2,FALSE)</f>
        <v/>
      </c>
      <c r="AU329" s="52" t="n"/>
      <c r="AV329" s="221" t="n">
        <v>43957</v>
      </c>
      <c r="AW329" s="222" t="n">
        <v>14665.76699029126</v>
      </c>
      <c r="AX329" s="222" t="n"/>
      <c r="AY329" s="223" t="n"/>
      <c r="AZ329" s="52" t="n"/>
      <c r="BA329" s="137" t="inlineStr">
        <is>
          <t>July, 2020 - Promotion change from JS:E41P, Yearly Salary:993600, Yearly Commission:248400, Total Compensation:1242000 to JS:E41M, Yearly Salary:1080000, Yearly Commission:270000, Total Compensation:1350000</t>
        </is>
      </c>
      <c r="BB329" s="138" t="inlineStr">
        <is>
          <t xml:space="preserve"> </t>
        </is>
      </c>
      <c r="BC329" s="52" t="n"/>
      <c r="BD329" s="219" t="n">
        <v>960000</v>
      </c>
      <c r="BE329" s="219" t="n">
        <v>240000</v>
      </c>
      <c r="BF329" s="219" t="n"/>
      <c r="BG329" s="120">
        <f>BF329+BE329+BD329</f>
        <v/>
      </c>
      <c r="BH329" s="217">
        <f>IF(LOWER(T329)="ILS",12,1)*BG329/VLOOKUP($T329,CPC_USDConversion_xlTbl[[Currency2]:[Units/1 USD]],2,FALSE)</f>
        <v/>
      </c>
      <c r="BI329" s="224">
        <f>BH329/VLOOKUP($S329,'CP$'!$B$5:$D$74,2,FALSE)</f>
        <v/>
      </c>
      <c r="BJ329" s="140" t="n">
        <v>1000000</v>
      </c>
      <c r="BK329" s="140" t="n">
        <v>1500000</v>
      </c>
      <c r="BL329" s="141">
        <f>IFERROR(U329/X329,"")</f>
        <v/>
      </c>
      <c r="BM329" s="141">
        <f>IFERROR(V329/X329,"")</f>
        <v/>
      </c>
      <c r="BN329" s="141">
        <f>IFERROR(W329/X329,"")</f>
        <v/>
      </c>
      <c r="BO329" s="141">
        <f>IFERROR(AA329/AD329,"")</f>
        <v/>
      </c>
      <c r="BP329" s="141">
        <f>IFERROR(AB329/AD329,"")</f>
        <v/>
      </c>
      <c r="BQ329" s="141">
        <f>IFERROR(AC329/AD329,"")</f>
        <v/>
      </c>
      <c r="BR329" s="119" t="n">
        <v>3</v>
      </c>
      <c r="BS329" s="119" t="n">
        <v>4</v>
      </c>
      <c r="BT329" s="119" t="n">
        <v>4</v>
      </c>
      <c r="BU329" s="119" t="n">
        <v>0</v>
      </c>
      <c r="BV329" s="119" t="n"/>
      <c r="BW329" s="119" t="n"/>
      <c r="BX329" s="119" t="n"/>
      <c r="BY329" s="119" t="n"/>
      <c r="BZ329" s="119" t="inlineStr">
        <is>
          <t>Employee</t>
        </is>
      </c>
      <c r="CA329" s="142" t="inlineStr">
        <is>
          <t>E41M</t>
        </is>
      </c>
      <c r="CB329" s="131" t="n">
        <v>1</v>
      </c>
      <c r="CC329" s="143">
        <f>IF(P329&gt;1,1,P329)*CB329</f>
        <v/>
      </c>
      <c r="CD329" s="143" t="n"/>
      <c r="CE329" s="222" t="n">
        <v>47409.12</v>
      </c>
      <c r="CF329" s="86" t="n"/>
      <c r="CG329" s="219" t="n">
        <v>1317273.170731707</v>
      </c>
      <c r="CH329" s="217">
        <f>IF(LOWER(T329)="ILS",12,1)*CG329/VLOOKUP($T329,CPC_USDConversion_xlTbl[[Currency2]:[Units/1 USD]],2,FALSE)</f>
        <v/>
      </c>
      <c r="CI329" s="225">
        <f>AF329</f>
        <v/>
      </c>
      <c r="CJ329" s="225">
        <f>IFERROR(CI329-CH329,"")</f>
        <v/>
      </c>
      <c r="CK329" s="140">
        <f>ROUND(AN329*CC329,-2)</f>
        <v/>
      </c>
      <c r="CL329" s="217">
        <f>CK329/VLOOKUP($T329,'USD Converstion'!$C$7:$D$174,2,FALSE)</f>
        <v/>
      </c>
      <c r="CM329" s="145">
        <f>IF(AD329&gt;X329,1,0)</f>
        <v/>
      </c>
      <c r="CN329" s="225">
        <f>IF(CM329&gt;0,AG329,0)</f>
        <v/>
      </c>
      <c r="CO329" s="225">
        <f>IF(CM329=0,0,AF329)</f>
        <v/>
      </c>
      <c r="CP329" s="146" t="n">
        <v>0</v>
      </c>
      <c r="CQ329" s="147" t="n">
        <v>0</v>
      </c>
      <c r="CR329" s="225">
        <f>AM329/VLOOKUP(T329,'USD Converstion'!$C$7:$D$174,2,FALSE)</f>
        <v/>
      </c>
      <c r="CS329" s="226">
        <f>AT329</f>
        <v/>
      </c>
      <c r="CT329" s="222" t="n">
        <v>0</v>
      </c>
      <c r="CU329" s="227" t="n">
        <v>0</v>
      </c>
      <c r="CV329" s="145">
        <f>IF(AX329&gt;0,1,0)</f>
        <v/>
      </c>
      <c r="CW329" s="145">
        <f>IF(AY329&gt;0,1,0)</f>
        <v/>
      </c>
      <c r="CX329" s="52" t="n">
        <v>0</v>
      </c>
      <c r="DM329">
        <f>IF(LOWER(T329)="ILS",12,1)*Y329/VLOOKUP($T329,CPC_USDConversion_xlTbl[[Currency2]:[Units/1 USD]],2,FALSE)</f>
        <v/>
      </c>
    </row>
    <row r="330">
      <c r="B330" s="113" t="n">
        <v>123009</v>
      </c>
      <c r="C330" s="113" t="n">
        <v>61265</v>
      </c>
      <c r="D330" s="113" t="n">
        <v>51587</v>
      </c>
      <c r="E330" s="114" t="inlineStr">
        <is>
          <t>Matthieu Feroul</t>
        </is>
      </c>
      <c r="F330" s="152" t="inlineStr">
        <is>
          <t>Security Engineer</t>
        </is>
      </c>
      <c r="G330" s="113" t="inlineStr">
        <is>
          <t>Security Engineering, CER</t>
        </is>
      </c>
      <c r="H330" s="113" t="inlineStr">
        <is>
          <t>Christine Schoenig</t>
        </is>
      </c>
      <c r="I330" s="113" t="inlineStr">
        <is>
          <t>Peter Sandkuijl</t>
        </is>
      </c>
      <c r="J330" s="114" t="inlineStr">
        <is>
          <t>Bruno Darmon</t>
        </is>
      </c>
      <c r="K330" s="114" t="inlineStr">
        <is>
          <t>Bruno Darmon</t>
        </is>
      </c>
      <c r="L330" s="113" t="inlineStr">
        <is>
          <t>EMEA Sales</t>
        </is>
      </c>
      <c r="M330" s="115" t="n">
        <v>1</v>
      </c>
      <c r="N330" s="151">
        <f>LEFT(CA330,3)</f>
        <v/>
      </c>
      <c r="O330" s="216" t="n">
        <v>43831</v>
      </c>
      <c r="P330" s="118">
        <f>($D$5-O330)/365</f>
        <v/>
      </c>
      <c r="Q330" s="119">
        <f>Q330</f>
        <v/>
      </c>
      <c r="R330" s="52" t="n"/>
      <c r="S330" s="120" t="inlineStr">
        <is>
          <t>Switzerland</t>
        </is>
      </c>
      <c r="T330" s="120" t="inlineStr">
        <is>
          <t>CHF</t>
        </is>
      </c>
      <c r="U330" s="120" t="n">
        <v>174500</v>
      </c>
      <c r="V330" s="120" t="n">
        <v>30300</v>
      </c>
      <c r="W330" s="120" t="n"/>
      <c r="X330" s="120">
        <f>W330+V330+U330</f>
        <v/>
      </c>
      <c r="Y330" s="121" t="n"/>
      <c r="Z330" s="121" t="n"/>
      <c r="AA330" s="122" t="n"/>
      <c r="AB330" s="122" t="n"/>
      <c r="AC330" s="122" t="n"/>
      <c r="AD330" s="123">
        <f>AC330+AB330+AA330</f>
        <v/>
      </c>
      <c r="AE330" s="124">
        <f>IFERROR(AD330/X330-1,"")</f>
        <v/>
      </c>
      <c r="AF330" s="217">
        <f>IF(LOWER(T330)="ILS",12,1)*X330/VLOOKUP($T330,CPC_USDConversion_xlTbl[[Currency2]:[Units/1 USD]],2,FALSE)</f>
        <v/>
      </c>
      <c r="AG330" s="217">
        <f>IF(LOWER(T330)="ILS",12,1)*AD330/VLOOKUP($T330,CPC_USDConversion_xlTbl[[Currency2]:[Units/1 USD]],2,FALSE)</f>
        <v/>
      </c>
      <c r="AH330" s="126">
        <f>AF330/VLOOKUP($S330,'CP$'!$B$5:$D$74,2,FALSE)</f>
        <v/>
      </c>
      <c r="AI330" s="126">
        <f>AG330/VLOOKUP($S330,'CP$'!$B$5:$D$74,2,FALSE)</f>
        <v/>
      </c>
      <c r="AJ330" s="52" t="n"/>
      <c r="AK330" s="127" t="inlineStr">
        <is>
          <t>Sales Variable</t>
        </is>
      </c>
      <c r="AL330" s="218" t="n"/>
      <c r="AM330" s="129" t="n"/>
      <c r="AN330" s="121" t="n"/>
      <c r="AO330" s="130" t="n"/>
      <c r="AP330" s="131">
        <f>IFERROR(AO330/AM330,"")</f>
        <v/>
      </c>
      <c r="AQ330" s="219">
        <f>AO330*CC330</f>
        <v/>
      </c>
      <c r="AR330" s="219" t="n"/>
      <c r="AS330" s="220">
        <f>AQ330-AR330</f>
        <v/>
      </c>
      <c r="AT330" s="217">
        <f>AS330/VLOOKUP($T330,'USD Converstion'!$C$7:$D$174,2,FALSE)</f>
        <v/>
      </c>
      <c r="AU330" s="52" t="n"/>
      <c r="AV330" s="221" t="n"/>
      <c r="AW330" s="222" t="n"/>
      <c r="AX330" s="222" t="n"/>
      <c r="AY330" s="223" t="n"/>
      <c r="AZ330" s="52" t="n"/>
      <c r="BA330" s="137" t="n"/>
      <c r="BB330" s="138" t="inlineStr">
        <is>
          <t xml:space="preserve"> </t>
        </is>
      </c>
      <c r="BC330" s="52" t="n"/>
      <c r="BD330" s="219" t="n">
        <v>132000</v>
      </c>
      <c r="BE330" s="219" t="n">
        <v>33000</v>
      </c>
      <c r="BF330" s="219" t="n"/>
      <c r="BG330" s="120">
        <f>BF330+BE330+BD330</f>
        <v/>
      </c>
      <c r="BH330" s="217">
        <f>IF(LOWER(T330)="ILS",12,1)*BG330/VLOOKUP($T330,CPC_USDConversion_xlTbl[[Currency2]:[Units/1 USD]],2,FALSE)</f>
        <v/>
      </c>
      <c r="BI330" s="224">
        <f>BH330/VLOOKUP($S330,'CP$'!$B$5:$D$74,2,FALSE)</f>
        <v/>
      </c>
      <c r="BJ330" s="140" t="n">
        <v>120000</v>
      </c>
      <c r="BK330" s="140" t="n">
        <v>180000</v>
      </c>
      <c r="BL330" s="141">
        <f>IFERROR(U330/X330,"")</f>
        <v/>
      </c>
      <c r="BM330" s="141">
        <f>IFERROR(V330/X330,"")</f>
        <v/>
      </c>
      <c r="BN330" s="141">
        <f>IFERROR(W330/X330,"")</f>
        <v/>
      </c>
      <c r="BO330" s="141">
        <f>IFERROR(AA330/AD330,"")</f>
        <v/>
      </c>
      <c r="BP330" s="141">
        <f>IFERROR(AB330/AD330,"")</f>
        <v/>
      </c>
      <c r="BQ330" s="141">
        <f>IFERROR(AC330/AD330,"")</f>
        <v/>
      </c>
      <c r="BR330" s="119" t="n"/>
      <c r="BS330" s="119" t="n"/>
      <c r="BT330" s="119" t="n">
        <v>4</v>
      </c>
      <c r="BU330" s="119" t="n">
        <v>0</v>
      </c>
      <c r="BV330" s="119" t="n"/>
      <c r="BW330" s="119" t="n"/>
      <c r="BX330" s="119" t="n"/>
      <c r="BY330" s="119" t="n"/>
      <c r="BZ330" s="119" t="inlineStr">
        <is>
          <t>Employee</t>
        </is>
      </c>
      <c r="CA330" s="142" t="inlineStr">
        <is>
          <t>E51P</t>
        </is>
      </c>
      <c r="CB330" s="131" t="n">
        <v>1</v>
      </c>
      <c r="CC330" s="143">
        <f>IF(P330&gt;1,1,P330)*CB330</f>
        <v/>
      </c>
      <c r="CD330" s="143" t="n"/>
      <c r="CE330" s="222" t="n"/>
      <c r="CF330" s="86" t="n"/>
      <c r="CG330" s="219" t="n">
        <v>161175.6097560976</v>
      </c>
      <c r="CH330" s="217">
        <f>IF(LOWER(T330)="ILS",12,1)*CG330/VLOOKUP($T330,CPC_USDConversion_xlTbl[[Currency2]:[Units/1 USD]],2,FALSE)</f>
        <v/>
      </c>
      <c r="CI330" s="225">
        <f>AF330</f>
        <v/>
      </c>
      <c r="CJ330" s="225">
        <f>IFERROR(CI330-CH330,"")</f>
        <v/>
      </c>
      <c r="CK330" s="140">
        <f>ROUND(AN330*CC330,-2)</f>
        <v/>
      </c>
      <c r="CL330" s="217">
        <f>CK330/VLOOKUP($T330,'USD Converstion'!$C$7:$D$174,2,FALSE)</f>
        <v/>
      </c>
      <c r="CM330" s="145">
        <f>IF(AD330&gt;X330,1,0)</f>
        <v/>
      </c>
      <c r="CN330" s="225">
        <f>IF(CM330&gt;0,AG330,0)</f>
        <v/>
      </c>
      <c r="CO330" s="225">
        <f>IF(CM330=0,0,AF330)</f>
        <v/>
      </c>
      <c r="CP330" s="146" t="n">
        <v>0</v>
      </c>
      <c r="CQ330" s="147" t="n">
        <v>0</v>
      </c>
      <c r="CR330" s="225">
        <f>AM330/VLOOKUP(T330,'USD Converstion'!$C$7:$D$174,2,FALSE)</f>
        <v/>
      </c>
      <c r="CS330" s="226">
        <f>AT330</f>
        <v/>
      </c>
      <c r="CT330" s="222" t="n">
        <v>0</v>
      </c>
      <c r="CU330" s="227" t="n">
        <v>0</v>
      </c>
      <c r="CV330" s="145">
        <f>IF(AX330&gt;0,1,0)</f>
        <v/>
      </c>
      <c r="CW330" s="145">
        <f>IF(AY330&gt;0,1,0)</f>
        <v/>
      </c>
      <c r="CX330" s="52" t="n">
        <v>0</v>
      </c>
      <c r="DM330">
        <f>IF(LOWER(T330)="ILS",12,1)*Y330/VLOOKUP($T330,CPC_USDConversion_xlTbl[[Currency2]:[Units/1 USD]],2,FALSE)</f>
        <v/>
      </c>
    </row>
    <row r="331">
      <c r="B331" s="113" t="n">
        <v>120827</v>
      </c>
      <c r="C331" s="113" t="n">
        <v>72828</v>
      </c>
      <c r="D331" s="113" t="n">
        <v>72504</v>
      </c>
      <c r="E331" s="114" t="inlineStr">
        <is>
          <t>Mert Cicek</t>
        </is>
      </c>
      <c r="F331" s="152" t="inlineStr">
        <is>
          <t>Security Engineer</t>
        </is>
      </c>
      <c r="G331" s="113" t="inlineStr">
        <is>
          <t>Security Engineering, Nordics</t>
        </is>
      </c>
      <c r="H331" s="113" t="inlineStr">
        <is>
          <t>Jan Johannsen</t>
        </is>
      </c>
      <c r="I331" s="113" t="inlineStr">
        <is>
          <t>Peter Sandkuijl</t>
        </is>
      </c>
      <c r="J331" s="114" t="inlineStr">
        <is>
          <t>Bruno Darmon</t>
        </is>
      </c>
      <c r="K331" s="114" t="inlineStr">
        <is>
          <t>Bruno Darmon</t>
        </is>
      </c>
      <c r="L331" s="113" t="inlineStr">
        <is>
          <t>EMEA Sales</t>
        </is>
      </c>
      <c r="M331" s="115" t="n">
        <v>1</v>
      </c>
      <c r="N331" s="151">
        <f>LEFT(CA331,3)</f>
        <v/>
      </c>
      <c r="O331" s="216" t="n">
        <v>42281</v>
      </c>
      <c r="P331" s="118">
        <f>($D$5-O331)/365</f>
        <v/>
      </c>
      <c r="Q331" s="119">
        <f>Q331</f>
        <v/>
      </c>
      <c r="R331" s="52" t="n"/>
      <c r="S331" s="120" t="inlineStr">
        <is>
          <t>Norway</t>
        </is>
      </c>
      <c r="T331" s="120" t="inlineStr">
        <is>
          <t>NOK</t>
        </is>
      </c>
      <c r="U331" s="120" t="n">
        <v>727625</v>
      </c>
      <c r="V331" s="120" t="n">
        <v>130845.4545454545</v>
      </c>
      <c r="W331" s="120" t="n"/>
      <c r="X331" s="120">
        <f>W331+V331+U331</f>
        <v/>
      </c>
      <c r="Y331" s="121" t="n"/>
      <c r="Z331" s="121" t="n"/>
      <c r="AA331" s="122" t="n"/>
      <c r="AB331" s="122" t="n"/>
      <c r="AC331" s="122" t="n"/>
      <c r="AD331" s="123">
        <f>AC331+AB331+AA331</f>
        <v/>
      </c>
      <c r="AE331" s="124">
        <f>IFERROR(AD331/X331-1,"")</f>
        <v/>
      </c>
      <c r="AF331" s="217">
        <f>IF(LOWER(T331)="ILS",12,1)*X331/VLOOKUP($T331,CPC_USDConversion_xlTbl[[Currency2]:[Units/1 USD]],2,FALSE)</f>
        <v/>
      </c>
      <c r="AG331" s="217">
        <f>IF(LOWER(T331)="ILS",12,1)*AD331/VLOOKUP($T331,CPC_USDConversion_xlTbl[[Currency2]:[Units/1 USD]],2,FALSE)</f>
        <v/>
      </c>
      <c r="AH331" s="126">
        <f>AF331/VLOOKUP($S331,'CP$'!$B$5:$D$74,2,FALSE)</f>
        <v/>
      </c>
      <c r="AI331" s="126">
        <f>AG331/VLOOKUP($S331,'CP$'!$B$5:$D$74,2,FALSE)</f>
        <v/>
      </c>
      <c r="AJ331" s="52" t="n"/>
      <c r="AK331" s="127" t="inlineStr">
        <is>
          <t>Sales Variable</t>
        </is>
      </c>
      <c r="AL331" s="218" t="n"/>
      <c r="AM331" s="129" t="n"/>
      <c r="AN331" s="121" t="n"/>
      <c r="AO331" s="130" t="n"/>
      <c r="AP331" s="131">
        <f>IFERROR(AO331/AM331,"")</f>
        <v/>
      </c>
      <c r="AQ331" s="219">
        <f>AO331*CC331</f>
        <v/>
      </c>
      <c r="AR331" s="219" t="n"/>
      <c r="AS331" s="220">
        <f>AQ331-AR331</f>
        <v/>
      </c>
      <c r="AT331" s="217">
        <f>AS331/VLOOKUP($T331,'USD Converstion'!$C$7:$D$174,2,FALSE)</f>
        <v/>
      </c>
      <c r="AU331" s="52" t="n"/>
      <c r="AV331" s="221" t="n">
        <v>43615</v>
      </c>
      <c r="AW331" s="222" t="n">
        <v>14738.73786407767</v>
      </c>
      <c r="AX331" s="222" t="n"/>
      <c r="AY331" s="223" t="n"/>
      <c r="AZ331" s="52" t="n"/>
      <c r="BA331" s="137" t="n"/>
      <c r="BB331" s="138" t="inlineStr">
        <is>
          <t xml:space="preserve"> </t>
        </is>
      </c>
      <c r="BC331" s="52" t="n"/>
      <c r="BD331" s="219" t="n">
        <v>547200</v>
      </c>
      <c r="BE331" s="219" t="n">
        <v>136800</v>
      </c>
      <c r="BF331" s="219" t="n"/>
      <c r="BG331" s="120">
        <f>BF331+BE331+BD331</f>
        <v/>
      </c>
      <c r="BH331" s="217">
        <f>IF(LOWER(T331)="ILS",12,1)*BG331/VLOOKUP($T331,CPC_USDConversion_xlTbl[[Currency2]:[Units/1 USD]],2,FALSE)</f>
        <v/>
      </c>
      <c r="BI331" s="224">
        <f>BH331/VLOOKUP($S331,'CP$'!$B$5:$D$74,2,FALSE)</f>
        <v/>
      </c>
      <c r="BJ331" s="140" t="n">
        <v>750000</v>
      </c>
      <c r="BK331" s="140" t="n">
        <v>1000000</v>
      </c>
      <c r="BL331" s="141">
        <f>IFERROR(U331/X331,"")</f>
        <v/>
      </c>
      <c r="BM331" s="141">
        <f>IFERROR(V331/X331,"")</f>
        <v/>
      </c>
      <c r="BN331" s="141">
        <f>IFERROR(W331/X331,"")</f>
        <v/>
      </c>
      <c r="BO331" s="141">
        <f>IFERROR(AA331/AD331,"")</f>
        <v/>
      </c>
      <c r="BP331" s="141">
        <f>IFERROR(AB331/AD331,"")</f>
        <v/>
      </c>
      <c r="BQ331" s="141">
        <f>IFERROR(AC331/AD331,"")</f>
        <v/>
      </c>
      <c r="BR331" s="119" t="n">
        <v>4</v>
      </c>
      <c r="BS331" s="119" t="n">
        <v>3</v>
      </c>
      <c r="BT331" s="119" t="n">
        <v>4</v>
      </c>
      <c r="BU331" s="119" t="n">
        <v>0</v>
      </c>
      <c r="BV331" s="119" t="n"/>
      <c r="BW331" s="119" t="n"/>
      <c r="BX331" s="119" t="n"/>
      <c r="BY331" s="119" t="n"/>
      <c r="BZ331" s="119" t="inlineStr">
        <is>
          <t>Employee</t>
        </is>
      </c>
      <c r="CA331" s="142" t="inlineStr">
        <is>
          <t>E51P</t>
        </is>
      </c>
      <c r="CB331" s="131" t="n">
        <v>1</v>
      </c>
      <c r="CC331" s="143">
        <f>IF(P331&gt;1,1,P331)*CB331</f>
        <v/>
      </c>
      <c r="CD331" s="143" t="n"/>
      <c r="CE331" s="222" t="n">
        <v>11852.28</v>
      </c>
      <c r="CF331" s="86" t="n"/>
      <c r="CG331" s="219" t="n">
        <v>700785.3658536586</v>
      </c>
      <c r="CH331" s="217">
        <f>IF(LOWER(T331)="ILS",12,1)*CG331/VLOOKUP($T331,CPC_USDConversion_xlTbl[[Currency2]:[Units/1 USD]],2,FALSE)</f>
        <v/>
      </c>
      <c r="CI331" s="225">
        <f>AF331</f>
        <v/>
      </c>
      <c r="CJ331" s="225">
        <f>IFERROR(CI331-CH331,"")</f>
        <v/>
      </c>
      <c r="CK331" s="140">
        <f>ROUND(AN331*CC331,-2)</f>
        <v/>
      </c>
      <c r="CL331" s="217">
        <f>CK331/VLOOKUP($T331,'USD Converstion'!$C$7:$D$174,2,FALSE)</f>
        <v/>
      </c>
      <c r="CM331" s="145">
        <f>IF(AD331&gt;X331,1,0)</f>
        <v/>
      </c>
      <c r="CN331" s="225">
        <f>IF(CM331&gt;0,AG331,0)</f>
        <v/>
      </c>
      <c r="CO331" s="225">
        <f>IF(CM331=0,0,AF331)</f>
        <v/>
      </c>
      <c r="CP331" s="146" t="n">
        <v>0</v>
      </c>
      <c r="CQ331" s="147" t="n">
        <v>0</v>
      </c>
      <c r="CR331" s="225">
        <f>AM331/VLOOKUP(T331,'USD Converstion'!$C$7:$D$174,2,FALSE)</f>
        <v/>
      </c>
      <c r="CS331" s="226">
        <f>AT331</f>
        <v/>
      </c>
      <c r="CT331" s="222" t="n">
        <v>0</v>
      </c>
      <c r="CU331" s="227" t="n">
        <v>0</v>
      </c>
      <c r="CV331" s="145">
        <f>IF(AX331&gt;0,1,0)</f>
        <v/>
      </c>
      <c r="CW331" s="145">
        <f>IF(AY331&gt;0,1,0)</f>
        <v/>
      </c>
      <c r="CX331" s="52" t="n">
        <v>0</v>
      </c>
      <c r="DM331">
        <f>IF(LOWER(T331)="ILS",12,1)*Y331/VLOOKUP($T331,CPC_USDConversion_xlTbl[[Currency2]:[Units/1 USD]],2,FALSE)</f>
        <v/>
      </c>
    </row>
    <row r="332">
      <c r="B332" s="113" t="n">
        <v>133538</v>
      </c>
      <c r="C332" s="113" t="n">
        <v>39776</v>
      </c>
      <c r="D332" s="113" t="n"/>
      <c r="E332" s="114" t="inlineStr">
        <is>
          <t>Michael Tumusiime</t>
        </is>
      </c>
      <c r="F332" s="152" t="inlineStr">
        <is>
          <t xml:space="preserve">SE Team Leader </t>
        </is>
      </c>
      <c r="G332" s="113" t="inlineStr">
        <is>
          <t>EMEA SE</t>
        </is>
      </c>
      <c r="H332" s="113" t="inlineStr">
        <is>
          <t>Peter Sandkuijl</t>
        </is>
      </c>
      <c r="I332" s="113" t="inlineStr">
        <is>
          <t>Peter Sandkuijl</t>
        </is>
      </c>
      <c r="J332" s="114" t="inlineStr">
        <is>
          <t>Bruno Darmon</t>
        </is>
      </c>
      <c r="K332" s="114" t="inlineStr">
        <is>
          <t>Bruno Darmon</t>
        </is>
      </c>
      <c r="L332" s="113" t="inlineStr">
        <is>
          <t>EMEA Sales</t>
        </is>
      </c>
      <c r="M332" s="115" t="n">
        <v>1</v>
      </c>
      <c r="N332" s="151">
        <f>LEFT(CA332,3)</f>
        <v/>
      </c>
      <c r="O332" s="216" t="n">
        <v>41183</v>
      </c>
      <c r="P332" s="118">
        <f>($D$5-O332)/365</f>
        <v/>
      </c>
      <c r="Q332" s="119">
        <f>Q332</f>
        <v/>
      </c>
      <c r="R332" s="52" t="n"/>
      <c r="S332" s="120" t="inlineStr">
        <is>
          <t>Kenya</t>
        </is>
      </c>
      <c r="T332" s="120" t="inlineStr">
        <is>
          <t>KES</t>
        </is>
      </c>
      <c r="U332" s="120" t="n">
        <v>9909500</v>
      </c>
      <c r="V332" s="120" t="n">
        <v>1800300</v>
      </c>
      <c r="W332" s="120" t="n"/>
      <c r="X332" s="120">
        <f>W332+V332+U332</f>
        <v/>
      </c>
      <c r="Y332" s="121" t="n"/>
      <c r="Z332" s="121" t="n"/>
      <c r="AA332" s="122" t="n"/>
      <c r="AB332" s="122" t="n"/>
      <c r="AC332" s="122" t="n"/>
      <c r="AD332" s="123">
        <f>AC332+AB332+AA332</f>
        <v/>
      </c>
      <c r="AE332" s="124">
        <f>IFERROR(AD332/X332-1,"")</f>
        <v/>
      </c>
      <c r="AF332" s="217">
        <f>IF(LOWER(T332)="ILS",12,1)*X332/VLOOKUP($T332,CPC_USDConversion_xlTbl[[Currency2]:[Units/1 USD]],2,FALSE)</f>
        <v/>
      </c>
      <c r="AG332" s="217">
        <f>IF(LOWER(T332)="ILS",12,1)*AD332/VLOOKUP($T332,CPC_USDConversion_xlTbl[[Currency2]:[Units/1 USD]],2,FALSE)</f>
        <v/>
      </c>
      <c r="AH332" s="126">
        <f>AF332/VLOOKUP($S332,'CP$'!$B$5:$D$74,2,FALSE)</f>
        <v/>
      </c>
      <c r="AI332" s="126">
        <f>AG332/VLOOKUP($S332,'CP$'!$B$5:$D$74,2,FALSE)</f>
        <v/>
      </c>
      <c r="AJ332" s="52" t="n"/>
      <c r="AK332" s="127" t="inlineStr">
        <is>
          <t>Sales Variable</t>
        </is>
      </c>
      <c r="AL332" s="218" t="n"/>
      <c r="AM332" s="129" t="n"/>
      <c r="AN332" s="121" t="n"/>
      <c r="AO332" s="130" t="n"/>
      <c r="AP332" s="131">
        <f>IFERROR(AO332/AM332,"")</f>
        <v/>
      </c>
      <c r="AQ332" s="219">
        <f>AO332*CC332</f>
        <v/>
      </c>
      <c r="AR332" s="219" t="n"/>
      <c r="AS332" s="220">
        <f>AQ332-AR332</f>
        <v/>
      </c>
      <c r="AT332" s="217">
        <f>AS332/VLOOKUP($T332,'USD Converstion'!$C$7:$D$174,2,FALSE)</f>
        <v/>
      </c>
      <c r="AU332" s="52" t="n"/>
      <c r="AV332" s="221" t="n">
        <v>43957</v>
      </c>
      <c r="AW332" s="222" t="n">
        <v>19589.26213592233</v>
      </c>
      <c r="AX332" s="222" t="n"/>
      <c r="AY332" s="223" t="n"/>
      <c r="AZ332" s="52" t="n"/>
      <c r="BA332" s="137" t="inlineStr">
        <is>
          <t>July, 2020 - Promotion change from JS:E41P, Title:Security Engineer, Yearly Salary:7200000, Yearly Commission:1800000, Total Compensation:9000000 to JS:E41M, Title:SE Team Leader , Yearly Salary:7920000, Yearly Commission:1980000, Total Compensation:9900000</t>
        </is>
      </c>
      <c r="BB332" s="138" t="inlineStr">
        <is>
          <t xml:space="preserve"> </t>
        </is>
      </c>
      <c r="BC332" s="52" t="n"/>
      <c r="BD332" s="219" t="n">
        <v>7200000</v>
      </c>
      <c r="BE332" s="219" t="n">
        <v>1800000</v>
      </c>
      <c r="BF332" s="219" t="n"/>
      <c r="BG332" s="120">
        <f>BF332+BE332+BD332</f>
        <v/>
      </c>
      <c r="BH332" s="217">
        <f>IF(LOWER(T332)="ILS",12,1)*BG332/VLOOKUP($T332,CPC_USDConversion_xlTbl[[Currency2]:[Units/1 USD]],2,FALSE)</f>
        <v/>
      </c>
      <c r="BI332" s="224">
        <f>BH332/VLOOKUP($S332,'CP$'!$B$5:$D$74,2,FALSE)</f>
        <v/>
      </c>
      <c r="BJ332" s="140" t="n">
        <v>8000000</v>
      </c>
      <c r="BK332" s="140" t="n">
        <v>15000000</v>
      </c>
      <c r="BL332" s="141">
        <f>IFERROR(U332/X332,"")</f>
        <v/>
      </c>
      <c r="BM332" s="141">
        <f>IFERROR(V332/X332,"")</f>
        <v/>
      </c>
      <c r="BN332" s="141">
        <f>IFERROR(W332/X332,"")</f>
        <v/>
      </c>
      <c r="BO332" s="141">
        <f>IFERROR(AA332/AD332,"")</f>
        <v/>
      </c>
      <c r="BP332" s="141">
        <f>IFERROR(AB332/AD332,"")</f>
        <v/>
      </c>
      <c r="BQ332" s="141">
        <f>IFERROR(AC332/AD332,"")</f>
        <v/>
      </c>
      <c r="BR332" s="119" t="n">
        <v>5</v>
      </c>
      <c r="BS332" s="119" t="n">
        <v>4</v>
      </c>
      <c r="BT332" s="119" t="n">
        <v>4</v>
      </c>
      <c r="BU332" s="119" t="n">
        <v>0</v>
      </c>
      <c r="BV332" s="119" t="n"/>
      <c r="BW332" s="119" t="n"/>
      <c r="BX332" s="119" t="n"/>
      <c r="BY332" s="119" t="n"/>
      <c r="BZ332" s="119" t="inlineStr">
        <is>
          <t>Employee</t>
        </is>
      </c>
      <c r="CA332" s="142" t="inlineStr">
        <is>
          <t>E41M</t>
        </is>
      </c>
      <c r="CB332" s="131" t="n">
        <v>1</v>
      </c>
      <c r="CC332" s="143">
        <f>IF(P332&gt;1,1,P332)*CB332</f>
        <v/>
      </c>
      <c r="CD332" s="143" t="n"/>
      <c r="CE332" s="222" t="n">
        <v>47528.84</v>
      </c>
      <c r="CF332" s="86" t="n"/>
      <c r="CG332" s="219" t="n">
        <v>9658736.585365854</v>
      </c>
      <c r="CH332" s="217">
        <f>IF(LOWER(T332)="ILS",12,1)*CG332/VLOOKUP($T332,CPC_USDConversion_xlTbl[[Currency2]:[Units/1 USD]],2,FALSE)</f>
        <v/>
      </c>
      <c r="CI332" s="225">
        <f>AF332</f>
        <v/>
      </c>
      <c r="CJ332" s="225">
        <f>IFERROR(CI332-CH332,"")</f>
        <v/>
      </c>
      <c r="CK332" s="140">
        <f>ROUND(AN332*CC332,-2)</f>
        <v/>
      </c>
      <c r="CL332" s="217">
        <f>CK332/VLOOKUP($T332,'USD Converstion'!$C$7:$D$174,2,FALSE)</f>
        <v/>
      </c>
      <c r="CM332" s="145">
        <f>IF(AD332&gt;X332,1,0)</f>
        <v/>
      </c>
      <c r="CN332" s="225">
        <f>IF(CM332&gt;0,AG332,0)</f>
        <v/>
      </c>
      <c r="CO332" s="225">
        <f>IF(CM332=0,0,AF332)</f>
        <v/>
      </c>
      <c r="CP332" s="146" t="n">
        <v>0</v>
      </c>
      <c r="CQ332" s="147" t="n">
        <v>0</v>
      </c>
      <c r="CR332" s="225">
        <f>AM332/VLOOKUP(T332,'USD Converstion'!$C$7:$D$174,2,FALSE)</f>
        <v/>
      </c>
      <c r="CS332" s="226">
        <f>AT332</f>
        <v/>
      </c>
      <c r="CT332" s="222" t="n">
        <v>0</v>
      </c>
      <c r="CU332" s="227" t="n">
        <v>0</v>
      </c>
      <c r="CV332" s="145">
        <f>IF(AX332&gt;0,1,0)</f>
        <v/>
      </c>
      <c r="CW332" s="145">
        <f>IF(AY332&gt;0,1,0)</f>
        <v/>
      </c>
      <c r="CX332" s="52" t="n">
        <v>0</v>
      </c>
      <c r="DM332">
        <f>IF(LOWER(T332)="ILS",12,1)*Y332/VLOOKUP($T332,CPC_USDConversion_xlTbl[[Currency2]:[Units/1 USD]],2,FALSE)</f>
        <v/>
      </c>
    </row>
    <row r="333">
      <c r="B333" s="113" t="n">
        <v>119507</v>
      </c>
      <c r="C333" s="113" t="n">
        <v>59388</v>
      </c>
      <c r="D333" s="113" t="n">
        <v>26303</v>
      </c>
      <c r="E333" s="114" t="inlineStr">
        <is>
          <t>Michel Markusevic</t>
        </is>
      </c>
      <c r="F333" s="152" t="inlineStr">
        <is>
          <t>GSI Security Solutions Expert, Check Point Evangelist</t>
        </is>
      </c>
      <c r="G333" s="113" t="inlineStr">
        <is>
          <t>Security Expert EMEA</t>
        </is>
      </c>
      <c r="H333" s="113" t="inlineStr">
        <is>
          <t>Derek Middlemiss</t>
        </is>
      </c>
      <c r="I333" s="113" t="inlineStr">
        <is>
          <t>Peter Sandkuijl</t>
        </is>
      </c>
      <c r="J333" s="114" t="inlineStr">
        <is>
          <t>Bruno Darmon</t>
        </is>
      </c>
      <c r="K333" s="114" t="inlineStr">
        <is>
          <t>Bruno Darmon</t>
        </is>
      </c>
      <c r="L333" s="113" t="inlineStr">
        <is>
          <t>EMEA Sales</t>
        </is>
      </c>
      <c r="M333" s="115" t="n">
        <v>1</v>
      </c>
      <c r="N333" s="151">
        <f>LEFT(CA333,3)</f>
        <v/>
      </c>
      <c r="O333" s="216" t="n">
        <v>42597</v>
      </c>
      <c r="P333" s="118">
        <f>($D$5-O333)/365</f>
        <v/>
      </c>
      <c r="Q333" s="119">
        <f>Q333</f>
        <v/>
      </c>
      <c r="R333" s="52" t="n"/>
      <c r="S333" s="120" t="inlineStr">
        <is>
          <t>Netherlands</t>
        </is>
      </c>
      <c r="T333" s="120" t="inlineStr">
        <is>
          <t>EUR</t>
        </is>
      </c>
      <c r="U333" s="120" t="n">
        <v>114500</v>
      </c>
      <c r="V333" s="120" t="n">
        <v>19390.90909090909</v>
      </c>
      <c r="W333" s="120" t="n"/>
      <c r="X333" s="120">
        <f>W333+V333+U333</f>
        <v/>
      </c>
      <c r="Y333" s="121" t="n"/>
      <c r="Z333" s="121" t="n"/>
      <c r="AA333" s="122" t="n"/>
      <c r="AB333" s="122" t="n"/>
      <c r="AC333" s="122" t="n"/>
      <c r="AD333" s="123">
        <f>AC333+AB333+AA333</f>
        <v/>
      </c>
      <c r="AE333" s="124">
        <f>IFERROR(AD333/X333-1,"")</f>
        <v/>
      </c>
      <c r="AF333" s="217">
        <f>IF(LOWER(T333)="ILS",12,1)*X333/VLOOKUP($T333,CPC_USDConversion_xlTbl[[Currency2]:[Units/1 USD]],2,FALSE)</f>
        <v/>
      </c>
      <c r="AG333" s="217">
        <f>IF(LOWER(T333)="ILS",12,1)*AD333/VLOOKUP($T333,CPC_USDConversion_xlTbl[[Currency2]:[Units/1 USD]],2,FALSE)</f>
        <v/>
      </c>
      <c r="AH333" s="126">
        <f>AF333/VLOOKUP($S333,'CP$'!$B$5:$D$74,2,FALSE)</f>
        <v/>
      </c>
      <c r="AI333" s="126">
        <f>AG333/VLOOKUP($S333,'CP$'!$B$5:$D$74,2,FALSE)</f>
        <v/>
      </c>
      <c r="AJ333" s="52" t="n"/>
      <c r="AK333" s="127" t="inlineStr">
        <is>
          <t>Sales Variable</t>
        </is>
      </c>
      <c r="AL333" s="218" t="n"/>
      <c r="AM333" s="129" t="n"/>
      <c r="AN333" s="121" t="n"/>
      <c r="AO333" s="130" t="n"/>
      <c r="AP333" s="131">
        <f>IFERROR(AO333/AM333,"")</f>
        <v/>
      </c>
      <c r="AQ333" s="219">
        <f>AO333*CC333</f>
        <v/>
      </c>
      <c r="AR333" s="219" t="n"/>
      <c r="AS333" s="220">
        <f>AQ333-AR333</f>
        <v/>
      </c>
      <c r="AT333" s="217">
        <f>AS333/VLOOKUP($T333,'USD Converstion'!$C$7:$D$174,2,FALSE)</f>
        <v/>
      </c>
      <c r="AU333" s="52" t="n"/>
      <c r="AV333" s="221" t="n">
        <v>43957</v>
      </c>
      <c r="AW333" s="222" t="n">
        <v>19589.26213592233</v>
      </c>
      <c r="AX333" s="222" t="n"/>
      <c r="AY333" s="223" t="n"/>
      <c r="AZ333" s="52" t="n"/>
      <c r="BA333" s="137" t="inlineStr">
        <is>
          <t>November, 2020 - Organization change from Title:GSI Security Engineer, Check Point Evangelist to Title:GSI Security Solutions Expert, Check Point Evangelist</t>
        </is>
      </c>
      <c r="BB333" s="138" t="inlineStr">
        <is>
          <t xml:space="preserve"> </t>
        </is>
      </c>
      <c r="BC333" s="52" t="n"/>
      <c r="BD333" s="219" t="n">
        <v>80000</v>
      </c>
      <c r="BE333" s="219" t="n">
        <v>20000</v>
      </c>
      <c r="BF333" s="219" t="n"/>
      <c r="BG333" s="120">
        <f>BF333+BE333+BD333</f>
        <v/>
      </c>
      <c r="BH333" s="217">
        <f>IF(LOWER(T333)="ILS",12,1)*BG333/VLOOKUP($T333,CPC_USDConversion_xlTbl[[Currency2]:[Units/1 USD]],2,FALSE)</f>
        <v/>
      </c>
      <c r="BI333" s="224">
        <f>BH333/VLOOKUP($S333,'CP$'!$B$5:$D$74,2,FALSE)</f>
        <v/>
      </c>
      <c r="BJ333" s="140" t="n">
        <v>90000</v>
      </c>
      <c r="BK333" s="140" t="n">
        <v>125000</v>
      </c>
      <c r="BL333" s="141">
        <f>IFERROR(U333/X333,"")</f>
        <v/>
      </c>
      <c r="BM333" s="141">
        <f>IFERROR(V333/X333,"")</f>
        <v/>
      </c>
      <c r="BN333" s="141">
        <f>IFERROR(W333/X333,"")</f>
        <v/>
      </c>
      <c r="BO333" s="141">
        <f>IFERROR(AA333/AD333,"")</f>
        <v/>
      </c>
      <c r="BP333" s="141">
        <f>IFERROR(AB333/AD333,"")</f>
        <v/>
      </c>
      <c r="BQ333" s="141">
        <f>IFERROR(AC333/AD333,"")</f>
        <v/>
      </c>
      <c r="BR333" s="119" t="n">
        <v>4</v>
      </c>
      <c r="BS333" s="119" t="n">
        <v>4</v>
      </c>
      <c r="BT333" s="119" t="n">
        <v>4</v>
      </c>
      <c r="BU333" s="119" t="n">
        <v>0</v>
      </c>
      <c r="BV333" s="119" t="n"/>
      <c r="BW333" s="119" t="n"/>
      <c r="BX333" s="119" t="n"/>
      <c r="BY333" s="119" t="n"/>
      <c r="BZ333" s="119" t="inlineStr">
        <is>
          <t>Employee</t>
        </is>
      </c>
      <c r="CA333" s="142" t="inlineStr">
        <is>
          <t>E41P</t>
        </is>
      </c>
      <c r="CB333" s="131" t="n">
        <v>1</v>
      </c>
      <c r="CC333" s="143">
        <f>IF(P333&gt;1,1,P333)*CB333</f>
        <v/>
      </c>
      <c r="CD333" s="143" t="n"/>
      <c r="CE333" s="222" t="n">
        <v>22627.08</v>
      </c>
      <c r="CF333" s="86" t="n"/>
      <c r="CG333" s="219" t="n">
        <v>102639.0243902439</v>
      </c>
      <c r="CH333" s="217">
        <f>IF(LOWER(T333)="ILS",12,1)*CG333/VLOOKUP($T333,CPC_USDConversion_xlTbl[[Currency2]:[Units/1 USD]],2,FALSE)</f>
        <v/>
      </c>
      <c r="CI333" s="225">
        <f>AF333</f>
        <v/>
      </c>
      <c r="CJ333" s="225">
        <f>IFERROR(CI333-CH333,"")</f>
        <v/>
      </c>
      <c r="CK333" s="140">
        <f>ROUND(AN333*CC333,-2)</f>
        <v/>
      </c>
      <c r="CL333" s="217">
        <f>CK333/VLOOKUP($T333,'USD Converstion'!$C$7:$D$174,2,FALSE)</f>
        <v/>
      </c>
      <c r="CM333" s="145">
        <f>IF(AD333&gt;X333,1,0)</f>
        <v/>
      </c>
      <c r="CN333" s="225">
        <f>IF(CM333&gt;0,AG333,0)</f>
        <v/>
      </c>
      <c r="CO333" s="225">
        <f>IF(CM333=0,0,AF333)</f>
        <v/>
      </c>
      <c r="CP333" s="146" t="n">
        <v>0</v>
      </c>
      <c r="CQ333" s="147" t="n">
        <v>0</v>
      </c>
      <c r="CR333" s="225">
        <f>AM333/VLOOKUP(T333,'USD Converstion'!$C$7:$D$174,2,FALSE)</f>
        <v/>
      </c>
      <c r="CS333" s="226">
        <f>AT333</f>
        <v/>
      </c>
      <c r="CT333" s="222" t="n">
        <v>0</v>
      </c>
      <c r="CU333" s="227" t="n">
        <v>0</v>
      </c>
      <c r="CV333" s="145">
        <f>IF(AX333&gt;0,1,0)</f>
        <v/>
      </c>
      <c r="CW333" s="145">
        <f>IF(AY333&gt;0,1,0)</f>
        <v/>
      </c>
      <c r="CX333" s="52" t="n">
        <v>0</v>
      </c>
      <c r="DM333">
        <f>IF(LOWER(T333)="ILS",12,1)*Y333/VLOOKUP($T333,CPC_USDConversion_xlTbl[[Currency2]:[Units/1 USD]],2,FALSE)</f>
        <v/>
      </c>
    </row>
    <row r="334">
      <c r="B334" s="113" t="n">
        <v>131274</v>
      </c>
      <c r="C334" s="113" t="n">
        <v>119930</v>
      </c>
      <c r="D334" s="113" t="n">
        <v>68821</v>
      </c>
      <c r="E334" s="114" t="inlineStr">
        <is>
          <t>Noam Lerer</t>
        </is>
      </c>
      <c r="F334" s="152" t="inlineStr">
        <is>
          <t>Security Engineer</t>
        </is>
      </c>
      <c r="G334" s="113" t="inlineStr">
        <is>
          <t>Security Engineering, Middle East</t>
        </is>
      </c>
      <c r="H334" s="113" t="inlineStr">
        <is>
          <t>Eran Nafusi</t>
        </is>
      </c>
      <c r="I334" s="113" t="inlineStr">
        <is>
          <t>Peter Sandkuijl</t>
        </is>
      </c>
      <c r="J334" s="114" t="inlineStr">
        <is>
          <t>Bruno Darmon</t>
        </is>
      </c>
      <c r="K334" s="114" t="inlineStr">
        <is>
          <t>Bruno Darmon</t>
        </is>
      </c>
      <c r="L334" s="113" t="inlineStr">
        <is>
          <t>EMEA Sales</t>
        </is>
      </c>
      <c r="M334" s="115" t="n">
        <v>1</v>
      </c>
      <c r="N334" s="151">
        <f>LEFT(CA334,3)</f>
        <v/>
      </c>
      <c r="O334" s="216" t="n">
        <v>43563</v>
      </c>
      <c r="P334" s="118">
        <f>($D$5-O334)/365</f>
        <v/>
      </c>
      <c r="Q334" s="119">
        <f>Q334</f>
        <v/>
      </c>
      <c r="R334" s="52" t="n"/>
      <c r="S334" s="120" t="inlineStr">
        <is>
          <t>Israel</t>
        </is>
      </c>
      <c r="T334" s="120" t="inlineStr">
        <is>
          <t>ILS</t>
        </is>
      </c>
      <c r="U334" s="120" t="n">
        <v>44500</v>
      </c>
      <c r="V334" s="120" t="n">
        <v>6663.636363636363</v>
      </c>
      <c r="W334" s="120" t="n"/>
      <c r="X334" s="120">
        <f>W334+V334+U334</f>
        <v/>
      </c>
      <c r="Y334" s="121" t="n"/>
      <c r="Z334" s="121" t="n"/>
      <c r="AA334" s="122" t="n"/>
      <c r="AB334" s="122" t="n"/>
      <c r="AC334" s="122" t="n"/>
      <c r="AD334" s="123">
        <f>AC334+AB334+AA334</f>
        <v/>
      </c>
      <c r="AE334" s="124">
        <f>IFERROR(AD334/X334-1,"")</f>
        <v/>
      </c>
      <c r="AF334" s="217">
        <f>IF(LOWER(T334)="ILS",12,1)*X334/VLOOKUP($T334,CPC_USDConversion_xlTbl[[Currency2]:[Units/1 USD]],2,FALSE)</f>
        <v/>
      </c>
      <c r="AG334" s="217">
        <f>IF(LOWER(T334)="ILS",12,1)*AD334/VLOOKUP($T334,CPC_USDConversion_xlTbl[[Currency2]:[Units/1 USD]],2,FALSE)</f>
        <v/>
      </c>
      <c r="AH334" s="126">
        <f>AF334/VLOOKUP($S334,'CP$'!$B$5:$D$74,2,FALSE)</f>
        <v/>
      </c>
      <c r="AI334" s="126">
        <f>AG334/VLOOKUP($S334,'CP$'!$B$5:$D$74,2,FALSE)</f>
        <v/>
      </c>
      <c r="AJ334" s="52" t="n"/>
      <c r="AK334" s="127" t="inlineStr">
        <is>
          <t>Sales Variable</t>
        </is>
      </c>
      <c r="AL334" s="218" t="n"/>
      <c r="AM334" s="129" t="n"/>
      <c r="AN334" s="121" t="n"/>
      <c r="AO334" s="130" t="n"/>
      <c r="AP334" s="131">
        <f>IFERROR(AO334/AM334,"")</f>
        <v/>
      </c>
      <c r="AQ334" s="219">
        <f>AO334*CC334</f>
        <v/>
      </c>
      <c r="AR334" s="219" t="n"/>
      <c r="AS334" s="220">
        <f>AQ334-AR334</f>
        <v/>
      </c>
      <c r="AT334" s="217">
        <f>AS334/VLOOKUP($T334,'USD Converstion'!$C$7:$D$174,2,FALSE)</f>
        <v/>
      </c>
      <c r="AU334" s="52" t="n"/>
      <c r="AV334" s="221" t="n">
        <v>43957</v>
      </c>
      <c r="AW334" s="222" t="n">
        <v>19589.26213592233</v>
      </c>
      <c r="AX334" s="222" t="n"/>
      <c r="AY334" s="223" t="n"/>
      <c r="AZ334" s="52" t="n"/>
      <c r="BA334" s="137" t="n"/>
      <c r="BB334" s="138" t="inlineStr">
        <is>
          <t xml:space="preserve"> </t>
        </is>
      </c>
      <c r="BC334" s="52" t="n"/>
      <c r="BD334" s="219" t="n"/>
      <c r="BE334" s="219" t="n"/>
      <c r="BF334" s="219" t="n"/>
      <c r="BG334" s="120">
        <f>BF334+BE334+BD334</f>
        <v/>
      </c>
      <c r="BH334" s="217">
        <f>IF(LOWER(T334)="ILS",12,1)*BG334/VLOOKUP($T334,CPC_USDConversion_xlTbl[[Currency2]:[Units/1 USD]],2,FALSE)</f>
        <v/>
      </c>
      <c r="BI334" s="224">
        <f>BH334/VLOOKUP($S334,'CP$'!$B$5:$D$74,2,FALSE)</f>
        <v/>
      </c>
      <c r="BJ334" s="140" t="n">
        <v>28000</v>
      </c>
      <c r="BK334" s="140" t="n">
        <v>40000</v>
      </c>
      <c r="BL334" s="141">
        <f>IFERROR(U334/X334,"")</f>
        <v/>
      </c>
      <c r="BM334" s="141">
        <f>IFERROR(V334/X334,"")</f>
        <v/>
      </c>
      <c r="BN334" s="141">
        <f>IFERROR(W334/X334,"")</f>
        <v/>
      </c>
      <c r="BO334" s="141">
        <f>IFERROR(AA334/AD334,"")</f>
        <v/>
      </c>
      <c r="BP334" s="141">
        <f>IFERROR(AB334/AD334,"")</f>
        <v/>
      </c>
      <c r="BQ334" s="141">
        <f>IFERROR(AC334/AD334,"")</f>
        <v/>
      </c>
      <c r="BR334" s="119" t="n">
        <v>3</v>
      </c>
      <c r="BS334" s="119" t="n">
        <v>5</v>
      </c>
      <c r="BT334" s="119" t="n">
        <v>4</v>
      </c>
      <c r="BU334" s="119" t="n">
        <v>0</v>
      </c>
      <c r="BV334" s="119" t="n"/>
      <c r="BW334" s="119" t="n"/>
      <c r="BX334" s="119" t="n"/>
      <c r="BY334" s="119" t="n"/>
      <c r="BZ334" s="119" t="inlineStr">
        <is>
          <t>Employee</t>
        </is>
      </c>
      <c r="CA334" s="142" t="inlineStr">
        <is>
          <t>E41P</t>
        </is>
      </c>
      <c r="CB334" s="131" t="n">
        <v>1</v>
      </c>
      <c r="CC334" s="143">
        <f>IF(P334&gt;1,1,P334)*CB334</f>
        <v/>
      </c>
      <c r="CD334" s="143" t="n"/>
      <c r="CE334" s="222" t="n">
        <v>46451.36</v>
      </c>
      <c r="CF334" s="86" t="n"/>
      <c r="CG334" s="219" t="n">
        <v>34346.34146341464</v>
      </c>
      <c r="CH334" s="217">
        <f>IF(LOWER(T334)="ILS",12,1)*CG334/VLOOKUP($T334,CPC_USDConversion_xlTbl[[Currency2]:[Units/1 USD]],2,FALSE)</f>
        <v/>
      </c>
      <c r="CI334" s="225">
        <f>AF334</f>
        <v/>
      </c>
      <c r="CJ334" s="225">
        <f>IFERROR(CI334-CH334,"")</f>
        <v/>
      </c>
      <c r="CK334" s="140">
        <f>ROUND(AN334*CC334,-2)</f>
        <v/>
      </c>
      <c r="CL334" s="217">
        <f>CK334/VLOOKUP($T334,'USD Converstion'!$C$7:$D$174,2,FALSE)</f>
        <v/>
      </c>
      <c r="CM334" s="145">
        <f>IF(AD334&gt;X334,1,0)</f>
        <v/>
      </c>
      <c r="CN334" s="225">
        <f>IF(CM334&gt;0,AG334,0)</f>
        <v/>
      </c>
      <c r="CO334" s="225">
        <f>IF(CM334=0,0,AF334)</f>
        <v/>
      </c>
      <c r="CP334" s="146" t="n">
        <v>0</v>
      </c>
      <c r="CQ334" s="147" t="n">
        <v>0</v>
      </c>
      <c r="CR334" s="225">
        <f>AM334/VLOOKUP(T334,'USD Converstion'!$C$7:$D$174,2,FALSE)</f>
        <v/>
      </c>
      <c r="CS334" s="226">
        <f>AT334</f>
        <v/>
      </c>
      <c r="CT334" s="222" t="n">
        <v>0</v>
      </c>
      <c r="CU334" s="227" t="n">
        <v>0</v>
      </c>
      <c r="CV334" s="145">
        <f>IF(AX334&gt;0,1,0)</f>
        <v/>
      </c>
      <c r="CW334" s="145">
        <f>IF(AY334&gt;0,1,0)</f>
        <v/>
      </c>
      <c r="CX334" s="52" t="n">
        <v>0</v>
      </c>
      <c r="DM334">
        <f>IF(LOWER(T334)="ILS",12,1)*Y334/VLOOKUP($T334,CPC_USDConversion_xlTbl[[Currency2]:[Units/1 USD]],2,FALSE)</f>
        <v/>
      </c>
    </row>
    <row r="335">
      <c r="B335" s="113" t="n">
        <v>109961</v>
      </c>
      <c r="C335" s="113" t="n">
        <v>45160</v>
      </c>
      <c r="D335" s="113" t="n">
        <v>61919</v>
      </c>
      <c r="E335" s="114" t="inlineStr">
        <is>
          <t>Patrick Veis</t>
        </is>
      </c>
      <c r="F335" s="152" t="inlineStr">
        <is>
          <t>Security Engineer</t>
        </is>
      </c>
      <c r="G335" s="113" t="inlineStr">
        <is>
          <t>Security Engineering, Nordics</t>
        </is>
      </c>
      <c r="H335" s="113" t="inlineStr">
        <is>
          <t>Jan Johannsen</t>
        </is>
      </c>
      <c r="I335" s="113" t="inlineStr">
        <is>
          <t>Peter Sandkuijl</t>
        </is>
      </c>
      <c r="J335" s="114" t="inlineStr">
        <is>
          <t>Bruno Darmon</t>
        </is>
      </c>
      <c r="K335" s="114" t="inlineStr">
        <is>
          <t>Bruno Darmon</t>
        </is>
      </c>
      <c r="L335" s="113" t="inlineStr">
        <is>
          <t>EMEA Sales</t>
        </is>
      </c>
      <c r="M335" s="115" t="n">
        <v>1</v>
      </c>
      <c r="N335" s="151">
        <f>LEFT(CA335,3)</f>
        <v/>
      </c>
      <c r="O335" s="216" t="n">
        <v>42671</v>
      </c>
      <c r="P335" s="118">
        <f>($D$5-O335)/365</f>
        <v/>
      </c>
      <c r="Q335" s="119">
        <f>Q335</f>
        <v/>
      </c>
      <c r="R335" s="52" t="n"/>
      <c r="S335" s="120" t="inlineStr">
        <is>
          <t>Denmark</t>
        </is>
      </c>
      <c r="T335" s="120" t="inlineStr">
        <is>
          <t>DKK</t>
        </is>
      </c>
      <c r="U335" s="120" t="n">
        <v>659500</v>
      </c>
      <c r="V335" s="120" t="n">
        <v>118481.8181818182</v>
      </c>
      <c r="W335" s="120" t="n"/>
      <c r="X335" s="120">
        <f>W335+V335+U335</f>
        <v/>
      </c>
      <c r="Y335" s="121" t="n"/>
      <c r="Z335" s="121" t="n"/>
      <c r="AA335" s="122" t="n"/>
      <c r="AB335" s="122" t="n"/>
      <c r="AC335" s="122" t="n"/>
      <c r="AD335" s="123">
        <f>AC335+AB335+AA335</f>
        <v/>
      </c>
      <c r="AE335" s="124">
        <f>IFERROR(AD335/X335-1,"")</f>
        <v/>
      </c>
      <c r="AF335" s="217">
        <f>IF(LOWER(T335)="ILS",12,1)*X335/VLOOKUP($T335,CPC_USDConversion_xlTbl[[Currency2]:[Units/1 USD]],2,FALSE)</f>
        <v/>
      </c>
      <c r="AG335" s="217">
        <f>IF(LOWER(T335)="ILS",12,1)*AD335/VLOOKUP($T335,CPC_USDConversion_xlTbl[[Currency2]:[Units/1 USD]],2,FALSE)</f>
        <v/>
      </c>
      <c r="AH335" s="126">
        <f>AF335/VLOOKUP($S335,'CP$'!$B$5:$D$74,2,FALSE)</f>
        <v/>
      </c>
      <c r="AI335" s="126">
        <f>AG335/VLOOKUP($S335,'CP$'!$B$5:$D$74,2,FALSE)</f>
        <v/>
      </c>
      <c r="AJ335" s="52" t="n"/>
      <c r="AK335" s="127" t="inlineStr">
        <is>
          <t>Sales Variable</t>
        </is>
      </c>
      <c r="AL335" s="218" t="n"/>
      <c r="AM335" s="129" t="n"/>
      <c r="AN335" s="121" t="n"/>
      <c r="AO335" s="130" t="n"/>
      <c r="AP335" s="131">
        <f>IFERROR(AO335/AM335,"")</f>
        <v/>
      </c>
      <c r="AQ335" s="219">
        <f>AO335*CC335</f>
        <v/>
      </c>
      <c r="AR335" s="219" t="n"/>
      <c r="AS335" s="220">
        <f>AQ335-AR335</f>
        <v/>
      </c>
      <c r="AT335" s="217">
        <f>AS335/VLOOKUP($T335,'USD Converstion'!$C$7:$D$174,2,FALSE)</f>
        <v/>
      </c>
      <c r="AU335" s="52" t="n"/>
      <c r="AV335" s="221" t="n"/>
      <c r="AW335" s="222" t="n"/>
      <c r="AX335" s="222" t="n"/>
      <c r="AY335" s="223" t="n"/>
      <c r="AZ335" s="52" t="n"/>
      <c r="BA335" s="137" t="inlineStr">
        <is>
          <t>January, 2021 - Compensation change from Yearly Salary:448800, Yearly Commission:112200, Total Compensation:561000 to Yearly Salary:520000, Yearly Commission:130000, Total Compensation:650000 || October, 2020 - Promotion change from E61P to E51P</t>
        </is>
      </c>
      <c r="BB335" s="138" t="inlineStr">
        <is>
          <t xml:space="preserve"> </t>
        </is>
      </c>
      <c r="BC335" s="52" t="n"/>
      <c r="BD335" s="219" t="n">
        <v>448800</v>
      </c>
      <c r="BE335" s="219" t="n">
        <v>112200</v>
      </c>
      <c r="BF335" s="219" t="n"/>
      <c r="BG335" s="120">
        <f>BF335+BE335+BD335</f>
        <v/>
      </c>
      <c r="BH335" s="217">
        <f>IF(LOWER(T335)="ILS",12,1)*BG335/VLOOKUP($T335,CPC_USDConversion_xlTbl[[Currency2]:[Units/1 USD]],2,FALSE)</f>
        <v/>
      </c>
      <c r="BI335" s="224">
        <f>BH335/VLOOKUP($S335,'CP$'!$B$5:$D$74,2,FALSE)</f>
        <v/>
      </c>
      <c r="BJ335" s="140" t="n">
        <v>625000</v>
      </c>
      <c r="BK335" s="140" t="n">
        <v>950000</v>
      </c>
      <c r="BL335" s="141">
        <f>IFERROR(U335/X335,"")</f>
        <v/>
      </c>
      <c r="BM335" s="141">
        <f>IFERROR(V335/X335,"")</f>
        <v/>
      </c>
      <c r="BN335" s="141">
        <f>IFERROR(W335/X335,"")</f>
        <v/>
      </c>
      <c r="BO335" s="141">
        <f>IFERROR(AA335/AD335,"")</f>
        <v/>
      </c>
      <c r="BP335" s="141">
        <f>IFERROR(AB335/AD335,"")</f>
        <v/>
      </c>
      <c r="BQ335" s="141">
        <f>IFERROR(AC335/AD335,"")</f>
        <v/>
      </c>
      <c r="BR335" s="119" t="n">
        <v>4</v>
      </c>
      <c r="BS335" s="119" t="n">
        <v>3</v>
      </c>
      <c r="BT335" s="119" t="n">
        <v>4</v>
      </c>
      <c r="BU335" s="119" t="n">
        <v>0</v>
      </c>
      <c r="BV335" s="119" t="n"/>
      <c r="BW335" s="119" t="n"/>
      <c r="BX335" s="119" t="n"/>
      <c r="BY335" s="119" t="n"/>
      <c r="BZ335" s="119" t="inlineStr">
        <is>
          <t>Employee</t>
        </is>
      </c>
      <c r="CA335" s="142" t="inlineStr">
        <is>
          <t>E51P</t>
        </is>
      </c>
      <c r="CB335" s="131" t="n">
        <v>1</v>
      </c>
      <c r="CC335" s="143">
        <f>IF(P335&gt;1,1,P335)*CB335</f>
        <v/>
      </c>
      <c r="CD335" s="143" t="n"/>
      <c r="CE335" s="222" t="n"/>
      <c r="CF335" s="86" t="n"/>
      <c r="CG335" s="219" t="n">
        <v>547517.0731707318</v>
      </c>
      <c r="CH335" s="217">
        <f>IF(LOWER(T335)="ILS",12,1)*CG335/VLOOKUP($T335,CPC_USDConversion_xlTbl[[Currency2]:[Units/1 USD]],2,FALSE)</f>
        <v/>
      </c>
      <c r="CI335" s="225">
        <f>AF335</f>
        <v/>
      </c>
      <c r="CJ335" s="225">
        <f>IFERROR(CI335-CH335,"")</f>
        <v/>
      </c>
      <c r="CK335" s="140">
        <f>ROUND(AN335*CC335,-2)</f>
        <v/>
      </c>
      <c r="CL335" s="217">
        <f>CK335/VLOOKUP($T335,'USD Converstion'!$C$7:$D$174,2,FALSE)</f>
        <v/>
      </c>
      <c r="CM335" s="145">
        <f>IF(AD335&gt;X335,1,0)</f>
        <v/>
      </c>
      <c r="CN335" s="225">
        <f>IF(CM335&gt;0,AG335,0)</f>
        <v/>
      </c>
      <c r="CO335" s="225">
        <f>IF(CM335=0,0,AF335)</f>
        <v/>
      </c>
      <c r="CP335" s="146" t="n">
        <v>0</v>
      </c>
      <c r="CQ335" s="147" t="n">
        <v>0</v>
      </c>
      <c r="CR335" s="225">
        <f>AM335/VLOOKUP(T335,'USD Converstion'!$C$7:$D$174,2,FALSE)</f>
        <v/>
      </c>
      <c r="CS335" s="226">
        <f>AT335</f>
        <v/>
      </c>
      <c r="CT335" s="222" t="n">
        <v>0</v>
      </c>
      <c r="CU335" s="227" t="n">
        <v>0</v>
      </c>
      <c r="CV335" s="145">
        <f>IF(AX335&gt;0,1,0)</f>
        <v/>
      </c>
      <c r="CW335" s="145">
        <f>IF(AY335&gt;0,1,0)</f>
        <v/>
      </c>
      <c r="CX335" s="52" t="n">
        <v>0</v>
      </c>
      <c r="DM335">
        <f>IF(LOWER(T335)="ILS",12,1)*Y335/VLOOKUP($T335,CPC_USDConversion_xlTbl[[Currency2]:[Units/1 USD]],2,FALSE)</f>
        <v/>
      </c>
    </row>
    <row r="336">
      <c r="B336" s="113" t="n">
        <v>112281</v>
      </c>
      <c r="C336" s="113" t="n">
        <v>111968</v>
      </c>
      <c r="D336" s="113" t="n">
        <v>26638</v>
      </c>
      <c r="E336" s="114" t="inlineStr">
        <is>
          <t>Pavel Krejci</t>
        </is>
      </c>
      <c r="F336" s="152" t="inlineStr">
        <is>
          <t>Security Engineer</t>
        </is>
      </c>
      <c r="G336" s="113" t="inlineStr">
        <is>
          <t>Security Engineering , Eastern Europe</t>
        </is>
      </c>
      <c r="H336" s="113" t="inlineStr">
        <is>
          <t>Peter Kovalcik</t>
        </is>
      </c>
      <c r="I336" s="113" t="inlineStr">
        <is>
          <t>Peter Sandkuijl</t>
        </is>
      </c>
      <c r="J336" s="114" t="inlineStr">
        <is>
          <t>Bruno Darmon</t>
        </is>
      </c>
      <c r="K336" s="114" t="inlineStr">
        <is>
          <t>Bruno Darmon</t>
        </is>
      </c>
      <c r="L336" s="113" t="inlineStr">
        <is>
          <t>EMEA Sales</t>
        </is>
      </c>
      <c r="M336" s="115" t="n">
        <v>1</v>
      </c>
      <c r="N336" s="151">
        <f>LEFT(CA336,3)</f>
        <v/>
      </c>
      <c r="O336" s="216" t="n">
        <v>43422</v>
      </c>
      <c r="P336" s="118">
        <f>($D$5-O336)/365</f>
        <v/>
      </c>
      <c r="Q336" s="119">
        <f>Q336</f>
        <v/>
      </c>
      <c r="R336" s="52" t="n"/>
      <c r="S336" s="120" t="inlineStr">
        <is>
          <t>Czech Republic</t>
        </is>
      </c>
      <c r="T336" s="120" t="inlineStr">
        <is>
          <t>CZK</t>
        </is>
      </c>
      <c r="U336" s="120" t="n">
        <v>1572000</v>
      </c>
      <c r="V336" s="120" t="n">
        <v>284390.9090909091</v>
      </c>
      <c r="W336" s="120" t="n"/>
      <c r="X336" s="120">
        <f>W336+V336+U336</f>
        <v/>
      </c>
      <c r="Y336" s="121" t="n"/>
      <c r="Z336" s="121" t="n"/>
      <c r="AA336" s="122" t="n"/>
      <c r="AB336" s="122" t="n"/>
      <c r="AC336" s="122" t="n"/>
      <c r="AD336" s="123">
        <f>AC336+AB336+AA336</f>
        <v/>
      </c>
      <c r="AE336" s="124">
        <f>IFERROR(AD336/X336-1,"")</f>
        <v/>
      </c>
      <c r="AF336" s="217">
        <f>IF(LOWER(T336)="ILS",12,1)*X336/VLOOKUP($T336,CPC_USDConversion_xlTbl[[Currency2]:[Units/1 USD]],2,FALSE)</f>
        <v/>
      </c>
      <c r="AG336" s="217">
        <f>IF(LOWER(T336)="ILS",12,1)*AD336/VLOOKUP($T336,CPC_USDConversion_xlTbl[[Currency2]:[Units/1 USD]],2,FALSE)</f>
        <v/>
      </c>
      <c r="AH336" s="126">
        <f>AF336/VLOOKUP($S336,'CP$'!$B$5:$D$74,2,FALSE)</f>
        <v/>
      </c>
      <c r="AI336" s="126">
        <f>AG336/VLOOKUP($S336,'CP$'!$B$5:$D$74,2,FALSE)</f>
        <v/>
      </c>
      <c r="AJ336" s="52" t="n"/>
      <c r="AK336" s="127" t="inlineStr">
        <is>
          <t>Sales Variable</t>
        </is>
      </c>
      <c r="AL336" s="218" t="n"/>
      <c r="AM336" s="129" t="n"/>
      <c r="AN336" s="121" t="n"/>
      <c r="AO336" s="130" t="n"/>
      <c r="AP336" s="131">
        <f>IFERROR(AO336/AM336,"")</f>
        <v/>
      </c>
      <c r="AQ336" s="219">
        <f>AO336*CC336</f>
        <v/>
      </c>
      <c r="AR336" s="219" t="n"/>
      <c r="AS336" s="220">
        <f>AQ336-AR336</f>
        <v/>
      </c>
      <c r="AT336" s="217">
        <f>AS336/VLOOKUP($T336,'USD Converstion'!$C$7:$D$174,2,FALSE)</f>
        <v/>
      </c>
      <c r="AU336" s="52" t="n"/>
      <c r="AV336" s="221" t="n">
        <v>43957</v>
      </c>
      <c r="AW336" s="222" t="n">
        <v>17127.5145631068</v>
      </c>
      <c r="AX336" s="222" t="n"/>
      <c r="AY336" s="223" t="n"/>
      <c r="AZ336" s="52" t="n"/>
      <c r="BA336" s="137" t="inlineStr">
        <is>
          <t>January, 2021 - Organization change from JS:E51P to JS:E41P</t>
        </is>
      </c>
      <c r="BB336" s="138" t="inlineStr">
        <is>
          <t xml:space="preserve"> </t>
        </is>
      </c>
      <c r="BC336" s="52" t="n"/>
      <c r="BD336" s="219" t="n">
        <v>1200000</v>
      </c>
      <c r="BE336" s="219" t="n">
        <v>300000</v>
      </c>
      <c r="BF336" s="219" t="n"/>
      <c r="BG336" s="120">
        <f>BF336+BE336+BD336</f>
        <v/>
      </c>
      <c r="BH336" s="217">
        <f>IF(LOWER(T336)="ILS",12,1)*BG336/VLOOKUP($T336,CPC_USDConversion_xlTbl[[Currency2]:[Units/1 USD]],2,FALSE)</f>
        <v/>
      </c>
      <c r="BI336" s="224">
        <f>BH336/VLOOKUP($S336,'CP$'!$B$5:$D$74,2,FALSE)</f>
        <v/>
      </c>
      <c r="BJ336" s="140" t="n">
        <v>1500000</v>
      </c>
      <c r="BK336" s="140" t="n">
        <v>2700000</v>
      </c>
      <c r="BL336" s="141">
        <f>IFERROR(U336/X336,"")</f>
        <v/>
      </c>
      <c r="BM336" s="141">
        <f>IFERROR(V336/X336,"")</f>
        <v/>
      </c>
      <c r="BN336" s="141">
        <f>IFERROR(W336/X336,"")</f>
        <v/>
      </c>
      <c r="BO336" s="141">
        <f>IFERROR(AA336/AD336,"")</f>
        <v/>
      </c>
      <c r="BP336" s="141">
        <f>IFERROR(AB336/AD336,"")</f>
        <v/>
      </c>
      <c r="BQ336" s="141">
        <f>IFERROR(AC336/AD336,"")</f>
        <v/>
      </c>
      <c r="BR336" s="119" t="n">
        <v>3</v>
      </c>
      <c r="BS336" s="119" t="n">
        <v>4</v>
      </c>
      <c r="BT336" s="119" t="n">
        <v>4</v>
      </c>
      <c r="BU336" s="119" t="n">
        <v>0</v>
      </c>
      <c r="BV336" s="119" t="n"/>
      <c r="BW336" s="119" t="n"/>
      <c r="BX336" s="119" t="n"/>
      <c r="BY336" s="119" t="n"/>
      <c r="BZ336" s="119" t="inlineStr">
        <is>
          <t>Employee</t>
        </is>
      </c>
      <c r="CA336" s="142" t="inlineStr">
        <is>
          <t>E41P</t>
        </is>
      </c>
      <c r="CB336" s="131" t="n">
        <v>1</v>
      </c>
      <c r="CC336" s="143">
        <f>IF(P336&gt;1,1,P336)*CB336</f>
        <v/>
      </c>
      <c r="CD336" s="143" t="n"/>
      <c r="CE336" s="222" t="n">
        <v>19753.8</v>
      </c>
      <c r="CF336" s="86" t="n"/>
      <c r="CG336" s="219" t="n">
        <v>1524590.243902439</v>
      </c>
      <c r="CH336" s="217">
        <f>IF(LOWER(T336)="ILS",12,1)*CG336/VLOOKUP($T336,CPC_USDConversion_xlTbl[[Currency2]:[Units/1 USD]],2,FALSE)</f>
        <v/>
      </c>
      <c r="CI336" s="225">
        <f>AF336</f>
        <v/>
      </c>
      <c r="CJ336" s="225">
        <f>IFERROR(CI336-CH336,"")</f>
        <v/>
      </c>
      <c r="CK336" s="140">
        <f>ROUND(AN336*CC336,-2)</f>
        <v/>
      </c>
      <c r="CL336" s="217">
        <f>CK336/VLOOKUP($T336,'USD Converstion'!$C$7:$D$174,2,FALSE)</f>
        <v/>
      </c>
      <c r="CM336" s="145">
        <f>IF(AD336&gt;X336,1,0)</f>
        <v/>
      </c>
      <c r="CN336" s="225">
        <f>IF(CM336&gt;0,AG336,0)</f>
        <v/>
      </c>
      <c r="CO336" s="225">
        <f>IF(CM336=0,0,AF336)</f>
        <v/>
      </c>
      <c r="CP336" s="146" t="n">
        <v>0</v>
      </c>
      <c r="CQ336" s="147" t="n">
        <v>0</v>
      </c>
      <c r="CR336" s="225">
        <f>AM336/VLOOKUP(T336,'USD Converstion'!$C$7:$D$174,2,FALSE)</f>
        <v/>
      </c>
      <c r="CS336" s="226">
        <f>AT336</f>
        <v/>
      </c>
      <c r="CT336" s="222" t="n">
        <v>0</v>
      </c>
      <c r="CU336" s="227" t="n">
        <v>0</v>
      </c>
      <c r="CV336" s="145">
        <f>IF(AX336&gt;0,1,0)</f>
        <v/>
      </c>
      <c r="CW336" s="145">
        <f>IF(AY336&gt;0,1,0)</f>
        <v/>
      </c>
      <c r="CX336" s="52" t="n">
        <v>0</v>
      </c>
      <c r="DM336">
        <f>IF(LOWER(T336)="ILS",12,1)*Y336/VLOOKUP($T336,CPC_USDConversion_xlTbl[[Currency2]:[Units/1 USD]],2,FALSE)</f>
        <v/>
      </c>
    </row>
    <row r="337">
      <c r="B337" s="113" t="n">
        <v>136075</v>
      </c>
      <c r="C337" s="113" t="n">
        <v>103221</v>
      </c>
      <c r="D337" s="113" t="n"/>
      <c r="E337" s="114" t="inlineStr">
        <is>
          <t>Peter Elmer</t>
        </is>
      </c>
      <c r="F337" s="152" t="inlineStr">
        <is>
          <t>Security Expert Europe, Check Point Evangelist</t>
        </is>
      </c>
      <c r="G337" s="113" t="inlineStr">
        <is>
          <t>Security Expert EMEA</t>
        </is>
      </c>
      <c r="H337" s="113" t="inlineStr">
        <is>
          <t>Derek Middlemiss</t>
        </is>
      </c>
      <c r="I337" s="113" t="inlineStr">
        <is>
          <t>Peter Sandkuijl</t>
        </is>
      </c>
      <c r="J337" s="114" t="inlineStr">
        <is>
          <t>Bruno Darmon</t>
        </is>
      </c>
      <c r="K337" s="114" t="inlineStr">
        <is>
          <t>Bruno Darmon</t>
        </is>
      </c>
      <c r="L337" s="113" t="inlineStr">
        <is>
          <t>EMEA Sales</t>
        </is>
      </c>
      <c r="M337" s="115" t="n">
        <v>1</v>
      </c>
      <c r="N337" s="151">
        <f>LEFT(CA337,3)</f>
        <v/>
      </c>
      <c r="O337" s="216" t="n">
        <v>36661</v>
      </c>
      <c r="P337" s="118">
        <f>($D$5-O337)/365</f>
        <v/>
      </c>
      <c r="Q337" s="119">
        <f>Q337</f>
        <v/>
      </c>
      <c r="R337" s="52" t="n"/>
      <c r="S337" s="120" t="inlineStr">
        <is>
          <t>Italy</t>
        </is>
      </c>
      <c r="T337" s="120" t="inlineStr">
        <is>
          <t>EUR</t>
        </is>
      </c>
      <c r="U337" s="120" t="n">
        <v>128500</v>
      </c>
      <c r="V337" s="120" t="n">
        <v>21936.36363636364</v>
      </c>
      <c r="W337" s="120" t="n"/>
      <c r="X337" s="120">
        <f>W337+V337+U337</f>
        <v/>
      </c>
      <c r="Y337" s="121" t="n"/>
      <c r="Z337" s="121" t="n"/>
      <c r="AA337" s="122" t="n"/>
      <c r="AB337" s="122" t="n"/>
      <c r="AC337" s="122" t="n"/>
      <c r="AD337" s="123">
        <f>AC337+AB337+AA337</f>
        <v/>
      </c>
      <c r="AE337" s="124">
        <f>IFERROR(AD337/X337-1,"")</f>
        <v/>
      </c>
      <c r="AF337" s="217">
        <f>IF(LOWER(T337)="ILS",12,1)*X337/VLOOKUP($T337,CPC_USDConversion_xlTbl[[Currency2]:[Units/1 USD]],2,FALSE)</f>
        <v/>
      </c>
      <c r="AG337" s="217">
        <f>IF(LOWER(T337)="ILS",12,1)*AD337/VLOOKUP($T337,CPC_USDConversion_xlTbl[[Currency2]:[Units/1 USD]],2,FALSE)</f>
        <v/>
      </c>
      <c r="AH337" s="126">
        <f>AF337/VLOOKUP($S337,'CP$'!$B$5:$D$74,2,FALSE)</f>
        <v/>
      </c>
      <c r="AI337" s="126">
        <f>AG337/VLOOKUP($S337,'CP$'!$B$5:$D$74,2,FALSE)</f>
        <v/>
      </c>
      <c r="AJ337" s="52" t="n"/>
      <c r="AK337" s="127" t="inlineStr">
        <is>
          <t>Sales Variable</t>
        </is>
      </c>
      <c r="AL337" s="218" t="n"/>
      <c r="AM337" s="129" t="n"/>
      <c r="AN337" s="121" t="n"/>
      <c r="AO337" s="130" t="n"/>
      <c r="AP337" s="131">
        <f>IFERROR(AO337/AM337,"")</f>
        <v/>
      </c>
      <c r="AQ337" s="219">
        <f>AO337*CC337</f>
        <v/>
      </c>
      <c r="AR337" s="219" t="n"/>
      <c r="AS337" s="220">
        <f>AQ337-AR337</f>
        <v/>
      </c>
      <c r="AT337" s="217">
        <f>AS337/VLOOKUP($T337,'USD Converstion'!$C$7:$D$174,2,FALSE)</f>
        <v/>
      </c>
      <c r="AU337" s="52" t="n"/>
      <c r="AV337" s="221" t="n">
        <v>43957</v>
      </c>
      <c r="AW337" s="222" t="n">
        <v>19589.26213592233</v>
      </c>
      <c r="AX337" s="222" t="n"/>
      <c r="AY337" s="223" t="n"/>
      <c r="AZ337" s="52" t="n"/>
      <c r="BA337" s="137" t="n"/>
      <c r="BB337" s="138" t="inlineStr">
        <is>
          <t xml:space="preserve"> </t>
        </is>
      </c>
      <c r="BC337" s="52" t="n"/>
      <c r="BD337" s="219" t="n">
        <v>90000</v>
      </c>
      <c r="BE337" s="219" t="n">
        <v>23500</v>
      </c>
      <c r="BF337" s="219" t="n"/>
      <c r="BG337" s="120">
        <f>BF337+BE337+BD337</f>
        <v/>
      </c>
      <c r="BH337" s="217">
        <f>IF(LOWER(T337)="ILS",12,1)*BG337/VLOOKUP($T337,CPC_USDConversion_xlTbl[[Currency2]:[Units/1 USD]],2,FALSE)</f>
        <v/>
      </c>
      <c r="BI337" s="224">
        <f>BH337/VLOOKUP($S337,'CP$'!$B$5:$D$74,2,FALSE)</f>
        <v/>
      </c>
      <c r="BJ337" s="140" t="n">
        <v>85000</v>
      </c>
      <c r="BK337" s="140" t="n">
        <v>130000</v>
      </c>
      <c r="BL337" s="141">
        <f>IFERROR(U337/X337,"")</f>
        <v/>
      </c>
      <c r="BM337" s="141">
        <f>IFERROR(V337/X337,"")</f>
        <v/>
      </c>
      <c r="BN337" s="141">
        <f>IFERROR(W337/X337,"")</f>
        <v/>
      </c>
      <c r="BO337" s="141">
        <f>IFERROR(AA337/AD337,"")</f>
        <v/>
      </c>
      <c r="BP337" s="141">
        <f>IFERROR(AB337/AD337,"")</f>
        <v/>
      </c>
      <c r="BQ337" s="141">
        <f>IFERROR(AC337/AD337,"")</f>
        <v/>
      </c>
      <c r="BR337" s="119" t="n">
        <v>4</v>
      </c>
      <c r="BS337" s="119" t="n">
        <v>5</v>
      </c>
      <c r="BT337" s="119" t="n">
        <v>4</v>
      </c>
      <c r="BU337" s="119" t="n">
        <v>0</v>
      </c>
      <c r="BV337" s="119" t="n"/>
      <c r="BW337" s="119" t="n"/>
      <c r="BX337" s="119" t="n"/>
      <c r="BY337" s="119" t="n"/>
      <c r="BZ337" s="119" t="inlineStr">
        <is>
          <t>Employee</t>
        </is>
      </c>
      <c r="CA337" s="142" t="inlineStr">
        <is>
          <t>E41P</t>
        </is>
      </c>
      <c r="CB337" s="131" t="n">
        <v>1</v>
      </c>
      <c r="CC337" s="143">
        <f>IF(P337&gt;1,1,P337)*CB337</f>
        <v/>
      </c>
      <c r="CD337" s="143" t="n"/>
      <c r="CE337" s="222" t="n">
        <v>59261.4</v>
      </c>
      <c r="CF337" s="86" t="n"/>
      <c r="CG337" s="219" t="n">
        <v>116297.5609756098</v>
      </c>
      <c r="CH337" s="217">
        <f>IF(LOWER(T337)="ILS",12,1)*CG337/VLOOKUP($T337,CPC_USDConversion_xlTbl[[Currency2]:[Units/1 USD]],2,FALSE)</f>
        <v/>
      </c>
      <c r="CI337" s="225">
        <f>AF337</f>
        <v/>
      </c>
      <c r="CJ337" s="225">
        <f>IFERROR(CI337-CH337,"")</f>
        <v/>
      </c>
      <c r="CK337" s="140">
        <f>ROUND(AN337*CC337,-2)</f>
        <v/>
      </c>
      <c r="CL337" s="217">
        <f>CK337/VLOOKUP($T337,'USD Converstion'!$C$7:$D$174,2,FALSE)</f>
        <v/>
      </c>
      <c r="CM337" s="145">
        <f>IF(AD337&gt;X337,1,0)</f>
        <v/>
      </c>
      <c r="CN337" s="225">
        <f>IF(CM337&gt;0,AG337,0)</f>
        <v/>
      </c>
      <c r="CO337" s="225">
        <f>IF(CM337=0,0,AF337)</f>
        <v/>
      </c>
      <c r="CP337" s="146" t="n">
        <v>0</v>
      </c>
      <c r="CQ337" s="147" t="n">
        <v>0</v>
      </c>
      <c r="CR337" s="225">
        <f>AM337/VLOOKUP(T337,'USD Converstion'!$C$7:$D$174,2,FALSE)</f>
        <v/>
      </c>
      <c r="CS337" s="226">
        <f>AT337</f>
        <v/>
      </c>
      <c r="CT337" s="222" t="n">
        <v>0</v>
      </c>
      <c r="CU337" s="227" t="n">
        <v>0</v>
      </c>
      <c r="CV337" s="145">
        <f>IF(AX337&gt;0,1,0)</f>
        <v/>
      </c>
      <c r="CW337" s="145">
        <f>IF(AY337&gt;0,1,0)</f>
        <v/>
      </c>
      <c r="CX337" s="52" t="n">
        <v>0</v>
      </c>
      <c r="DM337">
        <f>IF(LOWER(T337)="ILS",12,1)*Y337/VLOOKUP($T337,CPC_USDConversion_xlTbl[[Currency2]:[Units/1 USD]],2,FALSE)</f>
        <v/>
      </c>
    </row>
    <row r="338">
      <c r="B338" s="113" t="n">
        <v>136882</v>
      </c>
      <c r="C338" s="113" t="n">
        <v>106689</v>
      </c>
      <c r="D338" s="113" t="n"/>
      <c r="E338" s="114" t="inlineStr">
        <is>
          <t>Petr Kadrmas</t>
        </is>
      </c>
      <c r="F338" s="152" t="inlineStr">
        <is>
          <t>Security Engineer Eastern Europe</t>
        </is>
      </c>
      <c r="G338" s="113" t="inlineStr">
        <is>
          <t>Security Engineering , Eastern Europe</t>
        </is>
      </c>
      <c r="H338" s="113" t="inlineStr">
        <is>
          <t>Peter Kovalcik</t>
        </is>
      </c>
      <c r="I338" s="113" t="inlineStr">
        <is>
          <t>Peter Sandkuijl</t>
        </is>
      </c>
      <c r="J338" s="114" t="inlineStr">
        <is>
          <t>Bruno Darmon</t>
        </is>
      </c>
      <c r="K338" s="114" t="inlineStr">
        <is>
          <t>Bruno Darmon</t>
        </is>
      </c>
      <c r="L338" s="113" t="inlineStr">
        <is>
          <t>EMEA Sales</t>
        </is>
      </c>
      <c r="M338" s="115" t="n">
        <v>1</v>
      </c>
      <c r="N338" s="151">
        <f>LEFT(CA338,3)</f>
        <v/>
      </c>
      <c r="O338" s="216" t="n">
        <v>39264</v>
      </c>
      <c r="P338" s="118">
        <f>($D$5-O338)/365</f>
        <v/>
      </c>
      <c r="Q338" s="119">
        <f>Q338</f>
        <v/>
      </c>
      <c r="R338" s="52" t="n"/>
      <c r="S338" s="120" t="inlineStr">
        <is>
          <t>Czech Republic</t>
        </is>
      </c>
      <c r="T338" s="120" t="inlineStr">
        <is>
          <t>CZK</t>
        </is>
      </c>
      <c r="U338" s="120" t="n">
        <v>2029500</v>
      </c>
      <c r="V338" s="120" t="n">
        <v>367572.7272727272</v>
      </c>
      <c r="W338" s="120" t="n"/>
      <c r="X338" s="120">
        <f>W338+V338+U338</f>
        <v/>
      </c>
      <c r="Y338" s="121" t="n"/>
      <c r="Z338" s="121" t="n"/>
      <c r="AA338" s="122" t="n"/>
      <c r="AB338" s="122" t="n"/>
      <c r="AC338" s="122" t="n"/>
      <c r="AD338" s="123">
        <f>AC338+AB338+AA338</f>
        <v/>
      </c>
      <c r="AE338" s="124">
        <f>IFERROR(AD338/X338-1,"")</f>
        <v/>
      </c>
      <c r="AF338" s="217">
        <f>IF(LOWER(T338)="ILS",12,1)*X338/VLOOKUP($T338,CPC_USDConversion_xlTbl[[Currency2]:[Units/1 USD]],2,FALSE)</f>
        <v/>
      </c>
      <c r="AG338" s="217">
        <f>IF(LOWER(T338)="ILS",12,1)*AD338/VLOOKUP($T338,CPC_USDConversion_xlTbl[[Currency2]:[Units/1 USD]],2,FALSE)</f>
        <v/>
      </c>
      <c r="AH338" s="126">
        <f>AF338/VLOOKUP($S338,'CP$'!$B$5:$D$74,2,FALSE)</f>
        <v/>
      </c>
      <c r="AI338" s="126">
        <f>AG338/VLOOKUP($S338,'CP$'!$B$5:$D$74,2,FALSE)</f>
        <v/>
      </c>
      <c r="AJ338" s="52" t="n"/>
      <c r="AK338" s="127" t="inlineStr">
        <is>
          <t>Sales Variable</t>
        </is>
      </c>
      <c r="AL338" s="218" t="n"/>
      <c r="AM338" s="129" t="n"/>
      <c r="AN338" s="121" t="n"/>
      <c r="AO338" s="130" t="n"/>
      <c r="AP338" s="131">
        <f>IFERROR(AO338/AM338,"")</f>
        <v/>
      </c>
      <c r="AQ338" s="219">
        <f>AO338*CC338</f>
        <v/>
      </c>
      <c r="AR338" s="219" t="n"/>
      <c r="AS338" s="220">
        <f>AQ338-AR338</f>
        <v/>
      </c>
      <c r="AT338" s="217">
        <f>AS338/VLOOKUP($T338,'USD Converstion'!$C$7:$D$174,2,FALSE)</f>
        <v/>
      </c>
      <c r="AU338" s="52" t="n"/>
      <c r="AV338" s="221" t="n">
        <v>42858</v>
      </c>
      <c r="AW338" s="222" t="n">
        <v>19558.90291262136</v>
      </c>
      <c r="AX338" s="222" t="n"/>
      <c r="AY338" s="223" t="n"/>
      <c r="AZ338" s="52" t="n"/>
      <c r="BA338" s="137" t="n"/>
      <c r="BB338" s="138" t="inlineStr">
        <is>
          <t xml:space="preserve"> </t>
        </is>
      </c>
      <c r="BC338" s="52" t="n"/>
      <c r="BD338" s="219" t="n">
        <v>1616000</v>
      </c>
      <c r="BE338" s="219" t="n">
        <v>404000</v>
      </c>
      <c r="BF338" s="219" t="n"/>
      <c r="BG338" s="120">
        <f>BF338+BE338+BD338</f>
        <v/>
      </c>
      <c r="BH338" s="217">
        <f>IF(LOWER(T338)="ILS",12,1)*BG338/VLOOKUP($T338,CPC_USDConversion_xlTbl[[Currency2]:[Units/1 USD]],2,FALSE)</f>
        <v/>
      </c>
      <c r="BI338" s="224">
        <f>BH338/VLOOKUP($S338,'CP$'!$B$5:$D$74,2,FALSE)</f>
        <v/>
      </c>
      <c r="BJ338" s="140" t="n">
        <v>1500000</v>
      </c>
      <c r="BK338" s="140" t="n">
        <v>2700000</v>
      </c>
      <c r="BL338" s="141">
        <f>IFERROR(U338/X338,"")</f>
        <v/>
      </c>
      <c r="BM338" s="141">
        <f>IFERROR(V338/X338,"")</f>
        <v/>
      </c>
      <c r="BN338" s="141">
        <f>IFERROR(W338/X338,"")</f>
        <v/>
      </c>
      <c r="BO338" s="141">
        <f>IFERROR(AA338/AD338,"")</f>
        <v/>
      </c>
      <c r="BP338" s="141">
        <f>IFERROR(AB338/AD338,"")</f>
        <v/>
      </c>
      <c r="BQ338" s="141">
        <f>IFERROR(AC338/AD338,"")</f>
        <v/>
      </c>
      <c r="BR338" s="119" t="n">
        <v>3</v>
      </c>
      <c r="BS338" s="119" t="n">
        <v>2</v>
      </c>
      <c r="BT338" s="119" t="n">
        <v>4</v>
      </c>
      <c r="BU338" s="119" t="n">
        <v>0</v>
      </c>
      <c r="BV338" s="119" t="n"/>
      <c r="BW338" s="119" t="n"/>
      <c r="BX338" s="119" t="n"/>
      <c r="BY338" s="119" t="n"/>
      <c r="BZ338" s="119" t="inlineStr">
        <is>
          <t>Employee</t>
        </is>
      </c>
      <c r="CA338" s="142" t="inlineStr">
        <is>
          <t>E41P</t>
        </is>
      </c>
      <c r="CB338" s="131" t="n">
        <v>1</v>
      </c>
      <c r="CC338" s="143">
        <f>IF(P338&gt;1,1,P338)*CB338</f>
        <v/>
      </c>
      <c r="CD338" s="143" t="n"/>
      <c r="CE338" s="222" t="n">
        <v>5626.84</v>
      </c>
      <c r="CF338" s="86" t="n"/>
      <c r="CG338" s="219" t="n">
        <v>1970931.707317073</v>
      </c>
      <c r="CH338" s="217">
        <f>IF(LOWER(T338)="ILS",12,1)*CG338/VLOOKUP($T338,CPC_USDConversion_xlTbl[[Currency2]:[Units/1 USD]],2,FALSE)</f>
        <v/>
      </c>
      <c r="CI338" s="225">
        <f>AF338</f>
        <v/>
      </c>
      <c r="CJ338" s="225">
        <f>IFERROR(CI338-CH338,"")</f>
        <v/>
      </c>
      <c r="CK338" s="140">
        <f>ROUND(AN338*CC338,-2)</f>
        <v/>
      </c>
      <c r="CL338" s="217">
        <f>CK338/VLOOKUP($T338,'USD Converstion'!$C$7:$D$174,2,FALSE)</f>
        <v/>
      </c>
      <c r="CM338" s="145">
        <f>IF(AD338&gt;X338,1,0)</f>
        <v/>
      </c>
      <c r="CN338" s="225">
        <f>IF(CM338&gt;0,AG338,0)</f>
        <v/>
      </c>
      <c r="CO338" s="225">
        <f>IF(CM338=0,0,AF338)</f>
        <v/>
      </c>
      <c r="CP338" s="146" t="n">
        <v>0</v>
      </c>
      <c r="CQ338" s="147" t="n">
        <v>0</v>
      </c>
      <c r="CR338" s="225">
        <f>AM338/VLOOKUP(T338,'USD Converstion'!$C$7:$D$174,2,FALSE)</f>
        <v/>
      </c>
      <c r="CS338" s="226">
        <f>AT338</f>
        <v/>
      </c>
      <c r="CT338" s="222" t="n">
        <v>0</v>
      </c>
      <c r="CU338" s="227" t="n">
        <v>0</v>
      </c>
      <c r="CV338" s="145">
        <f>IF(AX338&gt;0,1,0)</f>
        <v/>
      </c>
      <c r="CW338" s="145">
        <f>IF(AY338&gt;0,1,0)</f>
        <v/>
      </c>
      <c r="CX338" s="52" t="n">
        <v>0</v>
      </c>
      <c r="DM338">
        <f>IF(LOWER(T338)="ILS",12,1)*Y338/VLOOKUP($T338,CPC_USDConversion_xlTbl[[Currency2]:[Units/1 USD]],2,FALSE)</f>
        <v/>
      </c>
    </row>
    <row r="339">
      <c r="B339" s="113" t="n">
        <v>126743</v>
      </c>
      <c r="C339" s="113" t="n">
        <v>89425</v>
      </c>
      <c r="D339" s="113" t="n"/>
      <c r="E339" s="114" t="inlineStr">
        <is>
          <t>Philipp Slaby</t>
        </is>
      </c>
      <c r="F339" s="152" t="inlineStr">
        <is>
          <t>SE Manager Austria</t>
        </is>
      </c>
      <c r="G339" s="113" t="inlineStr">
        <is>
          <t>Security Engineering, CER</t>
        </is>
      </c>
      <c r="H339" s="113" t="inlineStr">
        <is>
          <t>Christine Schoenig</t>
        </is>
      </c>
      <c r="I339" s="113" t="inlineStr">
        <is>
          <t>Peter Sandkuijl</t>
        </is>
      </c>
      <c r="J339" s="114" t="inlineStr">
        <is>
          <t>Bruno Darmon</t>
        </is>
      </c>
      <c r="K339" s="114" t="inlineStr">
        <is>
          <t>Bruno Darmon</t>
        </is>
      </c>
      <c r="L339" s="113" t="inlineStr">
        <is>
          <t>EMEA Sales</t>
        </is>
      </c>
      <c r="M339" s="115" t="n">
        <v>1</v>
      </c>
      <c r="N339" s="151">
        <f>LEFT(CA339,3)</f>
        <v/>
      </c>
      <c r="O339" s="216" t="n">
        <v>39661</v>
      </c>
      <c r="P339" s="118">
        <f>($D$5-O339)/365</f>
        <v/>
      </c>
      <c r="Q339" s="119">
        <f>Q339</f>
        <v/>
      </c>
      <c r="R339" s="52" t="n"/>
      <c r="S339" s="120" t="inlineStr">
        <is>
          <t>Austria</t>
        </is>
      </c>
      <c r="T339" s="120" t="inlineStr">
        <is>
          <t>EUR</t>
        </is>
      </c>
      <c r="U339" s="120" t="n">
        <v>149500</v>
      </c>
      <c r="V339" s="120" t="n">
        <v>25754.54545454545</v>
      </c>
      <c r="W339" s="120" t="n"/>
      <c r="X339" s="120">
        <f>W339+V339+U339</f>
        <v/>
      </c>
      <c r="Y339" s="121" t="n"/>
      <c r="Z339" s="121" t="n"/>
      <c r="AA339" s="122" t="n"/>
      <c r="AB339" s="122" t="n"/>
      <c r="AC339" s="122" t="n"/>
      <c r="AD339" s="123">
        <f>AC339+AB339+AA339</f>
        <v/>
      </c>
      <c r="AE339" s="124">
        <f>IFERROR(AD339/X339-1,"")</f>
        <v/>
      </c>
      <c r="AF339" s="217">
        <f>IF(LOWER(T339)="ILS",12,1)*X339/VLOOKUP($T339,CPC_USDConversion_xlTbl[[Currency2]:[Units/1 USD]],2,FALSE)</f>
        <v/>
      </c>
      <c r="AG339" s="217">
        <f>IF(LOWER(T339)="ILS",12,1)*AD339/VLOOKUP($T339,CPC_USDConversion_xlTbl[[Currency2]:[Units/1 USD]],2,FALSE)</f>
        <v/>
      </c>
      <c r="AH339" s="126">
        <f>AF339/VLOOKUP($S339,'CP$'!$B$5:$D$74,2,FALSE)</f>
        <v/>
      </c>
      <c r="AI339" s="126">
        <f>AG339/VLOOKUP($S339,'CP$'!$B$5:$D$74,2,FALSE)</f>
        <v/>
      </c>
      <c r="AJ339" s="52" t="n"/>
      <c r="AK339" s="127" t="inlineStr">
        <is>
          <t>Sales Variable</t>
        </is>
      </c>
      <c r="AL339" s="218" t="n"/>
      <c r="AM339" s="129" t="n"/>
      <c r="AN339" s="121" t="n"/>
      <c r="AO339" s="130" t="n"/>
      <c r="AP339" s="131">
        <f>IFERROR(AO339/AM339,"")</f>
        <v/>
      </c>
      <c r="AQ339" s="219">
        <f>AO339*CC339</f>
        <v/>
      </c>
      <c r="AR339" s="219" t="n"/>
      <c r="AS339" s="220">
        <f>AQ339-AR339</f>
        <v/>
      </c>
      <c r="AT339" s="217">
        <f>AS339/VLOOKUP($T339,'USD Converstion'!$C$7:$D$174,2,FALSE)</f>
        <v/>
      </c>
      <c r="AU339" s="52" t="n"/>
      <c r="AV339" s="221" t="n">
        <v>43957</v>
      </c>
      <c r="AW339" s="222" t="n">
        <v>19589.26213592233</v>
      </c>
      <c r="AX339" s="222" t="n"/>
      <c r="AY339" s="223" t="n"/>
      <c r="AZ339" s="52" t="n"/>
      <c r="BA339" s="137" t="inlineStr">
        <is>
          <t>May, 2020 - Compensation change from One-Time Bonus: 4050 to One-Time Bonus: 6075 || August, 2020 - Promotion change from Title:SE Team Leader to Title:SE Manager Austria</t>
        </is>
      </c>
      <c r="BB339" s="138" t="inlineStr">
        <is>
          <t xml:space="preserve"> </t>
        </is>
      </c>
      <c r="BC339" s="52" t="n"/>
      <c r="BD339" s="219" t="n">
        <v>108000</v>
      </c>
      <c r="BE339" s="219" t="n">
        <v>27000</v>
      </c>
      <c r="BF339" s="219" t="n"/>
      <c r="BG339" s="120">
        <f>BF339+BE339+BD339</f>
        <v/>
      </c>
      <c r="BH339" s="217">
        <f>IF(LOWER(T339)="ILS",12,1)*BG339/VLOOKUP($T339,CPC_USDConversion_xlTbl[[Currency2]:[Units/1 USD]],2,FALSE)</f>
        <v/>
      </c>
      <c r="BI339" s="224">
        <f>BH339/VLOOKUP($S339,'CP$'!$B$5:$D$74,2,FALSE)</f>
        <v/>
      </c>
      <c r="BJ339" s="140" t="n">
        <v>90000</v>
      </c>
      <c r="BK339" s="140" t="n">
        <v>135000</v>
      </c>
      <c r="BL339" s="141">
        <f>IFERROR(U339/X339,"")</f>
        <v/>
      </c>
      <c r="BM339" s="141">
        <f>IFERROR(V339/X339,"")</f>
        <v/>
      </c>
      <c r="BN339" s="141">
        <f>IFERROR(W339/X339,"")</f>
        <v/>
      </c>
      <c r="BO339" s="141">
        <f>IFERROR(AA339/AD339,"")</f>
        <v/>
      </c>
      <c r="BP339" s="141">
        <f>IFERROR(AB339/AD339,"")</f>
        <v/>
      </c>
      <c r="BQ339" s="141">
        <f>IFERROR(AC339/AD339,"")</f>
        <v/>
      </c>
      <c r="BR339" s="119" t="n">
        <v>5</v>
      </c>
      <c r="BS339" s="119" t="n">
        <v>5</v>
      </c>
      <c r="BT339" s="119" t="n">
        <v>4</v>
      </c>
      <c r="BU339" s="119" t="n">
        <v>0</v>
      </c>
      <c r="BV339" s="119" t="n"/>
      <c r="BW339" s="119" t="n"/>
      <c r="BX339" s="119" t="n"/>
      <c r="BY339" s="119" t="n"/>
      <c r="BZ339" s="119" t="inlineStr">
        <is>
          <t>Employee</t>
        </is>
      </c>
      <c r="CA339" s="142" t="inlineStr">
        <is>
          <t>E41M</t>
        </is>
      </c>
      <c r="CB339" s="131" t="n">
        <v>1</v>
      </c>
      <c r="CC339" s="143">
        <f>IF(P339&gt;1,1,P339)*CB339</f>
        <v/>
      </c>
      <c r="CD339" s="143" t="n"/>
      <c r="CE339" s="222" t="n">
        <v>56268.4</v>
      </c>
      <c r="CF339" s="86" t="n"/>
      <c r="CG339" s="219" t="n">
        <v>136785.3658536586</v>
      </c>
      <c r="CH339" s="217">
        <f>IF(LOWER(T339)="ILS",12,1)*CG339/VLOOKUP($T339,CPC_USDConversion_xlTbl[[Currency2]:[Units/1 USD]],2,FALSE)</f>
        <v/>
      </c>
      <c r="CI339" s="225">
        <f>AF339</f>
        <v/>
      </c>
      <c r="CJ339" s="225">
        <f>IFERROR(CI339-CH339,"")</f>
        <v/>
      </c>
      <c r="CK339" s="140">
        <f>ROUND(AN339*CC339,-2)</f>
        <v/>
      </c>
      <c r="CL339" s="217">
        <f>CK339/VLOOKUP($T339,'USD Converstion'!$C$7:$D$174,2,FALSE)</f>
        <v/>
      </c>
      <c r="CM339" s="145">
        <f>IF(AD339&gt;X339,1,0)</f>
        <v/>
      </c>
      <c r="CN339" s="225">
        <f>IF(CM339&gt;0,AG339,0)</f>
        <v/>
      </c>
      <c r="CO339" s="225">
        <f>IF(CM339=0,0,AF339)</f>
        <v/>
      </c>
      <c r="CP339" s="146" t="n">
        <v>0</v>
      </c>
      <c r="CQ339" s="147" t="n">
        <v>0</v>
      </c>
      <c r="CR339" s="225">
        <f>AM339/VLOOKUP(T339,'USD Converstion'!$C$7:$D$174,2,FALSE)</f>
        <v/>
      </c>
      <c r="CS339" s="226">
        <f>AT339</f>
        <v/>
      </c>
      <c r="CT339" s="222" t="n">
        <v>0</v>
      </c>
      <c r="CU339" s="227" t="n">
        <v>0</v>
      </c>
      <c r="CV339" s="145">
        <f>IF(AX339&gt;0,1,0)</f>
        <v/>
      </c>
      <c r="CW339" s="145">
        <f>IF(AY339&gt;0,1,0)</f>
        <v/>
      </c>
      <c r="CX339" s="52" t="n">
        <v>0</v>
      </c>
      <c r="DM339">
        <f>IF(LOWER(T339)="ILS",12,1)*Y339/VLOOKUP($T339,CPC_USDConversion_xlTbl[[Currency2]:[Units/1 USD]],2,FALSE)</f>
        <v/>
      </c>
    </row>
    <row r="340">
      <c r="B340" s="113" t="n">
        <v>125090</v>
      </c>
      <c r="C340" s="113" t="n">
        <v>47207</v>
      </c>
      <c r="D340" s="113" t="n"/>
      <c r="E340" s="114" t="inlineStr">
        <is>
          <t>Philippe Rondel</t>
        </is>
      </c>
      <c r="F340" s="152" t="inlineStr">
        <is>
          <t>Senior Security Architect, SER, Check Point Evangelist</t>
        </is>
      </c>
      <c r="G340" s="113" t="inlineStr">
        <is>
          <t>Security Engineering, SER</t>
        </is>
      </c>
      <c r="H340" s="113" t="inlineStr">
        <is>
          <t>David Gubiani</t>
        </is>
      </c>
      <c r="I340" s="113" t="inlineStr">
        <is>
          <t>Peter Sandkuijl</t>
        </is>
      </c>
      <c r="J340" s="114" t="inlineStr">
        <is>
          <t>Bruno Darmon</t>
        </is>
      </c>
      <c r="K340" s="114" t="inlineStr">
        <is>
          <t>Bruno Darmon</t>
        </is>
      </c>
      <c r="L340" s="113" t="inlineStr">
        <is>
          <t>EMEA Sales</t>
        </is>
      </c>
      <c r="M340" s="115" t="n">
        <v>1</v>
      </c>
      <c r="N340" s="151">
        <f>LEFT(CA340,3)</f>
        <v/>
      </c>
      <c r="O340" s="216" t="n">
        <v>36500</v>
      </c>
      <c r="P340" s="118">
        <f>($D$5-O340)/365</f>
        <v/>
      </c>
      <c r="Q340" s="119">
        <f>Q340</f>
        <v/>
      </c>
      <c r="R340" s="52" t="n"/>
      <c r="S340" s="120" t="inlineStr">
        <is>
          <t>France</t>
        </is>
      </c>
      <c r="T340" s="120" t="inlineStr">
        <is>
          <t>EUR</t>
        </is>
      </c>
      <c r="U340" s="120" t="n">
        <v>156675</v>
      </c>
      <c r="V340" s="120" t="n">
        <v>27054.54545454545</v>
      </c>
      <c r="W340" s="120" t="n"/>
      <c r="X340" s="120">
        <f>W340+V340+U340</f>
        <v/>
      </c>
      <c r="Y340" s="121" t="n"/>
      <c r="Z340" s="121" t="n"/>
      <c r="AA340" s="122" t="n"/>
      <c r="AB340" s="122" t="n"/>
      <c r="AC340" s="122" t="n"/>
      <c r="AD340" s="123">
        <f>AC340+AB340+AA340</f>
        <v/>
      </c>
      <c r="AE340" s="124">
        <f>IFERROR(AD340/X340-1,"")</f>
        <v/>
      </c>
      <c r="AF340" s="217">
        <f>IF(LOWER(T340)="ILS",12,1)*X340/VLOOKUP($T340,CPC_USDConversion_xlTbl[[Currency2]:[Units/1 USD]],2,FALSE)</f>
        <v/>
      </c>
      <c r="AG340" s="217">
        <f>IF(LOWER(T340)="ILS",12,1)*AD340/VLOOKUP($T340,CPC_USDConversion_xlTbl[[Currency2]:[Units/1 USD]],2,FALSE)</f>
        <v/>
      </c>
      <c r="AH340" s="126">
        <f>AF340/VLOOKUP($S340,'CP$'!$B$5:$D$74,2,FALSE)</f>
        <v/>
      </c>
      <c r="AI340" s="126">
        <f>AG340/VLOOKUP($S340,'CP$'!$B$5:$D$74,2,FALSE)</f>
        <v/>
      </c>
      <c r="AJ340" s="52" t="n"/>
      <c r="AK340" s="127" t="inlineStr">
        <is>
          <t>Sales Variable</t>
        </is>
      </c>
      <c r="AL340" s="218" t="n"/>
      <c r="AM340" s="129" t="n"/>
      <c r="AN340" s="121" t="n"/>
      <c r="AO340" s="130" t="n"/>
      <c r="AP340" s="131">
        <f>IFERROR(AO340/AM340,"")</f>
        <v/>
      </c>
      <c r="AQ340" s="219">
        <f>AO340*CC340</f>
        <v/>
      </c>
      <c r="AR340" s="219" t="n"/>
      <c r="AS340" s="220">
        <f>AQ340-AR340</f>
        <v/>
      </c>
      <c r="AT340" s="217">
        <f>AS340/VLOOKUP($T340,'USD Converstion'!$C$7:$D$174,2,FALSE)</f>
        <v/>
      </c>
      <c r="AU340" s="52" t="n"/>
      <c r="AV340" s="221" t="n">
        <v>43957</v>
      </c>
      <c r="AW340" s="222" t="n">
        <v>14665.76699029126</v>
      </c>
      <c r="AX340" s="222" t="n"/>
      <c r="AY340" s="223" t="n"/>
      <c r="AZ340" s="52" t="n"/>
      <c r="BA340" s="137" t="n"/>
      <c r="BB340" s="138" t="inlineStr">
        <is>
          <t xml:space="preserve"> </t>
        </is>
      </c>
      <c r="BC340" s="52" t="n"/>
      <c r="BD340" s="219" t="n">
        <v>114240</v>
      </c>
      <c r="BE340" s="219" t="n">
        <v>28650</v>
      </c>
      <c r="BF340" s="219" t="n"/>
      <c r="BG340" s="120">
        <f>BF340+BE340+BD340</f>
        <v/>
      </c>
      <c r="BH340" s="217">
        <f>IF(LOWER(T340)="ILS",12,1)*BG340/VLOOKUP($T340,CPC_USDConversion_xlTbl[[Currency2]:[Units/1 USD]],2,FALSE)</f>
        <v/>
      </c>
      <c r="BI340" s="224">
        <f>BH340/VLOOKUP($S340,'CP$'!$B$5:$D$74,2,FALSE)</f>
        <v/>
      </c>
      <c r="BJ340" s="140" t="n">
        <v>110000</v>
      </c>
      <c r="BK340" s="140" t="n">
        <v>160000</v>
      </c>
      <c r="BL340" s="141">
        <f>IFERROR(U340/X340,"")</f>
        <v/>
      </c>
      <c r="BM340" s="141">
        <f>IFERROR(V340/X340,"")</f>
        <v/>
      </c>
      <c r="BN340" s="141">
        <f>IFERROR(W340/X340,"")</f>
        <v/>
      </c>
      <c r="BO340" s="141">
        <f>IFERROR(AA340/AD340,"")</f>
        <v/>
      </c>
      <c r="BP340" s="141">
        <f>IFERROR(AB340/AD340,"")</f>
        <v/>
      </c>
      <c r="BQ340" s="141">
        <f>IFERROR(AC340/AD340,"")</f>
        <v/>
      </c>
      <c r="BR340" s="119" t="n">
        <v>3</v>
      </c>
      <c r="BS340" s="119" t="n">
        <v>3</v>
      </c>
      <c r="BT340" s="119" t="n">
        <v>4</v>
      </c>
      <c r="BU340" s="119" t="n">
        <v>0</v>
      </c>
      <c r="BV340" s="119" t="n"/>
      <c r="BW340" s="119" t="n"/>
      <c r="BX340" s="119" t="n"/>
      <c r="BY340" s="119" t="n"/>
      <c r="BZ340" s="119" t="inlineStr">
        <is>
          <t>Employee</t>
        </is>
      </c>
      <c r="CA340" s="142" t="inlineStr">
        <is>
          <t>E31P</t>
        </is>
      </c>
      <c r="CB340" s="131" t="n">
        <v>1</v>
      </c>
      <c r="CC340" s="143">
        <f>IF(P340&gt;1,1,P340)*CB340</f>
        <v/>
      </c>
      <c r="CD340" s="143" t="n"/>
      <c r="CE340" s="222" t="n">
        <v>32683.56</v>
      </c>
      <c r="CF340" s="86" t="n"/>
      <c r="CG340" s="219" t="n">
        <v>143780.4878048781</v>
      </c>
      <c r="CH340" s="217">
        <f>IF(LOWER(T340)="ILS",12,1)*CG340/VLOOKUP($T340,CPC_USDConversion_xlTbl[[Currency2]:[Units/1 USD]],2,FALSE)</f>
        <v/>
      </c>
      <c r="CI340" s="225">
        <f>AF340</f>
        <v/>
      </c>
      <c r="CJ340" s="225">
        <f>IFERROR(CI340-CH340,"")</f>
        <v/>
      </c>
      <c r="CK340" s="140">
        <f>ROUND(AN340*CC340,-2)</f>
        <v/>
      </c>
      <c r="CL340" s="217">
        <f>CK340/VLOOKUP($T340,'USD Converstion'!$C$7:$D$174,2,FALSE)</f>
        <v/>
      </c>
      <c r="CM340" s="145">
        <f>IF(AD340&gt;X340,1,0)</f>
        <v/>
      </c>
      <c r="CN340" s="225">
        <f>IF(CM340&gt;0,AG340,0)</f>
        <v/>
      </c>
      <c r="CO340" s="225">
        <f>IF(CM340=0,0,AF340)</f>
        <v/>
      </c>
      <c r="CP340" s="146" t="n">
        <v>0</v>
      </c>
      <c r="CQ340" s="147" t="n">
        <v>0</v>
      </c>
      <c r="CR340" s="225">
        <f>AM340/VLOOKUP(T340,'USD Converstion'!$C$7:$D$174,2,FALSE)</f>
        <v/>
      </c>
      <c r="CS340" s="226">
        <f>AT340</f>
        <v/>
      </c>
      <c r="CT340" s="222" t="n">
        <v>0</v>
      </c>
      <c r="CU340" s="227" t="n">
        <v>0</v>
      </c>
      <c r="CV340" s="145">
        <f>IF(AX340&gt;0,1,0)</f>
        <v/>
      </c>
      <c r="CW340" s="145">
        <f>IF(AY340&gt;0,1,0)</f>
        <v/>
      </c>
      <c r="CX340" s="52" t="n">
        <v>0</v>
      </c>
      <c r="DM340">
        <f>IF(LOWER(T340)="ILS",12,1)*Y340/VLOOKUP($T340,CPC_USDConversion_xlTbl[[Currency2]:[Units/1 USD]],2,FALSE)</f>
        <v/>
      </c>
    </row>
    <row r="341">
      <c r="B341" s="113" t="n">
        <v>102884</v>
      </c>
      <c r="C341" s="113" t="n">
        <v>34840</v>
      </c>
      <c r="D341" s="113" t="n">
        <v>69336</v>
      </c>
      <c r="E341" s="114" t="inlineStr">
        <is>
          <t>Pierluigi Torriani</t>
        </is>
      </c>
      <c r="F341" s="152" t="inlineStr">
        <is>
          <t>SE Manager, Italy</t>
        </is>
      </c>
      <c r="G341" s="113" t="inlineStr">
        <is>
          <t>Security Engineering, SER</t>
        </is>
      </c>
      <c r="H341" s="113" t="inlineStr">
        <is>
          <t>David Gubiani</t>
        </is>
      </c>
      <c r="I341" s="113" t="inlineStr">
        <is>
          <t>Peter Sandkuijl</t>
        </is>
      </c>
      <c r="J341" s="114" t="inlineStr">
        <is>
          <t>Bruno Darmon</t>
        </is>
      </c>
      <c r="K341" s="114" t="inlineStr">
        <is>
          <t>Bruno Darmon</t>
        </is>
      </c>
      <c r="L341" s="113" t="inlineStr">
        <is>
          <t>EMEA Sales</t>
        </is>
      </c>
      <c r="M341" s="115" t="n">
        <v>1</v>
      </c>
      <c r="N341" s="151">
        <f>LEFT(CA341,3)</f>
        <v/>
      </c>
      <c r="O341" s="216" t="n">
        <v>42072</v>
      </c>
      <c r="P341" s="118">
        <f>($D$5-O341)/365</f>
        <v/>
      </c>
      <c r="Q341" s="119">
        <f>Q341</f>
        <v/>
      </c>
      <c r="R341" s="52" t="n"/>
      <c r="S341" s="120" t="inlineStr">
        <is>
          <t>Italy</t>
        </is>
      </c>
      <c r="T341" s="120" t="inlineStr">
        <is>
          <t>EUR</t>
        </is>
      </c>
      <c r="U341" s="120" t="n">
        <v>135500</v>
      </c>
      <c r="V341" s="120" t="n">
        <v>23209.09090909091</v>
      </c>
      <c r="W341" s="120" t="n"/>
      <c r="X341" s="120">
        <f>W341+V341+U341</f>
        <v/>
      </c>
      <c r="Y341" s="121" t="n"/>
      <c r="Z341" s="121" t="n"/>
      <c r="AA341" s="122" t="n"/>
      <c r="AB341" s="122" t="n"/>
      <c r="AC341" s="122" t="n"/>
      <c r="AD341" s="123">
        <f>AC341+AB341+AA341</f>
        <v/>
      </c>
      <c r="AE341" s="124">
        <f>IFERROR(AD341/X341-1,"")</f>
        <v/>
      </c>
      <c r="AF341" s="217">
        <f>IF(LOWER(T341)="ILS",12,1)*X341/VLOOKUP($T341,CPC_USDConversion_xlTbl[[Currency2]:[Units/1 USD]],2,FALSE)</f>
        <v/>
      </c>
      <c r="AG341" s="217">
        <f>IF(LOWER(T341)="ILS",12,1)*AD341/VLOOKUP($T341,CPC_USDConversion_xlTbl[[Currency2]:[Units/1 USD]],2,FALSE)</f>
        <v/>
      </c>
      <c r="AH341" s="126">
        <f>AF341/VLOOKUP($S341,'CP$'!$B$5:$D$74,2,FALSE)</f>
        <v/>
      </c>
      <c r="AI341" s="126">
        <f>AG341/VLOOKUP($S341,'CP$'!$B$5:$D$74,2,FALSE)</f>
        <v/>
      </c>
      <c r="AJ341" s="52" t="n"/>
      <c r="AK341" s="127" t="inlineStr">
        <is>
          <t>Sales Variable</t>
        </is>
      </c>
      <c r="AL341" s="218" t="n"/>
      <c r="AM341" s="129" t="n"/>
      <c r="AN341" s="121" t="n"/>
      <c r="AO341" s="130" t="n"/>
      <c r="AP341" s="131">
        <f>IFERROR(AO341/AM341,"")</f>
        <v/>
      </c>
      <c r="AQ341" s="219">
        <f>AO341*CC341</f>
        <v/>
      </c>
      <c r="AR341" s="219" t="n"/>
      <c r="AS341" s="220">
        <f>AQ341-AR341</f>
        <v/>
      </c>
      <c r="AT341" s="217">
        <f>AS341/VLOOKUP($T341,'USD Converstion'!$C$7:$D$174,2,FALSE)</f>
        <v/>
      </c>
      <c r="AU341" s="52" t="n"/>
      <c r="AV341" s="221" t="n">
        <v>43957</v>
      </c>
      <c r="AW341" s="222" t="n">
        <v>19589.26213592233</v>
      </c>
      <c r="AX341" s="222" t="n"/>
      <c r="AY341" s="223" t="n"/>
      <c r="AZ341" s="52" t="n"/>
      <c r="BA341" s="137" t="n"/>
      <c r="BB341" s="138" t="inlineStr">
        <is>
          <t xml:space="preserve"> </t>
        </is>
      </c>
      <c r="BC341" s="52" t="n"/>
      <c r="BD341" s="219" t="n">
        <v>96000</v>
      </c>
      <c r="BE341" s="219" t="n">
        <v>24000</v>
      </c>
      <c r="BF341" s="219" t="n"/>
      <c r="BG341" s="120">
        <f>BF341+BE341+BD341</f>
        <v/>
      </c>
      <c r="BH341" s="217">
        <f>IF(LOWER(T341)="ILS",12,1)*BG341/VLOOKUP($T341,CPC_USDConversion_xlTbl[[Currency2]:[Units/1 USD]],2,FALSE)</f>
        <v/>
      </c>
      <c r="BI341" s="224">
        <f>BH341/VLOOKUP($S341,'CP$'!$B$5:$D$74,2,FALSE)</f>
        <v/>
      </c>
      <c r="BJ341" s="140" t="n">
        <v>85000</v>
      </c>
      <c r="BK341" s="140" t="n">
        <v>130000</v>
      </c>
      <c r="BL341" s="141">
        <f>IFERROR(U341/X341,"")</f>
        <v/>
      </c>
      <c r="BM341" s="141">
        <f>IFERROR(V341/X341,"")</f>
        <v/>
      </c>
      <c r="BN341" s="141">
        <f>IFERROR(W341/X341,"")</f>
        <v/>
      </c>
      <c r="BO341" s="141">
        <f>IFERROR(AA341/AD341,"")</f>
        <v/>
      </c>
      <c r="BP341" s="141">
        <f>IFERROR(AB341/AD341,"")</f>
        <v/>
      </c>
      <c r="BQ341" s="141">
        <f>IFERROR(AC341/AD341,"")</f>
        <v/>
      </c>
      <c r="BR341" s="119" t="n">
        <v>4</v>
      </c>
      <c r="BS341" s="119" t="n">
        <v>5</v>
      </c>
      <c r="BT341" s="119" t="n">
        <v>4</v>
      </c>
      <c r="BU341" s="119" t="n">
        <v>0</v>
      </c>
      <c r="BV341" s="119" t="n"/>
      <c r="BW341" s="119" t="n"/>
      <c r="BX341" s="119" t="n"/>
      <c r="BY341" s="119" t="n"/>
      <c r="BZ341" s="119" t="inlineStr">
        <is>
          <t>Employee</t>
        </is>
      </c>
      <c r="CA341" s="142" t="inlineStr">
        <is>
          <t>E41M</t>
        </is>
      </c>
      <c r="CB341" s="131" t="n">
        <v>1</v>
      </c>
      <c r="CC341" s="143">
        <f>IF(P341&gt;1,1,P341)*CB341</f>
        <v/>
      </c>
      <c r="CD341" s="143" t="n"/>
      <c r="CE341" s="222" t="n">
        <v>59381.12</v>
      </c>
      <c r="CF341" s="86" t="n"/>
      <c r="CG341" s="219" t="n">
        <v>123126.8292682927</v>
      </c>
      <c r="CH341" s="217">
        <f>IF(LOWER(T341)="ILS",12,1)*CG341/VLOOKUP($T341,CPC_USDConversion_xlTbl[[Currency2]:[Units/1 USD]],2,FALSE)</f>
        <v/>
      </c>
      <c r="CI341" s="225">
        <f>AF341</f>
        <v/>
      </c>
      <c r="CJ341" s="225">
        <f>IFERROR(CI341-CH341,"")</f>
        <v/>
      </c>
      <c r="CK341" s="140">
        <f>ROUND(AN341*CC341,-2)</f>
        <v/>
      </c>
      <c r="CL341" s="217">
        <f>CK341/VLOOKUP($T341,'USD Converstion'!$C$7:$D$174,2,FALSE)</f>
        <v/>
      </c>
      <c r="CM341" s="145">
        <f>IF(AD341&gt;X341,1,0)</f>
        <v/>
      </c>
      <c r="CN341" s="225">
        <f>IF(CM341&gt;0,AG341,0)</f>
        <v/>
      </c>
      <c r="CO341" s="225">
        <f>IF(CM341=0,0,AF341)</f>
        <v/>
      </c>
      <c r="CP341" s="146" t="n">
        <v>0</v>
      </c>
      <c r="CQ341" s="147" t="n">
        <v>0</v>
      </c>
      <c r="CR341" s="225">
        <f>AM341/VLOOKUP(T341,'USD Converstion'!$C$7:$D$174,2,FALSE)</f>
        <v/>
      </c>
      <c r="CS341" s="226">
        <f>AT341</f>
        <v/>
      </c>
      <c r="CT341" s="222" t="n">
        <v>0</v>
      </c>
      <c r="CU341" s="227" t="n">
        <v>0</v>
      </c>
      <c r="CV341" s="145">
        <f>IF(AX341&gt;0,1,0)</f>
        <v/>
      </c>
      <c r="CW341" s="145">
        <f>IF(AY341&gt;0,1,0)</f>
        <v/>
      </c>
      <c r="CX341" s="52" t="n">
        <v>0</v>
      </c>
      <c r="DM341">
        <f>IF(LOWER(T341)="ILS",12,1)*Y341/VLOOKUP($T341,CPC_USDConversion_xlTbl[[Currency2]:[Units/1 USD]],2,FALSE)</f>
        <v/>
      </c>
    </row>
    <row r="342">
      <c r="B342" s="113" t="n">
        <v>137205</v>
      </c>
      <c r="C342" s="113" t="n">
        <v>113673</v>
      </c>
      <c r="D342" s="113" t="n">
        <v>98725</v>
      </c>
      <c r="E342" s="114" t="inlineStr">
        <is>
          <t>Raul Villanua</t>
        </is>
      </c>
      <c r="F342" s="152" t="inlineStr">
        <is>
          <t>Security Engineer Team Leader</t>
        </is>
      </c>
      <c r="G342" s="113" t="inlineStr">
        <is>
          <t>Security Engineering, SER</t>
        </is>
      </c>
      <c r="H342" s="113" t="inlineStr">
        <is>
          <t>David Gubiani</t>
        </is>
      </c>
      <c r="I342" s="113" t="inlineStr">
        <is>
          <t>Peter Sandkuijl</t>
        </is>
      </c>
      <c r="J342" s="114" t="inlineStr">
        <is>
          <t>Bruno Darmon</t>
        </is>
      </c>
      <c r="K342" s="114" t="inlineStr">
        <is>
          <t>Bruno Darmon</t>
        </is>
      </c>
      <c r="L342" s="113" t="inlineStr">
        <is>
          <t>EMEA Sales</t>
        </is>
      </c>
      <c r="M342" s="115" t="n">
        <v>1</v>
      </c>
      <c r="N342" s="151">
        <f>LEFT(CA342,3)</f>
        <v/>
      </c>
      <c r="O342" s="216" t="n">
        <v>42030</v>
      </c>
      <c r="P342" s="118">
        <f>($D$5-O342)/365</f>
        <v/>
      </c>
      <c r="Q342" s="119">
        <f>Q342</f>
        <v/>
      </c>
      <c r="R342" s="52" t="n"/>
      <c r="S342" s="120" t="inlineStr">
        <is>
          <t>Spain</t>
        </is>
      </c>
      <c r="T342" s="120" t="inlineStr">
        <is>
          <t>EUR</t>
        </is>
      </c>
      <c r="U342" s="120" t="n">
        <v>114500</v>
      </c>
      <c r="V342" s="120" t="n">
        <v>19390.90909090909</v>
      </c>
      <c r="W342" s="120" t="n"/>
      <c r="X342" s="120">
        <f>W342+V342+U342</f>
        <v/>
      </c>
      <c r="Y342" s="121" t="n"/>
      <c r="Z342" s="121" t="n"/>
      <c r="AA342" s="122" t="n"/>
      <c r="AB342" s="122" t="n"/>
      <c r="AC342" s="122" t="n"/>
      <c r="AD342" s="123">
        <f>AC342+AB342+AA342</f>
        <v/>
      </c>
      <c r="AE342" s="124">
        <f>IFERROR(AD342/X342-1,"")</f>
        <v/>
      </c>
      <c r="AF342" s="217">
        <f>IF(LOWER(T342)="ILS",12,1)*X342/VLOOKUP($T342,CPC_USDConversion_xlTbl[[Currency2]:[Units/1 USD]],2,FALSE)</f>
        <v/>
      </c>
      <c r="AG342" s="217">
        <f>IF(LOWER(T342)="ILS",12,1)*AD342/VLOOKUP($T342,CPC_USDConversion_xlTbl[[Currency2]:[Units/1 USD]],2,FALSE)</f>
        <v/>
      </c>
      <c r="AH342" s="126">
        <f>AF342/VLOOKUP($S342,'CP$'!$B$5:$D$74,2,FALSE)</f>
        <v/>
      </c>
      <c r="AI342" s="126">
        <f>AG342/VLOOKUP($S342,'CP$'!$B$5:$D$74,2,FALSE)</f>
        <v/>
      </c>
      <c r="AJ342" s="52" t="n"/>
      <c r="AK342" s="127" t="inlineStr">
        <is>
          <t>Sales Variable</t>
        </is>
      </c>
      <c r="AL342" s="218" t="n"/>
      <c r="AM342" s="129" t="n"/>
      <c r="AN342" s="121" t="n"/>
      <c r="AO342" s="130" t="n"/>
      <c r="AP342" s="131">
        <f>IFERROR(AO342/AM342,"")</f>
        <v/>
      </c>
      <c r="AQ342" s="219">
        <f>AO342*CC342</f>
        <v/>
      </c>
      <c r="AR342" s="219" t="n"/>
      <c r="AS342" s="220">
        <f>AQ342-AR342</f>
        <v/>
      </c>
      <c r="AT342" s="217">
        <f>AS342/VLOOKUP($T342,'USD Converstion'!$C$7:$D$174,2,FALSE)</f>
        <v/>
      </c>
      <c r="AU342" s="52" t="n"/>
      <c r="AV342" s="221" t="n">
        <v>43957</v>
      </c>
      <c r="AW342" s="222" t="n">
        <v>19589.26213592233</v>
      </c>
      <c r="AX342" s="222" t="n"/>
      <c r="AY342" s="223" t="n"/>
      <c r="AZ342" s="52" t="n"/>
      <c r="BA342" s="137" t="inlineStr">
        <is>
          <t>January, 2021 - Title change from SE Tram Leader, Territories to Security Engineer Team Leader</t>
        </is>
      </c>
      <c r="BB342" s="138" t="inlineStr">
        <is>
          <t xml:space="preserve"> </t>
        </is>
      </c>
      <c r="BC342" s="52" t="n"/>
      <c r="BD342" s="219" t="n">
        <v>80000</v>
      </c>
      <c r="BE342" s="219" t="n">
        <v>20000</v>
      </c>
      <c r="BF342" s="219" t="n"/>
      <c r="BG342" s="120">
        <f>BF342+BE342+BD342</f>
        <v/>
      </c>
      <c r="BH342" s="217">
        <f>IF(LOWER(T342)="ILS",12,1)*BG342/VLOOKUP($T342,CPC_USDConversion_xlTbl[[Currency2]:[Units/1 USD]],2,FALSE)</f>
        <v/>
      </c>
      <c r="BI342" s="224">
        <f>BH342/VLOOKUP($S342,'CP$'!$B$5:$D$74,2,FALSE)</f>
        <v/>
      </c>
      <c r="BJ342" s="140" t="n">
        <v>90000</v>
      </c>
      <c r="BK342" s="140" t="n">
        <v>130000</v>
      </c>
      <c r="BL342" s="141">
        <f>IFERROR(U342/X342,"")</f>
        <v/>
      </c>
      <c r="BM342" s="141">
        <f>IFERROR(V342/X342,"")</f>
        <v/>
      </c>
      <c r="BN342" s="141">
        <f>IFERROR(W342/X342,"")</f>
        <v/>
      </c>
      <c r="BO342" s="141">
        <f>IFERROR(AA342/AD342,"")</f>
        <v/>
      </c>
      <c r="BP342" s="141">
        <f>IFERROR(AB342/AD342,"")</f>
        <v/>
      </c>
      <c r="BQ342" s="141">
        <f>IFERROR(AC342/AD342,"")</f>
        <v/>
      </c>
      <c r="BR342" s="119" t="n">
        <v>3</v>
      </c>
      <c r="BS342" s="119" t="n">
        <v>5</v>
      </c>
      <c r="BT342" s="119" t="n">
        <v>4</v>
      </c>
      <c r="BU342" s="119" t="n">
        <v>0</v>
      </c>
      <c r="BV342" s="119" t="n"/>
      <c r="BW342" s="119" t="n"/>
      <c r="BX342" s="119" t="n"/>
      <c r="BY342" s="119" t="n"/>
      <c r="BZ342" s="119" t="inlineStr">
        <is>
          <t>Employee</t>
        </is>
      </c>
      <c r="CA342" s="142" t="inlineStr">
        <is>
          <t>E41M</t>
        </is>
      </c>
      <c r="CB342" s="131" t="n">
        <v>1</v>
      </c>
      <c r="CC342" s="143">
        <f>IF(P342&gt;1,1,P342)*CB342</f>
        <v/>
      </c>
      <c r="CD342" s="143" t="n"/>
      <c r="CE342" s="222" t="n">
        <v>59381.12</v>
      </c>
      <c r="CF342" s="86" t="n"/>
      <c r="CG342" s="219" t="n">
        <v>102639.0243902439</v>
      </c>
      <c r="CH342" s="217">
        <f>IF(LOWER(T342)="ILS",12,1)*CG342/VLOOKUP($T342,CPC_USDConversion_xlTbl[[Currency2]:[Units/1 USD]],2,FALSE)</f>
        <v/>
      </c>
      <c r="CI342" s="225">
        <f>AF342</f>
        <v/>
      </c>
      <c r="CJ342" s="225">
        <f>IFERROR(CI342-CH342,"")</f>
        <v/>
      </c>
      <c r="CK342" s="140">
        <f>ROUND(AN342*CC342,-2)</f>
        <v/>
      </c>
      <c r="CL342" s="217">
        <f>CK342/VLOOKUP($T342,'USD Converstion'!$C$7:$D$174,2,FALSE)</f>
        <v/>
      </c>
      <c r="CM342" s="145">
        <f>IF(AD342&gt;X342,1,0)</f>
        <v/>
      </c>
      <c r="CN342" s="225">
        <f>IF(CM342&gt;0,AG342,0)</f>
        <v/>
      </c>
      <c r="CO342" s="225">
        <f>IF(CM342=0,0,AF342)</f>
        <v/>
      </c>
      <c r="CP342" s="146" t="n">
        <v>0</v>
      </c>
      <c r="CQ342" s="147" t="n">
        <v>0</v>
      </c>
      <c r="CR342" s="225">
        <f>AM342/VLOOKUP(T342,'USD Converstion'!$C$7:$D$174,2,FALSE)</f>
        <v/>
      </c>
      <c r="CS342" s="226">
        <f>AT342</f>
        <v/>
      </c>
      <c r="CT342" s="222" t="n">
        <v>0</v>
      </c>
      <c r="CU342" s="227" t="n">
        <v>0</v>
      </c>
      <c r="CV342" s="145">
        <f>IF(AX342&gt;0,1,0)</f>
        <v/>
      </c>
      <c r="CW342" s="145">
        <f>IF(AY342&gt;0,1,0)</f>
        <v/>
      </c>
      <c r="CX342" s="52" t="n">
        <v>0</v>
      </c>
      <c r="DM342">
        <f>IF(LOWER(T342)="ILS",12,1)*Y342/VLOOKUP($T342,CPC_USDConversion_xlTbl[[Currency2]:[Units/1 USD]],2,FALSE)</f>
        <v/>
      </c>
    </row>
    <row r="343">
      <c r="B343" s="113" t="n">
        <v>106284</v>
      </c>
      <c r="C343" s="113" t="n">
        <v>1038500</v>
      </c>
      <c r="D343" s="113" t="n">
        <v>37064</v>
      </c>
      <c r="E343" s="114" t="inlineStr">
        <is>
          <t>Richard Mutasa</t>
        </is>
      </c>
      <c r="F343" s="152" t="inlineStr">
        <is>
          <t>Security Engineer</t>
        </is>
      </c>
      <c r="G343" s="113" t="inlineStr">
        <is>
          <t>EMEA SE</t>
        </is>
      </c>
      <c r="H343" s="113" t="inlineStr">
        <is>
          <t>Peter Sandkuijl</t>
        </is>
      </c>
      <c r="I343" s="113" t="inlineStr">
        <is>
          <t>Peter Sandkuijl</t>
        </is>
      </c>
      <c r="J343" s="114" t="inlineStr">
        <is>
          <t>Bruno Darmon</t>
        </is>
      </c>
      <c r="K343" s="114" t="inlineStr">
        <is>
          <t>Bruno Darmon</t>
        </is>
      </c>
      <c r="L343" s="113" t="inlineStr">
        <is>
          <t>EMEA Sales</t>
        </is>
      </c>
      <c r="M343" s="115" t="n">
        <v>1</v>
      </c>
      <c r="N343" s="151">
        <f>LEFT(CA343,3)</f>
        <v/>
      </c>
      <c r="O343" s="216" t="n">
        <v>42671</v>
      </c>
      <c r="P343" s="118">
        <f>($D$5-O343)/365</f>
        <v/>
      </c>
      <c r="Q343" s="119">
        <f>Q343</f>
        <v/>
      </c>
      <c r="R343" s="52" t="n"/>
      <c r="S343" s="120" t="inlineStr">
        <is>
          <t>South Africa</t>
        </is>
      </c>
      <c r="T343" s="120" t="inlineStr">
        <is>
          <t>ZAR</t>
        </is>
      </c>
      <c r="U343" s="120" t="n">
        <v>759500</v>
      </c>
      <c r="V343" s="120" t="n">
        <v>136663.6363636364</v>
      </c>
      <c r="W343" s="120" t="n"/>
      <c r="X343" s="120">
        <f>W343+V343+U343</f>
        <v/>
      </c>
      <c r="Y343" s="121" t="n"/>
      <c r="Z343" s="121" t="n"/>
      <c r="AA343" s="122" t="n"/>
      <c r="AB343" s="122" t="n"/>
      <c r="AC343" s="122" t="n"/>
      <c r="AD343" s="123">
        <f>AC343+AB343+AA343</f>
        <v/>
      </c>
      <c r="AE343" s="124">
        <f>IFERROR(AD343/X343-1,"")</f>
        <v/>
      </c>
      <c r="AF343" s="217">
        <f>IF(LOWER(T343)="ILS",12,1)*X343/VLOOKUP($T343,CPC_USDConversion_xlTbl[[Currency2]:[Units/1 USD]],2,FALSE)</f>
        <v/>
      </c>
      <c r="AG343" s="217">
        <f>IF(LOWER(T343)="ILS",12,1)*AD343/VLOOKUP($T343,CPC_USDConversion_xlTbl[[Currency2]:[Units/1 USD]],2,FALSE)</f>
        <v/>
      </c>
      <c r="AH343" s="126">
        <f>AF343/VLOOKUP($S343,'CP$'!$B$5:$D$74,2,FALSE)</f>
        <v/>
      </c>
      <c r="AI343" s="126">
        <f>AG343/VLOOKUP($S343,'CP$'!$B$5:$D$74,2,FALSE)</f>
        <v/>
      </c>
      <c r="AJ343" s="52" t="n"/>
      <c r="AK343" s="127" t="inlineStr">
        <is>
          <t>Sales Variable</t>
        </is>
      </c>
      <c r="AL343" s="218" t="n"/>
      <c r="AM343" s="129" t="n"/>
      <c r="AN343" s="121" t="n"/>
      <c r="AO343" s="130" t="n"/>
      <c r="AP343" s="131">
        <f>IFERROR(AO343/AM343,"")</f>
        <v/>
      </c>
      <c r="AQ343" s="219">
        <f>AO343*CC343</f>
        <v/>
      </c>
      <c r="AR343" s="219" t="n"/>
      <c r="AS343" s="220">
        <f>AQ343-AR343</f>
        <v/>
      </c>
      <c r="AT343" s="217">
        <f>AS343/VLOOKUP($T343,'USD Converstion'!$C$7:$D$174,2,FALSE)</f>
        <v/>
      </c>
      <c r="AU343" s="52" t="n"/>
      <c r="AV343" s="221" t="n"/>
      <c r="AW343" s="222" t="n"/>
      <c r="AX343" s="222" t="n"/>
      <c r="AY343" s="223" t="n"/>
      <c r="AZ343" s="52" t="n"/>
      <c r="BA343" s="137" t="inlineStr">
        <is>
          <t>August, 2020 - JS change from E61P to E51P</t>
        </is>
      </c>
      <c r="BB343" s="138" t="inlineStr">
        <is>
          <t xml:space="preserve"> </t>
        </is>
      </c>
      <c r="BC343" s="52" t="n"/>
      <c r="BD343" s="219" t="n">
        <v>600000</v>
      </c>
      <c r="BE343" s="219" t="n">
        <v>150000</v>
      </c>
      <c r="BF343" s="219" t="n"/>
      <c r="BG343" s="120">
        <f>BF343+BE343+BD343</f>
        <v/>
      </c>
      <c r="BH343" s="217">
        <f>IF(LOWER(T343)="ILS",12,1)*BG343/VLOOKUP($T343,CPC_USDConversion_xlTbl[[Currency2]:[Units/1 USD]],2,FALSE)</f>
        <v/>
      </c>
      <c r="BI343" s="224">
        <f>BH343/VLOOKUP($S343,'CP$'!$B$5:$D$74,2,FALSE)</f>
        <v/>
      </c>
      <c r="BJ343" s="140" t="n">
        <v>700000</v>
      </c>
      <c r="BK343" s="140" t="n">
        <v>1100000</v>
      </c>
      <c r="BL343" s="141">
        <f>IFERROR(U343/X343,"")</f>
        <v/>
      </c>
      <c r="BM343" s="141">
        <f>IFERROR(V343/X343,"")</f>
        <v/>
      </c>
      <c r="BN343" s="141">
        <f>IFERROR(W343/X343,"")</f>
        <v/>
      </c>
      <c r="BO343" s="141">
        <f>IFERROR(AA343/AD343,"")</f>
        <v/>
      </c>
      <c r="BP343" s="141">
        <f>IFERROR(AB343/AD343,"")</f>
        <v/>
      </c>
      <c r="BQ343" s="141">
        <f>IFERROR(AC343/AD343,"")</f>
        <v/>
      </c>
      <c r="BR343" s="119" t="n">
        <v>2</v>
      </c>
      <c r="BS343" s="119" t="n">
        <v>2</v>
      </c>
      <c r="BT343" s="119" t="n">
        <v>4</v>
      </c>
      <c r="BU343" s="119" t="n">
        <v>0</v>
      </c>
      <c r="BV343" s="119" t="n"/>
      <c r="BW343" s="119" t="n"/>
      <c r="BX343" s="119" t="n"/>
      <c r="BY343" s="119" t="n"/>
      <c r="BZ343" s="119" t="inlineStr">
        <is>
          <t>Employee</t>
        </is>
      </c>
      <c r="CA343" s="142" t="inlineStr">
        <is>
          <t>E51P</t>
        </is>
      </c>
      <c r="CB343" s="131" t="n">
        <v>1</v>
      </c>
      <c r="CC343" s="143">
        <f>IF(P343&gt;1,1,P343)*CB343</f>
        <v/>
      </c>
      <c r="CD343" s="143" t="n"/>
      <c r="CE343" s="222" t="n"/>
      <c r="CF343" s="86" t="n"/>
      <c r="CG343" s="219" t="n">
        <v>731907.3170731708</v>
      </c>
      <c r="CH343" s="217">
        <f>IF(LOWER(T343)="ILS",12,1)*CG343/VLOOKUP($T343,CPC_USDConversion_xlTbl[[Currency2]:[Units/1 USD]],2,FALSE)</f>
        <v/>
      </c>
      <c r="CI343" s="225">
        <f>AF343</f>
        <v/>
      </c>
      <c r="CJ343" s="225">
        <f>IFERROR(CI343-CH343,"")</f>
        <v/>
      </c>
      <c r="CK343" s="140">
        <f>ROUND(AN343*CC343,-2)</f>
        <v/>
      </c>
      <c r="CL343" s="217">
        <f>CK343/VLOOKUP($T343,'USD Converstion'!$C$7:$D$174,2,FALSE)</f>
        <v/>
      </c>
      <c r="CM343" s="145">
        <f>IF(AD343&gt;X343,1,0)</f>
        <v/>
      </c>
      <c r="CN343" s="225">
        <f>IF(CM343&gt;0,AG343,0)</f>
        <v/>
      </c>
      <c r="CO343" s="225">
        <f>IF(CM343=0,0,AF343)</f>
        <v/>
      </c>
      <c r="CP343" s="146" t="n">
        <v>0</v>
      </c>
      <c r="CQ343" s="147" t="n">
        <v>0</v>
      </c>
      <c r="CR343" s="225">
        <f>AM343/VLOOKUP(T343,'USD Converstion'!$C$7:$D$174,2,FALSE)</f>
        <v/>
      </c>
      <c r="CS343" s="226">
        <f>AT343</f>
        <v/>
      </c>
      <c r="CT343" s="222" t="n">
        <v>0</v>
      </c>
      <c r="CU343" s="227" t="n">
        <v>0</v>
      </c>
      <c r="CV343" s="145">
        <f>IF(AX343&gt;0,1,0)</f>
        <v/>
      </c>
      <c r="CW343" s="145">
        <f>IF(AY343&gt;0,1,0)</f>
        <v/>
      </c>
      <c r="CX343" s="52" t="n">
        <v>0</v>
      </c>
      <c r="DM343">
        <f>IF(LOWER(T343)="ILS",12,1)*Y343/VLOOKUP($T343,CPC_USDConversion_xlTbl[[Currency2]:[Units/1 USD]],2,FALSE)</f>
        <v/>
      </c>
    </row>
    <row r="344">
      <c r="B344" s="113" t="n">
        <v>126794</v>
      </c>
      <c r="C344" s="113" t="n">
        <v>40886</v>
      </c>
      <c r="D344" s="113" t="n">
        <v>112527</v>
      </c>
      <c r="E344" s="114" t="inlineStr">
        <is>
          <t>Patrick Fetter</t>
        </is>
      </c>
      <c r="F344" s="152" t="inlineStr">
        <is>
          <t>Security Engineer</t>
        </is>
      </c>
      <c r="G344" s="113" t="inlineStr">
        <is>
          <t>Security Engineering, CER</t>
        </is>
      </c>
      <c r="H344" s="113" t="inlineStr">
        <is>
          <t>Christine Schoenig</t>
        </is>
      </c>
      <c r="I344" s="113" t="inlineStr">
        <is>
          <t>Peter Sandkuijl</t>
        </is>
      </c>
      <c r="J344" s="114" t="inlineStr">
        <is>
          <t>Bruno Darmon</t>
        </is>
      </c>
      <c r="K344" s="114" t="inlineStr">
        <is>
          <t>Bruno Darmon</t>
        </is>
      </c>
      <c r="L344" s="113" t="inlineStr">
        <is>
          <t>EMEA Sales</t>
        </is>
      </c>
      <c r="M344" s="115" t="n">
        <v>1</v>
      </c>
      <c r="N344" s="151">
        <f>LEFT(CA344,3)</f>
        <v/>
      </c>
      <c r="O344" s="216" t="n">
        <v>42155</v>
      </c>
      <c r="P344" s="118">
        <f>($D$5-O344)/365</f>
        <v/>
      </c>
      <c r="Q344" s="119">
        <f>Q344</f>
        <v/>
      </c>
      <c r="R344" s="52" t="n"/>
      <c r="S344" s="120" t="inlineStr">
        <is>
          <t>Austria</t>
        </is>
      </c>
      <c r="T344" s="120" t="inlineStr">
        <is>
          <t>EUR</t>
        </is>
      </c>
      <c r="U344" s="120" t="n">
        <v>139500</v>
      </c>
      <c r="V344" s="120" t="n">
        <v>23936.36363636364</v>
      </c>
      <c r="W344" s="120" t="n"/>
      <c r="X344" s="120">
        <f>W344+V344+U344</f>
        <v/>
      </c>
      <c r="Y344" s="121" t="n"/>
      <c r="Z344" s="121" t="n"/>
      <c r="AA344" s="122" t="n"/>
      <c r="AB344" s="122" t="n"/>
      <c r="AC344" s="122" t="n"/>
      <c r="AD344" s="123">
        <f>AC344+AB344+AA344</f>
        <v/>
      </c>
      <c r="AE344" s="124">
        <f>IFERROR(AD344/X344-1,"")</f>
        <v/>
      </c>
      <c r="AF344" s="217">
        <f>IF(LOWER(T344)="ILS",12,1)*X344/VLOOKUP($T344,CPC_USDConversion_xlTbl[[Currency2]:[Units/1 USD]],2,FALSE)</f>
        <v/>
      </c>
      <c r="AG344" s="217">
        <f>IF(LOWER(T344)="ILS",12,1)*AD344/VLOOKUP($T344,CPC_USDConversion_xlTbl[[Currency2]:[Units/1 USD]],2,FALSE)</f>
        <v/>
      </c>
      <c r="AH344" s="126">
        <f>AF344/VLOOKUP($S344,'CP$'!$B$5:$D$74,2,FALSE)</f>
        <v/>
      </c>
      <c r="AI344" s="126">
        <f>AG344/VLOOKUP($S344,'CP$'!$B$5:$D$74,2,FALSE)</f>
        <v/>
      </c>
      <c r="AJ344" s="52" t="n"/>
      <c r="AK344" s="127" t="inlineStr">
        <is>
          <t>Sales Variable</t>
        </is>
      </c>
      <c r="AL344" s="218" t="n"/>
      <c r="AM344" s="129" t="n"/>
      <c r="AN344" s="121" t="n"/>
      <c r="AO344" s="130" t="n"/>
      <c r="AP344" s="131">
        <f>IFERROR(AO344/AM344,"")</f>
        <v/>
      </c>
      <c r="AQ344" s="219">
        <f>AO344*CC344</f>
        <v/>
      </c>
      <c r="AR344" s="219" t="n"/>
      <c r="AS344" s="220">
        <f>AQ344-AR344</f>
        <v/>
      </c>
      <c r="AT344" s="217">
        <f>AS344/VLOOKUP($T344,'USD Converstion'!$C$7:$D$174,2,FALSE)</f>
        <v/>
      </c>
      <c r="AU344" s="52" t="n"/>
      <c r="AV344" s="221" t="n">
        <v>43957</v>
      </c>
      <c r="AW344" s="222" t="n">
        <v>19589.26213592233</v>
      </c>
      <c r="AX344" s="222" t="n"/>
      <c r="AY344" s="223" t="n"/>
      <c r="AZ344" s="52" t="n"/>
      <c r="BA344" s="137" t="inlineStr">
        <is>
          <t>May, 2020 - Status change from Employment Status:MLA to Employment Status:Employee || April, 2020 - Status change from Employment Status:Employee to Employment Status:MLA</t>
        </is>
      </c>
      <c r="BB344" s="138" t="inlineStr">
        <is>
          <t xml:space="preserve"> </t>
        </is>
      </c>
      <c r="BC344" s="52" t="n"/>
      <c r="BD344" s="219" t="n">
        <v>100000</v>
      </c>
      <c r="BE344" s="219" t="n">
        <v>25000</v>
      </c>
      <c r="BF344" s="219" t="n"/>
      <c r="BG344" s="120">
        <f>BF344+BE344+BD344</f>
        <v/>
      </c>
      <c r="BH344" s="217">
        <f>IF(LOWER(T344)="ILS",12,1)*BG344/VLOOKUP($T344,CPC_USDConversion_xlTbl[[Currency2]:[Units/1 USD]],2,FALSE)</f>
        <v/>
      </c>
      <c r="BI344" s="224">
        <f>BH344/VLOOKUP($S344,'CP$'!$B$5:$D$74,2,FALSE)</f>
        <v/>
      </c>
      <c r="BJ344" s="140" t="n">
        <v>90000</v>
      </c>
      <c r="BK344" s="140" t="n">
        <v>135000</v>
      </c>
      <c r="BL344" s="141">
        <f>IFERROR(U344/X344,"")</f>
        <v/>
      </c>
      <c r="BM344" s="141">
        <f>IFERROR(V344/X344,"")</f>
        <v/>
      </c>
      <c r="BN344" s="141">
        <f>IFERROR(W344/X344,"")</f>
        <v/>
      </c>
      <c r="BO344" s="141">
        <f>IFERROR(AA344/AD344,"")</f>
        <v/>
      </c>
      <c r="BP344" s="141">
        <f>IFERROR(AB344/AD344,"")</f>
        <v/>
      </c>
      <c r="BQ344" s="141">
        <f>IFERROR(AC344/AD344,"")</f>
        <v/>
      </c>
      <c r="BR344" s="119" t="n">
        <v>4</v>
      </c>
      <c r="BS344" s="119" t="n">
        <v>4</v>
      </c>
      <c r="BT344" s="119" t="n">
        <v>4</v>
      </c>
      <c r="BU344" s="119" t="n">
        <v>0</v>
      </c>
      <c r="BV344" s="119" t="n"/>
      <c r="BW344" s="119" t="n"/>
      <c r="BX344" s="119" t="n"/>
      <c r="BY344" s="119" t="n"/>
      <c r="BZ344" s="119" t="inlineStr">
        <is>
          <t>Employee</t>
        </is>
      </c>
      <c r="CA344" s="142" t="inlineStr">
        <is>
          <t>E41P</t>
        </is>
      </c>
      <c r="CB344" s="131" t="n">
        <v>1</v>
      </c>
      <c r="CC344" s="143">
        <f>IF(P344&gt;1,1,P344)*CB344</f>
        <v/>
      </c>
      <c r="CD344" s="143" t="n"/>
      <c r="CE344" s="222" t="n">
        <v>48366.88</v>
      </c>
      <c r="CF344" s="86" t="n"/>
      <c r="CG344" s="219" t="n">
        <v>127029.2682926829</v>
      </c>
      <c r="CH344" s="217">
        <f>IF(LOWER(T344)="ILS",12,1)*CG344/VLOOKUP($T344,CPC_USDConversion_xlTbl[[Currency2]:[Units/1 USD]],2,FALSE)</f>
        <v/>
      </c>
      <c r="CI344" s="225">
        <f>AF344</f>
        <v/>
      </c>
      <c r="CJ344" s="225">
        <f>IFERROR(CI344-CH344,"")</f>
        <v/>
      </c>
      <c r="CK344" s="140">
        <f>ROUND(AN344*CC344,-2)</f>
        <v/>
      </c>
      <c r="CL344" s="217">
        <f>CK344/VLOOKUP($T344,'USD Converstion'!$C$7:$D$174,2,FALSE)</f>
        <v/>
      </c>
      <c r="CM344" s="145">
        <f>IF(AD344&gt;X344,1,0)</f>
        <v/>
      </c>
      <c r="CN344" s="225">
        <f>IF(CM344&gt;0,AG344,0)</f>
        <v/>
      </c>
      <c r="CO344" s="225">
        <f>IF(CM344=0,0,AF344)</f>
        <v/>
      </c>
      <c r="CP344" s="146" t="n">
        <v>0</v>
      </c>
      <c r="CQ344" s="147" t="n">
        <v>0</v>
      </c>
      <c r="CR344" s="225">
        <f>AM344/VLOOKUP(T344,'USD Converstion'!$C$7:$D$174,2,FALSE)</f>
        <v/>
      </c>
      <c r="CS344" s="226">
        <f>AT344</f>
        <v/>
      </c>
      <c r="CT344" s="222" t="n">
        <v>0</v>
      </c>
      <c r="CU344" s="227" t="n">
        <v>0</v>
      </c>
      <c r="CV344" s="145">
        <f>IF(AX344&gt;0,1,0)</f>
        <v/>
      </c>
      <c r="CW344" s="145">
        <f>IF(AY344&gt;0,1,0)</f>
        <v/>
      </c>
      <c r="CX344" s="52" t="n">
        <v>0</v>
      </c>
      <c r="DM344">
        <f>IF(LOWER(T344)="ILS",12,1)*Y344/VLOOKUP($T344,CPC_USDConversion_xlTbl[[Currency2]:[Units/1 USD]],2,FALSE)</f>
        <v/>
      </c>
    </row>
    <row r="345">
      <c r="B345" s="113" t="n">
        <v>106634</v>
      </c>
      <c r="C345" s="113" t="n">
        <v>80732</v>
      </c>
      <c r="D345" s="113" t="n">
        <v>98894</v>
      </c>
      <c r="E345" s="114" t="inlineStr">
        <is>
          <t>Ron Lupu</t>
        </is>
      </c>
      <c r="F345" s="152" t="inlineStr">
        <is>
          <t>Security Engineer</t>
        </is>
      </c>
      <c r="G345" s="113" t="inlineStr">
        <is>
          <t>Security Engineering, Middle East</t>
        </is>
      </c>
      <c r="H345" s="113" t="inlineStr">
        <is>
          <t>Eran Nafusi</t>
        </is>
      </c>
      <c r="I345" s="113" t="inlineStr">
        <is>
          <t>Peter Sandkuijl</t>
        </is>
      </c>
      <c r="J345" s="114" t="inlineStr">
        <is>
          <t>Bruno Darmon</t>
        </is>
      </c>
      <c r="K345" s="114" t="inlineStr">
        <is>
          <t>Bruno Darmon</t>
        </is>
      </c>
      <c r="L345" s="113" t="inlineStr">
        <is>
          <t>EMEA Sales</t>
        </is>
      </c>
      <c r="M345" s="115" t="n">
        <v>1</v>
      </c>
      <c r="N345" s="151">
        <f>LEFT(CA345,3)</f>
        <v/>
      </c>
      <c r="O345" s="216" t="n">
        <v>40612</v>
      </c>
      <c r="P345" s="118">
        <f>($D$5-O345)/365</f>
        <v/>
      </c>
      <c r="Q345" s="119">
        <f>Q345</f>
        <v/>
      </c>
      <c r="R345" s="52" t="n"/>
      <c r="S345" s="120" t="inlineStr">
        <is>
          <t>Israel</t>
        </is>
      </c>
      <c r="T345" s="120" t="inlineStr">
        <is>
          <t>ILS</t>
        </is>
      </c>
      <c r="U345" s="120" t="n">
        <v>43500</v>
      </c>
      <c r="V345" s="120" t="n">
        <v>6481.818181818181</v>
      </c>
      <c r="W345" s="120" t="n"/>
      <c r="X345" s="120">
        <f>W345+V345+U345</f>
        <v/>
      </c>
      <c r="Y345" s="121" t="n"/>
      <c r="Z345" s="121" t="n"/>
      <c r="AA345" s="122" t="n"/>
      <c r="AB345" s="122" t="n"/>
      <c r="AC345" s="122" t="n"/>
      <c r="AD345" s="123">
        <f>AC345+AB345+AA345</f>
        <v/>
      </c>
      <c r="AE345" s="124">
        <f>IFERROR(AD345/X345-1,"")</f>
        <v/>
      </c>
      <c r="AF345" s="217">
        <f>IF(LOWER(T345)="ILS",12,1)*X345/VLOOKUP($T345,CPC_USDConversion_xlTbl[[Currency2]:[Units/1 USD]],2,FALSE)</f>
        <v/>
      </c>
      <c r="AG345" s="217">
        <f>IF(LOWER(T345)="ILS",12,1)*AD345/VLOOKUP($T345,CPC_USDConversion_xlTbl[[Currency2]:[Units/1 USD]],2,FALSE)</f>
        <v/>
      </c>
      <c r="AH345" s="126">
        <f>AF345/VLOOKUP($S345,'CP$'!$B$5:$D$74,2,FALSE)</f>
        <v/>
      </c>
      <c r="AI345" s="126">
        <f>AG345/VLOOKUP($S345,'CP$'!$B$5:$D$74,2,FALSE)</f>
        <v/>
      </c>
      <c r="AJ345" s="52" t="n"/>
      <c r="AK345" s="127" t="inlineStr">
        <is>
          <t>Sales Variable</t>
        </is>
      </c>
      <c r="AL345" s="218" t="n"/>
      <c r="AM345" s="129" t="n"/>
      <c r="AN345" s="121" t="n"/>
      <c r="AO345" s="130" t="n"/>
      <c r="AP345" s="131">
        <f>IFERROR(AO345/AM345,"")</f>
        <v/>
      </c>
      <c r="AQ345" s="219">
        <f>AO345*CC345</f>
        <v/>
      </c>
      <c r="AR345" s="219" t="n"/>
      <c r="AS345" s="220">
        <f>AQ345-AR345</f>
        <v/>
      </c>
      <c r="AT345" s="217">
        <f>AS345/VLOOKUP($T345,'USD Converstion'!$C$7:$D$174,2,FALSE)</f>
        <v/>
      </c>
      <c r="AU345" s="52" t="n"/>
      <c r="AV345" s="221" t="n">
        <v>43957</v>
      </c>
      <c r="AW345" s="222" t="n">
        <v>19589.26213592233</v>
      </c>
      <c r="AX345" s="222" t="n"/>
      <c r="AY345" s="223" t="n"/>
      <c r="AZ345" s="52" t="n"/>
      <c r="BA345" s="137" t="n"/>
      <c r="BB345" s="138" t="inlineStr">
        <is>
          <t xml:space="preserve"> </t>
        </is>
      </c>
      <c r="BC345" s="52" t="n"/>
      <c r="BD345" s="219" t="n">
        <v>26500</v>
      </c>
      <c r="BE345" s="219" t="n">
        <v>5500</v>
      </c>
      <c r="BF345" s="219" t="n"/>
      <c r="BG345" s="120">
        <f>BF345+BE345+BD345</f>
        <v/>
      </c>
      <c r="BH345" s="217">
        <f>IF(LOWER(T345)="ILS",12,1)*BG345/VLOOKUP($T345,CPC_USDConversion_xlTbl[[Currency2]:[Units/1 USD]],2,FALSE)</f>
        <v/>
      </c>
      <c r="BI345" s="224">
        <f>BH345/VLOOKUP($S345,'CP$'!$B$5:$D$74,2,FALSE)</f>
        <v/>
      </c>
      <c r="BJ345" s="140" t="n">
        <v>28000</v>
      </c>
      <c r="BK345" s="140" t="n">
        <v>40000</v>
      </c>
      <c r="BL345" s="141">
        <f>IFERROR(U345/X345,"")</f>
        <v/>
      </c>
      <c r="BM345" s="141">
        <f>IFERROR(V345/X345,"")</f>
        <v/>
      </c>
      <c r="BN345" s="141">
        <f>IFERROR(W345/X345,"")</f>
        <v/>
      </c>
      <c r="BO345" s="141">
        <f>IFERROR(AA345/AD345,"")</f>
        <v/>
      </c>
      <c r="BP345" s="141">
        <f>IFERROR(AB345/AD345,"")</f>
        <v/>
      </c>
      <c r="BQ345" s="141">
        <f>IFERROR(AC345/AD345,"")</f>
        <v/>
      </c>
      <c r="BR345" s="119" t="n">
        <v>5</v>
      </c>
      <c r="BS345" s="119" t="n">
        <v>5</v>
      </c>
      <c r="BT345" s="119" t="n">
        <v>5</v>
      </c>
      <c r="BU345" s="119" t="n">
        <v>0</v>
      </c>
      <c r="BV345" s="119" t="n"/>
      <c r="BW345" s="119" t="n"/>
      <c r="BX345" s="119" t="n"/>
      <c r="BY345" s="119" t="n"/>
      <c r="BZ345" s="119" t="inlineStr">
        <is>
          <t>Employee</t>
        </is>
      </c>
      <c r="CA345" s="142" t="inlineStr">
        <is>
          <t>E41P</t>
        </is>
      </c>
      <c r="CB345" s="131" t="n">
        <v>1</v>
      </c>
      <c r="CC345" s="143">
        <f>IF(P345&gt;1,1,P345)*CB345</f>
        <v/>
      </c>
      <c r="CD345" s="143" t="n"/>
      <c r="CE345" s="222" t="n">
        <v>45852.76</v>
      </c>
      <c r="CF345" s="86" t="n"/>
      <c r="CG345" s="219" t="n">
        <v>33370.73170731708</v>
      </c>
      <c r="CH345" s="217">
        <f>IF(LOWER(T345)="ILS",12,1)*CG345/VLOOKUP($T345,CPC_USDConversion_xlTbl[[Currency2]:[Units/1 USD]],2,FALSE)</f>
        <v/>
      </c>
      <c r="CI345" s="225">
        <f>AF345</f>
        <v/>
      </c>
      <c r="CJ345" s="225">
        <f>IFERROR(CI345-CH345,"")</f>
        <v/>
      </c>
      <c r="CK345" s="140">
        <f>ROUND(AN345*CC345,-2)</f>
        <v/>
      </c>
      <c r="CL345" s="217">
        <f>CK345/VLOOKUP($T345,'USD Converstion'!$C$7:$D$174,2,FALSE)</f>
        <v/>
      </c>
      <c r="CM345" s="145">
        <f>IF(AD345&gt;X345,1,0)</f>
        <v/>
      </c>
      <c r="CN345" s="225">
        <f>IF(CM345&gt;0,AG345,0)</f>
        <v/>
      </c>
      <c r="CO345" s="225">
        <f>IF(CM345=0,0,AF345)</f>
        <v/>
      </c>
      <c r="CP345" s="146" t="n">
        <v>0</v>
      </c>
      <c r="CQ345" s="147" t="n">
        <v>0</v>
      </c>
      <c r="CR345" s="225">
        <f>AM345/VLOOKUP(T345,'USD Converstion'!$C$7:$D$174,2,FALSE)</f>
        <v/>
      </c>
      <c r="CS345" s="226">
        <f>AT345</f>
        <v/>
      </c>
      <c r="CT345" s="222" t="n">
        <v>0</v>
      </c>
      <c r="CU345" s="227" t="n">
        <v>0</v>
      </c>
      <c r="CV345" s="145">
        <f>IF(AX345&gt;0,1,0)</f>
        <v/>
      </c>
      <c r="CW345" s="145">
        <f>IF(AY345&gt;0,1,0)</f>
        <v/>
      </c>
      <c r="CX345" s="52" t="n">
        <v>0</v>
      </c>
      <c r="DM345">
        <f>IF(LOWER(T345)="ILS",12,1)*Y345/VLOOKUP($T345,CPC_USDConversion_xlTbl[[Currency2]:[Units/1 USD]],2,FALSE)</f>
        <v/>
      </c>
    </row>
    <row r="346">
      <c r="B346" s="113" t="n">
        <v>118434</v>
      </c>
      <c r="C346" s="113" t="n">
        <v>77568</v>
      </c>
      <c r="D346" s="113" t="n">
        <v>30067</v>
      </c>
      <c r="E346" s="114" t="inlineStr">
        <is>
          <t>Rukome Agwae</t>
        </is>
      </c>
      <c r="F346" s="152" t="inlineStr">
        <is>
          <t>Security Engineer</t>
        </is>
      </c>
      <c r="G346" s="113" t="inlineStr">
        <is>
          <t>EMEA SE</t>
        </is>
      </c>
      <c r="H346" s="113" t="inlineStr">
        <is>
          <t>Peter Sandkuijl</t>
        </is>
      </c>
      <c r="I346" s="113" t="inlineStr">
        <is>
          <t>Peter Sandkuijl</t>
        </is>
      </c>
      <c r="J346" s="114" t="inlineStr">
        <is>
          <t>Bruno Darmon</t>
        </is>
      </c>
      <c r="K346" s="114" t="inlineStr">
        <is>
          <t>Bruno Darmon</t>
        </is>
      </c>
      <c r="L346" s="113" t="inlineStr">
        <is>
          <t>EMEA Sales</t>
        </is>
      </c>
      <c r="M346" s="115" t="n">
        <v>1</v>
      </c>
      <c r="N346" s="151">
        <f>LEFT(CA346,3)</f>
        <v/>
      </c>
      <c r="O346" s="216" t="n">
        <v>43528</v>
      </c>
      <c r="P346" s="118">
        <f>($D$5-O346)/365</f>
        <v/>
      </c>
      <c r="Q346" s="119">
        <f>Q346</f>
        <v/>
      </c>
      <c r="R346" s="52" t="n"/>
      <c r="S346" s="120" t="inlineStr">
        <is>
          <t>Nigeria</t>
        </is>
      </c>
      <c r="T346" s="120" t="inlineStr">
        <is>
          <t>NGN</t>
        </is>
      </c>
      <c r="U346" s="120" t="n">
        <v>14259500</v>
      </c>
      <c r="V346" s="120" t="n">
        <v>2591209.090909091</v>
      </c>
      <c r="W346" s="120" t="n"/>
      <c r="X346" s="120">
        <f>W346+V346+U346</f>
        <v/>
      </c>
      <c r="Y346" s="121" t="n"/>
      <c r="Z346" s="121" t="n"/>
      <c r="AA346" s="122" t="n"/>
      <c r="AB346" s="122" t="n"/>
      <c r="AC346" s="122" t="n"/>
      <c r="AD346" s="123">
        <f>AC346+AB346+AA346</f>
        <v/>
      </c>
      <c r="AE346" s="124">
        <f>IFERROR(AD346/X346-1,"")</f>
        <v/>
      </c>
      <c r="AF346" s="217">
        <f>IF(LOWER(T346)="ILS",12,1)*X346/VLOOKUP($T346,CPC_USDConversion_xlTbl[[Currency2]:[Units/1 USD]],2,FALSE)</f>
        <v/>
      </c>
      <c r="AG346" s="217">
        <f>IF(LOWER(T346)="ILS",12,1)*AD346/VLOOKUP($T346,CPC_USDConversion_xlTbl[[Currency2]:[Units/1 USD]],2,FALSE)</f>
        <v/>
      </c>
      <c r="AH346" s="126">
        <f>AF346/VLOOKUP($S346,'CP$'!$B$5:$D$74,2,FALSE)</f>
        <v/>
      </c>
      <c r="AI346" s="126">
        <f>AG346/VLOOKUP($S346,'CP$'!$B$5:$D$74,2,FALSE)</f>
        <v/>
      </c>
      <c r="AJ346" s="52" t="n"/>
      <c r="AK346" s="127" t="inlineStr">
        <is>
          <t>Sales Variable</t>
        </is>
      </c>
      <c r="AL346" s="218" t="n"/>
      <c r="AM346" s="129" t="n"/>
      <c r="AN346" s="121" t="n"/>
      <c r="AO346" s="130" t="n"/>
      <c r="AP346" s="131">
        <f>IFERROR(AO346/AM346,"")</f>
        <v/>
      </c>
      <c r="AQ346" s="219">
        <f>AO346*CC346</f>
        <v/>
      </c>
      <c r="AR346" s="219" t="n"/>
      <c r="AS346" s="220">
        <f>AQ346-AR346</f>
        <v/>
      </c>
      <c r="AT346" s="217">
        <f>AS346/VLOOKUP($T346,'USD Converstion'!$C$7:$D$174,2,FALSE)</f>
        <v/>
      </c>
      <c r="AU346" s="52" t="n"/>
      <c r="AV346" s="221" t="n">
        <v>43957</v>
      </c>
      <c r="AW346" s="222" t="n">
        <v>14665.76699029126</v>
      </c>
      <c r="AX346" s="222" t="n"/>
      <c r="AY346" s="223" t="n"/>
      <c r="AZ346" s="52" t="n"/>
      <c r="BA346" s="137" t="n"/>
      <c r="BB346" s="138" t="inlineStr">
        <is>
          <t xml:space="preserve"> </t>
        </is>
      </c>
      <c r="BC346" s="52" t="n"/>
      <c r="BD346" s="219" t="n">
        <v>11050000</v>
      </c>
      <c r="BE346" s="219" t="n">
        <v>1950000</v>
      </c>
      <c r="BF346" s="219" t="n"/>
      <c r="BG346" s="120">
        <f>BF346+BE346+BD346</f>
        <v/>
      </c>
      <c r="BH346" s="217">
        <f>IF(LOWER(T346)="ILS",12,1)*BG346/VLOOKUP($T346,CPC_USDConversion_xlTbl[[Currency2]:[Units/1 USD]],2,FALSE)</f>
        <v/>
      </c>
      <c r="BI346" s="224">
        <f>BH346/VLOOKUP($S346,'CP$'!$B$5:$D$74,2,FALSE)</f>
        <v/>
      </c>
      <c r="BJ346" s="140" t="n">
        <v>13000000</v>
      </c>
      <c r="BK346" s="140" t="n">
        <v>20000000</v>
      </c>
      <c r="BL346" s="141">
        <f>IFERROR(U346/X346,"")</f>
        <v/>
      </c>
      <c r="BM346" s="141">
        <f>IFERROR(V346/X346,"")</f>
        <v/>
      </c>
      <c r="BN346" s="141">
        <f>IFERROR(W346/X346,"")</f>
        <v/>
      </c>
      <c r="BO346" s="141">
        <f>IFERROR(AA346/AD346,"")</f>
        <v/>
      </c>
      <c r="BP346" s="141">
        <f>IFERROR(AB346/AD346,"")</f>
        <v/>
      </c>
      <c r="BQ346" s="141">
        <f>IFERROR(AC346/AD346,"")</f>
        <v/>
      </c>
      <c r="BR346" s="119" t="n">
        <v>4</v>
      </c>
      <c r="BS346" s="119" t="n">
        <v>5</v>
      </c>
      <c r="BT346" s="119" t="n">
        <v>4</v>
      </c>
      <c r="BU346" s="119" t="n">
        <v>0</v>
      </c>
      <c r="BV346" s="119" t="n"/>
      <c r="BW346" s="119" t="n"/>
      <c r="BX346" s="119" t="n"/>
      <c r="BY346" s="119" t="n"/>
      <c r="BZ346" s="119" t="inlineStr">
        <is>
          <t>Employee</t>
        </is>
      </c>
      <c r="CA346" s="142" t="inlineStr">
        <is>
          <t>E51P</t>
        </is>
      </c>
      <c r="CB346" s="131" t="n">
        <v>1</v>
      </c>
      <c r="CC346" s="143">
        <f>IF(P346&gt;1,1,P346)*CB346</f>
        <v/>
      </c>
      <c r="CD346" s="143" t="n"/>
      <c r="CE346" s="222" t="n">
        <v>16880.52</v>
      </c>
      <c r="CF346" s="86" t="n"/>
      <c r="CG346" s="219" t="n">
        <v>13902639.02439024</v>
      </c>
      <c r="CH346" s="217">
        <f>IF(LOWER(T346)="ILS",12,1)*CG346/VLOOKUP($T346,CPC_USDConversion_xlTbl[[Currency2]:[Units/1 USD]],2,FALSE)</f>
        <v/>
      </c>
      <c r="CI346" s="225">
        <f>AF346</f>
        <v/>
      </c>
      <c r="CJ346" s="225">
        <f>IFERROR(CI346-CH346,"")</f>
        <v/>
      </c>
      <c r="CK346" s="140">
        <f>ROUND(AN346*CC346,-2)</f>
        <v/>
      </c>
      <c r="CL346" s="217">
        <f>CK346/VLOOKUP($T346,'USD Converstion'!$C$7:$D$174,2,FALSE)</f>
        <v/>
      </c>
      <c r="CM346" s="145">
        <f>IF(AD346&gt;X346,1,0)</f>
        <v/>
      </c>
      <c r="CN346" s="225">
        <f>IF(CM346&gt;0,AG346,0)</f>
        <v/>
      </c>
      <c r="CO346" s="225">
        <f>IF(CM346=0,0,AF346)</f>
        <v/>
      </c>
      <c r="CP346" s="146" t="n">
        <v>0</v>
      </c>
      <c r="CQ346" s="147" t="n">
        <v>0</v>
      </c>
      <c r="CR346" s="225">
        <f>AM346/VLOOKUP(T346,'USD Converstion'!$C$7:$D$174,2,FALSE)</f>
        <v/>
      </c>
      <c r="CS346" s="226">
        <f>AT346</f>
        <v/>
      </c>
      <c r="CT346" s="222" t="n">
        <v>0</v>
      </c>
      <c r="CU346" s="227" t="n">
        <v>0</v>
      </c>
      <c r="CV346" s="145">
        <f>IF(AX346&gt;0,1,0)</f>
        <v/>
      </c>
      <c r="CW346" s="145">
        <f>IF(AY346&gt;0,1,0)</f>
        <v/>
      </c>
      <c r="CX346" s="52" t="n">
        <v>0</v>
      </c>
      <c r="DM346">
        <f>IF(LOWER(T346)="ILS",12,1)*Y346/VLOOKUP($T346,CPC_USDConversion_xlTbl[[Currency2]:[Units/1 USD]],2,FALSE)</f>
        <v/>
      </c>
    </row>
    <row r="347">
      <c r="B347" s="113" t="n">
        <v>135356</v>
      </c>
      <c r="C347" s="113" t="n">
        <v>25977</v>
      </c>
      <c r="D347" s="113" t="n">
        <v>63533</v>
      </c>
      <c r="E347" s="114" t="inlineStr">
        <is>
          <t>Saad Nizam</t>
        </is>
      </c>
      <c r="F347" s="152" t="inlineStr">
        <is>
          <t>Security Engineer</t>
        </is>
      </c>
      <c r="G347" s="113" t="inlineStr">
        <is>
          <t>Security Engineering, Middle East</t>
        </is>
      </c>
      <c r="H347" s="113" t="inlineStr">
        <is>
          <t>Eran Nafusi</t>
        </is>
      </c>
      <c r="I347" s="113" t="inlineStr">
        <is>
          <t>Peter Sandkuijl</t>
        </is>
      </c>
      <c r="J347" s="114" t="inlineStr">
        <is>
          <t>Bruno Darmon</t>
        </is>
      </c>
      <c r="K347" s="114" t="inlineStr">
        <is>
          <t>Bruno Darmon</t>
        </is>
      </c>
      <c r="L347" s="113" t="inlineStr">
        <is>
          <t>EMEA Sales</t>
        </is>
      </c>
      <c r="M347" s="115" t="n">
        <v>1</v>
      </c>
      <c r="N347" s="151">
        <f>LEFT(CA347,3)</f>
        <v/>
      </c>
      <c r="O347" s="216" t="n">
        <v>42369</v>
      </c>
      <c r="P347" s="118">
        <f>($D$5-O347)/365</f>
        <v/>
      </c>
      <c r="Q347" s="119">
        <f>Q347</f>
        <v/>
      </c>
      <c r="R347" s="52" t="n"/>
      <c r="S347" s="120" t="inlineStr">
        <is>
          <t>United Arab Emirates</t>
        </is>
      </c>
      <c r="T347" s="120" t="inlineStr">
        <is>
          <t>AED</t>
        </is>
      </c>
      <c r="U347" s="120" t="n">
        <v>459500</v>
      </c>
      <c r="V347" s="120" t="n">
        <v>82118.18181818181</v>
      </c>
      <c r="W347" s="120" t="n"/>
      <c r="X347" s="120">
        <f>W347+V347+U347</f>
        <v/>
      </c>
      <c r="Y347" s="121" t="n"/>
      <c r="Z347" s="121" t="n"/>
      <c r="AA347" s="122" t="n"/>
      <c r="AB347" s="122" t="n"/>
      <c r="AC347" s="122" t="n"/>
      <c r="AD347" s="123">
        <f>AC347+AB347+AA347</f>
        <v/>
      </c>
      <c r="AE347" s="124">
        <f>IFERROR(AD347/X347-1,"")</f>
        <v/>
      </c>
      <c r="AF347" s="217">
        <f>IF(LOWER(T347)="ILS",12,1)*X347/VLOOKUP($T347,CPC_USDConversion_xlTbl[[Currency2]:[Units/1 USD]],2,FALSE)</f>
        <v/>
      </c>
      <c r="AG347" s="217">
        <f>IF(LOWER(T347)="ILS",12,1)*AD347/VLOOKUP($T347,CPC_USDConversion_xlTbl[[Currency2]:[Units/1 USD]],2,FALSE)</f>
        <v/>
      </c>
      <c r="AH347" s="126">
        <f>AF347/VLOOKUP($S347,'CP$'!$B$5:$D$74,2,FALSE)</f>
        <v/>
      </c>
      <c r="AI347" s="126">
        <f>AG347/VLOOKUP($S347,'CP$'!$B$5:$D$74,2,FALSE)</f>
        <v/>
      </c>
      <c r="AJ347" s="52" t="n"/>
      <c r="AK347" s="127" t="inlineStr">
        <is>
          <t>Sales Variable</t>
        </is>
      </c>
      <c r="AL347" s="218" t="n"/>
      <c r="AM347" s="129" t="n"/>
      <c r="AN347" s="121" t="n"/>
      <c r="AO347" s="130" t="n"/>
      <c r="AP347" s="131">
        <f>IFERROR(AO347/AM347,"")</f>
        <v/>
      </c>
      <c r="AQ347" s="219">
        <f>AO347*CC347</f>
        <v/>
      </c>
      <c r="AR347" s="219" t="n"/>
      <c r="AS347" s="220">
        <f>AQ347-AR347</f>
        <v/>
      </c>
      <c r="AT347" s="217">
        <f>AS347/VLOOKUP($T347,'USD Converstion'!$C$7:$D$174,2,FALSE)</f>
        <v/>
      </c>
      <c r="AU347" s="52" t="n"/>
      <c r="AV347" s="221" t="n">
        <v>43859</v>
      </c>
      <c r="AW347" s="222" t="n">
        <v>19563.43689320388</v>
      </c>
      <c r="AX347" s="222" t="n"/>
      <c r="AY347" s="223" t="n"/>
      <c r="AZ347" s="52" t="n"/>
      <c r="BA347" s="137" t="n"/>
      <c r="BB347" s="138" t="inlineStr">
        <is>
          <t xml:space="preserve"> </t>
        </is>
      </c>
      <c r="BC347" s="52" t="n"/>
      <c r="BD347" s="219" t="n">
        <v>260000</v>
      </c>
      <c r="BE347" s="219" t="n">
        <v>65000</v>
      </c>
      <c r="BF347" s="219" t="n"/>
      <c r="BG347" s="120">
        <f>BF347+BE347+BD347</f>
        <v/>
      </c>
      <c r="BH347" s="217">
        <f>IF(LOWER(T347)="ILS",12,1)*BG347/VLOOKUP($T347,CPC_USDConversion_xlTbl[[Currency2]:[Units/1 USD]],2,FALSE)</f>
        <v/>
      </c>
      <c r="BI347" s="224">
        <f>BH347/VLOOKUP($S347,'CP$'!$B$5:$D$74,2,FALSE)</f>
        <v/>
      </c>
      <c r="BJ347" s="140" t="n">
        <v>420000</v>
      </c>
      <c r="BK347" s="140" t="n">
        <v>620000</v>
      </c>
      <c r="BL347" s="141">
        <f>IFERROR(U347/X347,"")</f>
        <v/>
      </c>
      <c r="BM347" s="141">
        <f>IFERROR(V347/X347,"")</f>
        <v/>
      </c>
      <c r="BN347" s="141">
        <f>IFERROR(W347/X347,"")</f>
        <v/>
      </c>
      <c r="BO347" s="141">
        <f>IFERROR(AA347/AD347,"")</f>
        <v/>
      </c>
      <c r="BP347" s="141">
        <f>IFERROR(AB347/AD347,"")</f>
        <v/>
      </c>
      <c r="BQ347" s="141">
        <f>IFERROR(AC347/AD347,"")</f>
        <v/>
      </c>
      <c r="BR347" s="119" t="n">
        <v>4</v>
      </c>
      <c r="BS347" s="119" t="n">
        <v>4</v>
      </c>
      <c r="BT347" s="119" t="n">
        <v>4</v>
      </c>
      <c r="BU347" s="119" t="n">
        <v>0</v>
      </c>
      <c r="BV347" s="119" t="n"/>
      <c r="BW347" s="119" t="n"/>
      <c r="BX347" s="119" t="n"/>
      <c r="BY347" s="119" t="n"/>
      <c r="BZ347" s="119" t="inlineStr">
        <is>
          <t>Employee</t>
        </is>
      </c>
      <c r="CA347" s="142" t="inlineStr">
        <is>
          <t>E41P</t>
        </is>
      </c>
      <c r="CB347" s="131" t="n">
        <v>1</v>
      </c>
      <c r="CC347" s="143">
        <f>IF(P347&gt;1,1,P347)*CB347</f>
        <v/>
      </c>
      <c r="CD347" s="143" t="n"/>
      <c r="CE347" s="222" t="n">
        <v>50521.84</v>
      </c>
      <c r="CF347" s="86" t="n"/>
      <c r="CG347" s="219" t="n">
        <v>439224.3902439025</v>
      </c>
      <c r="CH347" s="217">
        <f>IF(LOWER(T347)="ILS",12,1)*CG347/VLOOKUP($T347,CPC_USDConversion_xlTbl[[Currency2]:[Units/1 USD]],2,FALSE)</f>
        <v/>
      </c>
      <c r="CI347" s="225">
        <f>AF347</f>
        <v/>
      </c>
      <c r="CJ347" s="225">
        <f>IFERROR(CI347-CH347,"")</f>
        <v/>
      </c>
      <c r="CK347" s="140">
        <f>ROUND(AN347*CC347,-2)</f>
        <v/>
      </c>
      <c r="CL347" s="217">
        <f>CK347/VLOOKUP($T347,'USD Converstion'!$C$7:$D$174,2,FALSE)</f>
        <v/>
      </c>
      <c r="CM347" s="145">
        <f>IF(AD347&gt;X347,1,0)</f>
        <v/>
      </c>
      <c r="CN347" s="225">
        <f>IF(CM347&gt;0,AG347,0)</f>
        <v/>
      </c>
      <c r="CO347" s="225">
        <f>IF(CM347=0,0,AF347)</f>
        <v/>
      </c>
      <c r="CP347" s="146" t="n">
        <v>0</v>
      </c>
      <c r="CQ347" s="147" t="n">
        <v>0</v>
      </c>
      <c r="CR347" s="225">
        <f>AM347/VLOOKUP(T347,'USD Converstion'!$C$7:$D$174,2,FALSE)</f>
        <v/>
      </c>
      <c r="CS347" s="226">
        <f>AT347</f>
        <v/>
      </c>
      <c r="CT347" s="222" t="n">
        <v>0</v>
      </c>
      <c r="CU347" s="227" t="n">
        <v>0</v>
      </c>
      <c r="CV347" s="145">
        <f>IF(AX347&gt;0,1,0)</f>
        <v/>
      </c>
      <c r="CW347" s="145">
        <f>IF(AY347&gt;0,1,0)</f>
        <v/>
      </c>
      <c r="CX347" s="52" t="n">
        <v>0</v>
      </c>
      <c r="DM347">
        <f>IF(LOWER(T347)="ILS",12,1)*Y347/VLOOKUP($T347,CPC_USDConversion_xlTbl[[Currency2]:[Units/1 USD]],2,FALSE)</f>
        <v/>
      </c>
    </row>
    <row r="348">
      <c r="B348" s="113" t="n">
        <v>109630</v>
      </c>
      <c r="C348" s="113" t="n">
        <v>119961</v>
      </c>
      <c r="D348" s="113" t="n">
        <v>119494</v>
      </c>
      <c r="E348" s="114" t="inlineStr">
        <is>
          <t>Sameer Basha</t>
        </is>
      </c>
      <c r="F348" s="152" t="inlineStr">
        <is>
          <t>Security Engineer</t>
        </is>
      </c>
      <c r="G348" s="113" t="inlineStr">
        <is>
          <t>Security Engineering, Middle East</t>
        </is>
      </c>
      <c r="H348" s="113" t="inlineStr">
        <is>
          <t>Eran Nafusi</t>
        </is>
      </c>
      <c r="I348" s="113" t="inlineStr">
        <is>
          <t>Peter Sandkuijl</t>
        </is>
      </c>
      <c r="J348" s="114" t="inlineStr">
        <is>
          <t>Bruno Darmon</t>
        </is>
      </c>
      <c r="K348" s="114" t="inlineStr">
        <is>
          <t>Bruno Darmon</t>
        </is>
      </c>
      <c r="L348" s="113" t="inlineStr">
        <is>
          <t>EMEA Sales</t>
        </is>
      </c>
      <c r="M348" s="115" t="n">
        <v>1</v>
      </c>
      <c r="N348" s="151">
        <f>LEFT(CA348,3)</f>
        <v/>
      </c>
      <c r="O348" s="216" t="n">
        <v>43160</v>
      </c>
      <c r="P348" s="118">
        <f>($D$5-O348)/365</f>
        <v/>
      </c>
      <c r="Q348" s="119">
        <f>Q348</f>
        <v/>
      </c>
      <c r="R348" s="52" t="n"/>
      <c r="S348" s="120" t="inlineStr">
        <is>
          <t>United Arab Emirates</t>
        </is>
      </c>
      <c r="T348" s="120" t="inlineStr">
        <is>
          <t>AED</t>
        </is>
      </c>
      <c r="U348" s="120" t="n">
        <v>350750</v>
      </c>
      <c r="V348" s="120" t="n">
        <v>62481.81818181818</v>
      </c>
      <c r="W348" s="120" t="n"/>
      <c r="X348" s="120">
        <f>W348+V348+U348</f>
        <v/>
      </c>
      <c r="Y348" s="121" t="n"/>
      <c r="Z348" s="121" t="n"/>
      <c r="AA348" s="122" t="n"/>
      <c r="AB348" s="122" t="n"/>
      <c r="AC348" s="122" t="n"/>
      <c r="AD348" s="123">
        <f>AC348+AB348+AA348</f>
        <v/>
      </c>
      <c r="AE348" s="124">
        <f>IFERROR(AD348/X348-1,"")</f>
        <v/>
      </c>
      <c r="AF348" s="217">
        <f>IF(LOWER(T348)="ILS",12,1)*X348/VLOOKUP($T348,CPC_USDConversion_xlTbl[[Currency2]:[Units/1 USD]],2,FALSE)</f>
        <v/>
      </c>
      <c r="AG348" s="217">
        <f>IF(LOWER(T348)="ILS",12,1)*AD348/VLOOKUP($T348,CPC_USDConversion_xlTbl[[Currency2]:[Units/1 USD]],2,FALSE)</f>
        <v/>
      </c>
      <c r="AH348" s="126">
        <f>AF348/VLOOKUP($S348,'CP$'!$B$5:$D$74,2,FALSE)</f>
        <v/>
      </c>
      <c r="AI348" s="126">
        <f>AG348/VLOOKUP($S348,'CP$'!$B$5:$D$74,2,FALSE)</f>
        <v/>
      </c>
      <c r="AJ348" s="52" t="n"/>
      <c r="AK348" s="127" t="inlineStr">
        <is>
          <t>Sales Variable</t>
        </is>
      </c>
      <c r="AL348" s="218" t="n"/>
      <c r="AM348" s="129" t="n"/>
      <c r="AN348" s="121" t="n"/>
      <c r="AO348" s="130" t="n"/>
      <c r="AP348" s="131">
        <f>IFERROR(AO348/AM348,"")</f>
        <v/>
      </c>
      <c r="AQ348" s="219">
        <f>AO348*CC348</f>
        <v/>
      </c>
      <c r="AR348" s="219" t="n"/>
      <c r="AS348" s="220">
        <f>AQ348-AR348</f>
        <v/>
      </c>
      <c r="AT348" s="217">
        <f>AS348/VLOOKUP($T348,'USD Converstion'!$C$7:$D$174,2,FALSE)</f>
        <v/>
      </c>
      <c r="AU348" s="52" t="n"/>
      <c r="AV348" s="221" t="n"/>
      <c r="AW348" s="222" t="n"/>
      <c r="AX348" s="222" t="n"/>
      <c r="AY348" s="223" t="n"/>
      <c r="AZ348" s="52" t="n"/>
      <c r="BA348" s="137" t="n"/>
      <c r="BB348" s="138" t="inlineStr">
        <is>
          <t xml:space="preserve"> </t>
        </is>
      </c>
      <c r="BC348" s="52" t="n"/>
      <c r="BD348" s="219" t="n">
        <v>264960</v>
      </c>
      <c r="BE348" s="219" t="n">
        <v>66240</v>
      </c>
      <c r="BF348" s="219" t="n"/>
      <c r="BG348" s="120">
        <f>BF348+BE348+BD348</f>
        <v/>
      </c>
      <c r="BH348" s="217">
        <f>IF(LOWER(T348)="ILS",12,1)*BG348/VLOOKUP($T348,CPC_USDConversion_xlTbl[[Currency2]:[Units/1 USD]],2,FALSE)</f>
        <v/>
      </c>
      <c r="BI348" s="224">
        <f>BH348/VLOOKUP($S348,'CP$'!$B$5:$D$74,2,FALSE)</f>
        <v/>
      </c>
      <c r="BJ348" s="140" t="n">
        <v>300000</v>
      </c>
      <c r="BK348" s="140" t="n">
        <v>470000</v>
      </c>
      <c r="BL348" s="141">
        <f>IFERROR(U348/X348,"")</f>
        <v/>
      </c>
      <c r="BM348" s="141">
        <f>IFERROR(V348/X348,"")</f>
        <v/>
      </c>
      <c r="BN348" s="141">
        <f>IFERROR(W348/X348,"")</f>
        <v/>
      </c>
      <c r="BO348" s="141">
        <f>IFERROR(AA348/AD348,"")</f>
        <v/>
      </c>
      <c r="BP348" s="141">
        <f>IFERROR(AB348/AD348,"")</f>
        <v/>
      </c>
      <c r="BQ348" s="141">
        <f>IFERROR(AC348/AD348,"")</f>
        <v/>
      </c>
      <c r="BR348" s="119" t="n">
        <v>2</v>
      </c>
      <c r="BS348" s="119" t="n">
        <v>3</v>
      </c>
      <c r="BT348" s="119" t="n">
        <v>4</v>
      </c>
      <c r="BU348" s="119" t="n">
        <v>0</v>
      </c>
      <c r="BV348" s="119" t="n"/>
      <c r="BW348" s="119" t="n"/>
      <c r="BX348" s="119" t="n"/>
      <c r="BY348" s="119" t="n"/>
      <c r="BZ348" s="119" t="inlineStr">
        <is>
          <t>Employee</t>
        </is>
      </c>
      <c r="CA348" s="142" t="inlineStr">
        <is>
          <t>E51P</t>
        </is>
      </c>
      <c r="CB348" s="131" t="n">
        <v>1</v>
      </c>
      <c r="CC348" s="143">
        <f>IF(P348&gt;1,1,P348)*CB348</f>
        <v/>
      </c>
      <c r="CD348" s="143" t="n"/>
      <c r="CE348" s="222" t="n"/>
      <c r="CF348" s="86" t="n"/>
      <c r="CG348" s="219" t="n">
        <v>333273.1707317074</v>
      </c>
      <c r="CH348" s="217">
        <f>IF(LOWER(T348)="ILS",12,1)*CG348/VLOOKUP($T348,CPC_USDConversion_xlTbl[[Currency2]:[Units/1 USD]],2,FALSE)</f>
        <v/>
      </c>
      <c r="CI348" s="225">
        <f>AF348</f>
        <v/>
      </c>
      <c r="CJ348" s="225">
        <f>IFERROR(CI348-CH348,"")</f>
        <v/>
      </c>
      <c r="CK348" s="140">
        <f>ROUND(AN348*CC348,-2)</f>
        <v/>
      </c>
      <c r="CL348" s="217">
        <f>CK348/VLOOKUP($T348,'USD Converstion'!$C$7:$D$174,2,FALSE)</f>
        <v/>
      </c>
      <c r="CM348" s="145">
        <f>IF(AD348&gt;X348,1,0)</f>
        <v/>
      </c>
      <c r="CN348" s="225">
        <f>IF(CM348&gt;0,AG348,0)</f>
        <v/>
      </c>
      <c r="CO348" s="225">
        <f>IF(CM348=0,0,AF348)</f>
        <v/>
      </c>
      <c r="CP348" s="146" t="n">
        <v>0</v>
      </c>
      <c r="CQ348" s="147" t="n">
        <v>0</v>
      </c>
      <c r="CR348" s="225">
        <f>AM348/VLOOKUP(T348,'USD Converstion'!$C$7:$D$174,2,FALSE)</f>
        <v/>
      </c>
      <c r="CS348" s="226">
        <f>AT348</f>
        <v/>
      </c>
      <c r="CT348" s="222" t="n">
        <v>0</v>
      </c>
      <c r="CU348" s="227" t="n">
        <v>0</v>
      </c>
      <c r="CV348" s="145">
        <f>IF(AX348&gt;0,1,0)</f>
        <v/>
      </c>
      <c r="CW348" s="145">
        <f>IF(AY348&gt;0,1,0)</f>
        <v/>
      </c>
      <c r="CX348" s="52" t="n">
        <v>0</v>
      </c>
      <c r="DM348">
        <f>IF(LOWER(T348)="ILS",12,1)*Y348/VLOOKUP($T348,CPC_USDConversion_xlTbl[[Currency2]:[Units/1 USD]],2,FALSE)</f>
        <v/>
      </c>
    </row>
    <row r="349">
      <c r="B349" s="113" t="n">
        <v>120575</v>
      </c>
      <c r="C349" s="113" t="n">
        <v>37549</v>
      </c>
      <c r="D349" s="113" t="n">
        <v>112902</v>
      </c>
      <c r="E349" s="114" t="inlineStr">
        <is>
          <t>Tomas Ruzicka</t>
        </is>
      </c>
      <c r="F349" s="152" t="inlineStr">
        <is>
          <t>SE Team Leader, Czech Republic</t>
        </is>
      </c>
      <c r="G349" s="113" t="inlineStr">
        <is>
          <t>Security Engineering , Eastern Europe</t>
        </is>
      </c>
      <c r="H349" s="113" t="inlineStr">
        <is>
          <t>Peter Kovalcik</t>
        </is>
      </c>
      <c r="I349" s="113" t="inlineStr">
        <is>
          <t>Peter Sandkuijl</t>
        </is>
      </c>
      <c r="J349" s="114" t="inlineStr">
        <is>
          <t>Bruno Darmon</t>
        </is>
      </c>
      <c r="K349" s="114" t="inlineStr">
        <is>
          <t>Bruno Darmon</t>
        </is>
      </c>
      <c r="L349" s="113" t="inlineStr">
        <is>
          <t>EMEA Sales</t>
        </is>
      </c>
      <c r="M349" s="115" t="n">
        <v>1</v>
      </c>
      <c r="N349" s="151">
        <f>LEFT(CA349,3)</f>
        <v/>
      </c>
      <c r="O349" s="216" t="n">
        <v>42705</v>
      </c>
      <c r="P349" s="118">
        <f>($D$5-O349)/365</f>
        <v/>
      </c>
      <c r="Q349" s="119">
        <f>Q349</f>
        <v/>
      </c>
      <c r="R349" s="52" t="n"/>
      <c r="S349" s="120" t="inlineStr">
        <is>
          <t>Czech Republic</t>
        </is>
      </c>
      <c r="T349" s="120" t="inlineStr">
        <is>
          <t>CZK</t>
        </is>
      </c>
      <c r="U349" s="120" t="n">
        <v>2198150</v>
      </c>
      <c r="V349" s="120" t="n">
        <v>398236.3636363636</v>
      </c>
      <c r="W349" s="120" t="n"/>
      <c r="X349" s="120">
        <f>W349+V349+U349</f>
        <v/>
      </c>
      <c r="Y349" s="121" t="n"/>
      <c r="Z349" s="121" t="n"/>
      <c r="AA349" s="122" t="n"/>
      <c r="AB349" s="122" t="n"/>
      <c r="AC349" s="122" t="n"/>
      <c r="AD349" s="123">
        <f>AC349+AB349+AA349</f>
        <v/>
      </c>
      <c r="AE349" s="124">
        <f>IFERROR(AD349/X349-1,"")</f>
        <v/>
      </c>
      <c r="AF349" s="217">
        <f>IF(LOWER(T349)="ILS",12,1)*X349/VLOOKUP($T349,CPC_USDConversion_xlTbl[[Currency2]:[Units/1 USD]],2,FALSE)</f>
        <v/>
      </c>
      <c r="AG349" s="217">
        <f>IF(LOWER(T349)="ILS",12,1)*AD349/VLOOKUP($T349,CPC_USDConversion_xlTbl[[Currency2]:[Units/1 USD]],2,FALSE)</f>
        <v/>
      </c>
      <c r="AH349" s="126">
        <f>AF349/VLOOKUP($S349,'CP$'!$B$5:$D$74,2,FALSE)</f>
        <v/>
      </c>
      <c r="AI349" s="126">
        <f>AG349/VLOOKUP($S349,'CP$'!$B$5:$D$74,2,FALSE)</f>
        <v/>
      </c>
      <c r="AJ349" s="52" t="n"/>
      <c r="AK349" s="127" t="inlineStr">
        <is>
          <t>Sales Variable</t>
        </is>
      </c>
      <c r="AL349" s="218" t="n"/>
      <c r="AM349" s="129" t="n"/>
      <c r="AN349" s="121" t="n"/>
      <c r="AO349" s="130" t="n"/>
      <c r="AP349" s="131">
        <f>IFERROR(AO349/AM349,"")</f>
        <v/>
      </c>
      <c r="AQ349" s="219">
        <f>AO349*CC349</f>
        <v/>
      </c>
      <c r="AR349" s="219" t="n"/>
      <c r="AS349" s="220">
        <f>AQ349-AR349</f>
        <v/>
      </c>
      <c r="AT349" s="217">
        <f>AS349/VLOOKUP($T349,'USD Converstion'!$C$7:$D$174,2,FALSE)</f>
        <v/>
      </c>
      <c r="AU349" s="52" t="n"/>
      <c r="AV349" s="221" t="n">
        <v>43957</v>
      </c>
      <c r="AW349" s="222" t="n">
        <v>24410.18446601942</v>
      </c>
      <c r="AX349" s="222" t="n"/>
      <c r="AY349" s="223" t="n"/>
      <c r="AZ349" s="52" t="n"/>
      <c r="BA349" s="137" t="n"/>
      <c r="BB349" s="138" t="inlineStr">
        <is>
          <t xml:space="preserve"> </t>
        </is>
      </c>
      <c r="BC349" s="52" t="n"/>
      <c r="BD349" s="219" t="n">
        <v>1713920</v>
      </c>
      <c r="BE349" s="219" t="n">
        <v>428480</v>
      </c>
      <c r="BF349" s="219" t="n"/>
      <c r="BG349" s="120">
        <f>BF349+BE349+BD349</f>
        <v/>
      </c>
      <c r="BH349" s="217">
        <f>IF(LOWER(T349)="ILS",12,1)*BG349/VLOOKUP($T349,CPC_USDConversion_xlTbl[[Currency2]:[Units/1 USD]],2,FALSE)</f>
        <v/>
      </c>
      <c r="BI349" s="224">
        <f>BH349/VLOOKUP($S349,'CP$'!$B$5:$D$74,2,FALSE)</f>
        <v/>
      </c>
      <c r="BJ349" s="140" t="n">
        <v>1500000</v>
      </c>
      <c r="BK349" s="140" t="n">
        <v>2700000</v>
      </c>
      <c r="BL349" s="141">
        <f>IFERROR(U349/X349,"")</f>
        <v/>
      </c>
      <c r="BM349" s="141">
        <f>IFERROR(V349/X349,"")</f>
        <v/>
      </c>
      <c r="BN349" s="141">
        <f>IFERROR(W349/X349,"")</f>
        <v/>
      </c>
      <c r="BO349" s="141">
        <f>IFERROR(AA349/AD349,"")</f>
        <v/>
      </c>
      <c r="BP349" s="141">
        <f>IFERROR(AB349/AD349,"")</f>
        <v/>
      </c>
      <c r="BQ349" s="141">
        <f>IFERROR(AC349/AD349,"")</f>
        <v/>
      </c>
      <c r="BR349" s="119" t="n">
        <v>4</v>
      </c>
      <c r="BS349" s="119" t="n">
        <v>5</v>
      </c>
      <c r="BT349" s="119" t="n">
        <v>4</v>
      </c>
      <c r="BU349" s="119" t="n">
        <v>0</v>
      </c>
      <c r="BV349" s="119" t="n"/>
      <c r="BW349" s="119" t="n"/>
      <c r="BX349" s="119" t="n"/>
      <c r="BY349" s="119" t="n"/>
      <c r="BZ349" s="119" t="inlineStr">
        <is>
          <t>Employee</t>
        </is>
      </c>
      <c r="CA349" s="142" t="inlineStr">
        <is>
          <t>E41M</t>
        </is>
      </c>
      <c r="CB349" s="131" t="n">
        <v>1</v>
      </c>
      <c r="CC349" s="143">
        <f>IF(P349&gt;1,1,P349)*CB349</f>
        <v/>
      </c>
      <c r="CD349" s="143" t="n"/>
      <c r="CE349" s="222" t="n">
        <v>56268.4</v>
      </c>
      <c r="CF349" s="86" t="n"/>
      <c r="CG349" s="219" t="n">
        <v>2135468.292682927</v>
      </c>
      <c r="CH349" s="217">
        <f>IF(LOWER(T349)="ILS",12,1)*CG349/VLOOKUP($T349,CPC_USDConversion_xlTbl[[Currency2]:[Units/1 USD]],2,FALSE)</f>
        <v/>
      </c>
      <c r="CI349" s="225">
        <f>AF349</f>
        <v/>
      </c>
      <c r="CJ349" s="225">
        <f>IFERROR(CI349-CH349,"")</f>
        <v/>
      </c>
      <c r="CK349" s="140">
        <f>ROUND(AN349*CC349,-2)</f>
        <v/>
      </c>
      <c r="CL349" s="217">
        <f>CK349/VLOOKUP($T349,'USD Converstion'!$C$7:$D$174,2,FALSE)</f>
        <v/>
      </c>
      <c r="CM349" s="145">
        <f>IF(AD349&gt;X349,1,0)</f>
        <v/>
      </c>
      <c r="CN349" s="225">
        <f>IF(CM349&gt;0,AG349,0)</f>
        <v/>
      </c>
      <c r="CO349" s="225">
        <f>IF(CM349=0,0,AF349)</f>
        <v/>
      </c>
      <c r="CP349" s="146" t="n">
        <v>0</v>
      </c>
      <c r="CQ349" s="147" t="n">
        <v>0</v>
      </c>
      <c r="CR349" s="225">
        <f>AM349/VLOOKUP(T349,'USD Converstion'!$C$7:$D$174,2,FALSE)</f>
        <v/>
      </c>
      <c r="CS349" s="226">
        <f>AT349</f>
        <v/>
      </c>
      <c r="CT349" s="222" t="n">
        <v>0</v>
      </c>
      <c r="CU349" s="227" t="n">
        <v>0</v>
      </c>
      <c r="CV349" s="145">
        <f>IF(AX349&gt;0,1,0)</f>
        <v/>
      </c>
      <c r="CW349" s="145">
        <f>IF(AY349&gt;0,1,0)</f>
        <v/>
      </c>
      <c r="CX349" s="52" t="n">
        <v>0</v>
      </c>
      <c r="DM349">
        <f>IF(LOWER(T349)="ILS",12,1)*Y349/VLOOKUP($T349,CPC_USDConversion_xlTbl[[Currency2]:[Units/1 USD]],2,FALSE)</f>
        <v/>
      </c>
    </row>
    <row r="350">
      <c r="B350" s="113" t="n">
        <v>127365</v>
      </c>
      <c r="C350" s="113" t="n">
        <v>49045</v>
      </c>
      <c r="D350" s="113" t="n"/>
      <c r="E350" s="114" t="inlineStr">
        <is>
          <t>Valerio Del Nobile</t>
        </is>
      </c>
      <c r="F350" s="152" t="inlineStr">
        <is>
          <t>Security Engineer</t>
        </is>
      </c>
      <c r="G350" s="113" t="inlineStr">
        <is>
          <t>Security Engineering, SER</t>
        </is>
      </c>
      <c r="H350" s="113" t="inlineStr">
        <is>
          <t>David Gubiani</t>
        </is>
      </c>
      <c r="I350" s="113" t="inlineStr">
        <is>
          <t>Peter Sandkuijl</t>
        </is>
      </c>
      <c r="J350" s="114" t="inlineStr">
        <is>
          <t>Bruno Darmon</t>
        </is>
      </c>
      <c r="K350" s="114" t="inlineStr">
        <is>
          <t>Bruno Darmon</t>
        </is>
      </c>
      <c r="L350" s="113" t="inlineStr">
        <is>
          <t>EMEA Sales</t>
        </is>
      </c>
      <c r="M350" s="115" t="n">
        <v>1</v>
      </c>
      <c r="N350" s="151">
        <f>LEFT(CA350,3)</f>
        <v/>
      </c>
      <c r="O350" s="216" t="n">
        <v>40452</v>
      </c>
      <c r="P350" s="118">
        <f>($D$5-O350)/365</f>
        <v/>
      </c>
      <c r="Q350" s="119">
        <f>Q350</f>
        <v/>
      </c>
      <c r="R350" s="52" t="n"/>
      <c r="S350" s="120" t="inlineStr">
        <is>
          <t>Italy</t>
        </is>
      </c>
      <c r="T350" s="120" t="inlineStr">
        <is>
          <t>EUR</t>
        </is>
      </c>
      <c r="U350" s="120" t="n">
        <v>98500</v>
      </c>
      <c r="V350" s="120" t="n">
        <v>16481.81818181818</v>
      </c>
      <c r="W350" s="120" t="n"/>
      <c r="X350" s="120">
        <f>W350+V350+U350</f>
        <v/>
      </c>
      <c r="Y350" s="121" t="n"/>
      <c r="Z350" s="121" t="n"/>
      <c r="AA350" s="122" t="n"/>
      <c r="AB350" s="122" t="n"/>
      <c r="AC350" s="122" t="n"/>
      <c r="AD350" s="123">
        <f>AC350+AB350+AA350</f>
        <v/>
      </c>
      <c r="AE350" s="124">
        <f>IFERROR(AD350/X350-1,"")</f>
        <v/>
      </c>
      <c r="AF350" s="217">
        <f>IF(LOWER(T350)="ILS",12,1)*X350/VLOOKUP($T350,CPC_USDConversion_xlTbl[[Currency2]:[Units/1 USD]],2,FALSE)</f>
        <v/>
      </c>
      <c r="AG350" s="217">
        <f>IF(LOWER(T350)="ILS",12,1)*AD350/VLOOKUP($T350,CPC_USDConversion_xlTbl[[Currency2]:[Units/1 USD]],2,FALSE)</f>
        <v/>
      </c>
      <c r="AH350" s="126">
        <f>AF350/VLOOKUP($S350,'CP$'!$B$5:$D$74,2,FALSE)</f>
        <v/>
      </c>
      <c r="AI350" s="126">
        <f>AG350/VLOOKUP($S350,'CP$'!$B$5:$D$74,2,FALSE)</f>
        <v/>
      </c>
      <c r="AJ350" s="52" t="n"/>
      <c r="AK350" s="127" t="inlineStr">
        <is>
          <t>Sales Variable</t>
        </is>
      </c>
      <c r="AL350" s="218" t="n"/>
      <c r="AM350" s="129" t="n"/>
      <c r="AN350" s="121" t="n"/>
      <c r="AO350" s="130" t="n"/>
      <c r="AP350" s="131">
        <f>IFERROR(AO350/AM350,"")</f>
        <v/>
      </c>
      <c r="AQ350" s="219">
        <f>AO350*CC350</f>
        <v/>
      </c>
      <c r="AR350" s="219" t="n"/>
      <c r="AS350" s="220">
        <f>AQ350-AR350</f>
        <v/>
      </c>
      <c r="AT350" s="217">
        <f>AS350/VLOOKUP($T350,'USD Converstion'!$C$7:$D$174,2,FALSE)</f>
        <v/>
      </c>
      <c r="AU350" s="52" t="n"/>
      <c r="AV350" s="221" t="n">
        <v>43957</v>
      </c>
      <c r="AW350" s="222" t="n">
        <v>14665.76699029126</v>
      </c>
      <c r="AX350" s="222" t="n"/>
      <c r="AY350" s="223" t="n"/>
      <c r="AZ350" s="52" t="n"/>
      <c r="BA350" s="137" t="inlineStr">
        <is>
          <t>December, 2020 - Organization change from JS:E51P to JS:E41P</t>
        </is>
      </c>
      <c r="BB350" s="138" t="inlineStr">
        <is>
          <t xml:space="preserve"> </t>
        </is>
      </c>
      <c r="BC350" s="52" t="n"/>
      <c r="BD350" s="219" t="n">
        <v>67278</v>
      </c>
      <c r="BE350" s="219" t="n">
        <v>16822</v>
      </c>
      <c r="BF350" s="219" t="n"/>
      <c r="BG350" s="120">
        <f>BF350+BE350+BD350</f>
        <v/>
      </c>
      <c r="BH350" s="217">
        <f>IF(LOWER(T350)="ILS",12,1)*BG350/VLOOKUP($T350,CPC_USDConversion_xlTbl[[Currency2]:[Units/1 USD]],2,FALSE)</f>
        <v/>
      </c>
      <c r="BI350" s="224">
        <f>BH350/VLOOKUP($S350,'CP$'!$B$5:$D$74,2,FALSE)</f>
        <v/>
      </c>
      <c r="BJ350" s="140" t="n">
        <v>85000</v>
      </c>
      <c r="BK350" s="140" t="n">
        <v>130000</v>
      </c>
      <c r="BL350" s="141">
        <f>IFERROR(U350/X350,"")</f>
        <v/>
      </c>
      <c r="BM350" s="141">
        <f>IFERROR(V350/X350,"")</f>
        <v/>
      </c>
      <c r="BN350" s="141">
        <f>IFERROR(W350/X350,"")</f>
        <v/>
      </c>
      <c r="BO350" s="141">
        <f>IFERROR(AA350/AD350,"")</f>
        <v/>
      </c>
      <c r="BP350" s="141">
        <f>IFERROR(AB350/AD350,"")</f>
        <v/>
      </c>
      <c r="BQ350" s="141">
        <f>IFERROR(AC350/AD350,"")</f>
        <v/>
      </c>
      <c r="BR350" s="119" t="n">
        <v>4</v>
      </c>
      <c r="BS350" s="119" t="n">
        <v>4</v>
      </c>
      <c r="BT350" s="119" t="n">
        <v>4</v>
      </c>
      <c r="BU350" s="119" t="n">
        <v>0</v>
      </c>
      <c r="BV350" s="119" t="n"/>
      <c r="BW350" s="119" t="n"/>
      <c r="BX350" s="119" t="n"/>
      <c r="BY350" s="119" t="n"/>
      <c r="BZ350" s="119" t="inlineStr">
        <is>
          <t>Employee</t>
        </is>
      </c>
      <c r="CA350" s="142" t="inlineStr">
        <is>
          <t>E41P</t>
        </is>
      </c>
      <c r="CB350" s="131" t="n">
        <v>1</v>
      </c>
      <c r="CC350" s="143">
        <f>IF(P350&gt;1,1,P350)*CB350</f>
        <v/>
      </c>
      <c r="CD350" s="143" t="n"/>
      <c r="CE350" s="222" t="n">
        <v>45134.44</v>
      </c>
      <c r="CF350" s="86" t="n"/>
      <c r="CG350" s="219" t="n">
        <v>87029.26829268293</v>
      </c>
      <c r="CH350" s="217">
        <f>IF(LOWER(T350)="ILS",12,1)*CG350/VLOOKUP($T350,CPC_USDConversion_xlTbl[[Currency2]:[Units/1 USD]],2,FALSE)</f>
        <v/>
      </c>
      <c r="CI350" s="225">
        <f>AF350</f>
        <v/>
      </c>
      <c r="CJ350" s="225">
        <f>IFERROR(CI350-CH350,"")</f>
        <v/>
      </c>
      <c r="CK350" s="140">
        <f>ROUND(AN350*CC350,-2)</f>
        <v/>
      </c>
      <c r="CL350" s="217">
        <f>CK350/VLOOKUP($T350,'USD Converstion'!$C$7:$D$174,2,FALSE)</f>
        <v/>
      </c>
      <c r="CM350" s="145">
        <f>IF(AD350&gt;X350,1,0)</f>
        <v/>
      </c>
      <c r="CN350" s="225">
        <f>IF(CM350&gt;0,AG350,0)</f>
        <v/>
      </c>
      <c r="CO350" s="225">
        <f>IF(CM350=0,0,AF350)</f>
        <v/>
      </c>
      <c r="CP350" s="146" t="n">
        <v>0</v>
      </c>
      <c r="CQ350" s="147" t="n">
        <v>0</v>
      </c>
      <c r="CR350" s="225">
        <f>AM350/VLOOKUP(T350,'USD Converstion'!$C$7:$D$174,2,FALSE)</f>
        <v/>
      </c>
      <c r="CS350" s="226">
        <f>AT350</f>
        <v/>
      </c>
      <c r="CT350" s="222" t="n">
        <v>0</v>
      </c>
      <c r="CU350" s="227" t="n">
        <v>0</v>
      </c>
      <c r="CV350" s="145">
        <f>IF(AX350&gt;0,1,0)</f>
        <v/>
      </c>
      <c r="CW350" s="145">
        <f>IF(AY350&gt;0,1,0)</f>
        <v/>
      </c>
      <c r="CX350" s="52" t="n">
        <v>0</v>
      </c>
      <c r="DM350">
        <f>IF(LOWER(T350)="ILS",12,1)*Y350/VLOOKUP($T350,CPC_USDConversion_xlTbl[[Currency2]:[Units/1 USD]],2,FALSE)</f>
        <v/>
      </c>
    </row>
    <row r="351">
      <c r="B351" s="113" t="n">
        <v>131950</v>
      </c>
      <c r="C351" s="113" t="n">
        <v>34224</v>
      </c>
      <c r="D351" s="113" t="n">
        <v>121024</v>
      </c>
      <c r="E351" s="114" t="inlineStr">
        <is>
          <t>Tom Kendrick</t>
        </is>
      </c>
      <c r="F351" s="152" t="inlineStr">
        <is>
          <t>Security Expert EMEA</t>
        </is>
      </c>
      <c r="G351" s="113" t="inlineStr">
        <is>
          <t>Security Expert EMEA</t>
        </is>
      </c>
      <c r="H351" s="113" t="inlineStr">
        <is>
          <t>Derek Middlemiss</t>
        </is>
      </c>
      <c r="I351" s="113" t="inlineStr">
        <is>
          <t>Peter Sandkuijl</t>
        </is>
      </c>
      <c r="J351" s="114" t="inlineStr">
        <is>
          <t>Bruno Darmon</t>
        </is>
      </c>
      <c r="K351" s="114" t="inlineStr">
        <is>
          <t>Bruno Darmon</t>
        </is>
      </c>
      <c r="L351" s="113" t="inlineStr">
        <is>
          <t>EMEA Sales</t>
        </is>
      </c>
      <c r="M351" s="115" t="n">
        <v>1</v>
      </c>
      <c r="N351" s="151">
        <f>LEFT(CA351,3)</f>
        <v/>
      </c>
      <c r="O351" s="216" t="n">
        <v>40360</v>
      </c>
      <c r="P351" s="118">
        <f>($D$5-O351)/365</f>
        <v/>
      </c>
      <c r="Q351" s="119">
        <f>Q351</f>
        <v/>
      </c>
      <c r="R351" s="52" t="n"/>
      <c r="S351" s="120" t="inlineStr">
        <is>
          <t>Great Britain</t>
        </is>
      </c>
      <c r="T351" s="120" t="inlineStr">
        <is>
          <t>GBP</t>
        </is>
      </c>
      <c r="U351" s="120" t="n">
        <v>125750</v>
      </c>
      <c r="V351" s="120" t="n">
        <v>23027.27272727272</v>
      </c>
      <c r="W351" s="120" t="n"/>
      <c r="X351" s="120">
        <f>W351+V351+U351</f>
        <v/>
      </c>
      <c r="Y351" s="121" t="n"/>
      <c r="Z351" s="121" t="n"/>
      <c r="AA351" s="122" t="n"/>
      <c r="AB351" s="122" t="n"/>
      <c r="AC351" s="122" t="n"/>
      <c r="AD351" s="123">
        <f>AC351+AB351+AA351</f>
        <v/>
      </c>
      <c r="AE351" s="124">
        <f>IFERROR(AD351/X351-1,"")</f>
        <v/>
      </c>
      <c r="AF351" s="217">
        <f>IF(LOWER(T351)="ILS",12,1)*X351/VLOOKUP($T351,CPC_USDConversion_xlTbl[[Currency2]:[Units/1 USD]],2,FALSE)</f>
        <v/>
      </c>
      <c r="AG351" s="217">
        <f>IF(LOWER(T351)="ILS",12,1)*AD351/VLOOKUP($T351,CPC_USDConversion_xlTbl[[Currency2]:[Units/1 USD]],2,FALSE)</f>
        <v/>
      </c>
      <c r="AH351" s="126">
        <f>AF351/VLOOKUP($S351,'CP$'!$B$5:$D$74,2,FALSE)</f>
        <v/>
      </c>
      <c r="AI351" s="126">
        <f>AG351/VLOOKUP($S351,'CP$'!$B$5:$D$74,2,FALSE)</f>
        <v/>
      </c>
      <c r="AJ351" s="52" t="n"/>
      <c r="AK351" s="127" t="inlineStr">
        <is>
          <t>Target Bonus</t>
        </is>
      </c>
      <c r="AL351" s="218" t="n">
        <v>24000</v>
      </c>
      <c r="AM351" s="129" t="n">
        <v>25000</v>
      </c>
      <c r="AN351" s="121" t="n"/>
      <c r="AO351" s="130" t="n"/>
      <c r="AP351" s="131">
        <f>IFERROR(AO351/AM351,"")</f>
        <v/>
      </c>
      <c r="AQ351" s="219">
        <f>AO351*CC351</f>
        <v/>
      </c>
      <c r="AR351" s="219" t="n"/>
      <c r="AS351" s="220">
        <f>AQ351-AR351</f>
        <v/>
      </c>
      <c r="AT351" s="217">
        <f>AS351/VLOOKUP($T351,'USD Converstion'!$C$7:$D$174,2,FALSE)</f>
        <v/>
      </c>
      <c r="AU351" s="52" t="n"/>
      <c r="AV351" s="221" t="n">
        <v>43615</v>
      </c>
      <c r="AW351" s="222" t="n">
        <v>19547.55339805825</v>
      </c>
      <c r="AX351" s="222" t="n"/>
      <c r="AY351" s="223" t="n"/>
      <c r="AZ351" s="52" t="n"/>
      <c r="BA351" s="137" t="inlineStr">
        <is>
          <t>May, 2020 - Transfer change from Cost Center:Threat Prevention Sales UK (620416), Title:Customer Success Manager, Check Point Evangelist, Office:London - Home, Team:Eitan Erez - Threat Prevention Security Experts, Employment Status:Employee, Yearly Salary:93000, Total Compensation:118,000 to Cost Center:Sales-UK (620410), Title:Security Expert EMEA, Office:London - Home, Team:Derek Middlemiss - Security Expert, Employment Status:Employee, Yearly Salary:93000, Yearly Commission:25000, Total Compensation:118,000</t>
        </is>
      </c>
      <c r="BB351" s="138" t="inlineStr">
        <is>
          <t xml:space="preserve"> </t>
        </is>
      </c>
      <c r="BC351" s="52" t="n"/>
      <c r="BD351" s="219" t="n">
        <v>85200</v>
      </c>
      <c r="BE351" s="219" t="n"/>
      <c r="BF351" s="219" t="n">
        <v>21800</v>
      </c>
      <c r="BG351" s="120">
        <f>BF351+BE351+BD351</f>
        <v/>
      </c>
      <c r="BH351" s="217">
        <f>IF(LOWER(T351)="ILS",12,1)*BG351/VLOOKUP($T351,CPC_USDConversion_xlTbl[[Currency2]:[Units/1 USD]],2,FALSE)</f>
        <v/>
      </c>
      <c r="BI351" s="224">
        <f>BH351/VLOOKUP($S351,'CP$'!$B$5:$D$74,2,FALSE)</f>
        <v/>
      </c>
      <c r="BJ351" s="140" t="n">
        <v>80000</v>
      </c>
      <c r="BK351" s="140" t="n">
        <v>130000</v>
      </c>
      <c r="BL351" s="141">
        <f>IFERROR(U351/X351,"")</f>
        <v/>
      </c>
      <c r="BM351" s="141">
        <f>IFERROR(V351/X351,"")</f>
        <v/>
      </c>
      <c r="BN351" s="141">
        <f>IFERROR(W351/X351,"")</f>
        <v/>
      </c>
      <c r="BO351" s="141">
        <f>IFERROR(AA351/AD351,"")</f>
        <v/>
      </c>
      <c r="BP351" s="141">
        <f>IFERROR(AB351/AD351,"")</f>
        <v/>
      </c>
      <c r="BQ351" s="141">
        <f>IFERROR(AC351/AD351,"")</f>
        <v/>
      </c>
      <c r="BR351" s="119" t="n">
        <v>5</v>
      </c>
      <c r="BS351" s="119" t="n">
        <v>4</v>
      </c>
      <c r="BT351" s="119" t="n">
        <v>4</v>
      </c>
      <c r="BU351" s="119" t="n">
        <v>0</v>
      </c>
      <c r="BV351" s="119" t="n"/>
      <c r="BW351" s="119" t="n"/>
      <c r="BX351" s="119" t="n"/>
      <c r="BY351" s="119" t="n"/>
      <c r="BZ351" s="119" t="inlineStr">
        <is>
          <t>Employee</t>
        </is>
      </c>
      <c r="CA351" s="142" t="inlineStr">
        <is>
          <t>E41P</t>
        </is>
      </c>
      <c r="CB351" s="131" t="n">
        <v>0.3333333333333333</v>
      </c>
      <c r="CC351" s="143">
        <f>IF(P351&gt;1,1,P351)*CB351</f>
        <v/>
      </c>
      <c r="CD351" s="143" t="n"/>
      <c r="CE351" s="222" t="n">
        <v>21429.88</v>
      </c>
      <c r="CF351" s="86" t="n"/>
      <c r="CG351" s="219" t="n">
        <v>115321.9512195122</v>
      </c>
      <c r="CH351" s="217">
        <f>IF(LOWER(T351)="ILS",12,1)*CG351/VLOOKUP($T351,CPC_USDConversion_xlTbl[[Currency2]:[Units/1 USD]],2,FALSE)</f>
        <v/>
      </c>
      <c r="CI351" s="225">
        <f>AF351</f>
        <v/>
      </c>
      <c r="CJ351" s="225">
        <f>IFERROR(CI351-CH351,"")</f>
        <v/>
      </c>
      <c r="CK351" s="140">
        <f>ROUND(AN351*CC351,-2)</f>
        <v/>
      </c>
      <c r="CL351" s="217">
        <f>CK351/VLOOKUP($T351,'USD Converstion'!$C$7:$D$174,2,FALSE)</f>
        <v/>
      </c>
      <c r="CM351" s="145">
        <f>IF(AD351&gt;X351,1,0)</f>
        <v/>
      </c>
      <c r="CN351" s="225">
        <f>IF(CM351&gt;0,AG351,0)</f>
        <v/>
      </c>
      <c r="CO351" s="225">
        <f>IF(CM351=0,0,AF351)</f>
        <v/>
      </c>
      <c r="CP351" s="146" t="n">
        <v>0</v>
      </c>
      <c r="CQ351" s="147" t="n">
        <v>0</v>
      </c>
      <c r="CR351" s="225">
        <f>AM351/VLOOKUP(T351,'USD Converstion'!$C$7:$D$174,2,FALSE)</f>
        <v/>
      </c>
      <c r="CS351" s="226">
        <f>AT351</f>
        <v/>
      </c>
      <c r="CT351" s="222" t="n">
        <v>0</v>
      </c>
      <c r="CU351" s="227" t="n">
        <v>0</v>
      </c>
      <c r="CV351" s="145">
        <f>IF(AX351&gt;0,1,0)</f>
        <v/>
      </c>
      <c r="CW351" s="145">
        <f>IF(AY351&gt;0,1,0)</f>
        <v/>
      </c>
      <c r="CX351" s="52" t="n">
        <v>0</v>
      </c>
      <c r="DM351">
        <f>IF(LOWER(T351)="ILS",12,1)*Y351/VLOOKUP($T351,CPC_USDConversion_xlTbl[[Currency2]:[Units/1 USD]],2,FALSE)</f>
        <v/>
      </c>
    </row>
    <row r="352">
      <c r="B352" s="113" t="n">
        <v>134135</v>
      </c>
      <c r="C352" s="113" t="n">
        <v>41928</v>
      </c>
      <c r="D352" s="113" t="n">
        <v>65262</v>
      </c>
      <c r="E352" s="114" t="inlineStr">
        <is>
          <t>Victor Molina Rodriguez</t>
        </is>
      </c>
      <c r="F352" s="152" t="inlineStr">
        <is>
          <t>SE Team Leader, Channel</t>
        </is>
      </c>
      <c r="G352" s="113" t="inlineStr">
        <is>
          <t>Security Engineering, SER</t>
        </is>
      </c>
      <c r="H352" s="113" t="inlineStr">
        <is>
          <t>David Gubiani</t>
        </is>
      </c>
      <c r="I352" s="113" t="inlineStr">
        <is>
          <t>Peter Sandkuijl</t>
        </is>
      </c>
      <c r="J352" s="114" t="inlineStr">
        <is>
          <t>Bruno Darmon</t>
        </is>
      </c>
      <c r="K352" s="114" t="inlineStr">
        <is>
          <t>Bruno Darmon</t>
        </is>
      </c>
      <c r="L352" s="113" t="inlineStr">
        <is>
          <t>EMEA Sales</t>
        </is>
      </c>
      <c r="M352" s="115" t="n">
        <v>1</v>
      </c>
      <c r="N352" s="151">
        <f>LEFT(CA352,3)</f>
        <v/>
      </c>
      <c r="O352" s="216" t="n">
        <v>42058</v>
      </c>
      <c r="P352" s="118">
        <f>($D$5-O352)/365</f>
        <v/>
      </c>
      <c r="Q352" s="119">
        <f>Q352</f>
        <v/>
      </c>
      <c r="R352" s="52" t="n"/>
      <c r="S352" s="120" t="inlineStr">
        <is>
          <t>Spain</t>
        </is>
      </c>
      <c r="T352" s="120" t="inlineStr">
        <is>
          <t>EUR</t>
        </is>
      </c>
      <c r="U352" s="120" t="n">
        <v>104437.5</v>
      </c>
      <c r="V352" s="120" t="n">
        <v>17481.81818181818</v>
      </c>
      <c r="W352" s="120" t="n"/>
      <c r="X352" s="120">
        <f>W352+V352+U352</f>
        <v/>
      </c>
      <c r="Y352" s="121" t="n"/>
      <c r="Z352" s="121" t="n"/>
      <c r="AA352" s="122" t="n"/>
      <c r="AB352" s="122" t="n"/>
      <c r="AC352" s="122" t="n"/>
      <c r="AD352" s="123">
        <f>AC352+AB352+AA352</f>
        <v/>
      </c>
      <c r="AE352" s="124">
        <f>IFERROR(AD352/X352-1,"")</f>
        <v/>
      </c>
      <c r="AF352" s="217">
        <f>IF(LOWER(T352)="ILS",12,1)*X352/VLOOKUP($T352,CPC_USDConversion_xlTbl[[Currency2]:[Units/1 USD]],2,FALSE)</f>
        <v/>
      </c>
      <c r="AG352" s="217">
        <f>IF(LOWER(T352)="ILS",12,1)*AD352/VLOOKUP($T352,CPC_USDConversion_xlTbl[[Currency2]:[Units/1 USD]],2,FALSE)</f>
        <v/>
      </c>
      <c r="AH352" s="126">
        <f>AF352/VLOOKUP($S352,'CP$'!$B$5:$D$74,2,FALSE)</f>
        <v/>
      </c>
      <c r="AI352" s="126">
        <f>AG352/VLOOKUP($S352,'CP$'!$B$5:$D$74,2,FALSE)</f>
        <v/>
      </c>
      <c r="AJ352" s="52" t="n"/>
      <c r="AK352" s="127" t="inlineStr">
        <is>
          <t>Sales Variable</t>
        </is>
      </c>
      <c r="AL352" s="218" t="n"/>
      <c r="AM352" s="129" t="n"/>
      <c r="AN352" s="121" t="n"/>
      <c r="AO352" s="130" t="n"/>
      <c r="AP352" s="131">
        <f>IFERROR(AO352/AM352,"")</f>
        <v/>
      </c>
      <c r="AQ352" s="219">
        <f>AO352*CC352</f>
        <v/>
      </c>
      <c r="AR352" s="219" t="n"/>
      <c r="AS352" s="220">
        <f>AQ352-AR352</f>
        <v/>
      </c>
      <c r="AT352" s="217">
        <f>AS352/VLOOKUP($T352,'USD Converstion'!$C$7:$D$174,2,FALSE)</f>
        <v/>
      </c>
      <c r="AU352" s="52" t="n"/>
      <c r="AV352" s="221" t="n">
        <v>43957</v>
      </c>
      <c r="AW352" s="222" t="n">
        <v>19589.26213592233</v>
      </c>
      <c r="AX352" s="222" t="n"/>
      <c r="AY352" s="223" t="n"/>
      <c r="AZ352" s="52" t="n"/>
      <c r="BA352" s="137" t="inlineStr">
        <is>
          <t>January, 2021 - Title change from  SE Team Leader  to  SE Team Leader, Channel</t>
        </is>
      </c>
      <c r="BB352" s="138" t="inlineStr">
        <is>
          <t xml:space="preserve"> </t>
        </is>
      </c>
      <c r="BC352" s="52" t="n"/>
      <c r="BD352" s="219" t="n">
        <v>72000</v>
      </c>
      <c r="BE352" s="219" t="n">
        <v>18000</v>
      </c>
      <c r="BF352" s="219" t="n"/>
      <c r="BG352" s="120">
        <f>BF352+BE352+BD352</f>
        <v/>
      </c>
      <c r="BH352" s="217">
        <f>IF(LOWER(T352)="ILS",12,1)*BG352/VLOOKUP($T352,CPC_USDConversion_xlTbl[[Currency2]:[Units/1 USD]],2,FALSE)</f>
        <v/>
      </c>
      <c r="BI352" s="224">
        <f>BH352/VLOOKUP($S352,'CP$'!$B$5:$D$74,2,FALSE)</f>
        <v/>
      </c>
      <c r="BJ352" s="140" t="n">
        <v>90000</v>
      </c>
      <c r="BK352" s="140" t="n">
        <v>130000</v>
      </c>
      <c r="BL352" s="141">
        <f>IFERROR(U352/X352,"")</f>
        <v/>
      </c>
      <c r="BM352" s="141">
        <f>IFERROR(V352/X352,"")</f>
        <v/>
      </c>
      <c r="BN352" s="141">
        <f>IFERROR(W352/X352,"")</f>
        <v/>
      </c>
      <c r="BO352" s="141">
        <f>IFERROR(AA352/AD352,"")</f>
        <v/>
      </c>
      <c r="BP352" s="141">
        <f>IFERROR(AB352/AD352,"")</f>
        <v/>
      </c>
      <c r="BQ352" s="141">
        <f>IFERROR(AC352/AD352,"")</f>
        <v/>
      </c>
      <c r="BR352" s="119" t="n">
        <v>4</v>
      </c>
      <c r="BS352" s="119" t="n">
        <v>4</v>
      </c>
      <c r="BT352" s="119" t="n">
        <v>4</v>
      </c>
      <c r="BU352" s="119" t="n">
        <v>0</v>
      </c>
      <c r="BV352" s="119" t="n"/>
      <c r="BW352" s="119" t="n"/>
      <c r="BX352" s="119" t="n"/>
      <c r="BY352" s="119" t="n"/>
      <c r="BZ352" s="119" t="inlineStr">
        <is>
          <t>Employee</t>
        </is>
      </c>
      <c r="CA352" s="142" t="inlineStr">
        <is>
          <t>E41M</t>
        </is>
      </c>
      <c r="CB352" s="131" t="n">
        <v>1</v>
      </c>
      <c r="CC352" s="143">
        <f>IF(P352&gt;1,1,P352)*CB352</f>
        <v/>
      </c>
      <c r="CD352" s="143" t="n"/>
      <c r="CE352" s="222" t="n">
        <v>42620.32</v>
      </c>
      <c r="CF352" s="86" t="n"/>
      <c r="CG352" s="219" t="n">
        <v>92736.58536585367</v>
      </c>
      <c r="CH352" s="217">
        <f>IF(LOWER(T352)="ILS",12,1)*CG352/VLOOKUP($T352,CPC_USDConversion_xlTbl[[Currency2]:[Units/1 USD]],2,FALSE)</f>
        <v/>
      </c>
      <c r="CI352" s="225">
        <f>AF352</f>
        <v/>
      </c>
      <c r="CJ352" s="225">
        <f>IFERROR(CI352-CH352,"")</f>
        <v/>
      </c>
      <c r="CK352" s="140">
        <f>ROUND(AN352*CC352,-2)</f>
        <v/>
      </c>
      <c r="CL352" s="217">
        <f>CK352/VLOOKUP($T352,'USD Converstion'!$C$7:$D$174,2,FALSE)</f>
        <v/>
      </c>
      <c r="CM352" s="145">
        <f>IF(AD352&gt;X352,1,0)</f>
        <v/>
      </c>
      <c r="CN352" s="225">
        <f>IF(CM352&gt;0,AG352,0)</f>
        <v/>
      </c>
      <c r="CO352" s="225">
        <f>IF(CM352=0,0,AF352)</f>
        <v/>
      </c>
      <c r="CP352" s="146" t="n">
        <v>0</v>
      </c>
      <c r="CQ352" s="147" t="n">
        <v>0</v>
      </c>
      <c r="CR352" s="225">
        <f>AM352/VLOOKUP(T352,'USD Converstion'!$C$7:$D$174,2,FALSE)</f>
        <v/>
      </c>
      <c r="CS352" s="226">
        <f>AT352</f>
        <v/>
      </c>
      <c r="CT352" s="222" t="n">
        <v>0</v>
      </c>
      <c r="CU352" s="227" t="n">
        <v>0</v>
      </c>
      <c r="CV352" s="145">
        <f>IF(AX352&gt;0,1,0)</f>
        <v/>
      </c>
      <c r="CW352" s="145">
        <f>IF(AY352&gt;0,1,0)</f>
        <v/>
      </c>
      <c r="CX352" s="52" t="n">
        <v>0</v>
      </c>
      <c r="DM352">
        <f>IF(LOWER(T352)="ILS",12,1)*Y352/VLOOKUP($T352,CPC_USDConversion_xlTbl[[Currency2]:[Units/1 USD]],2,FALSE)</f>
        <v/>
      </c>
    </row>
    <row r="353">
      <c r="B353" s="113" t="n">
        <v>138978</v>
      </c>
      <c r="C353" s="113" t="n">
        <v>71652</v>
      </c>
      <c r="D353" s="113" t="n"/>
      <c r="E353" s="114" t="inlineStr">
        <is>
          <t>William Mikanowski</t>
        </is>
      </c>
      <c r="F353" s="152" t="inlineStr">
        <is>
          <t>GSI Security Solutions Expert</t>
        </is>
      </c>
      <c r="G353" s="113" t="inlineStr">
        <is>
          <t>Security Expert EMEA</t>
        </is>
      </c>
      <c r="H353" s="113" t="inlineStr">
        <is>
          <t>Derek Middlemiss</t>
        </is>
      </c>
      <c r="I353" s="113" t="inlineStr">
        <is>
          <t>Peter Sandkuijl</t>
        </is>
      </c>
      <c r="J353" s="114" t="inlineStr">
        <is>
          <t>Bruno Darmon</t>
        </is>
      </c>
      <c r="K353" s="114" t="inlineStr">
        <is>
          <t>Bruno Darmon</t>
        </is>
      </c>
      <c r="L353" s="113" t="inlineStr">
        <is>
          <t>EMEA Sales</t>
        </is>
      </c>
      <c r="M353" s="115" t="n">
        <v>1</v>
      </c>
      <c r="N353" s="151">
        <f>LEFT(CA353,3)</f>
        <v/>
      </c>
      <c r="O353" s="216" t="n">
        <v>39475</v>
      </c>
      <c r="P353" s="118">
        <f>($D$5-O353)/365</f>
        <v/>
      </c>
      <c r="Q353" s="119">
        <f>Q353</f>
        <v/>
      </c>
      <c r="R353" s="52" t="n"/>
      <c r="S353" s="120" t="inlineStr">
        <is>
          <t>France</t>
        </is>
      </c>
      <c r="T353" s="120" t="inlineStr">
        <is>
          <t>EUR</t>
        </is>
      </c>
      <c r="U353" s="120" t="n">
        <v>125500</v>
      </c>
      <c r="V353" s="120" t="n">
        <v>21390.90909090909</v>
      </c>
      <c r="W353" s="120" t="n"/>
      <c r="X353" s="120">
        <f>W353+V353+U353</f>
        <v/>
      </c>
      <c r="Y353" s="121" t="n"/>
      <c r="Z353" s="121" t="n"/>
      <c r="AA353" s="122" t="n"/>
      <c r="AB353" s="122" t="n"/>
      <c r="AC353" s="122" t="n"/>
      <c r="AD353" s="123">
        <f>AC353+AB353+AA353</f>
        <v/>
      </c>
      <c r="AE353" s="124">
        <f>IFERROR(AD353/X353-1,"")</f>
        <v/>
      </c>
      <c r="AF353" s="217">
        <f>IF(LOWER(T353)="ILS",12,1)*X353/VLOOKUP($T353,CPC_USDConversion_xlTbl[[Currency2]:[Units/1 USD]],2,FALSE)</f>
        <v/>
      </c>
      <c r="AG353" s="217">
        <f>IF(LOWER(T353)="ILS",12,1)*AD353/VLOOKUP($T353,CPC_USDConversion_xlTbl[[Currency2]:[Units/1 USD]],2,FALSE)</f>
        <v/>
      </c>
      <c r="AH353" s="126">
        <f>AF353/VLOOKUP($S353,'CP$'!$B$5:$D$74,2,FALSE)</f>
        <v/>
      </c>
      <c r="AI353" s="126">
        <f>AG353/VLOOKUP($S353,'CP$'!$B$5:$D$74,2,FALSE)</f>
        <v/>
      </c>
      <c r="AJ353" s="52" t="n"/>
      <c r="AK353" s="127" t="inlineStr">
        <is>
          <t>Sales Variable</t>
        </is>
      </c>
      <c r="AL353" s="218" t="n"/>
      <c r="AM353" s="129" t="n"/>
      <c r="AN353" s="121" t="n"/>
      <c r="AO353" s="130" t="n"/>
      <c r="AP353" s="131">
        <f>IFERROR(AO353/AM353,"")</f>
        <v/>
      </c>
      <c r="AQ353" s="219">
        <f>AO353*CC353</f>
        <v/>
      </c>
      <c r="AR353" s="219" t="n"/>
      <c r="AS353" s="220">
        <f>AQ353-AR353</f>
        <v/>
      </c>
      <c r="AT353" s="217">
        <f>AS353/VLOOKUP($T353,'USD Converstion'!$C$7:$D$174,2,FALSE)</f>
        <v/>
      </c>
      <c r="AU353" s="52" t="n"/>
      <c r="AV353" s="221" t="n">
        <v>43957</v>
      </c>
      <c r="AW353" s="222" t="n">
        <v>19589.26213592233</v>
      </c>
      <c r="AX353" s="222" t="n"/>
      <c r="AY353" s="223" t="n"/>
      <c r="AZ353" s="52" t="n"/>
      <c r="BA353" s="137" t="inlineStr">
        <is>
          <t>November, 2020 - Organization change from Title:GSI Security Engineer to Title:GSI Security Solutions Expert</t>
        </is>
      </c>
      <c r="BB353" s="138" t="inlineStr">
        <is>
          <t xml:space="preserve"> </t>
        </is>
      </c>
      <c r="BC353" s="52" t="n"/>
      <c r="BD353" s="219" t="n">
        <v>89000</v>
      </c>
      <c r="BE353" s="219" t="n">
        <v>23000</v>
      </c>
      <c r="BF353" s="219" t="n"/>
      <c r="BG353" s="120">
        <f>BF353+BE353+BD353</f>
        <v/>
      </c>
      <c r="BH353" s="217">
        <f>IF(LOWER(T353)="ILS",12,1)*BG353/VLOOKUP($T353,CPC_USDConversion_xlTbl[[Currency2]:[Units/1 USD]],2,FALSE)</f>
        <v/>
      </c>
      <c r="BI353" s="224">
        <f>BH353/VLOOKUP($S353,'CP$'!$B$5:$D$74,2,FALSE)</f>
        <v/>
      </c>
      <c r="BJ353" s="140" t="n">
        <v>90000</v>
      </c>
      <c r="BK353" s="140" t="n">
        <v>130000</v>
      </c>
      <c r="BL353" s="141">
        <f>IFERROR(U353/X353,"")</f>
        <v/>
      </c>
      <c r="BM353" s="141">
        <f>IFERROR(V353/X353,"")</f>
        <v/>
      </c>
      <c r="BN353" s="141">
        <f>IFERROR(W353/X353,"")</f>
        <v/>
      </c>
      <c r="BO353" s="141">
        <f>IFERROR(AA353/AD353,"")</f>
        <v/>
      </c>
      <c r="BP353" s="141">
        <f>IFERROR(AB353/AD353,"")</f>
        <v/>
      </c>
      <c r="BQ353" s="141">
        <f>IFERROR(AC353/AD353,"")</f>
        <v/>
      </c>
      <c r="BR353" s="119" t="n">
        <v>4</v>
      </c>
      <c r="BS353" s="119" t="n">
        <v>4</v>
      </c>
      <c r="BT353" s="119" t="n">
        <v>4</v>
      </c>
      <c r="BU353" s="119" t="n">
        <v>0</v>
      </c>
      <c r="BV353" s="119" t="n"/>
      <c r="BW353" s="119" t="n"/>
      <c r="BX353" s="119" t="n"/>
      <c r="BY353" s="119" t="n"/>
      <c r="BZ353" s="119" t="inlineStr">
        <is>
          <t>Employee</t>
        </is>
      </c>
      <c r="CA353" s="142" t="inlineStr">
        <is>
          <t>E41P</t>
        </is>
      </c>
      <c r="CB353" s="131" t="n">
        <v>1</v>
      </c>
      <c r="CC353" s="143">
        <f>IF(P353&gt;1,1,P353)*CB353</f>
        <v/>
      </c>
      <c r="CD353" s="143" t="n"/>
      <c r="CE353" s="222" t="n">
        <v>56268.4</v>
      </c>
      <c r="CF353" s="86" t="n"/>
      <c r="CG353" s="219" t="n">
        <v>113370.7317073171</v>
      </c>
      <c r="CH353" s="217">
        <f>IF(LOWER(T353)="ILS",12,1)*CG353/VLOOKUP($T353,CPC_USDConversion_xlTbl[[Currency2]:[Units/1 USD]],2,FALSE)</f>
        <v/>
      </c>
      <c r="CI353" s="225">
        <f>AF353</f>
        <v/>
      </c>
      <c r="CJ353" s="225">
        <f>IFERROR(CI353-CH353,"")</f>
        <v/>
      </c>
      <c r="CK353" s="140">
        <f>ROUND(AN353*CC353,-2)</f>
        <v/>
      </c>
      <c r="CL353" s="217">
        <f>CK353/VLOOKUP($T353,'USD Converstion'!$C$7:$D$174,2,FALSE)</f>
        <v/>
      </c>
      <c r="CM353" s="145">
        <f>IF(AD353&gt;X353,1,0)</f>
        <v/>
      </c>
      <c r="CN353" s="225">
        <f>IF(CM353&gt;0,AG353,0)</f>
        <v/>
      </c>
      <c r="CO353" s="225">
        <f>IF(CM353=0,0,AF353)</f>
        <v/>
      </c>
      <c r="CP353" s="146" t="n">
        <v>0</v>
      </c>
      <c r="CQ353" s="147" t="n">
        <v>0</v>
      </c>
      <c r="CR353" s="225">
        <f>AM353/VLOOKUP(T353,'USD Converstion'!$C$7:$D$174,2,FALSE)</f>
        <v/>
      </c>
      <c r="CS353" s="226">
        <f>AT353</f>
        <v/>
      </c>
      <c r="CT353" s="222" t="n">
        <v>0</v>
      </c>
      <c r="CU353" s="227" t="n">
        <v>0</v>
      </c>
      <c r="CV353" s="145">
        <f>IF(AX353&gt;0,1,0)</f>
        <v/>
      </c>
      <c r="CW353" s="145">
        <f>IF(AY353&gt;0,1,0)</f>
        <v/>
      </c>
      <c r="CX353" s="52" t="n">
        <v>0</v>
      </c>
      <c r="DM353">
        <f>IF(LOWER(T353)="ILS",12,1)*Y353/VLOOKUP($T353,CPC_USDConversion_xlTbl[[Currency2]:[Units/1 USD]],2,FALSE)</f>
        <v/>
      </c>
    </row>
    <row r="354">
      <c r="B354" s="113" t="n">
        <v>101542</v>
      </c>
      <c r="C354" s="113" t="n">
        <v>47109</v>
      </c>
      <c r="D354" s="113" t="n">
        <v>122381</v>
      </c>
      <c r="E354" s="114" t="inlineStr">
        <is>
          <t>Wojciech Marczynski</t>
        </is>
      </c>
      <c r="F354" s="152" t="inlineStr">
        <is>
          <t>Security Engineering Team Leader</t>
        </is>
      </c>
      <c r="G354" s="113" t="inlineStr">
        <is>
          <t>Security Engineering , Eastern Europe</t>
        </is>
      </c>
      <c r="H354" s="113" t="inlineStr">
        <is>
          <t>Peter Kovalcik</t>
        </is>
      </c>
      <c r="I354" s="113" t="inlineStr">
        <is>
          <t>Peter Sandkuijl</t>
        </is>
      </c>
      <c r="J354" s="114" t="inlineStr">
        <is>
          <t>Bruno Darmon</t>
        </is>
      </c>
      <c r="K354" s="114" t="inlineStr">
        <is>
          <t>Bruno Darmon</t>
        </is>
      </c>
      <c r="L354" s="113" t="inlineStr">
        <is>
          <t>EMEA Sales</t>
        </is>
      </c>
      <c r="M354" s="115" t="n">
        <v>1</v>
      </c>
      <c r="N354" s="151">
        <f>LEFT(CA354,3)</f>
        <v/>
      </c>
      <c r="O354" s="216" t="n">
        <v>43770</v>
      </c>
      <c r="P354" s="118">
        <f>($D$5-O354)/365</f>
        <v/>
      </c>
      <c r="Q354" s="119">
        <f>Q354</f>
        <v/>
      </c>
      <c r="R354" s="52" t="n"/>
      <c r="S354" s="120" t="inlineStr">
        <is>
          <t>Poland</t>
        </is>
      </c>
      <c r="T354" s="120" t="inlineStr">
        <is>
          <t>PLN</t>
        </is>
      </c>
      <c r="U354" s="120" t="n">
        <v>349500</v>
      </c>
      <c r="V354" s="120" t="n">
        <v>62118.18181818182</v>
      </c>
      <c r="W354" s="120" t="n"/>
      <c r="X354" s="120">
        <f>W354+V354+U354</f>
        <v/>
      </c>
      <c r="Y354" s="121" t="n"/>
      <c r="Z354" s="121" t="n"/>
      <c r="AA354" s="122" t="n"/>
      <c r="AB354" s="122" t="n"/>
      <c r="AC354" s="122" t="n"/>
      <c r="AD354" s="123">
        <f>AC354+AB354+AA354</f>
        <v/>
      </c>
      <c r="AE354" s="124">
        <f>IFERROR(AD354/X354-1,"")</f>
        <v/>
      </c>
      <c r="AF354" s="217">
        <f>IF(LOWER(T354)="ILS",12,1)*X354/VLOOKUP($T354,CPC_USDConversion_xlTbl[[Currency2]:[Units/1 USD]],2,FALSE)</f>
        <v/>
      </c>
      <c r="AG354" s="217">
        <f>IF(LOWER(T354)="ILS",12,1)*AD354/VLOOKUP($T354,CPC_USDConversion_xlTbl[[Currency2]:[Units/1 USD]],2,FALSE)</f>
        <v/>
      </c>
      <c r="AH354" s="126">
        <f>AF354/VLOOKUP($S354,'CP$'!$B$5:$D$74,2,FALSE)</f>
        <v/>
      </c>
      <c r="AI354" s="126">
        <f>AG354/VLOOKUP($S354,'CP$'!$B$5:$D$74,2,FALSE)</f>
        <v/>
      </c>
      <c r="AJ354" s="52" t="n"/>
      <c r="AK354" s="127" t="inlineStr">
        <is>
          <t>Sales Variable</t>
        </is>
      </c>
      <c r="AL354" s="218" t="n"/>
      <c r="AM354" s="129" t="n"/>
      <c r="AN354" s="121" t="n"/>
      <c r="AO354" s="130" t="n"/>
      <c r="AP354" s="131">
        <f>IFERROR(AO354/AM354,"")</f>
        <v/>
      </c>
      <c r="AQ354" s="219">
        <f>AO354*CC354</f>
        <v/>
      </c>
      <c r="AR354" s="219" t="n"/>
      <c r="AS354" s="220">
        <f>AQ354-AR354</f>
        <v/>
      </c>
      <c r="AT354" s="217">
        <f>AS354/VLOOKUP($T354,'USD Converstion'!$C$7:$D$174,2,FALSE)</f>
        <v/>
      </c>
      <c r="AU354" s="52" t="n"/>
      <c r="AV354" s="221" t="n"/>
      <c r="AW354" s="222" t="n"/>
      <c r="AX354" s="222" t="n"/>
      <c r="AY354" s="223" t="n"/>
      <c r="AZ354" s="52" t="n"/>
      <c r="BA354" s="137" t="n"/>
      <c r="BB354" s="138" t="inlineStr">
        <is>
          <t xml:space="preserve"> </t>
        </is>
      </c>
      <c r="BC354" s="52" t="n"/>
      <c r="BD354" s="219" t="n">
        <v>272000</v>
      </c>
      <c r="BE354" s="219" t="n">
        <v>68000</v>
      </c>
      <c r="BF354" s="219" t="n"/>
      <c r="BG354" s="120">
        <f>BF354+BE354+BD354</f>
        <v/>
      </c>
      <c r="BH354" s="217">
        <f>IF(LOWER(T354)="ILS",12,1)*BG354/VLOOKUP($T354,CPC_USDConversion_xlTbl[[Currency2]:[Units/1 USD]],2,FALSE)</f>
        <v/>
      </c>
      <c r="BI354" s="224">
        <f>BH354/VLOOKUP($S354,'CP$'!$B$5:$D$74,2,FALSE)</f>
        <v/>
      </c>
      <c r="BJ354" s="140" t="n">
        <v>260000</v>
      </c>
      <c r="BK354" s="140" t="n">
        <v>360000</v>
      </c>
      <c r="BL354" s="141">
        <f>IFERROR(U354/X354,"")</f>
        <v/>
      </c>
      <c r="BM354" s="141">
        <f>IFERROR(V354/X354,"")</f>
        <v/>
      </c>
      <c r="BN354" s="141">
        <f>IFERROR(W354/X354,"")</f>
        <v/>
      </c>
      <c r="BO354" s="141">
        <f>IFERROR(AA354/AD354,"")</f>
        <v/>
      </c>
      <c r="BP354" s="141">
        <f>IFERROR(AB354/AD354,"")</f>
        <v/>
      </c>
      <c r="BQ354" s="141">
        <f>IFERROR(AC354/AD354,"")</f>
        <v/>
      </c>
      <c r="BR354" s="119" t="n"/>
      <c r="BS354" s="119" t="n"/>
      <c r="BT354" s="119" t="n">
        <v>3</v>
      </c>
      <c r="BU354" s="119" t="n">
        <v>0</v>
      </c>
      <c r="BV354" s="119" t="n"/>
      <c r="BW354" s="119" t="n"/>
      <c r="BX354" s="119" t="n"/>
      <c r="BY354" s="119" t="n"/>
      <c r="BZ354" s="119" t="inlineStr">
        <is>
          <t>Employee</t>
        </is>
      </c>
      <c r="CA354" s="142" t="inlineStr">
        <is>
          <t>E41M</t>
        </is>
      </c>
      <c r="CB354" s="131" t="n">
        <v>1</v>
      </c>
      <c r="CC354" s="143">
        <f>IF(P354&gt;1,1,P354)*CB354</f>
        <v/>
      </c>
      <c r="CD354" s="143" t="n"/>
      <c r="CE354" s="222" t="n"/>
      <c r="CF354" s="86" t="n"/>
      <c r="CG354" s="219" t="n">
        <v>331907.3170731707</v>
      </c>
      <c r="CH354" s="217">
        <f>IF(LOWER(T354)="ILS",12,1)*CG354/VLOOKUP($T354,CPC_USDConversion_xlTbl[[Currency2]:[Units/1 USD]],2,FALSE)</f>
        <v/>
      </c>
      <c r="CI354" s="225">
        <f>AF354</f>
        <v/>
      </c>
      <c r="CJ354" s="225">
        <f>IFERROR(CI354-CH354,"")</f>
        <v/>
      </c>
      <c r="CK354" s="140">
        <f>ROUND(AN354*CC354,-2)</f>
        <v/>
      </c>
      <c r="CL354" s="217">
        <f>CK354/VLOOKUP($T354,'USD Converstion'!$C$7:$D$174,2,FALSE)</f>
        <v/>
      </c>
      <c r="CM354" s="145">
        <f>IF(AD354&gt;X354,1,0)</f>
        <v/>
      </c>
      <c r="CN354" s="225">
        <f>IF(CM354&gt;0,AG354,0)</f>
        <v/>
      </c>
      <c r="CO354" s="225">
        <f>IF(CM354=0,0,AF354)</f>
        <v/>
      </c>
      <c r="CP354" s="146" t="n">
        <v>0</v>
      </c>
      <c r="CQ354" s="147" t="n">
        <v>0</v>
      </c>
      <c r="CR354" s="225">
        <f>AM354/VLOOKUP(T354,'USD Converstion'!$C$7:$D$174,2,FALSE)</f>
        <v/>
      </c>
      <c r="CS354" s="226">
        <f>AT354</f>
        <v/>
      </c>
      <c r="CT354" s="222" t="n">
        <v>0</v>
      </c>
      <c r="CU354" s="227" t="n">
        <v>0</v>
      </c>
      <c r="CV354" s="145">
        <f>IF(AX354&gt;0,1,0)</f>
        <v/>
      </c>
      <c r="CW354" s="145">
        <f>IF(AY354&gt;0,1,0)</f>
        <v/>
      </c>
      <c r="CX354" s="52" t="n">
        <v>0</v>
      </c>
      <c r="DM354">
        <f>IF(LOWER(T354)="ILS",12,1)*Y354/VLOOKUP($T354,CPC_USDConversion_xlTbl[[Currency2]:[Units/1 USD]],2,FALSE)</f>
        <v/>
      </c>
    </row>
    <row r="355">
      <c r="B355" s="113" t="n">
        <v>103932</v>
      </c>
      <c r="C355" s="113" t="n">
        <v>81072</v>
      </c>
      <c r="D355" s="113" t="n">
        <v>70679</v>
      </c>
      <c r="E355" s="114" t="inlineStr">
        <is>
          <t>Xavier Duros</t>
        </is>
      </c>
      <c r="F355" s="152" t="inlineStr">
        <is>
          <t>SE Manager France</t>
        </is>
      </c>
      <c r="G355" s="113" t="inlineStr">
        <is>
          <t>Security Engineering, SER</t>
        </is>
      </c>
      <c r="H355" s="113" t="inlineStr">
        <is>
          <t>David Gubiani</t>
        </is>
      </c>
      <c r="I355" s="113" t="inlineStr">
        <is>
          <t>Peter Sandkuijl</t>
        </is>
      </c>
      <c r="J355" s="114" t="inlineStr">
        <is>
          <t>Bruno Darmon</t>
        </is>
      </c>
      <c r="K355" s="114" t="inlineStr">
        <is>
          <t>Bruno Darmon</t>
        </is>
      </c>
      <c r="L355" s="113" t="inlineStr">
        <is>
          <t>EMEA Sales</t>
        </is>
      </c>
      <c r="M355" s="115" t="n">
        <v>1</v>
      </c>
      <c r="N355" s="151">
        <f>LEFT(CA355,3)</f>
        <v/>
      </c>
      <c r="O355" s="216" t="n">
        <v>41988</v>
      </c>
      <c r="P355" s="118">
        <f>($D$5-O355)/365</f>
        <v/>
      </c>
      <c r="Q355" s="119">
        <f>Q355</f>
        <v/>
      </c>
      <c r="R355" s="52" t="n"/>
      <c r="S355" s="120" t="inlineStr">
        <is>
          <t>France</t>
        </is>
      </c>
      <c r="T355" s="120" t="inlineStr">
        <is>
          <t>EUR</t>
        </is>
      </c>
      <c r="U355" s="120" t="n">
        <v>139500</v>
      </c>
      <c r="V355" s="120" t="n">
        <v>23936.36363636364</v>
      </c>
      <c r="W355" s="120" t="n"/>
      <c r="X355" s="120">
        <f>W355+V355+U355</f>
        <v/>
      </c>
      <c r="Y355" s="121" t="n"/>
      <c r="Z355" s="121" t="n"/>
      <c r="AA355" s="122" t="n"/>
      <c r="AB355" s="122" t="n"/>
      <c r="AC355" s="122" t="n"/>
      <c r="AD355" s="123">
        <f>AC355+AB355+AA355</f>
        <v/>
      </c>
      <c r="AE355" s="124">
        <f>IFERROR(AD355/X355-1,"")</f>
        <v/>
      </c>
      <c r="AF355" s="217">
        <f>IF(LOWER(T355)="ILS",12,1)*X355/VLOOKUP($T355,CPC_USDConversion_xlTbl[[Currency2]:[Units/1 USD]],2,FALSE)</f>
        <v/>
      </c>
      <c r="AG355" s="217">
        <f>IF(LOWER(T355)="ILS",12,1)*AD355/VLOOKUP($T355,CPC_USDConversion_xlTbl[[Currency2]:[Units/1 USD]],2,FALSE)</f>
        <v/>
      </c>
      <c r="AH355" s="126">
        <f>AF355/VLOOKUP($S355,'CP$'!$B$5:$D$74,2,FALSE)</f>
        <v/>
      </c>
      <c r="AI355" s="126">
        <f>AG355/VLOOKUP($S355,'CP$'!$B$5:$D$74,2,FALSE)</f>
        <v/>
      </c>
      <c r="AJ355" s="52" t="n"/>
      <c r="AK355" s="127" t="inlineStr">
        <is>
          <t>Sales Variable</t>
        </is>
      </c>
      <c r="AL355" s="218" t="n"/>
      <c r="AM355" s="129" t="n"/>
      <c r="AN355" s="121" t="n"/>
      <c r="AO355" s="130" t="n"/>
      <c r="AP355" s="131">
        <f>IFERROR(AO355/AM355,"")</f>
        <v/>
      </c>
      <c r="AQ355" s="219">
        <f>AO355*CC355</f>
        <v/>
      </c>
      <c r="AR355" s="219" t="n"/>
      <c r="AS355" s="220">
        <f>AQ355-AR355</f>
        <v/>
      </c>
      <c r="AT355" s="217">
        <f>AS355/VLOOKUP($T355,'USD Converstion'!$C$7:$D$174,2,FALSE)</f>
        <v/>
      </c>
      <c r="AU355" s="52" t="n"/>
      <c r="AV355" s="221" t="n">
        <v>43957</v>
      </c>
      <c r="AW355" s="222" t="n">
        <v>19589.26213592233</v>
      </c>
      <c r="AX355" s="222" t="n"/>
      <c r="AY355" s="223" t="n"/>
      <c r="AZ355" s="52" t="n"/>
      <c r="BA355" s="137" t="n"/>
      <c r="BB355" s="138" t="inlineStr">
        <is>
          <t xml:space="preserve"> </t>
        </is>
      </c>
      <c r="BC355" s="52" t="n"/>
      <c r="BD355" s="219" t="n">
        <v>104000</v>
      </c>
      <c r="BE355" s="219" t="n">
        <v>260000</v>
      </c>
      <c r="BF355" s="219" t="n"/>
      <c r="BG355" s="120">
        <f>BF355+BE355+BD355</f>
        <v/>
      </c>
      <c r="BH355" s="217">
        <f>IF(LOWER(T355)="ILS",12,1)*BG355/VLOOKUP($T355,CPC_USDConversion_xlTbl[[Currency2]:[Units/1 USD]],2,FALSE)</f>
        <v/>
      </c>
      <c r="BI355" s="224">
        <f>BH355/VLOOKUP($S355,'CP$'!$B$5:$D$74,2,FALSE)</f>
        <v/>
      </c>
      <c r="BJ355" s="140" t="n">
        <v>90000</v>
      </c>
      <c r="BK355" s="140" t="n">
        <v>130000</v>
      </c>
      <c r="BL355" s="141">
        <f>IFERROR(U355/X355,"")</f>
        <v/>
      </c>
      <c r="BM355" s="141">
        <f>IFERROR(V355/X355,"")</f>
        <v/>
      </c>
      <c r="BN355" s="141">
        <f>IFERROR(W355/X355,"")</f>
        <v/>
      </c>
      <c r="BO355" s="141">
        <f>IFERROR(AA355/AD355,"")</f>
        <v/>
      </c>
      <c r="BP355" s="141">
        <f>IFERROR(AB355/AD355,"")</f>
        <v/>
      </c>
      <c r="BQ355" s="141">
        <f>IFERROR(AC355/AD355,"")</f>
        <v/>
      </c>
      <c r="BR355" s="119" t="n">
        <v>4</v>
      </c>
      <c r="BS355" s="119" t="n">
        <v>5</v>
      </c>
      <c r="BT355" s="119" t="n">
        <v>4</v>
      </c>
      <c r="BU355" s="119" t="n">
        <v>0</v>
      </c>
      <c r="BV355" s="119" t="n"/>
      <c r="BW355" s="119" t="n"/>
      <c r="BX355" s="119" t="n"/>
      <c r="BY355" s="119" t="n"/>
      <c r="BZ355" s="119" t="inlineStr">
        <is>
          <t>Employee</t>
        </is>
      </c>
      <c r="CA355" s="142" t="inlineStr">
        <is>
          <t>E41M</t>
        </is>
      </c>
      <c r="CB355" s="131" t="n">
        <v>1</v>
      </c>
      <c r="CC355" s="143">
        <f>IF(P355&gt;1,1,P355)*CB355</f>
        <v/>
      </c>
      <c r="CD355" s="143" t="n"/>
      <c r="CE355" s="222" t="n">
        <v>64768.52</v>
      </c>
      <c r="CF355" s="86" t="n"/>
      <c r="CG355" s="219" t="n">
        <v>127029.2682926829</v>
      </c>
      <c r="CH355" s="217">
        <f>IF(LOWER(T355)="ILS",12,1)*CG355/VLOOKUP($T355,CPC_USDConversion_xlTbl[[Currency2]:[Units/1 USD]],2,FALSE)</f>
        <v/>
      </c>
      <c r="CI355" s="225">
        <f>AF355</f>
        <v/>
      </c>
      <c r="CJ355" s="225">
        <f>IFERROR(CI355-CH355,"")</f>
        <v/>
      </c>
      <c r="CK355" s="140">
        <f>ROUND(AN355*CC355,-2)</f>
        <v/>
      </c>
      <c r="CL355" s="217">
        <f>CK355/VLOOKUP($T355,'USD Converstion'!$C$7:$D$174,2,FALSE)</f>
        <v/>
      </c>
      <c r="CM355" s="145">
        <f>IF(AD355&gt;X355,1,0)</f>
        <v/>
      </c>
      <c r="CN355" s="225">
        <f>IF(CM355&gt;0,AG355,0)</f>
        <v/>
      </c>
      <c r="CO355" s="225">
        <f>IF(CM355=0,0,AF355)</f>
        <v/>
      </c>
      <c r="CP355" s="146" t="n">
        <v>0</v>
      </c>
      <c r="CQ355" s="147" t="n">
        <v>0</v>
      </c>
      <c r="CR355" s="225">
        <f>AM355/VLOOKUP(T355,'USD Converstion'!$C$7:$D$174,2,FALSE)</f>
        <v/>
      </c>
      <c r="CS355" s="226">
        <f>AT355</f>
        <v/>
      </c>
      <c r="CT355" s="222" t="n">
        <v>0</v>
      </c>
      <c r="CU355" s="227" t="n">
        <v>0</v>
      </c>
      <c r="CV355" s="145">
        <f>IF(AX355&gt;0,1,0)</f>
        <v/>
      </c>
      <c r="CW355" s="145">
        <f>IF(AY355&gt;0,1,0)</f>
        <v/>
      </c>
      <c r="CX355" s="52" t="n">
        <v>0</v>
      </c>
      <c r="DM355">
        <f>IF(LOWER(T355)="ILS",12,1)*Y355/VLOOKUP($T355,CPC_USDConversion_xlTbl[[Currency2]:[Units/1 USD]],2,FALSE)</f>
        <v/>
      </c>
    </row>
    <row r="356">
      <c r="B356" s="113" t="n">
        <v>104229</v>
      </c>
      <c r="C356" s="113" t="n">
        <v>92750</v>
      </c>
      <c r="D356" s="113" t="n">
        <v>71858</v>
      </c>
      <c r="E356" s="114" t="inlineStr">
        <is>
          <t>Komal Shruti</t>
        </is>
      </c>
      <c r="F356" s="152" t="inlineStr">
        <is>
          <t>Strategic Sales Manager</t>
        </is>
      </c>
      <c r="G356" s="113" t="inlineStr">
        <is>
          <t>APAC Channels</t>
        </is>
      </c>
      <c r="H356" s="113" t="inlineStr">
        <is>
          <t>Pankaj Narayan</t>
        </is>
      </c>
      <c r="I356" s="113" t="inlineStr">
        <is>
          <t>Pankaj Narayan</t>
        </is>
      </c>
      <c r="J356" s="114" t="inlineStr">
        <is>
          <t>Sharat Sinha</t>
        </is>
      </c>
      <c r="K356" s="114" t="inlineStr">
        <is>
          <t>Sharat Sinha</t>
        </is>
      </c>
      <c r="L356" s="113" t="inlineStr">
        <is>
          <t>APAC Sales</t>
        </is>
      </c>
      <c r="M356" s="115" t="n">
        <v>1</v>
      </c>
      <c r="N356" s="151">
        <f>LEFT(CA356,3)</f>
        <v/>
      </c>
      <c r="O356" s="216" t="n">
        <v>43374</v>
      </c>
      <c r="P356" s="118">
        <f>($D$5-O356)/365</f>
        <v/>
      </c>
      <c r="Q356" s="119">
        <f>Q356</f>
        <v/>
      </c>
      <c r="R356" s="52" t="n"/>
      <c r="S356" s="120" t="inlineStr">
        <is>
          <t>Singapore</t>
        </is>
      </c>
      <c r="T356" s="120" t="inlineStr">
        <is>
          <t>SGD</t>
        </is>
      </c>
      <c r="U356" s="120" t="n">
        <v>137000</v>
      </c>
      <c r="V356" s="120" t="n">
        <v>62118.18181818182</v>
      </c>
      <c r="W356" s="120" t="n"/>
      <c r="X356" s="120">
        <f>W356+V356+U356</f>
        <v/>
      </c>
      <c r="Y356" s="121" t="n"/>
      <c r="Z356" s="121" t="n"/>
      <c r="AA356" s="122" t="n"/>
      <c r="AB356" s="122" t="n"/>
      <c r="AC356" s="122" t="n"/>
      <c r="AD356" s="123">
        <f>AC356+AB356+AA356</f>
        <v/>
      </c>
      <c r="AE356" s="124">
        <f>IFERROR(AD356/X356-1,"")</f>
        <v/>
      </c>
      <c r="AF356" s="217">
        <f>IF(LOWER(T356)="ILS",12,1)*X356/VLOOKUP($T356,CPC_USDConversion_xlTbl[[Currency2]:[Units/1 USD]],2,FALSE)</f>
        <v/>
      </c>
      <c r="AG356" s="217">
        <f>IF(LOWER(T356)="ILS",12,1)*AD356/VLOOKUP($T356,CPC_USDConversion_xlTbl[[Currency2]:[Units/1 USD]],2,FALSE)</f>
        <v/>
      </c>
      <c r="AH356" s="126">
        <f>AF356/VLOOKUP($S356,'CP$'!$B$5:$D$74,2,FALSE)</f>
        <v/>
      </c>
      <c r="AI356" s="126">
        <f>AG356/VLOOKUP($S356,'CP$'!$B$5:$D$74,2,FALSE)</f>
        <v/>
      </c>
      <c r="AJ356" s="52" t="n"/>
      <c r="AK356" s="127" t="inlineStr">
        <is>
          <t>Sales Variable</t>
        </is>
      </c>
      <c r="AL356" s="218" t="n"/>
      <c r="AM356" s="129" t="n"/>
      <c r="AN356" s="121" t="n"/>
      <c r="AO356" s="130" t="n"/>
      <c r="AP356" s="131">
        <f>IFERROR(AO356/AM356,"")</f>
        <v/>
      </c>
      <c r="AQ356" s="219">
        <f>AO356*CC356</f>
        <v/>
      </c>
      <c r="AR356" s="219" t="n"/>
      <c r="AS356" s="220">
        <f>AQ356-AR356</f>
        <v/>
      </c>
      <c r="AT356" s="217">
        <f>AS356/VLOOKUP($T356,'USD Converstion'!$C$7:$D$174,2,FALSE)</f>
        <v/>
      </c>
      <c r="AU356" s="52" t="n"/>
      <c r="AV356" s="221" t="n">
        <v>43957</v>
      </c>
      <c r="AW356" s="222" t="n">
        <v>19589.26213592233</v>
      </c>
      <c r="AX356" s="222" t="n"/>
      <c r="AY356" s="223" t="n"/>
      <c r="AZ356" s="52" t="n"/>
      <c r="BA356" s="137" t="inlineStr">
        <is>
          <t>October, 2020 - Status change from Employment Status:Employee to Employment Status:MLA || December, 2020 - Status change from Employment Status:MLA to Employment Status:Employee</t>
        </is>
      </c>
      <c r="BB356" s="138" t="inlineStr">
        <is>
          <t xml:space="preserve"> </t>
        </is>
      </c>
      <c r="BC356" s="52" t="n"/>
      <c r="BD356" s="219" t="n">
        <v>96000</v>
      </c>
      <c r="BE356" s="219" t="n">
        <v>64000</v>
      </c>
      <c r="BF356" s="219" t="n"/>
      <c r="BG356" s="120">
        <f>BF356+BE356+BD356</f>
        <v/>
      </c>
      <c r="BH356" s="217">
        <f>IF(LOWER(T356)="ILS",12,1)*BG356/VLOOKUP($T356,CPC_USDConversion_xlTbl[[Currency2]:[Units/1 USD]],2,FALSE)</f>
        <v/>
      </c>
      <c r="BI356" s="224">
        <f>BH356/VLOOKUP($S356,'CP$'!$B$5:$D$74,2,FALSE)</f>
        <v/>
      </c>
      <c r="BJ356" s="140" t="n">
        <v>120000</v>
      </c>
      <c r="BK356" s="140" t="n">
        <v>185000</v>
      </c>
      <c r="BL356" s="141">
        <f>IFERROR(U356/X356,"")</f>
        <v/>
      </c>
      <c r="BM356" s="141">
        <f>IFERROR(V356/X356,"")</f>
        <v/>
      </c>
      <c r="BN356" s="141">
        <f>IFERROR(W356/X356,"")</f>
        <v/>
      </c>
      <c r="BO356" s="141">
        <f>IFERROR(AA356/AD356,"")</f>
        <v/>
      </c>
      <c r="BP356" s="141">
        <f>IFERROR(AB356/AD356,"")</f>
        <v/>
      </c>
      <c r="BQ356" s="141">
        <f>IFERROR(AC356/AD356,"")</f>
        <v/>
      </c>
      <c r="BR356" s="119" t="n">
        <v>5</v>
      </c>
      <c r="BS356" s="119" t="n">
        <v>5</v>
      </c>
      <c r="BT356" s="119" t="n">
        <v>4</v>
      </c>
      <c r="BU356" s="119" t="n"/>
      <c r="BV356" s="119" t="n"/>
      <c r="BW356" s="119" t="n"/>
      <c r="BX356" s="119" t="n"/>
      <c r="BY356" s="119" t="n"/>
      <c r="BZ356" s="119" t="inlineStr">
        <is>
          <t>Employee</t>
        </is>
      </c>
      <c r="CA356" s="142" t="inlineStr">
        <is>
          <t>S51P</t>
        </is>
      </c>
      <c r="CB356" s="131" t="n">
        <v>1</v>
      </c>
      <c r="CC356" s="143">
        <f>IF(P356&gt;1,1,P356)*CB356</f>
        <v/>
      </c>
      <c r="CD356" s="143" t="n"/>
      <c r="CE356" s="222" t="n">
        <v>22627.08</v>
      </c>
      <c r="CF356" s="86" t="n"/>
      <c r="CG356" s="219" t="n">
        <v>166053.6585365854</v>
      </c>
      <c r="CH356" s="217">
        <f>IF(LOWER(T356)="ILS",12,1)*CG356/VLOOKUP($T356,CPC_USDConversion_xlTbl[[Currency2]:[Units/1 USD]],2,FALSE)</f>
        <v/>
      </c>
      <c r="CI356" s="225">
        <f>AF356</f>
        <v/>
      </c>
      <c r="CJ356" s="225">
        <f>IFERROR(CI356-CH356,"")</f>
        <v/>
      </c>
      <c r="CK356" s="140">
        <f>ROUND(AN356*CC356,-2)</f>
        <v/>
      </c>
      <c r="CL356" s="217">
        <f>CK356/VLOOKUP($T356,'USD Converstion'!$C$7:$D$174,2,FALSE)</f>
        <v/>
      </c>
      <c r="CM356" s="145">
        <f>IF(AD356&gt;X356,1,0)</f>
        <v/>
      </c>
      <c r="CN356" s="225">
        <f>IF(CM356&gt;0,AG356,0)</f>
        <v/>
      </c>
      <c r="CO356" s="225">
        <f>IF(CM356=0,0,AF356)</f>
        <v/>
      </c>
      <c r="CP356" s="146" t="n">
        <v>0</v>
      </c>
      <c r="CQ356" s="147" t="inlineStr">
        <is>
          <t>Regular</t>
        </is>
      </c>
      <c r="CR356" s="225">
        <f>AM356/VLOOKUP(T356,'USD Converstion'!$C$7:$D$174,2,FALSE)</f>
        <v/>
      </c>
      <c r="CS356" s="226">
        <f>AT356</f>
        <v/>
      </c>
      <c r="CT356" s="222" t="n">
        <v>0</v>
      </c>
      <c r="CU356" s="227" t="n"/>
      <c r="CV356" s="145">
        <f>IF(AX356&gt;0,1,0)</f>
        <v/>
      </c>
      <c r="CW356" s="145">
        <f>IF(AY356&gt;0,1,0)</f>
        <v/>
      </c>
      <c r="CX356" s="52" t="n">
        <v>0</v>
      </c>
      <c r="DM356">
        <f>IF(LOWER(T356)="ILS",12,1)*Y356/VLOOKUP($T356,CPC_USDConversion_xlTbl[[Currency2]:[Units/1 USD]],2,FALSE)</f>
        <v/>
      </c>
    </row>
    <row r="357">
      <c r="B357" s="113" t="n">
        <v>105341</v>
      </c>
      <c r="C357" s="113" t="n">
        <v>60635</v>
      </c>
      <c r="D357" s="113" t="n">
        <v>28769</v>
      </c>
      <c r="E357" s="114" t="inlineStr">
        <is>
          <t>Njeri Kibui</t>
        </is>
      </c>
      <c r="F357" s="152" t="inlineStr">
        <is>
          <t>Channel Account Manager</t>
        </is>
      </c>
      <c r="G357" s="113" t="inlineStr">
        <is>
          <t>Africa Sales</t>
        </is>
      </c>
      <c r="H357" s="113" t="inlineStr">
        <is>
          <t>Pankaj Bhula</t>
        </is>
      </c>
      <c r="I357" s="113" t="inlineStr">
        <is>
          <t>Pankaj Bhula</t>
        </is>
      </c>
      <c r="J357" s="114" t="inlineStr">
        <is>
          <t>Bruno Darmon</t>
        </is>
      </c>
      <c r="K357" s="114" t="inlineStr">
        <is>
          <t>Bruno Darmon</t>
        </is>
      </c>
      <c r="L357" s="113" t="inlineStr">
        <is>
          <t>EMEA Sales</t>
        </is>
      </c>
      <c r="M357" s="115" t="n">
        <v>1</v>
      </c>
      <c r="N357" s="151">
        <f>LEFT(CA357,3)</f>
        <v/>
      </c>
      <c r="O357" s="216" t="n">
        <v>43544</v>
      </c>
      <c r="P357" s="118">
        <f>($D$5-O357)/365</f>
        <v/>
      </c>
      <c r="Q357" s="119">
        <f>Q357</f>
        <v/>
      </c>
      <c r="R357" s="52" t="n"/>
      <c r="S357" s="120" t="inlineStr">
        <is>
          <t>Kenya</t>
        </is>
      </c>
      <c r="T357" s="120" t="inlineStr">
        <is>
          <t>KES</t>
        </is>
      </c>
      <c r="U357" s="120" t="n">
        <v>7947000</v>
      </c>
      <c r="V357" s="120" t="n">
        <v>3818481.818181818</v>
      </c>
      <c r="W357" s="120" t="n"/>
      <c r="X357" s="120">
        <f>W357+V357+U357</f>
        <v/>
      </c>
      <c r="Y357" s="121" t="n"/>
      <c r="Z357" s="121" t="n"/>
      <c r="AA357" s="122" t="n"/>
      <c r="AB357" s="122" t="n"/>
      <c r="AC357" s="122" t="n"/>
      <c r="AD357" s="123">
        <f>AC357+AB357+AA357</f>
        <v/>
      </c>
      <c r="AE357" s="124">
        <f>IFERROR(AD357/X357-1,"")</f>
        <v/>
      </c>
      <c r="AF357" s="217">
        <f>IF(LOWER(T357)="ILS",12,1)*X357/VLOOKUP($T357,CPC_USDConversion_xlTbl[[Currency2]:[Units/1 USD]],2,FALSE)</f>
        <v/>
      </c>
      <c r="AG357" s="217">
        <f>IF(LOWER(T357)="ILS",12,1)*AD357/VLOOKUP($T357,CPC_USDConversion_xlTbl[[Currency2]:[Units/1 USD]],2,FALSE)</f>
        <v/>
      </c>
      <c r="AH357" s="126">
        <f>AF357/VLOOKUP($S357,'CP$'!$B$5:$D$74,2,FALSE)</f>
        <v/>
      </c>
      <c r="AI357" s="126">
        <f>AG357/VLOOKUP($S357,'CP$'!$B$5:$D$74,2,FALSE)</f>
        <v/>
      </c>
      <c r="AJ357" s="52" t="n"/>
      <c r="AK357" s="127" t="inlineStr">
        <is>
          <t>Sales Variable</t>
        </is>
      </c>
      <c r="AL357" s="218" t="n"/>
      <c r="AM357" s="129" t="n"/>
      <c r="AN357" s="121" t="n"/>
      <c r="AO357" s="130" t="n"/>
      <c r="AP357" s="131">
        <f>IFERROR(AO357/AM357,"")</f>
        <v/>
      </c>
      <c r="AQ357" s="219">
        <f>AO357*CC357</f>
        <v/>
      </c>
      <c r="AR357" s="219" t="n"/>
      <c r="AS357" s="220">
        <f>AQ357-AR357</f>
        <v/>
      </c>
      <c r="AT357" s="217">
        <f>AS357/VLOOKUP($T357,'USD Converstion'!$C$7:$D$174,2,FALSE)</f>
        <v/>
      </c>
      <c r="AU357" s="52" t="n"/>
      <c r="AV357" s="221" t="n">
        <v>43957</v>
      </c>
      <c r="AW357" s="222" t="n">
        <v>17640.3786407767</v>
      </c>
      <c r="AX357" s="222" t="n"/>
      <c r="AY357" s="223" t="n"/>
      <c r="AZ357" s="52" t="n"/>
      <c r="BA357" s="137" t="n"/>
      <c r="BB357" s="138" t="inlineStr">
        <is>
          <t xml:space="preserve"> </t>
        </is>
      </c>
      <c r="BC357" s="52" t="n"/>
      <c r="BD357" s="219" t="n">
        <v>5760000</v>
      </c>
      <c r="BE357" s="219" t="n">
        <v>3840000</v>
      </c>
      <c r="BF357" s="219" t="n"/>
      <c r="BG357" s="120">
        <f>BF357+BE357+BD357</f>
        <v/>
      </c>
      <c r="BH357" s="217">
        <f>IF(LOWER(T357)="ILS",12,1)*BG357/VLOOKUP($T357,CPC_USDConversion_xlTbl[[Currency2]:[Units/1 USD]],2,FALSE)</f>
        <v/>
      </c>
      <c r="BI357" s="224">
        <f>BH357/VLOOKUP($S357,'CP$'!$B$5:$D$74,2,FALSE)</f>
        <v/>
      </c>
      <c r="BJ357" s="140" t="n">
        <v>7500000</v>
      </c>
      <c r="BK357" s="140" t="n">
        <v>12000000</v>
      </c>
      <c r="BL357" s="141">
        <f>IFERROR(U357/X357,"")</f>
        <v/>
      </c>
      <c r="BM357" s="141">
        <f>IFERROR(V357/X357,"")</f>
        <v/>
      </c>
      <c r="BN357" s="141">
        <f>IFERROR(W357/X357,"")</f>
        <v/>
      </c>
      <c r="BO357" s="141">
        <f>IFERROR(AA357/AD357,"")</f>
        <v/>
      </c>
      <c r="BP357" s="141">
        <f>IFERROR(AB357/AD357,"")</f>
        <v/>
      </c>
      <c r="BQ357" s="141">
        <f>IFERROR(AC357/AD357,"")</f>
        <v/>
      </c>
      <c r="BR357" s="119" t="n">
        <v>2</v>
      </c>
      <c r="BS357" s="119" t="n">
        <v>4</v>
      </c>
      <c r="BT357" s="119" t="n">
        <v>4</v>
      </c>
      <c r="BU357" s="119" t="n"/>
      <c r="BV357" s="119" t="n"/>
      <c r="BW357" s="119" t="n"/>
      <c r="BX357" s="119" t="n"/>
      <c r="BY357" s="119" t="n"/>
      <c r="BZ357" s="119" t="inlineStr">
        <is>
          <t>Employee</t>
        </is>
      </c>
      <c r="CA357" s="142" t="inlineStr">
        <is>
          <t>S51P</t>
        </is>
      </c>
      <c r="CB357" s="131" t="n">
        <v>1</v>
      </c>
      <c r="CC357" s="143">
        <f>IF(P357&gt;1,1,P357)*CB357</f>
        <v/>
      </c>
      <c r="CD357" s="143" t="n"/>
      <c r="CE357" s="222" t="n">
        <v>20352.4</v>
      </c>
      <c r="CF357" s="86" t="n"/>
      <c r="CG357" s="219" t="n">
        <v>10292882.92682927</v>
      </c>
      <c r="CH357" s="217">
        <f>IF(LOWER(T357)="ILS",12,1)*CG357/VLOOKUP($T357,CPC_USDConversion_xlTbl[[Currency2]:[Units/1 USD]],2,FALSE)</f>
        <v/>
      </c>
      <c r="CI357" s="225">
        <f>AF357</f>
        <v/>
      </c>
      <c r="CJ357" s="225">
        <f>IFERROR(CI357-CH357,"")</f>
        <v/>
      </c>
      <c r="CK357" s="140">
        <f>ROUND(AN357*CC357,-2)</f>
        <v/>
      </c>
      <c r="CL357" s="217">
        <f>CK357/VLOOKUP($T357,'USD Converstion'!$C$7:$D$174,2,FALSE)</f>
        <v/>
      </c>
      <c r="CM357" s="145">
        <f>IF(AD357&gt;X357,1,0)</f>
        <v/>
      </c>
      <c r="CN357" s="225">
        <f>IF(CM357&gt;0,AG357,0)</f>
        <v/>
      </c>
      <c r="CO357" s="225">
        <f>IF(CM357=0,0,AF357)</f>
        <v/>
      </c>
      <c r="CP357" s="146" t="n">
        <v>0</v>
      </c>
      <c r="CQ357" s="147" t="inlineStr">
        <is>
          <t>Regular</t>
        </is>
      </c>
      <c r="CR357" s="225">
        <f>AM357/VLOOKUP(T357,'USD Converstion'!$C$7:$D$174,2,FALSE)</f>
        <v/>
      </c>
      <c r="CS357" s="226">
        <f>AT357</f>
        <v/>
      </c>
      <c r="CT357" s="222" t="n">
        <v>0</v>
      </c>
      <c r="CU357" s="227" t="n"/>
      <c r="CV357" s="145">
        <f>IF(AX357&gt;0,1,0)</f>
        <v/>
      </c>
      <c r="CW357" s="145">
        <f>IF(AY357&gt;0,1,0)</f>
        <v/>
      </c>
      <c r="CX357" s="52" t="n">
        <v>0</v>
      </c>
      <c r="DM357">
        <f>IF(LOWER(T357)="ILS",12,1)*Y357/VLOOKUP($T357,CPC_USDConversion_xlTbl[[Currency2]:[Units/1 USD]],2,FALSE)</f>
        <v/>
      </c>
    </row>
    <row r="358">
      <c r="B358" s="113" t="n">
        <v>118182</v>
      </c>
      <c r="C358" s="113" t="n">
        <v>107647</v>
      </c>
      <c r="D358" s="113" t="n">
        <v>102854</v>
      </c>
      <c r="E358" s="114" t="inlineStr">
        <is>
          <t>Vincent Mabaso</t>
        </is>
      </c>
      <c r="F358" s="152" t="inlineStr">
        <is>
          <t>Distribution Manager</t>
        </is>
      </c>
      <c r="G358" s="113" t="inlineStr">
        <is>
          <t>Africa Sales</t>
        </is>
      </c>
      <c r="H358" s="113" t="inlineStr">
        <is>
          <t>Pankaj Bhula</t>
        </is>
      </c>
      <c r="I358" s="113" t="inlineStr">
        <is>
          <t>Pankaj Bhula</t>
        </is>
      </c>
      <c r="J358" s="114" t="inlineStr">
        <is>
          <t>Bruno Darmon</t>
        </is>
      </c>
      <c r="K358" s="114" t="inlineStr">
        <is>
          <t>Bruno Darmon</t>
        </is>
      </c>
      <c r="L358" s="113" t="inlineStr">
        <is>
          <t>EMEA Sales</t>
        </is>
      </c>
      <c r="M358" s="115" t="n">
        <v>1</v>
      </c>
      <c r="N358" s="151">
        <f>LEFT(CA358,3)</f>
        <v/>
      </c>
      <c r="O358" s="216" t="n">
        <v>43794</v>
      </c>
      <c r="P358" s="118">
        <f>($D$5-O358)/365</f>
        <v/>
      </c>
      <c r="Q358" s="119">
        <f>Q358</f>
        <v/>
      </c>
      <c r="R358" s="52" t="n"/>
      <c r="S358" s="120" t="inlineStr">
        <is>
          <t>South Africa</t>
        </is>
      </c>
      <c r="T358" s="120" t="inlineStr">
        <is>
          <t>ZAR</t>
        </is>
      </c>
      <c r="U358" s="120" t="n">
        <v>1134500</v>
      </c>
      <c r="V358" s="120" t="n">
        <v>545754.5454545454</v>
      </c>
      <c r="W358" s="120" t="n"/>
      <c r="X358" s="120">
        <f>W358+V358+U358</f>
        <v/>
      </c>
      <c r="Y358" s="121" t="n"/>
      <c r="Z358" s="121" t="n"/>
      <c r="AA358" s="122" t="n"/>
      <c r="AB358" s="122" t="n"/>
      <c r="AC358" s="122" t="n"/>
      <c r="AD358" s="123">
        <f>AC358+AB358+AA358</f>
        <v/>
      </c>
      <c r="AE358" s="124">
        <f>IFERROR(AD358/X358-1,"")</f>
        <v/>
      </c>
      <c r="AF358" s="217">
        <f>IF(LOWER(T358)="ILS",12,1)*X358/VLOOKUP($T358,CPC_USDConversion_xlTbl[[Currency2]:[Units/1 USD]],2,FALSE)</f>
        <v/>
      </c>
      <c r="AG358" s="217">
        <f>IF(LOWER(T358)="ILS",12,1)*AD358/VLOOKUP($T358,CPC_USDConversion_xlTbl[[Currency2]:[Units/1 USD]],2,FALSE)</f>
        <v/>
      </c>
      <c r="AH358" s="126">
        <f>AF358/VLOOKUP($S358,'CP$'!$B$5:$D$74,2,FALSE)</f>
        <v/>
      </c>
      <c r="AI358" s="126">
        <f>AG358/VLOOKUP($S358,'CP$'!$B$5:$D$74,2,FALSE)</f>
        <v/>
      </c>
      <c r="AJ358" s="52" t="n"/>
      <c r="AK358" s="127" t="inlineStr">
        <is>
          <t>Sales Variable</t>
        </is>
      </c>
      <c r="AL358" s="218" t="n"/>
      <c r="AM358" s="129" t="n"/>
      <c r="AN358" s="121" t="n"/>
      <c r="AO358" s="130" t="n"/>
      <c r="AP358" s="131">
        <f>IFERROR(AO358/AM358,"")</f>
        <v/>
      </c>
      <c r="AQ358" s="219">
        <f>AO358*CC358</f>
        <v/>
      </c>
      <c r="AR358" s="219" t="n"/>
      <c r="AS358" s="220">
        <f>AQ358-AR358</f>
        <v/>
      </c>
      <c r="AT358" s="217">
        <f>AS358/VLOOKUP($T358,'USD Converstion'!$C$7:$D$174,2,FALSE)</f>
        <v/>
      </c>
      <c r="AU358" s="52" t="n"/>
      <c r="AV358" s="221" t="n"/>
      <c r="AW358" s="222" t="n"/>
      <c r="AX358" s="222" t="n"/>
      <c r="AY358" s="223" t="n"/>
      <c r="AZ358" s="52" t="n"/>
      <c r="BA358" s="137" t="inlineStr">
        <is>
          <t>January, 2021 - Organization change from Team:Pankaj Bhula - SADC, Title:Channel Account Manager to Team:Matthew Barker - Channel Africa, Title:Distribution Manager</t>
        </is>
      </c>
      <c r="BB358" s="138" t="inlineStr">
        <is>
          <t xml:space="preserve"> </t>
        </is>
      </c>
      <c r="BC358" s="52" t="n"/>
      <c r="BD358" s="219" t="n">
        <v>900000</v>
      </c>
      <c r="BE358" s="219" t="n">
        <v>600000</v>
      </c>
      <c r="BF358" s="219" t="n"/>
      <c r="BG358" s="120">
        <f>BF358+BE358+BD358</f>
        <v/>
      </c>
      <c r="BH358" s="217">
        <f>IF(LOWER(T358)="ILS",12,1)*BG358/VLOOKUP($T358,CPC_USDConversion_xlTbl[[Currency2]:[Units/1 USD]],2,FALSE)</f>
        <v/>
      </c>
      <c r="BI358" s="224">
        <f>BH358/VLOOKUP($S358,'CP$'!$B$5:$D$74,2,FALSE)</f>
        <v/>
      </c>
      <c r="BJ358" s="140" t="n">
        <v>1100000</v>
      </c>
      <c r="BK358" s="140" t="n">
        <v>1800000</v>
      </c>
      <c r="BL358" s="141">
        <f>IFERROR(U358/X358,"")</f>
        <v/>
      </c>
      <c r="BM358" s="141">
        <f>IFERROR(V358/X358,"")</f>
        <v/>
      </c>
      <c r="BN358" s="141">
        <f>IFERROR(W358/X358,"")</f>
        <v/>
      </c>
      <c r="BO358" s="141">
        <f>IFERROR(AA358/AD358,"")</f>
        <v/>
      </c>
      <c r="BP358" s="141">
        <f>IFERROR(AB358/AD358,"")</f>
        <v/>
      </c>
      <c r="BQ358" s="141">
        <f>IFERROR(AC358/AD358,"")</f>
        <v/>
      </c>
      <c r="BR358" s="119" t="n"/>
      <c r="BS358" s="119" t="n"/>
      <c r="BT358" s="119" t="n">
        <v>4</v>
      </c>
      <c r="BU358" s="119" t="n"/>
      <c r="BV358" s="119" t="n"/>
      <c r="BW358" s="119" t="n"/>
      <c r="BX358" s="119" t="n"/>
      <c r="BY358" s="119" t="n"/>
      <c r="BZ358" s="119" t="inlineStr">
        <is>
          <t>Employee</t>
        </is>
      </c>
      <c r="CA358" s="142" t="inlineStr">
        <is>
          <t>S41P</t>
        </is>
      </c>
      <c r="CB358" s="131" t="n">
        <v>1</v>
      </c>
      <c r="CC358" s="143">
        <f>IF(P358&gt;1,1,P358)*CB358</f>
        <v/>
      </c>
      <c r="CD358" s="143" t="n"/>
      <c r="CE358" s="222" t="n"/>
      <c r="CF358" s="86" t="n"/>
      <c r="CG358" s="219" t="n">
        <v>1463614.634146342</v>
      </c>
      <c r="CH358" s="217">
        <f>IF(LOWER(T358)="ILS",12,1)*CG358/VLOOKUP($T358,CPC_USDConversion_xlTbl[[Currency2]:[Units/1 USD]],2,FALSE)</f>
        <v/>
      </c>
      <c r="CI358" s="225">
        <f>AF358</f>
        <v/>
      </c>
      <c r="CJ358" s="225">
        <f>IFERROR(CI358-CH358,"")</f>
        <v/>
      </c>
      <c r="CK358" s="140">
        <f>ROUND(AN358*CC358,-2)</f>
        <v/>
      </c>
      <c r="CL358" s="217">
        <f>CK358/VLOOKUP($T358,'USD Converstion'!$C$7:$D$174,2,FALSE)</f>
        <v/>
      </c>
      <c r="CM358" s="145">
        <f>IF(AD358&gt;X358,1,0)</f>
        <v/>
      </c>
      <c r="CN358" s="225">
        <f>IF(CM358&gt;0,AG358,0)</f>
        <v/>
      </c>
      <c r="CO358" s="225">
        <f>IF(CM358=0,0,AF358)</f>
        <v/>
      </c>
      <c r="CP358" s="146" t="n">
        <v>0</v>
      </c>
      <c r="CQ358" s="147" t="inlineStr">
        <is>
          <t>Regular</t>
        </is>
      </c>
      <c r="CR358" s="225">
        <f>AM358/VLOOKUP(T358,'USD Converstion'!$C$7:$D$174,2,FALSE)</f>
        <v/>
      </c>
      <c r="CS358" s="226">
        <f>AT358</f>
        <v/>
      </c>
      <c r="CT358" s="222" t="n">
        <v>0</v>
      </c>
      <c r="CU358" s="227" t="n"/>
      <c r="CV358" s="145">
        <f>IF(AX358&gt;0,1,0)</f>
        <v/>
      </c>
      <c r="CW358" s="145">
        <f>IF(AY358&gt;0,1,0)</f>
        <v/>
      </c>
      <c r="CX358" s="52" t="n">
        <v>0</v>
      </c>
      <c r="DM358">
        <f>IF(LOWER(T358)="ILS",12,1)*Y358/VLOOKUP($T358,CPC_USDConversion_xlTbl[[Currency2]:[Units/1 USD]],2,FALSE)</f>
        <v/>
      </c>
    </row>
    <row r="359">
      <c r="B359" s="113" t="n">
        <v>123481</v>
      </c>
      <c r="C359" s="113" t="n">
        <v>85374</v>
      </c>
      <c r="D359" s="113" t="n">
        <v>99019</v>
      </c>
      <c r="E359" s="114" t="inlineStr">
        <is>
          <t>Alexandre Nevraumont</t>
        </is>
      </c>
      <c r="F359" s="152" t="inlineStr">
        <is>
          <t>Head of Distribution, Europe</t>
        </is>
      </c>
      <c r="G359" s="113" t="inlineStr">
        <is>
          <t>EMEA Sales Mgmt</t>
        </is>
      </c>
      <c r="H359" s="113" t="inlineStr">
        <is>
          <t>Bruno Darmon</t>
        </is>
      </c>
      <c r="I359" s="113" t="inlineStr">
        <is>
          <t>Bruno Darmon</t>
        </is>
      </c>
      <c r="J359" s="114" t="inlineStr">
        <is>
          <t>Bruno Darmon</t>
        </is>
      </c>
      <c r="K359" s="114" t="inlineStr">
        <is>
          <t>Bruno Darmon</t>
        </is>
      </c>
      <c r="L359" s="113" t="inlineStr">
        <is>
          <t>EMEA Sales</t>
        </is>
      </c>
      <c r="M359" s="115" t="n">
        <v>1</v>
      </c>
      <c r="N359" s="151">
        <f>LEFT(CA359,3)</f>
        <v/>
      </c>
      <c r="O359" s="216" t="n">
        <v>43542</v>
      </c>
      <c r="P359" s="118">
        <f>($D$5-O359)/365</f>
        <v/>
      </c>
      <c r="Q359" s="119">
        <f>Q359</f>
        <v/>
      </c>
      <c r="R359" s="52" t="n"/>
      <c r="S359" s="120" t="inlineStr">
        <is>
          <t>France</t>
        </is>
      </c>
      <c r="T359" s="120" t="inlineStr">
        <is>
          <t>EUR</t>
        </is>
      </c>
      <c r="U359" s="120" t="n">
        <v>163250</v>
      </c>
      <c r="V359" s="120" t="n">
        <v>74845.45454545454</v>
      </c>
      <c r="W359" s="120" t="n"/>
      <c r="X359" s="120">
        <f>W359+V359+U359</f>
        <v/>
      </c>
      <c r="Y359" s="121" t="n"/>
      <c r="Z359" s="121" t="n"/>
      <c r="AA359" s="122" t="n"/>
      <c r="AB359" s="122" t="n"/>
      <c r="AC359" s="122" t="n"/>
      <c r="AD359" s="123">
        <f>AC359+AB359+AA359</f>
        <v/>
      </c>
      <c r="AE359" s="124">
        <f>IFERROR(AD359/X359-1,"")</f>
        <v/>
      </c>
      <c r="AF359" s="217">
        <f>IF(LOWER(T359)="ILS",12,1)*X359/VLOOKUP($T359,CPC_USDConversion_xlTbl[[Currency2]:[Units/1 USD]],2,FALSE)</f>
        <v/>
      </c>
      <c r="AG359" s="217">
        <f>IF(LOWER(T359)="ILS",12,1)*AD359/VLOOKUP($T359,CPC_USDConversion_xlTbl[[Currency2]:[Units/1 USD]],2,FALSE)</f>
        <v/>
      </c>
      <c r="AH359" s="126">
        <f>AF359/VLOOKUP($S359,'CP$'!$B$5:$D$74,2,FALSE)</f>
        <v/>
      </c>
      <c r="AI359" s="126">
        <f>AG359/VLOOKUP($S359,'CP$'!$B$5:$D$74,2,FALSE)</f>
        <v/>
      </c>
      <c r="AJ359" s="52" t="n"/>
      <c r="AK359" s="127" t="inlineStr">
        <is>
          <t>Sales Variable</t>
        </is>
      </c>
      <c r="AL359" s="218" t="n"/>
      <c r="AM359" s="129" t="n"/>
      <c r="AN359" s="121" t="n"/>
      <c r="AO359" s="130" t="n"/>
      <c r="AP359" s="131">
        <f>IFERROR(AO359/AM359,"")</f>
        <v/>
      </c>
      <c r="AQ359" s="219">
        <f>AO359*CC359</f>
        <v/>
      </c>
      <c r="AR359" s="219" t="n"/>
      <c r="AS359" s="220">
        <f>AQ359-AR359</f>
        <v/>
      </c>
      <c r="AT359" s="217">
        <f>AS359/VLOOKUP($T359,'USD Converstion'!$C$7:$D$174,2,FALSE)</f>
        <v/>
      </c>
      <c r="AU359" s="52" t="n"/>
      <c r="AV359" s="221" t="n">
        <v>43957</v>
      </c>
      <c r="AW359" s="222" t="n">
        <v>29231.10679611651</v>
      </c>
      <c r="AX359" s="222" t="n"/>
      <c r="AY359" s="223" t="n"/>
      <c r="AZ359" s="52" t="n"/>
      <c r="BA359" s="137" t="n"/>
      <c r="BB359" s="138" t="inlineStr">
        <is>
          <t xml:space="preserve"> </t>
        </is>
      </c>
      <c r="BC359" s="52" t="n"/>
      <c r="BD359" s="219" t="n">
        <v>120000</v>
      </c>
      <c r="BE359" s="219" t="n">
        <v>80000</v>
      </c>
      <c r="BF359" s="219" t="n"/>
      <c r="BG359" s="120">
        <f>BF359+BE359+BD359</f>
        <v/>
      </c>
      <c r="BH359" s="217">
        <f>IF(LOWER(T359)="ILS",12,1)*BG359/VLOOKUP($T359,CPC_USDConversion_xlTbl[[Currency2]:[Units/1 USD]],2,FALSE)</f>
        <v/>
      </c>
      <c r="BI359" s="224">
        <f>BH359/VLOOKUP($S359,'CP$'!$B$5:$D$74,2,FALSE)</f>
        <v/>
      </c>
      <c r="BJ359" s="140" t="n">
        <v>150000</v>
      </c>
      <c r="BK359" s="140" t="n">
        <v>220000</v>
      </c>
      <c r="BL359" s="141">
        <f>IFERROR(U359/X359,"")</f>
        <v/>
      </c>
      <c r="BM359" s="141">
        <f>IFERROR(V359/X359,"")</f>
        <v/>
      </c>
      <c r="BN359" s="141">
        <f>IFERROR(W359/X359,"")</f>
        <v/>
      </c>
      <c r="BO359" s="141">
        <f>IFERROR(AA359/AD359,"")</f>
        <v/>
      </c>
      <c r="BP359" s="141">
        <f>IFERROR(AB359/AD359,"")</f>
        <v/>
      </c>
      <c r="BQ359" s="141">
        <f>IFERROR(AC359/AD359,"")</f>
        <v/>
      </c>
      <c r="BR359" s="119" t="n">
        <v>4</v>
      </c>
      <c r="BS359" s="119" t="n">
        <v>4</v>
      </c>
      <c r="BT359" s="119" t="n">
        <v>4</v>
      </c>
      <c r="BU359" s="119" t="n"/>
      <c r="BV359" s="119" t="n"/>
      <c r="BW359" s="119" t="n"/>
      <c r="BX359" s="119" t="n"/>
      <c r="BY359" s="119" t="n"/>
      <c r="BZ359" s="119" t="inlineStr">
        <is>
          <t>Employee</t>
        </is>
      </c>
      <c r="CA359" s="142" t="inlineStr">
        <is>
          <t>S31M</t>
        </is>
      </c>
      <c r="CB359" s="131" t="n">
        <v>1</v>
      </c>
      <c r="CC359" s="143">
        <f>IF(P359&gt;1,1,P359)*CB359</f>
        <v/>
      </c>
      <c r="CD359" s="143" t="n"/>
      <c r="CE359" s="222" t="n">
        <v>73747.52</v>
      </c>
      <c r="CF359" s="86" t="n"/>
      <c r="CG359" s="219" t="n">
        <v>200200</v>
      </c>
      <c r="CH359" s="217">
        <f>IF(LOWER(T359)="ILS",12,1)*CG359/VLOOKUP($T359,CPC_USDConversion_xlTbl[[Currency2]:[Units/1 USD]],2,FALSE)</f>
        <v/>
      </c>
      <c r="CI359" s="225">
        <f>AF359</f>
        <v/>
      </c>
      <c r="CJ359" s="225">
        <f>IFERROR(CI359-CH359,"")</f>
        <v/>
      </c>
      <c r="CK359" s="140">
        <f>ROUND(AN359*CC359,-2)</f>
        <v/>
      </c>
      <c r="CL359" s="217">
        <f>CK359/VLOOKUP($T359,'USD Converstion'!$C$7:$D$174,2,FALSE)</f>
        <v/>
      </c>
      <c r="CM359" s="145">
        <f>IF(AD359&gt;X359,1,0)</f>
        <v/>
      </c>
      <c r="CN359" s="225">
        <f>IF(CM359&gt;0,AG359,0)</f>
        <v/>
      </c>
      <c r="CO359" s="225">
        <f>IF(CM359=0,0,AF359)</f>
        <v/>
      </c>
      <c r="CP359" s="146" t="n">
        <v>0</v>
      </c>
      <c r="CQ359" s="147" t="inlineStr">
        <is>
          <t>Regular</t>
        </is>
      </c>
      <c r="CR359" s="225">
        <f>AM359/VLOOKUP(T359,'USD Converstion'!$C$7:$D$174,2,FALSE)</f>
        <v/>
      </c>
      <c r="CS359" s="226">
        <f>AT359</f>
        <v/>
      </c>
      <c r="CT359" s="222" t="n">
        <v>0</v>
      </c>
      <c r="CU359" s="227" t="n"/>
      <c r="CV359" s="145">
        <f>IF(AX359&gt;0,1,0)</f>
        <v/>
      </c>
      <c r="CW359" s="145">
        <f>IF(AY359&gt;0,1,0)</f>
        <v/>
      </c>
      <c r="CX359" s="52" t="n">
        <v>0</v>
      </c>
      <c r="DM359">
        <f>IF(LOWER(T359)="ILS",12,1)*Y359/VLOOKUP($T359,CPC_USDConversion_xlTbl[[Currency2]:[Units/1 USD]],2,FALSE)</f>
        <v/>
      </c>
    </row>
    <row r="360">
      <c r="B360" s="113" t="n">
        <v>107436</v>
      </c>
      <c r="C360" s="113" t="n">
        <v>40174</v>
      </c>
      <c r="D360" s="113" t="n"/>
      <c r="E360" s="114" t="inlineStr">
        <is>
          <t>Alexander Chailytko</t>
        </is>
      </c>
      <c r="F360" s="152" t="inlineStr">
        <is>
          <t>Minsk Cyber Security, Research &amp; Innovation Manager</t>
        </is>
      </c>
      <c r="G360" s="113" t="inlineStr">
        <is>
          <t>Minsk Development Center</t>
        </is>
      </c>
      <c r="H360" s="113" t="inlineStr">
        <is>
          <t>Borce Jakimovski</t>
        </is>
      </c>
      <c r="I360" s="113" t="inlineStr">
        <is>
          <t>Borce Jakimovski</t>
        </is>
      </c>
      <c r="J360" s="114" t="inlineStr">
        <is>
          <t>Neatsun Ziv</t>
        </is>
      </c>
      <c r="K360" s="114" t="inlineStr">
        <is>
          <t>Dorit Dor</t>
        </is>
      </c>
      <c r="L360" s="113" t="inlineStr">
        <is>
          <t>Products - R&amp;D</t>
        </is>
      </c>
      <c r="M360" s="115" t="n">
        <v>1</v>
      </c>
      <c r="N360" s="151">
        <f>LEFT(CA360,3)</f>
        <v/>
      </c>
      <c r="O360" s="216" t="n">
        <v>41225</v>
      </c>
      <c r="P360" s="118">
        <f>($D$5-O360)/365</f>
        <v/>
      </c>
      <c r="Q360" s="119">
        <f>Q360</f>
        <v/>
      </c>
      <c r="R360" s="52" t="n"/>
      <c r="S360" s="120" t="inlineStr">
        <is>
          <t>Belarus</t>
        </is>
      </c>
      <c r="T360" s="120" t="inlineStr">
        <is>
          <t>USD</t>
        </is>
      </c>
      <c r="U360" s="120" t="n">
        <v>96375</v>
      </c>
      <c r="V360" s="120" t="n"/>
      <c r="W360" s="120" t="n"/>
      <c r="X360" s="120">
        <f>W360+V360+U360</f>
        <v/>
      </c>
      <c r="Y360" s="121" t="n"/>
      <c r="Z360" s="121" t="n"/>
      <c r="AA360" s="122" t="n"/>
      <c r="AB360" s="122" t="n"/>
      <c r="AC360" s="122" t="n"/>
      <c r="AD360" s="123">
        <f>AC360+AB360+AA360</f>
        <v/>
      </c>
      <c r="AE360" s="124">
        <f>IFERROR(AD360/X360-1,"")</f>
        <v/>
      </c>
      <c r="AF360" s="217">
        <f>IF(LOWER(T360)="ILS",12,1)*X360/VLOOKUP($T360,CPC_USDConversion_xlTbl[[Currency2]:[Units/1 USD]],2,FALSE)</f>
        <v/>
      </c>
      <c r="AG360" s="217">
        <f>IF(LOWER(T360)="ILS",12,1)*AD360/VLOOKUP($T360,CPC_USDConversion_xlTbl[[Currency2]:[Units/1 USD]],2,FALSE)</f>
        <v/>
      </c>
      <c r="AH360" s="126">
        <f>AF360/VLOOKUP($S360,'CP$'!$B$5:$D$74,2,FALSE)</f>
        <v/>
      </c>
      <c r="AI360" s="126">
        <f>AG360/VLOOKUP($S360,'CP$'!$B$5:$D$74,2,FALSE)</f>
        <v/>
      </c>
      <c r="AJ360" s="52" t="n"/>
      <c r="AK360" s="127" t="inlineStr">
        <is>
          <t>Regular</t>
        </is>
      </c>
      <c r="AL360" s="218" t="n">
        <v>6000</v>
      </c>
      <c r="AM360" s="129" t="n"/>
      <c r="AN360" s="121" t="n"/>
      <c r="AO360" s="130" t="n"/>
      <c r="AP360" s="131">
        <f>IFERROR(AO360/AM360,"")</f>
        <v/>
      </c>
      <c r="AQ360" s="219">
        <f>AO360*CC360</f>
        <v/>
      </c>
      <c r="AR360" s="219" t="n"/>
      <c r="AS360" s="220">
        <f>AQ360-AR360</f>
        <v/>
      </c>
      <c r="AT360" s="217">
        <f>AS360/VLOOKUP($T360,'USD Converstion'!$C$7:$D$174,2,FALSE)</f>
        <v/>
      </c>
      <c r="AU360" s="52" t="n"/>
      <c r="AV360" s="221" t="n">
        <v>43957</v>
      </c>
      <c r="AW360" s="222" t="n">
        <v>14665.76699029126</v>
      </c>
      <c r="AX360" s="222" t="n"/>
      <c r="AY360" s="223" t="n"/>
      <c r="AZ360" s="52" t="n"/>
      <c r="BA360" s="137" t="inlineStr">
        <is>
          <t>January, 2021 - JS change from JS:D41M to JS:D44M</t>
        </is>
      </c>
      <c r="BB360" s="138" t="inlineStr">
        <is>
          <t xml:space="preserve"> </t>
        </is>
      </c>
      <c r="BC360" s="52" t="n"/>
      <c r="BD360" s="219" t="n">
        <v>65000</v>
      </c>
      <c r="BE360" s="219" t="n"/>
      <c r="BF360" s="219" t="n"/>
      <c r="BG360" s="120">
        <f>BF360+BE360+BD360</f>
        <v/>
      </c>
      <c r="BH360" s="217">
        <f>IF(LOWER(T360)="ILS",12,1)*BG360/VLOOKUP($T360,CPC_USDConversion_xlTbl[[Currency2]:[Units/1 USD]],2,FALSE)</f>
        <v/>
      </c>
      <c r="BI360" s="224">
        <f>BH360/VLOOKUP($S360,'CP$'!$B$5:$D$74,2,FALSE)</f>
        <v/>
      </c>
      <c r="BJ360" s="140" t="n">
        <v>30000</v>
      </c>
      <c r="BK360" s="140" t="n">
        <v>60000</v>
      </c>
      <c r="BL360" s="141">
        <f>IFERROR(U360/X360,"")</f>
        <v/>
      </c>
      <c r="BM360" s="141">
        <f>IFERROR(V360/X360,"")</f>
        <v/>
      </c>
      <c r="BN360" s="141">
        <f>IFERROR(W360/X360,"")</f>
        <v/>
      </c>
      <c r="BO360" s="141">
        <f>IFERROR(AA360/AD360,"")</f>
        <v/>
      </c>
      <c r="BP360" s="141">
        <f>IFERROR(AB360/AD360,"")</f>
        <v/>
      </c>
      <c r="BQ360" s="141">
        <f>IFERROR(AC360/AD360,"")</f>
        <v/>
      </c>
      <c r="BR360" s="119" t="n">
        <v>4</v>
      </c>
      <c r="BS360" s="119" t="n">
        <v>4</v>
      </c>
      <c r="BT360" s="119" t="n">
        <v>4</v>
      </c>
      <c r="BU360" s="119" t="n"/>
      <c r="BV360" s="119" t="n"/>
      <c r="BW360" s="119" t="n"/>
      <c r="BX360" s="119" t="n"/>
      <c r="BY360" s="119" t="n"/>
      <c r="BZ360" s="119" t="inlineStr">
        <is>
          <t>Employee</t>
        </is>
      </c>
      <c r="CA360" s="142" t="inlineStr">
        <is>
          <t>D44M</t>
        </is>
      </c>
      <c r="CB360" s="131" t="n">
        <v>1</v>
      </c>
      <c r="CC360" s="143">
        <f>IF(P360&gt;1,1,P360)*CB360</f>
        <v/>
      </c>
      <c r="CD360" s="143" t="n"/>
      <c r="CE360" s="222" t="n">
        <v>24063.72</v>
      </c>
      <c r="CF360" s="86" t="n"/>
      <c r="CG360" s="219" t="n">
        <v>68004.87804878049</v>
      </c>
      <c r="CH360" s="217">
        <f>IF(LOWER(T360)="ILS",12,1)*CG360/VLOOKUP($T360,CPC_USDConversion_xlTbl[[Currency2]:[Units/1 USD]],2,FALSE)</f>
        <v/>
      </c>
      <c r="CI360" s="225">
        <f>AF360</f>
        <v/>
      </c>
      <c r="CJ360" s="225">
        <f>IFERROR(CI360-CH360,"")</f>
        <v/>
      </c>
      <c r="CK360" s="140">
        <f>ROUND(AN360*CC360,-2)</f>
        <v/>
      </c>
      <c r="CL360" s="217">
        <f>CK360/VLOOKUP($T360,'USD Converstion'!$C$7:$D$174,2,FALSE)</f>
        <v/>
      </c>
      <c r="CM360" s="145">
        <f>IF(AD360&gt;X360,1,0)</f>
        <v/>
      </c>
      <c r="CN360" s="225">
        <f>IF(CM360&gt;0,AG360,0)</f>
        <v/>
      </c>
      <c r="CO360" s="225">
        <f>IF(CM360=0,0,AF360)</f>
        <v/>
      </c>
      <c r="CP360" s="146" t="n">
        <v>0</v>
      </c>
      <c r="CQ360" s="147" t="inlineStr">
        <is>
          <t>Regular</t>
        </is>
      </c>
      <c r="CR360" s="225">
        <f>AM360/VLOOKUP(T360,'USD Converstion'!$C$7:$D$174,2,FALSE)</f>
        <v/>
      </c>
      <c r="CS360" s="226">
        <f>AT360</f>
        <v/>
      </c>
      <c r="CT360" s="222" t="n">
        <v>0</v>
      </c>
      <c r="CU360" s="227" t="n"/>
      <c r="CV360" s="145">
        <f>IF(AX360&gt;0,1,0)</f>
        <v/>
      </c>
      <c r="CW360" s="145">
        <f>IF(AY360&gt;0,1,0)</f>
        <v/>
      </c>
      <c r="CX360" s="52" t="n">
        <v>0</v>
      </c>
      <c r="DM360">
        <f>IF(LOWER(T360)="ILS",12,1)*Y360/VLOOKUP($T360,CPC_USDConversion_xlTbl[[Currency2]:[Units/1 USD]],2,FALSE)</f>
        <v/>
      </c>
    </row>
    <row r="361">
      <c r="B361" s="113" t="n">
        <v>131969</v>
      </c>
      <c r="C361" s="113" t="n">
        <v>40322</v>
      </c>
      <c r="D361" s="113" t="n"/>
      <c r="E361" s="114" t="inlineStr">
        <is>
          <t>Hiroyuki Takahashi</t>
        </is>
      </c>
      <c r="F361" s="152" t="inlineStr">
        <is>
          <t>Security Engineer, Check Point Evangelist</t>
        </is>
      </c>
      <c r="G361" s="113" t="inlineStr">
        <is>
          <t>Japan Sales</t>
        </is>
      </c>
      <c r="H361" s="113" t="inlineStr">
        <is>
          <t>Masahiro Nishimura</t>
        </is>
      </c>
      <c r="I361" s="113" t="inlineStr">
        <is>
          <t>Masahiro Nishimura</t>
        </is>
      </c>
      <c r="J361" s="114" t="inlineStr">
        <is>
          <t>Sharat Sinha</t>
        </is>
      </c>
      <c r="K361" s="114" t="inlineStr">
        <is>
          <t>Sharat Sinha</t>
        </is>
      </c>
      <c r="L361" s="113" t="inlineStr">
        <is>
          <t>APAC Sales</t>
        </is>
      </c>
      <c r="M361" s="115" t="n">
        <v>1</v>
      </c>
      <c r="N361" s="151">
        <f>LEFT(CA361,3)</f>
        <v/>
      </c>
      <c r="O361" s="216" t="n">
        <v>41487</v>
      </c>
      <c r="P361" s="118">
        <f>($D$5-O361)/365</f>
        <v/>
      </c>
      <c r="Q361" s="119">
        <f>Q361</f>
        <v/>
      </c>
      <c r="R361" s="52" t="n"/>
      <c r="S361" s="120" t="inlineStr">
        <is>
          <t>Japan</t>
        </is>
      </c>
      <c r="T361" s="120" t="inlineStr">
        <is>
          <t>JPY</t>
        </is>
      </c>
      <c r="U361" s="120" t="n">
        <v>11682000</v>
      </c>
      <c r="V361" s="120" t="n">
        <v>2307118.181818182</v>
      </c>
      <c r="W361" s="120" t="n"/>
      <c r="X361" s="120">
        <f>W361+V361+U361</f>
        <v/>
      </c>
      <c r="Y361" s="121" t="n"/>
      <c r="Z361" s="121" t="n"/>
      <c r="AA361" s="122" t="n"/>
      <c r="AB361" s="122" t="n"/>
      <c r="AC361" s="122" t="n"/>
      <c r="AD361" s="123">
        <f>AC361+AB361+AA361</f>
        <v/>
      </c>
      <c r="AE361" s="124">
        <f>IFERROR(AD361/X361-1,"")</f>
        <v/>
      </c>
      <c r="AF361" s="217">
        <f>IF(LOWER(T361)="ILS",12,1)*X361/VLOOKUP($T361,CPC_USDConversion_xlTbl[[Currency2]:[Units/1 USD]],2,FALSE)</f>
        <v/>
      </c>
      <c r="AG361" s="217">
        <f>IF(LOWER(T361)="ILS",12,1)*AD361/VLOOKUP($T361,CPC_USDConversion_xlTbl[[Currency2]:[Units/1 USD]],2,FALSE)</f>
        <v/>
      </c>
      <c r="AH361" s="126">
        <f>AF361/VLOOKUP($S361,'CP$'!$B$5:$D$74,2,FALSE)</f>
        <v/>
      </c>
      <c r="AI361" s="126">
        <f>AG361/VLOOKUP($S361,'CP$'!$B$5:$D$74,2,FALSE)</f>
        <v/>
      </c>
      <c r="AJ361" s="52" t="n"/>
      <c r="AK361" s="127" t="inlineStr">
        <is>
          <t>Sales Variable</t>
        </is>
      </c>
      <c r="AL361" s="218" t="n"/>
      <c r="AM361" s="129" t="n"/>
      <c r="AN361" s="121" t="n"/>
      <c r="AO361" s="130" t="n"/>
      <c r="AP361" s="131">
        <f>IFERROR(AO361/AM361,"")</f>
        <v/>
      </c>
      <c r="AQ361" s="219">
        <f>AO361*CC361</f>
        <v/>
      </c>
      <c r="AR361" s="219" t="n"/>
      <c r="AS361" s="220">
        <f>AQ361-AR361</f>
        <v/>
      </c>
      <c r="AT361" s="217">
        <f>AS361/VLOOKUP($T361,'USD Converstion'!$C$7:$D$174,2,FALSE)</f>
        <v/>
      </c>
      <c r="AU361" s="52" t="n"/>
      <c r="AV361" s="221" t="n">
        <v>43615</v>
      </c>
      <c r="AW361" s="222" t="n">
        <v>14738.73786407767</v>
      </c>
      <c r="AX361" s="222" t="n"/>
      <c r="AY361" s="223" t="n"/>
      <c r="AZ361" s="52" t="n"/>
      <c r="BA361" s="137" t="n"/>
      <c r="BB361" s="138" t="inlineStr">
        <is>
          <t xml:space="preserve"> </t>
        </is>
      </c>
      <c r="BC361" s="52" t="n"/>
      <c r="BD361" s="219" t="n">
        <v>9200000</v>
      </c>
      <c r="BE361" s="219" t="n">
        <v>2500000</v>
      </c>
      <c r="BF361" s="219" t="n"/>
      <c r="BG361" s="120">
        <f>BF361+BE361+BD361</f>
        <v/>
      </c>
      <c r="BH361" s="217">
        <f>IF(LOWER(T361)="ILS",12,1)*BG361/VLOOKUP($T361,CPC_USDConversion_xlTbl[[Currency2]:[Units/1 USD]],2,FALSE)</f>
        <v/>
      </c>
      <c r="BI361" s="224">
        <f>BH361/VLOOKUP($S361,'CP$'!$B$5:$D$74,2,FALSE)</f>
        <v/>
      </c>
      <c r="BJ361" s="140" t="n">
        <v>8000000</v>
      </c>
      <c r="BK361" s="140" t="n">
        <v>12000000</v>
      </c>
      <c r="BL361" s="141">
        <f>IFERROR(U361/X361,"")</f>
        <v/>
      </c>
      <c r="BM361" s="141">
        <f>IFERROR(V361/X361,"")</f>
        <v/>
      </c>
      <c r="BN361" s="141">
        <f>IFERROR(W361/X361,"")</f>
        <v/>
      </c>
      <c r="BO361" s="141">
        <f>IFERROR(AA361/AD361,"")</f>
        <v/>
      </c>
      <c r="BP361" s="141">
        <f>IFERROR(AB361/AD361,"")</f>
        <v/>
      </c>
      <c r="BQ361" s="141">
        <f>IFERROR(AC361/AD361,"")</f>
        <v/>
      </c>
      <c r="BR361" s="119" t="n">
        <v>3</v>
      </c>
      <c r="BS361" s="119" t="n">
        <v>3</v>
      </c>
      <c r="BT361" s="119" t="n">
        <v>4</v>
      </c>
      <c r="BU361" s="119" t="n"/>
      <c r="BV361" s="119" t="n"/>
      <c r="BW361" s="119" t="n"/>
      <c r="BX361" s="119" t="n"/>
      <c r="BY361" s="119" t="n"/>
      <c r="BZ361" s="119" t="inlineStr">
        <is>
          <t>Employee</t>
        </is>
      </c>
      <c r="CA361" s="142" t="inlineStr">
        <is>
          <t>E51P</t>
        </is>
      </c>
      <c r="CB361" s="131" t="n">
        <v>1</v>
      </c>
      <c r="CC361" s="143">
        <f>IF(P361&gt;1,1,P361)*CB361</f>
        <v/>
      </c>
      <c r="CD361" s="143" t="n"/>
      <c r="CE361" s="222" t="n">
        <v>28253.92</v>
      </c>
      <c r="CF361" s="86" t="n"/>
      <c r="CG361" s="219" t="n">
        <v>11586053.65853659</v>
      </c>
      <c r="CH361" s="217">
        <f>IF(LOWER(T361)="ILS",12,1)*CG361/VLOOKUP($T361,CPC_USDConversion_xlTbl[[Currency2]:[Units/1 USD]],2,FALSE)</f>
        <v/>
      </c>
      <c r="CI361" s="225">
        <f>AF361</f>
        <v/>
      </c>
      <c r="CJ361" s="225">
        <f>IFERROR(CI361-CH361,"")</f>
        <v/>
      </c>
      <c r="CK361" s="140">
        <f>ROUND(AN361*CC361,-2)</f>
        <v/>
      </c>
      <c r="CL361" s="217">
        <f>CK361/VLOOKUP($T361,'USD Converstion'!$C$7:$D$174,2,FALSE)</f>
        <v/>
      </c>
      <c r="CM361" s="145">
        <f>IF(AD361&gt;X361,1,0)</f>
        <v/>
      </c>
      <c r="CN361" s="225">
        <f>IF(CM361&gt;0,AG361,0)</f>
        <v/>
      </c>
      <c r="CO361" s="225">
        <f>IF(CM361=0,0,AF361)</f>
        <v/>
      </c>
      <c r="CP361" s="146" t="n">
        <v>0</v>
      </c>
      <c r="CQ361" s="147" t="inlineStr">
        <is>
          <t>Regular</t>
        </is>
      </c>
      <c r="CR361" s="225">
        <f>AM361/VLOOKUP(T361,'USD Converstion'!$C$7:$D$174,2,FALSE)</f>
        <v/>
      </c>
      <c r="CS361" s="226">
        <f>AT361</f>
        <v/>
      </c>
      <c r="CT361" s="222" t="n">
        <v>0</v>
      </c>
      <c r="CU361" s="227" t="n"/>
      <c r="CV361" s="145">
        <f>IF(AX361&gt;0,1,0)</f>
        <v/>
      </c>
      <c r="CW361" s="145">
        <f>IF(AY361&gt;0,1,0)</f>
        <v/>
      </c>
      <c r="CX361" s="52" t="n">
        <v>0</v>
      </c>
      <c r="DM361">
        <f>IF(LOWER(T361)="ILS",12,1)*Y361/VLOOKUP($T361,CPC_USDConversion_xlTbl[[Currency2]:[Units/1 USD]],2,FALSE)</f>
        <v/>
      </c>
    </row>
    <row r="362">
      <c r="B362" s="113" t="n">
        <v>103652</v>
      </c>
      <c r="C362" s="113" t="n">
        <v>67301</v>
      </c>
      <c r="D362" s="113" t="n">
        <v>97285</v>
      </c>
      <c r="E362" s="114" t="inlineStr">
        <is>
          <t>Kayoko Katayama</t>
        </is>
      </c>
      <c r="F362" s="152" t="inlineStr">
        <is>
          <t>SMB Channel Account Manager</t>
        </is>
      </c>
      <c r="G362" s="113" t="inlineStr">
        <is>
          <t>Japan Sales</t>
        </is>
      </c>
      <c r="H362" s="113" t="inlineStr">
        <is>
          <t>Masahiro Nishimura</t>
        </is>
      </c>
      <c r="I362" s="113" t="inlineStr">
        <is>
          <t>Masahiro Nishimura</t>
        </is>
      </c>
      <c r="J362" s="114" t="inlineStr">
        <is>
          <t>Sharat Sinha</t>
        </is>
      </c>
      <c r="K362" s="114" t="inlineStr">
        <is>
          <t>Sharat Sinha</t>
        </is>
      </c>
      <c r="L362" s="113" t="inlineStr">
        <is>
          <t>APAC Sales</t>
        </is>
      </c>
      <c r="M362" s="115" t="n">
        <v>1</v>
      </c>
      <c r="N362" s="151">
        <f>LEFT(CA362,3)</f>
        <v/>
      </c>
      <c r="O362" s="216" t="n">
        <v>43367</v>
      </c>
      <c r="P362" s="118">
        <f>($D$5-O362)/365</f>
        <v/>
      </c>
      <c r="Q362" s="119">
        <f>Q362</f>
        <v/>
      </c>
      <c r="R362" s="52" t="n"/>
      <c r="S362" s="120" t="inlineStr">
        <is>
          <t>Japan</t>
        </is>
      </c>
      <c r="T362" s="120" t="inlineStr">
        <is>
          <t>JPY</t>
        </is>
      </c>
      <c r="U362" s="120" t="n">
        <v>5884500</v>
      </c>
      <c r="V362" s="120" t="n">
        <v>2545754.545454545</v>
      </c>
      <c r="W362" s="120" t="n"/>
      <c r="X362" s="120">
        <f>W362+V362+U362</f>
        <v/>
      </c>
      <c r="Y362" s="121" t="n"/>
      <c r="Z362" s="121" t="n"/>
      <c r="AA362" s="122" t="n"/>
      <c r="AB362" s="122" t="n"/>
      <c r="AC362" s="122" t="n"/>
      <c r="AD362" s="123">
        <f>AC362+AB362+AA362</f>
        <v/>
      </c>
      <c r="AE362" s="124">
        <f>IFERROR(AD362/X362-1,"")</f>
        <v/>
      </c>
      <c r="AF362" s="217">
        <f>IF(LOWER(T362)="ILS",12,1)*X362/VLOOKUP($T362,CPC_USDConversion_xlTbl[[Currency2]:[Units/1 USD]],2,FALSE)</f>
        <v/>
      </c>
      <c r="AG362" s="217">
        <f>IF(LOWER(T362)="ILS",12,1)*AD362/VLOOKUP($T362,CPC_USDConversion_xlTbl[[Currency2]:[Units/1 USD]],2,FALSE)</f>
        <v/>
      </c>
      <c r="AH362" s="126">
        <f>AF362/VLOOKUP($S362,'CP$'!$B$5:$D$74,2,FALSE)</f>
        <v/>
      </c>
      <c r="AI362" s="126">
        <f>AG362/VLOOKUP($S362,'CP$'!$B$5:$D$74,2,FALSE)</f>
        <v/>
      </c>
      <c r="AJ362" s="52" t="n"/>
      <c r="AK362" s="127" t="inlineStr">
        <is>
          <t>Sales Variable</t>
        </is>
      </c>
      <c r="AL362" s="218" t="n"/>
      <c r="AM362" s="129" t="n"/>
      <c r="AN362" s="121" t="n"/>
      <c r="AO362" s="130" t="n"/>
      <c r="AP362" s="131">
        <f>IFERROR(AO362/AM362,"")</f>
        <v/>
      </c>
      <c r="AQ362" s="219">
        <f>AO362*CC362</f>
        <v/>
      </c>
      <c r="AR362" s="219" t="n"/>
      <c r="AS362" s="220">
        <f>AQ362-AR362</f>
        <v/>
      </c>
      <c r="AT362" s="217">
        <f>AS362/VLOOKUP($T362,'USD Converstion'!$C$7:$D$174,2,FALSE)</f>
        <v/>
      </c>
      <c r="AU362" s="52" t="n"/>
      <c r="AV362" s="221" t="n"/>
      <c r="AW362" s="222" t="n"/>
      <c r="AX362" s="222" t="n"/>
      <c r="AY362" s="223" t="n"/>
      <c r="AZ362" s="52" t="n"/>
      <c r="BA362" s="137" t="inlineStr">
        <is>
          <t xml:space="preserve">Jan 1, 2021 - EL Comp update from 4,700,000 base + 2,100,000 commission (6,800,000 OTE) to 4,700,000 base + 2,800,000 commission (7,500,000 OTE). JS from S61P to S51P
</t>
        </is>
      </c>
      <c r="BB362" s="138" t="inlineStr">
        <is>
          <t xml:space="preserve"> </t>
        </is>
      </c>
      <c r="BC362" s="52" t="n"/>
      <c r="BD362" s="219" t="n">
        <v>4400000</v>
      </c>
      <c r="BE362" s="219" t="n">
        <v>1100000</v>
      </c>
      <c r="BF362" s="219" t="n"/>
      <c r="BG362" s="120">
        <f>BF362+BE362+BD362</f>
        <v/>
      </c>
      <c r="BH362" s="217">
        <f>IF(LOWER(T362)="ILS",12,1)*BG362/VLOOKUP($T362,CPC_USDConversion_xlTbl[[Currency2]:[Units/1 USD]],2,FALSE)</f>
        <v/>
      </c>
      <c r="BI362" s="224">
        <f>BH362/VLOOKUP($S362,'CP$'!$B$5:$D$74,2,FALSE)</f>
        <v/>
      </c>
      <c r="BJ362" s="140" t="n">
        <v>7500000</v>
      </c>
      <c r="BK362" s="140" t="n">
        <v>13500000</v>
      </c>
      <c r="BL362" s="141">
        <f>IFERROR(U362/X362,"")</f>
        <v/>
      </c>
      <c r="BM362" s="141">
        <f>IFERROR(V362/X362,"")</f>
        <v/>
      </c>
      <c r="BN362" s="141">
        <f>IFERROR(W362/X362,"")</f>
        <v/>
      </c>
      <c r="BO362" s="141">
        <f>IFERROR(AA362/AD362,"")</f>
        <v/>
      </c>
      <c r="BP362" s="141">
        <f>IFERROR(AB362/AD362,"")</f>
        <v/>
      </c>
      <c r="BQ362" s="141">
        <f>IFERROR(AC362/AD362,"")</f>
        <v/>
      </c>
      <c r="BR362" s="119" t="n">
        <v>3</v>
      </c>
      <c r="BS362" s="119" t="n">
        <v>3</v>
      </c>
      <c r="BT362" s="119" t="n">
        <v>4</v>
      </c>
      <c r="BU362" s="119" t="n"/>
      <c r="BV362" s="119" t="n"/>
      <c r="BW362" s="119" t="n"/>
      <c r="BX362" s="119" t="n"/>
      <c r="BY362" s="119" t="n"/>
      <c r="BZ362" s="119" t="inlineStr">
        <is>
          <t>Employee</t>
        </is>
      </c>
      <c r="CA362" s="142" t="inlineStr">
        <is>
          <t>S51P</t>
        </is>
      </c>
      <c r="CB362" s="131" t="n">
        <v>1</v>
      </c>
      <c r="CC362" s="143">
        <f>IF(P362&gt;1,1,P362)*CB362</f>
        <v/>
      </c>
      <c r="CD362" s="143" t="n"/>
      <c r="CE362" s="222" t="n"/>
      <c r="CF362" s="86" t="n"/>
      <c r="CG362" s="219" t="n">
        <v>6634346.341463415</v>
      </c>
      <c r="CH362" s="217">
        <f>IF(LOWER(T362)="ILS",12,1)*CG362/VLOOKUP($T362,CPC_USDConversion_xlTbl[[Currency2]:[Units/1 USD]],2,FALSE)</f>
        <v/>
      </c>
      <c r="CI362" s="225">
        <f>AF362</f>
        <v/>
      </c>
      <c r="CJ362" s="225">
        <f>IFERROR(CI362-CH362,"")</f>
        <v/>
      </c>
      <c r="CK362" s="140">
        <f>ROUND(AN362*CC362,-2)</f>
        <v/>
      </c>
      <c r="CL362" s="217">
        <f>CK362/VLOOKUP($T362,'USD Converstion'!$C$7:$D$174,2,FALSE)</f>
        <v/>
      </c>
      <c r="CM362" s="145">
        <f>IF(AD362&gt;X362,1,0)</f>
        <v/>
      </c>
      <c r="CN362" s="225">
        <f>IF(CM362&gt;0,AG362,0)</f>
        <v/>
      </c>
      <c r="CO362" s="225">
        <f>IF(CM362=0,0,AF362)</f>
        <v/>
      </c>
      <c r="CP362" s="146" t="n">
        <v>0</v>
      </c>
      <c r="CQ362" s="147" t="inlineStr">
        <is>
          <t>EL</t>
        </is>
      </c>
      <c r="CR362" s="225">
        <f>AM362/VLOOKUP(T362,'USD Converstion'!$C$7:$D$174,2,FALSE)</f>
        <v/>
      </c>
      <c r="CS362" s="226">
        <f>AT362</f>
        <v/>
      </c>
      <c r="CT362" s="222" t="n">
        <v>0</v>
      </c>
      <c r="CU362" s="227" t="n"/>
      <c r="CV362" s="145">
        <f>IF(AX362&gt;0,1,0)</f>
        <v/>
      </c>
      <c r="CW362" s="145">
        <f>IF(AY362&gt;0,1,0)</f>
        <v/>
      </c>
      <c r="CX362" s="52" t="n">
        <v>0</v>
      </c>
      <c r="DM362">
        <f>IF(LOWER(T362)="ILS",12,1)*Y362/VLOOKUP($T362,CPC_USDConversion_xlTbl[[Currency2]:[Units/1 USD]],2,FALSE)</f>
        <v/>
      </c>
    </row>
    <row r="363">
      <c r="B363" s="113" t="n">
        <v>131251</v>
      </c>
      <c r="C363" s="113" t="n">
        <v>105438</v>
      </c>
      <c r="D363" s="113" t="n"/>
      <c r="E363" s="114" t="inlineStr">
        <is>
          <t>Koji Abe</t>
        </is>
      </c>
      <c r="F363" s="152" t="inlineStr">
        <is>
          <t>Major Account Manager</t>
        </is>
      </c>
      <c r="G363" s="113" t="inlineStr">
        <is>
          <t>Japan Sales</t>
        </is>
      </c>
      <c r="H363" s="113" t="inlineStr">
        <is>
          <t>Masahiro Nishimura</t>
        </is>
      </c>
      <c r="I363" s="113" t="inlineStr">
        <is>
          <t>Masahiro Nishimura</t>
        </is>
      </c>
      <c r="J363" s="114" t="inlineStr">
        <is>
          <t>Sharat Sinha</t>
        </is>
      </c>
      <c r="K363" s="114" t="inlineStr">
        <is>
          <t>Sharat Sinha</t>
        </is>
      </c>
      <c r="L363" s="113" t="inlineStr">
        <is>
          <t>APAC Sales</t>
        </is>
      </c>
      <c r="M363" s="115" t="n">
        <v>1</v>
      </c>
      <c r="N363" s="151">
        <f>LEFT(CA363,3)</f>
        <v/>
      </c>
      <c r="O363" s="216" t="n">
        <v>41487</v>
      </c>
      <c r="P363" s="118">
        <f>($D$5-O363)/365</f>
        <v/>
      </c>
      <c r="Q363" s="119">
        <f>Q363</f>
        <v/>
      </c>
      <c r="R363" s="52" t="n"/>
      <c r="S363" s="120" t="inlineStr">
        <is>
          <t>Japan</t>
        </is>
      </c>
      <c r="T363" s="120" t="inlineStr">
        <is>
          <t>JPY</t>
        </is>
      </c>
      <c r="U363" s="120" t="n">
        <v>10410800</v>
      </c>
      <c r="V363" s="120" t="n">
        <v>5043354.545454545</v>
      </c>
      <c r="W363" s="120" t="n"/>
      <c r="X363" s="120">
        <f>W363+V363+U363</f>
        <v/>
      </c>
      <c r="Y363" s="121" t="n"/>
      <c r="Z363" s="121" t="n"/>
      <c r="AA363" s="122" t="n"/>
      <c r="AB363" s="122" t="n"/>
      <c r="AC363" s="122" t="n"/>
      <c r="AD363" s="123">
        <f>AC363+AB363+AA363</f>
        <v/>
      </c>
      <c r="AE363" s="124">
        <f>IFERROR(AD363/X363-1,"")</f>
        <v/>
      </c>
      <c r="AF363" s="217">
        <f>IF(LOWER(T363)="ILS",12,1)*X363/VLOOKUP($T363,CPC_USDConversion_xlTbl[[Currency2]:[Units/1 USD]],2,FALSE)</f>
        <v/>
      </c>
      <c r="AG363" s="217">
        <f>IF(LOWER(T363)="ILS",12,1)*AD363/VLOOKUP($T363,CPC_USDConversion_xlTbl[[Currency2]:[Units/1 USD]],2,FALSE)</f>
        <v/>
      </c>
      <c r="AH363" s="126">
        <f>AF363/VLOOKUP($S363,'CP$'!$B$5:$D$74,2,FALSE)</f>
        <v/>
      </c>
      <c r="AI363" s="126">
        <f>AG363/VLOOKUP($S363,'CP$'!$B$5:$D$74,2,FALSE)</f>
        <v/>
      </c>
      <c r="AJ363" s="52" t="n"/>
      <c r="AK363" s="127" t="inlineStr">
        <is>
          <t>Sales Variable</t>
        </is>
      </c>
      <c r="AL363" s="218" t="n"/>
      <c r="AM363" s="129" t="n"/>
      <c r="AN363" s="121" t="n"/>
      <c r="AO363" s="130" t="n"/>
      <c r="AP363" s="131">
        <f>IFERROR(AO363/AM363,"")</f>
        <v/>
      </c>
      <c r="AQ363" s="219">
        <f>AO363*CC363</f>
        <v/>
      </c>
      <c r="AR363" s="219" t="n"/>
      <c r="AS363" s="220">
        <f>AQ363-AR363</f>
        <v/>
      </c>
      <c r="AT363" s="217">
        <f>AS363/VLOOKUP($T363,'USD Converstion'!$C$7:$D$174,2,FALSE)</f>
        <v/>
      </c>
      <c r="AU363" s="52" t="n"/>
      <c r="AV363" s="221" t="n">
        <v>43957</v>
      </c>
      <c r="AW363" s="222" t="n">
        <v>29231.10679611651</v>
      </c>
      <c r="AX363" s="222" t="n"/>
      <c r="AY363" s="223" t="n"/>
      <c r="AZ363" s="52" t="n"/>
      <c r="BA363" s="137" t="n"/>
      <c r="BB363" s="138" t="inlineStr">
        <is>
          <t xml:space="preserve"> </t>
        </is>
      </c>
      <c r="BC363" s="52" t="n"/>
      <c r="BD363" s="219" t="n">
        <v>7758000</v>
      </c>
      <c r="BE363" s="219" t="n">
        <v>5450000</v>
      </c>
      <c r="BF363" s="219" t="n"/>
      <c r="BG363" s="120">
        <f>BF363+BE363+BD363</f>
        <v/>
      </c>
      <c r="BH363" s="217">
        <f>IF(LOWER(T363)="ILS",12,1)*BG363/VLOOKUP($T363,CPC_USDConversion_xlTbl[[Currency2]:[Units/1 USD]],2,FALSE)</f>
        <v/>
      </c>
      <c r="BI363" s="224">
        <f>BH363/VLOOKUP($S363,'CP$'!$B$5:$D$74,2,FALSE)</f>
        <v/>
      </c>
      <c r="BJ363" s="140" t="n">
        <v>12000000</v>
      </c>
      <c r="BK363" s="140" t="n">
        <v>18500000</v>
      </c>
      <c r="BL363" s="141">
        <f>IFERROR(U363/X363,"")</f>
        <v/>
      </c>
      <c r="BM363" s="141">
        <f>IFERROR(V363/X363,"")</f>
        <v/>
      </c>
      <c r="BN363" s="141">
        <f>IFERROR(W363/X363,"")</f>
        <v/>
      </c>
      <c r="BO363" s="141">
        <f>IFERROR(AA363/AD363,"")</f>
        <v/>
      </c>
      <c r="BP363" s="141">
        <f>IFERROR(AB363/AD363,"")</f>
        <v/>
      </c>
      <c r="BQ363" s="141">
        <f>IFERROR(AC363/AD363,"")</f>
        <v/>
      </c>
      <c r="BR363" s="119" t="n">
        <v>4</v>
      </c>
      <c r="BS363" s="119" t="n">
        <v>4</v>
      </c>
      <c r="BT363" s="119" t="n">
        <v>4</v>
      </c>
      <c r="BU363" s="119" t="n"/>
      <c r="BV363" s="119" t="n"/>
      <c r="BW363" s="119" t="n"/>
      <c r="BX363" s="119" t="n"/>
      <c r="BY363" s="119" t="n"/>
      <c r="BZ363" s="119" t="inlineStr">
        <is>
          <t>Employee</t>
        </is>
      </c>
      <c r="CA363" s="142" t="inlineStr">
        <is>
          <t>S41P</t>
        </is>
      </c>
      <c r="CB363" s="131" t="n">
        <v>1</v>
      </c>
      <c r="CC363" s="143">
        <f>IF(P363&gt;1,1,P363)*CB363</f>
        <v/>
      </c>
      <c r="CD363" s="143" t="n"/>
      <c r="CE363" s="222" t="n">
        <v>57705.04</v>
      </c>
      <c r="CF363" s="86" t="n"/>
      <c r="CG363" s="219" t="n">
        <v>13530346.34146341</v>
      </c>
      <c r="CH363" s="217">
        <f>IF(LOWER(T363)="ILS",12,1)*CG363/VLOOKUP($T363,CPC_USDConversion_xlTbl[[Currency2]:[Units/1 USD]],2,FALSE)</f>
        <v/>
      </c>
      <c r="CI363" s="225">
        <f>AF363</f>
        <v/>
      </c>
      <c r="CJ363" s="225">
        <f>IFERROR(CI363-CH363,"")</f>
        <v/>
      </c>
      <c r="CK363" s="140">
        <f>ROUND(AN363*CC363,-2)</f>
        <v/>
      </c>
      <c r="CL363" s="217">
        <f>CK363/VLOOKUP($T363,'USD Converstion'!$C$7:$D$174,2,FALSE)</f>
        <v/>
      </c>
      <c r="CM363" s="145">
        <f>IF(AD363&gt;X363,1,0)</f>
        <v/>
      </c>
      <c r="CN363" s="225">
        <f>IF(CM363&gt;0,AG363,0)</f>
        <v/>
      </c>
      <c r="CO363" s="225">
        <f>IF(CM363=0,0,AF363)</f>
        <v/>
      </c>
      <c r="CP363" s="146" t="n">
        <v>0</v>
      </c>
      <c r="CQ363" s="147" t="inlineStr">
        <is>
          <t>Regular</t>
        </is>
      </c>
      <c r="CR363" s="225">
        <f>AM363/VLOOKUP(T363,'USD Converstion'!$C$7:$D$174,2,FALSE)</f>
        <v/>
      </c>
      <c r="CS363" s="226">
        <f>AT363</f>
        <v/>
      </c>
      <c r="CT363" s="222" t="n">
        <v>0</v>
      </c>
      <c r="CU363" s="227" t="n"/>
      <c r="CV363" s="145">
        <f>IF(AX363&gt;0,1,0)</f>
        <v/>
      </c>
      <c r="CW363" s="145">
        <f>IF(AY363&gt;0,1,0)</f>
        <v/>
      </c>
      <c r="CX363" s="52" t="n">
        <v>0</v>
      </c>
      <c r="DM363">
        <f>IF(LOWER(T363)="ILS",12,1)*Y363/VLOOKUP($T363,CPC_USDConversion_xlTbl[[Currency2]:[Units/1 USD]],2,FALSE)</f>
        <v/>
      </c>
    </row>
    <row r="364">
      <c r="B364" s="113" t="n">
        <v>139825</v>
      </c>
      <c r="C364" s="113" t="n">
        <v>60065</v>
      </c>
      <c r="D364" s="113" t="n">
        <v>75644</v>
      </c>
      <c r="E364" s="114" t="inlineStr">
        <is>
          <t>Masanori Kobayashi</t>
        </is>
      </c>
      <c r="F364" s="152" t="inlineStr">
        <is>
          <t>Security Engineering Manager</t>
        </is>
      </c>
      <c r="G364" s="113" t="inlineStr">
        <is>
          <t>Japan Sales</t>
        </is>
      </c>
      <c r="H364" s="113" t="inlineStr">
        <is>
          <t>Masahiro Nishimura</t>
        </is>
      </c>
      <c r="I364" s="113" t="inlineStr">
        <is>
          <t>Masahiro Nishimura</t>
        </is>
      </c>
      <c r="J364" s="114" t="inlineStr">
        <is>
          <t>Sharat Sinha</t>
        </is>
      </c>
      <c r="K364" s="114" t="inlineStr">
        <is>
          <t>Sharat Sinha</t>
        </is>
      </c>
      <c r="L364" s="113" t="inlineStr">
        <is>
          <t>APAC Sales</t>
        </is>
      </c>
      <c r="M364" s="115" t="n">
        <v>1</v>
      </c>
      <c r="N364" s="151">
        <f>LEFT(CA364,3)</f>
        <v/>
      </c>
      <c r="O364" s="216" t="n">
        <v>43325</v>
      </c>
      <c r="P364" s="118">
        <f>($D$5-O364)/365</f>
        <v/>
      </c>
      <c r="Q364" s="119">
        <f>Q364</f>
        <v/>
      </c>
      <c r="R364" s="52" t="n"/>
      <c r="S364" s="120" t="inlineStr">
        <is>
          <t>Japan</t>
        </is>
      </c>
      <c r="T364" s="120" t="inlineStr">
        <is>
          <t>JPY</t>
        </is>
      </c>
      <c r="U364" s="120" t="n">
        <v>18308300</v>
      </c>
      <c r="V364" s="120" t="n">
        <v>3327354.545454545</v>
      </c>
      <c r="W364" s="120" t="n"/>
      <c r="X364" s="120">
        <f>W364+V364+U364</f>
        <v/>
      </c>
      <c r="Y364" s="121" t="n"/>
      <c r="Z364" s="121" t="n"/>
      <c r="AA364" s="122" t="n"/>
      <c r="AB364" s="122" t="n"/>
      <c r="AC364" s="122" t="n"/>
      <c r="AD364" s="123">
        <f>AC364+AB364+AA364</f>
        <v/>
      </c>
      <c r="AE364" s="124">
        <f>IFERROR(AD364/X364-1,"")</f>
        <v/>
      </c>
      <c r="AF364" s="217">
        <f>IF(LOWER(T364)="ILS",12,1)*X364/VLOOKUP($T364,CPC_USDConversion_xlTbl[[Currency2]:[Units/1 USD]],2,FALSE)</f>
        <v/>
      </c>
      <c r="AG364" s="217">
        <f>IF(LOWER(T364)="ILS",12,1)*AD364/VLOOKUP($T364,CPC_USDConversion_xlTbl[[Currency2]:[Units/1 USD]],2,FALSE)</f>
        <v/>
      </c>
      <c r="AH364" s="126">
        <f>AF364/VLOOKUP($S364,'CP$'!$B$5:$D$74,2,FALSE)</f>
        <v/>
      </c>
      <c r="AI364" s="126">
        <f>AG364/VLOOKUP($S364,'CP$'!$B$5:$D$74,2,FALSE)</f>
        <v/>
      </c>
      <c r="AJ364" s="52" t="n"/>
      <c r="AK364" s="127" t="inlineStr">
        <is>
          <t>Sales Variable</t>
        </is>
      </c>
      <c r="AL364" s="218" t="n"/>
      <c r="AM364" s="129" t="n"/>
      <c r="AN364" s="121" t="n"/>
      <c r="AO364" s="130" t="n"/>
      <c r="AP364" s="131">
        <f>IFERROR(AO364/AM364,"")</f>
        <v/>
      </c>
      <c r="AQ364" s="219">
        <f>AO364*CC364</f>
        <v/>
      </c>
      <c r="AR364" s="219" t="n"/>
      <c r="AS364" s="220">
        <f>AQ364-AR364</f>
        <v/>
      </c>
      <c r="AT364" s="217">
        <f>AS364/VLOOKUP($T364,'USD Converstion'!$C$7:$D$174,2,FALSE)</f>
        <v/>
      </c>
      <c r="AU364" s="52" t="n"/>
      <c r="AV364" s="221" t="n">
        <v>43403</v>
      </c>
      <c r="AW364" s="222" t="n">
        <v>19572.28155339806</v>
      </c>
      <c r="AX364" s="222" t="n"/>
      <c r="AY364" s="223" t="n"/>
      <c r="AZ364" s="52" t="n"/>
      <c r="BA364" s="137" t="n"/>
      <c r="BB364" s="138" t="inlineStr">
        <is>
          <t xml:space="preserve"> </t>
        </is>
      </c>
      <c r="BC364" s="52" t="n"/>
      <c r="BD364" s="219" t="n">
        <v>14144000</v>
      </c>
      <c r="BE364" s="219" t="n">
        <v>3536000</v>
      </c>
      <c r="BF364" s="219" t="n"/>
      <c r="BG364" s="120">
        <f>BF364+BE364+BD364</f>
        <v/>
      </c>
      <c r="BH364" s="217">
        <f>IF(LOWER(T364)="ILS",12,1)*BG364/VLOOKUP($T364,CPC_USDConversion_xlTbl[[Currency2]:[Units/1 USD]],2,FALSE)</f>
        <v/>
      </c>
      <c r="BI364" s="224">
        <f>BH364/VLOOKUP($S364,'CP$'!$B$5:$D$74,2,FALSE)</f>
        <v/>
      </c>
      <c r="BJ364" s="140" t="n">
        <v>15000000</v>
      </c>
      <c r="BK364" s="140" t="n">
        <v>20000000</v>
      </c>
      <c r="BL364" s="141">
        <f>IFERROR(U364/X364,"")</f>
        <v/>
      </c>
      <c r="BM364" s="141">
        <f>IFERROR(V364/X364,"")</f>
        <v/>
      </c>
      <c r="BN364" s="141">
        <f>IFERROR(W364/X364,"")</f>
        <v/>
      </c>
      <c r="BO364" s="141">
        <f>IFERROR(AA364/AD364,"")</f>
        <v/>
      </c>
      <c r="BP364" s="141">
        <f>IFERROR(AB364/AD364,"")</f>
        <v/>
      </c>
      <c r="BQ364" s="141">
        <f>IFERROR(AC364/AD364,"")</f>
        <v/>
      </c>
      <c r="BR364" s="119" t="n">
        <v>4</v>
      </c>
      <c r="BS364" s="119" t="n">
        <v>3</v>
      </c>
      <c r="BT364" s="119" t="n">
        <v>4</v>
      </c>
      <c r="BU364" s="119" t="n"/>
      <c r="BV364" s="119" t="n"/>
      <c r="BW364" s="119" t="n"/>
      <c r="BX364" s="119" t="n"/>
      <c r="BY364" s="119" t="n"/>
      <c r="BZ364" s="119" t="inlineStr">
        <is>
          <t>Employee</t>
        </is>
      </c>
      <c r="CA364" s="142" t="inlineStr">
        <is>
          <t>E31M</t>
        </is>
      </c>
      <c r="CB364" s="131" t="n">
        <v>1</v>
      </c>
      <c r="CC364" s="143">
        <f>IF(P364&gt;1,1,P364)*CB364</f>
        <v/>
      </c>
      <c r="CD364" s="143" t="n"/>
      <c r="CE364" s="222" t="n">
        <v>11014.24</v>
      </c>
      <c r="CF364" s="86" t="n"/>
      <c r="CG364" s="219" t="n">
        <v>17852687.80487805</v>
      </c>
      <c r="CH364" s="217">
        <f>IF(LOWER(T364)="ILS",12,1)*CG364/VLOOKUP($T364,CPC_USDConversion_xlTbl[[Currency2]:[Units/1 USD]],2,FALSE)</f>
        <v/>
      </c>
      <c r="CI364" s="225">
        <f>AF364</f>
        <v/>
      </c>
      <c r="CJ364" s="225">
        <f>IFERROR(CI364-CH364,"")</f>
        <v/>
      </c>
      <c r="CK364" s="140">
        <f>ROUND(AN364*CC364,-2)</f>
        <v/>
      </c>
      <c r="CL364" s="217">
        <f>CK364/VLOOKUP($T364,'USD Converstion'!$C$7:$D$174,2,FALSE)</f>
        <v/>
      </c>
      <c r="CM364" s="145">
        <f>IF(AD364&gt;X364,1,0)</f>
        <v/>
      </c>
      <c r="CN364" s="225">
        <f>IF(CM364&gt;0,AG364,0)</f>
        <v/>
      </c>
      <c r="CO364" s="225">
        <f>IF(CM364=0,0,AF364)</f>
        <v/>
      </c>
      <c r="CP364" s="146" t="n">
        <v>0</v>
      </c>
      <c r="CQ364" s="147" t="inlineStr">
        <is>
          <t>Regular</t>
        </is>
      </c>
      <c r="CR364" s="225">
        <f>AM364/VLOOKUP(T364,'USD Converstion'!$C$7:$D$174,2,FALSE)</f>
        <v/>
      </c>
      <c r="CS364" s="226">
        <f>AT364</f>
        <v/>
      </c>
      <c r="CT364" s="222" t="n">
        <v>0</v>
      </c>
      <c r="CU364" s="227" t="n"/>
      <c r="CV364" s="145">
        <f>IF(AX364&gt;0,1,0)</f>
        <v/>
      </c>
      <c r="CW364" s="145">
        <f>IF(AY364&gt;0,1,0)</f>
        <v/>
      </c>
      <c r="CX364" s="52" t="n">
        <v>0</v>
      </c>
      <c r="DM364">
        <f>IF(LOWER(T364)="ILS",12,1)*Y364/VLOOKUP($T364,CPC_USDConversion_xlTbl[[Currency2]:[Units/1 USD]],2,FALSE)</f>
        <v/>
      </c>
    </row>
    <row r="365">
      <c r="B365" s="113" t="n">
        <v>115434</v>
      </c>
      <c r="C365" s="113" t="n">
        <v>56114</v>
      </c>
      <c r="D365" s="113" t="n">
        <v>94515</v>
      </c>
      <c r="E365" s="114" t="inlineStr">
        <is>
          <t>Nobutaka Kobayashi</t>
        </is>
      </c>
      <c r="F365" s="152" t="inlineStr">
        <is>
          <t>Security Engineer</t>
        </is>
      </c>
      <c r="G365" s="113" t="inlineStr">
        <is>
          <t>Japan Sales</t>
        </is>
      </c>
      <c r="H365" s="113" t="inlineStr">
        <is>
          <t>Masahiro Nishimura</t>
        </is>
      </c>
      <c r="I365" s="113" t="inlineStr">
        <is>
          <t>Masahiro Nishimura</t>
        </is>
      </c>
      <c r="J365" s="114" t="inlineStr">
        <is>
          <t>Sharat Sinha</t>
        </is>
      </c>
      <c r="K365" s="114" t="inlineStr">
        <is>
          <t>Sharat Sinha</t>
        </is>
      </c>
      <c r="L365" s="113" t="inlineStr">
        <is>
          <t>APAC Sales</t>
        </is>
      </c>
      <c r="M365" s="115" t="n">
        <v>1</v>
      </c>
      <c r="N365" s="151">
        <f>LEFT(CA365,3)</f>
        <v/>
      </c>
      <c r="O365" s="216" t="n">
        <v>41850</v>
      </c>
      <c r="P365" s="118">
        <f>($D$5-O365)/365</f>
        <v/>
      </c>
      <c r="Q365" s="119">
        <f>Q365</f>
        <v/>
      </c>
      <c r="R365" s="52" t="n"/>
      <c r="S365" s="120" t="inlineStr">
        <is>
          <t>Japan</t>
        </is>
      </c>
      <c r="T365" s="120" t="inlineStr">
        <is>
          <t>JPY</t>
        </is>
      </c>
      <c r="U365" s="120" t="n">
        <v>15391100</v>
      </c>
      <c r="V365" s="120" t="n">
        <v>2796954.545454545</v>
      </c>
      <c r="W365" s="120" t="n"/>
      <c r="X365" s="120">
        <f>W365+V365+U365</f>
        <v/>
      </c>
      <c r="Y365" s="121" t="n"/>
      <c r="Z365" s="121" t="n"/>
      <c r="AA365" s="122" t="n"/>
      <c r="AB365" s="122" t="n"/>
      <c r="AC365" s="122" t="n"/>
      <c r="AD365" s="123">
        <f>AC365+AB365+AA365</f>
        <v/>
      </c>
      <c r="AE365" s="124">
        <f>IFERROR(AD365/X365-1,"")</f>
        <v/>
      </c>
      <c r="AF365" s="217">
        <f>IF(LOWER(T365)="ILS",12,1)*X365/VLOOKUP($T365,CPC_USDConversion_xlTbl[[Currency2]:[Units/1 USD]],2,FALSE)</f>
        <v/>
      </c>
      <c r="AG365" s="217">
        <f>IF(LOWER(T365)="ILS",12,1)*AD365/VLOOKUP($T365,CPC_USDConversion_xlTbl[[Currency2]:[Units/1 USD]],2,FALSE)</f>
        <v/>
      </c>
      <c r="AH365" s="126">
        <f>AF365/VLOOKUP($S365,'CP$'!$B$5:$D$74,2,FALSE)</f>
        <v/>
      </c>
      <c r="AI365" s="126">
        <f>AG365/VLOOKUP($S365,'CP$'!$B$5:$D$74,2,FALSE)</f>
        <v/>
      </c>
      <c r="AJ365" s="52" t="n"/>
      <c r="AK365" s="127" t="inlineStr">
        <is>
          <t>Sales Variable</t>
        </is>
      </c>
      <c r="AL365" s="218" t="n"/>
      <c r="AM365" s="129" t="n"/>
      <c r="AN365" s="121" t="n"/>
      <c r="AO365" s="130" t="n"/>
      <c r="AP365" s="131">
        <f>IFERROR(AO365/AM365,"")</f>
        <v/>
      </c>
      <c r="AQ365" s="219">
        <f>AO365*CC365</f>
        <v/>
      </c>
      <c r="AR365" s="219" t="n"/>
      <c r="AS365" s="220">
        <f>AQ365-AR365</f>
        <v/>
      </c>
      <c r="AT365" s="217">
        <f>AS365/VLOOKUP($T365,'USD Converstion'!$C$7:$D$174,2,FALSE)</f>
        <v/>
      </c>
      <c r="AU365" s="52" t="n"/>
      <c r="AV365" s="221" t="n">
        <v>43615</v>
      </c>
      <c r="AW365" s="222" t="n">
        <v>19547.55339805825</v>
      </c>
      <c r="AX365" s="222" t="n"/>
      <c r="AY365" s="223" t="n"/>
      <c r="AZ365" s="52" t="n"/>
      <c r="BA365" s="137" t="n"/>
      <c r="BB365" s="138" t="inlineStr">
        <is>
          <t xml:space="preserve"> </t>
        </is>
      </c>
      <c r="BC365" s="52" t="n"/>
      <c r="BD365" s="219" t="n">
        <v>12064000</v>
      </c>
      <c r="BE365" s="219" t="n">
        <v>3016000</v>
      </c>
      <c r="BF365" s="219" t="n"/>
      <c r="BG365" s="120">
        <f>BF365+BE365+BD365</f>
        <v/>
      </c>
      <c r="BH365" s="217">
        <f>IF(LOWER(T365)="ILS",12,1)*BG365/VLOOKUP($T365,CPC_USDConversion_xlTbl[[Currency2]:[Units/1 USD]],2,FALSE)</f>
        <v/>
      </c>
      <c r="BI365" s="224">
        <f>BH365/VLOOKUP($S365,'CP$'!$B$5:$D$74,2,FALSE)</f>
        <v/>
      </c>
      <c r="BJ365" s="140" t="n">
        <v>11000000</v>
      </c>
      <c r="BK365" s="140" t="n">
        <v>16000000</v>
      </c>
      <c r="BL365" s="141">
        <f>IFERROR(U365/X365,"")</f>
        <v/>
      </c>
      <c r="BM365" s="141">
        <f>IFERROR(V365/X365,"")</f>
        <v/>
      </c>
      <c r="BN365" s="141">
        <f>IFERROR(W365/X365,"")</f>
        <v/>
      </c>
      <c r="BO365" s="141">
        <f>IFERROR(AA365/AD365,"")</f>
        <v/>
      </c>
      <c r="BP365" s="141">
        <f>IFERROR(AB365/AD365,"")</f>
        <v/>
      </c>
      <c r="BQ365" s="141">
        <f>IFERROR(AC365/AD365,"")</f>
        <v/>
      </c>
      <c r="BR365" s="119" t="n">
        <v>3</v>
      </c>
      <c r="BS365" s="119" t="n">
        <v>3</v>
      </c>
      <c r="BT365" s="119" t="n">
        <v>4</v>
      </c>
      <c r="BU365" s="119" t="n"/>
      <c r="BV365" s="119" t="n"/>
      <c r="BW365" s="119" t="n"/>
      <c r="BX365" s="119" t="n"/>
      <c r="BY365" s="119" t="n"/>
      <c r="BZ365" s="119" t="inlineStr">
        <is>
          <t>Employee</t>
        </is>
      </c>
      <c r="CA365" s="142" t="inlineStr">
        <is>
          <t>E41P</t>
        </is>
      </c>
      <c r="CB365" s="131" t="n">
        <v>1</v>
      </c>
      <c r="CC365" s="143">
        <f>IF(P365&gt;1,1,P365)*CB365</f>
        <v/>
      </c>
      <c r="CD365" s="143" t="n"/>
      <c r="CE365" s="222" t="n">
        <v>33641.32</v>
      </c>
      <c r="CF365" s="86" t="n"/>
      <c r="CG365" s="219" t="n">
        <v>15006639.02439024</v>
      </c>
      <c r="CH365" s="217">
        <f>IF(LOWER(T365)="ILS",12,1)*CG365/VLOOKUP($T365,CPC_USDConversion_xlTbl[[Currency2]:[Units/1 USD]],2,FALSE)</f>
        <v/>
      </c>
      <c r="CI365" s="225">
        <f>AF365</f>
        <v/>
      </c>
      <c r="CJ365" s="225">
        <f>IFERROR(CI365-CH365,"")</f>
        <v/>
      </c>
      <c r="CK365" s="140">
        <f>ROUND(AN365*CC365,-2)</f>
        <v/>
      </c>
      <c r="CL365" s="217">
        <f>CK365/VLOOKUP($T365,'USD Converstion'!$C$7:$D$174,2,FALSE)</f>
        <v/>
      </c>
      <c r="CM365" s="145">
        <f>IF(AD365&gt;X365,1,0)</f>
        <v/>
      </c>
      <c r="CN365" s="225">
        <f>IF(CM365&gt;0,AG365,0)</f>
        <v/>
      </c>
      <c r="CO365" s="225">
        <f>IF(CM365=0,0,AF365)</f>
        <v/>
      </c>
      <c r="CP365" s="146" t="n">
        <v>0</v>
      </c>
      <c r="CQ365" s="147" t="inlineStr">
        <is>
          <t>Regular</t>
        </is>
      </c>
      <c r="CR365" s="225">
        <f>AM365/VLOOKUP(T365,'USD Converstion'!$C$7:$D$174,2,FALSE)</f>
        <v/>
      </c>
      <c r="CS365" s="226">
        <f>AT365</f>
        <v/>
      </c>
      <c r="CT365" s="222" t="n">
        <v>0</v>
      </c>
      <c r="CU365" s="227" t="n"/>
      <c r="CV365" s="145">
        <f>IF(AX365&gt;0,1,0)</f>
        <v/>
      </c>
      <c r="CW365" s="145">
        <f>IF(AY365&gt;0,1,0)</f>
        <v/>
      </c>
      <c r="CX365" s="52" t="n">
        <v>0</v>
      </c>
      <c r="DM365">
        <f>IF(LOWER(T365)="ILS",12,1)*Y365/VLOOKUP($T365,CPC_USDConversion_xlTbl[[Currency2]:[Units/1 USD]],2,FALSE)</f>
        <v/>
      </c>
    </row>
    <row r="366">
      <c r="B366" s="113" t="n">
        <v>121957</v>
      </c>
      <c r="C366" s="113" t="n">
        <v>41996</v>
      </c>
      <c r="D366" s="113" t="n"/>
      <c r="E366" s="114" t="inlineStr">
        <is>
          <t>Noriko Sonoda</t>
        </is>
      </c>
      <c r="F366" s="152" t="inlineStr">
        <is>
          <t>Sales Support Specialist</t>
        </is>
      </c>
      <c r="G366" s="113" t="inlineStr">
        <is>
          <t>Japan Sales</t>
        </is>
      </c>
      <c r="H366" s="113" t="inlineStr">
        <is>
          <t>Masahiro Nishimura</t>
        </is>
      </c>
      <c r="I366" s="113" t="inlineStr">
        <is>
          <t>Masahiro Nishimura</t>
        </is>
      </c>
      <c r="J366" s="114" t="inlineStr">
        <is>
          <t>Sharat Sinha</t>
        </is>
      </c>
      <c r="K366" s="114" t="inlineStr">
        <is>
          <t>Sharat Sinha</t>
        </is>
      </c>
      <c r="L366" s="113" t="inlineStr">
        <is>
          <t>APAC Sales</t>
        </is>
      </c>
      <c r="M366" s="115" t="n">
        <v>1</v>
      </c>
      <c r="N366" s="151">
        <f>LEFT(CA366,3)</f>
        <v/>
      </c>
      <c r="O366" s="216" t="n">
        <v>36801</v>
      </c>
      <c r="P366" s="118">
        <f>($D$5-O366)/365</f>
        <v/>
      </c>
      <c r="Q366" s="119">
        <f>Q366</f>
        <v/>
      </c>
      <c r="R366" s="52" t="n"/>
      <c r="S366" s="120" t="inlineStr">
        <is>
          <t>Japan</t>
        </is>
      </c>
      <c r="T366" s="120" t="inlineStr">
        <is>
          <t>JPY</t>
        </is>
      </c>
      <c r="U366" s="120" t="n">
        <v>9965525</v>
      </c>
      <c r="V366" s="120" t="n"/>
      <c r="W366" s="120" t="n">
        <v>943357.1428571428</v>
      </c>
      <c r="X366" s="120">
        <f>W366+V366+U366</f>
        <v/>
      </c>
      <c r="Y366" s="121" t="n"/>
      <c r="Z366" s="121" t="n"/>
      <c r="AA366" s="122" t="n"/>
      <c r="AB366" s="122" t="n"/>
      <c r="AC366" s="122" t="n"/>
      <c r="AD366" s="123">
        <f>AC366+AB366+AA366</f>
        <v/>
      </c>
      <c r="AE366" s="124">
        <f>IFERROR(AD366/X366-1,"")</f>
        <v/>
      </c>
      <c r="AF366" s="217">
        <f>IF(LOWER(T366)="ILS",12,1)*X366/VLOOKUP($T366,CPC_USDConversion_xlTbl[[Currency2]:[Units/1 USD]],2,FALSE)</f>
        <v/>
      </c>
      <c r="AG366" s="217">
        <f>IF(LOWER(T366)="ILS",12,1)*AD366/VLOOKUP($T366,CPC_USDConversion_xlTbl[[Currency2]:[Units/1 USD]],2,FALSE)</f>
        <v/>
      </c>
      <c r="AH366" s="126">
        <f>AF366/VLOOKUP($S366,'CP$'!$B$5:$D$74,2,FALSE)</f>
        <v/>
      </c>
      <c r="AI366" s="126">
        <f>AG366/VLOOKUP($S366,'CP$'!$B$5:$D$74,2,FALSE)</f>
        <v/>
      </c>
      <c r="AJ366" s="52" t="n"/>
      <c r="AK366" s="127" t="inlineStr">
        <is>
          <t>Target Bonus</t>
        </is>
      </c>
      <c r="AL366" s="218" t="n">
        <v>990000</v>
      </c>
      <c r="AM366" s="129" t="n">
        <v>990000</v>
      </c>
      <c r="AN366" s="121" t="n"/>
      <c r="AO366" s="130" t="n"/>
      <c r="AP366" s="131">
        <f>IFERROR(AO366/AM366,"")</f>
        <v/>
      </c>
      <c r="AQ366" s="219">
        <f>AO366*CC366</f>
        <v/>
      </c>
      <c r="AR366" s="219" t="n"/>
      <c r="AS366" s="220">
        <f>AQ366-AR366</f>
        <v/>
      </c>
      <c r="AT366" s="217">
        <f>AS366/VLOOKUP($T366,'USD Converstion'!$C$7:$D$174,2,FALSE)</f>
        <v/>
      </c>
      <c r="AU366" s="52" t="n"/>
      <c r="AV366" s="221" t="n">
        <v>43957</v>
      </c>
      <c r="AW366" s="222" t="n">
        <v>15691.49514563107</v>
      </c>
      <c r="AX366" s="222" t="n"/>
      <c r="AY366" s="223" t="n"/>
      <c r="AZ366" s="52" t="n"/>
      <c r="BA366" s="137" t="n"/>
      <c r="BB366" s="138" t="inlineStr">
        <is>
          <t xml:space="preserve"> </t>
        </is>
      </c>
      <c r="BC366" s="52" t="n"/>
      <c r="BD366" s="219" t="n">
        <v>7794000</v>
      </c>
      <c r="BE366" s="219" t="n"/>
      <c r="BF366" s="219" t="n">
        <v>900000</v>
      </c>
      <c r="BG366" s="120">
        <f>BF366+BE366+BD366</f>
        <v/>
      </c>
      <c r="BH366" s="217">
        <f>IF(LOWER(T366)="ILS",12,1)*BG366/VLOOKUP($T366,CPC_USDConversion_xlTbl[[Currency2]:[Units/1 USD]],2,FALSE)</f>
        <v/>
      </c>
      <c r="BI366" s="224">
        <f>BH366/VLOOKUP($S366,'CP$'!$B$5:$D$74,2,FALSE)</f>
        <v/>
      </c>
      <c r="BJ366" s="140" t="n">
        <v>6500000</v>
      </c>
      <c r="BK366" s="140" t="n">
        <v>9500000</v>
      </c>
      <c r="BL366" s="141">
        <f>IFERROR(U366/X366,"")</f>
        <v/>
      </c>
      <c r="BM366" s="141">
        <f>IFERROR(V366/X366,"")</f>
        <v/>
      </c>
      <c r="BN366" s="141">
        <f>IFERROR(W366/X366,"")</f>
        <v/>
      </c>
      <c r="BO366" s="141">
        <f>IFERROR(AA366/AD366,"")</f>
        <v/>
      </c>
      <c r="BP366" s="141">
        <f>IFERROR(AB366/AD366,"")</f>
        <v/>
      </c>
      <c r="BQ366" s="141">
        <f>IFERROR(AC366/AD366,"")</f>
        <v/>
      </c>
      <c r="BR366" s="119" t="n">
        <v>4</v>
      </c>
      <c r="BS366" s="119" t="n">
        <v>4</v>
      </c>
      <c r="BT366" s="119" t="n">
        <v>4</v>
      </c>
      <c r="BU366" s="119" t="n"/>
      <c r="BV366" s="119" t="n"/>
      <c r="BW366" s="119" t="n"/>
      <c r="BX366" s="119" t="n"/>
      <c r="BY366" s="119" t="n"/>
      <c r="BZ366" s="119" t="inlineStr">
        <is>
          <t>Employee</t>
        </is>
      </c>
      <c r="CA366" s="142" t="inlineStr">
        <is>
          <t>M55P</t>
        </is>
      </c>
      <c r="CB366" s="131" t="n">
        <v>1</v>
      </c>
      <c r="CC366" s="143">
        <f>IF(P366&gt;1,1,P366)*CB366</f>
        <v/>
      </c>
      <c r="CD366" s="143" t="n"/>
      <c r="CE366" s="222" t="n">
        <v>24063.72</v>
      </c>
      <c r="CF366" s="86" t="n"/>
      <c r="CG366" s="219" t="n">
        <v>8736609.756097563</v>
      </c>
      <c r="CH366" s="217">
        <f>IF(LOWER(T366)="ILS",12,1)*CG366/VLOOKUP($T366,CPC_USDConversion_xlTbl[[Currency2]:[Units/1 USD]],2,FALSE)</f>
        <v/>
      </c>
      <c r="CI366" s="225">
        <f>AF366</f>
        <v/>
      </c>
      <c r="CJ366" s="225">
        <f>IFERROR(CI366-CH366,"")</f>
        <v/>
      </c>
      <c r="CK366" s="140">
        <f>ROUND(AN366*CC366,-2)</f>
        <v/>
      </c>
      <c r="CL366" s="217">
        <f>CK366/VLOOKUP($T366,'USD Converstion'!$C$7:$D$174,2,FALSE)</f>
        <v/>
      </c>
      <c r="CM366" s="145">
        <f>IF(AD366&gt;X366,1,0)</f>
        <v/>
      </c>
      <c r="CN366" s="225">
        <f>IF(CM366&gt;0,AG366,0)</f>
        <v/>
      </c>
      <c r="CO366" s="225">
        <f>IF(CM366=0,0,AF366)</f>
        <v/>
      </c>
      <c r="CP366" s="146" t="n">
        <v>0</v>
      </c>
      <c r="CQ366" s="147" t="inlineStr">
        <is>
          <t>Regular</t>
        </is>
      </c>
      <c r="CR366" s="225">
        <f>AM366/VLOOKUP(T366,'USD Converstion'!$C$7:$D$174,2,FALSE)</f>
        <v/>
      </c>
      <c r="CS366" s="226">
        <f>AT366</f>
        <v/>
      </c>
      <c r="CT366" s="222" t="n">
        <v>0</v>
      </c>
      <c r="CU366" s="227" t="n"/>
      <c r="CV366" s="145">
        <f>IF(AX366&gt;0,1,0)</f>
        <v/>
      </c>
      <c r="CW366" s="145">
        <f>IF(AY366&gt;0,1,0)</f>
        <v/>
      </c>
      <c r="CX366" s="52" t="n">
        <v>0</v>
      </c>
      <c r="DM366">
        <f>IF(LOWER(T366)="ILS",12,1)*Y366/VLOOKUP($T366,CPC_USDConversion_xlTbl[[Currency2]:[Units/1 USD]],2,FALSE)</f>
        <v/>
      </c>
    </row>
    <row r="367">
      <c r="B367" s="113" t="n">
        <v>139125</v>
      </c>
      <c r="C367" s="113" t="n">
        <v>79241</v>
      </c>
      <c r="D367" s="113" t="n"/>
      <c r="E367" s="114" t="inlineStr">
        <is>
          <t>Yuri Chino</t>
        </is>
      </c>
      <c r="F367" s="152" t="inlineStr">
        <is>
          <t>Office Administrator</t>
        </is>
      </c>
      <c r="G367" s="113" t="inlineStr">
        <is>
          <t>Japan Sales</t>
        </is>
      </c>
      <c r="H367" s="113" t="inlineStr">
        <is>
          <t>Masahiro Nishimura</t>
        </is>
      </c>
      <c r="I367" s="113" t="inlineStr">
        <is>
          <t>Masahiro Nishimura</t>
        </is>
      </c>
      <c r="J367" s="114" t="inlineStr">
        <is>
          <t>Sharat Sinha</t>
        </is>
      </c>
      <c r="K367" s="114" t="inlineStr">
        <is>
          <t>Sharat Sinha</t>
        </is>
      </c>
      <c r="L367" s="113" t="inlineStr">
        <is>
          <t>APAC Sales</t>
        </is>
      </c>
      <c r="M367" s="115" t="n">
        <v>1</v>
      </c>
      <c r="N367" s="151">
        <f>LEFT(CA367,3)</f>
        <v/>
      </c>
      <c r="O367" s="216" t="n">
        <v>38853</v>
      </c>
      <c r="P367" s="118">
        <f>($D$5-O367)/365</f>
        <v/>
      </c>
      <c r="Q367" s="119">
        <f>Q367</f>
        <v/>
      </c>
      <c r="R367" s="52" t="n"/>
      <c r="S367" s="120" t="inlineStr">
        <is>
          <t>Japan</t>
        </is>
      </c>
      <c r="T367" s="120" t="inlineStr">
        <is>
          <t>JPY</t>
        </is>
      </c>
      <c r="U367" s="120" t="n">
        <v>7440000</v>
      </c>
      <c r="V367" s="120" t="n"/>
      <c r="W367" s="120" t="n">
        <v>943357.1428571428</v>
      </c>
      <c r="X367" s="120">
        <f>W367+V367+U367</f>
        <v/>
      </c>
      <c r="Y367" s="121" t="n"/>
      <c r="Z367" s="121" t="n"/>
      <c r="AA367" s="122" t="n"/>
      <c r="AB367" s="122" t="n"/>
      <c r="AC367" s="122" t="n"/>
      <c r="AD367" s="123">
        <f>AC367+AB367+AA367</f>
        <v/>
      </c>
      <c r="AE367" s="124">
        <f>IFERROR(AD367/X367-1,"")</f>
        <v/>
      </c>
      <c r="AF367" s="217">
        <f>IF(LOWER(T367)="ILS",12,1)*X367/VLOOKUP($T367,CPC_USDConversion_xlTbl[[Currency2]:[Units/1 USD]],2,FALSE)</f>
        <v/>
      </c>
      <c r="AG367" s="217">
        <f>IF(LOWER(T367)="ILS",12,1)*AD367/VLOOKUP($T367,CPC_USDConversion_xlTbl[[Currency2]:[Units/1 USD]],2,FALSE)</f>
        <v/>
      </c>
      <c r="AH367" s="126">
        <f>AF367/VLOOKUP($S367,'CP$'!$B$5:$D$74,2,FALSE)</f>
        <v/>
      </c>
      <c r="AI367" s="126">
        <f>AG367/VLOOKUP($S367,'CP$'!$B$5:$D$74,2,FALSE)</f>
        <v/>
      </c>
      <c r="AJ367" s="52" t="n"/>
      <c r="AK367" s="127" t="inlineStr">
        <is>
          <t>Target Bonus</t>
        </is>
      </c>
      <c r="AL367" s="218" t="n">
        <v>990000</v>
      </c>
      <c r="AM367" s="129" t="n">
        <v>990000</v>
      </c>
      <c r="AN367" s="121" t="n"/>
      <c r="AO367" s="130" t="n"/>
      <c r="AP367" s="131">
        <f>IFERROR(AO367/AM367,"")</f>
        <v/>
      </c>
      <c r="AQ367" s="219">
        <f>AO367*CC367</f>
        <v/>
      </c>
      <c r="AR367" s="219" t="n"/>
      <c r="AS367" s="220">
        <f>AQ367-AR367</f>
        <v/>
      </c>
      <c r="AT367" s="217">
        <f>AS367/VLOOKUP($T367,'USD Converstion'!$C$7:$D$174,2,FALSE)</f>
        <v/>
      </c>
      <c r="AU367" s="52" t="n"/>
      <c r="AV367" s="221" t="n">
        <v>43615</v>
      </c>
      <c r="AW367" s="222" t="n">
        <v>14738.73786407767</v>
      </c>
      <c r="AX367" s="222" t="n"/>
      <c r="AY367" s="223" t="n"/>
      <c r="AZ367" s="52" t="n"/>
      <c r="BA367" s="137" t="n"/>
      <c r="BB367" s="138" t="inlineStr">
        <is>
          <t xml:space="preserve"> </t>
        </is>
      </c>
      <c r="BC367" s="52" t="n"/>
      <c r="BD367" s="219" t="n">
        <v>5860000</v>
      </c>
      <c r="BE367" s="219" t="n"/>
      <c r="BF367" s="219" t="n">
        <v>900000</v>
      </c>
      <c r="BG367" s="120">
        <f>BF367+BE367+BD367</f>
        <v/>
      </c>
      <c r="BH367" s="217">
        <f>IF(LOWER(T367)="ILS",12,1)*BG367/VLOOKUP($T367,CPC_USDConversion_xlTbl[[Currency2]:[Units/1 USD]],2,FALSE)</f>
        <v/>
      </c>
      <c r="BI367" s="224">
        <f>BH367/VLOOKUP($S367,'CP$'!$B$5:$D$74,2,FALSE)</f>
        <v/>
      </c>
      <c r="BJ367" s="140" t="n">
        <v>5500000</v>
      </c>
      <c r="BK367" s="140" t="n">
        <v>7500000</v>
      </c>
      <c r="BL367" s="141">
        <f>IFERROR(U367/X367,"")</f>
        <v/>
      </c>
      <c r="BM367" s="141">
        <f>IFERROR(V367/X367,"")</f>
        <v/>
      </c>
      <c r="BN367" s="141">
        <f>IFERROR(W367/X367,"")</f>
        <v/>
      </c>
      <c r="BO367" s="141">
        <f>IFERROR(AA367/AD367,"")</f>
        <v/>
      </c>
      <c r="BP367" s="141">
        <f>IFERROR(AB367/AD367,"")</f>
        <v/>
      </c>
      <c r="BQ367" s="141">
        <f>IFERROR(AC367/AD367,"")</f>
        <v/>
      </c>
      <c r="BR367" s="119" t="n">
        <v>5</v>
      </c>
      <c r="BS367" s="119" t="n">
        <v>4</v>
      </c>
      <c r="BT367" s="119" t="n">
        <v>4</v>
      </c>
      <c r="BU367" s="119" t="n"/>
      <c r="BV367" s="119" t="n"/>
      <c r="BW367" s="119" t="n"/>
      <c r="BX367" s="119" t="n"/>
      <c r="BY367" s="119" t="n"/>
      <c r="BZ367" s="119" t="inlineStr">
        <is>
          <t>Employee</t>
        </is>
      </c>
      <c r="CA367" s="142" t="inlineStr">
        <is>
          <t>P53P</t>
        </is>
      </c>
      <c r="CB367" s="131" t="n">
        <v>1</v>
      </c>
      <c r="CC367" s="143">
        <f>IF(P367&gt;1,1,P367)*CB367</f>
        <v/>
      </c>
      <c r="CD367" s="143" t="n"/>
      <c r="CE367" s="222" t="n">
        <v>16042.48</v>
      </c>
      <c r="CF367" s="86" t="n"/>
      <c r="CG367" s="219" t="n">
        <v>6765468.292682927</v>
      </c>
      <c r="CH367" s="217">
        <f>IF(LOWER(T367)="ILS",12,1)*CG367/VLOOKUP($T367,CPC_USDConversion_xlTbl[[Currency2]:[Units/1 USD]],2,FALSE)</f>
        <v/>
      </c>
      <c r="CI367" s="225">
        <f>AF367</f>
        <v/>
      </c>
      <c r="CJ367" s="225">
        <f>IFERROR(CI367-CH367,"")</f>
        <v/>
      </c>
      <c r="CK367" s="140">
        <f>ROUND(AN367*CC367,-2)</f>
        <v/>
      </c>
      <c r="CL367" s="217">
        <f>CK367/VLOOKUP($T367,'USD Converstion'!$C$7:$D$174,2,FALSE)</f>
        <v/>
      </c>
      <c r="CM367" s="145">
        <f>IF(AD367&gt;X367,1,0)</f>
        <v/>
      </c>
      <c r="CN367" s="225">
        <f>IF(CM367&gt;0,AG367,0)</f>
        <v/>
      </c>
      <c r="CO367" s="225">
        <f>IF(CM367=0,0,AF367)</f>
        <v/>
      </c>
      <c r="CP367" s="146" t="n">
        <v>0</v>
      </c>
      <c r="CQ367" s="147" t="inlineStr">
        <is>
          <t>Regular</t>
        </is>
      </c>
      <c r="CR367" s="225">
        <f>AM367/VLOOKUP(T367,'USD Converstion'!$C$7:$D$174,2,FALSE)</f>
        <v/>
      </c>
      <c r="CS367" s="226">
        <f>AT367</f>
        <v/>
      </c>
      <c r="CT367" s="222" t="n">
        <v>0</v>
      </c>
      <c r="CU367" s="227" t="n"/>
      <c r="CV367" s="145">
        <f>IF(AX367&gt;0,1,0)</f>
        <v/>
      </c>
      <c r="CW367" s="145">
        <f>IF(AY367&gt;0,1,0)</f>
        <v/>
      </c>
      <c r="CX367" s="52" t="n">
        <v>0</v>
      </c>
      <c r="DM367">
        <f>IF(LOWER(T367)="ILS",12,1)*Y367/VLOOKUP($T367,CPC_USDConversion_xlTbl[[Currency2]:[Units/1 USD]],2,FALSE)</f>
        <v/>
      </c>
    </row>
    <row r="368">
      <c r="B368" s="113" t="n">
        <v>104954</v>
      </c>
      <c r="C368" s="113" t="n">
        <v>84416</v>
      </c>
      <c r="D368" s="113" t="n">
        <v>25330</v>
      </c>
      <c r="E368" s="114" t="inlineStr">
        <is>
          <t>Alvaro Amato</t>
        </is>
      </c>
      <c r="F368" s="152" t="inlineStr">
        <is>
          <t>Sales Manager High Touch</t>
        </is>
      </c>
      <c r="G368" s="113" t="inlineStr">
        <is>
          <t>Switzerland and Austria (Alps)</t>
        </is>
      </c>
      <c r="H368" s="113" t="inlineStr">
        <is>
          <t>Sonja Meindl</t>
        </is>
      </c>
      <c r="I368" s="113" t="inlineStr">
        <is>
          <t>Lothar Geuenich</t>
        </is>
      </c>
      <c r="J368" s="114" t="inlineStr">
        <is>
          <t>Thorsten Freitag</t>
        </is>
      </c>
      <c r="K368" s="114" t="inlineStr">
        <is>
          <t>Bruno Darmon</t>
        </is>
      </c>
      <c r="L368" s="113" t="inlineStr">
        <is>
          <t>EMEA Sales</t>
        </is>
      </c>
      <c r="M368" s="115" t="n">
        <v>1</v>
      </c>
      <c r="N368" s="151">
        <f>LEFT(CA368,3)</f>
        <v/>
      </c>
      <c r="O368" s="216" t="n">
        <v>43191</v>
      </c>
      <c r="P368" s="118">
        <f>($D$5-O368)/365</f>
        <v/>
      </c>
      <c r="Q368" s="119">
        <f>Q368</f>
        <v/>
      </c>
      <c r="R368" s="52" t="n"/>
      <c r="S368" s="120" t="inlineStr">
        <is>
          <t>Switzerland</t>
        </is>
      </c>
      <c r="T368" s="120" t="inlineStr">
        <is>
          <t>CHF</t>
        </is>
      </c>
      <c r="U368" s="120" t="n">
        <v>208250</v>
      </c>
      <c r="V368" s="120" t="n">
        <v>96663.63636363635</v>
      </c>
      <c r="W368" s="120" t="n"/>
      <c r="X368" s="120">
        <f>W368+V368+U368</f>
        <v/>
      </c>
      <c r="Y368" s="121" t="n"/>
      <c r="Z368" s="121" t="n"/>
      <c r="AA368" s="122" t="n"/>
      <c r="AB368" s="122" t="n"/>
      <c r="AC368" s="122" t="n"/>
      <c r="AD368" s="123">
        <f>AC368+AB368+AA368</f>
        <v/>
      </c>
      <c r="AE368" s="124">
        <f>IFERROR(AD368/X368-1,"")</f>
        <v/>
      </c>
      <c r="AF368" s="217">
        <f>IF(LOWER(T368)="ILS",12,1)*X368/VLOOKUP($T368,CPC_USDConversion_xlTbl[[Currency2]:[Units/1 USD]],2,FALSE)</f>
        <v/>
      </c>
      <c r="AG368" s="217">
        <f>IF(LOWER(T368)="ILS",12,1)*AD368/VLOOKUP($T368,CPC_USDConversion_xlTbl[[Currency2]:[Units/1 USD]],2,FALSE)</f>
        <v/>
      </c>
      <c r="AH368" s="126">
        <f>AF368/VLOOKUP($S368,'CP$'!$B$5:$D$74,2,FALSE)</f>
        <v/>
      </c>
      <c r="AI368" s="126">
        <f>AG368/VLOOKUP($S368,'CP$'!$B$5:$D$74,2,FALSE)</f>
        <v/>
      </c>
      <c r="AJ368" s="52" t="n"/>
      <c r="AK368" s="127" t="inlineStr">
        <is>
          <t>Sales Variable</t>
        </is>
      </c>
      <c r="AL368" s="218" t="n"/>
      <c r="AM368" s="129" t="n"/>
      <c r="AN368" s="121" t="n"/>
      <c r="AO368" s="130" t="n"/>
      <c r="AP368" s="131">
        <f>IFERROR(AO368/AM368,"")</f>
        <v/>
      </c>
      <c r="AQ368" s="219">
        <f>AO368*CC368</f>
        <v/>
      </c>
      <c r="AR368" s="219" t="n"/>
      <c r="AS368" s="220">
        <f>AQ368-AR368</f>
        <v/>
      </c>
      <c r="AT368" s="217">
        <f>AS368/VLOOKUP($T368,'USD Converstion'!$C$7:$D$174,2,FALSE)</f>
        <v/>
      </c>
      <c r="AU368" s="52" t="n"/>
      <c r="AV368" s="221" t="n">
        <v>43957</v>
      </c>
      <c r="AW368" s="222" t="n">
        <v>9844.844660194174</v>
      </c>
      <c r="AX368" s="222" t="n"/>
      <c r="AY368" s="223" t="n"/>
      <c r="AZ368" s="52" t="n"/>
      <c r="BA368" s="137" t="n"/>
      <c r="BB368" s="138" t="inlineStr">
        <is>
          <t xml:space="preserve"> </t>
        </is>
      </c>
      <c r="BC368" s="52" t="n"/>
      <c r="BD368" s="219" t="n">
        <v>156000</v>
      </c>
      <c r="BE368" s="219" t="n">
        <v>104000</v>
      </c>
      <c r="BF368" s="219" t="n"/>
      <c r="BG368" s="120">
        <f>BF368+BE368+BD368</f>
        <v/>
      </c>
      <c r="BH368" s="217">
        <f>IF(LOWER(T368)="ILS",12,1)*BG368/VLOOKUP($T368,CPC_USDConversion_xlTbl[[Currency2]:[Units/1 USD]],2,FALSE)</f>
        <v/>
      </c>
      <c r="BI368" s="224">
        <f>BH368/VLOOKUP($S368,'CP$'!$B$5:$D$74,2,FALSE)</f>
        <v/>
      </c>
      <c r="BJ368" s="140" t="n">
        <v>170000</v>
      </c>
      <c r="BK368" s="140" t="n">
        <v>255000</v>
      </c>
      <c r="BL368" s="141">
        <f>IFERROR(U368/X368,"")</f>
        <v/>
      </c>
      <c r="BM368" s="141">
        <f>IFERROR(V368/X368,"")</f>
        <v/>
      </c>
      <c r="BN368" s="141">
        <f>IFERROR(W368/X368,"")</f>
        <v/>
      </c>
      <c r="BO368" s="141">
        <f>IFERROR(AA368/AD368,"")</f>
        <v/>
      </c>
      <c r="BP368" s="141">
        <f>IFERROR(AB368/AD368,"")</f>
        <v/>
      </c>
      <c r="BQ368" s="141">
        <f>IFERROR(AC368/AD368,"")</f>
        <v/>
      </c>
      <c r="BR368" s="119" t="n">
        <v>2</v>
      </c>
      <c r="BS368" s="119" t="n">
        <v>3</v>
      </c>
      <c r="BT368" s="119" t="n">
        <v>3</v>
      </c>
      <c r="BU368" s="119" t="n"/>
      <c r="BV368" s="119" t="n"/>
      <c r="BW368" s="119" t="n"/>
      <c r="BX368" s="119" t="n"/>
      <c r="BY368" s="119" t="n"/>
      <c r="BZ368" s="119" t="inlineStr">
        <is>
          <t>Employee</t>
        </is>
      </c>
      <c r="CA368" s="142" t="inlineStr">
        <is>
          <t>S43M</t>
        </is>
      </c>
      <c r="CB368" s="131" t="n">
        <v>1</v>
      </c>
      <c r="CC368" s="143">
        <f>IF(P368&gt;1,1,P368)*CB368</f>
        <v/>
      </c>
      <c r="CD368" s="143" t="n"/>
      <c r="CE368" s="222" t="n">
        <v>35077.96</v>
      </c>
      <c r="CF368" s="86" t="n"/>
      <c r="CG368" s="219" t="n">
        <v>258736.5853658537</v>
      </c>
      <c r="CH368" s="217">
        <f>IF(LOWER(T368)="ILS",12,1)*CG368/VLOOKUP($T368,CPC_USDConversion_xlTbl[[Currency2]:[Units/1 USD]],2,FALSE)</f>
        <v/>
      </c>
      <c r="CI368" s="225">
        <f>AF368</f>
        <v/>
      </c>
      <c r="CJ368" s="225">
        <f>IFERROR(CI368-CH368,"")</f>
        <v/>
      </c>
      <c r="CK368" s="140">
        <f>ROUND(AN368*CC368,-2)</f>
        <v/>
      </c>
      <c r="CL368" s="217">
        <f>CK368/VLOOKUP($T368,'USD Converstion'!$C$7:$D$174,2,FALSE)</f>
        <v/>
      </c>
      <c r="CM368" s="145">
        <f>IF(AD368&gt;X368,1,0)</f>
        <v/>
      </c>
      <c r="CN368" s="225">
        <f>IF(CM368&gt;0,AG368,0)</f>
        <v/>
      </c>
      <c r="CO368" s="225">
        <f>IF(CM368=0,0,AF368)</f>
        <v/>
      </c>
      <c r="CP368" s="146" t="n">
        <v>0</v>
      </c>
      <c r="CQ368" s="147" t="inlineStr">
        <is>
          <t>Regular</t>
        </is>
      </c>
      <c r="CR368" s="225">
        <f>AM368/VLOOKUP(T368,'USD Converstion'!$C$7:$D$174,2,FALSE)</f>
        <v/>
      </c>
      <c r="CS368" s="226">
        <f>AT368</f>
        <v/>
      </c>
      <c r="CT368" s="222" t="n">
        <v>0</v>
      </c>
      <c r="CU368" s="227" t="n"/>
      <c r="CV368" s="145">
        <f>IF(AX368&gt;0,1,0)</f>
        <v/>
      </c>
      <c r="CW368" s="145">
        <f>IF(AY368&gt;0,1,0)</f>
        <v/>
      </c>
      <c r="CX368" s="52" t="n">
        <v>0</v>
      </c>
      <c r="DM368">
        <f>IF(LOWER(T368)="ILS",12,1)*Y368/VLOOKUP($T368,CPC_USDConversion_xlTbl[[Currency2]:[Units/1 USD]],2,FALSE)</f>
        <v/>
      </c>
    </row>
    <row r="369">
      <c r="B369" s="113" t="n">
        <v>114180</v>
      </c>
      <c r="C369" s="113" t="n">
        <v>65042</v>
      </c>
      <c r="D369" s="113" t="n"/>
      <c r="E369" s="114" t="inlineStr">
        <is>
          <t>Dietmar Schnabel</t>
        </is>
      </c>
      <c r="F369" s="152" t="inlineStr">
        <is>
          <t>Country Manager, Germany</t>
        </is>
      </c>
      <c r="G369" s="113" t="inlineStr">
        <is>
          <t>Central Europe Mgmt</t>
        </is>
      </c>
      <c r="H369" s="113" t="inlineStr">
        <is>
          <t>Lothar Geuenich</t>
        </is>
      </c>
      <c r="I369" s="113" t="inlineStr">
        <is>
          <t>Lothar Geuenich</t>
        </is>
      </c>
      <c r="J369" s="114" t="inlineStr">
        <is>
          <t>Thorsten Freitag</t>
        </is>
      </c>
      <c r="K369" s="114" t="inlineStr">
        <is>
          <t>Bruno Darmon</t>
        </is>
      </c>
      <c r="L369" s="113" t="inlineStr">
        <is>
          <t>EMEA Sales</t>
        </is>
      </c>
      <c r="M369" s="115" t="n">
        <v>1</v>
      </c>
      <c r="N369" s="151">
        <f>LEFT(CA369,3)</f>
        <v/>
      </c>
      <c r="O369" s="216" t="n">
        <v>41281</v>
      </c>
      <c r="P369" s="118">
        <f>($D$5-O369)/365</f>
        <v/>
      </c>
      <c r="Q369" s="119">
        <f>Q369</f>
        <v/>
      </c>
      <c r="R369" s="52" t="n"/>
      <c r="S369" s="120" t="inlineStr">
        <is>
          <t>Germany</t>
        </is>
      </c>
      <c r="T369" s="120" t="inlineStr">
        <is>
          <t>EUR</t>
        </is>
      </c>
      <c r="U369" s="120" t="n">
        <v>213875</v>
      </c>
      <c r="V369" s="120" t="n">
        <v>98481.81818181818</v>
      </c>
      <c r="W369" s="120" t="n"/>
      <c r="X369" s="120">
        <f>W369+V369+U369</f>
        <v/>
      </c>
      <c r="Y369" s="121" t="n"/>
      <c r="Z369" s="121" t="n"/>
      <c r="AA369" s="122" t="n"/>
      <c r="AB369" s="122" t="n"/>
      <c r="AC369" s="122" t="n"/>
      <c r="AD369" s="123">
        <f>AC369+AB369+AA369</f>
        <v/>
      </c>
      <c r="AE369" s="124">
        <f>IFERROR(AD369/X369-1,"")</f>
        <v/>
      </c>
      <c r="AF369" s="217">
        <f>IF(LOWER(T369)="ILS",12,1)*X369/VLOOKUP($T369,CPC_USDConversion_xlTbl[[Currency2]:[Units/1 USD]],2,FALSE)</f>
        <v/>
      </c>
      <c r="AG369" s="217">
        <f>IF(LOWER(T369)="ILS",12,1)*AD369/VLOOKUP($T369,CPC_USDConversion_xlTbl[[Currency2]:[Units/1 USD]],2,FALSE)</f>
        <v/>
      </c>
      <c r="AH369" s="126">
        <f>AF369/VLOOKUP($S369,'CP$'!$B$5:$D$74,2,FALSE)</f>
        <v/>
      </c>
      <c r="AI369" s="126">
        <f>AG369/VLOOKUP($S369,'CP$'!$B$5:$D$74,2,FALSE)</f>
        <v/>
      </c>
      <c r="AJ369" s="52" t="n"/>
      <c r="AK369" s="127" t="inlineStr">
        <is>
          <t>Sales Variable</t>
        </is>
      </c>
      <c r="AL369" s="218" t="n"/>
      <c r="AM369" s="129" t="n"/>
      <c r="AN369" s="121" t="n"/>
      <c r="AO369" s="130" t="n"/>
      <c r="AP369" s="131">
        <f>IFERROR(AO369/AM369,"")</f>
        <v/>
      </c>
      <c r="AQ369" s="219">
        <f>AO369*CC369</f>
        <v/>
      </c>
      <c r="AR369" s="219" t="n"/>
      <c r="AS369" s="220">
        <f>AQ369-AR369</f>
        <v/>
      </c>
      <c r="AT369" s="217">
        <f>AS369/VLOOKUP($T369,'USD Converstion'!$C$7:$D$174,2,FALSE)</f>
        <v/>
      </c>
      <c r="AU369" s="52" t="n"/>
      <c r="AV369" s="221" t="n">
        <v>43615</v>
      </c>
      <c r="AW369" s="222" t="n">
        <v>97253.64077669903</v>
      </c>
      <c r="AX369" s="222" t="n"/>
      <c r="AY369" s="223" t="n"/>
      <c r="AZ369" s="52" t="n"/>
      <c r="BA369" s="137" t="inlineStr">
        <is>
          <t>August, 2020 - Compensation change from Title:Regional Director Central Europe to Title:Country Manager Germany, One-Time Bonus: 16125</t>
        </is>
      </c>
      <c r="BB369" s="138" t="inlineStr">
        <is>
          <t xml:space="preserve"> </t>
        </is>
      </c>
      <c r="BC369" s="52" t="n"/>
      <c r="BD369" s="219" t="n">
        <v>163500</v>
      </c>
      <c r="BE369" s="219" t="n">
        <v>108000</v>
      </c>
      <c r="BF369" s="219" t="n"/>
      <c r="BG369" s="120">
        <f>BF369+BE369+BD369</f>
        <v/>
      </c>
      <c r="BH369" s="217">
        <f>IF(LOWER(T369)="ILS",12,1)*BG369/VLOOKUP($T369,CPC_USDConversion_xlTbl[[Currency2]:[Units/1 USD]],2,FALSE)</f>
        <v/>
      </c>
      <c r="BI369" s="224">
        <f>BH369/VLOOKUP($S369,'CP$'!$B$5:$D$74,2,FALSE)</f>
        <v/>
      </c>
      <c r="BJ369" s="140" t="n">
        <v>230000</v>
      </c>
      <c r="BK369" s="140" t="n">
        <v>330000</v>
      </c>
      <c r="BL369" s="141">
        <f>IFERROR(U369/X369,"")</f>
        <v/>
      </c>
      <c r="BM369" s="141">
        <f>IFERROR(V369/X369,"")</f>
        <v/>
      </c>
      <c r="BN369" s="141">
        <f>IFERROR(W369/X369,"")</f>
        <v/>
      </c>
      <c r="BO369" s="141">
        <f>IFERROR(AA369/AD369,"")</f>
        <v/>
      </c>
      <c r="BP369" s="141">
        <f>IFERROR(AB369/AD369,"")</f>
        <v/>
      </c>
      <c r="BQ369" s="141">
        <f>IFERROR(AC369/AD369,"")</f>
        <v/>
      </c>
      <c r="BR369" s="119" t="n">
        <v>2</v>
      </c>
      <c r="BS369" s="119" t="n">
        <v>2</v>
      </c>
      <c r="BT369" s="119" t="n">
        <v>4</v>
      </c>
      <c r="BU369" s="119" t="n"/>
      <c r="BV369" s="119" t="n"/>
      <c r="BW369" s="119" t="n"/>
      <c r="BX369" s="119" t="n"/>
      <c r="BY369" s="119" t="n"/>
      <c r="BZ369" s="119" t="inlineStr">
        <is>
          <t>Employee</t>
        </is>
      </c>
      <c r="CA369" s="142" t="inlineStr">
        <is>
          <t>S20M</t>
        </is>
      </c>
      <c r="CB369" s="131" t="n">
        <v>1</v>
      </c>
      <c r="CC369" s="143">
        <f>IF(P369&gt;1,1,P369)*CB369</f>
        <v/>
      </c>
      <c r="CD369" s="143" t="n"/>
      <c r="CE369" s="222" t="n">
        <v>193706.96</v>
      </c>
      <c r="CF369" s="86" t="n"/>
      <c r="CG369" s="219" t="n">
        <v>265078.0487804879</v>
      </c>
      <c r="CH369" s="217">
        <f>IF(LOWER(T369)="ILS",12,1)*CG369/VLOOKUP($T369,CPC_USDConversion_xlTbl[[Currency2]:[Units/1 USD]],2,FALSE)</f>
        <v/>
      </c>
      <c r="CI369" s="225">
        <f>AF369</f>
        <v/>
      </c>
      <c r="CJ369" s="225">
        <f>IFERROR(CI369-CH369,"")</f>
        <v/>
      </c>
      <c r="CK369" s="140">
        <f>ROUND(AN369*CC369,-2)</f>
        <v/>
      </c>
      <c r="CL369" s="217">
        <f>CK369/VLOOKUP($T369,'USD Converstion'!$C$7:$D$174,2,FALSE)</f>
        <v/>
      </c>
      <c r="CM369" s="145">
        <f>IF(AD369&gt;X369,1,0)</f>
        <v/>
      </c>
      <c r="CN369" s="225">
        <f>IF(CM369&gt;0,AG369,0)</f>
        <v/>
      </c>
      <c r="CO369" s="225">
        <f>IF(CM369=0,0,AF369)</f>
        <v/>
      </c>
      <c r="CP369" s="146" t="n">
        <v>0</v>
      </c>
      <c r="CQ369" s="147" t="inlineStr">
        <is>
          <t>Regular</t>
        </is>
      </c>
      <c r="CR369" s="225">
        <f>AM369/VLOOKUP(T369,'USD Converstion'!$C$7:$D$174,2,FALSE)</f>
        <v/>
      </c>
      <c r="CS369" s="226">
        <f>AT369</f>
        <v/>
      </c>
      <c r="CT369" s="222" t="n">
        <v>0</v>
      </c>
      <c r="CU369" s="227" t="n"/>
      <c r="CV369" s="145">
        <f>IF(AX369&gt;0,1,0)</f>
        <v/>
      </c>
      <c r="CW369" s="145">
        <f>IF(AY369&gt;0,1,0)</f>
        <v/>
      </c>
      <c r="CX369" s="52" t="n">
        <v>0</v>
      </c>
      <c r="DM369">
        <f>IF(LOWER(T369)="ILS",12,1)*Y369/VLOOKUP($T369,CPC_USDConversion_xlTbl[[Currency2]:[Units/1 USD]],2,FALSE)</f>
        <v/>
      </c>
    </row>
    <row r="370">
      <c r="B370" s="113" t="n">
        <v>118600</v>
      </c>
      <c r="C370" s="113" t="n">
        <v>29251</v>
      </c>
      <c r="D370" s="113" t="n"/>
      <c r="E370" s="114" t="inlineStr">
        <is>
          <t>Dirk Muller</t>
        </is>
      </c>
      <c r="F370" s="152" t="inlineStr">
        <is>
          <t>Major Account Manager</t>
        </is>
      </c>
      <c r="G370" s="113" t="inlineStr">
        <is>
          <t>Germany Sales</t>
        </is>
      </c>
      <c r="H370" s="113" t="inlineStr">
        <is>
          <t>Dietmar Schnabel</t>
        </is>
      </c>
      <c r="I370" s="113" t="inlineStr">
        <is>
          <t>Lothar Geuenich</t>
        </is>
      </c>
      <c r="J370" s="114" t="inlineStr">
        <is>
          <t>Thorsten Freitag</t>
        </is>
      </c>
      <c r="K370" s="114" t="inlineStr">
        <is>
          <t>Bruno Darmon</t>
        </is>
      </c>
      <c r="L370" s="113" t="inlineStr">
        <is>
          <t>EMEA Sales</t>
        </is>
      </c>
      <c r="M370" s="115" t="n">
        <v>1</v>
      </c>
      <c r="N370" s="151">
        <f>LEFT(CA370,3)</f>
        <v/>
      </c>
      <c r="O370" s="216" t="n">
        <v>39479</v>
      </c>
      <c r="P370" s="118">
        <f>($D$5-O370)/365</f>
        <v/>
      </c>
      <c r="Q370" s="119">
        <f>Q370</f>
        <v/>
      </c>
      <c r="R370" s="52" t="n"/>
      <c r="S370" s="120" t="inlineStr">
        <is>
          <t>Germany</t>
        </is>
      </c>
      <c r="T370" s="120" t="inlineStr">
        <is>
          <t>EUR</t>
        </is>
      </c>
      <c r="U370" s="120" t="n">
        <v>117000</v>
      </c>
      <c r="V370" s="120" t="n">
        <v>54845.45454545454</v>
      </c>
      <c r="W370" s="120" t="n"/>
      <c r="X370" s="120">
        <f>W370+V370+U370</f>
        <v/>
      </c>
      <c r="Y370" s="121" t="n"/>
      <c r="Z370" s="121" t="n"/>
      <c r="AA370" s="122" t="n"/>
      <c r="AB370" s="122" t="n"/>
      <c r="AC370" s="122" t="n"/>
      <c r="AD370" s="123">
        <f>AC370+AB370+AA370</f>
        <v/>
      </c>
      <c r="AE370" s="124">
        <f>IFERROR(AD370/X370-1,"")</f>
        <v/>
      </c>
      <c r="AF370" s="217">
        <f>IF(LOWER(T370)="ILS",12,1)*X370/VLOOKUP($T370,CPC_USDConversion_xlTbl[[Currency2]:[Units/1 USD]],2,FALSE)</f>
        <v/>
      </c>
      <c r="AG370" s="217">
        <f>IF(LOWER(T370)="ILS",12,1)*AD370/VLOOKUP($T370,CPC_USDConversion_xlTbl[[Currency2]:[Units/1 USD]],2,FALSE)</f>
        <v/>
      </c>
      <c r="AH370" s="126">
        <f>AF370/VLOOKUP($S370,'CP$'!$B$5:$D$74,2,FALSE)</f>
        <v/>
      </c>
      <c r="AI370" s="126">
        <f>AG370/VLOOKUP($S370,'CP$'!$B$5:$D$74,2,FALSE)</f>
        <v/>
      </c>
      <c r="AJ370" s="52" t="n"/>
      <c r="AK370" s="127" t="inlineStr">
        <is>
          <t>Sales Variable</t>
        </is>
      </c>
      <c r="AL370" s="218" t="n"/>
      <c r="AM370" s="129" t="n"/>
      <c r="AN370" s="121" t="n"/>
      <c r="AO370" s="130" t="n"/>
      <c r="AP370" s="131">
        <f>IFERROR(AO370/AM370,"")</f>
        <v/>
      </c>
      <c r="AQ370" s="219">
        <f>AO370*CC370</f>
        <v/>
      </c>
      <c r="AR370" s="219" t="n"/>
      <c r="AS370" s="220">
        <f>AQ370-AR370</f>
        <v/>
      </c>
      <c r="AT370" s="217">
        <f>AS370/VLOOKUP($T370,'USD Converstion'!$C$7:$D$174,2,FALSE)</f>
        <v/>
      </c>
      <c r="AU370" s="52" t="n"/>
      <c r="AV370" s="221" t="n">
        <v>43957</v>
      </c>
      <c r="AW370" s="222" t="n">
        <v>19589.26213592233</v>
      </c>
      <c r="AX370" s="222" t="n"/>
      <c r="AY370" s="223" t="n"/>
      <c r="AZ370" s="52" t="n"/>
      <c r="BA370" s="137" t="inlineStr">
        <is>
          <t>January, 2021 - Organization change from JS:S51P to JS:S41P || November, 2020 - Compensation change to One-Time Bonus: 24600</t>
        </is>
      </c>
      <c r="BB370" s="138" t="inlineStr">
        <is>
          <t xml:space="preserve"> </t>
        </is>
      </c>
      <c r="BC370" s="52" t="n"/>
      <c r="BD370" s="219" t="n">
        <v>86000</v>
      </c>
      <c r="BE370" s="219" t="n">
        <v>60000</v>
      </c>
      <c r="BF370" s="219" t="n"/>
      <c r="BG370" s="120">
        <f>BF370+BE370+BD370</f>
        <v/>
      </c>
      <c r="BH370" s="217">
        <f>IF(LOWER(T370)="ILS",12,1)*BG370/VLOOKUP($T370,CPC_USDConversion_xlTbl[[Currency2]:[Units/1 USD]],2,FALSE)</f>
        <v/>
      </c>
      <c r="BI370" s="224">
        <f>BH370/VLOOKUP($S370,'CP$'!$B$5:$D$74,2,FALSE)</f>
        <v/>
      </c>
      <c r="BJ370" s="140" t="n">
        <v>115000</v>
      </c>
      <c r="BK370" s="140" t="n">
        <v>170000</v>
      </c>
      <c r="BL370" s="141">
        <f>IFERROR(U370/X370,"")</f>
        <v/>
      </c>
      <c r="BM370" s="141">
        <f>IFERROR(V370/X370,"")</f>
        <v/>
      </c>
      <c r="BN370" s="141">
        <f>IFERROR(W370/X370,"")</f>
        <v/>
      </c>
      <c r="BO370" s="141">
        <f>IFERROR(AA370/AD370,"")</f>
        <v/>
      </c>
      <c r="BP370" s="141">
        <f>IFERROR(AB370/AD370,"")</f>
        <v/>
      </c>
      <c r="BQ370" s="141">
        <f>IFERROR(AC370/AD370,"")</f>
        <v/>
      </c>
      <c r="BR370" s="119" t="n">
        <v>4</v>
      </c>
      <c r="BS370" s="119" t="n">
        <v>4</v>
      </c>
      <c r="BT370" s="119" t="n"/>
      <c r="BU370" s="119" t="n"/>
      <c r="BV370" s="119" t="n"/>
      <c r="BW370" s="119" t="n"/>
      <c r="BX370" s="119" t="n"/>
      <c r="BY370" s="119" t="n"/>
      <c r="BZ370" s="119" t="inlineStr">
        <is>
          <t>Employee</t>
        </is>
      </c>
      <c r="CA370" s="142" t="inlineStr">
        <is>
          <t>S41P</t>
        </is>
      </c>
      <c r="CB370" s="131" t="n">
        <v>1</v>
      </c>
      <c r="CC370" s="143">
        <f>IF(P370&gt;1,1,P370)*CB370</f>
        <v/>
      </c>
      <c r="CD370" s="143" t="n"/>
      <c r="CE370" s="222" t="n">
        <v>49204.92</v>
      </c>
      <c r="CF370" s="86" t="n"/>
      <c r="CG370" s="219" t="n">
        <v>142639.0243902439</v>
      </c>
      <c r="CH370" s="217">
        <f>IF(LOWER(T370)="ILS",12,1)*CG370/VLOOKUP($T370,CPC_USDConversion_xlTbl[[Currency2]:[Units/1 USD]],2,FALSE)</f>
        <v/>
      </c>
      <c r="CI370" s="225">
        <f>AF370</f>
        <v/>
      </c>
      <c r="CJ370" s="225">
        <f>IFERROR(CI370-CH370,"")</f>
        <v/>
      </c>
      <c r="CK370" s="140">
        <f>ROUND(AN370*CC370,-2)</f>
        <v/>
      </c>
      <c r="CL370" s="217">
        <f>CK370/VLOOKUP($T370,'USD Converstion'!$C$7:$D$174,2,FALSE)</f>
        <v/>
      </c>
      <c r="CM370" s="145">
        <f>IF(AD370&gt;X370,1,0)</f>
        <v/>
      </c>
      <c r="CN370" s="225">
        <f>IF(CM370&gt;0,AG370,0)</f>
        <v/>
      </c>
      <c r="CO370" s="225">
        <f>IF(CM370=0,0,AF370)</f>
        <v/>
      </c>
      <c r="CP370" s="146" t="n">
        <v>0</v>
      </c>
      <c r="CQ370" s="147" t="inlineStr">
        <is>
          <t>Regular</t>
        </is>
      </c>
      <c r="CR370" s="225">
        <f>AM370/VLOOKUP(T370,'USD Converstion'!$C$7:$D$174,2,FALSE)</f>
        <v/>
      </c>
      <c r="CS370" s="226">
        <f>AT370</f>
        <v/>
      </c>
      <c r="CT370" s="222" t="n">
        <v>0</v>
      </c>
      <c r="CU370" s="227" t="n"/>
      <c r="CV370" s="145">
        <f>IF(AX370&gt;0,1,0)</f>
        <v/>
      </c>
      <c r="CW370" s="145">
        <f>IF(AY370&gt;0,1,0)</f>
        <v/>
      </c>
      <c r="CX370" s="52" t="n">
        <v>0</v>
      </c>
      <c r="DM370">
        <f>IF(LOWER(T370)="ILS",12,1)*Y370/VLOOKUP($T370,CPC_USDConversion_xlTbl[[Currency2]:[Units/1 USD]],2,FALSE)</f>
        <v/>
      </c>
    </row>
    <row r="371">
      <c r="B371" s="113" t="n">
        <v>100084</v>
      </c>
      <c r="C371" s="113" t="n">
        <v>1027470</v>
      </c>
      <c r="D371" s="113" t="n">
        <v>32370</v>
      </c>
      <c r="E371" s="114" t="inlineStr">
        <is>
          <t>Elena Peev</t>
        </is>
      </c>
      <c r="F371" s="152" t="inlineStr">
        <is>
          <t>Major Account Manager</t>
        </is>
      </c>
      <c r="G371" s="113" t="inlineStr">
        <is>
          <t>Germany Sales</t>
        </is>
      </c>
      <c r="H371" s="113" t="inlineStr">
        <is>
          <t>Dietmar Schnabel</t>
        </is>
      </c>
      <c r="I371" s="113" t="inlineStr">
        <is>
          <t>Lothar Geuenich</t>
        </is>
      </c>
      <c r="J371" s="114" t="inlineStr">
        <is>
          <t>Thorsten Freitag</t>
        </is>
      </c>
      <c r="K371" s="114" t="inlineStr">
        <is>
          <t>Bruno Darmon</t>
        </is>
      </c>
      <c r="L371" s="113" t="inlineStr">
        <is>
          <t>EMEA Sales</t>
        </is>
      </c>
      <c r="M371" s="115" t="n">
        <v>1</v>
      </c>
      <c r="N371" s="151">
        <f>LEFT(CA371,3)</f>
        <v/>
      </c>
      <c r="O371" s="216" t="n">
        <v>43070</v>
      </c>
      <c r="P371" s="118">
        <f>($D$5-O371)/365</f>
        <v/>
      </c>
      <c r="Q371" s="119">
        <f>Q371</f>
        <v/>
      </c>
      <c r="R371" s="52" t="n"/>
      <c r="S371" s="120" t="inlineStr">
        <is>
          <t>Germany</t>
        </is>
      </c>
      <c r="T371" s="120" t="inlineStr">
        <is>
          <t>EUR</t>
        </is>
      </c>
      <c r="U371" s="120" t="n">
        <v>90750</v>
      </c>
      <c r="V371" s="120" t="n">
        <v>36209.0909090909</v>
      </c>
      <c r="W371" s="120" t="n"/>
      <c r="X371" s="120">
        <f>W371+V371+U371</f>
        <v/>
      </c>
      <c r="Y371" s="121" t="n"/>
      <c r="Z371" s="121" t="n"/>
      <c r="AA371" s="122" t="n"/>
      <c r="AB371" s="122" t="n"/>
      <c r="AC371" s="122" t="n"/>
      <c r="AD371" s="123">
        <f>AC371+AB371+AA371</f>
        <v/>
      </c>
      <c r="AE371" s="124">
        <f>IFERROR(AD371/X371-1,"")</f>
        <v/>
      </c>
      <c r="AF371" s="217">
        <f>IF(LOWER(T371)="ILS",12,1)*X371/VLOOKUP($T371,CPC_USDConversion_xlTbl[[Currency2]:[Units/1 USD]],2,FALSE)</f>
        <v/>
      </c>
      <c r="AG371" s="217">
        <f>IF(LOWER(T371)="ILS",12,1)*AD371/VLOOKUP($T371,CPC_USDConversion_xlTbl[[Currency2]:[Units/1 USD]],2,FALSE)</f>
        <v/>
      </c>
      <c r="AH371" s="126">
        <f>AF371/VLOOKUP($S371,'CP$'!$B$5:$D$74,2,FALSE)</f>
        <v/>
      </c>
      <c r="AI371" s="126">
        <f>AG371/VLOOKUP($S371,'CP$'!$B$5:$D$74,2,FALSE)</f>
        <v/>
      </c>
      <c r="AJ371" s="52" t="n"/>
      <c r="AK371" s="127" t="inlineStr">
        <is>
          <t>Sales Variable</t>
        </is>
      </c>
      <c r="AL371" s="218" t="n"/>
      <c r="AM371" s="129" t="n"/>
      <c r="AN371" s="121" t="n"/>
      <c r="AO371" s="130" t="n"/>
      <c r="AP371" s="131">
        <f>IFERROR(AO371/AM371,"")</f>
        <v/>
      </c>
      <c r="AQ371" s="219">
        <f>AO371*CC371</f>
        <v/>
      </c>
      <c r="AR371" s="219" t="n"/>
      <c r="AS371" s="220">
        <f>AQ371-AR371</f>
        <v/>
      </c>
      <c r="AT371" s="217">
        <f>AS371/VLOOKUP($T371,'USD Converstion'!$C$7:$D$174,2,FALSE)</f>
        <v/>
      </c>
      <c r="AU371" s="52" t="n"/>
      <c r="AV371" s="221" t="n">
        <v>43957</v>
      </c>
      <c r="AW371" s="222" t="n">
        <v>19589.26213592233</v>
      </c>
      <c r="AX371" s="222" t="n"/>
      <c r="AY371" s="223" t="n"/>
      <c r="AZ371" s="52" t="n"/>
      <c r="BA371" s="137" t="inlineStr">
        <is>
          <t>January, 2021 - Organization change from Team:Egon Winter - Industry to Team:Kai Zimdahl - Commercial</t>
        </is>
      </c>
      <c r="BB371" s="138" t="inlineStr">
        <is>
          <t xml:space="preserve"> </t>
        </is>
      </c>
      <c r="BC371" s="52" t="n"/>
      <c r="BD371" s="219" t="n">
        <v>65000</v>
      </c>
      <c r="BE371" s="219" t="n">
        <v>35000</v>
      </c>
      <c r="BF371" s="219" t="n"/>
      <c r="BG371" s="120">
        <f>BF371+BE371+BD371</f>
        <v/>
      </c>
      <c r="BH371" s="217">
        <f>IF(LOWER(T371)="ILS",12,1)*BG371/VLOOKUP($T371,CPC_USDConversion_xlTbl[[Currency2]:[Units/1 USD]],2,FALSE)</f>
        <v/>
      </c>
      <c r="BI371" s="224">
        <f>BH371/VLOOKUP($S371,'CP$'!$B$5:$D$74,2,FALSE)</f>
        <v/>
      </c>
      <c r="BJ371" s="140" t="n">
        <v>90000</v>
      </c>
      <c r="BK371" s="140" t="n">
        <v>130000</v>
      </c>
      <c r="BL371" s="141">
        <f>IFERROR(U371/X371,"")</f>
        <v/>
      </c>
      <c r="BM371" s="141">
        <f>IFERROR(V371/X371,"")</f>
        <v/>
      </c>
      <c r="BN371" s="141">
        <f>IFERROR(W371/X371,"")</f>
        <v/>
      </c>
      <c r="BO371" s="141">
        <f>IFERROR(AA371/AD371,"")</f>
        <v/>
      </c>
      <c r="BP371" s="141">
        <f>IFERROR(AB371/AD371,"")</f>
        <v/>
      </c>
      <c r="BQ371" s="141">
        <f>IFERROR(AC371/AD371,"")</f>
        <v/>
      </c>
      <c r="BR371" s="119" t="n">
        <v>4</v>
      </c>
      <c r="BS371" s="119" t="n">
        <v>4</v>
      </c>
      <c r="BT371" s="119" t="n"/>
      <c r="BU371" s="119" t="n"/>
      <c r="BV371" s="119" t="n"/>
      <c r="BW371" s="119" t="n"/>
      <c r="BX371" s="119" t="n"/>
      <c r="BY371" s="119" t="n"/>
      <c r="BZ371" s="119" t="inlineStr">
        <is>
          <t>Employee</t>
        </is>
      </c>
      <c r="CA371" s="142" t="inlineStr">
        <is>
          <t>S53P</t>
        </is>
      </c>
      <c r="CB371" s="131" t="n">
        <v>1</v>
      </c>
      <c r="CC371" s="143">
        <f>IF(P371&gt;1,1,P371)*CB371</f>
        <v/>
      </c>
      <c r="CD371" s="143" t="n"/>
      <c r="CE371" s="222" t="n">
        <v>22627.08</v>
      </c>
      <c r="CF371" s="86" t="n"/>
      <c r="CG371" s="219" t="n">
        <v>102151.2195121951</v>
      </c>
      <c r="CH371" s="217">
        <f>IF(LOWER(T371)="ILS",12,1)*CG371/VLOOKUP($T371,CPC_USDConversion_xlTbl[[Currency2]:[Units/1 USD]],2,FALSE)</f>
        <v/>
      </c>
      <c r="CI371" s="225">
        <f>AF371</f>
        <v/>
      </c>
      <c r="CJ371" s="225">
        <f>IFERROR(CI371-CH371,"")</f>
        <v/>
      </c>
      <c r="CK371" s="140">
        <f>ROUND(AN371*CC371,-2)</f>
        <v/>
      </c>
      <c r="CL371" s="217">
        <f>CK371/VLOOKUP($T371,'USD Converstion'!$C$7:$D$174,2,FALSE)</f>
        <v/>
      </c>
      <c r="CM371" s="145">
        <f>IF(AD371&gt;X371,1,0)</f>
        <v/>
      </c>
      <c r="CN371" s="225">
        <f>IF(CM371&gt;0,AG371,0)</f>
        <v/>
      </c>
      <c r="CO371" s="225">
        <f>IF(CM371=0,0,AF371)</f>
        <v/>
      </c>
      <c r="CP371" s="146" t="n">
        <v>0</v>
      </c>
      <c r="CQ371" s="147" t="inlineStr">
        <is>
          <t>Regular</t>
        </is>
      </c>
      <c r="CR371" s="225">
        <f>AM371/VLOOKUP(T371,'USD Converstion'!$C$7:$D$174,2,FALSE)</f>
        <v/>
      </c>
      <c r="CS371" s="226">
        <f>AT371</f>
        <v/>
      </c>
      <c r="CT371" s="222" t="n">
        <v>0</v>
      </c>
      <c r="CU371" s="227" t="n"/>
      <c r="CV371" s="145">
        <f>IF(AX371&gt;0,1,0)</f>
        <v/>
      </c>
      <c r="CW371" s="145">
        <f>IF(AY371&gt;0,1,0)</f>
        <v/>
      </c>
      <c r="CX371" s="52" t="n">
        <v>0</v>
      </c>
      <c r="DM371">
        <f>IF(LOWER(T371)="ILS",12,1)*Y371/VLOOKUP($T371,CPC_USDConversion_xlTbl[[Currency2]:[Units/1 USD]],2,FALSE)</f>
        <v/>
      </c>
    </row>
    <row r="372">
      <c r="B372" s="113" t="n">
        <v>118012</v>
      </c>
      <c r="C372" s="113" t="n">
        <v>93984</v>
      </c>
      <c r="D372" s="113" t="n">
        <v>122511</v>
      </c>
      <c r="E372" s="114" t="inlineStr">
        <is>
          <t>Ernad Sabotic</t>
        </is>
      </c>
      <c r="F372" s="152" t="inlineStr">
        <is>
          <t>Channel Manager</t>
        </is>
      </c>
      <c r="G372" s="113" t="inlineStr">
        <is>
          <t>Switzerland and Austria (Alps)</t>
        </is>
      </c>
      <c r="H372" s="113" t="inlineStr">
        <is>
          <t>Sonja Meindl</t>
        </is>
      </c>
      <c r="I372" s="113" t="inlineStr">
        <is>
          <t>Lothar Geuenich</t>
        </is>
      </c>
      <c r="J372" s="114" t="inlineStr">
        <is>
          <t>Thorsten Freitag</t>
        </is>
      </c>
      <c r="K372" s="114" t="inlineStr">
        <is>
          <t>Bruno Darmon</t>
        </is>
      </c>
      <c r="L372" s="113" t="inlineStr">
        <is>
          <t>EMEA Sales</t>
        </is>
      </c>
      <c r="M372" s="115" t="n">
        <v>1</v>
      </c>
      <c r="N372" s="151">
        <f>LEFT(CA372,3)</f>
        <v/>
      </c>
      <c r="O372" s="216" t="n">
        <v>43374</v>
      </c>
      <c r="P372" s="118">
        <f>($D$5-O372)/365</f>
        <v/>
      </c>
      <c r="Q372" s="119">
        <f>Q372</f>
        <v/>
      </c>
      <c r="R372" s="52" t="n"/>
      <c r="S372" s="120" t="inlineStr">
        <is>
          <t>Switzerland</t>
        </is>
      </c>
      <c r="T372" s="120" t="inlineStr">
        <is>
          <t>CHF</t>
        </is>
      </c>
      <c r="U372" s="120" t="n">
        <v>110250</v>
      </c>
      <c r="V372" s="120" t="n">
        <v>49390.90909090909</v>
      </c>
      <c r="W372" s="120" t="n"/>
      <c r="X372" s="120">
        <f>W372+V372+U372</f>
        <v/>
      </c>
      <c r="Y372" s="121" t="n"/>
      <c r="Z372" s="121" t="n"/>
      <c r="AA372" s="122" t="n"/>
      <c r="AB372" s="122" t="n"/>
      <c r="AC372" s="122" t="n"/>
      <c r="AD372" s="123">
        <f>AC372+AB372+AA372</f>
        <v/>
      </c>
      <c r="AE372" s="124">
        <f>IFERROR(AD372/X372-1,"")</f>
        <v/>
      </c>
      <c r="AF372" s="217">
        <f>IF(LOWER(T372)="ILS",12,1)*X372/VLOOKUP($T372,CPC_USDConversion_xlTbl[[Currency2]:[Units/1 USD]],2,FALSE)</f>
        <v/>
      </c>
      <c r="AG372" s="217">
        <f>IF(LOWER(T372)="ILS",12,1)*AD372/VLOOKUP($T372,CPC_USDConversion_xlTbl[[Currency2]:[Units/1 USD]],2,FALSE)</f>
        <v/>
      </c>
      <c r="AH372" s="126">
        <f>AF372/VLOOKUP($S372,'CP$'!$B$5:$D$74,2,FALSE)</f>
        <v/>
      </c>
      <c r="AI372" s="126">
        <f>AG372/VLOOKUP($S372,'CP$'!$B$5:$D$74,2,FALSE)</f>
        <v/>
      </c>
      <c r="AJ372" s="52" t="n"/>
      <c r="AK372" s="127" t="inlineStr">
        <is>
          <t>Sales Variable</t>
        </is>
      </c>
      <c r="AL372" s="218" t="n"/>
      <c r="AM372" s="129" t="n"/>
      <c r="AN372" s="121" t="n"/>
      <c r="AO372" s="130" t="n"/>
      <c r="AP372" s="131">
        <f>IFERROR(AO372/AM372,"")</f>
        <v/>
      </c>
      <c r="AQ372" s="219">
        <f>AO372*CC372</f>
        <v/>
      </c>
      <c r="AR372" s="219" t="n"/>
      <c r="AS372" s="220">
        <f>AQ372-AR372</f>
        <v/>
      </c>
      <c r="AT372" s="217">
        <f>AS372/VLOOKUP($T372,'USD Converstion'!$C$7:$D$174,2,FALSE)</f>
        <v/>
      </c>
      <c r="AU372" s="52" t="n"/>
      <c r="AV372" s="221" t="n"/>
      <c r="AW372" s="222" t="n"/>
      <c r="AX372" s="222" t="n"/>
      <c r="AY372" s="223" t="n"/>
      <c r="AZ372" s="52" t="n"/>
      <c r="BA372" s="137" t="n"/>
      <c r="BB372" s="138" t="inlineStr">
        <is>
          <t xml:space="preserve"> </t>
        </is>
      </c>
      <c r="BC372" s="52" t="n"/>
      <c r="BD372" s="219" t="n">
        <v>72000</v>
      </c>
      <c r="BE372" s="219" t="n">
        <v>48000</v>
      </c>
      <c r="BF372" s="219" t="n"/>
      <c r="BG372" s="120">
        <f>BF372+BE372+BD372</f>
        <v/>
      </c>
      <c r="BH372" s="217">
        <f>IF(LOWER(T372)="ILS",12,1)*BG372/VLOOKUP($T372,CPC_USDConversion_xlTbl[[Currency2]:[Units/1 USD]],2,FALSE)</f>
        <v/>
      </c>
      <c r="BI372" s="224">
        <f>BH372/VLOOKUP($S372,'CP$'!$B$5:$D$74,2,FALSE)</f>
        <v/>
      </c>
      <c r="BJ372" s="140" t="n">
        <v>120000</v>
      </c>
      <c r="BK372" s="140" t="n">
        <v>180000</v>
      </c>
      <c r="BL372" s="141">
        <f>IFERROR(U372/X372,"")</f>
        <v/>
      </c>
      <c r="BM372" s="141">
        <f>IFERROR(V372/X372,"")</f>
        <v/>
      </c>
      <c r="BN372" s="141">
        <f>IFERROR(W372/X372,"")</f>
        <v/>
      </c>
      <c r="BO372" s="141">
        <f>IFERROR(AA372/AD372,"")</f>
        <v/>
      </c>
      <c r="BP372" s="141">
        <f>IFERROR(AB372/AD372,"")</f>
        <v/>
      </c>
      <c r="BQ372" s="141">
        <f>IFERROR(AC372/AD372,"")</f>
        <v/>
      </c>
      <c r="BR372" s="119" t="n">
        <v>4</v>
      </c>
      <c r="BS372" s="119" t="n">
        <v>3</v>
      </c>
      <c r="BT372" s="119" t="n">
        <v>3</v>
      </c>
      <c r="BU372" s="119" t="n"/>
      <c r="BV372" s="119" t="n"/>
      <c r="BW372" s="119" t="n"/>
      <c r="BX372" s="119" t="n"/>
      <c r="BY372" s="119" t="n"/>
      <c r="BZ372" s="119" t="inlineStr">
        <is>
          <t>Employee</t>
        </is>
      </c>
      <c r="CA372" s="142" t="inlineStr">
        <is>
          <t>S51P</t>
        </is>
      </c>
      <c r="CB372" s="131" t="n">
        <v>1</v>
      </c>
      <c r="CC372" s="143">
        <f>IF(P372&gt;1,1,P372)*CB372</f>
        <v/>
      </c>
      <c r="CD372" s="143" t="n"/>
      <c r="CE372" s="222" t="n"/>
      <c r="CF372" s="86" t="n"/>
      <c r="CG372" s="219" t="n">
        <v>131517.0731707317</v>
      </c>
      <c r="CH372" s="217">
        <f>IF(LOWER(T372)="ILS",12,1)*CG372/VLOOKUP($T372,CPC_USDConversion_xlTbl[[Currency2]:[Units/1 USD]],2,FALSE)</f>
        <v/>
      </c>
      <c r="CI372" s="225">
        <f>AF372</f>
        <v/>
      </c>
      <c r="CJ372" s="225">
        <f>IFERROR(CI372-CH372,"")</f>
        <v/>
      </c>
      <c r="CK372" s="140">
        <f>ROUND(AN372*CC372,-2)</f>
        <v/>
      </c>
      <c r="CL372" s="217">
        <f>CK372/VLOOKUP($T372,'USD Converstion'!$C$7:$D$174,2,FALSE)</f>
        <v/>
      </c>
      <c r="CM372" s="145">
        <f>IF(AD372&gt;X372,1,0)</f>
        <v/>
      </c>
      <c r="CN372" s="225">
        <f>IF(CM372&gt;0,AG372,0)</f>
        <v/>
      </c>
      <c r="CO372" s="225">
        <f>IF(CM372=0,0,AF372)</f>
        <v/>
      </c>
      <c r="CP372" s="146" t="n">
        <v>0</v>
      </c>
      <c r="CQ372" s="147" t="inlineStr">
        <is>
          <t>Regular</t>
        </is>
      </c>
      <c r="CR372" s="225">
        <f>AM372/VLOOKUP(T372,'USD Converstion'!$C$7:$D$174,2,FALSE)</f>
        <v/>
      </c>
      <c r="CS372" s="226">
        <f>AT372</f>
        <v/>
      </c>
      <c r="CT372" s="222" t="n">
        <v>0</v>
      </c>
      <c r="CU372" s="227" t="n"/>
      <c r="CV372" s="145">
        <f>IF(AX372&gt;0,1,0)</f>
        <v/>
      </c>
      <c r="CW372" s="145">
        <f>IF(AY372&gt;0,1,0)</f>
        <v/>
      </c>
      <c r="CX372" s="52" t="n">
        <v>0</v>
      </c>
      <c r="DM372">
        <f>IF(LOWER(T372)="ILS",12,1)*Y372/VLOOKUP($T372,CPC_USDConversion_xlTbl[[Currency2]:[Units/1 USD]],2,FALSE)</f>
        <v/>
      </c>
    </row>
    <row r="373">
      <c r="B373" s="113" t="n">
        <v>137598</v>
      </c>
      <c r="C373" s="113" t="n">
        <v>45145</v>
      </c>
      <c r="D373" s="113" t="n">
        <v>92074</v>
      </c>
      <c r="E373" s="114" t="inlineStr">
        <is>
          <t>Felipe Da Fortuna</t>
        </is>
      </c>
      <c r="F373" s="152" t="inlineStr">
        <is>
          <t>Major Account Manager</t>
        </is>
      </c>
      <c r="G373" s="113" t="inlineStr">
        <is>
          <t>Switzerland and Austria (Alps)</t>
        </is>
      </c>
      <c r="H373" s="113" t="inlineStr">
        <is>
          <t>Sonja Meindl</t>
        </is>
      </c>
      <c r="I373" s="113" t="inlineStr">
        <is>
          <t>Lothar Geuenich</t>
        </is>
      </c>
      <c r="J373" s="114" t="inlineStr">
        <is>
          <t>Thorsten Freitag</t>
        </is>
      </c>
      <c r="K373" s="114" t="inlineStr">
        <is>
          <t>Bruno Darmon</t>
        </is>
      </c>
      <c r="L373" s="113" t="inlineStr">
        <is>
          <t>EMEA Sales</t>
        </is>
      </c>
      <c r="M373" s="115" t="n">
        <v>1</v>
      </c>
      <c r="N373" s="151">
        <f>LEFT(CA373,3)</f>
        <v/>
      </c>
      <c r="O373" s="216" t="n">
        <v>43132</v>
      </c>
      <c r="P373" s="118">
        <f>($D$5-O373)/365</f>
        <v/>
      </c>
      <c r="Q373" s="119">
        <f>Q373</f>
        <v/>
      </c>
      <c r="R373" s="52" t="n"/>
      <c r="S373" s="120" t="inlineStr">
        <is>
          <t>Switzerland</t>
        </is>
      </c>
      <c r="T373" s="120" t="inlineStr">
        <is>
          <t>CHF</t>
        </is>
      </c>
      <c r="U373" s="120" t="n">
        <v>185750</v>
      </c>
      <c r="V373" s="120" t="n">
        <v>85754.54545454544</v>
      </c>
      <c r="W373" s="120" t="n"/>
      <c r="X373" s="120">
        <f>W373+V373+U373</f>
        <v/>
      </c>
      <c r="Y373" s="121" t="n"/>
      <c r="Z373" s="121" t="n"/>
      <c r="AA373" s="122" t="n"/>
      <c r="AB373" s="122" t="n"/>
      <c r="AC373" s="122" t="n"/>
      <c r="AD373" s="123">
        <f>AC373+AB373+AA373</f>
        <v/>
      </c>
      <c r="AE373" s="124">
        <f>IFERROR(AD373/X373-1,"")</f>
        <v/>
      </c>
      <c r="AF373" s="217">
        <f>IF(LOWER(T373)="ILS",12,1)*X373/VLOOKUP($T373,CPC_USDConversion_xlTbl[[Currency2]:[Units/1 USD]],2,FALSE)</f>
        <v/>
      </c>
      <c r="AG373" s="217">
        <f>IF(LOWER(T373)="ILS",12,1)*AD373/VLOOKUP($T373,CPC_USDConversion_xlTbl[[Currency2]:[Units/1 USD]],2,FALSE)</f>
        <v/>
      </c>
      <c r="AH373" s="126">
        <f>AF373/VLOOKUP($S373,'CP$'!$B$5:$D$74,2,FALSE)</f>
        <v/>
      </c>
      <c r="AI373" s="126">
        <f>AG373/VLOOKUP($S373,'CP$'!$B$5:$D$74,2,FALSE)</f>
        <v/>
      </c>
      <c r="AJ373" s="52" t="n"/>
      <c r="AK373" s="127" t="inlineStr">
        <is>
          <t>Sales Variable</t>
        </is>
      </c>
      <c r="AL373" s="218" t="n"/>
      <c r="AM373" s="129" t="n"/>
      <c r="AN373" s="121" t="n"/>
      <c r="AO373" s="130" t="n"/>
      <c r="AP373" s="131">
        <f>IFERROR(AO373/AM373,"")</f>
        <v/>
      </c>
      <c r="AQ373" s="219">
        <f>AO373*CC373</f>
        <v/>
      </c>
      <c r="AR373" s="219" t="n"/>
      <c r="AS373" s="220">
        <f>AQ373-AR373</f>
        <v/>
      </c>
      <c r="AT373" s="217">
        <f>AS373/VLOOKUP($T373,'USD Converstion'!$C$7:$D$174,2,FALSE)</f>
        <v/>
      </c>
      <c r="AU373" s="52" t="n"/>
      <c r="AV373" s="221" t="n">
        <v>43615</v>
      </c>
      <c r="AW373" s="222" t="n">
        <v>29274.47572815534</v>
      </c>
      <c r="AX373" s="222" t="n"/>
      <c r="AY373" s="223" t="n"/>
      <c r="AZ373" s="52" t="n"/>
      <c r="BA373" s="137" t="n"/>
      <c r="BB373" s="138" t="inlineStr">
        <is>
          <t xml:space="preserve"> </t>
        </is>
      </c>
      <c r="BC373" s="52" t="n"/>
      <c r="BD373" s="219" t="n">
        <v>141000</v>
      </c>
      <c r="BE373" s="219" t="n">
        <v>94000</v>
      </c>
      <c r="BF373" s="219" t="n"/>
      <c r="BG373" s="120">
        <f>BF373+BE373+BD373</f>
        <v/>
      </c>
      <c r="BH373" s="217">
        <f>IF(LOWER(T373)="ILS",12,1)*BG373/VLOOKUP($T373,CPC_USDConversion_xlTbl[[Currency2]:[Units/1 USD]],2,FALSE)</f>
        <v/>
      </c>
      <c r="BI373" s="224">
        <f>BH373/VLOOKUP($S373,'CP$'!$B$5:$D$74,2,FALSE)</f>
        <v/>
      </c>
      <c r="BJ373" s="140" t="n">
        <v>170000</v>
      </c>
      <c r="BK373" s="140" t="n">
        <v>255000</v>
      </c>
      <c r="BL373" s="141">
        <f>IFERROR(U373/X373,"")</f>
        <v/>
      </c>
      <c r="BM373" s="141">
        <f>IFERROR(V373/X373,"")</f>
        <v/>
      </c>
      <c r="BN373" s="141">
        <f>IFERROR(W373/X373,"")</f>
        <v/>
      </c>
      <c r="BO373" s="141">
        <f>IFERROR(AA373/AD373,"")</f>
        <v/>
      </c>
      <c r="BP373" s="141">
        <f>IFERROR(AB373/AD373,"")</f>
        <v/>
      </c>
      <c r="BQ373" s="141">
        <f>IFERROR(AC373/AD373,"")</f>
        <v/>
      </c>
      <c r="BR373" s="119" t="n">
        <v>2</v>
      </c>
      <c r="BS373" s="119" t="n">
        <v>2</v>
      </c>
      <c r="BT373" s="119" t="n">
        <v>3</v>
      </c>
      <c r="BU373" s="119" t="n"/>
      <c r="BV373" s="119" t="n"/>
      <c r="BW373" s="119" t="n"/>
      <c r="BX373" s="119" t="n"/>
      <c r="BY373" s="119" t="n"/>
      <c r="BZ373" s="119" t="inlineStr">
        <is>
          <t>Employee</t>
        </is>
      </c>
      <c r="CA373" s="142" t="inlineStr">
        <is>
          <t>S43P</t>
        </is>
      </c>
      <c r="CB373" s="131" t="n">
        <v>1</v>
      </c>
      <c r="CC373" s="143">
        <f>IF(P373&gt;1,1,P373)*CB373</f>
        <v/>
      </c>
      <c r="CD373" s="143" t="n"/>
      <c r="CE373" s="222" t="n">
        <v>47888</v>
      </c>
      <c r="CF373" s="86" t="n"/>
      <c r="CG373" s="219" t="n">
        <v>229468.2926829268</v>
      </c>
      <c r="CH373" s="217">
        <f>IF(LOWER(T373)="ILS",12,1)*CG373/VLOOKUP($T373,CPC_USDConversion_xlTbl[[Currency2]:[Units/1 USD]],2,FALSE)</f>
        <v/>
      </c>
      <c r="CI373" s="225">
        <f>AF373</f>
        <v/>
      </c>
      <c r="CJ373" s="225">
        <f>IFERROR(CI373-CH373,"")</f>
        <v/>
      </c>
      <c r="CK373" s="140">
        <f>ROUND(AN373*CC373,-2)</f>
        <v/>
      </c>
      <c r="CL373" s="217">
        <f>CK373/VLOOKUP($T373,'USD Converstion'!$C$7:$D$174,2,FALSE)</f>
        <v/>
      </c>
      <c r="CM373" s="145">
        <f>IF(AD373&gt;X373,1,0)</f>
        <v/>
      </c>
      <c r="CN373" s="225">
        <f>IF(CM373&gt;0,AG373,0)</f>
        <v/>
      </c>
      <c r="CO373" s="225">
        <f>IF(CM373=0,0,AF373)</f>
        <v/>
      </c>
      <c r="CP373" s="146" t="n">
        <v>0</v>
      </c>
      <c r="CQ373" s="147" t="inlineStr">
        <is>
          <t>Regular</t>
        </is>
      </c>
      <c r="CR373" s="225">
        <f>AM373/VLOOKUP(T373,'USD Converstion'!$C$7:$D$174,2,FALSE)</f>
        <v/>
      </c>
      <c r="CS373" s="226">
        <f>AT373</f>
        <v/>
      </c>
      <c r="CT373" s="222" t="n">
        <v>0</v>
      </c>
      <c r="CU373" s="227" t="n"/>
      <c r="CV373" s="145">
        <f>IF(AX373&gt;0,1,0)</f>
        <v/>
      </c>
      <c r="CW373" s="145">
        <f>IF(AY373&gt;0,1,0)</f>
        <v/>
      </c>
      <c r="CX373" s="52" t="n">
        <v>0</v>
      </c>
      <c r="DM373">
        <f>IF(LOWER(T373)="ILS",12,1)*Y373/VLOOKUP($T373,CPC_USDConversion_xlTbl[[Currency2]:[Units/1 USD]],2,FALSE)</f>
        <v/>
      </c>
    </row>
    <row r="374">
      <c r="B374" s="113" t="n">
        <v>115491</v>
      </c>
      <c r="C374" s="113" t="n">
        <v>71927</v>
      </c>
      <c r="D374" s="113" t="n">
        <v>32898</v>
      </c>
      <c r="E374" s="114" t="inlineStr">
        <is>
          <t>Karsten Scheibel</t>
        </is>
      </c>
      <c r="F374" s="152" t="inlineStr">
        <is>
          <t>Account Manager</t>
        </is>
      </c>
      <c r="G374" s="113" t="inlineStr">
        <is>
          <t>Germany Sales</t>
        </is>
      </c>
      <c r="H374" s="113" t="inlineStr">
        <is>
          <t>Dietmar Schnabel</t>
        </is>
      </c>
      <c r="I374" s="113" t="inlineStr">
        <is>
          <t>Lothar Geuenich</t>
        </is>
      </c>
      <c r="J374" s="114" t="inlineStr">
        <is>
          <t>Thorsten Freitag</t>
        </is>
      </c>
      <c r="K374" s="114" t="inlineStr">
        <is>
          <t>Bruno Darmon</t>
        </is>
      </c>
      <c r="L374" s="113" t="inlineStr">
        <is>
          <t>EMEA Sales</t>
        </is>
      </c>
      <c r="M374" s="115" t="n">
        <v>1</v>
      </c>
      <c r="N374" s="151">
        <f>LEFT(CA374,3)</f>
        <v/>
      </c>
      <c r="O374" s="216" t="n">
        <v>41866</v>
      </c>
      <c r="P374" s="118">
        <f>($D$5-O374)/365</f>
        <v/>
      </c>
      <c r="Q374" s="119">
        <f>Q374</f>
        <v/>
      </c>
      <c r="R374" s="52" t="n"/>
      <c r="S374" s="120" t="inlineStr">
        <is>
          <t>Germany</t>
        </is>
      </c>
      <c r="T374" s="120" t="inlineStr">
        <is>
          <t>EUR</t>
        </is>
      </c>
      <c r="U374" s="120" t="n">
        <v>114500</v>
      </c>
      <c r="V374" s="120" t="n">
        <v>50754.54545454545</v>
      </c>
      <c r="W374" s="120" t="n"/>
      <c r="X374" s="120">
        <f>W374+V374+U374</f>
        <v/>
      </c>
      <c r="Y374" s="121" t="n"/>
      <c r="Z374" s="121" t="n"/>
      <c r="AA374" s="122" t="n"/>
      <c r="AB374" s="122" t="n"/>
      <c r="AC374" s="122" t="n"/>
      <c r="AD374" s="123">
        <f>AC374+AB374+AA374</f>
        <v/>
      </c>
      <c r="AE374" s="124">
        <f>IFERROR(AD374/X374-1,"")</f>
        <v/>
      </c>
      <c r="AF374" s="217">
        <f>IF(LOWER(T374)="ILS",12,1)*X374/VLOOKUP($T374,CPC_USDConversion_xlTbl[[Currency2]:[Units/1 USD]],2,FALSE)</f>
        <v/>
      </c>
      <c r="AG374" s="217">
        <f>IF(LOWER(T374)="ILS",12,1)*AD374/VLOOKUP($T374,CPC_USDConversion_xlTbl[[Currency2]:[Units/1 USD]],2,FALSE)</f>
        <v/>
      </c>
      <c r="AH374" s="126">
        <f>AF374/VLOOKUP($S374,'CP$'!$B$5:$D$74,2,FALSE)</f>
        <v/>
      </c>
      <c r="AI374" s="126">
        <f>AG374/VLOOKUP($S374,'CP$'!$B$5:$D$74,2,FALSE)</f>
        <v/>
      </c>
      <c r="AJ374" s="52" t="n"/>
      <c r="AK374" s="127" t="inlineStr">
        <is>
          <t>Sales Variable</t>
        </is>
      </c>
      <c r="AL374" s="218" t="n"/>
      <c r="AM374" s="129" t="n"/>
      <c r="AN374" s="121" t="n"/>
      <c r="AO374" s="130" t="n"/>
      <c r="AP374" s="131">
        <f>IFERROR(AO374/AM374,"")</f>
        <v/>
      </c>
      <c r="AQ374" s="219">
        <f>AO374*CC374</f>
        <v/>
      </c>
      <c r="AR374" s="219" t="n"/>
      <c r="AS374" s="220">
        <f>AQ374-AR374</f>
        <v/>
      </c>
      <c r="AT374" s="217">
        <f>AS374/VLOOKUP($T374,'USD Converstion'!$C$7:$D$174,2,FALSE)</f>
        <v/>
      </c>
      <c r="AU374" s="52" t="n"/>
      <c r="AV374" s="221" t="n">
        <v>43957</v>
      </c>
      <c r="AW374" s="222" t="n">
        <v>29231.10679611651</v>
      </c>
      <c r="AX374" s="222" t="n"/>
      <c r="AY374" s="223" t="n"/>
      <c r="AZ374" s="52" t="n"/>
      <c r="BA374" s="137" t="n"/>
      <c r="BB374" s="138" t="inlineStr">
        <is>
          <t xml:space="preserve"> </t>
        </is>
      </c>
      <c r="BC374" s="52" t="n"/>
      <c r="BD374" s="219" t="n">
        <v>82000</v>
      </c>
      <c r="BE374" s="219" t="n">
        <v>54500</v>
      </c>
      <c r="BF374" s="219" t="n"/>
      <c r="BG374" s="120">
        <f>BF374+BE374+BD374</f>
        <v/>
      </c>
      <c r="BH374" s="217">
        <f>IF(LOWER(T374)="ILS",12,1)*BG374/VLOOKUP($T374,CPC_USDConversion_xlTbl[[Currency2]:[Units/1 USD]],2,FALSE)</f>
        <v/>
      </c>
      <c r="BI374" s="224">
        <f>BH374/VLOOKUP($S374,'CP$'!$B$5:$D$74,2,FALSE)</f>
        <v/>
      </c>
      <c r="BJ374" s="140" t="n">
        <v>125000</v>
      </c>
      <c r="BK374" s="140" t="n">
        <v>180000</v>
      </c>
      <c r="BL374" s="141">
        <f>IFERROR(U374/X374,"")</f>
        <v/>
      </c>
      <c r="BM374" s="141">
        <f>IFERROR(V374/X374,"")</f>
        <v/>
      </c>
      <c r="BN374" s="141">
        <f>IFERROR(W374/X374,"")</f>
        <v/>
      </c>
      <c r="BO374" s="141">
        <f>IFERROR(AA374/AD374,"")</f>
        <v/>
      </c>
      <c r="BP374" s="141">
        <f>IFERROR(AB374/AD374,"")</f>
        <v/>
      </c>
      <c r="BQ374" s="141">
        <f>IFERROR(AC374/AD374,"")</f>
        <v/>
      </c>
      <c r="BR374" s="119" t="n">
        <v>4</v>
      </c>
      <c r="BS374" s="119" t="n">
        <v>4</v>
      </c>
      <c r="BT374" s="119" t="n"/>
      <c r="BU374" s="119" t="n"/>
      <c r="BV374" s="119" t="n"/>
      <c r="BW374" s="119" t="n"/>
      <c r="BX374" s="119" t="n"/>
      <c r="BY374" s="119" t="n"/>
      <c r="BZ374" s="119" t="inlineStr">
        <is>
          <t>Employee</t>
        </is>
      </c>
      <c r="CA374" s="142" t="inlineStr">
        <is>
          <t>S43P</t>
        </is>
      </c>
      <c r="CB374" s="131" t="n">
        <v>1</v>
      </c>
      <c r="CC374" s="143">
        <f>IF(P374&gt;1,1,P374)*CB374</f>
        <v/>
      </c>
      <c r="CD374" s="143" t="n"/>
      <c r="CE374" s="222" t="n">
        <v>56268.4</v>
      </c>
      <c r="CF374" s="86" t="n"/>
      <c r="CG374" s="219" t="n">
        <v>136297.5609756098</v>
      </c>
      <c r="CH374" s="217">
        <f>IF(LOWER(T374)="ILS",12,1)*CG374/VLOOKUP($T374,CPC_USDConversion_xlTbl[[Currency2]:[Units/1 USD]],2,FALSE)</f>
        <v/>
      </c>
      <c r="CI374" s="225">
        <f>AF374</f>
        <v/>
      </c>
      <c r="CJ374" s="225">
        <f>IFERROR(CI374-CH374,"")</f>
        <v/>
      </c>
      <c r="CK374" s="140">
        <f>ROUND(AN374*CC374,-2)</f>
        <v/>
      </c>
      <c r="CL374" s="217">
        <f>CK374/VLOOKUP($T374,'USD Converstion'!$C$7:$D$174,2,FALSE)</f>
        <v/>
      </c>
      <c r="CM374" s="145">
        <f>IF(AD374&gt;X374,1,0)</f>
        <v/>
      </c>
      <c r="CN374" s="225">
        <f>IF(CM374&gt;0,AG374,0)</f>
        <v/>
      </c>
      <c r="CO374" s="225">
        <f>IF(CM374=0,0,AF374)</f>
        <v/>
      </c>
      <c r="CP374" s="146" t="n">
        <v>0</v>
      </c>
      <c r="CQ374" s="147" t="inlineStr">
        <is>
          <t>Regular</t>
        </is>
      </c>
      <c r="CR374" s="225">
        <f>AM374/VLOOKUP(T374,'USD Converstion'!$C$7:$D$174,2,FALSE)</f>
        <v/>
      </c>
      <c r="CS374" s="226">
        <f>AT374</f>
        <v/>
      </c>
      <c r="CT374" s="222" t="n">
        <v>0</v>
      </c>
      <c r="CU374" s="227" t="n"/>
      <c r="CV374" s="145">
        <f>IF(AX374&gt;0,1,0)</f>
        <v/>
      </c>
      <c r="CW374" s="145">
        <f>IF(AY374&gt;0,1,0)</f>
        <v/>
      </c>
      <c r="CX374" s="52" t="n">
        <v>0</v>
      </c>
      <c r="DM374">
        <f>IF(LOWER(T374)="ILS",12,1)*Y374/VLOOKUP($T374,CPC_USDConversion_xlTbl[[Currency2]:[Units/1 USD]],2,FALSE)</f>
        <v/>
      </c>
    </row>
    <row r="375">
      <c r="B375" s="113" t="n">
        <v>124937</v>
      </c>
      <c r="C375" s="113" t="n">
        <v>82711</v>
      </c>
      <c r="D375" s="113" t="n">
        <v>63435</v>
      </c>
      <c r="E375" s="114" t="inlineStr">
        <is>
          <t>Nico Reichel</t>
        </is>
      </c>
      <c r="F375" s="152" t="inlineStr">
        <is>
          <t>Siemens Global Account Manager</t>
        </is>
      </c>
      <c r="G375" s="113" t="inlineStr">
        <is>
          <t>Germany Sales</t>
        </is>
      </c>
      <c r="H375" s="113" t="inlineStr">
        <is>
          <t>Dietmar Schnabel</t>
        </is>
      </c>
      <c r="I375" s="113" t="inlineStr">
        <is>
          <t>Lothar Geuenich</t>
        </is>
      </c>
      <c r="J375" s="114" t="inlineStr">
        <is>
          <t>Thorsten Freitag</t>
        </is>
      </c>
      <c r="K375" s="114" t="inlineStr">
        <is>
          <t>Bruno Darmon</t>
        </is>
      </c>
      <c r="L375" s="113" t="inlineStr">
        <is>
          <t>EMEA Sales</t>
        </is>
      </c>
      <c r="M375" s="115" t="n">
        <v>1</v>
      </c>
      <c r="N375" s="151">
        <f>LEFT(CA375,3)</f>
        <v/>
      </c>
      <c r="O375" s="216" t="n">
        <v>43394</v>
      </c>
      <c r="P375" s="118">
        <f>($D$5-O375)/365</f>
        <v/>
      </c>
      <c r="Q375" s="119">
        <f>Q375</f>
        <v/>
      </c>
      <c r="R375" s="52" t="n"/>
      <c r="S375" s="120" t="inlineStr">
        <is>
          <t>Germany</t>
        </is>
      </c>
      <c r="T375" s="120" t="inlineStr">
        <is>
          <t>EUR</t>
        </is>
      </c>
      <c r="U375" s="120" t="n">
        <v>84500</v>
      </c>
      <c r="V375" s="120" t="n">
        <v>36663.63636363636</v>
      </c>
      <c r="W375" s="120" t="n"/>
      <c r="X375" s="120">
        <f>W375+V375+U375</f>
        <v/>
      </c>
      <c r="Y375" s="121" t="n"/>
      <c r="Z375" s="121" t="n"/>
      <c r="AA375" s="122" t="n">
        <v>65000</v>
      </c>
      <c r="AB375" s="122" t="n">
        <v>45000</v>
      </c>
      <c r="AC375" s="122" t="n"/>
      <c r="AD375" s="123">
        <f>AC375+AB375+AA375</f>
        <v/>
      </c>
      <c r="AE375" s="124">
        <f>IFERROR(AD375/X375-1,"")</f>
        <v/>
      </c>
      <c r="AF375" s="217">
        <f>IF(LOWER(T375)="ILS",12,1)*X375/VLOOKUP($T375,CPC_USDConversion_xlTbl[[Currency2]:[Units/1 USD]],2,FALSE)</f>
        <v/>
      </c>
      <c r="AG375" s="217">
        <f>IF(LOWER(T375)="ILS",12,1)*AD375/VLOOKUP($T375,CPC_USDConversion_xlTbl[[Currency2]:[Units/1 USD]],2,FALSE)</f>
        <v/>
      </c>
      <c r="AH375" s="126">
        <f>AF375/VLOOKUP($S375,'CP$'!$B$5:$D$74,2,FALSE)</f>
        <v/>
      </c>
      <c r="AI375" s="126">
        <f>AG375/VLOOKUP($S375,'CP$'!$B$5:$D$74,2,FALSE)</f>
        <v/>
      </c>
      <c r="AJ375" s="52" t="n"/>
      <c r="AK375" s="127" t="inlineStr">
        <is>
          <t>Sales Variable</t>
        </is>
      </c>
      <c r="AL375" s="218" t="n"/>
      <c r="AM375" s="129" t="n"/>
      <c r="AN375" s="121" t="n"/>
      <c r="AO375" s="130" t="n"/>
      <c r="AP375" s="131">
        <f>IFERROR(AO375/AM375,"")</f>
        <v/>
      </c>
      <c r="AQ375" s="219">
        <f>AO375*CC375</f>
        <v/>
      </c>
      <c r="AR375" s="219" t="n"/>
      <c r="AS375" s="220">
        <f>AQ375-AR375</f>
        <v/>
      </c>
      <c r="AT375" s="217">
        <f>AS375/VLOOKUP($T375,'USD Converstion'!$C$7:$D$174,2,FALSE)</f>
        <v/>
      </c>
      <c r="AU375" s="52" t="n"/>
      <c r="AV375" s="221" t="n"/>
      <c r="AW375" s="222" t="n"/>
      <c r="AX375" s="222" t="n"/>
      <c r="AY375" s="223" t="n">
        <v>20000</v>
      </c>
      <c r="AZ375" s="52" t="n"/>
      <c r="BA375" s="137" t="inlineStr">
        <is>
          <t>May, 2021: RSU grant of $20000 || April, 2021: OTE change from 100000 to 110000 || April, 2020 - Title change from Title:Major Account Manager to Title:Siemens Global Account Manager</t>
        </is>
      </c>
      <c r="BB375" s="138" t="inlineStr">
        <is>
          <t xml:space="preserve"> </t>
        </is>
      </c>
      <c r="BC375" s="52" t="n"/>
      <c r="BD375" s="219" t="n">
        <v>45000</v>
      </c>
      <c r="BE375" s="219" t="n">
        <v>10000</v>
      </c>
      <c r="BF375" s="219" t="n"/>
      <c r="BG375" s="120">
        <f>BF375+BE375+BD375</f>
        <v/>
      </c>
      <c r="BH375" s="217">
        <f>IF(LOWER(T375)="ILS",12,1)*BG375/VLOOKUP($T375,CPC_USDConversion_xlTbl[[Currency2]:[Units/1 USD]],2,FALSE)</f>
        <v/>
      </c>
      <c r="BI375" s="224">
        <f>BH375/VLOOKUP($S375,'CP$'!$B$5:$D$74,2,FALSE)</f>
        <v/>
      </c>
      <c r="BJ375" s="140" t="n">
        <v>90000</v>
      </c>
      <c r="BK375" s="140" t="n">
        <v>130000</v>
      </c>
      <c r="BL375" s="141">
        <f>IFERROR(U375/X375,"")</f>
        <v/>
      </c>
      <c r="BM375" s="141">
        <f>IFERROR(V375/X375,"")</f>
        <v/>
      </c>
      <c r="BN375" s="141">
        <f>IFERROR(W375/X375,"")</f>
        <v/>
      </c>
      <c r="BO375" s="141">
        <f>IFERROR(AA375/AD375,"")</f>
        <v/>
      </c>
      <c r="BP375" s="141">
        <f>IFERROR(AB375/AD375,"")</f>
        <v/>
      </c>
      <c r="BQ375" s="141">
        <f>IFERROR(AC375/AD375,"")</f>
        <v/>
      </c>
      <c r="BR375" s="119" t="n">
        <v>3</v>
      </c>
      <c r="BS375" s="119" t="n">
        <v>4</v>
      </c>
      <c r="BT375" s="119" t="n"/>
      <c r="BU375" s="119" t="n"/>
      <c r="BV375" s="119" t="n"/>
      <c r="BW375" s="119" t="n"/>
      <c r="BX375" s="119" t="n"/>
      <c r="BY375" s="119" t="n"/>
      <c r="BZ375" s="119" t="inlineStr">
        <is>
          <t>Employee</t>
        </is>
      </c>
      <c r="CA375" s="142" t="inlineStr">
        <is>
          <t>S53P</t>
        </is>
      </c>
      <c r="CB375" s="131" t="n">
        <v>1</v>
      </c>
      <c r="CC375" s="143">
        <f>IF(P375&gt;1,1,P375)*CB375</f>
        <v/>
      </c>
      <c r="CD375" s="143" t="n"/>
      <c r="CE375" s="222" t="n"/>
      <c r="CF375" s="86" t="n"/>
      <c r="CG375" s="219" t="n">
        <v>97760.9756097561</v>
      </c>
      <c r="CH375" s="217">
        <f>IF(LOWER(T375)="ILS",12,1)*CG375/VLOOKUP($T375,CPC_USDConversion_xlTbl[[Currency2]:[Units/1 USD]],2,FALSE)</f>
        <v/>
      </c>
      <c r="CI375" s="225">
        <f>AF375</f>
        <v/>
      </c>
      <c r="CJ375" s="225">
        <f>IFERROR(CI375-CH375,"")</f>
        <v/>
      </c>
      <c r="CK375" s="140">
        <f>ROUND(AN375*CC375,-2)</f>
        <v/>
      </c>
      <c r="CL375" s="217">
        <f>CK375/VLOOKUP($T375,'USD Converstion'!$C$7:$D$174,2,FALSE)</f>
        <v/>
      </c>
      <c r="CM375" s="145">
        <f>IF(AD375&gt;X375,1,0)</f>
        <v/>
      </c>
      <c r="CN375" s="225">
        <f>IF(CM375&gt;0,AG375,0)</f>
        <v/>
      </c>
      <c r="CO375" s="225">
        <f>IF(CM375=0,0,AF375)</f>
        <v/>
      </c>
      <c r="CP375" s="146" t="n">
        <v>121574.5589483228</v>
      </c>
      <c r="CQ375" s="147" t="inlineStr">
        <is>
          <t>Regular</t>
        </is>
      </c>
      <c r="CR375" s="225">
        <f>AM375/VLOOKUP(T375,'USD Converstion'!$C$7:$D$174,2,FALSE)</f>
        <v/>
      </c>
      <c r="CS375" s="226">
        <f>AT375</f>
        <v/>
      </c>
      <c r="CT375" s="222" t="n">
        <v>0</v>
      </c>
      <c r="CU375" s="227" t="n"/>
      <c r="CV375" s="145">
        <f>IF(AX375&gt;0,1,0)</f>
        <v/>
      </c>
      <c r="CW375" s="145">
        <f>IF(AY375&gt;0,1,0)</f>
        <v/>
      </c>
      <c r="CX375" s="52" t="n">
        <v>1</v>
      </c>
      <c r="DM375">
        <f>IF(LOWER(T375)="ILS",12,1)*Y375/VLOOKUP($T375,CPC_USDConversion_xlTbl[[Currency2]:[Units/1 USD]],2,FALSE)</f>
        <v/>
      </c>
    </row>
    <row r="376">
      <c r="B376" s="113" t="n">
        <v>129243</v>
      </c>
      <c r="C376" s="113" t="n">
        <v>109064</v>
      </c>
      <c r="D376" s="113" t="n">
        <v>35889</v>
      </c>
      <c r="E376" s="114" t="inlineStr">
        <is>
          <t>Olivia Rey</t>
        </is>
      </c>
      <c r="F376" s="152" t="inlineStr">
        <is>
          <t>Channel Manager</t>
        </is>
      </c>
      <c r="G376" s="113" t="inlineStr">
        <is>
          <t>Switzerland and Austria (Alps)</t>
        </is>
      </c>
      <c r="H376" s="113" t="inlineStr">
        <is>
          <t>Sonja Meindl</t>
        </is>
      </c>
      <c r="I376" s="113" t="inlineStr">
        <is>
          <t>Lothar Geuenich</t>
        </is>
      </c>
      <c r="J376" s="114" t="inlineStr">
        <is>
          <t>Thorsten Freitag</t>
        </is>
      </c>
      <c r="K376" s="114" t="inlineStr">
        <is>
          <t>Bruno Darmon</t>
        </is>
      </c>
      <c r="L376" s="113" t="inlineStr">
        <is>
          <t>EMEA Sales</t>
        </is>
      </c>
      <c r="M376" s="115" t="n">
        <v>1</v>
      </c>
      <c r="N376" s="151">
        <f>LEFT(CA376,3)</f>
        <v/>
      </c>
      <c r="O376" s="216" t="n">
        <v>43221</v>
      </c>
      <c r="P376" s="118">
        <f>($D$5-O376)/365</f>
        <v/>
      </c>
      <c r="Q376" s="119">
        <f>Q376</f>
        <v/>
      </c>
      <c r="R376" s="52" t="n"/>
      <c r="S376" s="120" t="inlineStr">
        <is>
          <t>Switzerland</t>
        </is>
      </c>
      <c r="T376" s="120" t="inlineStr">
        <is>
          <t>CHF</t>
        </is>
      </c>
      <c r="U376" s="120" t="n">
        <v>125750</v>
      </c>
      <c r="V376" s="120" t="n">
        <v>56663.63636363636</v>
      </c>
      <c r="W376" s="120" t="n"/>
      <c r="X376" s="120">
        <f>W376+V376+U376</f>
        <v/>
      </c>
      <c r="Y376" s="121" t="n"/>
      <c r="Z376" s="121" t="n"/>
      <c r="AA376" s="122" t="n"/>
      <c r="AB376" s="122" t="n"/>
      <c r="AC376" s="122" t="n"/>
      <c r="AD376" s="123">
        <f>AC376+AB376+AA376</f>
        <v/>
      </c>
      <c r="AE376" s="124">
        <f>IFERROR(AD376/X376-1,"")</f>
        <v/>
      </c>
      <c r="AF376" s="217">
        <f>IF(LOWER(T376)="ILS",12,1)*X376/VLOOKUP($T376,CPC_USDConversion_xlTbl[[Currency2]:[Units/1 USD]],2,FALSE)</f>
        <v/>
      </c>
      <c r="AG376" s="217">
        <f>IF(LOWER(T376)="ILS",12,1)*AD376/VLOOKUP($T376,CPC_USDConversion_xlTbl[[Currency2]:[Units/1 USD]],2,FALSE)</f>
        <v/>
      </c>
      <c r="AH376" s="126">
        <f>AF376/VLOOKUP($S376,'CP$'!$B$5:$D$74,2,FALSE)</f>
        <v/>
      </c>
      <c r="AI376" s="126">
        <f>AG376/VLOOKUP($S376,'CP$'!$B$5:$D$74,2,FALSE)</f>
        <v/>
      </c>
      <c r="AJ376" s="52" t="n"/>
      <c r="AK376" s="127" t="inlineStr">
        <is>
          <t>Sales Variable</t>
        </is>
      </c>
      <c r="AL376" s="218" t="n"/>
      <c r="AM376" s="129" t="n"/>
      <c r="AN376" s="121" t="n"/>
      <c r="AO376" s="130" t="n"/>
      <c r="AP376" s="131">
        <f>IFERROR(AO376/AM376,"")</f>
        <v/>
      </c>
      <c r="AQ376" s="219">
        <f>AO376*CC376</f>
        <v/>
      </c>
      <c r="AR376" s="219" t="n"/>
      <c r="AS376" s="220">
        <f>AQ376-AR376</f>
        <v/>
      </c>
      <c r="AT376" s="217">
        <f>AS376/VLOOKUP($T376,'USD Converstion'!$C$7:$D$174,2,FALSE)</f>
        <v/>
      </c>
      <c r="AU376" s="52" t="n"/>
      <c r="AV376" s="221" t="n"/>
      <c r="AW376" s="222" t="n"/>
      <c r="AX376" s="222" t="n"/>
      <c r="AY376" s="223" t="n"/>
      <c r="AZ376" s="52" t="n"/>
      <c r="BA376" s="137" t="n"/>
      <c r="BB376" s="138" t="inlineStr">
        <is>
          <t xml:space="preserve"> </t>
        </is>
      </c>
      <c r="BC376" s="52" t="n"/>
      <c r="BD376" s="219" t="n">
        <v>90000</v>
      </c>
      <c r="BE376" s="219" t="n">
        <v>60000</v>
      </c>
      <c r="BF376" s="219" t="n"/>
      <c r="BG376" s="120">
        <f>BF376+BE376+BD376</f>
        <v/>
      </c>
      <c r="BH376" s="217">
        <f>IF(LOWER(T376)="ILS",12,1)*BG376/VLOOKUP($T376,CPC_USDConversion_xlTbl[[Currency2]:[Units/1 USD]],2,FALSE)</f>
        <v/>
      </c>
      <c r="BI376" s="224">
        <f>BH376/VLOOKUP($S376,'CP$'!$B$5:$D$74,2,FALSE)</f>
        <v/>
      </c>
      <c r="BJ376" s="140" t="n">
        <v>120000</v>
      </c>
      <c r="BK376" s="140" t="n">
        <v>180000</v>
      </c>
      <c r="BL376" s="141">
        <f>IFERROR(U376/X376,"")</f>
        <v/>
      </c>
      <c r="BM376" s="141">
        <f>IFERROR(V376/X376,"")</f>
        <v/>
      </c>
      <c r="BN376" s="141">
        <f>IFERROR(W376/X376,"")</f>
        <v/>
      </c>
      <c r="BO376" s="141">
        <f>IFERROR(AA376/AD376,"")</f>
        <v/>
      </c>
      <c r="BP376" s="141">
        <f>IFERROR(AB376/AD376,"")</f>
        <v/>
      </c>
      <c r="BQ376" s="141">
        <f>IFERROR(AC376/AD376,"")</f>
        <v/>
      </c>
      <c r="BR376" s="119" t="n">
        <v>3</v>
      </c>
      <c r="BS376" s="119" t="n">
        <v>3</v>
      </c>
      <c r="BT376" s="119" t="n">
        <v>3</v>
      </c>
      <c r="BU376" s="119" t="n"/>
      <c r="BV376" s="119" t="n"/>
      <c r="BW376" s="119" t="n"/>
      <c r="BX376" s="119" t="n"/>
      <c r="BY376" s="119" t="n"/>
      <c r="BZ376" s="119" t="inlineStr">
        <is>
          <t>Employee</t>
        </is>
      </c>
      <c r="CA376" s="142" t="inlineStr">
        <is>
          <t>S51P</t>
        </is>
      </c>
      <c r="CB376" s="131" t="n">
        <v>1</v>
      </c>
      <c r="CC376" s="143">
        <f>IF(P376&gt;1,1,P376)*CB376</f>
        <v/>
      </c>
      <c r="CD376" s="143" t="n"/>
      <c r="CE376" s="222" t="n"/>
      <c r="CF376" s="86" t="n"/>
      <c r="CG376" s="219" t="n">
        <v>151419.512195122</v>
      </c>
      <c r="CH376" s="217">
        <f>IF(LOWER(T376)="ILS",12,1)*CG376/VLOOKUP($T376,CPC_USDConversion_xlTbl[[Currency2]:[Units/1 USD]],2,FALSE)</f>
        <v/>
      </c>
      <c r="CI376" s="225">
        <f>AF376</f>
        <v/>
      </c>
      <c r="CJ376" s="225">
        <f>IFERROR(CI376-CH376,"")</f>
        <v/>
      </c>
      <c r="CK376" s="140">
        <f>ROUND(AN376*CC376,-2)</f>
        <v/>
      </c>
      <c r="CL376" s="217">
        <f>CK376/VLOOKUP($T376,'USD Converstion'!$C$7:$D$174,2,FALSE)</f>
        <v/>
      </c>
      <c r="CM376" s="145">
        <f>IF(AD376&gt;X376,1,0)</f>
        <v/>
      </c>
      <c r="CN376" s="225">
        <f>IF(CM376&gt;0,AG376,0)</f>
        <v/>
      </c>
      <c r="CO376" s="225">
        <f>IF(CM376=0,0,AF376)</f>
        <v/>
      </c>
      <c r="CP376" s="146" t="n">
        <v>0</v>
      </c>
      <c r="CQ376" s="147" t="inlineStr">
        <is>
          <t>Regular</t>
        </is>
      </c>
      <c r="CR376" s="225">
        <f>AM376/VLOOKUP(T376,'USD Converstion'!$C$7:$D$174,2,FALSE)</f>
        <v/>
      </c>
      <c r="CS376" s="226">
        <f>AT376</f>
        <v/>
      </c>
      <c r="CT376" s="222" t="n">
        <v>0</v>
      </c>
      <c r="CU376" s="227" t="n"/>
      <c r="CV376" s="145">
        <f>IF(AX376&gt;0,1,0)</f>
        <v/>
      </c>
      <c r="CW376" s="145">
        <f>IF(AY376&gt;0,1,0)</f>
        <v/>
      </c>
      <c r="CX376" s="52" t="n">
        <v>0</v>
      </c>
      <c r="DM376">
        <f>IF(LOWER(T376)="ILS",12,1)*Y376/VLOOKUP($T376,CPC_USDConversion_xlTbl[[Currency2]:[Units/1 USD]],2,FALSE)</f>
        <v/>
      </c>
    </row>
    <row r="377">
      <c r="B377" s="113" t="n">
        <v>107761</v>
      </c>
      <c r="C377" s="113" t="n">
        <v>62573</v>
      </c>
      <c r="D377" s="113" t="n">
        <v>120162</v>
      </c>
      <c r="E377" s="114" t="inlineStr">
        <is>
          <t>Patrick Schiesser</t>
        </is>
      </c>
      <c r="F377" s="152" t="inlineStr">
        <is>
          <t>Major Account Manager</t>
        </is>
      </c>
      <c r="G377" s="113" t="inlineStr">
        <is>
          <t>Germany Sales</t>
        </is>
      </c>
      <c r="H377" s="113" t="inlineStr">
        <is>
          <t>Dietmar Schnabel</t>
        </is>
      </c>
      <c r="I377" s="113" t="inlineStr">
        <is>
          <t>Lothar Geuenich</t>
        </is>
      </c>
      <c r="J377" s="114" t="inlineStr">
        <is>
          <t>Thorsten Freitag</t>
        </is>
      </c>
      <c r="K377" s="114" t="inlineStr">
        <is>
          <t>Bruno Darmon</t>
        </is>
      </c>
      <c r="L377" s="113" t="inlineStr">
        <is>
          <t>EMEA Sales</t>
        </is>
      </c>
      <c r="M377" s="115" t="n">
        <v>1</v>
      </c>
      <c r="N377" s="151">
        <f>LEFT(CA377,3)</f>
        <v/>
      </c>
      <c r="O377" s="216" t="n">
        <v>42901</v>
      </c>
      <c r="P377" s="118">
        <f>($D$5-O377)/365</f>
        <v/>
      </c>
      <c r="Q377" s="119">
        <f>Q377</f>
        <v/>
      </c>
      <c r="R377" s="52" t="n"/>
      <c r="S377" s="120" t="inlineStr">
        <is>
          <t>Germany</t>
        </is>
      </c>
      <c r="T377" s="120" t="inlineStr">
        <is>
          <t>EUR</t>
        </is>
      </c>
      <c r="U377" s="120" t="n">
        <v>122000</v>
      </c>
      <c r="V377" s="120" t="n">
        <v>54845.45454545454</v>
      </c>
      <c r="W377" s="120" t="n"/>
      <c r="X377" s="120">
        <f>W377+V377+U377</f>
        <v/>
      </c>
      <c r="Y377" s="121" t="n"/>
      <c r="Z377" s="121" t="n"/>
      <c r="AA377" s="122" t="n"/>
      <c r="AB377" s="122" t="n"/>
      <c r="AC377" s="122" t="n"/>
      <c r="AD377" s="123">
        <f>AC377+AB377+AA377</f>
        <v/>
      </c>
      <c r="AE377" s="124">
        <f>IFERROR(AD377/X377-1,"")</f>
        <v/>
      </c>
      <c r="AF377" s="217">
        <f>IF(LOWER(T377)="ILS",12,1)*X377/VLOOKUP($T377,CPC_USDConversion_xlTbl[[Currency2]:[Units/1 USD]],2,FALSE)</f>
        <v/>
      </c>
      <c r="AG377" s="217">
        <f>IF(LOWER(T377)="ILS",12,1)*AD377/VLOOKUP($T377,CPC_USDConversion_xlTbl[[Currency2]:[Units/1 USD]],2,FALSE)</f>
        <v/>
      </c>
      <c r="AH377" s="126">
        <f>AF377/VLOOKUP($S377,'CP$'!$B$5:$D$74,2,FALSE)</f>
        <v/>
      </c>
      <c r="AI377" s="126">
        <f>AG377/VLOOKUP($S377,'CP$'!$B$5:$D$74,2,FALSE)</f>
        <v/>
      </c>
      <c r="AJ377" s="52" t="n"/>
      <c r="AK377" s="127" t="inlineStr">
        <is>
          <t>Sales Variable</t>
        </is>
      </c>
      <c r="AL377" s="218" t="n"/>
      <c r="AM377" s="129" t="n"/>
      <c r="AN377" s="121" t="n"/>
      <c r="AO377" s="130" t="n"/>
      <c r="AP377" s="131">
        <f>IFERROR(AO377/AM377,"")</f>
        <v/>
      </c>
      <c r="AQ377" s="219">
        <f>AO377*CC377</f>
        <v/>
      </c>
      <c r="AR377" s="219" t="n"/>
      <c r="AS377" s="220">
        <f>AQ377-AR377</f>
        <v/>
      </c>
      <c r="AT377" s="217">
        <f>AS377/VLOOKUP($T377,'USD Converstion'!$C$7:$D$174,2,FALSE)</f>
        <v/>
      </c>
      <c r="AU377" s="52" t="n"/>
      <c r="AV377" s="221" t="n">
        <v>43957</v>
      </c>
      <c r="AW377" s="222" t="n">
        <v>19589.26213592233</v>
      </c>
      <c r="AX377" s="222" t="n"/>
      <c r="AY377" s="223" t="n"/>
      <c r="AZ377" s="52" t="n"/>
      <c r="BA377" s="137" t="inlineStr">
        <is>
          <t>January, 2021 - Organization change from Team:Harry Rolzhauser - Named Accounts South Germany to Team:Kai Zimdahl - Commercial || May, 2020 - Compensation change to RSU:20000</t>
        </is>
      </c>
      <c r="BB377" s="138" t="inlineStr">
        <is>
          <t xml:space="preserve"> </t>
        </is>
      </c>
      <c r="BC377" s="52" t="n"/>
      <c r="BD377" s="219" t="n">
        <v>78000</v>
      </c>
      <c r="BE377" s="219" t="n">
        <v>52000</v>
      </c>
      <c r="BF377" s="219" t="n"/>
      <c r="BG377" s="120">
        <f>BF377+BE377+BD377</f>
        <v/>
      </c>
      <c r="BH377" s="217">
        <f>IF(LOWER(T377)="ILS",12,1)*BG377/VLOOKUP($T377,CPC_USDConversion_xlTbl[[Currency2]:[Units/1 USD]],2,FALSE)</f>
        <v/>
      </c>
      <c r="BI377" s="224">
        <f>BH377/VLOOKUP($S377,'CP$'!$B$5:$D$74,2,FALSE)</f>
        <v/>
      </c>
      <c r="BJ377" s="140" t="n">
        <v>125000</v>
      </c>
      <c r="BK377" s="140" t="n">
        <v>180000</v>
      </c>
      <c r="BL377" s="141">
        <f>IFERROR(U377/X377,"")</f>
        <v/>
      </c>
      <c r="BM377" s="141">
        <f>IFERROR(V377/X377,"")</f>
        <v/>
      </c>
      <c r="BN377" s="141">
        <f>IFERROR(W377/X377,"")</f>
        <v/>
      </c>
      <c r="BO377" s="141">
        <f>IFERROR(AA377/AD377,"")</f>
        <v/>
      </c>
      <c r="BP377" s="141">
        <f>IFERROR(AB377/AD377,"")</f>
        <v/>
      </c>
      <c r="BQ377" s="141">
        <f>IFERROR(AC377/AD377,"")</f>
        <v/>
      </c>
      <c r="BR377" s="119" t="n">
        <v>2</v>
      </c>
      <c r="BS377" s="119" t="n">
        <v>4</v>
      </c>
      <c r="BT377" s="119" t="n"/>
      <c r="BU377" s="119" t="n"/>
      <c r="BV377" s="119" t="n"/>
      <c r="BW377" s="119" t="n"/>
      <c r="BX377" s="119" t="n"/>
      <c r="BY377" s="119" t="n"/>
      <c r="BZ377" s="119" t="inlineStr">
        <is>
          <t>Employee</t>
        </is>
      </c>
      <c r="CA377" s="142" t="inlineStr">
        <is>
          <t>S43P</t>
        </is>
      </c>
      <c r="CB377" s="131" t="n">
        <v>1</v>
      </c>
      <c r="CC377" s="143">
        <f>IF(P377&gt;1,1,P377)*CB377</f>
        <v/>
      </c>
      <c r="CD377" s="143" t="n"/>
      <c r="CE377" s="222" t="n">
        <v>34838.52</v>
      </c>
      <c r="CF377" s="86" t="n"/>
      <c r="CG377" s="219" t="n">
        <v>146541.4634146342</v>
      </c>
      <c r="CH377" s="217">
        <f>IF(LOWER(T377)="ILS",12,1)*CG377/VLOOKUP($T377,CPC_USDConversion_xlTbl[[Currency2]:[Units/1 USD]],2,FALSE)</f>
        <v/>
      </c>
      <c r="CI377" s="225">
        <f>AF377</f>
        <v/>
      </c>
      <c r="CJ377" s="225">
        <f>IFERROR(CI377-CH377,"")</f>
        <v/>
      </c>
      <c r="CK377" s="140">
        <f>ROUND(AN377*CC377,-2)</f>
        <v/>
      </c>
      <c r="CL377" s="217">
        <f>CK377/VLOOKUP($T377,'USD Converstion'!$C$7:$D$174,2,FALSE)</f>
        <v/>
      </c>
      <c r="CM377" s="145">
        <f>IF(AD377&gt;X377,1,0)</f>
        <v/>
      </c>
      <c r="CN377" s="225">
        <f>IF(CM377&gt;0,AG377,0)</f>
        <v/>
      </c>
      <c r="CO377" s="225">
        <f>IF(CM377=0,0,AF377)</f>
        <v/>
      </c>
      <c r="CP377" s="146" t="n">
        <v>0</v>
      </c>
      <c r="CQ377" s="147" t="inlineStr">
        <is>
          <t>Regular</t>
        </is>
      </c>
      <c r="CR377" s="225">
        <f>AM377/VLOOKUP(T377,'USD Converstion'!$C$7:$D$174,2,FALSE)</f>
        <v/>
      </c>
      <c r="CS377" s="226">
        <f>AT377</f>
        <v/>
      </c>
      <c r="CT377" s="222" t="n">
        <v>0</v>
      </c>
      <c r="CU377" s="227" t="n"/>
      <c r="CV377" s="145">
        <f>IF(AX377&gt;0,1,0)</f>
        <v/>
      </c>
      <c r="CW377" s="145">
        <f>IF(AY377&gt;0,1,0)</f>
        <v/>
      </c>
      <c r="CX377" s="52" t="n">
        <v>0</v>
      </c>
      <c r="DM377">
        <f>IF(LOWER(T377)="ILS",12,1)*Y377/VLOOKUP($T377,CPC_USDConversion_xlTbl[[Currency2]:[Units/1 USD]],2,FALSE)</f>
        <v/>
      </c>
    </row>
    <row r="378">
      <c r="B378" s="113" t="n">
        <v>131708</v>
      </c>
      <c r="C378" s="113" t="n">
        <v>44983</v>
      </c>
      <c r="D378" s="113" t="n"/>
      <c r="E378" s="114" t="inlineStr">
        <is>
          <t>Peter Roehrig</t>
        </is>
      </c>
      <c r="F378" s="152" t="inlineStr">
        <is>
          <t>Channel Manager</t>
        </is>
      </c>
      <c r="G378" s="113" t="inlineStr">
        <is>
          <t>Germany Sales</t>
        </is>
      </c>
      <c r="H378" s="113" t="inlineStr">
        <is>
          <t>Dietmar Schnabel</t>
        </is>
      </c>
      <c r="I378" s="113" t="inlineStr">
        <is>
          <t>Lothar Geuenich</t>
        </is>
      </c>
      <c r="J378" s="114" t="inlineStr">
        <is>
          <t>Thorsten Freitag</t>
        </is>
      </c>
      <c r="K378" s="114" t="inlineStr">
        <is>
          <t>Bruno Darmon</t>
        </is>
      </c>
      <c r="L378" s="113" t="inlineStr">
        <is>
          <t>EMEA Sales</t>
        </is>
      </c>
      <c r="M378" s="115" t="n">
        <v>1</v>
      </c>
      <c r="N378" s="151">
        <f>LEFT(CA378,3)</f>
        <v/>
      </c>
      <c r="O378" s="216" t="n">
        <v>36770</v>
      </c>
      <c r="P378" s="118">
        <f>($D$5-O378)/365</f>
        <v/>
      </c>
      <c r="Q378" s="119">
        <f>Q378</f>
        <v/>
      </c>
      <c r="R378" s="52" t="n"/>
      <c r="S378" s="120" t="inlineStr">
        <is>
          <t>Germany</t>
        </is>
      </c>
      <c r="T378" s="120" t="inlineStr">
        <is>
          <t>EUR</t>
        </is>
      </c>
      <c r="U378" s="120" t="n">
        <v>129500</v>
      </c>
      <c r="V378" s="120" t="n">
        <v>58481.81818181818</v>
      </c>
      <c r="W378" s="120" t="n"/>
      <c r="X378" s="120">
        <f>W378+V378+U378</f>
        <v/>
      </c>
      <c r="Y378" s="121" t="n"/>
      <c r="Z378" s="121" t="n"/>
      <c r="AA378" s="122" t="n"/>
      <c r="AB378" s="122" t="n"/>
      <c r="AC378" s="122" t="n"/>
      <c r="AD378" s="123">
        <f>AC378+AB378+AA378</f>
        <v/>
      </c>
      <c r="AE378" s="124">
        <f>IFERROR(AD378/X378-1,"")</f>
        <v/>
      </c>
      <c r="AF378" s="217">
        <f>IF(LOWER(T378)="ILS",12,1)*X378/VLOOKUP($T378,CPC_USDConversion_xlTbl[[Currency2]:[Units/1 USD]],2,FALSE)</f>
        <v/>
      </c>
      <c r="AG378" s="217">
        <f>IF(LOWER(T378)="ILS",12,1)*AD378/VLOOKUP($T378,CPC_USDConversion_xlTbl[[Currency2]:[Units/1 USD]],2,FALSE)</f>
        <v/>
      </c>
      <c r="AH378" s="126">
        <f>AF378/VLOOKUP($S378,'CP$'!$B$5:$D$74,2,FALSE)</f>
        <v/>
      </c>
      <c r="AI378" s="126">
        <f>AG378/VLOOKUP($S378,'CP$'!$B$5:$D$74,2,FALSE)</f>
        <v/>
      </c>
      <c r="AJ378" s="52" t="n"/>
      <c r="AK378" s="127" t="inlineStr">
        <is>
          <t>Sales Variable</t>
        </is>
      </c>
      <c r="AL378" s="218" t="n"/>
      <c r="AM378" s="129" t="n"/>
      <c r="AN378" s="121" t="n"/>
      <c r="AO378" s="130" t="n"/>
      <c r="AP378" s="131">
        <f>IFERROR(AO378/AM378,"")</f>
        <v/>
      </c>
      <c r="AQ378" s="219">
        <f>AO378*CC378</f>
        <v/>
      </c>
      <c r="AR378" s="219" t="n"/>
      <c r="AS378" s="220">
        <f>AQ378-AR378</f>
        <v/>
      </c>
      <c r="AT378" s="217">
        <f>AS378/VLOOKUP($T378,'USD Converstion'!$C$7:$D$174,2,FALSE)</f>
        <v/>
      </c>
      <c r="AU378" s="52" t="n"/>
      <c r="AV378" s="221" t="n">
        <v>43957</v>
      </c>
      <c r="AW378" s="222" t="n">
        <v>29231.10679611651</v>
      </c>
      <c r="AX378" s="222" t="n"/>
      <c r="AY378" s="223" t="n"/>
      <c r="AZ378" s="52" t="n"/>
      <c r="BA378" s="137" t="inlineStr">
        <is>
          <t>January, 2021 - Organization change from Team:Dietmar Schnabel - Leaving Employees to Team:Stefan Schenscher - Regional Channel</t>
        </is>
      </c>
      <c r="BB378" s="138" t="inlineStr">
        <is>
          <t xml:space="preserve"> </t>
        </is>
      </c>
      <c r="BC378" s="52" t="n"/>
      <c r="BD378" s="219" t="n">
        <v>96000</v>
      </c>
      <c r="BE378" s="219" t="n">
        <v>64000</v>
      </c>
      <c r="BF378" s="219" t="n"/>
      <c r="BG378" s="120">
        <f>BF378+BE378+BD378</f>
        <v/>
      </c>
      <c r="BH378" s="217">
        <f>IF(LOWER(T378)="ILS",12,1)*BG378/VLOOKUP($T378,CPC_USDConversion_xlTbl[[Currency2]:[Units/1 USD]],2,FALSE)</f>
        <v/>
      </c>
      <c r="BI378" s="224">
        <f>BH378/VLOOKUP($S378,'CP$'!$B$5:$D$74,2,FALSE)</f>
        <v/>
      </c>
      <c r="BJ378" s="140" t="n">
        <v>115000</v>
      </c>
      <c r="BK378" s="140" t="n">
        <v>170000</v>
      </c>
      <c r="BL378" s="141">
        <f>IFERROR(U378/X378,"")</f>
        <v/>
      </c>
      <c r="BM378" s="141">
        <f>IFERROR(V378/X378,"")</f>
        <v/>
      </c>
      <c r="BN378" s="141">
        <f>IFERROR(W378/X378,"")</f>
        <v/>
      </c>
      <c r="BO378" s="141">
        <f>IFERROR(AA378/AD378,"")</f>
        <v/>
      </c>
      <c r="BP378" s="141">
        <f>IFERROR(AB378/AD378,"")</f>
        <v/>
      </c>
      <c r="BQ378" s="141">
        <f>IFERROR(AC378/AD378,"")</f>
        <v/>
      </c>
      <c r="BR378" s="119" t="n">
        <v>2</v>
      </c>
      <c r="BS378" s="119" t="n">
        <v>4</v>
      </c>
      <c r="BT378" s="119" t="n"/>
      <c r="BU378" s="119" t="n"/>
      <c r="BV378" s="119" t="n"/>
      <c r="BW378" s="119" t="n"/>
      <c r="BX378" s="119" t="n"/>
      <c r="BY378" s="119" t="n"/>
      <c r="BZ378" s="119" t="inlineStr">
        <is>
          <t>Employee</t>
        </is>
      </c>
      <c r="CA378" s="142" t="inlineStr">
        <is>
          <t>S41P</t>
        </is>
      </c>
      <c r="CB378" s="131" t="n">
        <v>1</v>
      </c>
      <c r="CC378" s="143">
        <f>IF(P378&gt;1,1,P378)*CB378</f>
        <v/>
      </c>
      <c r="CD378" s="143" t="n"/>
      <c r="CE378" s="222" t="n">
        <v>68000.96000000001</v>
      </c>
      <c r="CF378" s="86" t="n"/>
      <c r="CG378" s="219" t="n">
        <v>156297.5609756098</v>
      </c>
      <c r="CH378" s="217">
        <f>IF(LOWER(T378)="ILS",12,1)*CG378/VLOOKUP($T378,CPC_USDConversion_xlTbl[[Currency2]:[Units/1 USD]],2,FALSE)</f>
        <v/>
      </c>
      <c r="CI378" s="225">
        <f>AF378</f>
        <v/>
      </c>
      <c r="CJ378" s="225">
        <f>IFERROR(CI378-CH378,"")</f>
        <v/>
      </c>
      <c r="CK378" s="140">
        <f>ROUND(AN378*CC378,-2)</f>
        <v/>
      </c>
      <c r="CL378" s="217">
        <f>CK378/VLOOKUP($T378,'USD Converstion'!$C$7:$D$174,2,FALSE)</f>
        <v/>
      </c>
      <c r="CM378" s="145">
        <f>IF(AD378&gt;X378,1,0)</f>
        <v/>
      </c>
      <c r="CN378" s="225">
        <f>IF(CM378&gt;0,AG378,0)</f>
        <v/>
      </c>
      <c r="CO378" s="225">
        <f>IF(CM378=0,0,AF378)</f>
        <v/>
      </c>
      <c r="CP378" s="146" t="n">
        <v>0</v>
      </c>
      <c r="CQ378" s="147" t="inlineStr">
        <is>
          <t>Regular</t>
        </is>
      </c>
      <c r="CR378" s="225">
        <f>AM378/VLOOKUP(T378,'USD Converstion'!$C$7:$D$174,2,FALSE)</f>
        <v/>
      </c>
      <c r="CS378" s="226">
        <f>AT378</f>
        <v/>
      </c>
      <c r="CT378" s="222" t="n">
        <v>0</v>
      </c>
      <c r="CU378" s="227" t="n"/>
      <c r="CV378" s="145">
        <f>IF(AX378&gt;0,1,0)</f>
        <v/>
      </c>
      <c r="CW378" s="145">
        <f>IF(AY378&gt;0,1,0)</f>
        <v/>
      </c>
      <c r="CX378" s="52" t="n">
        <v>0</v>
      </c>
      <c r="DM378">
        <f>IF(LOWER(T378)="ILS",12,1)*Y378/VLOOKUP($T378,CPC_USDConversion_xlTbl[[Currency2]:[Units/1 USD]],2,FALSE)</f>
        <v/>
      </c>
    </row>
    <row r="379">
      <c r="B379" s="113" t="n">
        <v>114175</v>
      </c>
      <c r="C379" s="113" t="n">
        <v>110601</v>
      </c>
      <c r="D379" s="113" t="n">
        <v>100800</v>
      </c>
      <c r="E379" s="114" t="inlineStr">
        <is>
          <t>Rika Kretschmer</t>
        </is>
      </c>
      <c r="F379" s="152" t="inlineStr">
        <is>
          <t xml:space="preserve">Office Manager </t>
        </is>
      </c>
      <c r="G379" s="113" t="inlineStr">
        <is>
          <t>Switzerland and Austria (Alps)</t>
        </is>
      </c>
      <c r="H379" s="113" t="inlineStr">
        <is>
          <t>Sonja Meindl</t>
        </is>
      </c>
      <c r="I379" s="113" t="inlineStr">
        <is>
          <t>Lothar Geuenich</t>
        </is>
      </c>
      <c r="J379" s="114" t="inlineStr">
        <is>
          <t>Thorsten Freitag</t>
        </is>
      </c>
      <c r="K379" s="114" t="inlineStr">
        <is>
          <t>Bruno Darmon</t>
        </is>
      </c>
      <c r="L379" s="113" t="inlineStr">
        <is>
          <t>EMEA Sales</t>
        </is>
      </c>
      <c r="M379" s="115" t="n">
        <v>1</v>
      </c>
      <c r="N379" s="151">
        <f>LEFT(CA379,3)</f>
        <v/>
      </c>
      <c r="O379" s="216" t="n">
        <v>43024</v>
      </c>
      <c r="P379" s="118">
        <f>($D$5-O379)/365</f>
        <v/>
      </c>
      <c r="Q379" s="119">
        <f>Q379</f>
        <v/>
      </c>
      <c r="R379" s="52" t="n"/>
      <c r="S379" s="120" t="inlineStr">
        <is>
          <t>Switzerland</t>
        </is>
      </c>
      <c r="T379" s="120" t="inlineStr">
        <is>
          <t>CHF</t>
        </is>
      </c>
      <c r="U379" s="120" t="n">
        <v>133625</v>
      </c>
      <c r="V379" s="120" t="n"/>
      <c r="W379" s="120" t="n"/>
      <c r="X379" s="120">
        <f>W379+V379+U379</f>
        <v/>
      </c>
      <c r="Y379" s="121" t="n"/>
      <c r="Z379" s="121" t="n"/>
      <c r="AA379" s="122" t="n"/>
      <c r="AB379" s="122" t="n"/>
      <c r="AC379" s="122" t="n"/>
      <c r="AD379" s="123">
        <f>AC379+AB379+AA379</f>
        <v/>
      </c>
      <c r="AE379" s="124">
        <f>IFERROR(AD379/X379-1,"")</f>
        <v/>
      </c>
      <c r="AF379" s="217">
        <f>IF(LOWER(T379)="ILS",12,1)*X379/VLOOKUP($T379,CPC_USDConversion_xlTbl[[Currency2]:[Units/1 USD]],2,FALSE)</f>
        <v/>
      </c>
      <c r="AG379" s="217">
        <f>IF(LOWER(T379)="ILS",12,1)*AD379/VLOOKUP($T379,CPC_USDConversion_xlTbl[[Currency2]:[Units/1 USD]],2,FALSE)</f>
        <v/>
      </c>
      <c r="AH379" s="126">
        <f>AF379/VLOOKUP($S379,'CP$'!$B$5:$D$74,2,FALSE)</f>
        <v/>
      </c>
      <c r="AI379" s="126">
        <f>AG379/VLOOKUP($S379,'CP$'!$B$5:$D$74,2,FALSE)</f>
        <v/>
      </c>
      <c r="AJ379" s="52" t="n"/>
      <c r="AK379" s="127" t="inlineStr">
        <is>
          <t>No Bonus Plan</t>
        </is>
      </c>
      <c r="AL379" s="218" t="n"/>
      <c r="AM379" s="129" t="n"/>
      <c r="AN379" s="121" t="n"/>
      <c r="AO379" s="130" t="n"/>
      <c r="AP379" s="131">
        <f>IFERROR(AO379/AM379,"")</f>
        <v/>
      </c>
      <c r="AQ379" s="219">
        <f>AO379*CC379</f>
        <v/>
      </c>
      <c r="AR379" s="219" t="n"/>
      <c r="AS379" s="220">
        <f>AQ379-AR379</f>
        <v/>
      </c>
      <c r="AT379" s="217">
        <f>AS379/VLOOKUP($T379,'USD Converstion'!$C$7:$D$174,2,FALSE)</f>
        <v/>
      </c>
      <c r="AU379" s="52" t="n"/>
      <c r="AV379" s="221" t="n">
        <v>43615</v>
      </c>
      <c r="AW379" s="222" t="n">
        <v>10257.79611650485</v>
      </c>
      <c r="AX379" s="222" t="n"/>
      <c r="AY379" s="223" t="n"/>
      <c r="AZ379" s="52" t="n"/>
      <c r="BA379" s="137" t="n"/>
      <c r="BB379" s="138" t="inlineStr">
        <is>
          <t xml:space="preserve"> </t>
        </is>
      </c>
      <c r="BC379" s="52" t="n"/>
      <c r="BD379" s="219" t="n">
        <v>95000</v>
      </c>
      <c r="BE379" s="219" t="n"/>
      <c r="BF379" s="219" t="n"/>
      <c r="BG379" s="120">
        <f>BF379+BE379+BD379</f>
        <v/>
      </c>
      <c r="BH379" s="217">
        <f>IF(LOWER(T379)="ILS",12,1)*BG379/VLOOKUP($T379,CPC_USDConversion_xlTbl[[Currency2]:[Units/1 USD]],2,FALSE)</f>
        <v/>
      </c>
      <c r="BI379" s="224">
        <f>BH379/VLOOKUP($S379,'CP$'!$B$5:$D$74,2,FALSE)</f>
        <v/>
      </c>
      <c r="BJ379" s="140" t="n">
        <v>80000</v>
      </c>
      <c r="BK379" s="140" t="n">
        <v>105000</v>
      </c>
      <c r="BL379" s="141">
        <f>IFERROR(U379/X379,"")</f>
        <v/>
      </c>
      <c r="BM379" s="141">
        <f>IFERROR(V379/X379,"")</f>
        <v/>
      </c>
      <c r="BN379" s="141">
        <f>IFERROR(W379/X379,"")</f>
        <v/>
      </c>
      <c r="BO379" s="141">
        <f>IFERROR(AA379/AD379,"")</f>
        <v/>
      </c>
      <c r="BP379" s="141">
        <f>IFERROR(AB379/AD379,"")</f>
        <v/>
      </c>
      <c r="BQ379" s="141">
        <f>IFERROR(AC379/AD379,"")</f>
        <v/>
      </c>
      <c r="BR379" s="119" t="n">
        <v>4</v>
      </c>
      <c r="BS379" s="119" t="n">
        <v>4</v>
      </c>
      <c r="BT379" s="119" t="n">
        <v>4</v>
      </c>
      <c r="BU379" s="119" t="n"/>
      <c r="BV379" s="119" t="n"/>
      <c r="BW379" s="119" t="n"/>
      <c r="BX379" s="119" t="n"/>
      <c r="BY379" s="119" t="n"/>
      <c r="BZ379" s="119" t="inlineStr">
        <is>
          <t>Employee</t>
        </is>
      </c>
      <c r="CA379" s="142" t="inlineStr">
        <is>
          <t>P53P</t>
        </is>
      </c>
      <c r="CB379" s="131" t="n">
        <v>1</v>
      </c>
      <c r="CC379" s="143">
        <f>IF(P379&gt;1,1,P379)*CB379</f>
        <v/>
      </c>
      <c r="CD379" s="143" t="n"/>
      <c r="CE379" s="222" t="n">
        <v>8260.68</v>
      </c>
      <c r="CF379" s="86" t="n"/>
      <c r="CG379" s="219" t="n">
        <v>97078.04878048781</v>
      </c>
      <c r="CH379" s="217">
        <f>IF(LOWER(T379)="ILS",12,1)*CG379/VLOOKUP($T379,CPC_USDConversion_xlTbl[[Currency2]:[Units/1 USD]],2,FALSE)</f>
        <v/>
      </c>
      <c r="CI379" s="225">
        <f>AF379</f>
        <v/>
      </c>
      <c r="CJ379" s="225">
        <f>IFERROR(CI379-CH379,"")</f>
        <v/>
      </c>
      <c r="CK379" s="140">
        <f>ROUND(AN379*CC379,-2)</f>
        <v/>
      </c>
      <c r="CL379" s="217">
        <f>CK379/VLOOKUP($T379,'USD Converstion'!$C$7:$D$174,2,FALSE)</f>
        <v/>
      </c>
      <c r="CM379" s="145">
        <f>IF(AD379&gt;X379,1,0)</f>
        <v/>
      </c>
      <c r="CN379" s="225">
        <f>IF(CM379&gt;0,AG379,0)</f>
        <v/>
      </c>
      <c r="CO379" s="225">
        <f>IF(CM379=0,0,AF379)</f>
        <v/>
      </c>
      <c r="CP379" s="146" t="n">
        <v>0</v>
      </c>
      <c r="CQ379" s="147" t="inlineStr">
        <is>
          <t>Regular</t>
        </is>
      </c>
      <c r="CR379" s="225">
        <f>AM379/VLOOKUP(T379,'USD Converstion'!$C$7:$D$174,2,FALSE)</f>
        <v/>
      </c>
      <c r="CS379" s="226">
        <f>AT379</f>
        <v/>
      </c>
      <c r="CT379" s="222" t="n">
        <v>0</v>
      </c>
      <c r="CU379" s="227" t="n"/>
      <c r="CV379" s="145">
        <f>IF(AX379&gt;0,1,0)</f>
        <v/>
      </c>
      <c r="CW379" s="145">
        <f>IF(AY379&gt;0,1,0)</f>
        <v/>
      </c>
      <c r="CX379" s="52" t="n">
        <v>0</v>
      </c>
      <c r="DM379">
        <f>IF(LOWER(T379)="ILS",12,1)*Y379/VLOOKUP($T379,CPC_USDConversion_xlTbl[[Currency2]:[Units/1 USD]],2,FALSE)</f>
        <v/>
      </c>
    </row>
    <row r="380">
      <c r="B380" s="113" t="n">
        <v>11851</v>
      </c>
      <c r="C380" s="113" t="n">
        <v>48826</v>
      </c>
      <c r="D380" s="113" t="n"/>
      <c r="E380" s="114" t="inlineStr">
        <is>
          <t>Roberto Cipolla</t>
        </is>
      </c>
      <c r="F380" s="152" t="inlineStr">
        <is>
          <t>Strategic Account Manager</t>
        </is>
      </c>
      <c r="G380" s="113" t="inlineStr">
        <is>
          <t>Switzerland and Austria (Alps)</t>
        </is>
      </c>
      <c r="H380" s="113" t="inlineStr">
        <is>
          <t>Sonja Meindl</t>
        </is>
      </c>
      <c r="I380" s="113" t="inlineStr">
        <is>
          <t>Lothar Geuenich</t>
        </is>
      </c>
      <c r="J380" s="114" t="inlineStr">
        <is>
          <t>Thorsten Freitag</t>
        </is>
      </c>
      <c r="K380" s="114" t="inlineStr">
        <is>
          <t>Bruno Darmon</t>
        </is>
      </c>
      <c r="L380" s="113" t="inlineStr">
        <is>
          <t>EMEA Sales</t>
        </is>
      </c>
      <c r="M380" s="115" t="n">
        <v>1</v>
      </c>
      <c r="N380" s="151">
        <f>LEFT(CA380,3)</f>
        <v/>
      </c>
      <c r="O380" s="216" t="n">
        <v>40330</v>
      </c>
      <c r="P380" s="118">
        <f>($D$5-O380)/365</f>
        <v/>
      </c>
      <c r="Q380" s="119">
        <f>Q380</f>
        <v/>
      </c>
      <c r="R380" s="52" t="n"/>
      <c r="S380" s="120" t="inlineStr">
        <is>
          <t>Switzerland</t>
        </is>
      </c>
      <c r="T380" s="120" t="inlineStr">
        <is>
          <t>CHF</t>
        </is>
      </c>
      <c r="U380" s="120" t="n">
        <v>197000</v>
      </c>
      <c r="V380" s="120" t="n">
        <v>91209.0909090909</v>
      </c>
      <c r="W380" s="120" t="n"/>
      <c r="X380" s="120">
        <f>W380+V380+U380</f>
        <v/>
      </c>
      <c r="Y380" s="121" t="n"/>
      <c r="Z380" s="121" t="n"/>
      <c r="AA380" s="122" t="n"/>
      <c r="AB380" s="122" t="n"/>
      <c r="AC380" s="122" t="n"/>
      <c r="AD380" s="123">
        <f>AC380+AB380+AA380</f>
        <v/>
      </c>
      <c r="AE380" s="124">
        <f>IFERROR(AD380/X380-1,"")</f>
        <v/>
      </c>
      <c r="AF380" s="217">
        <f>IF(LOWER(T380)="ILS",12,1)*X380/VLOOKUP($T380,CPC_USDConversion_xlTbl[[Currency2]:[Units/1 USD]],2,FALSE)</f>
        <v/>
      </c>
      <c r="AG380" s="217">
        <f>IF(LOWER(T380)="ILS",12,1)*AD380/VLOOKUP($T380,CPC_USDConversion_xlTbl[[Currency2]:[Units/1 USD]],2,FALSE)</f>
        <v/>
      </c>
      <c r="AH380" s="126">
        <f>AF380/VLOOKUP($S380,'CP$'!$B$5:$D$74,2,FALSE)</f>
        <v/>
      </c>
      <c r="AI380" s="126">
        <f>AG380/VLOOKUP($S380,'CP$'!$B$5:$D$74,2,FALSE)</f>
        <v/>
      </c>
      <c r="AJ380" s="52" t="n"/>
      <c r="AK380" s="127" t="inlineStr">
        <is>
          <t>Sales Variable</t>
        </is>
      </c>
      <c r="AL380" s="218" t="n"/>
      <c r="AM380" s="129" t="n"/>
      <c r="AN380" s="121" t="n"/>
      <c r="AO380" s="130" t="n"/>
      <c r="AP380" s="131">
        <f>IFERROR(AO380/AM380,"")</f>
        <v/>
      </c>
      <c r="AQ380" s="219">
        <f>AO380*CC380</f>
        <v/>
      </c>
      <c r="AR380" s="219" t="n"/>
      <c r="AS380" s="220">
        <f>AQ380-AR380</f>
        <v/>
      </c>
      <c r="AT380" s="217">
        <f>AS380/VLOOKUP($T380,'USD Converstion'!$C$7:$D$174,2,FALSE)</f>
        <v/>
      </c>
      <c r="AU380" s="52" t="n"/>
      <c r="AV380" s="221" t="n">
        <v>43615</v>
      </c>
      <c r="AW380" s="222" t="n">
        <v>29274.47572815534</v>
      </c>
      <c r="AX380" s="222" t="n"/>
      <c r="AY380" s="223" t="n"/>
      <c r="AZ380" s="52" t="n"/>
      <c r="BA380" s="137" t="n"/>
      <c r="BB380" s="138" t="inlineStr">
        <is>
          <t xml:space="preserve"> </t>
        </is>
      </c>
      <c r="BC380" s="52" t="n"/>
      <c r="BD380" s="219" t="n">
        <v>150000</v>
      </c>
      <c r="BE380" s="219" t="n">
        <v>100000</v>
      </c>
      <c r="BF380" s="219" t="n"/>
      <c r="BG380" s="120">
        <f>BF380+BE380+BD380</f>
        <v/>
      </c>
      <c r="BH380" s="217">
        <f>IF(LOWER(T380)="ILS",12,1)*BG380/VLOOKUP($T380,CPC_USDConversion_xlTbl[[Currency2]:[Units/1 USD]],2,FALSE)</f>
        <v/>
      </c>
      <c r="BI380" s="224">
        <f>BH380/VLOOKUP($S380,'CP$'!$B$5:$D$74,2,FALSE)</f>
        <v/>
      </c>
      <c r="BJ380" s="140" t="n">
        <v>170000</v>
      </c>
      <c r="BK380" s="140" t="n">
        <v>255000</v>
      </c>
      <c r="BL380" s="141">
        <f>IFERROR(U380/X380,"")</f>
        <v/>
      </c>
      <c r="BM380" s="141">
        <f>IFERROR(V380/X380,"")</f>
        <v/>
      </c>
      <c r="BN380" s="141">
        <f>IFERROR(W380/X380,"")</f>
        <v/>
      </c>
      <c r="BO380" s="141">
        <f>IFERROR(AA380/AD380,"")</f>
        <v/>
      </c>
      <c r="BP380" s="141">
        <f>IFERROR(AB380/AD380,"")</f>
        <v/>
      </c>
      <c r="BQ380" s="141">
        <f>IFERROR(AC380/AD380,"")</f>
        <v/>
      </c>
      <c r="BR380" s="119" t="n">
        <v>3</v>
      </c>
      <c r="BS380" s="119" t="n">
        <v>3</v>
      </c>
      <c r="BT380" s="119" t="n">
        <v>3</v>
      </c>
      <c r="BU380" s="119" t="n"/>
      <c r="BV380" s="119" t="n"/>
      <c r="BW380" s="119" t="n"/>
      <c r="BX380" s="119" t="n"/>
      <c r="BY380" s="119" t="n"/>
      <c r="BZ380" s="119" t="inlineStr">
        <is>
          <t>Employee</t>
        </is>
      </c>
      <c r="CA380" s="142" t="inlineStr">
        <is>
          <t>S43P</t>
        </is>
      </c>
      <c r="CB380" s="131" t="n">
        <v>1</v>
      </c>
      <c r="CC380" s="143">
        <f>IF(P380&gt;1,1,P380)*CB380</f>
        <v/>
      </c>
      <c r="CD380" s="143" t="n"/>
      <c r="CE380" s="222" t="n">
        <v>69796.75999999999</v>
      </c>
      <c r="CF380" s="86" t="n"/>
      <c r="CG380" s="219" t="n">
        <v>244102.4390243903</v>
      </c>
      <c r="CH380" s="217">
        <f>IF(LOWER(T380)="ILS",12,1)*CG380/VLOOKUP($T380,CPC_USDConversion_xlTbl[[Currency2]:[Units/1 USD]],2,FALSE)</f>
        <v/>
      </c>
      <c r="CI380" s="225">
        <f>AF380</f>
        <v/>
      </c>
      <c r="CJ380" s="225">
        <f>IFERROR(CI380-CH380,"")</f>
        <v/>
      </c>
      <c r="CK380" s="140">
        <f>ROUND(AN380*CC380,-2)</f>
        <v/>
      </c>
      <c r="CL380" s="217">
        <f>CK380/VLOOKUP($T380,'USD Converstion'!$C$7:$D$174,2,FALSE)</f>
        <v/>
      </c>
      <c r="CM380" s="145">
        <f>IF(AD380&gt;X380,1,0)</f>
        <v/>
      </c>
      <c r="CN380" s="225">
        <f>IF(CM380&gt;0,AG380,0)</f>
        <v/>
      </c>
      <c r="CO380" s="225">
        <f>IF(CM380=0,0,AF380)</f>
        <v/>
      </c>
      <c r="CP380" s="146" t="n">
        <v>0</v>
      </c>
      <c r="CQ380" s="147" t="inlineStr">
        <is>
          <t>Regular</t>
        </is>
      </c>
      <c r="CR380" s="225">
        <f>AM380/VLOOKUP(T380,'USD Converstion'!$C$7:$D$174,2,FALSE)</f>
        <v/>
      </c>
      <c r="CS380" s="226">
        <f>AT380</f>
        <v/>
      </c>
      <c r="CT380" s="222" t="n">
        <v>0</v>
      </c>
      <c r="CU380" s="227" t="n"/>
      <c r="CV380" s="145">
        <f>IF(AX380&gt;0,1,0)</f>
        <v/>
      </c>
      <c r="CW380" s="145">
        <f>IF(AY380&gt;0,1,0)</f>
        <v/>
      </c>
      <c r="CX380" s="52" t="n">
        <v>0</v>
      </c>
      <c r="DM380">
        <f>IF(LOWER(T380)="ILS",12,1)*Y380/VLOOKUP($T380,CPC_USDConversion_xlTbl[[Currency2]:[Units/1 USD]],2,FALSE)</f>
        <v/>
      </c>
    </row>
    <row r="381">
      <c r="B381" s="113" t="n">
        <v>105450</v>
      </c>
      <c r="C381" s="113" t="n">
        <v>43614</v>
      </c>
      <c r="D381" s="113" t="n"/>
      <c r="E381" s="114" t="inlineStr">
        <is>
          <t>Roman Prinz</t>
        </is>
      </c>
      <c r="F381" s="152" t="inlineStr">
        <is>
          <t>Country Manager Austria</t>
        </is>
      </c>
      <c r="G381" s="113" t="inlineStr">
        <is>
          <t>Switzerland and Austria (Alps)</t>
        </is>
      </c>
      <c r="H381" s="113" t="inlineStr">
        <is>
          <t>Sonja Meindl</t>
        </is>
      </c>
      <c r="I381" s="113" t="inlineStr">
        <is>
          <t>Lothar Geuenich</t>
        </is>
      </c>
      <c r="J381" s="114" t="inlineStr">
        <is>
          <t>Thorsten Freitag</t>
        </is>
      </c>
      <c r="K381" s="114" t="inlineStr">
        <is>
          <t>Bruno Darmon</t>
        </is>
      </c>
      <c r="L381" s="113" t="inlineStr">
        <is>
          <t>EMEA Sales</t>
        </is>
      </c>
      <c r="M381" s="115" t="n">
        <v>1</v>
      </c>
      <c r="N381" s="151">
        <f>LEFT(CA381,3)</f>
        <v/>
      </c>
      <c r="O381" s="216" t="n">
        <v>38930</v>
      </c>
      <c r="P381" s="118">
        <f>($D$5-O381)/365</f>
        <v/>
      </c>
      <c r="Q381" s="119">
        <f>Q381</f>
        <v/>
      </c>
      <c r="R381" s="52" t="n"/>
      <c r="S381" s="120" t="inlineStr">
        <is>
          <t>Austria</t>
        </is>
      </c>
      <c r="T381" s="120" t="inlineStr">
        <is>
          <t>EUR</t>
        </is>
      </c>
      <c r="U381" s="120" t="n">
        <v>133250</v>
      </c>
      <c r="V381" s="120" t="n">
        <v>60299.99999999999</v>
      </c>
      <c r="W381" s="120" t="n"/>
      <c r="X381" s="120">
        <f>W381+V381+U381</f>
        <v/>
      </c>
      <c r="Y381" s="121" t="n"/>
      <c r="Z381" s="121" t="n"/>
      <c r="AA381" s="122" t="n"/>
      <c r="AB381" s="122" t="n"/>
      <c r="AC381" s="122" t="n"/>
      <c r="AD381" s="123">
        <f>AC381+AB381+AA381</f>
        <v/>
      </c>
      <c r="AE381" s="124">
        <f>IFERROR(AD381/X381-1,"")</f>
        <v/>
      </c>
      <c r="AF381" s="217">
        <f>IF(LOWER(T381)="ILS",12,1)*X381/VLOOKUP($T381,CPC_USDConversion_xlTbl[[Currency2]:[Units/1 USD]],2,FALSE)</f>
        <v/>
      </c>
      <c r="AG381" s="217">
        <f>IF(LOWER(T381)="ILS",12,1)*AD381/VLOOKUP($T381,CPC_USDConversion_xlTbl[[Currency2]:[Units/1 USD]],2,FALSE)</f>
        <v/>
      </c>
      <c r="AH381" s="126">
        <f>AF381/VLOOKUP($S381,'CP$'!$B$5:$D$74,2,FALSE)</f>
        <v/>
      </c>
      <c r="AI381" s="126">
        <f>AG381/VLOOKUP($S381,'CP$'!$B$5:$D$74,2,FALSE)</f>
        <v/>
      </c>
      <c r="AJ381" s="52" t="n"/>
      <c r="AK381" s="127" t="inlineStr">
        <is>
          <t>Sales Variable</t>
        </is>
      </c>
      <c r="AL381" s="218" t="n"/>
      <c r="AM381" s="129" t="n"/>
      <c r="AN381" s="121" t="n"/>
      <c r="AO381" s="130" t="n"/>
      <c r="AP381" s="131">
        <f>IFERROR(AO381/AM381,"")</f>
        <v/>
      </c>
      <c r="AQ381" s="219">
        <f>AO381*CC381</f>
        <v/>
      </c>
      <c r="AR381" s="219" t="n"/>
      <c r="AS381" s="220">
        <f>AQ381-AR381</f>
        <v/>
      </c>
      <c r="AT381" s="217">
        <f>AS381/VLOOKUP($T381,'USD Converstion'!$C$7:$D$174,2,FALSE)</f>
        <v/>
      </c>
      <c r="AU381" s="52" t="n"/>
      <c r="AV381" s="221" t="n">
        <v>43957</v>
      </c>
      <c r="AW381" s="222" t="n">
        <v>29231.10679611651</v>
      </c>
      <c r="AX381" s="222" t="n"/>
      <c r="AY381" s="223" t="n"/>
      <c r="AZ381" s="52" t="n"/>
      <c r="BA381" s="137" t="inlineStr">
        <is>
          <t>February, 2021 - Title change from Sales Manger Austria to Country Manager Austria. JS change from S43M To S31M.</t>
        </is>
      </c>
      <c r="BB381" s="138" t="inlineStr">
        <is>
          <t xml:space="preserve"> </t>
        </is>
      </c>
      <c r="BC381" s="52" t="n"/>
      <c r="BD381" s="219" t="n">
        <v>93000</v>
      </c>
      <c r="BE381" s="219" t="n">
        <v>62000</v>
      </c>
      <c r="BF381" s="219" t="n"/>
      <c r="BG381" s="120">
        <f>BF381+BE381+BD381</f>
        <v/>
      </c>
      <c r="BH381" s="217">
        <f>IF(LOWER(T381)="ILS",12,1)*BG381/VLOOKUP($T381,CPC_USDConversion_xlTbl[[Currency2]:[Units/1 USD]],2,FALSE)</f>
        <v/>
      </c>
      <c r="BI381" s="224">
        <f>BH381/VLOOKUP($S381,'CP$'!$B$5:$D$74,2,FALSE)</f>
        <v/>
      </c>
      <c r="BJ381" s="140" t="n">
        <v>140000</v>
      </c>
      <c r="BK381" s="140" t="n">
        <v>180000</v>
      </c>
      <c r="BL381" s="141">
        <f>IFERROR(U381/X381,"")</f>
        <v/>
      </c>
      <c r="BM381" s="141">
        <f>IFERROR(V381/X381,"")</f>
        <v/>
      </c>
      <c r="BN381" s="141">
        <f>IFERROR(W381/X381,"")</f>
        <v/>
      </c>
      <c r="BO381" s="141">
        <f>IFERROR(AA381/AD381,"")</f>
        <v/>
      </c>
      <c r="BP381" s="141">
        <f>IFERROR(AB381/AD381,"")</f>
        <v/>
      </c>
      <c r="BQ381" s="141">
        <f>IFERROR(AC381/AD381,"")</f>
        <v/>
      </c>
      <c r="BR381" s="119" t="n">
        <v>4</v>
      </c>
      <c r="BS381" s="119" t="n">
        <v>5</v>
      </c>
      <c r="BT381" s="119" t="n">
        <v>3</v>
      </c>
      <c r="BU381" s="119" t="n"/>
      <c r="BV381" s="119" t="n"/>
      <c r="BW381" s="119" t="n"/>
      <c r="BX381" s="119" t="n"/>
      <c r="BY381" s="119" t="n"/>
      <c r="BZ381" s="119" t="inlineStr">
        <is>
          <t>Employee</t>
        </is>
      </c>
      <c r="CA381" s="142" t="inlineStr">
        <is>
          <t>S31M</t>
        </is>
      </c>
      <c r="CB381" s="131" t="n">
        <v>1</v>
      </c>
      <c r="CC381" s="143">
        <f>IF(P381&gt;1,1,P381)*CB381</f>
        <v/>
      </c>
      <c r="CD381" s="143" t="n"/>
      <c r="CE381" s="222" t="n">
        <v>96853.48</v>
      </c>
      <c r="CF381" s="86" t="n"/>
      <c r="CG381" s="219" t="n">
        <v>161175.6097560976</v>
      </c>
      <c r="CH381" s="217">
        <f>IF(LOWER(T381)="ILS",12,1)*CG381/VLOOKUP($T381,CPC_USDConversion_xlTbl[[Currency2]:[Units/1 USD]],2,FALSE)</f>
        <v/>
      </c>
      <c r="CI381" s="225">
        <f>AF381</f>
        <v/>
      </c>
      <c r="CJ381" s="225">
        <f>IFERROR(CI381-CH381,"")</f>
        <v/>
      </c>
      <c r="CK381" s="140">
        <f>ROUND(AN381*CC381,-2)</f>
        <v/>
      </c>
      <c r="CL381" s="217">
        <f>CK381/VLOOKUP($T381,'USD Converstion'!$C$7:$D$174,2,FALSE)</f>
        <v/>
      </c>
      <c r="CM381" s="145">
        <f>IF(AD381&gt;X381,1,0)</f>
        <v/>
      </c>
      <c r="CN381" s="225">
        <f>IF(CM381&gt;0,AG381,0)</f>
        <v/>
      </c>
      <c r="CO381" s="225">
        <f>IF(CM381=0,0,AF381)</f>
        <v/>
      </c>
      <c r="CP381" s="146" t="n">
        <v>0</v>
      </c>
      <c r="CQ381" s="147" t="inlineStr">
        <is>
          <t>Regular</t>
        </is>
      </c>
      <c r="CR381" s="225">
        <f>AM381/VLOOKUP(T381,'USD Converstion'!$C$7:$D$174,2,FALSE)</f>
        <v/>
      </c>
      <c r="CS381" s="226">
        <f>AT381</f>
        <v/>
      </c>
      <c r="CT381" s="222" t="n">
        <v>0</v>
      </c>
      <c r="CU381" s="227" t="n"/>
      <c r="CV381" s="145">
        <f>IF(AX381&gt;0,1,0)</f>
        <v/>
      </c>
      <c r="CW381" s="145">
        <f>IF(AY381&gt;0,1,0)</f>
        <v/>
      </c>
      <c r="CX381" s="52" t="n">
        <v>0</v>
      </c>
      <c r="DM381">
        <f>IF(LOWER(T381)="ILS",12,1)*Y381/VLOOKUP($T381,CPC_USDConversion_xlTbl[[Currency2]:[Units/1 USD]],2,FALSE)</f>
        <v/>
      </c>
    </row>
    <row r="382">
      <c r="B382" s="113" t="n">
        <v>133295</v>
      </c>
      <c r="C382" s="113" t="n">
        <v>104892</v>
      </c>
      <c r="D382" s="113" t="n">
        <v>123899</v>
      </c>
      <c r="E382" s="114" t="inlineStr">
        <is>
          <t>Sascha Tezak</t>
        </is>
      </c>
      <c r="F382" s="152" t="inlineStr">
        <is>
          <t>Channel Manager</t>
        </is>
      </c>
      <c r="G382" s="113" t="inlineStr">
        <is>
          <t>Germany Sales</t>
        </is>
      </c>
      <c r="H382" s="113" t="inlineStr">
        <is>
          <t>Dietmar Schnabel</t>
        </is>
      </c>
      <c r="I382" s="113" t="inlineStr">
        <is>
          <t>Lothar Geuenich</t>
        </is>
      </c>
      <c r="J382" s="114" t="inlineStr">
        <is>
          <t>Thorsten Freitag</t>
        </is>
      </c>
      <c r="K382" s="114" t="inlineStr">
        <is>
          <t>Bruno Darmon</t>
        </is>
      </c>
      <c r="L382" s="113" t="inlineStr">
        <is>
          <t>EMEA Sales</t>
        </is>
      </c>
      <c r="M382" s="115" t="n">
        <v>1</v>
      </c>
      <c r="N382" s="151">
        <f>LEFT(CA382,3)</f>
        <v/>
      </c>
      <c r="O382" s="216" t="n">
        <v>43282</v>
      </c>
      <c r="P382" s="118">
        <f>($D$5-O382)/365</f>
        <v/>
      </c>
      <c r="Q382" s="119">
        <f>Q382</f>
        <v/>
      </c>
      <c r="R382" s="52" t="n"/>
      <c r="S382" s="120" t="inlineStr">
        <is>
          <t>Germany</t>
        </is>
      </c>
      <c r="T382" s="120" t="inlineStr">
        <is>
          <t>EUR</t>
        </is>
      </c>
      <c r="U382" s="120" t="n">
        <v>122000</v>
      </c>
      <c r="V382" s="120" t="n">
        <v>54390.90909090909</v>
      </c>
      <c r="W382" s="120" t="n"/>
      <c r="X382" s="120">
        <f>W382+V382+U382</f>
        <v/>
      </c>
      <c r="Y382" s="121" t="n"/>
      <c r="Z382" s="121" t="n"/>
      <c r="AA382" s="122" t="n"/>
      <c r="AB382" s="122" t="n"/>
      <c r="AC382" s="122" t="n"/>
      <c r="AD382" s="123">
        <f>AC382+AB382+AA382</f>
        <v/>
      </c>
      <c r="AE382" s="124">
        <f>IFERROR(AD382/X382-1,"")</f>
        <v/>
      </c>
      <c r="AF382" s="217">
        <f>IF(LOWER(T382)="ILS",12,1)*X382/VLOOKUP($T382,CPC_USDConversion_xlTbl[[Currency2]:[Units/1 USD]],2,FALSE)</f>
        <v/>
      </c>
      <c r="AG382" s="217">
        <f>IF(LOWER(T382)="ILS",12,1)*AD382/VLOOKUP($T382,CPC_USDConversion_xlTbl[[Currency2]:[Units/1 USD]],2,FALSE)</f>
        <v/>
      </c>
      <c r="AH382" s="126">
        <f>AF382/VLOOKUP($S382,'CP$'!$B$5:$D$74,2,FALSE)</f>
        <v/>
      </c>
      <c r="AI382" s="126">
        <f>AG382/VLOOKUP($S382,'CP$'!$B$5:$D$74,2,FALSE)</f>
        <v/>
      </c>
      <c r="AJ382" s="52" t="n"/>
      <c r="AK382" s="127" t="inlineStr">
        <is>
          <t>Sales Variable</t>
        </is>
      </c>
      <c r="AL382" s="218" t="n"/>
      <c r="AM382" s="129" t="n"/>
      <c r="AN382" s="121" t="n"/>
      <c r="AO382" s="130" t="n"/>
      <c r="AP382" s="131">
        <f>IFERROR(AO382/AM382,"")</f>
        <v/>
      </c>
      <c r="AQ382" s="219">
        <f>AO382*CC382</f>
        <v/>
      </c>
      <c r="AR382" s="219" t="n"/>
      <c r="AS382" s="220">
        <f>AQ382-AR382</f>
        <v/>
      </c>
      <c r="AT382" s="217">
        <f>AS382/VLOOKUP($T382,'USD Converstion'!$C$7:$D$174,2,FALSE)</f>
        <v/>
      </c>
      <c r="AU382" s="52" t="n"/>
      <c r="AV382" s="221" t="n">
        <v>43957</v>
      </c>
      <c r="AW382" s="222" t="n">
        <v>29231.10679611651</v>
      </c>
      <c r="AX382" s="222" t="n"/>
      <c r="AY382" s="223" t="n"/>
      <c r="AZ382" s="52" t="n"/>
      <c r="BA382" s="137" t="inlineStr">
        <is>
          <t>January, 2021 - Organization change from Team:Bernd Sebode - Development Channel to Team:Bernd Sebode - Strategic Partners</t>
        </is>
      </c>
      <c r="BB382" s="138" t="inlineStr">
        <is>
          <t xml:space="preserve"> </t>
        </is>
      </c>
      <c r="BC382" s="52" t="n"/>
      <c r="BD382" s="219" t="n">
        <v>86500</v>
      </c>
      <c r="BE382" s="219" t="n">
        <v>57500</v>
      </c>
      <c r="BF382" s="219" t="n"/>
      <c r="BG382" s="120">
        <f>BF382+BE382+BD382</f>
        <v/>
      </c>
      <c r="BH382" s="217">
        <f>IF(LOWER(T382)="ILS",12,1)*BG382/VLOOKUP($T382,CPC_USDConversion_xlTbl[[Currency2]:[Units/1 USD]],2,FALSE)</f>
        <v/>
      </c>
      <c r="BI382" s="224">
        <f>BH382/VLOOKUP($S382,'CP$'!$B$5:$D$74,2,FALSE)</f>
        <v/>
      </c>
      <c r="BJ382" s="140" t="n">
        <v>115000</v>
      </c>
      <c r="BK382" s="140" t="n">
        <v>170000</v>
      </c>
      <c r="BL382" s="141">
        <f>IFERROR(U382/X382,"")</f>
        <v/>
      </c>
      <c r="BM382" s="141">
        <f>IFERROR(V382/X382,"")</f>
        <v/>
      </c>
      <c r="BN382" s="141">
        <f>IFERROR(W382/X382,"")</f>
        <v/>
      </c>
      <c r="BO382" s="141">
        <f>IFERROR(AA382/AD382,"")</f>
        <v/>
      </c>
      <c r="BP382" s="141">
        <f>IFERROR(AB382/AD382,"")</f>
        <v/>
      </c>
      <c r="BQ382" s="141">
        <f>IFERROR(AC382/AD382,"")</f>
        <v/>
      </c>
      <c r="BR382" s="119" t="n">
        <v>3</v>
      </c>
      <c r="BS382" s="119" t="n">
        <v>4</v>
      </c>
      <c r="BT382" s="119" t="n"/>
      <c r="BU382" s="119" t="n"/>
      <c r="BV382" s="119" t="n"/>
      <c r="BW382" s="119" t="n"/>
      <c r="BX382" s="119" t="n"/>
      <c r="BY382" s="119" t="n"/>
      <c r="BZ382" s="119" t="inlineStr">
        <is>
          <t>Employee</t>
        </is>
      </c>
      <c r="CA382" s="142" t="inlineStr">
        <is>
          <t>S41P</t>
        </is>
      </c>
      <c r="CB382" s="131" t="n">
        <v>1</v>
      </c>
      <c r="CC382" s="143">
        <f>IF(P382&gt;1,1,P382)*CB382</f>
        <v/>
      </c>
      <c r="CD382" s="143" t="n"/>
      <c r="CE382" s="222" t="n">
        <v>60458.6</v>
      </c>
      <c r="CF382" s="86" t="n"/>
      <c r="CG382" s="219" t="n">
        <v>146053.6585365854</v>
      </c>
      <c r="CH382" s="217">
        <f>IF(LOWER(T382)="ILS",12,1)*CG382/VLOOKUP($T382,CPC_USDConversion_xlTbl[[Currency2]:[Units/1 USD]],2,FALSE)</f>
        <v/>
      </c>
      <c r="CI382" s="225">
        <f>AF382</f>
        <v/>
      </c>
      <c r="CJ382" s="225">
        <f>IFERROR(CI382-CH382,"")</f>
        <v/>
      </c>
      <c r="CK382" s="140">
        <f>ROUND(AN382*CC382,-2)</f>
        <v/>
      </c>
      <c r="CL382" s="217">
        <f>CK382/VLOOKUP($T382,'USD Converstion'!$C$7:$D$174,2,FALSE)</f>
        <v/>
      </c>
      <c r="CM382" s="145">
        <f>IF(AD382&gt;X382,1,0)</f>
        <v/>
      </c>
      <c r="CN382" s="225">
        <f>IF(CM382&gt;0,AG382,0)</f>
        <v/>
      </c>
      <c r="CO382" s="225">
        <f>IF(CM382=0,0,AF382)</f>
        <v/>
      </c>
      <c r="CP382" s="146" t="n">
        <v>0</v>
      </c>
      <c r="CQ382" s="147" t="inlineStr">
        <is>
          <t>Regular</t>
        </is>
      </c>
      <c r="CR382" s="225">
        <f>AM382/VLOOKUP(T382,'USD Converstion'!$C$7:$D$174,2,FALSE)</f>
        <v/>
      </c>
      <c r="CS382" s="226">
        <f>AT382</f>
        <v/>
      </c>
      <c r="CT382" s="222" t="n">
        <v>0</v>
      </c>
      <c r="CU382" s="227" t="n"/>
      <c r="CV382" s="145">
        <f>IF(AX382&gt;0,1,0)</f>
        <v/>
      </c>
      <c r="CW382" s="145">
        <f>IF(AY382&gt;0,1,0)</f>
        <v/>
      </c>
      <c r="CX382" s="52" t="n">
        <v>0</v>
      </c>
      <c r="DM382">
        <f>IF(LOWER(T382)="ILS",12,1)*Y382/VLOOKUP($T382,CPC_USDConversion_xlTbl[[Currency2]:[Units/1 USD]],2,FALSE)</f>
        <v/>
      </c>
    </row>
    <row r="383">
      <c r="B383" s="113" t="n">
        <v>115758</v>
      </c>
      <c r="C383" s="113" t="n">
        <v>47981</v>
      </c>
      <c r="D383" s="113" t="n"/>
      <c r="E383" s="114" t="inlineStr">
        <is>
          <t>Sigrid Sandbichler</t>
        </is>
      </c>
      <c r="F383" s="152" t="inlineStr">
        <is>
          <t>Strategic Account Manager</t>
        </is>
      </c>
      <c r="G383" s="113" t="inlineStr">
        <is>
          <t>Switzerland and Austria (Alps)</t>
        </is>
      </c>
      <c r="H383" s="113" t="inlineStr">
        <is>
          <t>Sonja Meindl</t>
        </is>
      </c>
      <c r="I383" s="113" t="inlineStr">
        <is>
          <t>Lothar Geuenich</t>
        </is>
      </c>
      <c r="J383" s="114" t="inlineStr">
        <is>
          <t>Thorsten Freitag</t>
        </is>
      </c>
      <c r="K383" s="114" t="inlineStr">
        <is>
          <t>Bruno Darmon</t>
        </is>
      </c>
      <c r="L383" s="113" t="inlineStr">
        <is>
          <t>EMEA Sales</t>
        </is>
      </c>
      <c r="M383" s="115" t="n">
        <v>1</v>
      </c>
      <c r="N383" s="151">
        <f>LEFT(CA383,3)</f>
        <v/>
      </c>
      <c r="O383" s="216" t="n">
        <v>41061</v>
      </c>
      <c r="P383" s="118">
        <f>($D$5-O383)/365</f>
        <v/>
      </c>
      <c r="Q383" s="119">
        <f>Q383</f>
        <v/>
      </c>
      <c r="R383" s="52" t="n"/>
      <c r="S383" s="120" t="inlineStr">
        <is>
          <t>Austria</t>
        </is>
      </c>
      <c r="T383" s="120" t="inlineStr">
        <is>
          <t>EUR</t>
        </is>
      </c>
      <c r="U383" s="120" t="n">
        <v>114500</v>
      </c>
      <c r="V383" s="120" t="n">
        <v>51209.0909090909</v>
      </c>
      <c r="W383" s="120" t="n"/>
      <c r="X383" s="120">
        <f>W383+V383+U383</f>
        <v/>
      </c>
      <c r="Y383" s="121" t="n"/>
      <c r="Z383" s="121" t="n"/>
      <c r="AA383" s="122" t="n"/>
      <c r="AB383" s="122" t="n"/>
      <c r="AC383" s="122" t="n"/>
      <c r="AD383" s="123">
        <f>AC383+AB383+AA383</f>
        <v/>
      </c>
      <c r="AE383" s="124">
        <f>IFERROR(AD383/X383-1,"")</f>
        <v/>
      </c>
      <c r="AF383" s="217">
        <f>IF(LOWER(T383)="ILS",12,1)*X383/VLOOKUP($T383,CPC_USDConversion_xlTbl[[Currency2]:[Units/1 USD]],2,FALSE)</f>
        <v/>
      </c>
      <c r="AG383" s="217">
        <f>IF(LOWER(T383)="ILS",12,1)*AD383/VLOOKUP($T383,CPC_USDConversion_xlTbl[[Currency2]:[Units/1 USD]],2,FALSE)</f>
        <v/>
      </c>
      <c r="AH383" s="126">
        <f>AF383/VLOOKUP($S383,'CP$'!$B$5:$D$74,2,FALSE)</f>
        <v/>
      </c>
      <c r="AI383" s="126">
        <f>AG383/VLOOKUP($S383,'CP$'!$B$5:$D$74,2,FALSE)</f>
        <v/>
      </c>
      <c r="AJ383" s="52" t="n"/>
      <c r="AK383" s="127" t="inlineStr">
        <is>
          <t>Sales Variable</t>
        </is>
      </c>
      <c r="AL383" s="218" t="n"/>
      <c r="AM383" s="129" t="n"/>
      <c r="AN383" s="121" t="n"/>
      <c r="AO383" s="130" t="n"/>
      <c r="AP383" s="131">
        <f>IFERROR(AO383/AM383,"")</f>
        <v/>
      </c>
      <c r="AQ383" s="219">
        <f>AO383*CC383</f>
        <v/>
      </c>
      <c r="AR383" s="219" t="n"/>
      <c r="AS383" s="220">
        <f>AQ383-AR383</f>
        <v/>
      </c>
      <c r="AT383" s="217">
        <f>AS383/VLOOKUP($T383,'USD Converstion'!$C$7:$D$174,2,FALSE)</f>
        <v/>
      </c>
      <c r="AU383" s="52" t="n"/>
      <c r="AV383" s="221" t="n">
        <v>43615</v>
      </c>
      <c r="AW383" s="222" t="n">
        <v>19547.55339805825</v>
      </c>
      <c r="AX383" s="222" t="n"/>
      <c r="AY383" s="223" t="n"/>
      <c r="AZ383" s="52" t="n"/>
      <c r="BA383" s="137" t="n"/>
      <c r="BB383" s="138" t="inlineStr">
        <is>
          <t xml:space="preserve"> </t>
        </is>
      </c>
      <c r="BC383" s="52" t="n"/>
      <c r="BD383" s="219" t="n">
        <v>81000</v>
      </c>
      <c r="BE383" s="219" t="n">
        <v>54000</v>
      </c>
      <c r="BF383" s="219" t="n"/>
      <c r="BG383" s="120">
        <f>BF383+BE383+BD383</f>
        <v/>
      </c>
      <c r="BH383" s="217">
        <f>IF(LOWER(T383)="ILS",12,1)*BG383/VLOOKUP($T383,CPC_USDConversion_xlTbl[[Currency2]:[Units/1 USD]],2,FALSE)</f>
        <v/>
      </c>
      <c r="BI383" s="224">
        <f>BH383/VLOOKUP($S383,'CP$'!$B$5:$D$74,2,FALSE)</f>
        <v/>
      </c>
      <c r="BJ383" s="140" t="n">
        <v>90000</v>
      </c>
      <c r="BK383" s="140" t="n">
        <v>140000</v>
      </c>
      <c r="BL383" s="141">
        <f>IFERROR(U383/X383,"")</f>
        <v/>
      </c>
      <c r="BM383" s="141">
        <f>IFERROR(V383/X383,"")</f>
        <v/>
      </c>
      <c r="BN383" s="141">
        <f>IFERROR(W383/X383,"")</f>
        <v/>
      </c>
      <c r="BO383" s="141">
        <f>IFERROR(AA383/AD383,"")</f>
        <v/>
      </c>
      <c r="BP383" s="141">
        <f>IFERROR(AB383/AD383,"")</f>
        <v/>
      </c>
      <c r="BQ383" s="141">
        <f>IFERROR(AC383/AD383,"")</f>
        <v/>
      </c>
      <c r="BR383" s="119" t="n">
        <v>3</v>
      </c>
      <c r="BS383" s="119" t="n">
        <v>3</v>
      </c>
      <c r="BT383" s="119" t="n">
        <v>3</v>
      </c>
      <c r="BU383" s="119" t="n"/>
      <c r="BV383" s="119" t="n"/>
      <c r="BW383" s="119" t="n"/>
      <c r="BX383" s="119" t="n"/>
      <c r="BY383" s="119" t="n"/>
      <c r="BZ383" s="119" t="inlineStr">
        <is>
          <t>Employee</t>
        </is>
      </c>
      <c r="CA383" s="142" t="inlineStr">
        <is>
          <t>S53P</t>
        </is>
      </c>
      <c r="CB383" s="131" t="n">
        <v>1</v>
      </c>
      <c r="CC383" s="143">
        <f>IF(P383&gt;1,1,P383)*CB383</f>
        <v/>
      </c>
      <c r="CD383" s="143" t="n"/>
      <c r="CE383" s="222" t="n">
        <v>40225.92</v>
      </c>
      <c r="CF383" s="86" t="n"/>
      <c r="CG383" s="219" t="n">
        <v>136785.3658536586</v>
      </c>
      <c r="CH383" s="217">
        <f>IF(LOWER(T383)="ILS",12,1)*CG383/VLOOKUP($T383,CPC_USDConversion_xlTbl[[Currency2]:[Units/1 USD]],2,FALSE)</f>
        <v/>
      </c>
      <c r="CI383" s="225">
        <f>AF383</f>
        <v/>
      </c>
      <c r="CJ383" s="225">
        <f>IFERROR(CI383-CH383,"")</f>
        <v/>
      </c>
      <c r="CK383" s="140">
        <f>ROUND(AN383*CC383,-2)</f>
        <v/>
      </c>
      <c r="CL383" s="217">
        <f>CK383/VLOOKUP($T383,'USD Converstion'!$C$7:$D$174,2,FALSE)</f>
        <v/>
      </c>
      <c r="CM383" s="145">
        <f>IF(AD383&gt;X383,1,0)</f>
        <v/>
      </c>
      <c r="CN383" s="225">
        <f>IF(CM383&gt;0,AG383,0)</f>
        <v/>
      </c>
      <c r="CO383" s="225">
        <f>IF(CM383=0,0,AF383)</f>
        <v/>
      </c>
      <c r="CP383" s="146" t="n">
        <v>0</v>
      </c>
      <c r="CQ383" s="147" t="inlineStr">
        <is>
          <t>Regular</t>
        </is>
      </c>
      <c r="CR383" s="225">
        <f>AM383/VLOOKUP(T383,'USD Converstion'!$C$7:$D$174,2,FALSE)</f>
        <v/>
      </c>
      <c r="CS383" s="226">
        <f>AT383</f>
        <v/>
      </c>
      <c r="CT383" s="222" t="n">
        <v>0</v>
      </c>
      <c r="CU383" s="227" t="n"/>
      <c r="CV383" s="145">
        <f>IF(AX383&gt;0,1,0)</f>
        <v/>
      </c>
      <c r="CW383" s="145">
        <f>IF(AY383&gt;0,1,0)</f>
        <v/>
      </c>
      <c r="CX383" s="52" t="n">
        <v>0</v>
      </c>
      <c r="DM383">
        <f>IF(LOWER(T383)="ILS",12,1)*Y383/VLOOKUP($T383,CPC_USDConversion_xlTbl[[Currency2]:[Units/1 USD]],2,FALSE)</f>
        <v/>
      </c>
    </row>
    <row r="384">
      <c r="B384" s="113" t="n">
        <v>117007</v>
      </c>
      <c r="C384" s="113" t="n">
        <v>117854</v>
      </c>
      <c r="D384" s="113" t="n">
        <v>106696</v>
      </c>
      <c r="E384" s="114" t="inlineStr">
        <is>
          <t>Stefanie Kehrer</t>
        </is>
      </c>
      <c r="F384" s="152" t="inlineStr">
        <is>
          <t>Channel Manager</t>
        </is>
      </c>
      <c r="G384" s="113" t="inlineStr">
        <is>
          <t>Switzerland and Austria (Alps)</t>
        </is>
      </c>
      <c r="H384" s="113" t="inlineStr">
        <is>
          <t>Sonja Meindl</t>
        </is>
      </c>
      <c r="I384" s="113" t="inlineStr">
        <is>
          <t>Lothar Geuenich</t>
        </is>
      </c>
      <c r="J384" s="114" t="inlineStr">
        <is>
          <t>Thorsten Freitag</t>
        </is>
      </c>
      <c r="K384" s="114" t="inlineStr">
        <is>
          <t>Bruno Darmon</t>
        </is>
      </c>
      <c r="L384" s="113" t="inlineStr">
        <is>
          <t>EMEA Sales</t>
        </is>
      </c>
      <c r="M384" s="115" t="n">
        <v>1</v>
      </c>
      <c r="N384" s="151">
        <f>LEFT(CA384,3)</f>
        <v/>
      </c>
      <c r="O384" s="216" t="n">
        <v>42828</v>
      </c>
      <c r="P384" s="118">
        <f>($D$5-O384)/365</f>
        <v/>
      </c>
      <c r="Q384" s="119">
        <f>Q384</f>
        <v/>
      </c>
      <c r="R384" s="52" t="n"/>
      <c r="S384" s="120" t="inlineStr">
        <is>
          <t>Austria</t>
        </is>
      </c>
      <c r="T384" s="120" t="inlineStr">
        <is>
          <t>EUR</t>
        </is>
      </c>
      <c r="U384" s="120" t="n">
        <v>69500</v>
      </c>
      <c r="V384" s="120" t="n">
        <v>29390.90909090909</v>
      </c>
      <c r="W384" s="120" t="n"/>
      <c r="X384" s="120">
        <f>W384+V384+U384</f>
        <v/>
      </c>
      <c r="Y384" s="121" t="n"/>
      <c r="Z384" s="121" t="n"/>
      <c r="AA384" s="122" t="n"/>
      <c r="AB384" s="122" t="n"/>
      <c r="AC384" s="122" t="n"/>
      <c r="AD384" s="123">
        <f>AC384+AB384+AA384</f>
        <v/>
      </c>
      <c r="AE384" s="124">
        <f>IFERROR(AD384/X384-1,"")</f>
        <v/>
      </c>
      <c r="AF384" s="217">
        <f>IF(LOWER(T384)="ILS",12,1)*X384/VLOOKUP($T384,CPC_USDConversion_xlTbl[[Currency2]:[Units/1 USD]],2,FALSE)</f>
        <v/>
      </c>
      <c r="AG384" s="217">
        <f>IF(LOWER(T384)="ILS",12,1)*AD384/VLOOKUP($T384,CPC_USDConversion_xlTbl[[Currency2]:[Units/1 USD]],2,FALSE)</f>
        <v/>
      </c>
      <c r="AH384" s="126">
        <f>AF384/VLOOKUP($S384,'CP$'!$B$5:$D$74,2,FALSE)</f>
        <v/>
      </c>
      <c r="AI384" s="126">
        <f>AG384/VLOOKUP($S384,'CP$'!$B$5:$D$74,2,FALSE)</f>
        <v/>
      </c>
      <c r="AJ384" s="52" t="n"/>
      <c r="AK384" s="127" t="inlineStr">
        <is>
          <t>Sales Variable</t>
        </is>
      </c>
      <c r="AL384" s="218" t="n"/>
      <c r="AM384" s="129" t="n"/>
      <c r="AN384" s="121" t="n"/>
      <c r="AO384" s="130" t="n"/>
      <c r="AP384" s="131">
        <f>IFERROR(AO384/AM384,"")</f>
        <v/>
      </c>
      <c r="AQ384" s="219">
        <f>AO384*CC384</f>
        <v/>
      </c>
      <c r="AR384" s="219" t="n"/>
      <c r="AS384" s="220">
        <f>AQ384-AR384</f>
        <v/>
      </c>
      <c r="AT384" s="217">
        <f>AS384/VLOOKUP($T384,'USD Converstion'!$C$7:$D$174,2,FALSE)</f>
        <v/>
      </c>
      <c r="AU384" s="52" t="n"/>
      <c r="AV384" s="221" t="n">
        <v>43957</v>
      </c>
      <c r="AW384" s="222" t="n">
        <v>14665.76699029126</v>
      </c>
      <c r="AX384" s="222" t="n"/>
      <c r="AY384" s="223" t="n"/>
      <c r="AZ384" s="52" t="n"/>
      <c r="BA384" s="137" t="n"/>
      <c r="BB384" s="138" t="inlineStr">
        <is>
          <t xml:space="preserve"> </t>
        </is>
      </c>
      <c r="BC384" s="52" t="n"/>
      <c r="BD384" s="219" t="n">
        <v>40800</v>
      </c>
      <c r="BE384" s="219" t="n">
        <v>27200</v>
      </c>
      <c r="BF384" s="219" t="n"/>
      <c r="BG384" s="120">
        <f>BF384+BE384+BD384</f>
        <v/>
      </c>
      <c r="BH384" s="217">
        <f>IF(LOWER(T384)="ILS",12,1)*BG384/VLOOKUP($T384,CPC_USDConversion_xlTbl[[Currency2]:[Units/1 USD]],2,FALSE)</f>
        <v/>
      </c>
      <c r="BI384" s="224">
        <f>BH384/VLOOKUP($S384,'CP$'!$B$5:$D$74,2,FALSE)</f>
        <v/>
      </c>
      <c r="BJ384" s="140" t="n">
        <v>75000</v>
      </c>
      <c r="BK384" s="140" t="n">
        <v>120000</v>
      </c>
      <c r="BL384" s="141">
        <f>IFERROR(U384/X384,"")</f>
        <v/>
      </c>
      <c r="BM384" s="141">
        <f>IFERROR(V384/X384,"")</f>
        <v/>
      </c>
      <c r="BN384" s="141">
        <f>IFERROR(W384/X384,"")</f>
        <v/>
      </c>
      <c r="BO384" s="141">
        <f>IFERROR(AA384/AD384,"")</f>
        <v/>
      </c>
      <c r="BP384" s="141">
        <f>IFERROR(AB384/AD384,"")</f>
        <v/>
      </c>
      <c r="BQ384" s="141">
        <f>IFERROR(AC384/AD384,"")</f>
        <v/>
      </c>
      <c r="BR384" s="119" t="n">
        <v>4</v>
      </c>
      <c r="BS384" s="119" t="n">
        <v>4</v>
      </c>
      <c r="BT384" s="119" t="n">
        <v>4</v>
      </c>
      <c r="BU384" s="119" t="n"/>
      <c r="BV384" s="119" t="n"/>
      <c r="BW384" s="119" t="n"/>
      <c r="BX384" s="119" t="n"/>
      <c r="BY384" s="119" t="n"/>
      <c r="BZ384" s="119" t="inlineStr">
        <is>
          <t>Employee</t>
        </is>
      </c>
      <c r="CA384" s="142" t="inlineStr">
        <is>
          <t>S51P</t>
        </is>
      </c>
      <c r="CB384" s="131" t="n">
        <v>1</v>
      </c>
      <c r="CC384" s="143">
        <f>IF(P384&gt;1,1,P384)*CB384</f>
        <v/>
      </c>
      <c r="CD384" s="143" t="n"/>
      <c r="CE384" s="222" t="n">
        <v>30768.04</v>
      </c>
      <c r="CF384" s="86" t="n"/>
      <c r="CG384" s="219" t="n">
        <v>78248.78048780489</v>
      </c>
      <c r="CH384" s="217">
        <f>IF(LOWER(T384)="ILS",12,1)*CG384/VLOOKUP($T384,CPC_USDConversion_xlTbl[[Currency2]:[Units/1 USD]],2,FALSE)</f>
        <v/>
      </c>
      <c r="CI384" s="225">
        <f>AF384</f>
        <v/>
      </c>
      <c r="CJ384" s="225">
        <f>IFERROR(CI384-CH384,"")</f>
        <v/>
      </c>
      <c r="CK384" s="140">
        <f>ROUND(AN384*CC384,-2)</f>
        <v/>
      </c>
      <c r="CL384" s="217">
        <f>CK384/VLOOKUP($T384,'USD Converstion'!$C$7:$D$174,2,FALSE)</f>
        <v/>
      </c>
      <c r="CM384" s="145">
        <f>IF(AD384&gt;X384,1,0)</f>
        <v/>
      </c>
      <c r="CN384" s="225">
        <f>IF(CM384&gt;0,AG384,0)</f>
        <v/>
      </c>
      <c r="CO384" s="225">
        <f>IF(CM384=0,0,AF384)</f>
        <v/>
      </c>
      <c r="CP384" s="146" t="n">
        <v>0</v>
      </c>
      <c r="CQ384" s="147" t="inlineStr">
        <is>
          <t>Regular</t>
        </is>
      </c>
      <c r="CR384" s="225">
        <f>AM384/VLOOKUP(T384,'USD Converstion'!$C$7:$D$174,2,FALSE)</f>
        <v/>
      </c>
      <c r="CS384" s="226">
        <f>AT384</f>
        <v/>
      </c>
      <c r="CT384" s="222" t="n">
        <v>0</v>
      </c>
      <c r="CU384" s="227" t="n"/>
      <c r="CV384" s="145">
        <f>IF(AX384&gt;0,1,0)</f>
        <v/>
      </c>
      <c r="CW384" s="145">
        <f>IF(AY384&gt;0,1,0)</f>
        <v/>
      </c>
      <c r="CX384" s="52" t="n">
        <v>0</v>
      </c>
      <c r="DM384">
        <f>IF(LOWER(T384)="ILS",12,1)*Y384/VLOOKUP($T384,CPC_USDConversion_xlTbl[[Currency2]:[Units/1 USD]],2,FALSE)</f>
        <v/>
      </c>
    </row>
    <row r="385">
      <c r="B385" s="113" t="n">
        <v>111867</v>
      </c>
      <c r="C385" s="113" t="n">
        <v>120691</v>
      </c>
      <c r="D385" s="113" t="n"/>
      <c r="E385" s="114" t="inlineStr">
        <is>
          <t>Nikita Karniushka</t>
        </is>
      </c>
      <c r="F385" s="152" t="inlineStr">
        <is>
          <t>Software Developer</t>
        </is>
      </c>
      <c r="G385" s="113" t="inlineStr">
        <is>
          <t>Minsk Development Center</t>
        </is>
      </c>
      <c r="H385" s="113" t="inlineStr">
        <is>
          <t>Borce Jakimovski</t>
        </is>
      </c>
      <c r="I385" s="113" t="inlineStr">
        <is>
          <t>Borce Jakimovski</t>
        </is>
      </c>
      <c r="J385" s="114" t="inlineStr">
        <is>
          <t>Neatsun Ziv</t>
        </is>
      </c>
      <c r="K385" s="114" t="inlineStr">
        <is>
          <t>Dorit Dor</t>
        </is>
      </c>
      <c r="L385" s="113" t="inlineStr">
        <is>
          <t>Products - R&amp;D</t>
        </is>
      </c>
      <c r="M385" s="115" t="n">
        <v>1</v>
      </c>
      <c r="N385" s="151">
        <f>LEFT(CA385,3)</f>
        <v/>
      </c>
      <c r="O385" s="216" t="n">
        <v>41935</v>
      </c>
      <c r="P385" s="118">
        <f>($D$5-O385)/365</f>
        <v/>
      </c>
      <c r="Q385" s="119">
        <f>Q385</f>
        <v/>
      </c>
      <c r="R385" s="52" t="n"/>
      <c r="S385" s="120" t="inlineStr">
        <is>
          <t>Belarus</t>
        </is>
      </c>
      <c r="T385" s="120" t="inlineStr">
        <is>
          <t>USD</t>
        </is>
      </c>
      <c r="U385" s="120" t="n">
        <v>59500</v>
      </c>
      <c r="V385" s="120" t="n"/>
      <c r="W385" s="120" t="n"/>
      <c r="X385" s="120">
        <f>W385+V385+U385</f>
        <v/>
      </c>
      <c r="Y385" s="121" t="n"/>
      <c r="Z385" s="121" t="n"/>
      <c r="AA385" s="122" t="n"/>
      <c r="AB385" s="122" t="n"/>
      <c r="AC385" s="122" t="n"/>
      <c r="AD385" s="123">
        <f>AC385+AB385+AA385</f>
        <v/>
      </c>
      <c r="AE385" s="124">
        <f>IFERROR(AD385/X385-1,"")</f>
        <v/>
      </c>
      <c r="AF385" s="217">
        <f>IF(LOWER(T385)="ILS",12,1)*X385/VLOOKUP($T385,CPC_USDConversion_xlTbl[[Currency2]:[Units/1 USD]],2,FALSE)</f>
        <v/>
      </c>
      <c r="AG385" s="217">
        <f>IF(LOWER(T385)="ILS",12,1)*AD385/VLOOKUP($T385,CPC_USDConversion_xlTbl[[Currency2]:[Units/1 USD]],2,FALSE)</f>
        <v/>
      </c>
      <c r="AH385" s="126">
        <f>AF385/VLOOKUP($S385,'CP$'!$B$5:$D$74,2,FALSE)</f>
        <v/>
      </c>
      <c r="AI385" s="126">
        <f>AG385/VLOOKUP($S385,'CP$'!$B$5:$D$74,2,FALSE)</f>
        <v/>
      </c>
      <c r="AJ385" s="52" t="n"/>
      <c r="AK385" s="127" t="inlineStr">
        <is>
          <t>Regular</t>
        </is>
      </c>
      <c r="AL385" s="218" t="n">
        <v>3800</v>
      </c>
      <c r="AM385" s="129" t="n"/>
      <c r="AN385" s="121" t="n"/>
      <c r="AO385" s="130" t="n"/>
      <c r="AP385" s="131">
        <f>IFERROR(AO385/AM385,"")</f>
        <v/>
      </c>
      <c r="AQ385" s="219">
        <f>AO385*CC385</f>
        <v/>
      </c>
      <c r="AR385" s="219" t="n"/>
      <c r="AS385" s="220">
        <f>AQ385-AR385</f>
        <v/>
      </c>
      <c r="AT385" s="217">
        <f>AS385/VLOOKUP($T385,'USD Converstion'!$C$7:$D$174,2,FALSE)</f>
        <v/>
      </c>
      <c r="AU385" s="52" t="n"/>
      <c r="AV385" s="221" t="n">
        <v>43615</v>
      </c>
      <c r="AW385" s="222" t="n">
        <v>5011.815533980583</v>
      </c>
      <c r="AX385" s="222" t="n"/>
      <c r="AY385" s="223" t="n"/>
      <c r="AZ385" s="52" t="n"/>
      <c r="BA385" s="137" t="n"/>
      <c r="BB385" s="138" t="inlineStr">
        <is>
          <t xml:space="preserve"> </t>
        </is>
      </c>
      <c r="BC385" s="52" t="n"/>
      <c r="BD385" s="219" t="n">
        <v>37000</v>
      </c>
      <c r="BE385" s="219" t="n"/>
      <c r="BF385" s="219" t="n"/>
      <c r="BG385" s="120">
        <f>BF385+BE385+BD385</f>
        <v/>
      </c>
      <c r="BH385" s="217">
        <f>IF(LOWER(T385)="ILS",12,1)*BG385/VLOOKUP($T385,CPC_USDConversion_xlTbl[[Currency2]:[Units/1 USD]],2,FALSE)</f>
        <v/>
      </c>
      <c r="BI385" s="224">
        <f>BH385/VLOOKUP($S385,'CP$'!$B$5:$D$74,2,FALSE)</f>
        <v/>
      </c>
      <c r="BJ385" s="140" t="n">
        <v>20000</v>
      </c>
      <c r="BK385" s="140" t="n">
        <v>44000</v>
      </c>
      <c r="BL385" s="141">
        <f>IFERROR(U385/X385,"")</f>
        <v/>
      </c>
      <c r="BM385" s="141">
        <f>IFERROR(V385/X385,"")</f>
        <v/>
      </c>
      <c r="BN385" s="141">
        <f>IFERROR(W385/X385,"")</f>
        <v/>
      </c>
      <c r="BO385" s="141">
        <f>IFERROR(AA385/AD385,"")</f>
        <v/>
      </c>
      <c r="BP385" s="141">
        <f>IFERROR(AB385/AD385,"")</f>
        <v/>
      </c>
      <c r="BQ385" s="141">
        <f>IFERROR(AC385/AD385,"")</f>
        <v/>
      </c>
      <c r="BR385" s="119" t="n">
        <v>4</v>
      </c>
      <c r="BS385" s="119" t="n">
        <v>4</v>
      </c>
      <c r="BT385" s="119" t="n">
        <v>4</v>
      </c>
      <c r="BU385" s="119" t="n"/>
      <c r="BV385" s="119" t="n"/>
      <c r="BW385" s="119" t="n"/>
      <c r="BX385" s="119" t="n"/>
      <c r="BY385" s="119" t="n"/>
      <c r="BZ385" s="119" t="inlineStr">
        <is>
          <t>Employee</t>
        </is>
      </c>
      <c r="CA385" s="142" t="inlineStr">
        <is>
          <t>D51P</t>
        </is>
      </c>
      <c r="CB385" s="131" t="n">
        <v>1</v>
      </c>
      <c r="CC385" s="143">
        <f>IF(P385&gt;1,1,P385)*CB385</f>
        <v/>
      </c>
      <c r="CD385" s="143" t="n"/>
      <c r="CE385" s="222" t="n">
        <v>5267.68</v>
      </c>
      <c r="CF385" s="86" t="n"/>
      <c r="CG385" s="219" t="n">
        <v>39224.39024390245</v>
      </c>
      <c r="CH385" s="217">
        <f>IF(LOWER(T385)="ILS",12,1)*CG385/VLOOKUP($T385,CPC_USDConversion_xlTbl[[Currency2]:[Units/1 USD]],2,FALSE)</f>
        <v/>
      </c>
      <c r="CI385" s="225">
        <f>AF385</f>
        <v/>
      </c>
      <c r="CJ385" s="225">
        <f>IFERROR(CI385-CH385,"")</f>
        <v/>
      </c>
      <c r="CK385" s="140">
        <f>ROUND(AN385*CC385,-2)</f>
        <v/>
      </c>
      <c r="CL385" s="217">
        <f>CK385/VLOOKUP($T385,'USD Converstion'!$C$7:$D$174,2,FALSE)</f>
        <v/>
      </c>
      <c r="CM385" s="145">
        <f>IF(AD385&gt;X385,1,0)</f>
        <v/>
      </c>
      <c r="CN385" s="225">
        <f>IF(CM385&gt;0,AG385,0)</f>
        <v/>
      </c>
      <c r="CO385" s="225">
        <f>IF(CM385=0,0,AF385)</f>
        <v/>
      </c>
      <c r="CP385" s="146" t="n">
        <v>0</v>
      </c>
      <c r="CQ385" s="147" t="inlineStr">
        <is>
          <t>Regular</t>
        </is>
      </c>
      <c r="CR385" s="225">
        <f>AM385/VLOOKUP(T385,'USD Converstion'!$C$7:$D$174,2,FALSE)</f>
        <v/>
      </c>
      <c r="CS385" s="226">
        <f>AT385</f>
        <v/>
      </c>
      <c r="CT385" s="222" t="n">
        <v>0</v>
      </c>
      <c r="CU385" s="227" t="n"/>
      <c r="CV385" s="145">
        <f>IF(AX385&gt;0,1,0)</f>
        <v/>
      </c>
      <c r="CW385" s="145">
        <f>IF(AY385&gt;0,1,0)</f>
        <v/>
      </c>
      <c r="CX385" s="52" t="n">
        <v>0</v>
      </c>
      <c r="DM385">
        <f>IF(LOWER(T385)="ILS",12,1)*Y385/VLOOKUP($T385,CPC_USDConversion_xlTbl[[Currency2]:[Units/1 USD]],2,FALSE)</f>
        <v/>
      </c>
    </row>
    <row r="386">
      <c r="B386" s="113" t="n">
        <v>128632</v>
      </c>
      <c r="C386" s="113" t="n">
        <v>85128</v>
      </c>
      <c r="D386" s="113" t="n">
        <v>112111</v>
      </c>
      <c r="E386" s="114" t="inlineStr">
        <is>
          <t>Christopher Knowles</t>
        </is>
      </c>
      <c r="F386" s="152" t="inlineStr">
        <is>
          <t>Client Executive</t>
        </is>
      </c>
      <c r="G386" s="113" t="inlineStr">
        <is>
          <t>Global SI Sales</t>
        </is>
      </c>
      <c r="H386" s="113" t="inlineStr">
        <is>
          <t>Kevin Purcell</t>
        </is>
      </c>
      <c r="I386" s="113" t="inlineStr">
        <is>
          <t>Kevin Purcell</t>
        </is>
      </c>
      <c r="J386" s="114" t="inlineStr">
        <is>
          <t>Francis Rauch</t>
        </is>
      </c>
      <c r="K386" s="114" t="inlineStr">
        <is>
          <t>Francis Rauch</t>
        </is>
      </c>
      <c r="L386" s="113" t="inlineStr">
        <is>
          <t>WW Channel Sales</t>
        </is>
      </c>
      <c r="M386" s="115" t="n">
        <v>1</v>
      </c>
      <c r="N386" s="151">
        <f>LEFT(CA386,3)</f>
        <v/>
      </c>
      <c r="O386" s="216" t="n">
        <v>43290</v>
      </c>
      <c r="P386" s="118">
        <f>($D$5-O386)/365</f>
        <v/>
      </c>
      <c r="Q386" s="119">
        <f>Q386</f>
        <v/>
      </c>
      <c r="R386" s="52" t="n"/>
      <c r="S386" s="120" t="inlineStr">
        <is>
          <t>Great Britain</t>
        </is>
      </c>
      <c r="T386" s="120" t="inlineStr">
        <is>
          <t>GBP</t>
        </is>
      </c>
      <c r="U386" s="120" t="n">
        <v>155750</v>
      </c>
      <c r="V386" s="120" t="n">
        <v>67572.72727272726</v>
      </c>
      <c r="W386" s="120" t="n"/>
      <c r="X386" s="120">
        <f>W386+V386+U386</f>
        <v/>
      </c>
      <c r="Y386" s="121" t="n"/>
      <c r="Z386" s="121" t="n"/>
      <c r="AA386" s="122" t="n"/>
      <c r="AB386" s="122" t="n"/>
      <c r="AC386" s="122" t="n"/>
      <c r="AD386" s="123">
        <f>AC386+AB386+AA386</f>
        <v/>
      </c>
      <c r="AE386" s="124">
        <f>IFERROR(AD386/X386-1,"")</f>
        <v/>
      </c>
      <c r="AF386" s="217">
        <f>IF(LOWER(T386)="ILS",12,1)*X386/VLOOKUP($T386,CPC_USDConversion_xlTbl[[Currency2]:[Units/1 USD]],2,FALSE)</f>
        <v/>
      </c>
      <c r="AG386" s="217">
        <f>IF(LOWER(T386)="ILS",12,1)*AD386/VLOOKUP($T386,CPC_USDConversion_xlTbl[[Currency2]:[Units/1 USD]],2,FALSE)</f>
        <v/>
      </c>
      <c r="AH386" s="126">
        <f>AF386/VLOOKUP($S386,'CP$'!$B$5:$D$74,2,FALSE)</f>
        <v/>
      </c>
      <c r="AI386" s="126">
        <f>AG386/VLOOKUP($S386,'CP$'!$B$5:$D$74,2,FALSE)</f>
        <v/>
      </c>
      <c r="AJ386" s="52" t="n"/>
      <c r="AK386" s="127" t="inlineStr">
        <is>
          <t>Sales Variable</t>
        </is>
      </c>
      <c r="AL386" s="218" t="n"/>
      <c r="AM386" s="129" t="n"/>
      <c r="AN386" s="121" t="n"/>
      <c r="AO386" s="130" t="n"/>
      <c r="AP386" s="131">
        <f>IFERROR(AO386/AM386,"")</f>
        <v/>
      </c>
      <c r="AQ386" s="219">
        <f>AO386*CC386</f>
        <v/>
      </c>
      <c r="AR386" s="219" t="n"/>
      <c r="AS386" s="220">
        <f>AQ386-AR386</f>
        <v/>
      </c>
      <c r="AT386" s="217">
        <f>AS386/VLOOKUP($T386,'USD Converstion'!$C$7:$D$174,2,FALSE)</f>
        <v/>
      </c>
      <c r="AU386" s="52" t="n"/>
      <c r="AV386" s="221" t="n">
        <v>43957</v>
      </c>
      <c r="AW386" s="222" t="n">
        <v>58361.78640776699</v>
      </c>
      <c r="AX386" s="222" t="n"/>
      <c r="AY386" s="223" t="n"/>
      <c r="AZ386" s="52" t="n"/>
      <c r="BA386" s="137" t="inlineStr">
        <is>
          <t>August, 2020 - Organization change to One-Time Bonus: 1000</t>
        </is>
      </c>
      <c r="BB386" s="138" t="inlineStr">
        <is>
          <t xml:space="preserve"> </t>
        </is>
      </c>
      <c r="BC386" s="52" t="n"/>
      <c r="BD386" s="219" t="n">
        <v>111000</v>
      </c>
      <c r="BE386" s="219" t="n">
        <v>74000</v>
      </c>
      <c r="BF386" s="219" t="n"/>
      <c r="BG386" s="120">
        <f>BF386+BE386+BD386</f>
        <v/>
      </c>
      <c r="BH386" s="217">
        <f>IF(LOWER(T386)="ILS",12,1)*BG386/VLOOKUP($T386,CPC_USDConversion_xlTbl[[Currency2]:[Units/1 USD]],2,FALSE)</f>
        <v/>
      </c>
      <c r="BI386" s="224">
        <f>BH386/VLOOKUP($S386,'CP$'!$B$5:$D$74,2,FALSE)</f>
        <v/>
      </c>
      <c r="BJ386" s="140" t="n">
        <v>140000</v>
      </c>
      <c r="BK386" s="140" t="n">
        <v>230000</v>
      </c>
      <c r="BL386" s="141">
        <f>IFERROR(U386/X386,"")</f>
        <v/>
      </c>
      <c r="BM386" s="141">
        <f>IFERROR(V386/X386,"")</f>
        <v/>
      </c>
      <c r="BN386" s="141">
        <f>IFERROR(W386/X386,"")</f>
        <v/>
      </c>
      <c r="BO386" s="141">
        <f>IFERROR(AA386/AD386,"")</f>
        <v/>
      </c>
      <c r="BP386" s="141">
        <f>IFERROR(AB386/AD386,"")</f>
        <v/>
      </c>
      <c r="BQ386" s="141">
        <f>IFERROR(AC386/AD386,"")</f>
        <v/>
      </c>
      <c r="BR386" s="119" t="n">
        <v>4</v>
      </c>
      <c r="BS386" s="119" t="n">
        <v>4</v>
      </c>
      <c r="BT386" s="119" t="n">
        <v>4</v>
      </c>
      <c r="BU386" s="119" t="n"/>
      <c r="BV386" s="119" t="n"/>
      <c r="BW386" s="119" t="n"/>
      <c r="BX386" s="119" t="n"/>
      <c r="BY386" s="119" t="n"/>
      <c r="BZ386" s="119" t="inlineStr">
        <is>
          <t>Employee</t>
        </is>
      </c>
      <c r="CA386" s="142" t="inlineStr">
        <is>
          <t>S34P</t>
        </is>
      </c>
      <c r="CB386" s="131" t="n">
        <v>1</v>
      </c>
      <c r="CC386" s="143">
        <f>IF(P386&gt;1,1,P386)*CB386</f>
        <v/>
      </c>
      <c r="CD386" s="143" t="n"/>
      <c r="CE386" s="222" t="n">
        <v>137199.12</v>
      </c>
      <c r="CF386" s="86" t="n"/>
      <c r="CG386" s="219" t="n">
        <v>186541.4634146342</v>
      </c>
      <c r="CH386" s="217">
        <f>IF(LOWER(T386)="ILS",12,1)*CG386/VLOOKUP($T386,CPC_USDConversion_xlTbl[[Currency2]:[Units/1 USD]],2,FALSE)</f>
        <v/>
      </c>
      <c r="CI386" s="225">
        <f>AF386</f>
        <v/>
      </c>
      <c r="CJ386" s="225">
        <f>IFERROR(CI386-CH386,"")</f>
        <v/>
      </c>
      <c r="CK386" s="140">
        <f>ROUND(AN386*CC386,-2)</f>
        <v/>
      </c>
      <c r="CL386" s="217">
        <f>CK386/VLOOKUP($T386,'USD Converstion'!$C$7:$D$174,2,FALSE)</f>
        <v/>
      </c>
      <c r="CM386" s="145">
        <f>IF(AD386&gt;X386,1,0)</f>
        <v/>
      </c>
      <c r="CN386" s="225">
        <f>IF(CM386&gt;0,AG386,0)</f>
        <v/>
      </c>
      <c r="CO386" s="225">
        <f>IF(CM386=0,0,AF386)</f>
        <v/>
      </c>
      <c r="CP386" s="146" t="n">
        <v>0</v>
      </c>
      <c r="CQ386" s="147" t="inlineStr">
        <is>
          <t>Regular</t>
        </is>
      </c>
      <c r="CR386" s="225">
        <f>AM386/VLOOKUP(T386,'USD Converstion'!$C$7:$D$174,2,FALSE)</f>
        <v/>
      </c>
      <c r="CS386" s="226">
        <f>AT386</f>
        <v/>
      </c>
      <c r="CT386" s="222" t="n">
        <v>0</v>
      </c>
      <c r="CU386" s="227" t="n"/>
      <c r="CV386" s="145">
        <f>IF(AX386&gt;0,1,0)</f>
        <v/>
      </c>
      <c r="CW386" s="145">
        <f>IF(AY386&gt;0,1,0)</f>
        <v/>
      </c>
      <c r="CX386" s="52" t="n">
        <v>0</v>
      </c>
      <c r="DM386">
        <f>IF(LOWER(T386)="ILS",12,1)*Y386/VLOOKUP($T386,CPC_USDConversion_xlTbl[[Currency2]:[Units/1 USD]],2,FALSE)</f>
        <v/>
      </c>
    </row>
    <row r="387">
      <c r="B387" s="113" t="n">
        <v>125752</v>
      </c>
      <c r="C387" s="113" t="n">
        <v>92704</v>
      </c>
      <c r="D387" s="113" t="n">
        <v>32215</v>
      </c>
      <c r="E387" s="114" t="inlineStr">
        <is>
          <t>Aime Lejeune</t>
        </is>
      </c>
      <c r="F387" s="152" t="inlineStr">
        <is>
          <t>Major Account Manager</t>
        </is>
      </c>
      <c r="G387" s="113" t="inlineStr">
        <is>
          <t>Belux</t>
        </is>
      </c>
      <c r="H387" s="113" t="inlineStr">
        <is>
          <t>Tom Sluys</t>
        </is>
      </c>
      <c r="I387" s="113" t="inlineStr">
        <is>
          <t>Ken Tomassen</t>
        </is>
      </c>
      <c r="J387" s="114" t="inlineStr">
        <is>
          <t>Thorsten Freitag</t>
        </is>
      </c>
      <c r="K387" s="114" t="inlineStr">
        <is>
          <t>Bruno Darmon</t>
        </is>
      </c>
      <c r="L387" s="113" t="inlineStr">
        <is>
          <t>EMEA Sales</t>
        </is>
      </c>
      <c r="M387" s="115" t="n">
        <v>1</v>
      </c>
      <c r="N387" s="151">
        <f>LEFT(CA387,3)</f>
        <v/>
      </c>
      <c r="O387" s="216" t="n">
        <v>42135</v>
      </c>
      <c r="P387" s="118">
        <f>($D$5-O387)/365</f>
        <v/>
      </c>
      <c r="Q387" s="119">
        <f>Q387</f>
        <v/>
      </c>
      <c r="R387" s="52" t="n"/>
      <c r="S387" s="120" t="inlineStr">
        <is>
          <t>Belgium</t>
        </is>
      </c>
      <c r="T387" s="120" t="inlineStr">
        <is>
          <t>EUR</t>
        </is>
      </c>
      <c r="U387" s="120" t="n">
        <v>148250</v>
      </c>
      <c r="V387" s="120" t="n">
        <v>67572.72727272726</v>
      </c>
      <c r="W387" s="120" t="n"/>
      <c r="X387" s="120">
        <f>W387+V387+U387</f>
        <v/>
      </c>
      <c r="Y387" s="121" t="n"/>
      <c r="Z387" s="121" t="n"/>
      <c r="AA387" s="122" t="n"/>
      <c r="AB387" s="122" t="n"/>
      <c r="AC387" s="122" t="n"/>
      <c r="AD387" s="123">
        <f>AC387+AB387+AA387</f>
        <v/>
      </c>
      <c r="AE387" s="124">
        <f>IFERROR(AD387/X387-1,"")</f>
        <v/>
      </c>
      <c r="AF387" s="217">
        <f>IF(LOWER(T387)="ILS",12,1)*X387/VLOOKUP($T387,CPC_USDConversion_xlTbl[[Currency2]:[Units/1 USD]],2,FALSE)</f>
        <v/>
      </c>
      <c r="AG387" s="217">
        <f>IF(LOWER(T387)="ILS",12,1)*AD387/VLOOKUP($T387,CPC_USDConversion_xlTbl[[Currency2]:[Units/1 USD]],2,FALSE)</f>
        <v/>
      </c>
      <c r="AH387" s="126">
        <f>AF387/VLOOKUP($S387,'CP$'!$B$5:$D$74,2,FALSE)</f>
        <v/>
      </c>
      <c r="AI387" s="126">
        <f>AG387/VLOOKUP($S387,'CP$'!$B$5:$D$74,2,FALSE)</f>
        <v/>
      </c>
      <c r="AJ387" s="52" t="n"/>
      <c r="AK387" s="127" t="inlineStr">
        <is>
          <t>Sales Variable</t>
        </is>
      </c>
      <c r="AL387" s="218" t="n"/>
      <c r="AM387" s="129" t="n"/>
      <c r="AN387" s="121" t="n"/>
      <c r="AO387" s="130" t="n"/>
      <c r="AP387" s="131">
        <f>IFERROR(AO387/AM387,"")</f>
        <v/>
      </c>
      <c r="AQ387" s="219">
        <f>AO387*CC387</f>
        <v/>
      </c>
      <c r="AR387" s="219" t="n"/>
      <c r="AS387" s="220">
        <f>AQ387-AR387</f>
        <v/>
      </c>
      <c r="AT387" s="217">
        <f>AS387/VLOOKUP($T387,'USD Converstion'!$C$7:$D$174,2,FALSE)</f>
        <v/>
      </c>
      <c r="AU387" s="52" t="n"/>
      <c r="AV387" s="221" t="n">
        <v>43957</v>
      </c>
      <c r="AW387" s="222" t="n">
        <v>29231.10679611651</v>
      </c>
      <c r="AX387" s="222" t="n"/>
      <c r="AY387" s="223" t="n"/>
      <c r="AZ387" s="52" t="n"/>
      <c r="BA387" s="137" t="inlineStr">
        <is>
          <t>May, 2020 - Compensation change to RSU:30000 || April, 2020 - Compensation change from Yearly Salary:100089, Yearly Commission:66000, Total Compensation:166089 to Yearly Salary:114000, Yearly Commission:76000, Total Compensation:185000</t>
        </is>
      </c>
      <c r="BB387" s="138" t="inlineStr">
        <is>
          <t xml:space="preserve"> </t>
        </is>
      </c>
      <c r="BC387" s="52" t="n"/>
      <c r="BD387" s="219" t="n">
        <v>100089</v>
      </c>
      <c r="BE387" s="219" t="n">
        <v>66000</v>
      </c>
      <c r="BF387" s="219" t="n"/>
      <c r="BG387" s="120">
        <f>BF387+BE387+BD387</f>
        <v/>
      </c>
      <c r="BH387" s="217">
        <f>IF(LOWER(T387)="ILS",12,1)*BG387/VLOOKUP($T387,CPC_USDConversion_xlTbl[[Currency2]:[Units/1 USD]],2,FALSE)</f>
        <v/>
      </c>
      <c r="BI387" s="224">
        <f>BH387/VLOOKUP($S387,'CP$'!$B$5:$D$74,2,FALSE)</f>
        <v/>
      </c>
      <c r="BJ387" s="140" t="n">
        <v>120000</v>
      </c>
      <c r="BK387" s="140" t="n">
        <v>185000</v>
      </c>
      <c r="BL387" s="141">
        <f>IFERROR(U387/X387,"")</f>
        <v/>
      </c>
      <c r="BM387" s="141">
        <f>IFERROR(V387/X387,"")</f>
        <v/>
      </c>
      <c r="BN387" s="141">
        <f>IFERROR(W387/X387,"")</f>
        <v/>
      </c>
      <c r="BO387" s="141">
        <f>IFERROR(AA387/AD387,"")</f>
        <v/>
      </c>
      <c r="BP387" s="141">
        <f>IFERROR(AB387/AD387,"")</f>
        <v/>
      </c>
      <c r="BQ387" s="141">
        <f>IFERROR(AC387/AD387,"")</f>
        <v/>
      </c>
      <c r="BR387" s="119" t="n">
        <v>3</v>
      </c>
      <c r="BS387" s="119" t="n">
        <v>4</v>
      </c>
      <c r="BT387" s="119" t="n">
        <v>4</v>
      </c>
      <c r="BU387" s="119" t="n"/>
      <c r="BV387" s="119" t="n"/>
      <c r="BW387" s="119" t="n"/>
      <c r="BX387" s="119" t="n"/>
      <c r="BY387" s="119" t="n"/>
      <c r="BZ387" s="119" t="inlineStr">
        <is>
          <t>Employee</t>
        </is>
      </c>
      <c r="CA387" s="142" t="inlineStr">
        <is>
          <t>S43P</t>
        </is>
      </c>
      <c r="CB387" s="131" t="n">
        <v>1</v>
      </c>
      <c r="CC387" s="143">
        <f>IF(P387&gt;1,1,P387)*CB387</f>
        <v/>
      </c>
      <c r="CD387" s="143" t="n"/>
      <c r="CE387" s="222" t="n">
        <v>93980.2</v>
      </c>
      <c r="CF387" s="86" t="n"/>
      <c r="CG387" s="219" t="n">
        <v>180687.8048780488</v>
      </c>
      <c r="CH387" s="217">
        <f>IF(LOWER(T387)="ILS",12,1)*CG387/VLOOKUP($T387,CPC_USDConversion_xlTbl[[Currency2]:[Units/1 USD]],2,FALSE)</f>
        <v/>
      </c>
      <c r="CI387" s="225">
        <f>AF387</f>
        <v/>
      </c>
      <c r="CJ387" s="225">
        <f>IFERROR(CI387-CH387,"")</f>
        <v/>
      </c>
      <c r="CK387" s="140">
        <f>ROUND(AN387*CC387,-2)</f>
        <v/>
      </c>
      <c r="CL387" s="217">
        <f>CK387/VLOOKUP($T387,'USD Converstion'!$C$7:$D$174,2,FALSE)</f>
        <v/>
      </c>
      <c r="CM387" s="145">
        <f>IF(AD387&gt;X387,1,0)</f>
        <v/>
      </c>
      <c r="CN387" s="225">
        <f>IF(CM387&gt;0,AG387,0)</f>
        <v/>
      </c>
      <c r="CO387" s="225">
        <f>IF(CM387=0,0,AF387)</f>
        <v/>
      </c>
      <c r="CP387" s="146" t="n">
        <v>0</v>
      </c>
      <c r="CQ387" s="147" t="inlineStr">
        <is>
          <t>Regular</t>
        </is>
      </c>
      <c r="CR387" s="225">
        <f>AM387/VLOOKUP(T387,'USD Converstion'!$C$7:$D$174,2,FALSE)</f>
        <v/>
      </c>
      <c r="CS387" s="226">
        <f>AT387</f>
        <v/>
      </c>
      <c r="CT387" s="222" t="n">
        <v>0</v>
      </c>
      <c r="CU387" s="227" t="n"/>
      <c r="CV387" s="145">
        <f>IF(AX387&gt;0,1,0)</f>
        <v/>
      </c>
      <c r="CW387" s="145">
        <f>IF(AY387&gt;0,1,0)</f>
        <v/>
      </c>
      <c r="CX387" s="52" t="n">
        <v>0</v>
      </c>
      <c r="DM387">
        <f>IF(LOWER(T387)="ILS",12,1)*Y387/VLOOKUP($T387,CPC_USDConversion_xlTbl[[Currency2]:[Units/1 USD]],2,FALSE)</f>
        <v/>
      </c>
    </row>
    <row r="388">
      <c r="B388" s="113" t="n">
        <v>137689</v>
      </c>
      <c r="C388" s="113" t="n">
        <v>108391</v>
      </c>
      <c r="D388" s="113" t="n">
        <v>112166</v>
      </c>
      <c r="E388" s="114" t="inlineStr">
        <is>
          <t>Annette Berg</t>
        </is>
      </c>
      <c r="F388" s="152" t="inlineStr">
        <is>
          <t>Office Manager</t>
        </is>
      </c>
      <c r="G388" s="113" t="inlineStr">
        <is>
          <t>Denmark</t>
        </is>
      </c>
      <c r="H388" s="113" t="inlineStr">
        <is>
          <t>Lars Hermind</t>
        </is>
      </c>
      <c r="I388" s="113" t="inlineStr">
        <is>
          <t>Ken Tomassen</t>
        </is>
      </c>
      <c r="J388" s="114" t="inlineStr">
        <is>
          <t>Thorsten Freitag</t>
        </is>
      </c>
      <c r="K388" s="114" t="inlineStr">
        <is>
          <t>Bruno Darmon</t>
        </is>
      </c>
      <c r="L388" s="113" t="inlineStr">
        <is>
          <t>EMEA Sales</t>
        </is>
      </c>
      <c r="M388" s="115" t="n">
        <v>1</v>
      </c>
      <c r="N388" s="151">
        <f>LEFT(CA388,3)</f>
        <v/>
      </c>
      <c r="O388" s="216" t="n">
        <v>43466</v>
      </c>
      <c r="P388" s="118">
        <f>($D$5-O388)/365</f>
        <v/>
      </c>
      <c r="Q388" s="119">
        <f>Q388</f>
        <v/>
      </c>
      <c r="R388" s="52" t="n"/>
      <c r="S388" s="120" t="inlineStr">
        <is>
          <t>Denmark</t>
        </is>
      </c>
      <c r="T388" s="120" t="inlineStr">
        <is>
          <t>DKK</t>
        </is>
      </c>
      <c r="U388" s="120" t="n">
        <v>678250</v>
      </c>
      <c r="V388" s="120" t="n"/>
      <c r="W388" s="120" t="n">
        <v>29071.42857142857</v>
      </c>
      <c r="X388" s="120">
        <f>W388+V388+U388</f>
        <v/>
      </c>
      <c r="Y388" s="121" t="n"/>
      <c r="Z388" s="121" t="n"/>
      <c r="AA388" s="122" t="n"/>
      <c r="AB388" s="122" t="n"/>
      <c r="AC388" s="122" t="n"/>
      <c r="AD388" s="123">
        <f>AC388+AB388+AA388</f>
        <v/>
      </c>
      <c r="AE388" s="124">
        <f>IFERROR(AD388/X388-1,"")</f>
        <v/>
      </c>
      <c r="AF388" s="217">
        <f>IF(LOWER(T388)="ILS",12,1)*X388/VLOOKUP($T388,CPC_USDConversion_xlTbl[[Currency2]:[Units/1 USD]],2,FALSE)</f>
        <v/>
      </c>
      <c r="AG388" s="217">
        <f>IF(LOWER(T388)="ILS",12,1)*AD388/VLOOKUP($T388,CPC_USDConversion_xlTbl[[Currency2]:[Units/1 USD]],2,FALSE)</f>
        <v/>
      </c>
      <c r="AH388" s="126">
        <f>AF388/VLOOKUP($S388,'CP$'!$B$5:$D$74,2,FALSE)</f>
        <v/>
      </c>
      <c r="AI388" s="126">
        <f>AG388/VLOOKUP($S388,'CP$'!$B$5:$D$74,2,FALSE)</f>
        <v/>
      </c>
      <c r="AJ388" s="52" t="n"/>
      <c r="AK388" s="127" t="inlineStr">
        <is>
          <t>Target Bonus</t>
        </is>
      </c>
      <c r="AL388" s="218" t="n">
        <v>29917.80821917808</v>
      </c>
      <c r="AM388" s="129" t="n">
        <v>30000</v>
      </c>
      <c r="AN388" s="121" t="n"/>
      <c r="AO388" s="130" t="n"/>
      <c r="AP388" s="131">
        <f>IFERROR(AO388/AM388,"")</f>
        <v/>
      </c>
      <c r="AQ388" s="219">
        <f>AO388*CC388</f>
        <v/>
      </c>
      <c r="AR388" s="219" t="n"/>
      <c r="AS388" s="220">
        <f>AQ388-AR388</f>
        <v/>
      </c>
      <c r="AT388" s="217">
        <f>AS388/VLOOKUP($T388,'USD Converstion'!$C$7:$D$174,2,FALSE)</f>
        <v/>
      </c>
      <c r="AU388" s="52" t="n"/>
      <c r="AV388" s="221" t="n"/>
      <c r="AW388" s="222" t="n"/>
      <c r="AX388" s="222" t="n"/>
      <c r="AY388" s="223" t="n"/>
      <c r="AZ388" s="52" t="n"/>
      <c r="BA388" s="137" t="inlineStr">
        <is>
          <t>January, 2021 - Organization change from JS:P53P to JS:P43P</t>
        </is>
      </c>
      <c r="BB388" s="138" t="inlineStr">
        <is>
          <t xml:space="preserve"> </t>
        </is>
      </c>
      <c r="BC388" s="52" t="n"/>
      <c r="BD388" s="219" t="n">
        <v>525000</v>
      </c>
      <c r="BE388" s="219" t="n"/>
      <c r="BF388" s="219" t="n">
        <v>25000</v>
      </c>
      <c r="BG388" s="120">
        <f>BF388+BE388+BD388</f>
        <v/>
      </c>
      <c r="BH388" s="217">
        <f>IF(LOWER(T388)="ILS",12,1)*BG388/VLOOKUP($T388,CPC_USDConversion_xlTbl[[Currency2]:[Units/1 USD]],2,FALSE)</f>
        <v/>
      </c>
      <c r="BI388" s="224">
        <f>BH388/VLOOKUP($S388,'CP$'!$B$5:$D$74,2,FALSE)</f>
        <v/>
      </c>
      <c r="BJ388" s="140" t="n">
        <v>450000</v>
      </c>
      <c r="BK388" s="140" t="n">
        <v>565000</v>
      </c>
      <c r="BL388" s="141">
        <f>IFERROR(U388/X388,"")</f>
        <v/>
      </c>
      <c r="BM388" s="141">
        <f>IFERROR(V388/X388,"")</f>
        <v/>
      </c>
      <c r="BN388" s="141">
        <f>IFERROR(W388/X388,"")</f>
        <v/>
      </c>
      <c r="BO388" s="141">
        <f>IFERROR(AA388/AD388,"")</f>
        <v/>
      </c>
      <c r="BP388" s="141">
        <f>IFERROR(AB388/AD388,"")</f>
        <v/>
      </c>
      <c r="BQ388" s="141">
        <f>IFERROR(AC388/AD388,"")</f>
        <v/>
      </c>
      <c r="BR388" s="119" t="n">
        <v>4</v>
      </c>
      <c r="BS388" s="119" t="n">
        <v>4</v>
      </c>
      <c r="BT388" s="119" t="n">
        <v>5</v>
      </c>
      <c r="BU388" s="119" t="n"/>
      <c r="BV388" s="119" t="n"/>
      <c r="BW388" s="119" t="n"/>
      <c r="BX388" s="119" t="n"/>
      <c r="BY388" s="119" t="n"/>
      <c r="BZ388" s="119" t="inlineStr">
        <is>
          <t>Employee</t>
        </is>
      </c>
      <c r="CA388" s="142" t="inlineStr">
        <is>
          <t>P43P</t>
        </is>
      </c>
      <c r="CB388" s="131" t="n">
        <v>1</v>
      </c>
      <c r="CC388" s="143">
        <f>IF(P388&gt;1,1,P388)*CB388</f>
        <v/>
      </c>
      <c r="CD388" s="143" t="n"/>
      <c r="CE388" s="222" t="n"/>
      <c r="CF388" s="86" t="n"/>
      <c r="CG388" s="219" t="n">
        <v>551419.512195122</v>
      </c>
      <c r="CH388" s="217">
        <f>IF(LOWER(T388)="ILS",12,1)*CG388/VLOOKUP($T388,CPC_USDConversion_xlTbl[[Currency2]:[Units/1 USD]],2,FALSE)</f>
        <v/>
      </c>
      <c r="CI388" s="225">
        <f>AF388</f>
        <v/>
      </c>
      <c r="CJ388" s="225">
        <f>IFERROR(CI388-CH388,"")</f>
        <v/>
      </c>
      <c r="CK388" s="140">
        <f>ROUND(AN388*CC388,-2)</f>
        <v/>
      </c>
      <c r="CL388" s="217">
        <f>CK388/VLOOKUP($T388,'USD Converstion'!$C$7:$D$174,2,FALSE)</f>
        <v/>
      </c>
      <c r="CM388" s="145">
        <f>IF(AD388&gt;X388,1,0)</f>
        <v/>
      </c>
      <c r="CN388" s="225">
        <f>IF(CM388&gt;0,AG388,0)</f>
        <v/>
      </c>
      <c r="CO388" s="225">
        <f>IF(CM388=0,0,AF388)</f>
        <v/>
      </c>
      <c r="CP388" s="146" t="n">
        <v>0</v>
      </c>
      <c r="CQ388" s="147" t="inlineStr">
        <is>
          <t>Regular</t>
        </is>
      </c>
      <c r="CR388" s="225">
        <f>AM388/VLOOKUP(T388,'USD Converstion'!$C$7:$D$174,2,FALSE)</f>
        <v/>
      </c>
      <c r="CS388" s="226">
        <f>AT388</f>
        <v/>
      </c>
      <c r="CT388" s="222" t="n">
        <v>0</v>
      </c>
      <c r="CU388" s="227" t="n"/>
      <c r="CV388" s="145">
        <f>IF(AX388&gt;0,1,0)</f>
        <v/>
      </c>
      <c r="CW388" s="145">
        <f>IF(AY388&gt;0,1,0)</f>
        <v/>
      </c>
      <c r="CX388" s="52" t="n">
        <v>0</v>
      </c>
      <c r="DM388">
        <f>IF(LOWER(T388)="ILS",12,1)*Y388/VLOOKUP($T388,CPC_USDConversion_xlTbl[[Currency2]:[Units/1 USD]],2,FALSE)</f>
        <v/>
      </c>
    </row>
    <row r="389">
      <c r="B389" s="113" t="n">
        <v>102056</v>
      </c>
      <c r="C389" s="113" t="n">
        <v>28406</v>
      </c>
      <c r="D389" s="113" t="n">
        <v>99617</v>
      </c>
      <c r="E389" s="114" t="inlineStr">
        <is>
          <t>Bas Van Kesteren</t>
        </is>
      </c>
      <c r="F389" s="152" t="inlineStr">
        <is>
          <t xml:space="preserve">Sales Manager Channel </t>
        </is>
      </c>
      <c r="G389" s="113" t="inlineStr">
        <is>
          <t>Netherlands</t>
        </is>
      </c>
      <c r="H389" s="113" t="inlineStr">
        <is>
          <t>Arthur van Uden</t>
        </is>
      </c>
      <c r="I389" s="113" t="inlineStr">
        <is>
          <t>Ken Tomassen</t>
        </is>
      </c>
      <c r="J389" s="114" t="inlineStr">
        <is>
          <t>Thorsten Freitag</t>
        </is>
      </c>
      <c r="K389" s="114" t="inlineStr">
        <is>
          <t>Bruno Darmon</t>
        </is>
      </c>
      <c r="L389" s="113" t="inlineStr">
        <is>
          <t>EMEA Sales</t>
        </is>
      </c>
      <c r="M389" s="115" t="n">
        <v>1</v>
      </c>
      <c r="N389" s="151">
        <f>LEFT(CA389,3)</f>
        <v/>
      </c>
      <c r="O389" s="216" t="n">
        <v>42705</v>
      </c>
      <c r="P389" s="118">
        <f>($D$5-O389)/365</f>
        <v/>
      </c>
      <c r="Q389" s="119">
        <f>Q389</f>
        <v/>
      </c>
      <c r="R389" s="52" t="n"/>
      <c r="S389" s="120" t="inlineStr">
        <is>
          <t>Netherlands</t>
        </is>
      </c>
      <c r="T389" s="120" t="inlineStr">
        <is>
          <t>EUR</t>
        </is>
      </c>
      <c r="U389" s="120" t="n">
        <v>122000</v>
      </c>
      <c r="V389" s="120" t="n">
        <v>54845.45454545454</v>
      </c>
      <c r="W389" s="120" t="n"/>
      <c r="X389" s="120">
        <f>W389+V389+U389</f>
        <v/>
      </c>
      <c r="Y389" s="121" t="n"/>
      <c r="Z389" s="121" t="n"/>
      <c r="AA389" s="122" t="n"/>
      <c r="AB389" s="122" t="n"/>
      <c r="AC389" s="122" t="n"/>
      <c r="AD389" s="123">
        <f>AC389+AB389+AA389</f>
        <v/>
      </c>
      <c r="AE389" s="124">
        <f>IFERROR(AD389/X389-1,"")</f>
        <v/>
      </c>
      <c r="AF389" s="217">
        <f>IF(LOWER(T389)="ILS",12,1)*X389/VLOOKUP($T389,CPC_USDConversion_xlTbl[[Currency2]:[Units/1 USD]],2,FALSE)</f>
        <v/>
      </c>
      <c r="AG389" s="217">
        <f>IF(LOWER(T389)="ILS",12,1)*AD389/VLOOKUP($T389,CPC_USDConversion_xlTbl[[Currency2]:[Units/1 USD]],2,FALSE)</f>
        <v/>
      </c>
      <c r="AH389" s="126">
        <f>AF389/VLOOKUP($S389,'CP$'!$B$5:$D$74,2,FALSE)</f>
        <v/>
      </c>
      <c r="AI389" s="126">
        <f>AG389/VLOOKUP($S389,'CP$'!$B$5:$D$74,2,FALSE)</f>
        <v/>
      </c>
      <c r="AJ389" s="52" t="n"/>
      <c r="AK389" s="127" t="inlineStr">
        <is>
          <t>Sales Variable</t>
        </is>
      </c>
      <c r="AL389" s="218" t="n"/>
      <c r="AM389" s="129" t="n"/>
      <c r="AN389" s="121" t="n"/>
      <c r="AO389" s="130" t="n"/>
      <c r="AP389" s="131">
        <f>IFERROR(AO389/AM389,"")</f>
        <v/>
      </c>
      <c r="AQ389" s="219">
        <f>AO389*CC389</f>
        <v/>
      </c>
      <c r="AR389" s="219" t="n"/>
      <c r="AS389" s="220">
        <f>AQ389-AR389</f>
        <v/>
      </c>
      <c r="AT389" s="217">
        <f>AS389/VLOOKUP($T389,'USD Converstion'!$C$7:$D$174,2,FALSE)</f>
        <v/>
      </c>
      <c r="AU389" s="52" t="n"/>
      <c r="AV389" s="221" t="n">
        <v>43957</v>
      </c>
      <c r="AW389" s="222" t="n">
        <v>19589.26213592233</v>
      </c>
      <c r="AX389" s="222" t="n"/>
      <c r="AY389" s="223" t="n"/>
      <c r="AZ389" s="52" t="n"/>
      <c r="BA389" s="137" t="n"/>
      <c r="BB389" s="138" t="inlineStr">
        <is>
          <t xml:space="preserve"> </t>
        </is>
      </c>
      <c r="BC389" s="52" t="n"/>
      <c r="BD389" s="219" t="n">
        <v>87600</v>
      </c>
      <c r="BE389" s="219" t="n">
        <v>58400</v>
      </c>
      <c r="BF389" s="219" t="n"/>
      <c r="BG389" s="120">
        <f>BF389+BE389+BD389</f>
        <v/>
      </c>
      <c r="BH389" s="217">
        <f>IF(LOWER(T389)="ILS",12,1)*BG389/VLOOKUP($T389,CPC_USDConversion_xlTbl[[Currency2]:[Units/1 USD]],2,FALSE)</f>
        <v/>
      </c>
      <c r="BI389" s="224">
        <f>BH389/VLOOKUP($S389,'CP$'!$B$5:$D$74,2,FALSE)</f>
        <v/>
      </c>
      <c r="BJ389" s="140" t="n">
        <v>100000</v>
      </c>
      <c r="BK389" s="140" t="n">
        <v>160000</v>
      </c>
      <c r="BL389" s="141">
        <f>IFERROR(U389/X389,"")</f>
        <v/>
      </c>
      <c r="BM389" s="141">
        <f>IFERROR(V389/X389,"")</f>
        <v/>
      </c>
      <c r="BN389" s="141">
        <f>IFERROR(W389/X389,"")</f>
        <v/>
      </c>
      <c r="BO389" s="141">
        <f>IFERROR(AA389/AD389,"")</f>
        <v/>
      </c>
      <c r="BP389" s="141">
        <f>IFERROR(AB389/AD389,"")</f>
        <v/>
      </c>
      <c r="BQ389" s="141">
        <f>IFERROR(AC389/AD389,"")</f>
        <v/>
      </c>
      <c r="BR389" s="119" t="n">
        <v>2</v>
      </c>
      <c r="BS389" s="119" t="n">
        <v>3</v>
      </c>
      <c r="BT389" s="119" t="n">
        <v>4</v>
      </c>
      <c r="BU389" s="119" t="n"/>
      <c r="BV389" s="119" t="n"/>
      <c r="BW389" s="119" t="n"/>
      <c r="BX389" s="119" t="n"/>
      <c r="BY389" s="119" t="n"/>
      <c r="BZ389" s="119" t="inlineStr">
        <is>
          <t>Employee</t>
        </is>
      </c>
      <c r="CA389" s="142" t="inlineStr">
        <is>
          <t>S41M</t>
        </is>
      </c>
      <c r="CB389" s="131" t="n">
        <v>1</v>
      </c>
      <c r="CC389" s="143">
        <f>IF(P389&gt;1,1,P389)*CB389</f>
        <v/>
      </c>
      <c r="CD389" s="143" t="n"/>
      <c r="CE389" s="222" t="n">
        <v>76141.92</v>
      </c>
      <c r="CF389" s="86" t="n"/>
      <c r="CG389" s="219" t="n">
        <v>146541.4634146342</v>
      </c>
      <c r="CH389" s="217">
        <f>IF(LOWER(T389)="ILS",12,1)*CG389/VLOOKUP($T389,CPC_USDConversion_xlTbl[[Currency2]:[Units/1 USD]],2,FALSE)</f>
        <v/>
      </c>
      <c r="CI389" s="225">
        <f>AF389</f>
        <v/>
      </c>
      <c r="CJ389" s="225">
        <f>IFERROR(CI389-CH389,"")</f>
        <v/>
      </c>
      <c r="CK389" s="140">
        <f>ROUND(AN389*CC389,-2)</f>
        <v/>
      </c>
      <c r="CL389" s="217">
        <f>CK389/VLOOKUP($T389,'USD Converstion'!$C$7:$D$174,2,FALSE)</f>
        <v/>
      </c>
      <c r="CM389" s="145">
        <f>IF(AD389&gt;X389,1,0)</f>
        <v/>
      </c>
      <c r="CN389" s="225">
        <f>IF(CM389&gt;0,AG389,0)</f>
        <v/>
      </c>
      <c r="CO389" s="225">
        <f>IF(CM389=0,0,AF389)</f>
        <v/>
      </c>
      <c r="CP389" s="146" t="n">
        <v>0</v>
      </c>
      <c r="CQ389" s="147" t="inlineStr">
        <is>
          <t>Regular</t>
        </is>
      </c>
      <c r="CR389" s="225">
        <f>AM389/VLOOKUP(T389,'USD Converstion'!$C$7:$D$174,2,FALSE)</f>
        <v/>
      </c>
      <c r="CS389" s="226">
        <f>AT389</f>
        <v/>
      </c>
      <c r="CT389" s="222" t="n">
        <v>0</v>
      </c>
      <c r="CU389" s="227" t="n"/>
      <c r="CV389" s="145">
        <f>IF(AX389&gt;0,1,0)</f>
        <v/>
      </c>
      <c r="CW389" s="145">
        <f>IF(AY389&gt;0,1,0)</f>
        <v/>
      </c>
      <c r="CX389" s="52" t="n">
        <v>0</v>
      </c>
      <c r="DM389">
        <f>IF(LOWER(T389)="ILS",12,1)*Y389/VLOOKUP($T389,CPC_USDConversion_xlTbl[[Currency2]:[Units/1 USD]],2,FALSE)</f>
        <v/>
      </c>
    </row>
    <row r="390">
      <c r="B390" s="113" t="n">
        <v>137649</v>
      </c>
      <c r="C390" s="113" t="n">
        <v>107890</v>
      </c>
      <c r="D390" s="113" t="n">
        <v>85895</v>
      </c>
      <c r="E390" s="114" t="inlineStr">
        <is>
          <t>Christel Van De Wouwer</t>
        </is>
      </c>
      <c r="F390" s="152" t="inlineStr">
        <is>
          <t>Channel Manager</t>
        </is>
      </c>
      <c r="G390" s="113" t="inlineStr">
        <is>
          <t>Belux</t>
        </is>
      </c>
      <c r="H390" s="113" t="inlineStr">
        <is>
          <t>Tom Sluys</t>
        </is>
      </c>
      <c r="I390" s="113" t="inlineStr">
        <is>
          <t>Ken Tomassen</t>
        </is>
      </c>
      <c r="J390" s="114" t="inlineStr">
        <is>
          <t>Thorsten Freitag</t>
        </is>
      </c>
      <c r="K390" s="114" t="inlineStr">
        <is>
          <t>Bruno Darmon</t>
        </is>
      </c>
      <c r="L390" s="113" t="inlineStr">
        <is>
          <t>EMEA Sales</t>
        </is>
      </c>
      <c r="M390" s="115" t="n">
        <v>1</v>
      </c>
      <c r="N390" s="151">
        <f>LEFT(CA390,3)</f>
        <v/>
      </c>
      <c r="O390" s="216" t="n">
        <v>42107</v>
      </c>
      <c r="P390" s="118">
        <f>($D$5-O390)/365</f>
        <v/>
      </c>
      <c r="Q390" s="119">
        <f>Q390</f>
        <v/>
      </c>
      <c r="R390" s="52" t="n"/>
      <c r="S390" s="120" t="inlineStr">
        <is>
          <t>Belgium</t>
        </is>
      </c>
      <c r="T390" s="120" t="inlineStr">
        <is>
          <t>EUR</t>
        </is>
      </c>
      <c r="U390" s="120" t="n">
        <v>131750</v>
      </c>
      <c r="V390" s="120" t="n">
        <v>59572.72727272726</v>
      </c>
      <c r="W390" s="120" t="n"/>
      <c r="X390" s="120">
        <f>W390+V390+U390</f>
        <v/>
      </c>
      <c r="Y390" s="121" t="n"/>
      <c r="Z390" s="121" t="n"/>
      <c r="AA390" s="122" t="n"/>
      <c r="AB390" s="122" t="n"/>
      <c r="AC390" s="122" t="n"/>
      <c r="AD390" s="123">
        <f>AC390+AB390+AA390</f>
        <v/>
      </c>
      <c r="AE390" s="124">
        <f>IFERROR(AD390/X390-1,"")</f>
        <v/>
      </c>
      <c r="AF390" s="217">
        <f>IF(LOWER(T390)="ILS",12,1)*X390/VLOOKUP($T390,CPC_USDConversion_xlTbl[[Currency2]:[Units/1 USD]],2,FALSE)</f>
        <v/>
      </c>
      <c r="AG390" s="217">
        <f>IF(LOWER(T390)="ILS",12,1)*AD390/VLOOKUP($T390,CPC_USDConversion_xlTbl[[Currency2]:[Units/1 USD]],2,FALSE)</f>
        <v/>
      </c>
      <c r="AH390" s="126">
        <f>AF390/VLOOKUP($S390,'CP$'!$B$5:$D$74,2,FALSE)</f>
        <v/>
      </c>
      <c r="AI390" s="126">
        <f>AG390/VLOOKUP($S390,'CP$'!$B$5:$D$74,2,FALSE)</f>
        <v/>
      </c>
      <c r="AJ390" s="52" t="n"/>
      <c r="AK390" s="127" t="inlineStr">
        <is>
          <t>Sales Variable</t>
        </is>
      </c>
      <c r="AL390" s="218" t="n"/>
      <c r="AM390" s="129" t="n"/>
      <c r="AN390" s="121" t="n"/>
      <c r="AO390" s="130" t="n"/>
      <c r="AP390" s="131">
        <f>IFERROR(AO390/AM390,"")</f>
        <v/>
      </c>
      <c r="AQ390" s="219">
        <f>AO390*CC390</f>
        <v/>
      </c>
      <c r="AR390" s="219" t="n"/>
      <c r="AS390" s="220">
        <f>AQ390-AR390</f>
        <v/>
      </c>
      <c r="AT390" s="217">
        <f>AS390/VLOOKUP($T390,'USD Converstion'!$C$7:$D$174,2,FALSE)</f>
        <v/>
      </c>
      <c r="AU390" s="52" t="n"/>
      <c r="AV390" s="221" t="n">
        <v>43957</v>
      </c>
      <c r="AW390" s="222" t="n">
        <v>14665.76699029126</v>
      </c>
      <c r="AX390" s="222" t="n"/>
      <c r="AY390" s="223" t="n"/>
      <c r="AZ390" s="52" t="n"/>
      <c r="BA390" s="137" t="n"/>
      <c r="BB390" s="138" t="inlineStr">
        <is>
          <t xml:space="preserve"> </t>
        </is>
      </c>
      <c r="BC390" s="52" t="n"/>
      <c r="BD390" s="219" t="n">
        <v>96053.8968</v>
      </c>
      <c r="BE390" s="219" t="n">
        <v>62000</v>
      </c>
      <c r="BF390" s="219" t="n"/>
      <c r="BG390" s="120">
        <f>BF390+BE390+BD390</f>
        <v/>
      </c>
      <c r="BH390" s="217">
        <f>IF(LOWER(T390)="ILS",12,1)*BG390/VLOOKUP($T390,CPC_USDConversion_xlTbl[[Currency2]:[Units/1 USD]],2,FALSE)</f>
        <v/>
      </c>
      <c r="BI390" s="224">
        <f>BH390/VLOOKUP($S390,'CP$'!$B$5:$D$74,2,FALSE)</f>
        <v/>
      </c>
      <c r="BJ390" s="140" t="n">
        <v>110000</v>
      </c>
      <c r="BK390" s="140" t="n">
        <v>170000</v>
      </c>
      <c r="BL390" s="141">
        <f>IFERROR(U390/X390,"")</f>
        <v/>
      </c>
      <c r="BM390" s="141">
        <f>IFERROR(V390/X390,"")</f>
        <v/>
      </c>
      <c r="BN390" s="141">
        <f>IFERROR(W390/X390,"")</f>
        <v/>
      </c>
      <c r="BO390" s="141">
        <f>IFERROR(AA390/AD390,"")</f>
        <v/>
      </c>
      <c r="BP390" s="141">
        <f>IFERROR(AB390/AD390,"")</f>
        <v/>
      </c>
      <c r="BQ390" s="141">
        <f>IFERROR(AC390/AD390,"")</f>
        <v/>
      </c>
      <c r="BR390" s="119" t="n">
        <v>3</v>
      </c>
      <c r="BS390" s="119" t="n">
        <v>4</v>
      </c>
      <c r="BT390" s="119" t="n">
        <v>4</v>
      </c>
      <c r="BU390" s="119" t="n"/>
      <c r="BV390" s="119" t="n"/>
      <c r="BW390" s="119" t="n"/>
      <c r="BX390" s="119" t="n"/>
      <c r="BY390" s="119" t="n"/>
      <c r="BZ390" s="119" t="inlineStr">
        <is>
          <t>Employee</t>
        </is>
      </c>
      <c r="CA390" s="142" t="inlineStr">
        <is>
          <t>S41P</t>
        </is>
      </c>
      <c r="CB390" s="131" t="n">
        <v>1</v>
      </c>
      <c r="CC390" s="143">
        <f>IF(P390&gt;1,1,P390)*CB390</f>
        <v/>
      </c>
      <c r="CD390" s="143" t="n"/>
      <c r="CE390" s="222" t="n">
        <v>63571.32</v>
      </c>
      <c r="CF390" s="86" t="n"/>
      <c r="CG390" s="219" t="n">
        <v>159224.3902439025</v>
      </c>
      <c r="CH390" s="217">
        <f>IF(LOWER(T390)="ILS",12,1)*CG390/VLOOKUP($T390,CPC_USDConversion_xlTbl[[Currency2]:[Units/1 USD]],2,FALSE)</f>
        <v/>
      </c>
      <c r="CI390" s="225">
        <f>AF390</f>
        <v/>
      </c>
      <c r="CJ390" s="225">
        <f>IFERROR(CI390-CH390,"")</f>
        <v/>
      </c>
      <c r="CK390" s="140">
        <f>ROUND(AN390*CC390,-2)</f>
        <v/>
      </c>
      <c r="CL390" s="217">
        <f>CK390/VLOOKUP($T390,'USD Converstion'!$C$7:$D$174,2,FALSE)</f>
        <v/>
      </c>
      <c r="CM390" s="145">
        <f>IF(AD390&gt;X390,1,0)</f>
        <v/>
      </c>
      <c r="CN390" s="225">
        <f>IF(CM390&gt;0,AG390,0)</f>
        <v/>
      </c>
      <c r="CO390" s="225">
        <f>IF(CM390=0,0,AF390)</f>
        <v/>
      </c>
      <c r="CP390" s="146" t="n">
        <v>0</v>
      </c>
      <c r="CQ390" s="147" t="inlineStr">
        <is>
          <t>Regular</t>
        </is>
      </c>
      <c r="CR390" s="225">
        <f>AM390/VLOOKUP(T390,'USD Converstion'!$C$7:$D$174,2,FALSE)</f>
        <v/>
      </c>
      <c r="CS390" s="226">
        <f>AT390</f>
        <v/>
      </c>
      <c r="CT390" s="222" t="n">
        <v>0</v>
      </c>
      <c r="CU390" s="227" t="n"/>
      <c r="CV390" s="145">
        <f>IF(AX390&gt;0,1,0)</f>
        <v/>
      </c>
      <c r="CW390" s="145">
        <f>IF(AY390&gt;0,1,0)</f>
        <v/>
      </c>
      <c r="CX390" s="52" t="n">
        <v>0</v>
      </c>
      <c r="DM390">
        <f>IF(LOWER(T390)="ILS",12,1)*Y390/VLOOKUP($T390,CPC_USDConversion_xlTbl[[Currency2]:[Units/1 USD]],2,FALSE)</f>
        <v/>
      </c>
    </row>
    <row r="391">
      <c r="B391" s="113" t="n">
        <v>104290</v>
      </c>
      <c r="C391" s="113" t="n">
        <v>104079</v>
      </c>
      <c r="D391" s="113" t="n">
        <v>35820</v>
      </c>
      <c r="E391" s="114" t="inlineStr">
        <is>
          <t>Espen Larsen</t>
        </is>
      </c>
      <c r="F391" s="152" t="inlineStr">
        <is>
          <t>Major Account Manager</t>
        </is>
      </c>
      <c r="G391" s="113" t="inlineStr">
        <is>
          <t>Norway</t>
        </is>
      </c>
      <c r="H391" s="113" t="inlineStr">
        <is>
          <t>Jorn Nygaard</t>
        </is>
      </c>
      <c r="I391" s="113" t="inlineStr">
        <is>
          <t>Ken Tomassen</t>
        </is>
      </c>
      <c r="J391" s="114" t="inlineStr">
        <is>
          <t>Thorsten Freitag</t>
        </is>
      </c>
      <c r="K391" s="114" t="inlineStr">
        <is>
          <t>Bruno Darmon</t>
        </is>
      </c>
      <c r="L391" s="113" t="inlineStr">
        <is>
          <t>EMEA Sales</t>
        </is>
      </c>
      <c r="M391" s="115" t="n">
        <v>1</v>
      </c>
      <c r="N391" s="151">
        <f>LEFT(CA391,3)</f>
        <v/>
      </c>
      <c r="O391" s="216" t="n">
        <v>43617</v>
      </c>
      <c r="P391" s="118">
        <f>($D$5-O391)/365</f>
        <v/>
      </c>
      <c r="Q391" s="119">
        <f>Q391</f>
        <v/>
      </c>
      <c r="R391" s="52" t="n"/>
      <c r="S391" s="120" t="inlineStr">
        <is>
          <t>Norway</t>
        </is>
      </c>
      <c r="T391" s="120" t="inlineStr">
        <is>
          <t>NOK</t>
        </is>
      </c>
      <c r="U391" s="120" t="n">
        <v>984500</v>
      </c>
      <c r="V391" s="120" t="n">
        <v>473027.2727272727</v>
      </c>
      <c r="W391" s="120" t="n"/>
      <c r="X391" s="120">
        <f>W391+V391+U391</f>
        <v/>
      </c>
      <c r="Y391" s="121" t="n"/>
      <c r="Z391" s="121" t="n"/>
      <c r="AA391" s="122" t="n"/>
      <c r="AB391" s="122" t="n"/>
      <c r="AC391" s="122" t="n"/>
      <c r="AD391" s="123">
        <f>AC391+AB391+AA391</f>
        <v/>
      </c>
      <c r="AE391" s="124">
        <f>IFERROR(AD391/X391-1,"")</f>
        <v/>
      </c>
      <c r="AF391" s="217">
        <f>IF(LOWER(T391)="ILS",12,1)*X391/VLOOKUP($T391,CPC_USDConversion_xlTbl[[Currency2]:[Units/1 USD]],2,FALSE)</f>
        <v/>
      </c>
      <c r="AG391" s="217">
        <f>IF(LOWER(T391)="ILS",12,1)*AD391/VLOOKUP($T391,CPC_USDConversion_xlTbl[[Currency2]:[Units/1 USD]],2,FALSE)</f>
        <v/>
      </c>
      <c r="AH391" s="126">
        <f>AF391/VLOOKUP($S391,'CP$'!$B$5:$D$74,2,FALSE)</f>
        <v/>
      </c>
      <c r="AI391" s="126">
        <f>AG391/VLOOKUP($S391,'CP$'!$B$5:$D$74,2,FALSE)</f>
        <v/>
      </c>
      <c r="AJ391" s="52" t="n"/>
      <c r="AK391" s="127" t="inlineStr">
        <is>
          <t>Sales Variable</t>
        </is>
      </c>
      <c r="AL391" s="218" t="n"/>
      <c r="AM391" s="129" t="n"/>
      <c r="AN391" s="121" t="n"/>
      <c r="AO391" s="130" t="n"/>
      <c r="AP391" s="131">
        <f>IFERROR(AO391/AM391,"")</f>
        <v/>
      </c>
      <c r="AQ391" s="219">
        <f>AO391*CC391</f>
        <v/>
      </c>
      <c r="AR391" s="219" t="n"/>
      <c r="AS391" s="220">
        <f>AQ391-AR391</f>
        <v/>
      </c>
      <c r="AT391" s="217">
        <f>AS391/VLOOKUP($T391,'USD Converstion'!$C$7:$D$174,2,FALSE)</f>
        <v/>
      </c>
      <c r="AU391" s="52" t="n"/>
      <c r="AV391" s="221" t="n"/>
      <c r="AW391" s="222" t="n"/>
      <c r="AX391" s="222" t="n"/>
      <c r="AY391" s="223" t="n"/>
      <c r="AZ391" s="52" t="n"/>
      <c r="BA391" s="137" t="n"/>
      <c r="BB391" s="138" t="inlineStr">
        <is>
          <t xml:space="preserve"> </t>
        </is>
      </c>
      <c r="BC391" s="52" t="n"/>
      <c r="BD391" s="219" t="n">
        <v>780000</v>
      </c>
      <c r="BE391" s="219" t="n">
        <v>520000</v>
      </c>
      <c r="BF391" s="219" t="n"/>
      <c r="BG391" s="120">
        <f>BF391+BE391+BD391</f>
        <v/>
      </c>
      <c r="BH391" s="217">
        <f>IF(LOWER(T391)="ILS",12,1)*BG391/VLOOKUP($T391,CPC_USDConversion_xlTbl[[Currency2]:[Units/1 USD]],2,FALSE)</f>
        <v/>
      </c>
      <c r="BI391" s="224">
        <f>BH391/VLOOKUP($S391,'CP$'!$B$5:$D$74,2,FALSE)</f>
        <v/>
      </c>
      <c r="BJ391" s="140" t="n">
        <v>1000000</v>
      </c>
      <c r="BK391" s="140" t="n">
        <v>1550000</v>
      </c>
      <c r="BL391" s="141">
        <f>IFERROR(U391/X391,"")</f>
        <v/>
      </c>
      <c r="BM391" s="141">
        <f>IFERROR(V391/X391,"")</f>
        <v/>
      </c>
      <c r="BN391" s="141">
        <f>IFERROR(W391/X391,"")</f>
        <v/>
      </c>
      <c r="BO391" s="141">
        <f>IFERROR(AA391/AD391,"")</f>
        <v/>
      </c>
      <c r="BP391" s="141">
        <f>IFERROR(AB391/AD391,"")</f>
        <v/>
      </c>
      <c r="BQ391" s="141">
        <f>IFERROR(AC391/AD391,"")</f>
        <v/>
      </c>
      <c r="BR391" s="119" t="n"/>
      <c r="BS391" s="119" t="n">
        <v>2</v>
      </c>
      <c r="BT391" s="119" t="n">
        <v>4</v>
      </c>
      <c r="BU391" s="119" t="n"/>
      <c r="BV391" s="119" t="n"/>
      <c r="BW391" s="119" t="n"/>
      <c r="BX391" s="119" t="n"/>
      <c r="BY391" s="119" t="n"/>
      <c r="BZ391" s="119" t="inlineStr">
        <is>
          <t>Employee</t>
        </is>
      </c>
      <c r="CA391" s="142" t="inlineStr">
        <is>
          <t>S43P</t>
        </is>
      </c>
      <c r="CB391" s="131" t="n">
        <v>1</v>
      </c>
      <c r="CC391" s="143">
        <f>IF(P391&gt;1,1,P391)*CB391</f>
        <v/>
      </c>
      <c r="CD391" s="143" t="n"/>
      <c r="CE391" s="222" t="n"/>
      <c r="CF391" s="86" t="n"/>
      <c r="CG391" s="219" t="n">
        <v>1268492.682926829</v>
      </c>
      <c r="CH391" s="217">
        <f>IF(LOWER(T391)="ILS",12,1)*CG391/VLOOKUP($T391,CPC_USDConversion_xlTbl[[Currency2]:[Units/1 USD]],2,FALSE)</f>
        <v/>
      </c>
      <c r="CI391" s="225">
        <f>AF391</f>
        <v/>
      </c>
      <c r="CJ391" s="225">
        <f>IFERROR(CI391-CH391,"")</f>
        <v/>
      </c>
      <c r="CK391" s="140">
        <f>ROUND(AN391*CC391,-2)</f>
        <v/>
      </c>
      <c r="CL391" s="217">
        <f>CK391/VLOOKUP($T391,'USD Converstion'!$C$7:$D$174,2,FALSE)</f>
        <v/>
      </c>
      <c r="CM391" s="145">
        <f>IF(AD391&gt;X391,1,0)</f>
        <v/>
      </c>
      <c r="CN391" s="225">
        <f>IF(CM391&gt;0,AG391,0)</f>
        <v/>
      </c>
      <c r="CO391" s="225">
        <f>IF(CM391=0,0,AF391)</f>
        <v/>
      </c>
      <c r="CP391" s="146" t="n">
        <v>0</v>
      </c>
      <c r="CQ391" s="147" t="inlineStr">
        <is>
          <t>Regular</t>
        </is>
      </c>
      <c r="CR391" s="225">
        <f>AM391/VLOOKUP(T391,'USD Converstion'!$C$7:$D$174,2,FALSE)</f>
        <v/>
      </c>
      <c r="CS391" s="226">
        <f>AT391</f>
        <v/>
      </c>
      <c r="CT391" s="222" t="n">
        <v>0</v>
      </c>
      <c r="CU391" s="227" t="n"/>
      <c r="CV391" s="145">
        <f>IF(AX391&gt;0,1,0)</f>
        <v/>
      </c>
      <c r="CW391" s="145">
        <f>IF(AY391&gt;0,1,0)</f>
        <v/>
      </c>
      <c r="CX391" s="52" t="n">
        <v>0</v>
      </c>
      <c r="DM391">
        <f>IF(LOWER(T391)="ILS",12,1)*Y391/VLOOKUP($T391,CPC_USDConversion_xlTbl[[Currency2]:[Units/1 USD]],2,FALSE)</f>
        <v/>
      </c>
    </row>
    <row r="392">
      <c r="B392" s="113" t="n">
        <v>125793</v>
      </c>
      <c r="C392" s="113" t="n">
        <v>44582</v>
      </c>
      <c r="D392" s="113" t="n">
        <v>107326</v>
      </c>
      <c r="E392" s="114" t="inlineStr">
        <is>
          <t>Etienne Van Der Woude</t>
        </is>
      </c>
      <c r="F392" s="152" t="inlineStr">
        <is>
          <t>Major Account Manager</t>
        </is>
      </c>
      <c r="G392" s="113" t="inlineStr">
        <is>
          <t>Netherlands</t>
        </is>
      </c>
      <c r="H392" s="113" t="inlineStr">
        <is>
          <t>Arthur van Uden</t>
        </is>
      </c>
      <c r="I392" s="113" t="inlineStr">
        <is>
          <t>Ken Tomassen</t>
        </is>
      </c>
      <c r="J392" s="114" t="inlineStr">
        <is>
          <t>Thorsten Freitag</t>
        </is>
      </c>
      <c r="K392" s="114" t="inlineStr">
        <is>
          <t>Bruno Darmon</t>
        </is>
      </c>
      <c r="L392" s="113" t="inlineStr">
        <is>
          <t>EMEA Sales</t>
        </is>
      </c>
      <c r="M392" s="115" t="n">
        <v>1</v>
      </c>
      <c r="N392" s="151">
        <f>LEFT(CA392,3)</f>
        <v/>
      </c>
      <c r="O392" s="216" t="n">
        <v>42644</v>
      </c>
      <c r="P392" s="118">
        <f>($D$5-O392)/365</f>
        <v/>
      </c>
      <c r="Q392" s="119">
        <f>Q392</f>
        <v/>
      </c>
      <c r="R392" s="52" t="n"/>
      <c r="S392" s="120" t="inlineStr">
        <is>
          <t>Netherlands</t>
        </is>
      </c>
      <c r="T392" s="120" t="inlineStr">
        <is>
          <t>EUR</t>
        </is>
      </c>
      <c r="U392" s="120" t="n">
        <v>145375</v>
      </c>
      <c r="V392" s="120" t="n">
        <v>42572.72727272727</v>
      </c>
      <c r="W392" s="120" t="n"/>
      <c r="X392" s="120">
        <f>W392+V392+U392</f>
        <v/>
      </c>
      <c r="Y392" s="121" t="n"/>
      <c r="Z392" s="121" t="n"/>
      <c r="AA392" s="122" t="n"/>
      <c r="AB392" s="122" t="n"/>
      <c r="AC392" s="122" t="n"/>
      <c r="AD392" s="123">
        <f>AC392+AB392+AA392</f>
        <v/>
      </c>
      <c r="AE392" s="124">
        <f>IFERROR(AD392/X392-1,"")</f>
        <v/>
      </c>
      <c r="AF392" s="217">
        <f>IF(LOWER(T392)="ILS",12,1)*X392/VLOOKUP($T392,CPC_USDConversion_xlTbl[[Currency2]:[Units/1 USD]],2,FALSE)</f>
        <v/>
      </c>
      <c r="AG392" s="217">
        <f>IF(LOWER(T392)="ILS",12,1)*AD392/VLOOKUP($T392,CPC_USDConversion_xlTbl[[Currency2]:[Units/1 USD]],2,FALSE)</f>
        <v/>
      </c>
      <c r="AH392" s="126">
        <f>AF392/VLOOKUP($S392,'CP$'!$B$5:$D$74,2,FALSE)</f>
        <v/>
      </c>
      <c r="AI392" s="126">
        <f>AG392/VLOOKUP($S392,'CP$'!$B$5:$D$74,2,FALSE)</f>
        <v/>
      </c>
      <c r="AJ392" s="52" t="n"/>
      <c r="AK392" s="127" t="inlineStr">
        <is>
          <t>Sales Variable</t>
        </is>
      </c>
      <c r="AL392" s="218" t="n"/>
      <c r="AM392" s="129" t="n"/>
      <c r="AN392" s="121" t="n"/>
      <c r="AO392" s="130" t="n"/>
      <c r="AP392" s="131">
        <f>IFERROR(AO392/AM392,"")</f>
        <v/>
      </c>
      <c r="AQ392" s="219">
        <f>AO392*CC392</f>
        <v/>
      </c>
      <c r="AR392" s="219" t="n"/>
      <c r="AS392" s="220">
        <f>AQ392-AR392</f>
        <v/>
      </c>
      <c r="AT392" s="217">
        <f>AS392/VLOOKUP($T392,'USD Converstion'!$C$7:$D$174,2,FALSE)</f>
        <v/>
      </c>
      <c r="AU392" s="52" t="n"/>
      <c r="AV392" s="221" t="n">
        <v>43957</v>
      </c>
      <c r="AW392" s="222" t="n">
        <v>29231.10679611651</v>
      </c>
      <c r="AX392" s="222" t="n"/>
      <c r="AY392" s="223" t="n"/>
      <c r="AZ392" s="52" t="n"/>
      <c r="BA392" s="137" t="n"/>
      <c r="BB392" s="138" t="inlineStr">
        <is>
          <t xml:space="preserve"> </t>
        </is>
      </c>
      <c r="BC392" s="52" t="n"/>
      <c r="BD392" s="219" t="n">
        <v>103600</v>
      </c>
      <c r="BE392" s="219" t="n">
        <v>44400</v>
      </c>
      <c r="BF392" s="219" t="n"/>
      <c r="BG392" s="120">
        <f>BF392+BE392+BD392</f>
        <v/>
      </c>
      <c r="BH392" s="217">
        <f>IF(LOWER(T392)="ILS",12,1)*BG392/VLOOKUP($T392,CPC_USDConversion_xlTbl[[Currency2]:[Units/1 USD]],2,FALSE)</f>
        <v/>
      </c>
      <c r="BI392" s="224">
        <f>BH392/VLOOKUP($S392,'CP$'!$B$5:$D$74,2,FALSE)</f>
        <v/>
      </c>
      <c r="BJ392" s="140" t="n">
        <v>110000</v>
      </c>
      <c r="BK392" s="140" t="n">
        <v>180000</v>
      </c>
      <c r="BL392" s="141">
        <f>IFERROR(U392/X392,"")</f>
        <v/>
      </c>
      <c r="BM392" s="141">
        <f>IFERROR(V392/X392,"")</f>
        <v/>
      </c>
      <c r="BN392" s="141">
        <f>IFERROR(W392/X392,"")</f>
        <v/>
      </c>
      <c r="BO392" s="141">
        <f>IFERROR(AA392/AD392,"")</f>
        <v/>
      </c>
      <c r="BP392" s="141">
        <f>IFERROR(AB392/AD392,"")</f>
        <v/>
      </c>
      <c r="BQ392" s="141">
        <f>IFERROR(AC392/AD392,"")</f>
        <v/>
      </c>
      <c r="BR392" s="119" t="n">
        <v>4</v>
      </c>
      <c r="BS392" s="119" t="n">
        <v>5</v>
      </c>
      <c r="BT392" s="119" t="n">
        <v>3</v>
      </c>
      <c r="BU392" s="119" t="n"/>
      <c r="BV392" s="119" t="n"/>
      <c r="BW392" s="119" t="n"/>
      <c r="BX392" s="119" t="n"/>
      <c r="BY392" s="119" t="n"/>
      <c r="BZ392" s="119" t="inlineStr">
        <is>
          <t>Employee</t>
        </is>
      </c>
      <c r="CA392" s="142" t="inlineStr">
        <is>
          <t>S43P</t>
        </is>
      </c>
      <c r="CB392" s="131" t="n">
        <v>1</v>
      </c>
      <c r="CC392" s="143">
        <f>IF(P392&gt;1,1,P392)*CB392</f>
        <v/>
      </c>
      <c r="CD392" s="143" t="n"/>
      <c r="CE392" s="222" t="n">
        <v>52197.92</v>
      </c>
      <c r="CF392" s="86" t="n"/>
      <c r="CG392" s="219" t="n">
        <v>151614.6341463415</v>
      </c>
      <c r="CH392" s="217">
        <f>IF(LOWER(T392)="ILS",12,1)*CG392/VLOOKUP($T392,CPC_USDConversion_xlTbl[[Currency2]:[Units/1 USD]],2,FALSE)</f>
        <v/>
      </c>
      <c r="CI392" s="225">
        <f>AF392</f>
        <v/>
      </c>
      <c r="CJ392" s="225">
        <f>IFERROR(CI392-CH392,"")</f>
        <v/>
      </c>
      <c r="CK392" s="140">
        <f>ROUND(AN392*CC392,-2)</f>
        <v/>
      </c>
      <c r="CL392" s="217">
        <f>CK392/VLOOKUP($T392,'USD Converstion'!$C$7:$D$174,2,FALSE)</f>
        <v/>
      </c>
      <c r="CM392" s="145">
        <f>IF(AD392&gt;X392,1,0)</f>
        <v/>
      </c>
      <c r="CN392" s="225">
        <f>IF(CM392&gt;0,AG392,0)</f>
        <v/>
      </c>
      <c r="CO392" s="225">
        <f>IF(CM392=0,0,AF392)</f>
        <v/>
      </c>
      <c r="CP392" s="146" t="n">
        <v>0</v>
      </c>
      <c r="CQ392" s="147" t="inlineStr">
        <is>
          <t>Regular</t>
        </is>
      </c>
      <c r="CR392" s="225">
        <f>AM392/VLOOKUP(T392,'USD Converstion'!$C$7:$D$174,2,FALSE)</f>
        <v/>
      </c>
      <c r="CS392" s="226">
        <f>AT392</f>
        <v/>
      </c>
      <c r="CT392" s="222" t="n">
        <v>0</v>
      </c>
      <c r="CU392" s="227" t="n"/>
      <c r="CV392" s="145">
        <f>IF(AX392&gt;0,1,0)</f>
        <v/>
      </c>
      <c r="CW392" s="145">
        <f>IF(AY392&gt;0,1,0)</f>
        <v/>
      </c>
      <c r="CX392" s="52" t="n">
        <v>0</v>
      </c>
      <c r="DM392">
        <f>IF(LOWER(T392)="ILS",12,1)*Y392/VLOOKUP($T392,CPC_USDConversion_xlTbl[[Currency2]:[Units/1 USD]],2,FALSE)</f>
        <v/>
      </c>
    </row>
    <row r="393">
      <c r="B393" s="113" t="n">
        <v>127343</v>
      </c>
      <c r="C393" s="113" t="n">
        <v>117174</v>
      </c>
      <c r="D393" s="113" t="n">
        <v>87527</v>
      </c>
      <c r="E393" s="114" t="inlineStr">
        <is>
          <t>Frank Kristensen</t>
        </is>
      </c>
      <c r="F393" s="152" t="inlineStr">
        <is>
          <t>Channel Manager</t>
        </is>
      </c>
      <c r="G393" s="113" t="inlineStr">
        <is>
          <t>Denmark</t>
        </is>
      </c>
      <c r="H393" s="113" t="inlineStr">
        <is>
          <t>Lars Hermind</t>
        </is>
      </c>
      <c r="I393" s="113" t="inlineStr">
        <is>
          <t>Ken Tomassen</t>
        </is>
      </c>
      <c r="J393" s="114" t="inlineStr">
        <is>
          <t>Thorsten Freitag</t>
        </is>
      </c>
      <c r="K393" s="114" t="inlineStr">
        <is>
          <t>Bruno Darmon</t>
        </is>
      </c>
      <c r="L393" s="113" t="inlineStr">
        <is>
          <t>EMEA Sales</t>
        </is>
      </c>
      <c r="M393" s="115" t="n">
        <v>1</v>
      </c>
      <c r="N393" s="151">
        <f>LEFT(CA393,3)</f>
        <v/>
      </c>
      <c r="O393" s="216" t="n">
        <v>43892</v>
      </c>
      <c r="P393" s="118">
        <f>($D$5-O393)/365</f>
        <v/>
      </c>
      <c r="Q393" s="119">
        <f>Q393</f>
        <v/>
      </c>
      <c r="R393" s="52" t="n"/>
      <c r="S393" s="120" t="inlineStr">
        <is>
          <t>Denmark</t>
        </is>
      </c>
      <c r="T393" s="120" t="inlineStr">
        <is>
          <t>DKK</t>
        </is>
      </c>
      <c r="U393" s="120" t="n">
        <v>909500</v>
      </c>
      <c r="V393" s="120" t="n">
        <v>436663.6363636364</v>
      </c>
      <c r="W393" s="120" t="n"/>
      <c r="X393" s="120">
        <f>W393+V393+U393</f>
        <v/>
      </c>
      <c r="Y393" s="121" t="n"/>
      <c r="Z393" s="121" t="n"/>
      <c r="AA393" s="122" t="n"/>
      <c r="AB393" s="122" t="n"/>
      <c r="AC393" s="122" t="n"/>
      <c r="AD393" s="123">
        <f>AC393+AB393+AA393</f>
        <v/>
      </c>
      <c r="AE393" s="124">
        <f>IFERROR(AD393/X393-1,"")</f>
        <v/>
      </c>
      <c r="AF393" s="217">
        <f>IF(LOWER(T393)="ILS",12,1)*X393/VLOOKUP($T393,CPC_USDConversion_xlTbl[[Currency2]:[Units/1 USD]],2,FALSE)</f>
        <v/>
      </c>
      <c r="AG393" s="217">
        <f>IF(LOWER(T393)="ILS",12,1)*AD393/VLOOKUP($T393,CPC_USDConversion_xlTbl[[Currency2]:[Units/1 USD]],2,FALSE)</f>
        <v/>
      </c>
      <c r="AH393" s="126">
        <f>AF393/VLOOKUP($S393,'CP$'!$B$5:$D$74,2,FALSE)</f>
        <v/>
      </c>
      <c r="AI393" s="126">
        <f>AG393/VLOOKUP($S393,'CP$'!$B$5:$D$74,2,FALSE)</f>
        <v/>
      </c>
      <c r="AJ393" s="52" t="n"/>
      <c r="AK393" s="127" t="inlineStr">
        <is>
          <t>Sales Variable</t>
        </is>
      </c>
      <c r="AL393" s="218" t="n"/>
      <c r="AM393" s="129" t="n"/>
      <c r="AN393" s="121" t="n"/>
      <c r="AO393" s="130" t="n"/>
      <c r="AP393" s="131">
        <f>IFERROR(AO393/AM393,"")</f>
        <v/>
      </c>
      <c r="AQ393" s="219">
        <f>AO393*CC393</f>
        <v/>
      </c>
      <c r="AR393" s="219" t="n"/>
      <c r="AS393" s="220">
        <f>AQ393-AR393</f>
        <v/>
      </c>
      <c r="AT393" s="217">
        <f>AS393/VLOOKUP($T393,'USD Converstion'!$C$7:$D$174,2,FALSE)</f>
        <v/>
      </c>
      <c r="AU393" s="52" t="n"/>
      <c r="AV393" s="221" t="n"/>
      <c r="AW393" s="222" t="n"/>
      <c r="AX393" s="222" t="n"/>
      <c r="AY393" s="223" t="n"/>
      <c r="AZ393" s="52" t="n"/>
      <c r="BA393" s="137" t="n"/>
      <c r="BB393" s="138" t="inlineStr">
        <is>
          <t xml:space="preserve"> </t>
        </is>
      </c>
      <c r="BC393" s="52" t="n"/>
      <c r="BD393" s="219" t="n"/>
      <c r="BE393" s="219" t="n"/>
      <c r="BF393" s="219" t="n"/>
      <c r="BG393" s="120">
        <f>BF393+BE393+BD393</f>
        <v/>
      </c>
      <c r="BH393" s="217">
        <f>IF(LOWER(T393)="ILS",12,1)*BG393/VLOOKUP($T393,CPC_USDConversion_xlTbl[[Currency2]:[Units/1 USD]],2,FALSE)</f>
        <v/>
      </c>
      <c r="BI393" s="224">
        <f>BH393/VLOOKUP($S393,'CP$'!$B$5:$D$74,2,FALSE)</f>
        <v/>
      </c>
      <c r="BJ393" s="140" t="n">
        <v>800000</v>
      </c>
      <c r="BK393" s="140" t="n">
        <v>1400000</v>
      </c>
      <c r="BL393" s="141">
        <f>IFERROR(U393/X393,"")</f>
        <v/>
      </c>
      <c r="BM393" s="141">
        <f>IFERROR(V393/X393,"")</f>
        <v/>
      </c>
      <c r="BN393" s="141">
        <f>IFERROR(W393/X393,"")</f>
        <v/>
      </c>
      <c r="BO393" s="141">
        <f>IFERROR(AA393/AD393,"")</f>
        <v/>
      </c>
      <c r="BP393" s="141">
        <f>IFERROR(AB393/AD393,"")</f>
        <v/>
      </c>
      <c r="BQ393" s="141">
        <f>IFERROR(AC393/AD393,"")</f>
        <v/>
      </c>
      <c r="BR393" s="119" t="n"/>
      <c r="BS393" s="119" t="n"/>
      <c r="BT393" s="119" t="n">
        <v>4</v>
      </c>
      <c r="BU393" s="119" t="n"/>
      <c r="BV393" s="119" t="n"/>
      <c r="BW393" s="119" t="n"/>
      <c r="BX393" s="119" t="n"/>
      <c r="BY393" s="119" t="n"/>
      <c r="BZ393" s="119" t="inlineStr">
        <is>
          <t>Employee</t>
        </is>
      </c>
      <c r="CA393" s="142" t="inlineStr">
        <is>
          <t>S41P</t>
        </is>
      </c>
      <c r="CB393" s="131" t="n">
        <v>1</v>
      </c>
      <c r="CC393" s="143">
        <f>IF(P393&gt;1,1,P393)*CB393</f>
        <v/>
      </c>
      <c r="CD393" s="143" t="n"/>
      <c r="CE393" s="222" t="n"/>
      <c r="CF393" s="86" t="n"/>
      <c r="CG393" s="219" t="n">
        <v>1170931.707317073</v>
      </c>
      <c r="CH393" s="217">
        <f>IF(LOWER(T393)="ILS",12,1)*CG393/VLOOKUP($T393,CPC_USDConversion_xlTbl[[Currency2]:[Units/1 USD]],2,FALSE)</f>
        <v/>
      </c>
      <c r="CI393" s="225">
        <f>AF393</f>
        <v/>
      </c>
      <c r="CJ393" s="225">
        <f>IFERROR(CI393-CH393,"")</f>
        <v/>
      </c>
      <c r="CK393" s="140">
        <f>ROUND(AN393*CC393,-2)</f>
        <v/>
      </c>
      <c r="CL393" s="217">
        <f>CK393/VLOOKUP($T393,'USD Converstion'!$C$7:$D$174,2,FALSE)</f>
        <v/>
      </c>
      <c r="CM393" s="145">
        <f>IF(AD393&gt;X393,1,0)</f>
        <v/>
      </c>
      <c r="CN393" s="225">
        <f>IF(CM393&gt;0,AG393,0)</f>
        <v/>
      </c>
      <c r="CO393" s="225">
        <f>IF(CM393=0,0,AF393)</f>
        <v/>
      </c>
      <c r="CP393" s="146" t="n">
        <v>0</v>
      </c>
      <c r="CQ393" s="147" t="inlineStr">
        <is>
          <t>Regular</t>
        </is>
      </c>
      <c r="CR393" s="225">
        <f>AM393/VLOOKUP(T393,'USD Converstion'!$C$7:$D$174,2,FALSE)</f>
        <v/>
      </c>
      <c r="CS393" s="226">
        <f>AT393</f>
        <v/>
      </c>
      <c r="CT393" s="222" t="n">
        <v>0</v>
      </c>
      <c r="CU393" s="227" t="n"/>
      <c r="CV393" s="145">
        <f>IF(AX393&gt;0,1,0)</f>
        <v/>
      </c>
      <c r="CW393" s="145">
        <f>IF(AY393&gt;0,1,0)</f>
        <v/>
      </c>
      <c r="CX393" s="52" t="n">
        <v>0</v>
      </c>
      <c r="DM393">
        <f>IF(LOWER(T393)="ILS",12,1)*Y393/VLOOKUP($T393,CPC_USDConversion_xlTbl[[Currency2]:[Units/1 USD]],2,FALSE)</f>
        <v/>
      </c>
    </row>
    <row r="394">
      <c r="B394" s="113" t="n">
        <v>114386</v>
      </c>
      <c r="C394" s="113" t="n">
        <v>26839</v>
      </c>
      <c r="D394" s="113" t="n">
        <v>79951</v>
      </c>
      <c r="E394" s="114" t="inlineStr">
        <is>
          <t>Fredrik Sandstrom</t>
        </is>
      </c>
      <c r="F394" s="152" t="inlineStr">
        <is>
          <t>Major Account Manager</t>
        </is>
      </c>
      <c r="G394" s="113" t="inlineStr">
        <is>
          <t>Sweden</t>
        </is>
      </c>
      <c r="H394" s="113" t="inlineStr">
        <is>
          <t>Jonas Bruzelius</t>
        </is>
      </c>
      <c r="I394" s="113" t="inlineStr">
        <is>
          <t>Ken Tomassen</t>
        </is>
      </c>
      <c r="J394" s="114" t="inlineStr">
        <is>
          <t>Thorsten Freitag</t>
        </is>
      </c>
      <c r="K394" s="114" t="inlineStr">
        <is>
          <t>Bruno Darmon</t>
        </is>
      </c>
      <c r="L394" s="113" t="inlineStr">
        <is>
          <t>EMEA Sales</t>
        </is>
      </c>
      <c r="M394" s="115" t="n">
        <v>1</v>
      </c>
      <c r="N394" s="151">
        <f>LEFT(CA394,3)</f>
        <v/>
      </c>
      <c r="O394" s="216" t="n">
        <v>43405</v>
      </c>
      <c r="P394" s="118">
        <f>($D$5-O394)/365</f>
        <v/>
      </c>
      <c r="Q394" s="119">
        <f>Q394</f>
        <v/>
      </c>
      <c r="R394" s="52" t="n"/>
      <c r="S394" s="120" t="inlineStr">
        <is>
          <t>Sweden</t>
        </is>
      </c>
      <c r="T394" s="120" t="inlineStr">
        <is>
          <t>SEK</t>
        </is>
      </c>
      <c r="U394" s="120" t="n">
        <v>1053250</v>
      </c>
      <c r="V394" s="120" t="n">
        <v>505754.5454545454</v>
      </c>
      <c r="W394" s="120" t="n"/>
      <c r="X394" s="120">
        <f>W394+V394+U394</f>
        <v/>
      </c>
      <c r="Y394" s="121" t="n"/>
      <c r="Z394" s="121" t="n"/>
      <c r="AA394" s="122" t="n"/>
      <c r="AB394" s="122" t="n"/>
      <c r="AC394" s="122" t="n"/>
      <c r="AD394" s="123">
        <f>AC394+AB394+AA394</f>
        <v/>
      </c>
      <c r="AE394" s="124">
        <f>IFERROR(AD394/X394-1,"")</f>
        <v/>
      </c>
      <c r="AF394" s="217">
        <f>IF(LOWER(T394)="ILS",12,1)*X394/VLOOKUP($T394,CPC_USDConversion_xlTbl[[Currency2]:[Units/1 USD]],2,FALSE)</f>
        <v/>
      </c>
      <c r="AG394" s="217">
        <f>IF(LOWER(T394)="ILS",12,1)*AD394/VLOOKUP($T394,CPC_USDConversion_xlTbl[[Currency2]:[Units/1 USD]],2,FALSE)</f>
        <v/>
      </c>
      <c r="AH394" s="126">
        <f>AF394/VLOOKUP($S394,'CP$'!$B$5:$D$74,2,FALSE)</f>
        <v/>
      </c>
      <c r="AI394" s="126">
        <f>AG394/VLOOKUP($S394,'CP$'!$B$5:$D$74,2,FALSE)</f>
        <v/>
      </c>
      <c r="AJ394" s="52" t="n"/>
      <c r="AK394" s="127" t="inlineStr">
        <is>
          <t>Sales Variable</t>
        </is>
      </c>
      <c r="AL394" s="218" t="n"/>
      <c r="AM394" s="129" t="n"/>
      <c r="AN394" s="121" t="n"/>
      <c r="AO394" s="130" t="n"/>
      <c r="AP394" s="131">
        <f>IFERROR(AO394/AM394,"")</f>
        <v/>
      </c>
      <c r="AQ394" s="219">
        <f>AO394*CC394</f>
        <v/>
      </c>
      <c r="AR394" s="219" t="n"/>
      <c r="AS394" s="220">
        <f>AQ394-AR394</f>
        <v/>
      </c>
      <c r="AT394" s="217">
        <f>AS394/VLOOKUP($T394,'USD Converstion'!$C$7:$D$174,2,FALSE)</f>
        <v/>
      </c>
      <c r="AU394" s="52" t="n"/>
      <c r="AV394" s="221" t="n">
        <v>43957</v>
      </c>
      <c r="AW394" s="222" t="n">
        <v>29231.10679611651</v>
      </c>
      <c r="AX394" s="222" t="n"/>
      <c r="AY394" s="223" t="n"/>
      <c r="AZ394" s="52" t="n"/>
      <c r="BA394" s="137" t="n"/>
      <c r="BB394" s="138" t="inlineStr">
        <is>
          <t xml:space="preserve"> </t>
        </is>
      </c>
      <c r="BC394" s="52" t="n"/>
      <c r="BD394" s="219" t="n">
        <v>810000</v>
      </c>
      <c r="BE394" s="219" t="n">
        <v>540000</v>
      </c>
      <c r="BF394" s="219" t="n"/>
      <c r="BG394" s="120">
        <f>BF394+BE394+BD394</f>
        <v/>
      </c>
      <c r="BH394" s="217">
        <f>IF(LOWER(T394)="ILS",12,1)*BG394/VLOOKUP($T394,CPC_USDConversion_xlTbl[[Currency2]:[Units/1 USD]],2,FALSE)</f>
        <v/>
      </c>
      <c r="BI394" s="224">
        <f>BH394/VLOOKUP($S394,'CP$'!$B$5:$D$74,2,FALSE)</f>
        <v/>
      </c>
      <c r="BJ394" s="140" t="n">
        <v>1000000</v>
      </c>
      <c r="BK394" s="140" t="n">
        <v>1700000</v>
      </c>
      <c r="BL394" s="141">
        <f>IFERROR(U394/X394,"")</f>
        <v/>
      </c>
      <c r="BM394" s="141">
        <f>IFERROR(V394/X394,"")</f>
        <v/>
      </c>
      <c r="BN394" s="141">
        <f>IFERROR(W394/X394,"")</f>
        <v/>
      </c>
      <c r="BO394" s="141">
        <f>IFERROR(AA394/AD394,"")</f>
        <v/>
      </c>
      <c r="BP394" s="141">
        <f>IFERROR(AB394/AD394,"")</f>
        <v/>
      </c>
      <c r="BQ394" s="141">
        <f>IFERROR(AC394/AD394,"")</f>
        <v/>
      </c>
      <c r="BR394" s="119" t="n">
        <v>4</v>
      </c>
      <c r="BS394" s="119" t="n">
        <v>4</v>
      </c>
      <c r="BT394" s="119" t="n">
        <v>4</v>
      </c>
      <c r="BU394" s="119" t="n"/>
      <c r="BV394" s="119" t="n"/>
      <c r="BW394" s="119" t="n"/>
      <c r="BX394" s="119" t="n"/>
      <c r="BY394" s="119" t="n"/>
      <c r="BZ394" s="119" t="inlineStr">
        <is>
          <t>Employee</t>
        </is>
      </c>
      <c r="CA394" s="142" t="inlineStr">
        <is>
          <t>S43P</t>
        </is>
      </c>
      <c r="CB394" s="131" t="n">
        <v>1</v>
      </c>
      <c r="CC394" s="143">
        <f>IF(P394&gt;1,1,P394)*CB394</f>
        <v/>
      </c>
      <c r="CD394" s="143" t="n"/>
      <c r="CE394" s="222" t="n">
        <v>33880.76</v>
      </c>
      <c r="CF394" s="86" t="n"/>
      <c r="CG394" s="219" t="n">
        <v>1357273.170731707</v>
      </c>
      <c r="CH394" s="217">
        <f>IF(LOWER(T394)="ILS",12,1)*CG394/VLOOKUP($T394,CPC_USDConversion_xlTbl[[Currency2]:[Units/1 USD]],2,FALSE)</f>
        <v/>
      </c>
      <c r="CI394" s="225">
        <f>AF394</f>
        <v/>
      </c>
      <c r="CJ394" s="225">
        <f>IFERROR(CI394-CH394,"")</f>
        <v/>
      </c>
      <c r="CK394" s="140">
        <f>ROUND(AN394*CC394,-2)</f>
        <v/>
      </c>
      <c r="CL394" s="217">
        <f>CK394/VLOOKUP($T394,'USD Converstion'!$C$7:$D$174,2,FALSE)</f>
        <v/>
      </c>
      <c r="CM394" s="145">
        <f>IF(AD394&gt;X394,1,0)</f>
        <v/>
      </c>
      <c r="CN394" s="225">
        <f>IF(CM394&gt;0,AG394,0)</f>
        <v/>
      </c>
      <c r="CO394" s="225">
        <f>IF(CM394=0,0,AF394)</f>
        <v/>
      </c>
      <c r="CP394" s="146" t="n">
        <v>0</v>
      </c>
      <c r="CQ394" s="147" t="inlineStr">
        <is>
          <t>Regular</t>
        </is>
      </c>
      <c r="CR394" s="225">
        <f>AM394/VLOOKUP(T394,'USD Converstion'!$C$7:$D$174,2,FALSE)</f>
        <v/>
      </c>
      <c r="CS394" s="226">
        <f>AT394</f>
        <v/>
      </c>
      <c r="CT394" s="222" t="n">
        <v>0</v>
      </c>
      <c r="CU394" s="227" t="n"/>
      <c r="CV394" s="145">
        <f>IF(AX394&gt;0,1,0)</f>
        <v/>
      </c>
      <c r="CW394" s="145">
        <f>IF(AY394&gt;0,1,0)</f>
        <v/>
      </c>
      <c r="CX394" s="52" t="n">
        <v>0</v>
      </c>
      <c r="DM394">
        <f>IF(LOWER(T394)="ILS",12,1)*Y394/VLOOKUP($T394,CPC_USDConversion_xlTbl[[Currency2]:[Units/1 USD]],2,FALSE)</f>
        <v/>
      </c>
    </row>
    <row r="395">
      <c r="B395" s="113" t="n">
        <v>136630</v>
      </c>
      <c r="C395" s="113" t="n">
        <v>63798</v>
      </c>
      <c r="D395" s="113" t="n">
        <v>115213</v>
      </c>
      <c r="E395" s="114" t="inlineStr">
        <is>
          <t>Peter Lindholm</t>
        </is>
      </c>
      <c r="F395" s="152" t="inlineStr">
        <is>
          <t>Sales Manager</t>
        </is>
      </c>
      <c r="G395" s="113" t="inlineStr">
        <is>
          <t>Sweden</t>
        </is>
      </c>
      <c r="H395" s="113" t="inlineStr">
        <is>
          <t>Jonas Bruzelius</t>
        </is>
      </c>
      <c r="I395" s="113" t="inlineStr">
        <is>
          <t>Ken Tomassen</t>
        </is>
      </c>
      <c r="J395" s="114" t="inlineStr">
        <is>
          <t>Thorsten Freitag</t>
        </is>
      </c>
      <c r="K395" s="114" t="inlineStr">
        <is>
          <t>Bruno Darmon</t>
        </is>
      </c>
      <c r="L395" s="113" t="inlineStr">
        <is>
          <t>EMEA Sales</t>
        </is>
      </c>
      <c r="M395" s="115" t="n">
        <v>1</v>
      </c>
      <c r="N395" s="151">
        <f>LEFT(CA395,3)</f>
        <v/>
      </c>
      <c r="O395" s="216" t="n">
        <v>43437</v>
      </c>
      <c r="P395" s="118">
        <f>($D$5-O395)/365</f>
        <v/>
      </c>
      <c r="Q395" s="119">
        <f>Q395</f>
        <v/>
      </c>
      <c r="R395" s="52" t="n"/>
      <c r="S395" s="120" t="inlineStr">
        <is>
          <t>Sweden</t>
        </is>
      </c>
      <c r="T395" s="120" t="inlineStr">
        <is>
          <t>SEK</t>
        </is>
      </c>
      <c r="U395" s="120" t="n">
        <v>1259500</v>
      </c>
      <c r="V395" s="120" t="n">
        <v>545754.5454545454</v>
      </c>
      <c r="W395" s="120" t="n"/>
      <c r="X395" s="120">
        <f>W395+V395+U395</f>
        <v/>
      </c>
      <c r="Y395" s="121" t="n"/>
      <c r="Z395" s="121" t="n"/>
      <c r="AA395" s="122" t="n"/>
      <c r="AB395" s="122" t="n"/>
      <c r="AC395" s="122" t="n"/>
      <c r="AD395" s="123">
        <f>AC395+AB395+AA395</f>
        <v/>
      </c>
      <c r="AE395" s="124">
        <f>IFERROR(AD395/X395-1,"")</f>
        <v/>
      </c>
      <c r="AF395" s="217">
        <f>IF(LOWER(T395)="ILS",12,1)*X395/VLOOKUP($T395,CPC_USDConversion_xlTbl[[Currency2]:[Units/1 USD]],2,FALSE)</f>
        <v/>
      </c>
      <c r="AG395" s="217">
        <f>IF(LOWER(T395)="ILS",12,1)*AD395/VLOOKUP($T395,CPC_USDConversion_xlTbl[[Currency2]:[Units/1 USD]],2,FALSE)</f>
        <v/>
      </c>
      <c r="AH395" s="126">
        <f>AF395/VLOOKUP($S395,'CP$'!$B$5:$D$74,2,FALSE)</f>
        <v/>
      </c>
      <c r="AI395" s="126">
        <f>AG395/VLOOKUP($S395,'CP$'!$B$5:$D$74,2,FALSE)</f>
        <v/>
      </c>
      <c r="AJ395" s="52" t="n"/>
      <c r="AK395" s="127" t="inlineStr">
        <is>
          <t>Sales Variable</t>
        </is>
      </c>
      <c r="AL395" s="218" t="n"/>
      <c r="AM395" s="129" t="n"/>
      <c r="AN395" s="121" t="n"/>
      <c r="AO395" s="130" t="n"/>
      <c r="AP395" s="131">
        <f>IFERROR(AO395/AM395,"")</f>
        <v/>
      </c>
      <c r="AQ395" s="219">
        <f>AO395*CC395</f>
        <v/>
      </c>
      <c r="AR395" s="219" t="n"/>
      <c r="AS395" s="220">
        <f>AQ395-AR395</f>
        <v/>
      </c>
      <c r="AT395" s="217">
        <f>AS395/VLOOKUP($T395,'USD Converstion'!$C$7:$D$174,2,FALSE)</f>
        <v/>
      </c>
      <c r="AU395" s="52" t="n"/>
      <c r="AV395" s="221" t="n">
        <v>43957</v>
      </c>
      <c r="AW395" s="222" t="n">
        <v>38975.52427184465</v>
      </c>
      <c r="AX395" s="222" t="n"/>
      <c r="AY395" s="223" t="n"/>
      <c r="AZ395" s="52" t="n"/>
      <c r="BA395" s="137" t="inlineStr">
        <is>
          <t>April, 2020 - Compensation change to One-Time Bonus: 160000</t>
        </is>
      </c>
      <c r="BB395" s="138" t="inlineStr">
        <is>
          <t xml:space="preserve"> </t>
        </is>
      </c>
      <c r="BC395" s="52" t="n"/>
      <c r="BD395" s="219" t="n">
        <v>1000000</v>
      </c>
      <c r="BE395" s="219" t="n">
        <v>600000</v>
      </c>
      <c r="BF395" s="219" t="n"/>
      <c r="BG395" s="120">
        <f>BF395+BE395+BD395</f>
        <v/>
      </c>
      <c r="BH395" s="217">
        <f>IF(LOWER(T395)="ILS",12,1)*BG395/VLOOKUP($T395,CPC_USDConversion_xlTbl[[Currency2]:[Units/1 USD]],2,FALSE)</f>
        <v/>
      </c>
      <c r="BI395" s="224">
        <f>BH395/VLOOKUP($S395,'CP$'!$B$5:$D$74,2,FALSE)</f>
        <v/>
      </c>
      <c r="BJ395" s="140" t="n">
        <v>1000000</v>
      </c>
      <c r="BK395" s="140" t="n">
        <v>1700000</v>
      </c>
      <c r="BL395" s="141">
        <f>IFERROR(U395/X395,"")</f>
        <v/>
      </c>
      <c r="BM395" s="141">
        <f>IFERROR(V395/X395,"")</f>
        <v/>
      </c>
      <c r="BN395" s="141">
        <f>IFERROR(W395/X395,"")</f>
        <v/>
      </c>
      <c r="BO395" s="141">
        <f>IFERROR(AA395/AD395,"")</f>
        <v/>
      </c>
      <c r="BP395" s="141">
        <f>IFERROR(AB395/AD395,"")</f>
        <v/>
      </c>
      <c r="BQ395" s="141">
        <f>IFERROR(AC395/AD395,"")</f>
        <v/>
      </c>
      <c r="BR395" s="119" t="n">
        <v>3</v>
      </c>
      <c r="BS395" s="119" t="n">
        <v>2</v>
      </c>
      <c r="BT395" s="119" t="n">
        <v>4</v>
      </c>
      <c r="BU395" s="119" t="n"/>
      <c r="BV395" s="119" t="n"/>
      <c r="BW395" s="119" t="n"/>
      <c r="BX395" s="119" t="n"/>
      <c r="BY395" s="119" t="n"/>
      <c r="BZ395" s="119" t="inlineStr">
        <is>
          <t>Employee</t>
        </is>
      </c>
      <c r="CA395" s="142" t="inlineStr">
        <is>
          <t>S43M</t>
        </is>
      </c>
      <c r="CB395" s="131" t="n">
        <v>1</v>
      </c>
      <c r="CC395" s="143">
        <f>IF(P395&gt;1,1,P395)*CB395</f>
        <v/>
      </c>
      <c r="CD395" s="143" t="n"/>
      <c r="CE395" s="222" t="n">
        <v>77099.67999999999</v>
      </c>
      <c r="CF395" s="86" t="n"/>
      <c r="CG395" s="219" t="n">
        <v>1561175.609756098</v>
      </c>
      <c r="CH395" s="217">
        <f>IF(LOWER(T395)="ILS",12,1)*CG395/VLOOKUP($T395,CPC_USDConversion_xlTbl[[Currency2]:[Units/1 USD]],2,FALSE)</f>
        <v/>
      </c>
      <c r="CI395" s="225">
        <f>AF395</f>
        <v/>
      </c>
      <c r="CJ395" s="225">
        <f>IFERROR(CI395-CH395,"")</f>
        <v/>
      </c>
      <c r="CK395" s="140">
        <f>ROUND(AN395*CC395,-2)</f>
        <v/>
      </c>
      <c r="CL395" s="217">
        <f>CK395/VLOOKUP($T395,'USD Converstion'!$C$7:$D$174,2,FALSE)</f>
        <v/>
      </c>
      <c r="CM395" s="145">
        <f>IF(AD395&gt;X395,1,0)</f>
        <v/>
      </c>
      <c r="CN395" s="225">
        <f>IF(CM395&gt;0,AG395,0)</f>
        <v/>
      </c>
      <c r="CO395" s="225">
        <f>IF(CM395=0,0,AF395)</f>
        <v/>
      </c>
      <c r="CP395" s="146" t="n">
        <v>0</v>
      </c>
      <c r="CQ395" s="147" t="inlineStr">
        <is>
          <t>Regular</t>
        </is>
      </c>
      <c r="CR395" s="225">
        <f>AM395/VLOOKUP(T395,'USD Converstion'!$C$7:$D$174,2,FALSE)</f>
        <v/>
      </c>
      <c r="CS395" s="226">
        <f>AT395</f>
        <v/>
      </c>
      <c r="CT395" s="222" t="n">
        <v>0</v>
      </c>
      <c r="CU395" s="227" t="n"/>
      <c r="CV395" s="145">
        <f>IF(AX395&gt;0,1,0)</f>
        <v/>
      </c>
      <c r="CW395" s="145">
        <f>IF(AY395&gt;0,1,0)</f>
        <v/>
      </c>
      <c r="CX395" s="52" t="n">
        <v>0</v>
      </c>
      <c r="DM395">
        <f>IF(LOWER(T395)="ILS",12,1)*Y395/VLOOKUP($T395,CPC_USDConversion_xlTbl[[Currency2]:[Units/1 USD]],2,FALSE)</f>
        <v/>
      </c>
    </row>
    <row r="396">
      <c r="B396" s="113" t="n">
        <v>128770</v>
      </c>
      <c r="C396" s="113" t="n">
        <v>77630</v>
      </c>
      <c r="D396" s="113" t="n">
        <v>123375</v>
      </c>
      <c r="E396" s="114" t="inlineStr">
        <is>
          <t>Caroline Storme</t>
        </is>
      </c>
      <c r="F396" s="152" t="inlineStr">
        <is>
          <t>Office Manager</t>
        </is>
      </c>
      <c r="G396" s="113" t="inlineStr">
        <is>
          <t>Belux</t>
        </is>
      </c>
      <c r="H396" s="113" t="inlineStr">
        <is>
          <t>Tom Sluys</t>
        </is>
      </c>
      <c r="I396" s="113" t="inlineStr">
        <is>
          <t>Ken Tomassen</t>
        </is>
      </c>
      <c r="J396" s="114" t="inlineStr">
        <is>
          <t>Thorsten Freitag</t>
        </is>
      </c>
      <c r="K396" s="114" t="inlineStr">
        <is>
          <t>Bruno Darmon</t>
        </is>
      </c>
      <c r="L396" s="113" t="inlineStr">
        <is>
          <t>EMEA Sales</t>
        </is>
      </c>
      <c r="M396" s="115" t="n">
        <v>1</v>
      </c>
      <c r="N396" s="151">
        <f>LEFT(CA396,3)</f>
        <v/>
      </c>
      <c r="O396" s="216" t="n">
        <v>42644</v>
      </c>
      <c r="P396" s="118">
        <f>($D$5-O396)/365</f>
        <v/>
      </c>
      <c r="Q396" s="119">
        <f>Q396</f>
        <v/>
      </c>
      <c r="R396" s="52" t="n"/>
      <c r="S396" s="120" t="inlineStr">
        <is>
          <t>Belgium</t>
        </is>
      </c>
      <c r="T396" s="120" t="inlineStr">
        <is>
          <t>EUR</t>
        </is>
      </c>
      <c r="U396" s="120" t="n">
        <v>97000</v>
      </c>
      <c r="V396" s="120" t="n"/>
      <c r="W396" s="120" t="n"/>
      <c r="X396" s="120">
        <f>W396+V396+U396</f>
        <v/>
      </c>
      <c r="Y396" s="121" t="n"/>
      <c r="Z396" s="121" t="n"/>
      <c r="AA396" s="122" t="n"/>
      <c r="AB396" s="122" t="n"/>
      <c r="AC396" s="122" t="n"/>
      <c r="AD396" s="123">
        <f>AC396+AB396+AA396</f>
        <v/>
      </c>
      <c r="AE396" s="124">
        <f>IFERROR(AD396/X396-1,"")</f>
        <v/>
      </c>
      <c r="AF396" s="217">
        <f>IF(LOWER(T396)="ILS",12,1)*X396/VLOOKUP($T396,CPC_USDConversion_xlTbl[[Currency2]:[Units/1 USD]],2,FALSE)</f>
        <v/>
      </c>
      <c r="AG396" s="217">
        <f>IF(LOWER(T396)="ILS",12,1)*AD396/VLOOKUP($T396,CPC_USDConversion_xlTbl[[Currency2]:[Units/1 USD]],2,FALSE)</f>
        <v/>
      </c>
      <c r="AH396" s="126">
        <f>AF396/VLOOKUP($S396,'CP$'!$B$5:$D$74,2,FALSE)</f>
        <v/>
      </c>
      <c r="AI396" s="126">
        <f>AG396/VLOOKUP($S396,'CP$'!$B$5:$D$74,2,FALSE)</f>
        <v/>
      </c>
      <c r="AJ396" s="52" t="n"/>
      <c r="AK396" s="127" t="inlineStr">
        <is>
          <t>No Bonus Plan</t>
        </is>
      </c>
      <c r="AL396" s="218" t="n"/>
      <c r="AM396" s="129" t="n"/>
      <c r="AN396" s="121" t="n"/>
      <c r="AO396" s="130" t="n"/>
      <c r="AP396" s="131">
        <f>IFERROR(AO396/AM396,"")</f>
        <v/>
      </c>
      <c r="AQ396" s="219">
        <f>AO396*CC396</f>
        <v/>
      </c>
      <c r="AR396" s="219" t="n"/>
      <c r="AS396" s="220">
        <f>AQ396-AR396</f>
        <v/>
      </c>
      <c r="AT396" s="217">
        <f>AS396/VLOOKUP($T396,'USD Converstion'!$C$7:$D$174,2,FALSE)</f>
        <v/>
      </c>
      <c r="AU396" s="52" t="n"/>
      <c r="AV396" s="221" t="n"/>
      <c r="AW396" s="222" t="n"/>
      <c r="AX396" s="222" t="n"/>
      <c r="AY396" s="223" t="n"/>
      <c r="AZ396" s="52" t="n"/>
      <c r="BA396" s="137" t="n"/>
      <c r="BB396" s="138" t="inlineStr">
        <is>
          <t xml:space="preserve"> </t>
        </is>
      </c>
      <c r="BC396" s="52" t="n"/>
      <c r="BD396" s="219" t="n">
        <v>68748</v>
      </c>
      <c r="BE396" s="219" t="n"/>
      <c r="BF396" s="219" t="n"/>
      <c r="BG396" s="120">
        <f>BF396+BE396+BD396</f>
        <v/>
      </c>
      <c r="BH396" s="217">
        <f>IF(LOWER(T396)="ILS",12,1)*BG396/VLOOKUP($T396,CPC_USDConversion_xlTbl[[Currency2]:[Units/1 USD]],2,FALSE)</f>
        <v/>
      </c>
      <c r="BI396" s="224">
        <f>BH396/VLOOKUP($S396,'CP$'!$B$5:$D$74,2,FALSE)</f>
        <v/>
      </c>
      <c r="BJ396" s="140" t="n">
        <v>50000</v>
      </c>
      <c r="BK396" s="140" t="n">
        <v>75000</v>
      </c>
      <c r="BL396" s="141">
        <f>IFERROR(U396/X396,"")</f>
        <v/>
      </c>
      <c r="BM396" s="141">
        <f>IFERROR(V396/X396,"")</f>
        <v/>
      </c>
      <c r="BN396" s="141">
        <f>IFERROR(W396/X396,"")</f>
        <v/>
      </c>
      <c r="BO396" s="141">
        <f>IFERROR(AA396/AD396,"")</f>
        <v/>
      </c>
      <c r="BP396" s="141">
        <f>IFERROR(AB396/AD396,"")</f>
        <v/>
      </c>
      <c r="BQ396" s="141">
        <f>IFERROR(AC396/AD396,"")</f>
        <v/>
      </c>
      <c r="BR396" s="119" t="n">
        <v>4</v>
      </c>
      <c r="BS396" s="119" t="n">
        <v>4</v>
      </c>
      <c r="BT396" s="119" t="n">
        <v>4</v>
      </c>
      <c r="BU396" s="119" t="n"/>
      <c r="BV396" s="119" t="n"/>
      <c r="BW396" s="119" t="n"/>
      <c r="BX396" s="119" t="n"/>
      <c r="BY396" s="119" t="n"/>
      <c r="BZ396" s="119" t="inlineStr">
        <is>
          <t>PTE</t>
        </is>
      </c>
      <c r="CA396" s="142" t="inlineStr">
        <is>
          <t>P43P</t>
        </is>
      </c>
      <c r="CB396" s="131" t="n">
        <v>0.5</v>
      </c>
      <c r="CC396" s="143">
        <f>IF(P396&gt;1,1,P396)*CB396</f>
        <v/>
      </c>
      <c r="CD396" s="143" t="n"/>
      <c r="CE396" s="222" t="n"/>
      <c r="CF396" s="86" t="n"/>
      <c r="CG396" s="219" t="n">
        <v>68492.68292682928</v>
      </c>
      <c r="CH396" s="217">
        <f>IF(LOWER(T396)="ILS",12,1)*CG396/VLOOKUP($T396,CPC_USDConversion_xlTbl[[Currency2]:[Units/1 USD]],2,FALSE)</f>
        <v/>
      </c>
      <c r="CI396" s="225">
        <f>AF396</f>
        <v/>
      </c>
      <c r="CJ396" s="225">
        <f>IFERROR(CI396-CH396,"")</f>
        <v/>
      </c>
      <c r="CK396" s="140">
        <f>ROUND(AN396*CC396,-2)</f>
        <v/>
      </c>
      <c r="CL396" s="217">
        <f>CK396/VLOOKUP($T396,'USD Converstion'!$C$7:$D$174,2,FALSE)</f>
        <v/>
      </c>
      <c r="CM396" s="145">
        <f>IF(AD396&gt;X396,1,0)</f>
        <v/>
      </c>
      <c r="CN396" s="225">
        <f>IF(CM396&gt;0,AG396,0)</f>
        <v/>
      </c>
      <c r="CO396" s="225">
        <f>IF(CM396=0,0,AF396)</f>
        <v/>
      </c>
      <c r="CP396" s="146" t="n">
        <v>0</v>
      </c>
      <c r="CQ396" s="147" t="inlineStr">
        <is>
          <t>Regular</t>
        </is>
      </c>
      <c r="CR396" s="225">
        <f>AM396/VLOOKUP(T396,'USD Converstion'!$C$7:$D$174,2,FALSE)</f>
        <v/>
      </c>
      <c r="CS396" s="226">
        <f>AT396</f>
        <v/>
      </c>
      <c r="CT396" s="222" t="n">
        <v>0</v>
      </c>
      <c r="CU396" s="227" t="n"/>
      <c r="CV396" s="145">
        <f>IF(AX396&gt;0,1,0)</f>
        <v/>
      </c>
      <c r="CW396" s="145">
        <f>IF(AY396&gt;0,1,0)</f>
        <v/>
      </c>
      <c r="CX396" s="52" t="n">
        <v>0</v>
      </c>
      <c r="DM396">
        <f>IF(LOWER(T396)="ILS",12,1)*Y396/VLOOKUP($T396,CPC_USDConversion_xlTbl[[Currency2]:[Units/1 USD]],2,FALSE)</f>
        <v/>
      </c>
    </row>
    <row r="397">
      <c r="B397" s="113" t="n">
        <v>133972</v>
      </c>
      <c r="C397" s="113" t="n">
        <v>92622</v>
      </c>
      <c r="D397" s="113" t="n">
        <v>32145</v>
      </c>
      <c r="E397" s="114" t="inlineStr">
        <is>
          <t>Kilian Klein</t>
        </is>
      </c>
      <c r="F397" s="152" t="inlineStr">
        <is>
          <t>Sales Manager - Major Accounts Netherlands</t>
        </is>
      </c>
      <c r="G397" s="113" t="inlineStr">
        <is>
          <t>Netherlands</t>
        </is>
      </c>
      <c r="H397" s="113" t="inlineStr">
        <is>
          <t>Arthur van Uden</t>
        </is>
      </c>
      <c r="I397" s="113" t="inlineStr">
        <is>
          <t>Ken Tomassen</t>
        </is>
      </c>
      <c r="J397" s="114" t="inlineStr">
        <is>
          <t>Thorsten Freitag</t>
        </is>
      </c>
      <c r="K397" s="114" t="inlineStr">
        <is>
          <t>Bruno Darmon</t>
        </is>
      </c>
      <c r="L397" s="113" t="inlineStr">
        <is>
          <t>EMEA Sales</t>
        </is>
      </c>
      <c r="M397" s="115" t="n">
        <v>1</v>
      </c>
      <c r="N397" s="151">
        <f>LEFT(CA397,3)</f>
        <v/>
      </c>
      <c r="O397" s="216" t="n">
        <v>42917</v>
      </c>
      <c r="P397" s="118">
        <f>($D$5-O397)/365</f>
        <v/>
      </c>
      <c r="Q397" s="119">
        <f>Q397</f>
        <v/>
      </c>
      <c r="R397" s="52" t="n"/>
      <c r="S397" s="120" t="inlineStr">
        <is>
          <t>Netherlands</t>
        </is>
      </c>
      <c r="T397" s="120" t="inlineStr">
        <is>
          <t>EUR</t>
        </is>
      </c>
      <c r="U397" s="120" t="n">
        <v>164250</v>
      </c>
      <c r="V397" s="120" t="n">
        <v>48481.81818181818</v>
      </c>
      <c r="W397" s="120" t="n"/>
      <c r="X397" s="120">
        <f>W397+V397+U397</f>
        <v/>
      </c>
      <c r="Y397" s="121" t="n"/>
      <c r="Z397" s="121" t="n"/>
      <c r="AA397" s="122" t="n"/>
      <c r="AB397" s="122" t="n"/>
      <c r="AC397" s="122" t="n"/>
      <c r="AD397" s="123">
        <f>AC397+AB397+AA397</f>
        <v/>
      </c>
      <c r="AE397" s="124">
        <f>IFERROR(AD397/X397-1,"")</f>
        <v/>
      </c>
      <c r="AF397" s="217">
        <f>IF(LOWER(T397)="ILS",12,1)*X397/VLOOKUP($T397,CPC_USDConversion_xlTbl[[Currency2]:[Units/1 USD]],2,FALSE)</f>
        <v/>
      </c>
      <c r="AG397" s="217">
        <f>IF(LOWER(T397)="ILS",12,1)*AD397/VLOOKUP($T397,CPC_USDConversion_xlTbl[[Currency2]:[Units/1 USD]],2,FALSE)</f>
        <v/>
      </c>
      <c r="AH397" s="126">
        <f>AF397/VLOOKUP($S397,'CP$'!$B$5:$D$74,2,FALSE)</f>
        <v/>
      </c>
      <c r="AI397" s="126">
        <f>AG397/VLOOKUP($S397,'CP$'!$B$5:$D$74,2,FALSE)</f>
        <v/>
      </c>
      <c r="AJ397" s="52" t="n"/>
      <c r="AK397" s="127" t="inlineStr">
        <is>
          <t>Sales Variable</t>
        </is>
      </c>
      <c r="AL397" s="218" t="n"/>
      <c r="AM397" s="129" t="n"/>
      <c r="AN397" s="121" t="n"/>
      <c r="AO397" s="130" t="n"/>
      <c r="AP397" s="131">
        <f>IFERROR(AO397/AM397,"")</f>
        <v/>
      </c>
      <c r="AQ397" s="219">
        <f>AO397*CC397</f>
        <v/>
      </c>
      <c r="AR397" s="219" t="n"/>
      <c r="AS397" s="220">
        <f>AQ397-AR397</f>
        <v/>
      </c>
      <c r="AT397" s="217">
        <f>AS397/VLOOKUP($T397,'USD Converstion'!$C$7:$D$174,2,FALSE)</f>
        <v/>
      </c>
      <c r="AU397" s="52" t="n"/>
      <c r="AV397" s="221" t="n">
        <v>43957</v>
      </c>
      <c r="AW397" s="222" t="n">
        <v>29231.10679611651</v>
      </c>
      <c r="AX397" s="222" t="n"/>
      <c r="AY397" s="223" t="n"/>
      <c r="AZ397" s="52" t="n"/>
      <c r="BA397" s="137" t="n"/>
      <c r="BB397" s="138" t="inlineStr">
        <is>
          <t xml:space="preserve"> </t>
        </is>
      </c>
      <c r="BC397" s="52" t="n"/>
      <c r="BD397" s="219" t="n">
        <v>120785</v>
      </c>
      <c r="BE397" s="219" t="n">
        <v>51764.99999999999</v>
      </c>
      <c r="BF397" s="219" t="n"/>
      <c r="BG397" s="120">
        <f>BF397+BE397+BD397</f>
        <v/>
      </c>
      <c r="BH397" s="217">
        <f>IF(LOWER(T397)="ILS",12,1)*BG397/VLOOKUP($T397,CPC_USDConversion_xlTbl[[Currency2]:[Units/1 USD]],2,FALSE)</f>
        <v/>
      </c>
      <c r="BI397" s="224">
        <f>BH397/VLOOKUP($S397,'CP$'!$B$5:$D$74,2,FALSE)</f>
        <v/>
      </c>
      <c r="BJ397" s="140" t="n">
        <v>110000</v>
      </c>
      <c r="BK397" s="140" t="n">
        <v>180000</v>
      </c>
      <c r="BL397" s="141">
        <f>IFERROR(U397/X397,"")</f>
        <v/>
      </c>
      <c r="BM397" s="141">
        <f>IFERROR(V397/X397,"")</f>
        <v/>
      </c>
      <c r="BN397" s="141">
        <f>IFERROR(W397/X397,"")</f>
        <v/>
      </c>
      <c r="BO397" s="141">
        <f>IFERROR(AA397/AD397,"")</f>
        <v/>
      </c>
      <c r="BP397" s="141">
        <f>IFERROR(AB397/AD397,"")</f>
        <v/>
      </c>
      <c r="BQ397" s="141">
        <f>IFERROR(AC397/AD397,"")</f>
        <v/>
      </c>
      <c r="BR397" s="119" t="n">
        <v>3</v>
      </c>
      <c r="BS397" s="119" t="n">
        <v>4</v>
      </c>
      <c r="BT397" s="119" t="n">
        <v>4</v>
      </c>
      <c r="BU397" s="119" t="n"/>
      <c r="BV397" s="119" t="n"/>
      <c r="BW397" s="119" t="n"/>
      <c r="BX397" s="119" t="n"/>
      <c r="BY397" s="119" t="n"/>
      <c r="BZ397" s="119" t="inlineStr">
        <is>
          <t>Employee</t>
        </is>
      </c>
      <c r="CA397" s="142" t="inlineStr">
        <is>
          <t>S43M</t>
        </is>
      </c>
      <c r="CB397" s="131" t="n">
        <v>1</v>
      </c>
      <c r="CC397" s="143">
        <f>IF(P397&gt;1,1,P397)*CB397</f>
        <v/>
      </c>
      <c r="CD397" s="143" t="n"/>
      <c r="CE397" s="222" t="n">
        <v>90508.31999999999</v>
      </c>
      <c r="CF397" s="86" t="n"/>
      <c r="CG397" s="219" t="n">
        <v>172687.8048780488</v>
      </c>
      <c r="CH397" s="217">
        <f>IF(LOWER(T397)="ILS",12,1)*CG397/VLOOKUP($T397,CPC_USDConversion_xlTbl[[Currency2]:[Units/1 USD]],2,FALSE)</f>
        <v/>
      </c>
      <c r="CI397" s="225">
        <f>AF397</f>
        <v/>
      </c>
      <c r="CJ397" s="225">
        <f>IFERROR(CI397-CH397,"")</f>
        <v/>
      </c>
      <c r="CK397" s="140">
        <f>ROUND(AN397*CC397,-2)</f>
        <v/>
      </c>
      <c r="CL397" s="217">
        <f>CK397/VLOOKUP($T397,'USD Converstion'!$C$7:$D$174,2,FALSE)</f>
        <v/>
      </c>
      <c r="CM397" s="145">
        <f>IF(AD397&gt;X397,1,0)</f>
        <v/>
      </c>
      <c r="CN397" s="225">
        <f>IF(CM397&gt;0,AG397,0)</f>
        <v/>
      </c>
      <c r="CO397" s="225">
        <f>IF(CM397=0,0,AF397)</f>
        <v/>
      </c>
      <c r="CP397" s="146" t="n">
        <v>0</v>
      </c>
      <c r="CQ397" s="147" t="inlineStr">
        <is>
          <t>Regular</t>
        </is>
      </c>
      <c r="CR397" s="225">
        <f>AM397/VLOOKUP(T397,'USD Converstion'!$C$7:$D$174,2,FALSE)</f>
        <v/>
      </c>
      <c r="CS397" s="226">
        <f>AT397</f>
        <v/>
      </c>
      <c r="CT397" s="222" t="n">
        <v>0</v>
      </c>
      <c r="CU397" s="227" t="n"/>
      <c r="CV397" s="145">
        <f>IF(AX397&gt;0,1,0)</f>
        <v/>
      </c>
      <c r="CW397" s="145">
        <f>IF(AY397&gt;0,1,0)</f>
        <v/>
      </c>
      <c r="CX397" s="52" t="n">
        <v>0</v>
      </c>
      <c r="DM397">
        <f>IF(LOWER(T397)="ILS",12,1)*Y397/VLOOKUP($T397,CPC_USDConversion_xlTbl[[Currency2]:[Units/1 USD]],2,FALSE)</f>
        <v/>
      </c>
    </row>
    <row r="398">
      <c r="B398" s="113" t="n">
        <v>129103</v>
      </c>
      <c r="C398" s="113" t="n">
        <v>55782</v>
      </c>
      <c r="D398" s="113" t="n">
        <v>100766</v>
      </c>
      <c r="E398" s="114" t="inlineStr">
        <is>
          <t>Kristof Geerkens</t>
        </is>
      </c>
      <c r="F398" s="152" t="inlineStr">
        <is>
          <t>Team Leader Enterprise</t>
        </is>
      </c>
      <c r="G398" s="113" t="inlineStr">
        <is>
          <t>Belux</t>
        </is>
      </c>
      <c r="H398" s="113" t="inlineStr">
        <is>
          <t>Tom Sluys</t>
        </is>
      </c>
      <c r="I398" s="113" t="inlineStr">
        <is>
          <t>Ken Tomassen</t>
        </is>
      </c>
      <c r="J398" s="114" t="inlineStr">
        <is>
          <t>Thorsten Freitag</t>
        </is>
      </c>
      <c r="K398" s="114" t="inlineStr">
        <is>
          <t>Bruno Darmon</t>
        </is>
      </c>
      <c r="L398" s="113" t="inlineStr">
        <is>
          <t>EMEA Sales</t>
        </is>
      </c>
      <c r="M398" s="115" t="n">
        <v>1</v>
      </c>
      <c r="N398" s="151">
        <f>LEFT(CA398,3)</f>
        <v/>
      </c>
      <c r="O398" s="216" t="n">
        <v>43055</v>
      </c>
      <c r="P398" s="118">
        <f>($D$5-O398)/365</f>
        <v/>
      </c>
      <c r="Q398" s="119">
        <f>Q398</f>
        <v/>
      </c>
      <c r="R398" s="52" t="n"/>
      <c r="S398" s="120" t="inlineStr">
        <is>
          <t>Belgium</t>
        </is>
      </c>
      <c r="T398" s="120" t="inlineStr">
        <is>
          <t>EUR</t>
        </is>
      </c>
      <c r="U398" s="120" t="n">
        <v>135612.068</v>
      </c>
      <c r="V398" s="120" t="n">
        <v>60299.99999999999</v>
      </c>
      <c r="W398" s="120" t="n"/>
      <c r="X398" s="120">
        <f>W398+V398+U398</f>
        <v/>
      </c>
      <c r="Y398" s="121" t="n"/>
      <c r="Z398" s="121" t="n"/>
      <c r="AA398" s="122" t="n"/>
      <c r="AB398" s="122" t="n"/>
      <c r="AC398" s="122" t="n"/>
      <c r="AD398" s="123">
        <f>AC398+AB398+AA398</f>
        <v/>
      </c>
      <c r="AE398" s="124">
        <f>IFERROR(AD398/X398-1,"")</f>
        <v/>
      </c>
      <c r="AF398" s="217">
        <f>IF(LOWER(T398)="ILS",12,1)*X398/VLOOKUP($T398,CPC_USDConversion_xlTbl[[Currency2]:[Units/1 USD]],2,FALSE)</f>
        <v/>
      </c>
      <c r="AG398" s="217">
        <f>IF(LOWER(T398)="ILS",12,1)*AD398/VLOOKUP($T398,CPC_USDConversion_xlTbl[[Currency2]:[Units/1 USD]],2,FALSE)</f>
        <v/>
      </c>
      <c r="AH398" s="126">
        <f>AF398/VLOOKUP($S398,'CP$'!$B$5:$D$74,2,FALSE)</f>
        <v/>
      </c>
      <c r="AI398" s="126">
        <f>AG398/VLOOKUP($S398,'CP$'!$B$5:$D$74,2,FALSE)</f>
        <v/>
      </c>
      <c r="AJ398" s="52" t="n"/>
      <c r="AK398" s="127" t="inlineStr">
        <is>
          <t>Sales Variable</t>
        </is>
      </c>
      <c r="AL398" s="218" t="n"/>
      <c r="AM398" s="129" t="n"/>
      <c r="AN398" s="121" t="n"/>
      <c r="AO398" s="130" t="n"/>
      <c r="AP398" s="131">
        <f>IFERROR(AO398/AM398,"")</f>
        <v/>
      </c>
      <c r="AQ398" s="219">
        <f>AO398*CC398</f>
        <v/>
      </c>
      <c r="AR398" s="219" t="n"/>
      <c r="AS398" s="220">
        <f>AQ398-AR398</f>
        <v/>
      </c>
      <c r="AT398" s="217">
        <f>AS398/VLOOKUP($T398,'USD Converstion'!$C$7:$D$174,2,FALSE)</f>
        <v/>
      </c>
      <c r="AU398" s="52" t="n"/>
      <c r="AV398" s="221" t="n">
        <v>43957</v>
      </c>
      <c r="AW398" s="222" t="n">
        <v>9844.844660194174</v>
      </c>
      <c r="AX398" s="222" t="n"/>
      <c r="AY398" s="223" t="n"/>
      <c r="AZ398" s="52" t="n"/>
      <c r="BA398" s="137" t="n"/>
      <c r="BB398" s="138" t="inlineStr">
        <is>
          <t xml:space="preserve"> </t>
        </is>
      </c>
      <c r="BC398" s="52" t="n"/>
      <c r="BD398" s="219" t="n">
        <v>100089</v>
      </c>
      <c r="BE398" s="219" t="n">
        <v>66000</v>
      </c>
      <c r="BF398" s="219" t="n"/>
      <c r="BG398" s="120">
        <f>BF398+BE398+BD398</f>
        <v/>
      </c>
      <c r="BH398" s="217">
        <f>IF(LOWER(T398)="ILS",12,1)*BG398/VLOOKUP($T398,CPC_USDConversion_xlTbl[[Currency2]:[Units/1 USD]],2,FALSE)</f>
        <v/>
      </c>
      <c r="BI398" s="224">
        <f>BH398/VLOOKUP($S398,'CP$'!$B$5:$D$74,2,FALSE)</f>
        <v/>
      </c>
      <c r="BJ398" s="140" t="n">
        <v>120000</v>
      </c>
      <c r="BK398" s="140" t="n">
        <v>185000</v>
      </c>
      <c r="BL398" s="141">
        <f>IFERROR(U398/X398,"")</f>
        <v/>
      </c>
      <c r="BM398" s="141">
        <f>IFERROR(V398/X398,"")</f>
        <v/>
      </c>
      <c r="BN398" s="141">
        <f>IFERROR(W398/X398,"")</f>
        <v/>
      </c>
      <c r="BO398" s="141">
        <f>IFERROR(AA398/AD398,"")</f>
        <v/>
      </c>
      <c r="BP398" s="141">
        <f>IFERROR(AB398/AD398,"")</f>
        <v/>
      </c>
      <c r="BQ398" s="141">
        <f>IFERROR(AC398/AD398,"")</f>
        <v/>
      </c>
      <c r="BR398" s="119" t="n">
        <v>2</v>
      </c>
      <c r="BS398" s="119" t="n">
        <v>3</v>
      </c>
      <c r="BT398" s="119" t="n">
        <v>4</v>
      </c>
      <c r="BU398" s="119" t="n"/>
      <c r="BV398" s="119" t="n"/>
      <c r="BW398" s="119" t="n"/>
      <c r="BX398" s="119" t="n"/>
      <c r="BY398" s="119" t="n"/>
      <c r="BZ398" s="119" t="inlineStr">
        <is>
          <t>Employee</t>
        </is>
      </c>
      <c r="CA398" s="142" t="inlineStr">
        <is>
          <t>S43M</t>
        </is>
      </c>
      <c r="CB398" s="131" t="n">
        <v>1</v>
      </c>
      <c r="CC398" s="143">
        <f>IF(P398&gt;1,1,P398)*CB398</f>
        <v/>
      </c>
      <c r="CD398" s="143" t="n"/>
      <c r="CE398" s="222" t="n">
        <v>35077.96</v>
      </c>
      <c r="CF398" s="86" t="n"/>
      <c r="CG398" s="219" t="n">
        <v>163019.1750243902</v>
      </c>
      <c r="CH398" s="217">
        <f>IF(LOWER(T398)="ILS",12,1)*CG398/VLOOKUP($T398,CPC_USDConversion_xlTbl[[Currency2]:[Units/1 USD]],2,FALSE)</f>
        <v/>
      </c>
      <c r="CI398" s="225">
        <f>AF398</f>
        <v/>
      </c>
      <c r="CJ398" s="225">
        <f>IFERROR(CI398-CH398,"")</f>
        <v/>
      </c>
      <c r="CK398" s="140">
        <f>ROUND(AN398*CC398,-2)</f>
        <v/>
      </c>
      <c r="CL398" s="217">
        <f>CK398/VLOOKUP($T398,'USD Converstion'!$C$7:$D$174,2,FALSE)</f>
        <v/>
      </c>
      <c r="CM398" s="145">
        <f>IF(AD398&gt;X398,1,0)</f>
        <v/>
      </c>
      <c r="CN398" s="225">
        <f>IF(CM398&gt;0,AG398,0)</f>
        <v/>
      </c>
      <c r="CO398" s="225">
        <f>IF(CM398=0,0,AF398)</f>
        <v/>
      </c>
      <c r="CP398" s="146" t="n">
        <v>0</v>
      </c>
      <c r="CQ398" s="147" t="inlineStr">
        <is>
          <t>Regular</t>
        </is>
      </c>
      <c r="CR398" s="225">
        <f>AM398/VLOOKUP(T398,'USD Converstion'!$C$7:$D$174,2,FALSE)</f>
        <v/>
      </c>
      <c r="CS398" s="226">
        <f>AT398</f>
        <v/>
      </c>
      <c r="CT398" s="222" t="n">
        <v>0</v>
      </c>
      <c r="CU398" s="227" t="n"/>
      <c r="CV398" s="145">
        <f>IF(AX398&gt;0,1,0)</f>
        <v/>
      </c>
      <c r="CW398" s="145">
        <f>IF(AY398&gt;0,1,0)</f>
        <v/>
      </c>
      <c r="CX398" s="52" t="n">
        <v>0</v>
      </c>
      <c r="DM398">
        <f>IF(LOWER(T398)="ILS",12,1)*Y398/VLOOKUP($T398,CPC_USDConversion_xlTbl[[Currency2]:[Units/1 USD]],2,FALSE)</f>
        <v/>
      </c>
    </row>
    <row r="399">
      <c r="B399" s="113" t="n">
        <v>109226</v>
      </c>
      <c r="C399" s="113" t="n">
        <v>111476</v>
      </c>
      <c r="D399" s="113" t="n">
        <v>48507</v>
      </c>
      <c r="E399" s="114" t="inlineStr">
        <is>
          <t>Laurent Vanderschrick</t>
        </is>
      </c>
      <c r="F399" s="152" t="inlineStr">
        <is>
          <t>Channels Team Leader</t>
        </is>
      </c>
      <c r="G399" s="113" t="inlineStr">
        <is>
          <t>Belux</t>
        </is>
      </c>
      <c r="H399" s="113" t="inlineStr">
        <is>
          <t>Tom Sluys</t>
        </is>
      </c>
      <c r="I399" s="113" t="inlineStr">
        <is>
          <t>Ken Tomassen</t>
        </is>
      </c>
      <c r="J399" s="114" t="inlineStr">
        <is>
          <t>Thorsten Freitag</t>
        </is>
      </c>
      <c r="K399" s="114" t="inlineStr">
        <is>
          <t>Bruno Darmon</t>
        </is>
      </c>
      <c r="L399" s="113" t="inlineStr">
        <is>
          <t>EMEA Sales</t>
        </is>
      </c>
      <c r="M399" s="115" t="n">
        <v>1</v>
      </c>
      <c r="N399" s="151">
        <f>LEFT(CA399,3)</f>
        <v/>
      </c>
      <c r="O399" s="216" t="n">
        <v>43325</v>
      </c>
      <c r="P399" s="118">
        <f>($D$5-O399)/365</f>
        <v/>
      </c>
      <c r="Q399" s="119">
        <f>Q399</f>
        <v/>
      </c>
      <c r="R399" s="52" t="n"/>
      <c r="S399" s="120" t="inlineStr">
        <is>
          <t>Belgium</t>
        </is>
      </c>
      <c r="T399" s="120" t="inlineStr">
        <is>
          <t>EUR</t>
        </is>
      </c>
      <c r="U399" s="120" t="n">
        <v>139637.558</v>
      </c>
      <c r="V399" s="120" t="n">
        <v>51332.72727272727</v>
      </c>
      <c r="W399" s="120" t="n"/>
      <c r="X399" s="120">
        <f>W399+V399+U399</f>
        <v/>
      </c>
      <c r="Y399" s="121" t="n"/>
      <c r="Z399" s="121" t="n"/>
      <c r="AA399" s="122" t="n"/>
      <c r="AB399" s="122" t="n"/>
      <c r="AC399" s="122" t="n"/>
      <c r="AD399" s="123">
        <f>AC399+AB399+AA399</f>
        <v/>
      </c>
      <c r="AE399" s="124">
        <f>IFERROR(AD399/X399-1,"")</f>
        <v/>
      </c>
      <c r="AF399" s="217">
        <f>IF(LOWER(T399)="ILS",12,1)*X399/VLOOKUP($T399,CPC_USDConversion_xlTbl[[Currency2]:[Units/1 USD]],2,FALSE)</f>
        <v/>
      </c>
      <c r="AG399" s="217">
        <f>IF(LOWER(T399)="ILS",12,1)*AD399/VLOOKUP($T399,CPC_USDConversion_xlTbl[[Currency2]:[Units/1 USD]],2,FALSE)</f>
        <v/>
      </c>
      <c r="AH399" s="126">
        <f>AF399/VLOOKUP($S399,'CP$'!$B$5:$D$74,2,FALSE)</f>
        <v/>
      </c>
      <c r="AI399" s="126">
        <f>AG399/VLOOKUP($S399,'CP$'!$B$5:$D$74,2,FALSE)</f>
        <v/>
      </c>
      <c r="AJ399" s="52" t="n"/>
      <c r="AK399" s="127" t="inlineStr">
        <is>
          <t>Sales Variable</t>
        </is>
      </c>
      <c r="AL399" s="218" t="n"/>
      <c r="AM399" s="129" t="n"/>
      <c r="AN399" s="121" t="n"/>
      <c r="AO399" s="130" t="n"/>
      <c r="AP399" s="131">
        <f>IFERROR(AO399/AM399,"")</f>
        <v/>
      </c>
      <c r="AQ399" s="219">
        <f>AO399*CC399</f>
        <v/>
      </c>
      <c r="AR399" s="219" t="n"/>
      <c r="AS399" s="220">
        <f>AQ399-AR399</f>
        <v/>
      </c>
      <c r="AT399" s="217">
        <f>AS399/VLOOKUP($T399,'USD Converstion'!$C$7:$D$174,2,FALSE)</f>
        <v/>
      </c>
      <c r="AU399" s="52" t="n"/>
      <c r="AV399" s="221" t="n">
        <v>43957</v>
      </c>
      <c r="AW399" s="222" t="n">
        <v>9844.844660194174</v>
      </c>
      <c r="AX399" s="222" t="n"/>
      <c r="AY399" s="223" t="n"/>
      <c r="AZ399" s="52" t="n"/>
      <c r="BA399" s="137" t="n"/>
      <c r="BB399" s="138" t="inlineStr">
        <is>
          <t xml:space="preserve"> </t>
        </is>
      </c>
      <c r="BC399" s="52" t="n"/>
      <c r="BD399" s="219" t="n">
        <v>103283.76</v>
      </c>
      <c r="BE399" s="219" t="n">
        <v>50000</v>
      </c>
      <c r="BF399" s="219" t="n"/>
      <c r="BG399" s="120">
        <f>BF399+BE399+BD399</f>
        <v/>
      </c>
      <c r="BH399" s="217">
        <f>IF(LOWER(T399)="ILS",12,1)*BG399/VLOOKUP($T399,CPC_USDConversion_xlTbl[[Currency2]:[Units/1 USD]],2,FALSE)</f>
        <v/>
      </c>
      <c r="BI399" s="224">
        <f>BH399/VLOOKUP($S399,'CP$'!$B$5:$D$74,2,FALSE)</f>
        <v/>
      </c>
      <c r="BJ399" s="140" t="n">
        <v>110000</v>
      </c>
      <c r="BK399" s="140" t="n">
        <v>170000</v>
      </c>
      <c r="BL399" s="141">
        <f>IFERROR(U399/X399,"")</f>
        <v/>
      </c>
      <c r="BM399" s="141">
        <f>IFERROR(V399/X399,"")</f>
        <v/>
      </c>
      <c r="BN399" s="141">
        <f>IFERROR(W399/X399,"")</f>
        <v/>
      </c>
      <c r="BO399" s="141">
        <f>IFERROR(AA399/AD399,"")</f>
        <v/>
      </c>
      <c r="BP399" s="141">
        <f>IFERROR(AB399/AD399,"")</f>
        <v/>
      </c>
      <c r="BQ399" s="141">
        <f>IFERROR(AC399/AD399,"")</f>
        <v/>
      </c>
      <c r="BR399" s="119" t="n">
        <v>2</v>
      </c>
      <c r="BS399" s="119" t="n">
        <v>3</v>
      </c>
      <c r="BT399" s="119" t="n">
        <v>4</v>
      </c>
      <c r="BU399" s="119" t="n"/>
      <c r="BV399" s="119" t="n"/>
      <c r="BW399" s="119" t="n"/>
      <c r="BX399" s="119" t="n"/>
      <c r="BY399" s="119" t="n"/>
      <c r="BZ399" s="119" t="inlineStr">
        <is>
          <t>Employee</t>
        </is>
      </c>
      <c r="CA399" s="142" t="inlineStr">
        <is>
          <t>S41M</t>
        </is>
      </c>
      <c r="CB399" s="131" t="n">
        <v>1</v>
      </c>
      <c r="CC399" s="143">
        <f>IF(P399&gt;1,1,P399)*CB399</f>
        <v/>
      </c>
      <c r="CD399" s="143" t="n"/>
      <c r="CE399" s="222" t="n">
        <v>19155.2</v>
      </c>
      <c r="CF399" s="86" t="n"/>
      <c r="CG399" s="219" t="n">
        <v>156537.6062439024</v>
      </c>
      <c r="CH399" s="217">
        <f>IF(LOWER(T399)="ILS",12,1)*CG399/VLOOKUP($T399,CPC_USDConversion_xlTbl[[Currency2]:[Units/1 USD]],2,FALSE)</f>
        <v/>
      </c>
      <c r="CI399" s="225">
        <f>AF399</f>
        <v/>
      </c>
      <c r="CJ399" s="225">
        <f>IFERROR(CI399-CH399,"")</f>
        <v/>
      </c>
      <c r="CK399" s="140">
        <f>ROUND(AN399*CC399,-2)</f>
        <v/>
      </c>
      <c r="CL399" s="217">
        <f>CK399/VLOOKUP($T399,'USD Converstion'!$C$7:$D$174,2,FALSE)</f>
        <v/>
      </c>
      <c r="CM399" s="145">
        <f>IF(AD399&gt;X399,1,0)</f>
        <v/>
      </c>
      <c r="CN399" s="225">
        <f>IF(CM399&gt;0,AG399,0)</f>
        <v/>
      </c>
      <c r="CO399" s="225">
        <f>IF(CM399=0,0,AF399)</f>
        <v/>
      </c>
      <c r="CP399" s="146" t="n">
        <v>0</v>
      </c>
      <c r="CQ399" s="147" t="inlineStr">
        <is>
          <t>Regular</t>
        </is>
      </c>
      <c r="CR399" s="225">
        <f>AM399/VLOOKUP(T399,'USD Converstion'!$C$7:$D$174,2,FALSE)</f>
        <v/>
      </c>
      <c r="CS399" s="226">
        <f>AT399</f>
        <v/>
      </c>
      <c r="CT399" s="222" t="n">
        <v>0</v>
      </c>
      <c r="CU399" s="227" t="n"/>
      <c r="CV399" s="145">
        <f>IF(AX399&gt;0,1,0)</f>
        <v/>
      </c>
      <c r="CW399" s="145">
        <f>IF(AY399&gt;0,1,0)</f>
        <v/>
      </c>
      <c r="CX399" s="52" t="n">
        <v>0</v>
      </c>
      <c r="DM399">
        <f>IF(LOWER(T399)="ILS",12,1)*Y399/VLOOKUP($T399,CPC_USDConversion_xlTbl[[Currency2]:[Units/1 USD]],2,FALSE)</f>
        <v/>
      </c>
    </row>
    <row r="400">
      <c r="B400" s="113" t="n">
        <v>126467</v>
      </c>
      <c r="C400" s="113" t="n">
        <v>73718</v>
      </c>
      <c r="D400" s="113" t="n">
        <v>53138</v>
      </c>
      <c r="E400" s="114" t="inlineStr">
        <is>
          <t>Leon Van der Tak</t>
        </is>
      </c>
      <c r="F400" s="152" t="inlineStr">
        <is>
          <t>Major Account Manager</t>
        </is>
      </c>
      <c r="G400" s="113" t="inlineStr">
        <is>
          <t>Netherlands</t>
        </is>
      </c>
      <c r="H400" s="113" t="inlineStr">
        <is>
          <t>Arthur van Uden</t>
        </is>
      </c>
      <c r="I400" s="113" t="inlineStr">
        <is>
          <t>Ken Tomassen</t>
        </is>
      </c>
      <c r="J400" s="114" t="inlineStr">
        <is>
          <t>Thorsten Freitag</t>
        </is>
      </c>
      <c r="K400" s="114" t="inlineStr">
        <is>
          <t>Bruno Darmon</t>
        </is>
      </c>
      <c r="L400" s="113" t="inlineStr">
        <is>
          <t>EMEA Sales</t>
        </is>
      </c>
      <c r="M400" s="115" t="n">
        <v>1</v>
      </c>
      <c r="N400" s="151">
        <f>LEFT(CA400,3)</f>
        <v/>
      </c>
      <c r="O400" s="216" t="n">
        <v>43922</v>
      </c>
      <c r="P400" s="118">
        <f>($D$5-O400)/365</f>
        <v/>
      </c>
      <c r="Q400" s="119">
        <f>Q400</f>
        <v/>
      </c>
      <c r="R400" s="52" t="n"/>
      <c r="S400" s="120" t="inlineStr">
        <is>
          <t>Netherlands</t>
        </is>
      </c>
      <c r="T400" s="120" t="inlineStr">
        <is>
          <t>EUR</t>
        </is>
      </c>
      <c r="U400" s="120" t="n">
        <v>140750</v>
      </c>
      <c r="V400" s="120" t="n">
        <v>41209.0909090909</v>
      </c>
      <c r="W400" s="120" t="n"/>
      <c r="X400" s="120">
        <f>W400+V400+U400</f>
        <v/>
      </c>
      <c r="Y400" s="121" t="n"/>
      <c r="Z400" s="121" t="n"/>
      <c r="AA400" s="122" t="n"/>
      <c r="AB400" s="122" t="n"/>
      <c r="AC400" s="122" t="n"/>
      <c r="AD400" s="123">
        <f>AC400+AB400+AA400</f>
        <v/>
      </c>
      <c r="AE400" s="124">
        <f>IFERROR(AD400/X400-1,"")</f>
        <v/>
      </c>
      <c r="AF400" s="217">
        <f>IF(LOWER(T400)="ILS",12,1)*X400/VLOOKUP($T400,CPC_USDConversion_xlTbl[[Currency2]:[Units/1 USD]],2,FALSE)</f>
        <v/>
      </c>
      <c r="AG400" s="217">
        <f>IF(LOWER(T400)="ILS",12,1)*AD400/VLOOKUP($T400,CPC_USDConversion_xlTbl[[Currency2]:[Units/1 USD]],2,FALSE)</f>
        <v/>
      </c>
      <c r="AH400" s="126">
        <f>AF400/VLOOKUP($S400,'CP$'!$B$5:$D$74,2,FALSE)</f>
        <v/>
      </c>
      <c r="AI400" s="126">
        <f>AG400/VLOOKUP($S400,'CP$'!$B$5:$D$74,2,FALSE)</f>
        <v/>
      </c>
      <c r="AJ400" s="52" t="n"/>
      <c r="AK400" s="127" t="inlineStr">
        <is>
          <t>Sales Variable</t>
        </is>
      </c>
      <c r="AL400" s="218" t="n"/>
      <c r="AM400" s="129" t="n"/>
      <c r="AN400" s="121" t="n"/>
      <c r="AO400" s="130" t="n"/>
      <c r="AP400" s="131">
        <f>IFERROR(AO400/AM400,"")</f>
        <v/>
      </c>
      <c r="AQ400" s="219">
        <f>AO400*CC400</f>
        <v/>
      </c>
      <c r="AR400" s="219" t="n"/>
      <c r="AS400" s="220">
        <f>AQ400-AR400</f>
        <v/>
      </c>
      <c r="AT400" s="217">
        <f>AS400/VLOOKUP($T400,'USD Converstion'!$C$7:$D$174,2,FALSE)</f>
        <v/>
      </c>
      <c r="AU400" s="52" t="n"/>
      <c r="AV400" s="221" t="n">
        <v>43957</v>
      </c>
      <c r="AW400" s="222" t="n">
        <v>29231.10679611651</v>
      </c>
      <c r="AX400" s="222" t="n"/>
      <c r="AY400" s="223" t="n"/>
      <c r="AZ400" s="52" t="n"/>
      <c r="BA400" s="137" t="n"/>
      <c r="BB400" s="138" t="inlineStr">
        <is>
          <t xml:space="preserve"> </t>
        </is>
      </c>
      <c r="BC400" s="52" t="n"/>
      <c r="BD400" s="219" t="n"/>
      <c r="BE400" s="219" t="n"/>
      <c r="BF400" s="219" t="n"/>
      <c r="BG400" s="120">
        <f>BF400+BE400+BD400</f>
        <v/>
      </c>
      <c r="BH400" s="217">
        <f>IF(LOWER(T400)="ILS",12,1)*BG400/VLOOKUP($T400,CPC_USDConversion_xlTbl[[Currency2]:[Units/1 USD]],2,FALSE)</f>
        <v/>
      </c>
      <c r="BI400" s="224">
        <f>BH400/VLOOKUP($S400,'CP$'!$B$5:$D$74,2,FALSE)</f>
        <v/>
      </c>
      <c r="BJ400" s="140" t="n">
        <v>110000</v>
      </c>
      <c r="BK400" s="140" t="n">
        <v>180000</v>
      </c>
      <c r="BL400" s="141">
        <f>IFERROR(U400/X400,"")</f>
        <v/>
      </c>
      <c r="BM400" s="141">
        <f>IFERROR(V400/X400,"")</f>
        <v/>
      </c>
      <c r="BN400" s="141">
        <f>IFERROR(W400/X400,"")</f>
        <v/>
      </c>
      <c r="BO400" s="141">
        <f>IFERROR(AA400/AD400,"")</f>
        <v/>
      </c>
      <c r="BP400" s="141">
        <f>IFERROR(AB400/AD400,"")</f>
        <v/>
      </c>
      <c r="BQ400" s="141">
        <f>IFERROR(AC400/AD400,"")</f>
        <v/>
      </c>
      <c r="BR400" s="119" t="n"/>
      <c r="BS400" s="119" t="n"/>
      <c r="BT400" s="119" t="n"/>
      <c r="BU400" s="119" t="n"/>
      <c r="BV400" s="119" t="n"/>
      <c r="BW400" s="119" t="n"/>
      <c r="BX400" s="119" t="n"/>
      <c r="BY400" s="119" t="n"/>
      <c r="BZ400" s="119" t="inlineStr">
        <is>
          <t>Employee</t>
        </is>
      </c>
      <c r="CA400" s="142" t="inlineStr">
        <is>
          <t>S43P</t>
        </is>
      </c>
      <c r="CB400" s="131" t="n">
        <v>1</v>
      </c>
      <c r="CC400" s="143">
        <f>IF(P400&gt;1,1,P400)*CB400</f>
        <v/>
      </c>
      <c r="CD400" s="143" t="n"/>
      <c r="CE400" s="222" t="n">
        <v>33880.76</v>
      </c>
      <c r="CF400" s="86" t="n"/>
      <c r="CG400" s="219" t="n">
        <v>146541.4634146342</v>
      </c>
      <c r="CH400" s="217">
        <f>IF(LOWER(T400)="ILS",12,1)*CG400/VLOOKUP($T400,CPC_USDConversion_xlTbl[[Currency2]:[Units/1 USD]],2,FALSE)</f>
        <v/>
      </c>
      <c r="CI400" s="225">
        <f>AF400</f>
        <v/>
      </c>
      <c r="CJ400" s="225">
        <f>IFERROR(CI400-CH400,"")</f>
        <v/>
      </c>
      <c r="CK400" s="140">
        <f>ROUND(AN400*CC400,-2)</f>
        <v/>
      </c>
      <c r="CL400" s="217">
        <f>CK400/VLOOKUP($T400,'USD Converstion'!$C$7:$D$174,2,FALSE)</f>
        <v/>
      </c>
      <c r="CM400" s="145">
        <f>IF(AD400&gt;X400,1,0)</f>
        <v/>
      </c>
      <c r="CN400" s="225">
        <f>IF(CM400&gt;0,AG400,0)</f>
        <v/>
      </c>
      <c r="CO400" s="225">
        <f>IF(CM400=0,0,AF400)</f>
        <v/>
      </c>
      <c r="CP400" s="146" t="n">
        <v>0</v>
      </c>
      <c r="CQ400" s="147" t="inlineStr">
        <is>
          <t>Regular</t>
        </is>
      </c>
      <c r="CR400" s="225">
        <f>AM400/VLOOKUP(T400,'USD Converstion'!$C$7:$D$174,2,FALSE)</f>
        <v/>
      </c>
      <c r="CS400" s="226">
        <f>AT400</f>
        <v/>
      </c>
      <c r="CT400" s="222" t="n">
        <v>0</v>
      </c>
      <c r="CU400" s="227" t="n"/>
      <c r="CV400" s="145">
        <f>IF(AX400&gt;0,1,0)</f>
        <v/>
      </c>
      <c r="CW400" s="145">
        <f>IF(AY400&gt;0,1,0)</f>
        <v/>
      </c>
      <c r="CX400" s="52" t="n">
        <v>0</v>
      </c>
      <c r="DM400">
        <f>IF(LOWER(T400)="ILS",12,1)*Y400/VLOOKUP($T400,CPC_USDConversion_xlTbl[[Currency2]:[Units/1 USD]],2,FALSE)</f>
        <v/>
      </c>
    </row>
    <row r="401">
      <c r="B401" s="113" t="n">
        <v>124980</v>
      </c>
      <c r="C401" s="113" t="n">
        <v>115395</v>
      </c>
      <c r="D401" s="113" t="n">
        <v>111725</v>
      </c>
      <c r="E401" s="114" t="inlineStr">
        <is>
          <t>Nima Khazai</t>
        </is>
      </c>
      <c r="F401" s="152" t="inlineStr">
        <is>
          <t>Major Account Manager</t>
        </is>
      </c>
      <c r="G401" s="113" t="inlineStr">
        <is>
          <t>Norway</t>
        </is>
      </c>
      <c r="H401" s="113" t="inlineStr">
        <is>
          <t>Jorn Nygaard</t>
        </is>
      </c>
      <c r="I401" s="113" t="inlineStr">
        <is>
          <t>Ken Tomassen</t>
        </is>
      </c>
      <c r="J401" s="114" t="inlineStr">
        <is>
          <t>Thorsten Freitag</t>
        </is>
      </c>
      <c r="K401" s="114" t="inlineStr">
        <is>
          <t>Bruno Darmon</t>
        </is>
      </c>
      <c r="L401" s="113" t="inlineStr">
        <is>
          <t>EMEA Sales</t>
        </is>
      </c>
      <c r="M401" s="115" t="n">
        <v>1</v>
      </c>
      <c r="N401" s="151">
        <f>LEFT(CA401,3)</f>
        <v/>
      </c>
      <c r="O401" s="216" t="n">
        <v>41716</v>
      </c>
      <c r="P401" s="118">
        <f>($D$5-O401)/365</f>
        <v/>
      </c>
      <c r="Q401" s="119">
        <f>Q401</f>
        <v/>
      </c>
      <c r="R401" s="52" t="n"/>
      <c r="S401" s="120" t="inlineStr">
        <is>
          <t>Norway</t>
        </is>
      </c>
      <c r="T401" s="120" t="inlineStr">
        <is>
          <t>NOK</t>
        </is>
      </c>
      <c r="U401" s="120" t="n">
        <v>1172000</v>
      </c>
      <c r="V401" s="120" t="n">
        <v>563936.3636363636</v>
      </c>
      <c r="W401" s="120" t="n"/>
      <c r="X401" s="120">
        <f>W401+V401+U401</f>
        <v/>
      </c>
      <c r="Y401" s="121" t="n"/>
      <c r="Z401" s="121" t="n"/>
      <c r="AA401" s="122" t="n"/>
      <c r="AB401" s="122" t="n"/>
      <c r="AC401" s="122" t="n"/>
      <c r="AD401" s="123">
        <f>AC401+AB401+AA401</f>
        <v/>
      </c>
      <c r="AE401" s="124">
        <f>IFERROR(AD401/X401-1,"")</f>
        <v/>
      </c>
      <c r="AF401" s="217">
        <f>IF(LOWER(T401)="ILS",12,1)*X401/VLOOKUP($T401,CPC_USDConversion_xlTbl[[Currency2]:[Units/1 USD]],2,FALSE)</f>
        <v/>
      </c>
      <c r="AG401" s="217">
        <f>IF(LOWER(T401)="ILS",12,1)*AD401/VLOOKUP($T401,CPC_USDConversion_xlTbl[[Currency2]:[Units/1 USD]],2,FALSE)</f>
        <v/>
      </c>
      <c r="AH401" s="126">
        <f>AF401/VLOOKUP($S401,'CP$'!$B$5:$D$74,2,FALSE)</f>
        <v/>
      </c>
      <c r="AI401" s="126">
        <f>AG401/VLOOKUP($S401,'CP$'!$B$5:$D$74,2,FALSE)</f>
        <v/>
      </c>
      <c r="AJ401" s="52" t="n"/>
      <c r="AK401" s="127" t="inlineStr">
        <is>
          <t>Sales Variable</t>
        </is>
      </c>
      <c r="AL401" s="218" t="n"/>
      <c r="AM401" s="129" t="n"/>
      <c r="AN401" s="121" t="n"/>
      <c r="AO401" s="130" t="n"/>
      <c r="AP401" s="131">
        <f>IFERROR(AO401/AM401,"")</f>
        <v/>
      </c>
      <c r="AQ401" s="219">
        <f>AO401*CC401</f>
        <v/>
      </c>
      <c r="AR401" s="219" t="n"/>
      <c r="AS401" s="220">
        <f>AQ401-AR401</f>
        <v/>
      </c>
      <c r="AT401" s="217">
        <f>AS401/VLOOKUP($T401,'USD Converstion'!$C$7:$D$174,2,FALSE)</f>
        <v/>
      </c>
      <c r="AU401" s="52" t="n"/>
      <c r="AV401" s="221" t="n">
        <v>43957</v>
      </c>
      <c r="AW401" s="222" t="n">
        <v>29231.10679611651</v>
      </c>
      <c r="AX401" s="222" t="n"/>
      <c r="AY401" s="223" t="n"/>
      <c r="AZ401" s="52" t="n"/>
      <c r="BA401" s="137" t="inlineStr">
        <is>
          <t>May, 2020 - Compensation change to RSU:30000 || April, 2020 - Compensation change from JS:S53P, Yearly Salary:789000, Yearly Commission:536000, Total Compensation:1315000 to JS:S43P, Yearly Salary:93000, Yearly Commission:62000, Total Compensation:1550000 || October, 2020 - Title change from Title:Account Manager to Title:Major Account Manager</t>
        </is>
      </c>
      <c r="BB401" s="138" t="inlineStr">
        <is>
          <t xml:space="preserve"> </t>
        </is>
      </c>
      <c r="BC401" s="52" t="n"/>
      <c r="BD401" s="219" t="n">
        <v>789000</v>
      </c>
      <c r="BE401" s="219" t="n">
        <v>526000</v>
      </c>
      <c r="BF401" s="219" t="n"/>
      <c r="BG401" s="120">
        <f>BF401+BE401+BD401</f>
        <v/>
      </c>
      <c r="BH401" s="217">
        <f>IF(LOWER(T401)="ILS",12,1)*BG401/VLOOKUP($T401,CPC_USDConversion_xlTbl[[Currency2]:[Units/1 USD]],2,FALSE)</f>
        <v/>
      </c>
      <c r="BI401" s="224">
        <f>BH401/VLOOKUP($S401,'CP$'!$B$5:$D$74,2,FALSE)</f>
        <v/>
      </c>
      <c r="BJ401" s="140" t="n">
        <v>1000000</v>
      </c>
      <c r="BK401" s="140" t="n">
        <v>1550000</v>
      </c>
      <c r="BL401" s="141">
        <f>IFERROR(U401/X401,"")</f>
        <v/>
      </c>
      <c r="BM401" s="141">
        <f>IFERROR(V401/X401,"")</f>
        <v/>
      </c>
      <c r="BN401" s="141">
        <f>IFERROR(W401/X401,"")</f>
        <v/>
      </c>
      <c r="BO401" s="141">
        <f>IFERROR(AA401/AD401,"")</f>
        <v/>
      </c>
      <c r="BP401" s="141">
        <f>IFERROR(AB401/AD401,"")</f>
        <v/>
      </c>
      <c r="BQ401" s="141">
        <f>IFERROR(AC401/AD401,"")</f>
        <v/>
      </c>
      <c r="BR401" s="119" t="n">
        <v>4</v>
      </c>
      <c r="BS401" s="119" t="n">
        <v>5</v>
      </c>
      <c r="BT401" s="119" t="n">
        <v>3</v>
      </c>
      <c r="BU401" s="119" t="n"/>
      <c r="BV401" s="119" t="n"/>
      <c r="BW401" s="119" t="n"/>
      <c r="BX401" s="119" t="n"/>
      <c r="BY401" s="119" t="n"/>
      <c r="BZ401" s="119" t="inlineStr">
        <is>
          <t>Employee</t>
        </is>
      </c>
      <c r="CA401" s="142" t="inlineStr">
        <is>
          <t>S43P</t>
        </is>
      </c>
      <c r="CB401" s="131" t="n">
        <v>1</v>
      </c>
      <c r="CC401" s="143">
        <f>IF(P401&gt;1,1,P401)*CB401</f>
        <v/>
      </c>
      <c r="CD401" s="143" t="n"/>
      <c r="CE401" s="222" t="n">
        <v>70634.8</v>
      </c>
      <c r="CF401" s="86" t="n"/>
      <c r="CG401" s="219" t="n">
        <v>1512395.12195122</v>
      </c>
      <c r="CH401" s="217">
        <f>IF(LOWER(T401)="ILS",12,1)*CG401/VLOOKUP($T401,CPC_USDConversion_xlTbl[[Currency2]:[Units/1 USD]],2,FALSE)</f>
        <v/>
      </c>
      <c r="CI401" s="225">
        <f>AF401</f>
        <v/>
      </c>
      <c r="CJ401" s="225">
        <f>IFERROR(CI401-CH401,"")</f>
        <v/>
      </c>
      <c r="CK401" s="140">
        <f>ROUND(AN401*CC401,-2)</f>
        <v/>
      </c>
      <c r="CL401" s="217">
        <f>CK401/VLOOKUP($T401,'USD Converstion'!$C$7:$D$174,2,FALSE)</f>
        <v/>
      </c>
      <c r="CM401" s="145">
        <f>IF(AD401&gt;X401,1,0)</f>
        <v/>
      </c>
      <c r="CN401" s="225">
        <f>IF(CM401&gt;0,AG401,0)</f>
        <v/>
      </c>
      <c r="CO401" s="225">
        <f>IF(CM401=0,0,AF401)</f>
        <v/>
      </c>
      <c r="CP401" s="146" t="n">
        <v>0</v>
      </c>
      <c r="CQ401" s="147" t="inlineStr">
        <is>
          <t>Regular</t>
        </is>
      </c>
      <c r="CR401" s="225">
        <f>AM401/VLOOKUP(T401,'USD Converstion'!$C$7:$D$174,2,FALSE)</f>
        <v/>
      </c>
      <c r="CS401" s="226">
        <f>AT401</f>
        <v/>
      </c>
      <c r="CT401" s="222" t="n">
        <v>0</v>
      </c>
      <c r="CU401" s="227" t="n"/>
      <c r="CV401" s="145">
        <f>IF(AX401&gt;0,1,0)</f>
        <v/>
      </c>
      <c r="CW401" s="145">
        <f>IF(AY401&gt;0,1,0)</f>
        <v/>
      </c>
      <c r="CX401" s="52" t="n">
        <v>0</v>
      </c>
      <c r="DM401">
        <f>IF(LOWER(T401)="ILS",12,1)*Y401/VLOOKUP($T401,CPC_USDConversion_xlTbl[[Currency2]:[Units/1 USD]],2,FALSE)</f>
        <v/>
      </c>
    </row>
    <row r="402">
      <c r="B402" s="113" t="n">
        <v>125383</v>
      </c>
      <c r="C402" s="113" t="n">
        <v>80694</v>
      </c>
      <c r="D402" s="113" t="n">
        <v>120853</v>
      </c>
      <c r="E402" s="114" t="inlineStr">
        <is>
          <t>Per Eklof</t>
        </is>
      </c>
      <c r="F402" s="152" t="inlineStr">
        <is>
          <t>Channel Account Manager</t>
        </is>
      </c>
      <c r="G402" s="113" t="inlineStr">
        <is>
          <t>Sweden</t>
        </is>
      </c>
      <c r="H402" s="113" t="inlineStr">
        <is>
          <t>Jonas Bruzelius</t>
        </is>
      </c>
      <c r="I402" s="113" t="inlineStr">
        <is>
          <t>Ken Tomassen</t>
        </is>
      </c>
      <c r="J402" s="114" t="inlineStr">
        <is>
          <t>Thorsten Freitag</t>
        </is>
      </c>
      <c r="K402" s="114" t="inlineStr">
        <is>
          <t>Bruno Darmon</t>
        </is>
      </c>
      <c r="L402" s="113" t="inlineStr">
        <is>
          <t>EMEA Sales</t>
        </is>
      </c>
      <c r="M402" s="115" t="n">
        <v>1</v>
      </c>
      <c r="N402" s="151">
        <f>LEFT(CA402,3)</f>
        <v/>
      </c>
      <c r="O402" s="216" t="n">
        <v>42380</v>
      </c>
      <c r="P402" s="118">
        <f>($D$5-O402)/365</f>
        <v/>
      </c>
      <c r="Q402" s="119">
        <f>Q402</f>
        <v/>
      </c>
      <c r="R402" s="52" t="n"/>
      <c r="S402" s="120" t="inlineStr">
        <is>
          <t>Sweden</t>
        </is>
      </c>
      <c r="T402" s="120" t="inlineStr">
        <is>
          <t>SEK</t>
        </is>
      </c>
      <c r="U402" s="120" t="n">
        <v>1179500</v>
      </c>
      <c r="V402" s="120" t="n">
        <v>364845.4545454545</v>
      </c>
      <c r="W402" s="120" t="n"/>
      <c r="X402" s="120">
        <f>W402+V402+U402</f>
        <v/>
      </c>
      <c r="Y402" s="121" t="n"/>
      <c r="Z402" s="121" t="n"/>
      <c r="AA402" s="122" t="n"/>
      <c r="AB402" s="122" t="n"/>
      <c r="AC402" s="122" t="n"/>
      <c r="AD402" s="123">
        <f>AC402+AB402+AA402</f>
        <v/>
      </c>
      <c r="AE402" s="124">
        <f>IFERROR(AD402/X402-1,"")</f>
        <v/>
      </c>
      <c r="AF402" s="217">
        <f>IF(LOWER(T402)="ILS",12,1)*X402/VLOOKUP($T402,CPC_USDConversion_xlTbl[[Currency2]:[Units/1 USD]],2,FALSE)</f>
        <v/>
      </c>
      <c r="AG402" s="217">
        <f>IF(LOWER(T402)="ILS",12,1)*AD402/VLOOKUP($T402,CPC_USDConversion_xlTbl[[Currency2]:[Units/1 USD]],2,FALSE)</f>
        <v/>
      </c>
      <c r="AH402" s="126">
        <f>AF402/VLOOKUP($S402,'CP$'!$B$5:$D$74,2,FALSE)</f>
        <v/>
      </c>
      <c r="AI402" s="126">
        <f>AG402/VLOOKUP($S402,'CP$'!$B$5:$D$74,2,FALSE)</f>
        <v/>
      </c>
      <c r="AJ402" s="52" t="n"/>
      <c r="AK402" s="127" t="inlineStr">
        <is>
          <t>Sales Variable</t>
        </is>
      </c>
      <c r="AL402" s="218" t="n"/>
      <c r="AM402" s="129" t="n"/>
      <c r="AN402" s="121" t="n"/>
      <c r="AO402" s="130" t="n"/>
      <c r="AP402" s="131">
        <f>IFERROR(AO402/AM402,"")</f>
        <v/>
      </c>
      <c r="AQ402" s="219">
        <f>AO402*CC402</f>
        <v/>
      </c>
      <c r="AR402" s="219" t="n"/>
      <c r="AS402" s="220">
        <f>AQ402-AR402</f>
        <v/>
      </c>
      <c r="AT402" s="217">
        <f>AS402/VLOOKUP($T402,'USD Converstion'!$C$7:$D$174,2,FALSE)</f>
        <v/>
      </c>
      <c r="AU402" s="52" t="n"/>
      <c r="AV402" s="221" t="n">
        <v>43615</v>
      </c>
      <c r="AW402" s="222" t="n">
        <v>29274.47572815534</v>
      </c>
      <c r="AX402" s="222" t="n"/>
      <c r="AY402" s="223" t="n"/>
      <c r="AZ402" s="52" t="n"/>
      <c r="BA402" s="137" t="n"/>
      <c r="BB402" s="138" t="inlineStr">
        <is>
          <t xml:space="preserve"> </t>
        </is>
      </c>
      <c r="BC402" s="52" t="n"/>
      <c r="BD402" s="219" t="n">
        <v>936000</v>
      </c>
      <c r="BE402" s="219" t="n">
        <v>401000</v>
      </c>
      <c r="BF402" s="219" t="n"/>
      <c r="BG402" s="120">
        <f>BF402+BE402+BD402</f>
        <v/>
      </c>
      <c r="BH402" s="217">
        <f>IF(LOWER(T402)="ILS",12,1)*BG402/VLOOKUP($T402,CPC_USDConversion_xlTbl[[Currency2]:[Units/1 USD]],2,FALSE)</f>
        <v/>
      </c>
      <c r="BI402" s="224">
        <f>BH402/VLOOKUP($S402,'CP$'!$B$5:$D$74,2,FALSE)</f>
        <v/>
      </c>
      <c r="BJ402" s="140" t="n">
        <v>1000000</v>
      </c>
      <c r="BK402" s="140" t="n">
        <v>1500000</v>
      </c>
      <c r="BL402" s="141">
        <f>IFERROR(U402/X402,"")</f>
        <v/>
      </c>
      <c r="BM402" s="141">
        <f>IFERROR(V402/X402,"")</f>
        <v/>
      </c>
      <c r="BN402" s="141">
        <f>IFERROR(W402/X402,"")</f>
        <v/>
      </c>
      <c r="BO402" s="141">
        <f>IFERROR(AA402/AD402,"")</f>
        <v/>
      </c>
      <c r="BP402" s="141">
        <f>IFERROR(AB402/AD402,"")</f>
        <v/>
      </c>
      <c r="BQ402" s="141">
        <f>IFERROR(AC402/AD402,"")</f>
        <v/>
      </c>
      <c r="BR402" s="119" t="n">
        <v>2</v>
      </c>
      <c r="BS402" s="119" t="n">
        <v>2</v>
      </c>
      <c r="BT402" s="119" t="n">
        <v>4</v>
      </c>
      <c r="BU402" s="119" t="n"/>
      <c r="BV402" s="119" t="n"/>
      <c r="BW402" s="119" t="n"/>
      <c r="BX402" s="119" t="n"/>
      <c r="BY402" s="119" t="n"/>
      <c r="BZ402" s="119" t="inlineStr">
        <is>
          <t>Employee</t>
        </is>
      </c>
      <c r="CA402" s="142" t="inlineStr">
        <is>
          <t>S41P</t>
        </is>
      </c>
      <c r="CB402" s="131" t="n">
        <v>1</v>
      </c>
      <c r="CC402" s="143">
        <f>IF(P402&gt;1,1,P402)*CB402</f>
        <v/>
      </c>
      <c r="CD402" s="143" t="n"/>
      <c r="CE402" s="222" t="n">
        <v>29810.28</v>
      </c>
      <c r="CF402" s="86" t="n"/>
      <c r="CG402" s="219" t="n">
        <v>1304590.243902439</v>
      </c>
      <c r="CH402" s="217">
        <f>IF(LOWER(T402)="ILS",12,1)*CG402/VLOOKUP($T402,CPC_USDConversion_xlTbl[[Currency2]:[Units/1 USD]],2,FALSE)</f>
        <v/>
      </c>
      <c r="CI402" s="225">
        <f>AF402</f>
        <v/>
      </c>
      <c r="CJ402" s="225">
        <f>IFERROR(CI402-CH402,"")</f>
        <v/>
      </c>
      <c r="CK402" s="140">
        <f>ROUND(AN402*CC402,-2)</f>
        <v/>
      </c>
      <c r="CL402" s="217">
        <f>CK402/VLOOKUP($T402,'USD Converstion'!$C$7:$D$174,2,FALSE)</f>
        <v/>
      </c>
      <c r="CM402" s="145">
        <f>IF(AD402&gt;X402,1,0)</f>
        <v/>
      </c>
      <c r="CN402" s="225">
        <f>IF(CM402&gt;0,AG402,0)</f>
        <v/>
      </c>
      <c r="CO402" s="225">
        <f>IF(CM402=0,0,AF402)</f>
        <v/>
      </c>
      <c r="CP402" s="146" t="n">
        <v>0</v>
      </c>
      <c r="CQ402" s="147" t="inlineStr">
        <is>
          <t>Regular</t>
        </is>
      </c>
      <c r="CR402" s="225">
        <f>AM402/VLOOKUP(T402,'USD Converstion'!$C$7:$D$174,2,FALSE)</f>
        <v/>
      </c>
      <c r="CS402" s="226">
        <f>AT402</f>
        <v/>
      </c>
      <c r="CT402" s="222" t="n">
        <v>0</v>
      </c>
      <c r="CU402" s="227" t="n"/>
      <c r="CV402" s="145">
        <f>IF(AX402&gt;0,1,0)</f>
        <v/>
      </c>
      <c r="CW402" s="145">
        <f>IF(AY402&gt;0,1,0)</f>
        <v/>
      </c>
      <c r="CX402" s="52" t="n">
        <v>0</v>
      </c>
      <c r="DM402">
        <f>IF(LOWER(T402)="ILS",12,1)*Y402/VLOOKUP($T402,CPC_USDConversion_xlTbl[[Currency2]:[Units/1 USD]],2,FALSE)</f>
        <v/>
      </c>
    </row>
    <row r="403">
      <c r="B403" s="113" t="n">
        <v>119426</v>
      </c>
      <c r="C403" s="113" t="n">
        <v>37609</v>
      </c>
      <c r="D403" s="113" t="n">
        <v>111465</v>
      </c>
      <c r="E403" s="114" t="inlineStr">
        <is>
          <t>Petter Hauger</t>
        </is>
      </c>
      <c r="F403" s="152" t="inlineStr">
        <is>
          <t>Channel Manager</t>
        </is>
      </c>
      <c r="G403" s="113" t="inlineStr">
        <is>
          <t>Norway</t>
        </is>
      </c>
      <c r="H403" s="113" t="inlineStr">
        <is>
          <t>Jorn Nygaard</t>
        </is>
      </c>
      <c r="I403" s="113" t="inlineStr">
        <is>
          <t>Ken Tomassen</t>
        </is>
      </c>
      <c r="J403" s="114" t="inlineStr">
        <is>
          <t>Thorsten Freitag</t>
        </is>
      </c>
      <c r="K403" s="114" t="inlineStr">
        <is>
          <t>Bruno Darmon</t>
        </is>
      </c>
      <c r="L403" s="113" t="inlineStr">
        <is>
          <t>EMEA Sales</t>
        </is>
      </c>
      <c r="M403" s="115" t="n">
        <v>1</v>
      </c>
      <c r="N403" s="151">
        <f>LEFT(CA403,3)</f>
        <v/>
      </c>
      <c r="O403" s="216" t="n">
        <v>43115</v>
      </c>
      <c r="P403" s="118">
        <f>($D$5-O403)/365</f>
        <v/>
      </c>
      <c r="Q403" s="119">
        <f>Q403</f>
        <v/>
      </c>
      <c r="R403" s="52" t="n"/>
      <c r="S403" s="120" t="inlineStr">
        <is>
          <t>Norway</t>
        </is>
      </c>
      <c r="T403" s="120" t="inlineStr">
        <is>
          <t>NOK</t>
        </is>
      </c>
      <c r="U403" s="120" t="n">
        <v>972000</v>
      </c>
      <c r="V403" s="120" t="n">
        <v>468481.8181818181</v>
      </c>
      <c r="W403" s="120" t="n"/>
      <c r="X403" s="120">
        <f>W403+V403+U403</f>
        <v/>
      </c>
      <c r="Y403" s="121" t="n"/>
      <c r="Z403" s="121" t="n"/>
      <c r="AA403" s="122" t="n"/>
      <c r="AB403" s="122" t="n"/>
      <c r="AC403" s="122" t="n"/>
      <c r="AD403" s="123">
        <f>AC403+AB403+AA403</f>
        <v/>
      </c>
      <c r="AE403" s="124">
        <f>IFERROR(AD403/X403-1,"")</f>
        <v/>
      </c>
      <c r="AF403" s="217">
        <f>IF(LOWER(T403)="ILS",12,1)*X403/VLOOKUP($T403,CPC_USDConversion_xlTbl[[Currency2]:[Units/1 USD]],2,FALSE)</f>
        <v/>
      </c>
      <c r="AG403" s="217">
        <f>IF(LOWER(T403)="ILS",12,1)*AD403/VLOOKUP($T403,CPC_USDConversion_xlTbl[[Currency2]:[Units/1 USD]],2,FALSE)</f>
        <v/>
      </c>
      <c r="AH403" s="126">
        <f>AF403/VLOOKUP($S403,'CP$'!$B$5:$D$74,2,FALSE)</f>
        <v/>
      </c>
      <c r="AI403" s="126">
        <f>AG403/VLOOKUP($S403,'CP$'!$B$5:$D$74,2,FALSE)</f>
        <v/>
      </c>
      <c r="AJ403" s="52" t="n"/>
      <c r="AK403" s="127" t="inlineStr">
        <is>
          <t>Sales Variable</t>
        </is>
      </c>
      <c r="AL403" s="218" t="n"/>
      <c r="AM403" s="129" t="n"/>
      <c r="AN403" s="121" t="n"/>
      <c r="AO403" s="130" t="n"/>
      <c r="AP403" s="131">
        <f>IFERROR(AO403/AM403,"")</f>
        <v/>
      </c>
      <c r="AQ403" s="219">
        <f>AO403*CC403</f>
        <v/>
      </c>
      <c r="AR403" s="219" t="n"/>
      <c r="AS403" s="220">
        <f>AQ403-AR403</f>
        <v/>
      </c>
      <c r="AT403" s="217">
        <f>AS403/VLOOKUP($T403,'USD Converstion'!$C$7:$D$174,2,FALSE)</f>
        <v/>
      </c>
      <c r="AU403" s="52" t="n"/>
      <c r="AV403" s="221" t="n">
        <v>43768</v>
      </c>
      <c r="AW403" s="222" t="n">
        <v>19584.26213592233</v>
      </c>
      <c r="AX403" s="222" t="n"/>
      <c r="AY403" s="223" t="n"/>
      <c r="AZ403" s="52" t="n"/>
      <c r="BA403" s="137" t="n"/>
      <c r="BB403" s="138" t="inlineStr">
        <is>
          <t xml:space="preserve"> </t>
        </is>
      </c>
      <c r="BC403" s="52" t="n"/>
      <c r="BD403" s="219" t="n">
        <v>757200</v>
      </c>
      <c r="BE403" s="219" t="n">
        <v>504800</v>
      </c>
      <c r="BF403" s="219" t="n"/>
      <c r="BG403" s="120">
        <f>BF403+BE403+BD403</f>
        <v/>
      </c>
      <c r="BH403" s="217">
        <f>IF(LOWER(T403)="ILS",12,1)*BG403/VLOOKUP($T403,CPC_USDConversion_xlTbl[[Currency2]:[Units/1 USD]],2,FALSE)</f>
        <v/>
      </c>
      <c r="BI403" s="224">
        <f>BH403/VLOOKUP($S403,'CP$'!$B$5:$D$74,2,FALSE)</f>
        <v/>
      </c>
      <c r="BJ403" s="140" t="n">
        <v>1000000</v>
      </c>
      <c r="BK403" s="140" t="n">
        <v>1450000</v>
      </c>
      <c r="BL403" s="141">
        <f>IFERROR(U403/X403,"")</f>
        <v/>
      </c>
      <c r="BM403" s="141">
        <f>IFERROR(V403/X403,"")</f>
        <v/>
      </c>
      <c r="BN403" s="141">
        <f>IFERROR(W403/X403,"")</f>
        <v/>
      </c>
      <c r="BO403" s="141">
        <f>IFERROR(AA403/AD403,"")</f>
        <v/>
      </c>
      <c r="BP403" s="141">
        <f>IFERROR(AB403/AD403,"")</f>
        <v/>
      </c>
      <c r="BQ403" s="141">
        <f>IFERROR(AC403/AD403,"")</f>
        <v/>
      </c>
      <c r="BR403" s="119" t="n">
        <v>3</v>
      </c>
      <c r="BS403" s="119" t="n">
        <v>4</v>
      </c>
      <c r="BT403" s="119" t="n">
        <v>3</v>
      </c>
      <c r="BU403" s="119" t="n"/>
      <c r="BV403" s="119" t="n"/>
      <c r="BW403" s="119" t="n"/>
      <c r="BX403" s="119" t="n"/>
      <c r="BY403" s="119" t="n"/>
      <c r="BZ403" s="119" t="inlineStr">
        <is>
          <t>Employee</t>
        </is>
      </c>
      <c r="CA403" s="142" t="inlineStr">
        <is>
          <t>S41P</t>
        </is>
      </c>
      <c r="CB403" s="131" t="n">
        <v>1</v>
      </c>
      <c r="CC403" s="143">
        <f>IF(P403&gt;1,1,P403)*CB403</f>
        <v/>
      </c>
      <c r="CD403" s="143" t="n"/>
      <c r="CE403" s="222" t="n">
        <v>15922.76</v>
      </c>
      <c r="CF403" s="86" t="n"/>
      <c r="CG403" s="219" t="n">
        <v>1253858.536585366</v>
      </c>
      <c r="CH403" s="217">
        <f>IF(LOWER(T403)="ILS",12,1)*CG403/VLOOKUP($T403,CPC_USDConversion_xlTbl[[Currency2]:[Units/1 USD]],2,FALSE)</f>
        <v/>
      </c>
      <c r="CI403" s="225">
        <f>AF403</f>
        <v/>
      </c>
      <c r="CJ403" s="225">
        <f>IFERROR(CI403-CH403,"")</f>
        <v/>
      </c>
      <c r="CK403" s="140">
        <f>ROUND(AN403*CC403,-2)</f>
        <v/>
      </c>
      <c r="CL403" s="217">
        <f>CK403/VLOOKUP($T403,'USD Converstion'!$C$7:$D$174,2,FALSE)</f>
        <v/>
      </c>
      <c r="CM403" s="145">
        <f>IF(AD403&gt;X403,1,0)</f>
        <v/>
      </c>
      <c r="CN403" s="225">
        <f>IF(CM403&gt;0,AG403,0)</f>
        <v/>
      </c>
      <c r="CO403" s="225">
        <f>IF(CM403=0,0,AF403)</f>
        <v/>
      </c>
      <c r="CP403" s="146" t="n">
        <v>0</v>
      </c>
      <c r="CQ403" s="147" t="inlineStr">
        <is>
          <t>Regular</t>
        </is>
      </c>
      <c r="CR403" s="225">
        <f>AM403/VLOOKUP(T403,'USD Converstion'!$C$7:$D$174,2,FALSE)</f>
        <v/>
      </c>
      <c r="CS403" s="226">
        <f>AT403</f>
        <v/>
      </c>
      <c r="CT403" s="222" t="n">
        <v>0</v>
      </c>
      <c r="CU403" s="227" t="n"/>
      <c r="CV403" s="145">
        <f>IF(AX403&gt;0,1,0)</f>
        <v/>
      </c>
      <c r="CW403" s="145">
        <f>IF(AY403&gt;0,1,0)</f>
        <v/>
      </c>
      <c r="CX403" s="52" t="n">
        <v>0</v>
      </c>
      <c r="DM403">
        <f>IF(LOWER(T403)="ILS",12,1)*Y403/VLOOKUP($T403,CPC_USDConversion_xlTbl[[Currency2]:[Units/1 USD]],2,FALSE)</f>
        <v/>
      </c>
    </row>
    <row r="404">
      <c r="B404" s="113" t="n">
        <v>104337</v>
      </c>
      <c r="C404" s="113" t="n">
        <v>86264</v>
      </c>
      <c r="D404" s="113" t="n">
        <v>39104</v>
      </c>
      <c r="E404" s="114" t="inlineStr">
        <is>
          <t>Steven Nieberg</t>
        </is>
      </c>
      <c r="F404" s="152" t="inlineStr">
        <is>
          <t>Major Account Manager</t>
        </is>
      </c>
      <c r="G404" s="113" t="inlineStr">
        <is>
          <t>Netherlands</t>
        </is>
      </c>
      <c r="H404" s="113" t="inlineStr">
        <is>
          <t>Arthur van Uden</t>
        </is>
      </c>
      <c r="I404" s="113" t="inlineStr">
        <is>
          <t>Ken Tomassen</t>
        </is>
      </c>
      <c r="J404" s="114" t="inlineStr">
        <is>
          <t>Thorsten Freitag</t>
        </is>
      </c>
      <c r="K404" s="114" t="inlineStr">
        <is>
          <t>Bruno Darmon</t>
        </is>
      </c>
      <c r="L404" s="113" t="inlineStr">
        <is>
          <t>EMEA Sales</t>
        </is>
      </c>
      <c r="M404" s="115" t="n">
        <v>1</v>
      </c>
      <c r="N404" s="151">
        <f>LEFT(CA404,3)</f>
        <v/>
      </c>
      <c r="O404" s="216" t="n">
        <v>43801</v>
      </c>
      <c r="P404" s="118">
        <f>($D$5-O404)/365</f>
        <v/>
      </c>
      <c r="Q404" s="119">
        <f>Q404</f>
        <v/>
      </c>
      <c r="R404" s="52" t="n"/>
      <c r="S404" s="120" t="inlineStr">
        <is>
          <t>Netherlands</t>
        </is>
      </c>
      <c r="T404" s="120" t="inlineStr">
        <is>
          <t>EUR</t>
        </is>
      </c>
      <c r="U404" s="120" t="n">
        <v>134500</v>
      </c>
      <c r="V404" s="120" t="n">
        <v>45754.54545454545</v>
      </c>
      <c r="W404" s="120" t="n"/>
      <c r="X404" s="120">
        <f>W404+V404+U404</f>
        <v/>
      </c>
      <c r="Y404" s="121" t="n"/>
      <c r="Z404" s="121" t="n"/>
      <c r="AA404" s="122" t="n"/>
      <c r="AB404" s="122" t="n"/>
      <c r="AC404" s="122" t="n"/>
      <c r="AD404" s="123">
        <f>AC404+AB404+AA404</f>
        <v/>
      </c>
      <c r="AE404" s="124">
        <f>IFERROR(AD404/X404-1,"")</f>
        <v/>
      </c>
      <c r="AF404" s="217">
        <f>IF(LOWER(T404)="ILS",12,1)*X404/VLOOKUP($T404,CPC_USDConversion_xlTbl[[Currency2]:[Units/1 USD]],2,FALSE)</f>
        <v/>
      </c>
      <c r="AG404" s="217">
        <f>IF(LOWER(T404)="ILS",12,1)*AD404/VLOOKUP($T404,CPC_USDConversion_xlTbl[[Currency2]:[Units/1 USD]],2,FALSE)</f>
        <v/>
      </c>
      <c r="AH404" s="126">
        <f>AF404/VLOOKUP($S404,'CP$'!$B$5:$D$74,2,FALSE)</f>
        <v/>
      </c>
      <c r="AI404" s="126">
        <f>AG404/VLOOKUP($S404,'CP$'!$B$5:$D$74,2,FALSE)</f>
        <v/>
      </c>
      <c r="AJ404" s="52" t="n"/>
      <c r="AK404" s="127" t="inlineStr">
        <is>
          <t>Sales Variable</t>
        </is>
      </c>
      <c r="AL404" s="218" t="n"/>
      <c r="AM404" s="129" t="n"/>
      <c r="AN404" s="121" t="n"/>
      <c r="AO404" s="130" t="n"/>
      <c r="AP404" s="131">
        <f>IFERROR(AO404/AM404,"")</f>
        <v/>
      </c>
      <c r="AQ404" s="219">
        <f>AO404*CC404</f>
        <v/>
      </c>
      <c r="AR404" s="219" t="n"/>
      <c r="AS404" s="220">
        <f>AQ404-AR404</f>
        <v/>
      </c>
      <c r="AT404" s="217">
        <f>AS404/VLOOKUP($T404,'USD Converstion'!$C$7:$D$174,2,FALSE)</f>
        <v/>
      </c>
      <c r="AU404" s="52" t="n"/>
      <c r="AV404" s="221" t="n">
        <v>43859</v>
      </c>
      <c r="AW404" s="222" t="n">
        <v>39034.50485436893</v>
      </c>
      <c r="AX404" s="222" t="n"/>
      <c r="AY404" s="223" t="n"/>
      <c r="AZ404" s="52" t="n"/>
      <c r="BA404" s="137" t="n"/>
      <c r="BB404" s="138" t="inlineStr">
        <is>
          <t xml:space="preserve"> </t>
        </is>
      </c>
      <c r="BC404" s="52" t="n"/>
      <c r="BD404" s="219" t="n">
        <v>100000</v>
      </c>
      <c r="BE404" s="219" t="n">
        <v>50000</v>
      </c>
      <c r="BF404" s="219" t="n"/>
      <c r="BG404" s="120">
        <f>BF404+BE404+BD404</f>
        <v/>
      </c>
      <c r="BH404" s="217">
        <f>IF(LOWER(T404)="ILS",12,1)*BG404/VLOOKUP($T404,CPC_USDConversion_xlTbl[[Currency2]:[Units/1 USD]],2,FALSE)</f>
        <v/>
      </c>
      <c r="BI404" s="224">
        <f>BH404/VLOOKUP($S404,'CP$'!$B$5:$D$74,2,FALSE)</f>
        <v/>
      </c>
      <c r="BJ404" s="140" t="n">
        <v>110000</v>
      </c>
      <c r="BK404" s="140" t="n">
        <v>180000</v>
      </c>
      <c r="BL404" s="141">
        <f>IFERROR(U404/X404,"")</f>
        <v/>
      </c>
      <c r="BM404" s="141">
        <f>IFERROR(V404/X404,"")</f>
        <v/>
      </c>
      <c r="BN404" s="141">
        <f>IFERROR(W404/X404,"")</f>
        <v/>
      </c>
      <c r="BO404" s="141">
        <f>IFERROR(AA404/AD404,"")</f>
        <v/>
      </c>
      <c r="BP404" s="141">
        <f>IFERROR(AB404/AD404,"")</f>
        <v/>
      </c>
      <c r="BQ404" s="141">
        <f>IFERROR(AC404/AD404,"")</f>
        <v/>
      </c>
      <c r="BR404" s="119" t="n"/>
      <c r="BS404" s="119" t="n"/>
      <c r="BT404" s="119" t="n">
        <v>4</v>
      </c>
      <c r="BU404" s="119" t="n"/>
      <c r="BV404" s="119" t="n"/>
      <c r="BW404" s="119" t="n"/>
      <c r="BX404" s="119" t="n"/>
      <c r="BY404" s="119" t="n"/>
      <c r="BZ404" s="119" t="inlineStr">
        <is>
          <t>Employee</t>
        </is>
      </c>
      <c r="CA404" s="142" t="inlineStr">
        <is>
          <t>S43P</t>
        </is>
      </c>
      <c r="CB404" s="131" t="n">
        <v>1</v>
      </c>
      <c r="CC404" s="143">
        <f>IF(P404&gt;1,1,P404)*CB404</f>
        <v/>
      </c>
      <c r="CD404" s="143" t="n"/>
      <c r="CE404" s="222" t="n">
        <v>42021.72</v>
      </c>
      <c r="CF404" s="86" t="n"/>
      <c r="CG404" s="219" t="n">
        <v>146541.4634146342</v>
      </c>
      <c r="CH404" s="217">
        <f>IF(LOWER(T404)="ILS",12,1)*CG404/VLOOKUP($T404,CPC_USDConversion_xlTbl[[Currency2]:[Units/1 USD]],2,FALSE)</f>
        <v/>
      </c>
      <c r="CI404" s="225">
        <f>AF404</f>
        <v/>
      </c>
      <c r="CJ404" s="225">
        <f>IFERROR(CI404-CH404,"")</f>
        <v/>
      </c>
      <c r="CK404" s="140">
        <f>ROUND(AN404*CC404,-2)</f>
        <v/>
      </c>
      <c r="CL404" s="217">
        <f>CK404/VLOOKUP($T404,'USD Converstion'!$C$7:$D$174,2,FALSE)</f>
        <v/>
      </c>
      <c r="CM404" s="145">
        <f>IF(AD404&gt;X404,1,0)</f>
        <v/>
      </c>
      <c r="CN404" s="225">
        <f>IF(CM404&gt;0,AG404,0)</f>
        <v/>
      </c>
      <c r="CO404" s="225">
        <f>IF(CM404=0,0,AF404)</f>
        <v/>
      </c>
      <c r="CP404" s="146" t="n">
        <v>0</v>
      </c>
      <c r="CQ404" s="147" t="inlineStr">
        <is>
          <t>Regular</t>
        </is>
      </c>
      <c r="CR404" s="225">
        <f>AM404/VLOOKUP(T404,'USD Converstion'!$C$7:$D$174,2,FALSE)</f>
        <v/>
      </c>
      <c r="CS404" s="226">
        <f>AT404</f>
        <v/>
      </c>
      <c r="CT404" s="222" t="n">
        <v>0</v>
      </c>
      <c r="CU404" s="227" t="n"/>
      <c r="CV404" s="145">
        <f>IF(AX404&gt;0,1,0)</f>
        <v/>
      </c>
      <c r="CW404" s="145">
        <f>IF(AY404&gt;0,1,0)</f>
        <v/>
      </c>
      <c r="CX404" s="52" t="n">
        <v>0</v>
      </c>
      <c r="DM404">
        <f>IF(LOWER(T404)="ILS",12,1)*Y404/VLOOKUP($T404,CPC_USDConversion_xlTbl[[Currency2]:[Units/1 USD]],2,FALSE)</f>
        <v/>
      </c>
    </row>
    <row r="405">
      <c r="B405" s="113" t="n">
        <v>104000</v>
      </c>
      <c r="C405" s="113" t="n">
        <v>72010</v>
      </c>
      <c r="D405" s="113" t="n">
        <v>81507</v>
      </c>
      <c r="E405" s="114" t="inlineStr">
        <is>
          <t>Tom Tiebosch</t>
        </is>
      </c>
      <c r="F405" s="152" t="inlineStr">
        <is>
          <t>Channel Manager - GSI</t>
        </is>
      </c>
      <c r="G405" s="113" t="inlineStr">
        <is>
          <t>Netherlands</t>
        </is>
      </c>
      <c r="H405" s="113" t="inlineStr">
        <is>
          <t>Arthur van Uden</t>
        </is>
      </c>
      <c r="I405" s="113" t="inlineStr">
        <is>
          <t>Ken Tomassen</t>
        </is>
      </c>
      <c r="J405" s="114" t="inlineStr">
        <is>
          <t>Thorsten Freitag</t>
        </is>
      </c>
      <c r="K405" s="114" t="inlineStr">
        <is>
          <t>Bruno Darmon</t>
        </is>
      </c>
      <c r="L405" s="113" t="inlineStr">
        <is>
          <t>EMEA Sales</t>
        </is>
      </c>
      <c r="M405" s="115" t="n">
        <v>1</v>
      </c>
      <c r="N405" s="151">
        <f>LEFT(CA405,3)</f>
        <v/>
      </c>
      <c r="O405" s="216" t="n">
        <v>42339</v>
      </c>
      <c r="P405" s="118">
        <f>($D$5-O405)/365</f>
        <v/>
      </c>
      <c r="Q405" s="119">
        <f>Q405</f>
        <v/>
      </c>
      <c r="R405" s="52" t="n"/>
      <c r="S405" s="120" t="inlineStr">
        <is>
          <t>Netherlands</t>
        </is>
      </c>
      <c r="T405" s="120" t="inlineStr">
        <is>
          <t>EUR</t>
        </is>
      </c>
      <c r="U405" s="120" t="n">
        <v>105500</v>
      </c>
      <c r="V405" s="120" t="n">
        <v>30209.09090909091</v>
      </c>
      <c r="W405" s="120" t="n"/>
      <c r="X405" s="120">
        <f>W405+V405+U405</f>
        <v/>
      </c>
      <c r="Y405" s="121" t="n"/>
      <c r="Z405" s="121" t="n"/>
      <c r="AA405" s="122" t="n"/>
      <c r="AB405" s="122" t="n"/>
      <c r="AC405" s="122" t="n"/>
      <c r="AD405" s="123">
        <f>AC405+AB405+AA405</f>
        <v/>
      </c>
      <c r="AE405" s="124">
        <f>IFERROR(AD405/X405-1,"")</f>
        <v/>
      </c>
      <c r="AF405" s="217">
        <f>IF(LOWER(T405)="ILS",12,1)*X405/VLOOKUP($T405,CPC_USDConversion_xlTbl[[Currency2]:[Units/1 USD]],2,FALSE)</f>
        <v/>
      </c>
      <c r="AG405" s="217">
        <f>IF(LOWER(T405)="ILS",12,1)*AD405/VLOOKUP($T405,CPC_USDConversion_xlTbl[[Currency2]:[Units/1 USD]],2,FALSE)</f>
        <v/>
      </c>
      <c r="AH405" s="126">
        <f>AF405/VLOOKUP($S405,'CP$'!$B$5:$D$74,2,FALSE)</f>
        <v/>
      </c>
      <c r="AI405" s="126">
        <f>AG405/VLOOKUP($S405,'CP$'!$B$5:$D$74,2,FALSE)</f>
        <v/>
      </c>
      <c r="AJ405" s="52" t="n"/>
      <c r="AK405" s="127" t="inlineStr">
        <is>
          <t>Sales Variable</t>
        </is>
      </c>
      <c r="AL405" s="218" t="n"/>
      <c r="AM405" s="129" t="n"/>
      <c r="AN405" s="121" t="n"/>
      <c r="AO405" s="130" t="n"/>
      <c r="AP405" s="131">
        <f>IFERROR(AO405/AM405,"")</f>
        <v/>
      </c>
      <c r="AQ405" s="219">
        <f>AO405*CC405</f>
        <v/>
      </c>
      <c r="AR405" s="219" t="n"/>
      <c r="AS405" s="220">
        <f>AQ405-AR405</f>
        <v/>
      </c>
      <c r="AT405" s="217">
        <f>AS405/VLOOKUP($T405,'USD Converstion'!$C$7:$D$174,2,FALSE)</f>
        <v/>
      </c>
      <c r="AU405" s="52" t="n"/>
      <c r="AV405" s="221" t="n">
        <v>43957</v>
      </c>
      <c r="AW405" s="222" t="n">
        <v>19589.26213592233</v>
      </c>
      <c r="AX405" s="222" t="n"/>
      <c r="AY405" s="223" t="n"/>
      <c r="AZ405" s="52" t="n"/>
      <c r="BA405" s="137" t="n"/>
      <c r="BB405" s="138" t="inlineStr">
        <is>
          <t xml:space="preserve"> </t>
        </is>
      </c>
      <c r="BC405" s="52" t="n"/>
      <c r="BD405" s="219" t="n">
        <v>73184.99999999999</v>
      </c>
      <c r="BE405" s="219" t="n">
        <v>31364.99999999999</v>
      </c>
      <c r="BF405" s="219" t="n"/>
      <c r="BG405" s="120">
        <f>BF405+BE405+BD405</f>
        <v/>
      </c>
      <c r="BH405" s="217">
        <f>IF(LOWER(T405)="ILS",12,1)*BG405/VLOOKUP($T405,CPC_USDConversion_xlTbl[[Currency2]:[Units/1 USD]],2,FALSE)</f>
        <v/>
      </c>
      <c r="BI405" s="224">
        <f>BH405/VLOOKUP($S405,'CP$'!$B$5:$D$74,2,FALSE)</f>
        <v/>
      </c>
      <c r="BJ405" s="140" t="n">
        <v>100000</v>
      </c>
      <c r="BK405" s="140" t="n">
        <v>160000</v>
      </c>
      <c r="BL405" s="141">
        <f>IFERROR(U405/X405,"")</f>
        <v/>
      </c>
      <c r="BM405" s="141">
        <f>IFERROR(V405/X405,"")</f>
        <v/>
      </c>
      <c r="BN405" s="141">
        <f>IFERROR(W405/X405,"")</f>
        <v/>
      </c>
      <c r="BO405" s="141">
        <f>IFERROR(AA405/AD405,"")</f>
        <v/>
      </c>
      <c r="BP405" s="141">
        <f>IFERROR(AB405/AD405,"")</f>
        <v/>
      </c>
      <c r="BQ405" s="141">
        <f>IFERROR(AC405/AD405,"")</f>
        <v/>
      </c>
      <c r="BR405" s="119" t="n">
        <v>2</v>
      </c>
      <c r="BS405" s="119" t="n">
        <v>5</v>
      </c>
      <c r="BT405" s="119" t="n">
        <v>4</v>
      </c>
      <c r="BU405" s="119" t="n"/>
      <c r="BV405" s="119" t="n"/>
      <c r="BW405" s="119" t="n"/>
      <c r="BX405" s="119" t="n"/>
      <c r="BY405" s="119" t="n"/>
      <c r="BZ405" s="119" t="inlineStr">
        <is>
          <t>Employee</t>
        </is>
      </c>
      <c r="CA405" s="142" t="inlineStr">
        <is>
          <t>S41P</t>
        </is>
      </c>
      <c r="CB405" s="131" t="n">
        <v>1</v>
      </c>
      <c r="CC405" s="143">
        <f>IF(P405&gt;1,1,P405)*CB405</f>
        <v/>
      </c>
      <c r="CD405" s="143" t="n"/>
      <c r="CE405" s="222" t="n">
        <v>50641.56</v>
      </c>
      <c r="CF405" s="86" t="n"/>
      <c r="CG405" s="219" t="n">
        <v>107224.3902439025</v>
      </c>
      <c r="CH405" s="217">
        <f>IF(LOWER(T405)="ILS",12,1)*CG405/VLOOKUP($T405,CPC_USDConversion_xlTbl[[Currency2]:[Units/1 USD]],2,FALSE)</f>
        <v/>
      </c>
      <c r="CI405" s="225">
        <f>AF405</f>
        <v/>
      </c>
      <c r="CJ405" s="225">
        <f>IFERROR(CI405-CH405,"")</f>
        <v/>
      </c>
      <c r="CK405" s="140">
        <f>ROUND(AN405*CC405,-2)</f>
        <v/>
      </c>
      <c r="CL405" s="217">
        <f>CK405/VLOOKUP($T405,'USD Converstion'!$C$7:$D$174,2,FALSE)</f>
        <v/>
      </c>
      <c r="CM405" s="145">
        <f>IF(AD405&gt;X405,1,0)</f>
        <v/>
      </c>
      <c r="CN405" s="225">
        <f>IF(CM405&gt;0,AG405,0)</f>
        <v/>
      </c>
      <c r="CO405" s="225">
        <f>IF(CM405=0,0,AF405)</f>
        <v/>
      </c>
      <c r="CP405" s="146" t="n">
        <v>0</v>
      </c>
      <c r="CQ405" s="147" t="inlineStr">
        <is>
          <t>Regular</t>
        </is>
      </c>
      <c r="CR405" s="225">
        <f>AM405/VLOOKUP(T405,'USD Converstion'!$C$7:$D$174,2,FALSE)</f>
        <v/>
      </c>
      <c r="CS405" s="226">
        <f>AT405</f>
        <v/>
      </c>
      <c r="CT405" s="222" t="n">
        <v>0</v>
      </c>
      <c r="CU405" s="227" t="n"/>
      <c r="CV405" s="145">
        <f>IF(AX405&gt;0,1,0)</f>
        <v/>
      </c>
      <c r="CW405" s="145">
        <f>IF(AY405&gt;0,1,0)</f>
        <v/>
      </c>
      <c r="CX405" s="52" t="n">
        <v>0</v>
      </c>
      <c r="DM405">
        <f>IF(LOWER(T405)="ILS",12,1)*Y405/VLOOKUP($T405,CPC_USDConversion_xlTbl[[Currency2]:[Units/1 USD]],2,FALSE)</f>
        <v/>
      </c>
    </row>
    <row r="406">
      <c r="B406" s="113" t="n">
        <v>127166</v>
      </c>
      <c r="C406" s="113" t="n">
        <v>27529</v>
      </c>
      <c r="D406" s="113" t="n">
        <v>110691</v>
      </c>
      <c r="E406" s="114" t="inlineStr">
        <is>
          <t>Tomas Dainaravicius</t>
        </is>
      </c>
      <c r="F406" s="152" t="inlineStr">
        <is>
          <t>Channel Manager</t>
        </is>
      </c>
      <c r="G406" s="113" t="inlineStr">
        <is>
          <t>Finland and Baltics</t>
        </is>
      </c>
      <c r="H406" s="113" t="inlineStr">
        <is>
          <t>Sampo Vehkaoja</t>
        </is>
      </c>
      <c r="I406" s="113" t="inlineStr">
        <is>
          <t>Ken Tomassen</t>
        </is>
      </c>
      <c r="J406" s="114" t="inlineStr">
        <is>
          <t>Thorsten Freitag</t>
        </is>
      </c>
      <c r="K406" s="114" t="inlineStr">
        <is>
          <t>Bruno Darmon</t>
        </is>
      </c>
      <c r="L406" s="113" t="inlineStr">
        <is>
          <t>EMEA Sales</t>
        </is>
      </c>
      <c r="M406" s="115" t="n">
        <v>1</v>
      </c>
      <c r="N406" s="151">
        <f>LEFT(CA406,3)</f>
        <v/>
      </c>
      <c r="O406" s="216" t="n">
        <v>43248</v>
      </c>
      <c r="P406" s="118">
        <f>($D$5-O406)/365</f>
        <v/>
      </c>
      <c r="Q406" s="119">
        <f>Q406</f>
        <v/>
      </c>
      <c r="R406" s="52" t="n"/>
      <c r="S406" s="120" t="inlineStr">
        <is>
          <t>Lithuania</t>
        </is>
      </c>
      <c r="T406" s="120" t="inlineStr">
        <is>
          <t>EUR</t>
        </is>
      </c>
      <c r="U406" s="120" t="n">
        <v>105875</v>
      </c>
      <c r="V406" s="120" t="n">
        <v>41463.63636363636</v>
      </c>
      <c r="W406" s="120" t="n"/>
      <c r="X406" s="120">
        <f>W406+V406+U406</f>
        <v/>
      </c>
      <c r="Y406" s="121" t="n"/>
      <c r="Z406" s="121" t="n"/>
      <c r="AA406" s="122" t="n"/>
      <c r="AB406" s="122" t="n"/>
      <c r="AC406" s="122" t="n"/>
      <c r="AD406" s="123">
        <f>AC406+AB406+AA406</f>
        <v/>
      </c>
      <c r="AE406" s="124">
        <f>IFERROR(AD406/X406-1,"")</f>
        <v/>
      </c>
      <c r="AF406" s="217">
        <f>IF(LOWER(T406)="ILS",12,1)*X406/VLOOKUP($T406,CPC_USDConversion_xlTbl[[Currency2]:[Units/1 USD]],2,FALSE)</f>
        <v/>
      </c>
      <c r="AG406" s="217">
        <f>IF(LOWER(T406)="ILS",12,1)*AD406/VLOOKUP($T406,CPC_USDConversion_xlTbl[[Currency2]:[Units/1 USD]],2,FALSE)</f>
        <v/>
      </c>
      <c r="AH406" s="126">
        <f>AF406/VLOOKUP($S406,'CP$'!$B$5:$D$74,2,FALSE)</f>
        <v/>
      </c>
      <c r="AI406" s="126">
        <f>AG406/VLOOKUP($S406,'CP$'!$B$5:$D$74,2,FALSE)</f>
        <v/>
      </c>
      <c r="AJ406" s="52" t="n"/>
      <c r="AK406" s="127" t="inlineStr">
        <is>
          <t>Sales Variable</t>
        </is>
      </c>
      <c r="AL406" s="218" t="n"/>
      <c r="AM406" s="129" t="n"/>
      <c r="AN406" s="121" t="n"/>
      <c r="AO406" s="130" t="n"/>
      <c r="AP406" s="131">
        <f>IFERROR(AO406/AM406,"")</f>
        <v/>
      </c>
      <c r="AQ406" s="219">
        <f>AO406*CC406</f>
        <v/>
      </c>
      <c r="AR406" s="219" t="n"/>
      <c r="AS406" s="220">
        <f>AQ406-AR406</f>
        <v/>
      </c>
      <c r="AT406" s="217">
        <f>AS406/VLOOKUP($T406,'USD Converstion'!$C$7:$D$174,2,FALSE)</f>
        <v/>
      </c>
      <c r="AU406" s="52" t="n"/>
      <c r="AV406" s="221" t="n"/>
      <c r="AW406" s="222" t="n"/>
      <c r="AX406" s="222" t="n"/>
      <c r="AY406" s="223" t="n"/>
      <c r="AZ406" s="52" t="n"/>
      <c r="BA406" s="137" t="inlineStr">
        <is>
          <t>January, 2021 - Organization change from JS:S51P to JS:S41P</t>
        </is>
      </c>
      <c r="BB406" s="138" t="inlineStr">
        <is>
          <t xml:space="preserve"> </t>
        </is>
      </c>
      <c r="BC406" s="52" t="n"/>
      <c r="BD406" s="219" t="n">
        <v>75113</v>
      </c>
      <c r="BE406" s="219" t="n">
        <v>43683</v>
      </c>
      <c r="BF406" s="219" t="n"/>
      <c r="BG406" s="120">
        <f>BF406+BE406+BD406</f>
        <v/>
      </c>
      <c r="BH406" s="217">
        <f>IF(LOWER(T406)="ILS",12,1)*BG406/VLOOKUP($T406,CPC_USDConversion_xlTbl[[Currency2]:[Units/1 USD]],2,FALSE)</f>
        <v/>
      </c>
      <c r="BI406" s="224">
        <f>BH406/VLOOKUP($S406,'CP$'!$B$5:$D$74,2,FALSE)</f>
        <v/>
      </c>
      <c r="BJ406" s="140" t="n">
        <v>100000</v>
      </c>
      <c r="BK406" s="140" t="n">
        <v>140000</v>
      </c>
      <c r="BL406" s="141">
        <f>IFERROR(U406/X406,"")</f>
        <v/>
      </c>
      <c r="BM406" s="141">
        <f>IFERROR(V406/X406,"")</f>
        <v/>
      </c>
      <c r="BN406" s="141">
        <f>IFERROR(W406/X406,"")</f>
        <v/>
      </c>
      <c r="BO406" s="141">
        <f>IFERROR(AA406/AD406,"")</f>
        <v/>
      </c>
      <c r="BP406" s="141">
        <f>IFERROR(AB406/AD406,"")</f>
        <v/>
      </c>
      <c r="BQ406" s="141">
        <f>IFERROR(AC406/AD406,"")</f>
        <v/>
      </c>
      <c r="BR406" s="119" t="n">
        <v>2</v>
      </c>
      <c r="BS406" s="119" t="n">
        <v>4</v>
      </c>
      <c r="BT406" s="119" t="n">
        <v>4</v>
      </c>
      <c r="BU406" s="119" t="n"/>
      <c r="BV406" s="119" t="n"/>
      <c r="BW406" s="119" t="n"/>
      <c r="BX406" s="119" t="n"/>
      <c r="BY406" s="119" t="n"/>
      <c r="BZ406" s="119" t="inlineStr">
        <is>
          <t>Contractor</t>
        </is>
      </c>
      <c r="CA406" s="142" t="inlineStr">
        <is>
          <t>S41P</t>
        </is>
      </c>
      <c r="CB406" s="131" t="n">
        <v>1</v>
      </c>
      <c r="CC406" s="143">
        <f>IF(P406&gt;1,1,P406)*CB406</f>
        <v/>
      </c>
      <c r="CD406" s="143" t="n"/>
      <c r="CE406" s="222" t="n"/>
      <c r="CF406" s="86" t="n"/>
      <c r="CG406" s="219" t="n">
        <v>119595.1219512195</v>
      </c>
      <c r="CH406" s="217">
        <f>IF(LOWER(T406)="ILS",12,1)*CG406/VLOOKUP($T406,CPC_USDConversion_xlTbl[[Currency2]:[Units/1 USD]],2,FALSE)</f>
        <v/>
      </c>
      <c r="CI406" s="225">
        <f>AF406</f>
        <v/>
      </c>
      <c r="CJ406" s="225">
        <f>IFERROR(CI406-CH406,"")</f>
        <v/>
      </c>
      <c r="CK406" s="140">
        <f>ROUND(AN406*CC406,-2)</f>
        <v/>
      </c>
      <c r="CL406" s="217">
        <f>CK406/VLOOKUP($T406,'USD Converstion'!$C$7:$D$174,2,FALSE)</f>
        <v/>
      </c>
      <c r="CM406" s="145">
        <f>IF(AD406&gt;X406,1,0)</f>
        <v/>
      </c>
      <c r="CN406" s="225">
        <f>IF(CM406&gt;0,AG406,0)</f>
        <v/>
      </c>
      <c r="CO406" s="225">
        <f>IF(CM406=0,0,AF406)</f>
        <v/>
      </c>
      <c r="CP406" s="146" t="n">
        <v>0</v>
      </c>
      <c r="CQ406" s="147" t="inlineStr">
        <is>
          <t>Regular</t>
        </is>
      </c>
      <c r="CR406" s="225">
        <f>AM406/VLOOKUP(T406,'USD Converstion'!$C$7:$D$174,2,FALSE)</f>
        <v/>
      </c>
      <c r="CS406" s="226">
        <f>AT406</f>
        <v/>
      </c>
      <c r="CT406" s="222" t="n">
        <v>0</v>
      </c>
      <c r="CU406" s="227" t="n"/>
      <c r="CV406" s="145">
        <f>IF(AX406&gt;0,1,0)</f>
        <v/>
      </c>
      <c r="CW406" s="145">
        <f>IF(AY406&gt;0,1,0)</f>
        <v/>
      </c>
      <c r="CX406" s="52" t="n">
        <v>0</v>
      </c>
      <c r="DM406">
        <f>IF(LOWER(T406)="ILS",12,1)*Y406/VLOOKUP($T406,CPC_USDConversion_xlTbl[[Currency2]:[Units/1 USD]],2,FALSE)</f>
        <v/>
      </c>
    </row>
    <row r="407">
      <c r="B407" s="113" t="n">
        <v>121654</v>
      </c>
      <c r="C407" s="113" t="n">
        <v>59139</v>
      </c>
      <c r="D407" s="113" t="n">
        <v>95019</v>
      </c>
      <c r="E407" s="114" t="inlineStr">
        <is>
          <t>Victoria Freimanis</t>
        </is>
      </c>
      <c r="F407" s="152" t="inlineStr">
        <is>
          <t>Inside Sales Representative</t>
        </is>
      </c>
      <c r="G407" s="113" t="inlineStr">
        <is>
          <t>Sweden</t>
        </is>
      </c>
      <c r="H407" s="113" t="inlineStr">
        <is>
          <t>Jonas Bruzelius</t>
        </is>
      </c>
      <c r="I407" s="113" t="inlineStr">
        <is>
          <t>Ken Tomassen</t>
        </is>
      </c>
      <c r="J407" s="114" t="inlineStr">
        <is>
          <t>Thorsten Freitag</t>
        </is>
      </c>
      <c r="K407" s="114" t="inlineStr">
        <is>
          <t>Bruno Darmon</t>
        </is>
      </c>
      <c r="L407" s="113" t="inlineStr">
        <is>
          <t>EMEA Sales</t>
        </is>
      </c>
      <c r="M407" s="115" t="n">
        <v>1</v>
      </c>
      <c r="N407" s="151">
        <f>LEFT(CA407,3)</f>
        <v/>
      </c>
      <c r="O407" s="216" t="n">
        <v>43759</v>
      </c>
      <c r="P407" s="118">
        <f>($D$5-O407)/365</f>
        <v/>
      </c>
      <c r="Q407" s="119">
        <f>Q407</f>
        <v/>
      </c>
      <c r="R407" s="52" t="n"/>
      <c r="S407" s="120" t="inlineStr">
        <is>
          <t>Sweden</t>
        </is>
      </c>
      <c r="T407" s="120" t="inlineStr">
        <is>
          <t>SEK</t>
        </is>
      </c>
      <c r="U407" s="120" t="n">
        <v>609500</v>
      </c>
      <c r="V407" s="120" t="n">
        <v>43936.36363636363</v>
      </c>
      <c r="W407" s="120" t="n"/>
      <c r="X407" s="120">
        <f>W407+V407+U407</f>
        <v/>
      </c>
      <c r="Y407" s="121" t="n"/>
      <c r="Z407" s="121" t="n"/>
      <c r="AA407" s="122" t="n"/>
      <c r="AB407" s="122" t="n"/>
      <c r="AC407" s="122" t="n"/>
      <c r="AD407" s="123">
        <f>AC407+AB407+AA407</f>
        <v/>
      </c>
      <c r="AE407" s="124">
        <f>IFERROR(AD407/X407-1,"")</f>
        <v/>
      </c>
      <c r="AF407" s="217">
        <f>IF(LOWER(T407)="ILS",12,1)*X407/VLOOKUP($T407,CPC_USDConversion_xlTbl[[Currency2]:[Units/1 USD]],2,FALSE)</f>
        <v/>
      </c>
      <c r="AG407" s="217">
        <f>IF(LOWER(T407)="ILS",12,1)*AD407/VLOOKUP($T407,CPC_USDConversion_xlTbl[[Currency2]:[Units/1 USD]],2,FALSE)</f>
        <v/>
      </c>
      <c r="AH407" s="126">
        <f>AF407/VLOOKUP($S407,'CP$'!$B$5:$D$74,2,FALSE)</f>
        <v/>
      </c>
      <c r="AI407" s="126">
        <f>AG407/VLOOKUP($S407,'CP$'!$B$5:$D$74,2,FALSE)</f>
        <v/>
      </c>
      <c r="AJ407" s="52" t="n"/>
      <c r="AK407" s="127" t="inlineStr">
        <is>
          <t>Sales Variable</t>
        </is>
      </c>
      <c r="AL407" s="218" t="n"/>
      <c r="AM407" s="129" t="n"/>
      <c r="AN407" s="121" t="n"/>
      <c r="AO407" s="130" t="n"/>
      <c r="AP407" s="131">
        <f>IFERROR(AO407/AM407,"")</f>
        <v/>
      </c>
      <c r="AQ407" s="219">
        <f>AO407*CC407</f>
        <v/>
      </c>
      <c r="AR407" s="219" t="n"/>
      <c r="AS407" s="220">
        <f>AQ407-AR407</f>
        <v/>
      </c>
      <c r="AT407" s="217">
        <f>AS407/VLOOKUP($T407,'USD Converstion'!$C$7:$D$174,2,FALSE)</f>
        <v/>
      </c>
      <c r="AU407" s="52" t="n"/>
      <c r="AV407" s="221" t="n"/>
      <c r="AW407" s="222" t="n"/>
      <c r="AX407" s="222" t="n"/>
      <c r="AY407" s="223" t="n"/>
      <c r="AZ407" s="52" t="n"/>
      <c r="BA407" s="137" t="n"/>
      <c r="BB407" s="138" t="inlineStr">
        <is>
          <t xml:space="preserve"> </t>
        </is>
      </c>
      <c r="BC407" s="52" t="n"/>
      <c r="BD407" s="219" t="n">
        <v>480000</v>
      </c>
      <c r="BE407" s="219" t="n">
        <v>48000</v>
      </c>
      <c r="BF407" s="219" t="n"/>
      <c r="BG407" s="120">
        <f>BF407+BE407+BD407</f>
        <v/>
      </c>
      <c r="BH407" s="217">
        <f>IF(LOWER(T407)="ILS",12,1)*BG407/VLOOKUP($T407,CPC_USDConversion_xlTbl[[Currency2]:[Units/1 USD]],2,FALSE)</f>
        <v/>
      </c>
      <c r="BI407" s="224">
        <f>BH407/VLOOKUP($S407,'CP$'!$B$5:$D$74,2,FALSE)</f>
        <v/>
      </c>
      <c r="BJ407" s="140" t="n">
        <v>400000</v>
      </c>
      <c r="BK407" s="140" t="n">
        <v>540000</v>
      </c>
      <c r="BL407" s="141">
        <f>IFERROR(U407/X407,"")</f>
        <v/>
      </c>
      <c r="BM407" s="141">
        <f>IFERROR(V407/X407,"")</f>
        <v/>
      </c>
      <c r="BN407" s="141">
        <f>IFERROR(W407/X407,"")</f>
        <v/>
      </c>
      <c r="BO407" s="141">
        <f>IFERROR(AA407/AD407,"")</f>
        <v/>
      </c>
      <c r="BP407" s="141">
        <f>IFERROR(AB407/AD407,"")</f>
        <v/>
      </c>
      <c r="BQ407" s="141">
        <f>IFERROR(AC407/AD407,"")</f>
        <v/>
      </c>
      <c r="BR407" s="119" t="n"/>
      <c r="BS407" s="119" t="n"/>
      <c r="BT407" s="119" t="n">
        <v>4</v>
      </c>
      <c r="BU407" s="119" t="n"/>
      <c r="BV407" s="119" t="n"/>
      <c r="BW407" s="119" t="n"/>
      <c r="BX407" s="119" t="n"/>
      <c r="BY407" s="119" t="n"/>
      <c r="BZ407" s="119" t="inlineStr">
        <is>
          <t>Employee</t>
        </is>
      </c>
      <c r="CA407" s="142" t="inlineStr">
        <is>
          <t>M65P</t>
        </is>
      </c>
      <c r="CB407" s="131" t="n">
        <v>1</v>
      </c>
      <c r="CC407" s="143">
        <f>IF(P407&gt;1,1,P407)*CB407</f>
        <v/>
      </c>
      <c r="CD407" s="143" t="n"/>
      <c r="CE407" s="222" t="n"/>
      <c r="CF407" s="86" t="n"/>
      <c r="CG407" s="219" t="n">
        <v>515321.9512195123</v>
      </c>
      <c r="CH407" s="217">
        <f>IF(LOWER(T407)="ILS",12,1)*CG407/VLOOKUP($T407,CPC_USDConversion_xlTbl[[Currency2]:[Units/1 USD]],2,FALSE)</f>
        <v/>
      </c>
      <c r="CI407" s="225">
        <f>AF407</f>
        <v/>
      </c>
      <c r="CJ407" s="225">
        <f>IFERROR(CI407-CH407,"")</f>
        <v/>
      </c>
      <c r="CK407" s="140">
        <f>ROUND(AN407*CC407,-2)</f>
        <v/>
      </c>
      <c r="CL407" s="217">
        <f>CK407/VLOOKUP($T407,'USD Converstion'!$C$7:$D$174,2,FALSE)</f>
        <v/>
      </c>
      <c r="CM407" s="145">
        <f>IF(AD407&gt;X407,1,0)</f>
        <v/>
      </c>
      <c r="CN407" s="225">
        <f>IF(CM407&gt;0,AG407,0)</f>
        <v/>
      </c>
      <c r="CO407" s="225">
        <f>IF(CM407=0,0,AF407)</f>
        <v/>
      </c>
      <c r="CP407" s="146" t="n">
        <v>0</v>
      </c>
      <c r="CQ407" s="147" t="inlineStr">
        <is>
          <t>Regular</t>
        </is>
      </c>
      <c r="CR407" s="225">
        <f>AM407/VLOOKUP(T407,'USD Converstion'!$C$7:$D$174,2,FALSE)</f>
        <v/>
      </c>
      <c r="CS407" s="226">
        <f>AT407</f>
        <v/>
      </c>
      <c r="CT407" s="222" t="n">
        <v>0</v>
      </c>
      <c r="CU407" s="227" t="n"/>
      <c r="CV407" s="145">
        <f>IF(AX407&gt;0,1,0)</f>
        <v/>
      </c>
      <c r="CW407" s="145">
        <f>IF(AY407&gt;0,1,0)</f>
        <v/>
      </c>
      <c r="CX407" s="52" t="n">
        <v>0</v>
      </c>
      <c r="DM407">
        <f>IF(LOWER(T407)="ILS",12,1)*Y407/VLOOKUP($T407,CPC_USDConversion_xlTbl[[Currency2]:[Units/1 USD]],2,FALSE)</f>
        <v/>
      </c>
    </row>
    <row r="408">
      <c r="B408" s="113" t="n">
        <v>106317</v>
      </c>
      <c r="C408" s="113" t="n">
        <v>124295</v>
      </c>
      <c r="D408" s="113" t="n">
        <v>100384</v>
      </c>
      <c r="E408" s="114" t="inlineStr">
        <is>
          <t>Bogdan Melnykov</t>
        </is>
      </c>
      <c r="F408" s="152" t="inlineStr">
        <is>
          <t>Reverse Engineer</t>
        </is>
      </c>
      <c r="G408" s="113" t="inlineStr">
        <is>
          <t>Mobile Threat Detection</t>
        </is>
      </c>
      <c r="H408" s="113" t="inlineStr">
        <is>
          <t>Jonathan Shimonovich</t>
        </is>
      </c>
      <c r="I408" s="113" t="inlineStr">
        <is>
          <t>Isaac Dvir</t>
        </is>
      </c>
      <c r="J408" s="114" t="inlineStr">
        <is>
          <t>Neatsun Ziv</t>
        </is>
      </c>
      <c r="K408" s="114" t="inlineStr">
        <is>
          <t>Dorit Dor</t>
        </is>
      </c>
      <c r="L408" s="113" t="inlineStr">
        <is>
          <t>Products - R&amp;D</t>
        </is>
      </c>
      <c r="M408" s="115" t="n">
        <v>1</v>
      </c>
      <c r="N408" s="151">
        <f>LEFT(CA408,3)</f>
        <v/>
      </c>
      <c r="O408" s="216" t="n">
        <v>42745</v>
      </c>
      <c r="P408" s="118">
        <f>($D$5-O408)/365</f>
        <v/>
      </c>
      <c r="Q408" s="119">
        <f>Q408</f>
        <v/>
      </c>
      <c r="R408" s="52" t="n"/>
      <c r="S408" s="120" t="inlineStr">
        <is>
          <t>Ukraine</t>
        </is>
      </c>
      <c r="T408" s="120" t="inlineStr">
        <is>
          <t>USD</t>
        </is>
      </c>
      <c r="U408" s="120" t="n">
        <v>84500</v>
      </c>
      <c r="V408" s="120" t="n"/>
      <c r="W408" s="120" t="n"/>
      <c r="X408" s="120">
        <f>W408+V408+U408</f>
        <v/>
      </c>
      <c r="Y408" s="121" t="n"/>
      <c r="Z408" s="121" t="n"/>
      <c r="AA408" s="122" t="n"/>
      <c r="AB408" s="122" t="n"/>
      <c r="AC408" s="122" t="n"/>
      <c r="AD408" s="123">
        <f>AC408+AB408+AA408</f>
        <v/>
      </c>
      <c r="AE408" s="124">
        <f>IFERROR(AD408/X408-1,"")</f>
        <v/>
      </c>
      <c r="AF408" s="217">
        <f>IF(LOWER(T408)="ILS",12,1)*X408/VLOOKUP($T408,CPC_USDConversion_xlTbl[[Currency2]:[Units/1 USD]],2,FALSE)</f>
        <v/>
      </c>
      <c r="AG408" s="217">
        <f>IF(LOWER(T408)="ILS",12,1)*AD408/VLOOKUP($T408,CPC_USDConversion_xlTbl[[Currency2]:[Units/1 USD]],2,FALSE)</f>
        <v/>
      </c>
      <c r="AH408" s="126">
        <f>AF408/VLOOKUP($S408,'CP$'!$B$5:$D$74,2,FALSE)</f>
        <v/>
      </c>
      <c r="AI408" s="126">
        <f>AG408/VLOOKUP($S408,'CP$'!$B$5:$D$74,2,FALSE)</f>
        <v/>
      </c>
      <c r="AJ408" s="52" t="n"/>
      <c r="AK408" s="127" t="inlineStr">
        <is>
          <t>Regular</t>
        </is>
      </c>
      <c r="AL408" s="218" t="n">
        <v>3000</v>
      </c>
      <c r="AM408" s="129" t="n"/>
      <c r="AN408" s="121" t="n"/>
      <c r="AO408" s="130" t="n"/>
      <c r="AP408" s="131">
        <f>IFERROR(AO408/AM408,"")</f>
        <v/>
      </c>
      <c r="AQ408" s="219">
        <f>AO408*CC408</f>
        <v/>
      </c>
      <c r="AR408" s="219" t="n"/>
      <c r="AS408" s="220">
        <f>AQ408-AR408</f>
        <v/>
      </c>
      <c r="AT408" s="217">
        <f>AS408/VLOOKUP($T408,'USD Converstion'!$C$7:$D$174,2,FALSE)</f>
        <v/>
      </c>
      <c r="AU408" s="52" t="n"/>
      <c r="AV408" s="221" t="n"/>
      <c r="AW408" s="222" t="n"/>
      <c r="AX408" s="222" t="n"/>
      <c r="AY408" s="223" t="n"/>
      <c r="AZ408" s="52" t="n"/>
      <c r="BA408" s="137" t="inlineStr">
        <is>
          <t>January, 2021 - JS change from JS:D51P to JS:D54P</t>
        </is>
      </c>
      <c r="BB408" s="138" t="inlineStr">
        <is>
          <t xml:space="preserve"> </t>
        </is>
      </c>
      <c r="BC408" s="52" t="n"/>
      <c r="BD408" s="219" t="n"/>
      <c r="BE408" s="219" t="n"/>
      <c r="BF408" s="219" t="n"/>
      <c r="BG408" s="120">
        <f>BF408+BE408+BD408</f>
        <v/>
      </c>
      <c r="BH408" s="217">
        <f>IF(LOWER(T408)="ILS",12,1)*BG408/VLOOKUP($T408,CPC_USDConversion_xlTbl[[Currency2]:[Units/1 USD]],2,FALSE)</f>
        <v/>
      </c>
      <c r="BI408" s="224">
        <f>BH408/VLOOKUP($S408,'CP$'!$B$5:$D$74,2,FALSE)</f>
        <v/>
      </c>
      <c r="BJ408" s="140" t="n">
        <v>16000</v>
      </c>
      <c r="BK408" s="140" t="n">
        <v>35000</v>
      </c>
      <c r="BL408" s="141">
        <f>IFERROR(U408/X408,"")</f>
        <v/>
      </c>
      <c r="BM408" s="141">
        <f>IFERROR(V408/X408,"")</f>
        <v/>
      </c>
      <c r="BN408" s="141">
        <f>IFERROR(W408/X408,"")</f>
        <v/>
      </c>
      <c r="BO408" s="141">
        <f>IFERROR(AA408/AD408,"")</f>
        <v/>
      </c>
      <c r="BP408" s="141">
        <f>IFERROR(AB408/AD408,"")</f>
        <v/>
      </c>
      <c r="BQ408" s="141">
        <f>IFERROR(AC408/AD408,"")</f>
        <v/>
      </c>
      <c r="BR408" s="119" t="n">
        <v>5</v>
      </c>
      <c r="BS408" s="119" t="n">
        <v>4</v>
      </c>
      <c r="BT408" s="119" t="n">
        <v>4</v>
      </c>
      <c r="BU408" s="119" t="n"/>
      <c r="BV408" s="119" t="n"/>
      <c r="BW408" s="119" t="n"/>
      <c r="BX408" s="119" t="n"/>
      <c r="BY408" s="119" t="n"/>
      <c r="BZ408" s="119" t="inlineStr">
        <is>
          <t>Contractor</t>
        </is>
      </c>
      <c r="CA408" s="142" t="inlineStr">
        <is>
          <t>D54P</t>
        </is>
      </c>
      <c r="CB408" s="131" t="n">
        <v>1</v>
      </c>
      <c r="CC408" s="143">
        <f>IF(P408&gt;1,1,P408)*CB408</f>
        <v/>
      </c>
      <c r="CD408" s="143" t="n"/>
      <c r="CE408" s="222" t="n"/>
      <c r="CF408" s="86" t="n"/>
      <c r="CG408" s="219" t="n">
        <v>58736.58536585367</v>
      </c>
      <c r="CH408" s="217">
        <f>IF(LOWER(T408)="ILS",12,1)*CG408/VLOOKUP($T408,CPC_USDConversion_xlTbl[[Currency2]:[Units/1 USD]],2,FALSE)</f>
        <v/>
      </c>
      <c r="CI408" s="225">
        <f>AF408</f>
        <v/>
      </c>
      <c r="CJ408" s="225">
        <f>IFERROR(CI408-CH408,"")</f>
        <v/>
      </c>
      <c r="CK408" s="140">
        <f>ROUND(AN408*CC408,-2)</f>
        <v/>
      </c>
      <c r="CL408" s="217">
        <f>CK408/VLOOKUP($T408,'USD Converstion'!$C$7:$D$174,2,FALSE)</f>
        <v/>
      </c>
      <c r="CM408" s="145">
        <f>IF(AD408&gt;X408,1,0)</f>
        <v/>
      </c>
      <c r="CN408" s="225">
        <f>IF(CM408&gt;0,AG408,0)</f>
        <v/>
      </c>
      <c r="CO408" s="225">
        <f>IF(CM408=0,0,AF408)</f>
        <v/>
      </c>
      <c r="CP408" s="146" t="n">
        <v>0</v>
      </c>
      <c r="CQ408" s="147" t="inlineStr">
        <is>
          <t>Regular</t>
        </is>
      </c>
      <c r="CR408" s="225">
        <f>AM408/VLOOKUP(T408,'USD Converstion'!$C$7:$D$174,2,FALSE)</f>
        <v/>
      </c>
      <c r="CS408" s="226">
        <f>AT408</f>
        <v/>
      </c>
      <c r="CT408" s="222" t="n">
        <v>0</v>
      </c>
      <c r="CU408" s="227" t="n"/>
      <c r="CV408" s="145">
        <f>IF(AX408&gt;0,1,0)</f>
        <v/>
      </c>
      <c r="CW408" s="145">
        <f>IF(AY408&gt;0,1,0)</f>
        <v/>
      </c>
      <c r="CX408" s="52" t="n">
        <v>0</v>
      </c>
      <c r="DM408">
        <f>IF(LOWER(T408)="ILS",12,1)*Y408/VLOOKUP($T408,CPC_USDConversion_xlTbl[[Currency2]:[Units/1 USD]],2,FALSE)</f>
        <v/>
      </c>
    </row>
    <row r="409">
      <c r="B409" s="113" t="n">
        <v>124452</v>
      </c>
      <c r="C409" s="113" t="n">
        <v>92652</v>
      </c>
      <c r="D409" s="113" t="n"/>
      <c r="E409" s="114" t="inlineStr">
        <is>
          <t>Daniel Bergqvist</t>
        </is>
      </c>
      <c r="F409" s="152" t="inlineStr">
        <is>
          <t>QA Engineer</t>
        </is>
      </c>
      <c r="G409" s="113" t="inlineStr">
        <is>
          <t>Data Protection Group intl</t>
        </is>
      </c>
      <c r="H409" s="113" t="inlineStr">
        <is>
          <t>Assaf Koren</t>
        </is>
      </c>
      <c r="I409" s="113" t="inlineStr">
        <is>
          <t>Ilan Moshkovich</t>
        </is>
      </c>
      <c r="J409" s="114" t="inlineStr">
        <is>
          <t>Neatsun Ziv</t>
        </is>
      </c>
      <c r="K409" s="114" t="inlineStr">
        <is>
          <t>Dorit Dor</t>
        </is>
      </c>
      <c r="L409" s="113" t="inlineStr">
        <is>
          <t>Products - R&amp;D</t>
        </is>
      </c>
      <c r="M409" s="115" t="n">
        <v>1</v>
      </c>
      <c r="N409" s="151">
        <f>LEFT(CA409,3)</f>
        <v/>
      </c>
      <c r="O409" s="216" t="n">
        <v>39545</v>
      </c>
      <c r="P409" s="118">
        <f>($D$5-O409)/365</f>
        <v/>
      </c>
      <c r="Q409" s="119">
        <f>Q409</f>
        <v/>
      </c>
      <c r="R409" s="52" t="n"/>
      <c r="S409" s="120" t="inlineStr">
        <is>
          <t>Sweden</t>
        </is>
      </c>
      <c r="T409" s="120" t="inlineStr">
        <is>
          <t>SEK</t>
        </is>
      </c>
      <c r="U409" s="120" t="n">
        <v>547000</v>
      </c>
      <c r="V409" s="120" t="n"/>
      <c r="W409" s="120" t="n"/>
      <c r="X409" s="120">
        <f>W409+V409+U409</f>
        <v/>
      </c>
      <c r="Y409" s="121" t="n"/>
      <c r="Z409" s="121" t="n"/>
      <c r="AA409" s="122" t="n"/>
      <c r="AB409" s="122" t="n"/>
      <c r="AC409" s="122" t="n"/>
      <c r="AD409" s="123">
        <f>AC409+AB409+AA409</f>
        <v/>
      </c>
      <c r="AE409" s="124">
        <f>IFERROR(AD409/X409-1,"")</f>
        <v/>
      </c>
      <c r="AF409" s="217">
        <f>IF(LOWER(T409)="ILS",12,1)*X409/VLOOKUP($T409,CPC_USDConversion_xlTbl[[Currency2]:[Units/1 USD]],2,FALSE)</f>
        <v/>
      </c>
      <c r="AG409" s="217">
        <f>IF(LOWER(T409)="ILS",12,1)*AD409/VLOOKUP($T409,CPC_USDConversion_xlTbl[[Currency2]:[Units/1 USD]],2,FALSE)</f>
        <v/>
      </c>
      <c r="AH409" s="126">
        <f>AF409/VLOOKUP($S409,'CP$'!$B$5:$D$74,2,FALSE)</f>
        <v/>
      </c>
      <c r="AI409" s="126">
        <f>AG409/VLOOKUP($S409,'CP$'!$B$5:$D$74,2,FALSE)</f>
        <v/>
      </c>
      <c r="AJ409" s="52" t="n"/>
      <c r="AK409" s="127" t="inlineStr">
        <is>
          <t>Regular</t>
        </is>
      </c>
      <c r="AL409" s="218" t="n">
        <v>42000</v>
      </c>
      <c r="AM409" s="129" t="n"/>
      <c r="AN409" s="121" t="n"/>
      <c r="AO409" s="130" t="n"/>
      <c r="AP409" s="131">
        <f>IFERROR(AO409/AM409,"")</f>
        <v/>
      </c>
      <c r="AQ409" s="219">
        <f>AO409*CC409</f>
        <v/>
      </c>
      <c r="AR409" s="219" t="n"/>
      <c r="AS409" s="220">
        <f>AQ409-AR409</f>
        <v/>
      </c>
      <c r="AT409" s="217">
        <f>AS409/VLOOKUP($T409,'USD Converstion'!$C$7:$D$174,2,FALSE)</f>
        <v/>
      </c>
      <c r="AU409" s="52" t="n"/>
      <c r="AV409" s="221" t="n">
        <v>43615</v>
      </c>
      <c r="AW409" s="222" t="n">
        <v>14738.73786407767</v>
      </c>
      <c r="AX409" s="222" t="n"/>
      <c r="AY409" s="223" t="n"/>
      <c r="AZ409" s="52" t="n"/>
      <c r="BA409" s="137" t="n"/>
      <c r="BB409" s="138" t="inlineStr">
        <is>
          <t xml:space="preserve"> </t>
        </is>
      </c>
      <c r="BC409" s="52" t="n"/>
      <c r="BD409" s="219" t="n">
        <v>415000</v>
      </c>
      <c r="BE409" s="219" t="n"/>
      <c r="BF409" s="219" t="n"/>
      <c r="BG409" s="120">
        <f>BF409+BE409+BD409</f>
        <v/>
      </c>
      <c r="BH409" s="217">
        <f>IF(LOWER(T409)="ILS",12,1)*BG409/VLOOKUP($T409,CPC_USDConversion_xlTbl[[Currency2]:[Units/1 USD]],2,FALSE)</f>
        <v/>
      </c>
      <c r="BI409" s="224">
        <f>BH409/VLOOKUP($S409,'CP$'!$B$5:$D$74,2,FALSE)</f>
        <v/>
      </c>
      <c r="BJ409" s="140" t="n">
        <v>375000</v>
      </c>
      <c r="BK409" s="140" t="n">
        <v>500000</v>
      </c>
      <c r="BL409" s="141">
        <f>IFERROR(U409/X409,"")</f>
        <v/>
      </c>
      <c r="BM409" s="141">
        <f>IFERROR(V409/X409,"")</f>
        <v/>
      </c>
      <c r="BN409" s="141">
        <f>IFERROR(W409/X409,"")</f>
        <v/>
      </c>
      <c r="BO409" s="141">
        <f>IFERROR(AA409/AD409,"")</f>
        <v/>
      </c>
      <c r="BP409" s="141">
        <f>IFERROR(AB409/AD409,"")</f>
        <v/>
      </c>
      <c r="BQ409" s="141">
        <f>IFERROR(AC409/AD409,"")</f>
        <v/>
      </c>
      <c r="BR409" s="119" t="n">
        <v>4</v>
      </c>
      <c r="BS409" s="119" t="n">
        <v>4</v>
      </c>
      <c r="BT409" s="119" t="n">
        <v>4</v>
      </c>
      <c r="BU409" s="119" t="n"/>
      <c r="BV409" s="119" t="n"/>
      <c r="BW409" s="119" t="n"/>
      <c r="BX409" s="119" t="n"/>
      <c r="BY409" s="119" t="n"/>
      <c r="BZ409" s="119" t="inlineStr">
        <is>
          <t>Employee</t>
        </is>
      </c>
      <c r="CA409" s="142" t="inlineStr">
        <is>
          <t>T56P</t>
        </is>
      </c>
      <c r="CB409" s="131" t="n">
        <v>1</v>
      </c>
      <c r="CC409" s="143">
        <f>IF(P409&gt;1,1,P409)*CB409</f>
        <v/>
      </c>
      <c r="CD409" s="143" t="n"/>
      <c r="CE409" s="222" t="n">
        <v>22148.2</v>
      </c>
      <c r="CF409" s="86" t="n"/>
      <c r="CG409" s="219" t="n">
        <v>419712.1951219513</v>
      </c>
      <c r="CH409" s="217">
        <f>IF(LOWER(T409)="ILS",12,1)*CG409/VLOOKUP($T409,CPC_USDConversion_xlTbl[[Currency2]:[Units/1 USD]],2,FALSE)</f>
        <v/>
      </c>
      <c r="CI409" s="225">
        <f>AF409</f>
        <v/>
      </c>
      <c r="CJ409" s="225">
        <f>IFERROR(CI409-CH409,"")</f>
        <v/>
      </c>
      <c r="CK409" s="140">
        <f>ROUND(AN409*CC409,-2)</f>
        <v/>
      </c>
      <c r="CL409" s="217">
        <f>CK409/VLOOKUP($T409,'USD Converstion'!$C$7:$D$174,2,FALSE)</f>
        <v/>
      </c>
      <c r="CM409" s="145">
        <f>IF(AD409&gt;X409,1,0)</f>
        <v/>
      </c>
      <c r="CN409" s="225">
        <f>IF(CM409&gt;0,AG409,0)</f>
        <v/>
      </c>
      <c r="CO409" s="225">
        <f>IF(CM409=0,0,AF409)</f>
        <v/>
      </c>
      <c r="CP409" s="146" t="n">
        <v>0</v>
      </c>
      <c r="CQ409" s="147" t="inlineStr">
        <is>
          <t>Regular</t>
        </is>
      </c>
      <c r="CR409" s="225">
        <f>AM409/VLOOKUP(T409,'USD Converstion'!$C$7:$D$174,2,FALSE)</f>
        <v/>
      </c>
      <c r="CS409" s="226">
        <f>AT409</f>
        <v/>
      </c>
      <c r="CT409" s="222" t="n">
        <v>0</v>
      </c>
      <c r="CU409" s="227" t="n"/>
      <c r="CV409" s="145">
        <f>IF(AX409&gt;0,1,0)</f>
        <v/>
      </c>
      <c r="CW409" s="145">
        <f>IF(AY409&gt;0,1,0)</f>
        <v/>
      </c>
      <c r="CX409" s="52" t="n">
        <v>0</v>
      </c>
      <c r="DM409">
        <f>IF(LOWER(T409)="ILS",12,1)*Y409/VLOOKUP($T409,CPC_USDConversion_xlTbl[[Currency2]:[Units/1 USD]],2,FALSE)</f>
        <v/>
      </c>
    </row>
    <row r="410">
      <c r="B410" s="113" t="n">
        <v>138419</v>
      </c>
      <c r="C410" s="113" t="n">
        <v>33287</v>
      </c>
      <c r="D410" s="113" t="n">
        <v>110691</v>
      </c>
      <c r="E410" s="114" t="inlineStr">
        <is>
          <t>Alexei Migoun</t>
        </is>
      </c>
      <c r="F410" s="152" t="inlineStr">
        <is>
          <t>Software Developer</t>
        </is>
      </c>
      <c r="G410" s="113" t="inlineStr">
        <is>
          <t>Minsk Development Center</t>
        </is>
      </c>
      <c r="H410" s="113" t="inlineStr">
        <is>
          <t>Borce Jakimovski</t>
        </is>
      </c>
      <c r="I410" s="113" t="inlineStr">
        <is>
          <t>Borce Jakimovski</t>
        </is>
      </c>
      <c r="J410" s="114" t="inlineStr">
        <is>
          <t>Neatsun Ziv</t>
        </is>
      </c>
      <c r="K410" s="114" t="inlineStr">
        <is>
          <t>Dorit Dor</t>
        </is>
      </c>
      <c r="L410" s="113" t="inlineStr">
        <is>
          <t>Products - R&amp;D</t>
        </is>
      </c>
      <c r="M410" s="115" t="n">
        <v>1</v>
      </c>
      <c r="N410" s="151">
        <f>LEFT(CA410,3)</f>
        <v/>
      </c>
      <c r="O410" s="216" t="n">
        <v>42646</v>
      </c>
      <c r="P410" s="118">
        <f>($D$5-O410)/365</f>
        <v/>
      </c>
      <c r="Q410" s="119">
        <f>Q410</f>
        <v/>
      </c>
      <c r="R410" s="52" t="n"/>
      <c r="S410" s="120" t="inlineStr">
        <is>
          <t>Belarus</t>
        </is>
      </c>
      <c r="T410" s="120" t="inlineStr">
        <is>
          <t>USD</t>
        </is>
      </c>
      <c r="U410" s="120" t="n">
        <v>57000</v>
      </c>
      <c r="V410" s="120" t="n"/>
      <c r="W410" s="120" t="n"/>
      <c r="X410" s="120">
        <f>W410+V410+U410</f>
        <v/>
      </c>
      <c r="Y410" s="121" t="n"/>
      <c r="Z410" s="121" t="n"/>
      <c r="AA410" s="122" t="n"/>
      <c r="AB410" s="122" t="n"/>
      <c r="AC410" s="122" t="n"/>
      <c r="AD410" s="123">
        <f>AC410+AB410+AA410</f>
        <v/>
      </c>
      <c r="AE410" s="124">
        <f>IFERROR(AD410/X410-1,"")</f>
        <v/>
      </c>
      <c r="AF410" s="217">
        <f>IF(LOWER(T410)="ILS",12,1)*X410/VLOOKUP($T410,CPC_USDConversion_xlTbl[[Currency2]:[Units/1 USD]],2,FALSE)</f>
        <v/>
      </c>
      <c r="AG410" s="217">
        <f>IF(LOWER(T410)="ILS",12,1)*AD410/VLOOKUP($T410,CPC_USDConversion_xlTbl[[Currency2]:[Units/1 USD]],2,FALSE)</f>
        <v/>
      </c>
      <c r="AH410" s="126">
        <f>AF410/VLOOKUP($S410,'CP$'!$B$5:$D$74,2,FALSE)</f>
        <v/>
      </c>
      <c r="AI410" s="126">
        <f>AG410/VLOOKUP($S410,'CP$'!$B$5:$D$74,2,FALSE)</f>
        <v/>
      </c>
      <c r="AJ410" s="52" t="n"/>
      <c r="AK410" s="127" t="inlineStr">
        <is>
          <t>Regular</t>
        </is>
      </c>
      <c r="AL410" s="218" t="n">
        <v>3750</v>
      </c>
      <c r="AM410" s="129" t="n"/>
      <c r="AN410" s="121" t="n"/>
      <c r="AO410" s="130" t="n"/>
      <c r="AP410" s="131">
        <f>IFERROR(AO410/AM410,"")</f>
        <v/>
      </c>
      <c r="AQ410" s="219">
        <f>AO410*CC410</f>
        <v/>
      </c>
      <c r="AR410" s="219" t="n"/>
      <c r="AS410" s="220">
        <f>AQ410-AR410</f>
        <v/>
      </c>
      <c r="AT410" s="217">
        <f>AS410/VLOOKUP($T410,'USD Converstion'!$C$7:$D$174,2,FALSE)</f>
        <v/>
      </c>
      <c r="AU410" s="52" t="n"/>
      <c r="AV410" s="221" t="n">
        <v>43957</v>
      </c>
      <c r="AW410" s="222" t="n">
        <v>3075.038834951456</v>
      </c>
      <c r="AX410" s="222" t="n"/>
      <c r="AY410" s="223" t="n"/>
      <c r="AZ410" s="52" t="n"/>
      <c r="BA410" s="137" t="n"/>
      <c r="BB410" s="138" t="inlineStr">
        <is>
          <t xml:space="preserve"> </t>
        </is>
      </c>
      <c r="BC410" s="52" t="n"/>
      <c r="BD410" s="219" t="n">
        <v>35000</v>
      </c>
      <c r="BE410" s="219" t="n"/>
      <c r="BF410" s="219" t="n"/>
      <c r="BG410" s="120">
        <f>BF410+BE410+BD410</f>
        <v/>
      </c>
      <c r="BH410" s="217">
        <f>IF(LOWER(T410)="ILS",12,1)*BG410/VLOOKUP($T410,CPC_USDConversion_xlTbl[[Currency2]:[Units/1 USD]],2,FALSE)</f>
        <v/>
      </c>
      <c r="BI410" s="224">
        <f>BH410/VLOOKUP($S410,'CP$'!$B$5:$D$74,2,FALSE)</f>
        <v/>
      </c>
      <c r="BJ410" s="140" t="n">
        <v>20000</v>
      </c>
      <c r="BK410" s="140" t="n">
        <v>44000</v>
      </c>
      <c r="BL410" s="141">
        <f>IFERROR(U410/X410,"")</f>
        <v/>
      </c>
      <c r="BM410" s="141">
        <f>IFERROR(V410/X410,"")</f>
        <v/>
      </c>
      <c r="BN410" s="141">
        <f>IFERROR(W410/X410,"")</f>
        <v/>
      </c>
      <c r="BO410" s="141">
        <f>IFERROR(AA410/AD410,"")</f>
        <v/>
      </c>
      <c r="BP410" s="141">
        <f>IFERROR(AB410/AD410,"")</f>
        <v/>
      </c>
      <c r="BQ410" s="141">
        <f>IFERROR(AC410/AD410,"")</f>
        <v/>
      </c>
      <c r="BR410" s="119" t="n">
        <v>4</v>
      </c>
      <c r="BS410" s="119" t="n">
        <v>3</v>
      </c>
      <c r="BT410" s="119" t="n">
        <v>4</v>
      </c>
      <c r="BU410" s="119" t="n"/>
      <c r="BV410" s="119" t="n"/>
      <c r="BW410" s="119" t="n"/>
      <c r="BX410" s="119" t="n"/>
      <c r="BY410" s="119" t="n"/>
      <c r="BZ410" s="119" t="inlineStr">
        <is>
          <t>Employee</t>
        </is>
      </c>
      <c r="CA410" s="142" t="inlineStr">
        <is>
          <t>D51P</t>
        </is>
      </c>
      <c r="CB410" s="131" t="n">
        <v>1</v>
      </c>
      <c r="CC410" s="143">
        <f>IF(P410&gt;1,1,P410)*CB410</f>
        <v/>
      </c>
      <c r="CD410" s="143" t="n"/>
      <c r="CE410" s="222" t="n">
        <v>5028.24</v>
      </c>
      <c r="CF410" s="86" t="n"/>
      <c r="CG410" s="219" t="n">
        <v>37273.17073170732</v>
      </c>
      <c r="CH410" s="217">
        <f>IF(LOWER(T410)="ILS",12,1)*CG410/VLOOKUP($T410,CPC_USDConversion_xlTbl[[Currency2]:[Units/1 USD]],2,FALSE)</f>
        <v/>
      </c>
      <c r="CI410" s="225">
        <f>AF410</f>
        <v/>
      </c>
      <c r="CJ410" s="225">
        <f>IFERROR(CI410-CH410,"")</f>
        <v/>
      </c>
      <c r="CK410" s="140">
        <f>ROUND(AN410*CC410,-2)</f>
        <v/>
      </c>
      <c r="CL410" s="217">
        <f>CK410/VLOOKUP($T410,'USD Converstion'!$C$7:$D$174,2,FALSE)</f>
        <v/>
      </c>
      <c r="CM410" s="145">
        <f>IF(AD410&gt;X410,1,0)</f>
        <v/>
      </c>
      <c r="CN410" s="225">
        <f>IF(CM410&gt;0,AG410,0)</f>
        <v/>
      </c>
      <c r="CO410" s="225">
        <f>IF(CM410=0,0,AF410)</f>
        <v/>
      </c>
      <c r="CP410" s="146" t="n">
        <v>0</v>
      </c>
      <c r="CQ410" s="147" t="inlineStr">
        <is>
          <t>Regular</t>
        </is>
      </c>
      <c r="CR410" s="225">
        <f>AM410/VLOOKUP(T410,'USD Converstion'!$C$7:$D$174,2,FALSE)</f>
        <v/>
      </c>
      <c r="CS410" s="226">
        <f>AT410</f>
        <v/>
      </c>
      <c r="CT410" s="222" t="n">
        <v>0</v>
      </c>
      <c r="CU410" s="227" t="n"/>
      <c r="CV410" s="145">
        <f>IF(AX410&gt;0,1,0)</f>
        <v/>
      </c>
      <c r="CW410" s="145">
        <f>IF(AY410&gt;0,1,0)</f>
        <v/>
      </c>
      <c r="CX410" s="52" t="n">
        <v>0</v>
      </c>
      <c r="DM410">
        <f>IF(LOWER(T410)="ILS",12,1)*Y410/VLOOKUP($T410,CPC_USDConversion_xlTbl[[Currency2]:[Units/1 USD]],2,FALSE)</f>
        <v/>
      </c>
    </row>
    <row r="411">
      <c r="B411" s="113" t="n">
        <v>139231</v>
      </c>
      <c r="C411" s="113" t="n">
        <v>45282</v>
      </c>
      <c r="D411" s="113" t="n">
        <v>49201</v>
      </c>
      <c r="E411" s="114" t="inlineStr">
        <is>
          <t>Andrei Danschikov</t>
        </is>
      </c>
      <c r="F411" s="152" t="inlineStr">
        <is>
          <t>Software Developer</t>
        </is>
      </c>
      <c r="G411" s="113" t="inlineStr">
        <is>
          <t>Minsk Development Center</t>
        </is>
      </c>
      <c r="H411" s="113" t="inlineStr">
        <is>
          <t>Borce Jakimovski</t>
        </is>
      </c>
      <c r="I411" s="113" t="inlineStr">
        <is>
          <t>Borce Jakimovski</t>
        </is>
      </c>
      <c r="J411" s="114" t="inlineStr">
        <is>
          <t>Neatsun Ziv</t>
        </is>
      </c>
      <c r="K411" s="114" t="inlineStr">
        <is>
          <t>Dorit Dor</t>
        </is>
      </c>
      <c r="L411" s="113" t="inlineStr">
        <is>
          <t>Products - R&amp;D</t>
        </is>
      </c>
      <c r="M411" s="115" t="n">
        <v>1</v>
      </c>
      <c r="N411" s="151">
        <f>LEFT(CA411,3)</f>
        <v/>
      </c>
      <c r="O411" s="216" t="n">
        <v>42009</v>
      </c>
      <c r="P411" s="118">
        <f>($D$5-O411)/365</f>
        <v/>
      </c>
      <c r="Q411" s="119">
        <f>Q411</f>
        <v/>
      </c>
      <c r="R411" s="52" t="n"/>
      <c r="S411" s="120" t="inlineStr">
        <is>
          <t>Belarus</t>
        </is>
      </c>
      <c r="T411" s="120" t="inlineStr">
        <is>
          <t>USD</t>
        </is>
      </c>
      <c r="U411" s="120" t="n">
        <v>63250</v>
      </c>
      <c r="V411" s="120" t="n"/>
      <c r="W411" s="120" t="n"/>
      <c r="X411" s="120">
        <f>W411+V411+U411</f>
        <v/>
      </c>
      <c r="Y411" s="121" t="n"/>
      <c r="Z411" s="121" t="n"/>
      <c r="AA411" s="122" t="n"/>
      <c r="AB411" s="122" t="n"/>
      <c r="AC411" s="122" t="n"/>
      <c r="AD411" s="123">
        <f>AC411+AB411+AA411</f>
        <v/>
      </c>
      <c r="AE411" s="124">
        <f>IFERROR(AD411/X411-1,"")</f>
        <v/>
      </c>
      <c r="AF411" s="217">
        <f>IF(LOWER(T411)="ILS",12,1)*X411/VLOOKUP($T411,CPC_USDConversion_xlTbl[[Currency2]:[Units/1 USD]],2,FALSE)</f>
        <v/>
      </c>
      <c r="AG411" s="217">
        <f>IF(LOWER(T411)="ILS",12,1)*AD411/VLOOKUP($T411,CPC_USDConversion_xlTbl[[Currency2]:[Units/1 USD]],2,FALSE)</f>
        <v/>
      </c>
      <c r="AH411" s="126">
        <f>AF411/VLOOKUP($S411,'CP$'!$B$5:$D$74,2,FALSE)</f>
        <v/>
      </c>
      <c r="AI411" s="126">
        <f>AG411/VLOOKUP($S411,'CP$'!$B$5:$D$74,2,FALSE)</f>
        <v/>
      </c>
      <c r="AJ411" s="52" t="n"/>
      <c r="AK411" s="127" t="inlineStr">
        <is>
          <t>Regular</t>
        </is>
      </c>
      <c r="AL411" s="218" t="n">
        <v>4000</v>
      </c>
      <c r="AM411" s="129" t="n"/>
      <c r="AN411" s="121" t="n"/>
      <c r="AO411" s="130" t="n"/>
      <c r="AP411" s="131">
        <f>IFERROR(AO411/AM411,"")</f>
        <v/>
      </c>
      <c r="AQ411" s="219">
        <f>AO411*CC411</f>
        <v/>
      </c>
      <c r="AR411" s="219" t="n"/>
      <c r="AS411" s="220">
        <f>AQ411-AR411</f>
        <v/>
      </c>
      <c r="AT411" s="217">
        <f>AS411/VLOOKUP($T411,'USD Converstion'!$C$7:$D$174,2,FALSE)</f>
        <v/>
      </c>
      <c r="AU411" s="52" t="n"/>
      <c r="AV411" s="221" t="n">
        <v>43615</v>
      </c>
      <c r="AW411" s="222" t="n">
        <v>6979.058252427184</v>
      </c>
      <c r="AX411" s="222" t="n"/>
      <c r="AY411" s="223" t="n"/>
      <c r="AZ411" s="52" t="n"/>
      <c r="BA411" s="137" t="n"/>
      <c r="BB411" s="138" t="inlineStr">
        <is>
          <t xml:space="preserve"> </t>
        </is>
      </c>
      <c r="BC411" s="52" t="n"/>
      <c r="BD411" s="219" t="n">
        <v>39000</v>
      </c>
      <c r="BE411" s="219" t="n"/>
      <c r="BF411" s="219" t="n"/>
      <c r="BG411" s="120">
        <f>BF411+BE411+BD411</f>
        <v/>
      </c>
      <c r="BH411" s="217">
        <f>IF(LOWER(T411)="ILS",12,1)*BG411/VLOOKUP($T411,CPC_USDConversion_xlTbl[[Currency2]:[Units/1 USD]],2,FALSE)</f>
        <v/>
      </c>
      <c r="BI411" s="224">
        <f>BH411/VLOOKUP($S411,'CP$'!$B$5:$D$74,2,FALSE)</f>
        <v/>
      </c>
      <c r="BJ411" s="140" t="n">
        <v>20000</v>
      </c>
      <c r="BK411" s="140" t="n">
        <v>44000</v>
      </c>
      <c r="BL411" s="141">
        <f>IFERROR(U411/X411,"")</f>
        <v/>
      </c>
      <c r="BM411" s="141">
        <f>IFERROR(V411/X411,"")</f>
        <v/>
      </c>
      <c r="BN411" s="141">
        <f>IFERROR(W411/X411,"")</f>
        <v/>
      </c>
      <c r="BO411" s="141">
        <f>IFERROR(AA411/AD411,"")</f>
        <v/>
      </c>
      <c r="BP411" s="141">
        <f>IFERROR(AB411/AD411,"")</f>
        <v/>
      </c>
      <c r="BQ411" s="141">
        <f>IFERROR(AC411/AD411,"")</f>
        <v/>
      </c>
      <c r="BR411" s="119" t="n">
        <v>3</v>
      </c>
      <c r="BS411" s="119" t="n">
        <v>5</v>
      </c>
      <c r="BT411" s="119" t="n">
        <v>4</v>
      </c>
      <c r="BU411" s="119" t="n"/>
      <c r="BV411" s="119" t="n"/>
      <c r="BW411" s="119" t="n"/>
      <c r="BX411" s="119" t="n"/>
      <c r="BY411" s="119" t="n"/>
      <c r="BZ411" s="119" t="inlineStr">
        <is>
          <t>Employee</t>
        </is>
      </c>
      <c r="CA411" s="142" t="inlineStr">
        <is>
          <t>D51P</t>
        </is>
      </c>
      <c r="CB411" s="131" t="n">
        <v>1</v>
      </c>
      <c r="CC411" s="143">
        <f>IF(P411&gt;1,1,P411)*CB411</f>
        <v/>
      </c>
      <c r="CD411" s="143" t="n"/>
      <c r="CE411" s="222" t="n">
        <v>5986</v>
      </c>
      <c r="CF411" s="86" t="n"/>
      <c r="CG411" s="219" t="n">
        <v>42151.21951219512</v>
      </c>
      <c r="CH411" s="217">
        <f>IF(LOWER(T411)="ILS",12,1)*CG411/VLOOKUP($T411,CPC_USDConversion_xlTbl[[Currency2]:[Units/1 USD]],2,FALSE)</f>
        <v/>
      </c>
      <c r="CI411" s="225">
        <f>AF411</f>
        <v/>
      </c>
      <c r="CJ411" s="225">
        <f>IFERROR(CI411-CH411,"")</f>
        <v/>
      </c>
      <c r="CK411" s="140">
        <f>ROUND(AN411*CC411,-2)</f>
        <v/>
      </c>
      <c r="CL411" s="217">
        <f>CK411/VLOOKUP($T411,'USD Converstion'!$C$7:$D$174,2,FALSE)</f>
        <v/>
      </c>
      <c r="CM411" s="145">
        <f>IF(AD411&gt;X411,1,0)</f>
        <v/>
      </c>
      <c r="CN411" s="225">
        <f>IF(CM411&gt;0,AG411,0)</f>
        <v/>
      </c>
      <c r="CO411" s="225">
        <f>IF(CM411=0,0,AF411)</f>
        <v/>
      </c>
      <c r="CP411" s="146" t="n">
        <v>0</v>
      </c>
      <c r="CQ411" s="147" t="inlineStr">
        <is>
          <t>Regular</t>
        </is>
      </c>
      <c r="CR411" s="225">
        <f>AM411/VLOOKUP(T411,'USD Converstion'!$C$7:$D$174,2,FALSE)</f>
        <v/>
      </c>
      <c r="CS411" s="226">
        <f>AT411</f>
        <v/>
      </c>
      <c r="CT411" s="222" t="n">
        <v>0</v>
      </c>
      <c r="CU411" s="227" t="n"/>
      <c r="CV411" s="145">
        <f>IF(AX411&gt;0,1,0)</f>
        <v/>
      </c>
      <c r="CW411" s="145">
        <f>IF(AY411&gt;0,1,0)</f>
        <v/>
      </c>
      <c r="CX411" s="52" t="n">
        <v>0</v>
      </c>
      <c r="DM411">
        <f>IF(LOWER(T411)="ILS",12,1)*Y411/VLOOKUP($T411,CPC_USDConversion_xlTbl[[Currency2]:[Units/1 USD]],2,FALSE)</f>
        <v/>
      </c>
    </row>
    <row r="412">
      <c r="B412" s="113" t="n">
        <v>113904</v>
      </c>
      <c r="C412" s="113" t="n">
        <v>58031</v>
      </c>
      <c r="D412" s="113" t="n">
        <v>106521</v>
      </c>
      <c r="E412" s="114" t="inlineStr">
        <is>
          <t>Andrei Tagaev</t>
        </is>
      </c>
      <c r="F412" s="152" t="inlineStr">
        <is>
          <t>Software Developer</t>
        </is>
      </c>
      <c r="G412" s="113" t="inlineStr">
        <is>
          <t>Minsk Development Center</t>
        </is>
      </c>
      <c r="H412" s="113" t="inlineStr">
        <is>
          <t>Borce Jakimovski</t>
        </is>
      </c>
      <c r="I412" s="113" t="inlineStr">
        <is>
          <t>Borce Jakimovski</t>
        </is>
      </c>
      <c r="J412" s="114" t="inlineStr">
        <is>
          <t>Neatsun Ziv</t>
        </is>
      </c>
      <c r="K412" s="114" t="inlineStr">
        <is>
          <t>Dorit Dor</t>
        </is>
      </c>
      <c r="L412" s="113" t="inlineStr">
        <is>
          <t>Products - R&amp;D</t>
        </is>
      </c>
      <c r="M412" s="115" t="n">
        <v>1</v>
      </c>
      <c r="N412" s="151">
        <f>LEFT(CA412,3)</f>
        <v/>
      </c>
      <c r="O412" s="216" t="n">
        <v>43486</v>
      </c>
      <c r="P412" s="118">
        <f>($D$5-O412)/365</f>
        <v/>
      </c>
      <c r="Q412" s="119">
        <f>Q412</f>
        <v/>
      </c>
      <c r="R412" s="52" t="n"/>
      <c r="S412" s="120" t="inlineStr">
        <is>
          <t>Belarus</t>
        </is>
      </c>
      <c r="T412" s="120" t="inlineStr">
        <is>
          <t>USD</t>
        </is>
      </c>
      <c r="U412" s="120" t="n">
        <v>35750</v>
      </c>
      <c r="V412" s="120" t="n"/>
      <c r="W412" s="120" t="n"/>
      <c r="X412" s="120">
        <f>W412+V412+U412</f>
        <v/>
      </c>
      <c r="Y412" s="121" t="n"/>
      <c r="Z412" s="121" t="n"/>
      <c r="AA412" s="122" t="n"/>
      <c r="AB412" s="122" t="n"/>
      <c r="AC412" s="122" t="n"/>
      <c r="AD412" s="123">
        <f>AC412+AB412+AA412</f>
        <v/>
      </c>
      <c r="AE412" s="124">
        <f>IFERROR(AD412/X412-1,"")</f>
        <v/>
      </c>
      <c r="AF412" s="217">
        <f>IF(LOWER(T412)="ILS",12,1)*X412/VLOOKUP($T412,CPC_USDConversion_xlTbl[[Currency2]:[Units/1 USD]],2,FALSE)</f>
        <v/>
      </c>
      <c r="AG412" s="217">
        <f>IF(LOWER(T412)="ILS",12,1)*AD412/VLOOKUP($T412,CPC_USDConversion_xlTbl[[Currency2]:[Units/1 USD]],2,FALSE)</f>
        <v/>
      </c>
      <c r="AH412" s="126">
        <f>AF412/VLOOKUP($S412,'CP$'!$B$5:$D$74,2,FALSE)</f>
        <v/>
      </c>
      <c r="AI412" s="126">
        <f>AG412/VLOOKUP($S412,'CP$'!$B$5:$D$74,2,FALSE)</f>
        <v/>
      </c>
      <c r="AJ412" s="52" t="n"/>
      <c r="AK412" s="127" t="inlineStr">
        <is>
          <t>Regular</t>
        </is>
      </c>
      <c r="AL412" s="218" t="n">
        <v>942.4657534246576</v>
      </c>
      <c r="AM412" s="129" t="n"/>
      <c r="AN412" s="121" t="n"/>
      <c r="AO412" s="130" t="n"/>
      <c r="AP412" s="131">
        <f>IFERROR(AO412/AM412,"")</f>
        <v/>
      </c>
      <c r="AQ412" s="219">
        <f>AO412*CC412</f>
        <v/>
      </c>
      <c r="AR412" s="219" t="n"/>
      <c r="AS412" s="220">
        <f>AQ412-AR412</f>
        <v/>
      </c>
      <c r="AT412" s="217">
        <f>AS412/VLOOKUP($T412,'USD Converstion'!$C$7:$D$174,2,FALSE)</f>
        <v/>
      </c>
      <c r="AU412" s="52" t="n"/>
      <c r="AV412" s="221" t="n"/>
      <c r="AW412" s="222" t="n"/>
      <c r="AX412" s="222" t="n"/>
      <c r="AY412" s="223" t="n"/>
      <c r="AZ412" s="52" t="n"/>
      <c r="BA412" s="137" t="inlineStr">
        <is>
          <t>September, 2020 - Compensation change from JS:D61P, Total Compensation:16000 to JS:D51P, Total Compensation:21000</t>
        </is>
      </c>
      <c r="BB412" s="138" t="inlineStr">
        <is>
          <t xml:space="preserve"> </t>
        </is>
      </c>
      <c r="BC412" s="52" t="n"/>
      <c r="BD412" s="219" t="n">
        <v>13000</v>
      </c>
      <c r="BE412" s="219" t="n"/>
      <c r="BF412" s="219" t="n"/>
      <c r="BG412" s="120">
        <f>BF412+BE412+BD412</f>
        <v/>
      </c>
      <c r="BH412" s="217">
        <f>IF(LOWER(T412)="ILS",12,1)*BG412/VLOOKUP($T412,CPC_USDConversion_xlTbl[[Currency2]:[Units/1 USD]],2,FALSE)</f>
        <v/>
      </c>
      <c r="BI412" s="224">
        <f>BH412/VLOOKUP($S412,'CP$'!$B$5:$D$74,2,FALSE)</f>
        <v/>
      </c>
      <c r="BJ412" s="140" t="n">
        <v>20000</v>
      </c>
      <c r="BK412" s="140" t="n">
        <v>44000</v>
      </c>
      <c r="BL412" s="141">
        <f>IFERROR(U412/X412,"")</f>
        <v/>
      </c>
      <c r="BM412" s="141">
        <f>IFERROR(V412/X412,"")</f>
        <v/>
      </c>
      <c r="BN412" s="141">
        <f>IFERROR(W412/X412,"")</f>
        <v/>
      </c>
      <c r="BO412" s="141">
        <f>IFERROR(AA412/AD412,"")</f>
        <v/>
      </c>
      <c r="BP412" s="141">
        <f>IFERROR(AB412/AD412,"")</f>
        <v/>
      </c>
      <c r="BQ412" s="141">
        <f>IFERROR(AC412/AD412,"")</f>
        <v/>
      </c>
      <c r="BR412" s="119" t="n">
        <v>2</v>
      </c>
      <c r="BS412" s="119" t="n">
        <v>3</v>
      </c>
      <c r="BT412" s="119" t="n">
        <v>4</v>
      </c>
      <c r="BU412" s="119" t="n"/>
      <c r="BV412" s="119" t="n"/>
      <c r="BW412" s="119" t="n"/>
      <c r="BX412" s="119" t="n"/>
      <c r="BY412" s="119" t="n"/>
      <c r="BZ412" s="119" t="inlineStr">
        <is>
          <t>Employee</t>
        </is>
      </c>
      <c r="CA412" s="142" t="inlineStr">
        <is>
          <t>D51P</t>
        </is>
      </c>
      <c r="CB412" s="131" t="n">
        <v>1</v>
      </c>
      <c r="CC412" s="143">
        <f>IF(P412&gt;1,1,P412)*CB412</f>
        <v/>
      </c>
      <c r="CD412" s="143" t="n"/>
      <c r="CE412" s="222" t="n"/>
      <c r="CF412" s="86" t="n"/>
      <c r="CG412" s="219" t="n">
        <v>20687.80487804878</v>
      </c>
      <c r="CH412" s="217">
        <f>IF(LOWER(T412)="ILS",12,1)*CG412/VLOOKUP($T412,CPC_USDConversion_xlTbl[[Currency2]:[Units/1 USD]],2,FALSE)</f>
        <v/>
      </c>
      <c r="CI412" s="225">
        <f>AF412</f>
        <v/>
      </c>
      <c r="CJ412" s="225">
        <f>IFERROR(CI412-CH412,"")</f>
        <v/>
      </c>
      <c r="CK412" s="140">
        <f>ROUND(AN412*CC412,-2)</f>
        <v/>
      </c>
      <c r="CL412" s="217">
        <f>CK412/VLOOKUP($T412,'USD Converstion'!$C$7:$D$174,2,FALSE)</f>
        <v/>
      </c>
      <c r="CM412" s="145">
        <f>IF(AD412&gt;X412,1,0)</f>
        <v/>
      </c>
      <c r="CN412" s="225">
        <f>IF(CM412&gt;0,AG412,0)</f>
        <v/>
      </c>
      <c r="CO412" s="225">
        <f>IF(CM412=0,0,AF412)</f>
        <v/>
      </c>
      <c r="CP412" s="146" t="n">
        <v>0</v>
      </c>
      <c r="CQ412" s="147" t="inlineStr">
        <is>
          <t>Regular</t>
        </is>
      </c>
      <c r="CR412" s="225">
        <f>AM412/VLOOKUP(T412,'USD Converstion'!$C$7:$D$174,2,FALSE)</f>
        <v/>
      </c>
      <c r="CS412" s="226">
        <f>AT412</f>
        <v/>
      </c>
      <c r="CT412" s="222" t="n">
        <v>0</v>
      </c>
      <c r="CU412" s="227" t="n"/>
      <c r="CV412" s="145">
        <f>IF(AX412&gt;0,1,0)</f>
        <v/>
      </c>
      <c r="CW412" s="145">
        <f>IF(AY412&gt;0,1,0)</f>
        <v/>
      </c>
      <c r="CX412" s="52" t="n">
        <v>0</v>
      </c>
      <c r="DM412">
        <f>IF(LOWER(T412)="ILS",12,1)*Y412/VLOOKUP($T412,CPC_USDConversion_xlTbl[[Currency2]:[Units/1 USD]],2,FALSE)</f>
        <v/>
      </c>
    </row>
    <row r="413">
      <c r="B413" s="113" t="n">
        <v>124812</v>
      </c>
      <c r="C413" s="113" t="n">
        <v>26684</v>
      </c>
      <c r="D413" s="113" t="n">
        <v>28224</v>
      </c>
      <c r="E413" s="114" t="inlineStr">
        <is>
          <t>Andrey Fedchuk</t>
        </is>
      </c>
      <c r="F413" s="152" t="inlineStr">
        <is>
          <t xml:space="preserve">CFG Server Team Leader </t>
        </is>
      </c>
      <c r="G413" s="113" t="inlineStr">
        <is>
          <t>Minsk Development Center</t>
        </is>
      </c>
      <c r="H413" s="113" t="inlineStr">
        <is>
          <t>Borce Jakimovski</t>
        </is>
      </c>
      <c r="I413" s="113" t="inlineStr">
        <is>
          <t>Borce Jakimovski</t>
        </is>
      </c>
      <c r="J413" s="114" t="inlineStr">
        <is>
          <t>Neatsun Ziv</t>
        </is>
      </c>
      <c r="K413" s="114" t="inlineStr">
        <is>
          <t>Dorit Dor</t>
        </is>
      </c>
      <c r="L413" s="113" t="inlineStr">
        <is>
          <t>Products - R&amp;D</t>
        </is>
      </c>
      <c r="M413" s="115" t="n">
        <v>1</v>
      </c>
      <c r="N413" s="151">
        <f>LEFT(CA413,3)</f>
        <v/>
      </c>
      <c r="O413" s="216" t="n">
        <v>43132</v>
      </c>
      <c r="P413" s="118">
        <f>($D$5-O413)/365</f>
        <v/>
      </c>
      <c r="Q413" s="119">
        <f>Q413</f>
        <v/>
      </c>
      <c r="R413" s="52" t="n"/>
      <c r="S413" s="120" t="inlineStr">
        <is>
          <t>Belarus</t>
        </is>
      </c>
      <c r="T413" s="120" t="inlineStr">
        <is>
          <t>USD</t>
        </is>
      </c>
      <c r="U413" s="120" t="n">
        <v>60750</v>
      </c>
      <c r="V413" s="120" t="n"/>
      <c r="W413" s="120" t="n"/>
      <c r="X413" s="120">
        <f>W413+V413+U413</f>
        <v/>
      </c>
      <c r="Y413" s="121" t="n"/>
      <c r="Z413" s="121" t="n"/>
      <c r="AA413" s="122" t="n"/>
      <c r="AB413" s="122" t="n"/>
      <c r="AC413" s="122" t="n"/>
      <c r="AD413" s="123">
        <f>AC413+AB413+AA413</f>
        <v/>
      </c>
      <c r="AE413" s="124">
        <f>IFERROR(AD413/X413-1,"")</f>
        <v/>
      </c>
      <c r="AF413" s="217">
        <f>IF(LOWER(T413)="ILS",12,1)*X413/VLOOKUP($T413,CPC_USDConversion_xlTbl[[Currency2]:[Units/1 USD]],2,FALSE)</f>
        <v/>
      </c>
      <c r="AG413" s="217">
        <f>IF(LOWER(T413)="ILS",12,1)*AD413/VLOOKUP($T413,CPC_USDConversion_xlTbl[[Currency2]:[Units/1 USD]],2,FALSE)</f>
        <v/>
      </c>
      <c r="AH413" s="126">
        <f>AF413/VLOOKUP($S413,'CP$'!$B$5:$D$74,2,FALSE)</f>
        <v/>
      </c>
      <c r="AI413" s="126">
        <f>AG413/VLOOKUP($S413,'CP$'!$B$5:$D$74,2,FALSE)</f>
        <v/>
      </c>
      <c r="AJ413" s="52" t="n"/>
      <c r="AK413" s="127" t="inlineStr">
        <is>
          <t>Regular</t>
        </is>
      </c>
      <c r="AL413" s="218" t="n">
        <v>2500</v>
      </c>
      <c r="AM413" s="129" t="n"/>
      <c r="AN413" s="121" t="n"/>
      <c r="AO413" s="130" t="n"/>
      <c r="AP413" s="131">
        <f>IFERROR(AO413/AM413,"")</f>
        <v/>
      </c>
      <c r="AQ413" s="219">
        <f>AO413*CC413</f>
        <v/>
      </c>
      <c r="AR413" s="219" t="n"/>
      <c r="AS413" s="220">
        <f>AQ413-AR413</f>
        <v/>
      </c>
      <c r="AT413" s="217">
        <f>AS413/VLOOKUP($T413,'USD Converstion'!$C$7:$D$174,2,FALSE)</f>
        <v/>
      </c>
      <c r="AU413" s="52" t="n"/>
      <c r="AV413" s="221" t="n">
        <v>43615</v>
      </c>
      <c r="AW413" s="222" t="n">
        <v>5011.815533980583</v>
      </c>
      <c r="AX413" s="222" t="n"/>
      <c r="AY413" s="223" t="n"/>
      <c r="AZ413" s="52" t="n"/>
      <c r="BA413" s="137" t="inlineStr">
        <is>
          <t>June, 2020 - Promotion change from JS:D51P, Team:Yulia Orlova - Endpoint Security Customer Focus, Title:Software Developer to JS:D41M, Team:Haggai David - Endpoint Client and Customer Focus, Title:TL CFG Server</t>
        </is>
      </c>
      <c r="BB413" s="138" t="inlineStr">
        <is>
          <t xml:space="preserve"> </t>
        </is>
      </c>
      <c r="BC413" s="52" t="n"/>
      <c r="BD413" s="219" t="n">
        <v>36000</v>
      </c>
      <c r="BE413" s="219" t="n"/>
      <c r="BF413" s="219" t="n"/>
      <c r="BG413" s="120">
        <f>BF413+BE413+BD413</f>
        <v/>
      </c>
      <c r="BH413" s="217">
        <f>IF(LOWER(T413)="ILS",12,1)*BG413/VLOOKUP($T413,CPC_USDConversion_xlTbl[[Currency2]:[Units/1 USD]],2,FALSE)</f>
        <v/>
      </c>
      <c r="BI413" s="224">
        <f>BH413/VLOOKUP($S413,'CP$'!$B$5:$D$74,2,FALSE)</f>
        <v/>
      </c>
      <c r="BJ413" s="140" t="n">
        <v>30000</v>
      </c>
      <c r="BK413" s="140" t="n">
        <v>60000</v>
      </c>
      <c r="BL413" s="141">
        <f>IFERROR(U413/X413,"")</f>
        <v/>
      </c>
      <c r="BM413" s="141">
        <f>IFERROR(V413/X413,"")</f>
        <v/>
      </c>
      <c r="BN413" s="141">
        <f>IFERROR(W413/X413,"")</f>
        <v/>
      </c>
      <c r="BO413" s="141">
        <f>IFERROR(AA413/AD413,"")</f>
        <v/>
      </c>
      <c r="BP413" s="141">
        <f>IFERROR(AB413/AD413,"")</f>
        <v/>
      </c>
      <c r="BQ413" s="141">
        <f>IFERROR(AC413/AD413,"")</f>
        <v/>
      </c>
      <c r="BR413" s="119" t="n">
        <v>4</v>
      </c>
      <c r="BS413" s="119" t="n">
        <v>4</v>
      </c>
      <c r="BT413" s="119" t="n">
        <v>4</v>
      </c>
      <c r="BU413" s="119" t="n"/>
      <c r="BV413" s="119" t="n"/>
      <c r="BW413" s="119" t="n"/>
      <c r="BX413" s="119" t="n"/>
      <c r="BY413" s="119" t="n"/>
      <c r="BZ413" s="119" t="inlineStr">
        <is>
          <t>Employee</t>
        </is>
      </c>
      <c r="CA413" s="142" t="inlineStr">
        <is>
          <t>D41M</t>
        </is>
      </c>
      <c r="CB413" s="131" t="n">
        <v>1</v>
      </c>
      <c r="CC413" s="143">
        <f>IF(P413&gt;1,1,P413)*CB413</f>
        <v/>
      </c>
      <c r="CD413" s="143" t="n"/>
      <c r="CE413" s="222" t="n">
        <v>3950.76</v>
      </c>
      <c r="CF413" s="86" t="n"/>
      <c r="CG413" s="219" t="n">
        <v>40200</v>
      </c>
      <c r="CH413" s="217">
        <f>IF(LOWER(T413)="ILS",12,1)*CG413/VLOOKUP($T413,CPC_USDConversion_xlTbl[[Currency2]:[Units/1 USD]],2,FALSE)</f>
        <v/>
      </c>
      <c r="CI413" s="225">
        <f>AF413</f>
        <v/>
      </c>
      <c r="CJ413" s="225">
        <f>IFERROR(CI413-CH413,"")</f>
        <v/>
      </c>
      <c r="CK413" s="140">
        <f>ROUND(AN413*CC413,-2)</f>
        <v/>
      </c>
      <c r="CL413" s="217">
        <f>CK413/VLOOKUP($T413,'USD Converstion'!$C$7:$D$174,2,FALSE)</f>
        <v/>
      </c>
      <c r="CM413" s="145">
        <f>IF(AD413&gt;X413,1,0)</f>
        <v/>
      </c>
      <c r="CN413" s="225">
        <f>IF(CM413&gt;0,AG413,0)</f>
        <v/>
      </c>
      <c r="CO413" s="225">
        <f>IF(CM413=0,0,AF413)</f>
        <v/>
      </c>
      <c r="CP413" s="146" t="n">
        <v>0</v>
      </c>
      <c r="CQ413" s="147" t="inlineStr">
        <is>
          <t>Regular</t>
        </is>
      </c>
      <c r="CR413" s="225">
        <f>AM413/VLOOKUP(T413,'USD Converstion'!$C$7:$D$174,2,FALSE)</f>
        <v/>
      </c>
      <c r="CS413" s="226">
        <f>AT413</f>
        <v/>
      </c>
      <c r="CT413" s="222" t="n">
        <v>0</v>
      </c>
      <c r="CU413" s="227" t="n"/>
      <c r="CV413" s="145">
        <f>IF(AX413&gt;0,1,0)</f>
        <v/>
      </c>
      <c r="CW413" s="145">
        <f>IF(AY413&gt;0,1,0)</f>
        <v/>
      </c>
      <c r="CX413" s="52" t="n">
        <v>0</v>
      </c>
      <c r="DM413">
        <f>IF(LOWER(T413)="ILS",12,1)*Y413/VLOOKUP($T413,CPC_USDConversion_xlTbl[[Currency2]:[Units/1 USD]],2,FALSE)</f>
        <v/>
      </c>
    </row>
    <row r="414">
      <c r="B414" s="113" t="n">
        <v>115828</v>
      </c>
      <c r="C414" s="113" t="n">
        <v>1123220</v>
      </c>
      <c r="D414" s="113" t="n">
        <v>114487</v>
      </c>
      <c r="E414" s="114" t="inlineStr">
        <is>
          <t>Evgeniy Zhitkovsky</t>
        </is>
      </c>
      <c r="F414" s="152" t="inlineStr">
        <is>
          <t>Software Developer</t>
        </is>
      </c>
      <c r="G414" s="113" t="inlineStr">
        <is>
          <t>Minsk Development Center</t>
        </is>
      </c>
      <c r="H414" s="113" t="inlineStr">
        <is>
          <t>Borce Jakimovski</t>
        </is>
      </c>
      <c r="I414" s="113" t="inlineStr">
        <is>
          <t>Borce Jakimovski</t>
        </is>
      </c>
      <c r="J414" s="114" t="inlineStr">
        <is>
          <t>Neatsun Ziv</t>
        </is>
      </c>
      <c r="K414" s="114" t="inlineStr">
        <is>
          <t>Dorit Dor</t>
        </is>
      </c>
      <c r="L414" s="113" t="inlineStr">
        <is>
          <t>Products - R&amp;D</t>
        </is>
      </c>
      <c r="M414" s="115" t="n">
        <v>1</v>
      </c>
      <c r="N414" s="151">
        <f>LEFT(CA414,3)</f>
        <v/>
      </c>
      <c r="O414" s="216" t="n">
        <v>43874</v>
      </c>
      <c r="P414" s="118">
        <f>($D$5-O414)/365</f>
        <v/>
      </c>
      <c r="Q414" s="119">
        <f>Q414</f>
        <v/>
      </c>
      <c r="R414" s="52" t="n"/>
      <c r="S414" s="120" t="inlineStr">
        <is>
          <t>Belarus</t>
        </is>
      </c>
      <c r="T414" s="120" t="inlineStr">
        <is>
          <t>USD</t>
        </is>
      </c>
      <c r="U414" s="120" t="n">
        <v>32000</v>
      </c>
      <c r="V414" s="120" t="n"/>
      <c r="W414" s="120" t="n"/>
      <c r="X414" s="120">
        <f>W414+V414+U414</f>
        <v/>
      </c>
      <c r="Y414" s="121" t="n"/>
      <c r="Z414" s="121" t="n"/>
      <c r="AA414" s="122" t="n"/>
      <c r="AB414" s="122" t="n"/>
      <c r="AC414" s="122" t="n"/>
      <c r="AD414" s="123">
        <f>AC414+AB414+AA414</f>
        <v/>
      </c>
      <c r="AE414" s="124">
        <f>IFERROR(AD414/X414-1,"")</f>
        <v/>
      </c>
      <c r="AF414" s="217">
        <f>IF(LOWER(T414)="ILS",12,1)*X414/VLOOKUP($T414,CPC_USDConversion_xlTbl[[Currency2]:[Units/1 USD]],2,FALSE)</f>
        <v/>
      </c>
      <c r="AG414" s="217">
        <f>IF(LOWER(T414)="ILS",12,1)*AD414/VLOOKUP($T414,CPC_USDConversion_xlTbl[[Currency2]:[Units/1 USD]],2,FALSE)</f>
        <v/>
      </c>
      <c r="AH414" s="126">
        <f>AF414/VLOOKUP($S414,'CP$'!$B$5:$D$74,2,FALSE)</f>
        <v/>
      </c>
      <c r="AI414" s="126">
        <f>AG414/VLOOKUP($S414,'CP$'!$B$5:$D$74,2,FALSE)</f>
        <v/>
      </c>
      <c r="AJ414" s="52" t="n"/>
      <c r="AK414" s="127" t="inlineStr">
        <is>
          <t>Regular</t>
        </is>
      </c>
      <c r="AL414" s="218" t="n"/>
      <c r="AM414" s="129" t="n"/>
      <c r="AN414" s="121" t="n"/>
      <c r="AO414" s="130" t="n"/>
      <c r="AP414" s="131">
        <f>IFERROR(AO414/AM414,"")</f>
        <v/>
      </c>
      <c r="AQ414" s="219">
        <f>AO414*CC414</f>
        <v/>
      </c>
      <c r="AR414" s="219" t="n"/>
      <c r="AS414" s="220">
        <f>AQ414-AR414</f>
        <v/>
      </c>
      <c r="AT414" s="217">
        <f>AS414/VLOOKUP($T414,'USD Converstion'!$C$7:$D$174,2,FALSE)</f>
        <v/>
      </c>
      <c r="AU414" s="52" t="n"/>
      <c r="AV414" s="221" t="n"/>
      <c r="AW414" s="222" t="n"/>
      <c r="AX414" s="222" t="n"/>
      <c r="AY414" s="223" t="n"/>
      <c r="AZ414" s="52" t="n"/>
      <c r="BA414" s="137" t="n"/>
      <c r="BB414" s="138" t="inlineStr">
        <is>
          <t xml:space="preserve"> </t>
        </is>
      </c>
      <c r="BC414" s="52" t="n"/>
      <c r="BD414" s="219" t="n"/>
      <c r="BE414" s="219" t="n"/>
      <c r="BF414" s="219" t="n"/>
      <c r="BG414" s="120">
        <f>BF414+BE414+BD414</f>
        <v/>
      </c>
      <c r="BH414" s="217">
        <f>IF(LOWER(T414)="ILS",12,1)*BG414/VLOOKUP($T414,CPC_USDConversion_xlTbl[[Currency2]:[Units/1 USD]],2,FALSE)</f>
        <v/>
      </c>
      <c r="BI414" s="224">
        <f>BH414/VLOOKUP($S414,'CP$'!$B$5:$D$74,2,FALSE)</f>
        <v/>
      </c>
      <c r="BJ414" s="140" t="n">
        <v>10000</v>
      </c>
      <c r="BK414" s="140" t="n">
        <v>20000</v>
      </c>
      <c r="BL414" s="141">
        <f>IFERROR(U414/X414,"")</f>
        <v/>
      </c>
      <c r="BM414" s="141">
        <f>IFERROR(V414/X414,"")</f>
        <v/>
      </c>
      <c r="BN414" s="141">
        <f>IFERROR(W414/X414,"")</f>
        <v/>
      </c>
      <c r="BO414" s="141">
        <f>IFERROR(AA414/AD414,"")</f>
        <v/>
      </c>
      <c r="BP414" s="141">
        <f>IFERROR(AB414/AD414,"")</f>
        <v/>
      </c>
      <c r="BQ414" s="141">
        <f>IFERROR(AC414/AD414,"")</f>
        <v/>
      </c>
      <c r="BR414" s="119" t="n"/>
      <c r="BS414" s="119" t="n"/>
      <c r="BT414" s="119" t="n">
        <v>4</v>
      </c>
      <c r="BU414" s="119" t="n"/>
      <c r="BV414" s="119" t="n"/>
      <c r="BW414" s="119" t="n"/>
      <c r="BX414" s="119" t="n"/>
      <c r="BY414" s="119" t="n"/>
      <c r="BZ414" s="119" t="inlineStr">
        <is>
          <t>Employee</t>
        </is>
      </c>
      <c r="CA414" s="142" t="inlineStr">
        <is>
          <t>D61P</t>
        </is>
      </c>
      <c r="CB414" s="131" t="n">
        <v>1</v>
      </c>
      <c r="CC414" s="143">
        <f>IF(P414&gt;1,1,P414)*CB414</f>
        <v/>
      </c>
      <c r="CD414" s="143" t="n"/>
      <c r="CE414" s="222" t="n"/>
      <c r="CF414" s="86" t="n"/>
      <c r="CG414" s="219" t="n">
        <v>17760.9756097561</v>
      </c>
      <c r="CH414" s="217">
        <f>IF(LOWER(T414)="ILS",12,1)*CG414/VLOOKUP($T414,CPC_USDConversion_xlTbl[[Currency2]:[Units/1 USD]],2,FALSE)</f>
        <v/>
      </c>
      <c r="CI414" s="225">
        <f>AF414</f>
        <v/>
      </c>
      <c r="CJ414" s="225">
        <f>IFERROR(CI414-CH414,"")</f>
        <v/>
      </c>
      <c r="CK414" s="140">
        <f>ROUND(AN414*CC414,-2)</f>
        <v/>
      </c>
      <c r="CL414" s="217">
        <f>CK414/VLOOKUP($T414,'USD Converstion'!$C$7:$D$174,2,FALSE)</f>
        <v/>
      </c>
      <c r="CM414" s="145">
        <f>IF(AD414&gt;X414,1,0)</f>
        <v/>
      </c>
      <c r="CN414" s="225">
        <f>IF(CM414&gt;0,AG414,0)</f>
        <v/>
      </c>
      <c r="CO414" s="225">
        <f>IF(CM414=0,0,AF414)</f>
        <v/>
      </c>
      <c r="CP414" s="146" t="n">
        <v>0</v>
      </c>
      <c r="CQ414" s="147" t="inlineStr">
        <is>
          <t>Regular</t>
        </is>
      </c>
      <c r="CR414" s="225">
        <f>AM414/VLOOKUP(T414,'USD Converstion'!$C$7:$D$174,2,FALSE)</f>
        <v/>
      </c>
      <c r="CS414" s="226">
        <f>AT414</f>
        <v/>
      </c>
      <c r="CT414" s="222" t="n">
        <v>0</v>
      </c>
      <c r="CU414" s="227" t="n"/>
      <c r="CV414" s="145">
        <f>IF(AX414&gt;0,1,0)</f>
        <v/>
      </c>
      <c r="CW414" s="145">
        <f>IF(AY414&gt;0,1,0)</f>
        <v/>
      </c>
      <c r="CX414" s="52" t="n">
        <v>0</v>
      </c>
      <c r="DM414">
        <f>IF(LOWER(T414)="ILS",12,1)*Y414/VLOOKUP($T414,CPC_USDConversion_xlTbl[[Currency2]:[Units/1 USD]],2,FALSE)</f>
        <v/>
      </c>
    </row>
    <row r="415">
      <c r="B415" s="113" t="n">
        <v>136201</v>
      </c>
      <c r="C415" s="113" t="n">
        <v>92204</v>
      </c>
      <c r="D415" s="113" t="n">
        <v>123009</v>
      </c>
      <c r="E415" s="114" t="inlineStr">
        <is>
          <t>Fredrik Berggren</t>
        </is>
      </c>
      <c r="F415" s="152" t="inlineStr">
        <is>
          <t>Software Developer</t>
        </is>
      </c>
      <c r="G415" s="113" t="inlineStr">
        <is>
          <t>Data Protection Group intl</t>
        </is>
      </c>
      <c r="H415" s="113" t="inlineStr">
        <is>
          <t>Assaf Koren</t>
        </is>
      </c>
      <c r="I415" s="113" t="inlineStr">
        <is>
          <t>Ilan Moshkovich</t>
        </is>
      </c>
      <c r="J415" s="114" t="inlineStr">
        <is>
          <t>Neatsun Ziv</t>
        </is>
      </c>
      <c r="K415" s="114" t="inlineStr">
        <is>
          <t>Dorit Dor</t>
        </is>
      </c>
      <c r="L415" s="113" t="inlineStr">
        <is>
          <t>Products - R&amp;D</t>
        </is>
      </c>
      <c r="M415" s="115" t="n">
        <v>1</v>
      </c>
      <c r="N415" s="151">
        <f>LEFT(CA415,3)</f>
        <v/>
      </c>
      <c r="O415" s="216" t="n">
        <v>43794</v>
      </c>
      <c r="P415" s="118">
        <f>($D$5-O415)/365</f>
        <v/>
      </c>
      <c r="Q415" s="119">
        <f>Q415</f>
        <v/>
      </c>
      <c r="R415" s="52" t="n"/>
      <c r="S415" s="120" t="inlineStr">
        <is>
          <t>Sweden</t>
        </is>
      </c>
      <c r="T415" s="120" t="inlineStr">
        <is>
          <t>SEK</t>
        </is>
      </c>
      <c r="U415" s="120" t="n">
        <v>734500</v>
      </c>
      <c r="V415" s="120" t="n"/>
      <c r="W415" s="120" t="n"/>
      <c r="X415" s="120">
        <f>W415+V415+U415</f>
        <v/>
      </c>
      <c r="Y415" s="121" t="n"/>
      <c r="Z415" s="121" t="n"/>
      <c r="AA415" s="122" t="n"/>
      <c r="AB415" s="122" t="n"/>
      <c r="AC415" s="122" t="n"/>
      <c r="AD415" s="123">
        <f>AC415+AB415+AA415</f>
        <v/>
      </c>
      <c r="AE415" s="124">
        <f>IFERROR(AD415/X415-1,"")</f>
        <v/>
      </c>
      <c r="AF415" s="217">
        <f>IF(LOWER(T415)="ILS",12,1)*X415/VLOOKUP($T415,CPC_USDConversion_xlTbl[[Currency2]:[Units/1 USD]],2,FALSE)</f>
        <v/>
      </c>
      <c r="AG415" s="217">
        <f>IF(LOWER(T415)="ILS",12,1)*AD415/VLOOKUP($T415,CPC_USDConversion_xlTbl[[Currency2]:[Units/1 USD]],2,FALSE)</f>
        <v/>
      </c>
      <c r="AH415" s="126">
        <f>AF415/VLOOKUP($S415,'CP$'!$B$5:$D$74,2,FALSE)</f>
        <v/>
      </c>
      <c r="AI415" s="126">
        <f>AG415/VLOOKUP($S415,'CP$'!$B$5:$D$74,2,FALSE)</f>
        <v/>
      </c>
      <c r="AJ415" s="52" t="n"/>
      <c r="AK415" s="127" t="inlineStr">
        <is>
          <t>Regular</t>
        </is>
      </c>
      <c r="AL415" s="218" t="n"/>
      <c r="AM415" s="129" t="n"/>
      <c r="AN415" s="121" t="n"/>
      <c r="AO415" s="130" t="n"/>
      <c r="AP415" s="131">
        <f>IFERROR(AO415/AM415,"")</f>
        <v/>
      </c>
      <c r="AQ415" s="219">
        <f>AO415*CC415</f>
        <v/>
      </c>
      <c r="AR415" s="219" t="n"/>
      <c r="AS415" s="220">
        <f>AQ415-AR415</f>
        <v/>
      </c>
      <c r="AT415" s="217">
        <f>AS415/VLOOKUP($T415,'USD Converstion'!$C$7:$D$174,2,FALSE)</f>
        <v/>
      </c>
      <c r="AU415" s="52" t="n"/>
      <c r="AV415" s="221" t="n"/>
      <c r="AW415" s="222" t="n"/>
      <c r="AX415" s="222" t="n"/>
      <c r="AY415" s="223" t="n"/>
      <c r="AZ415" s="52" t="n"/>
      <c r="BA415" s="137" t="n"/>
      <c r="BB415" s="138" t="inlineStr">
        <is>
          <t xml:space="preserve"> </t>
        </is>
      </c>
      <c r="BC415" s="52" t="n"/>
      <c r="BD415" s="219" t="n">
        <v>580000</v>
      </c>
      <c r="BE415" s="219" t="n">
        <v>58000</v>
      </c>
      <c r="BF415" s="219" t="n"/>
      <c r="BG415" s="120">
        <f>BF415+BE415+BD415</f>
        <v/>
      </c>
      <c r="BH415" s="217">
        <f>IF(LOWER(T415)="ILS",12,1)*BG415/VLOOKUP($T415,CPC_USDConversion_xlTbl[[Currency2]:[Units/1 USD]],2,FALSE)</f>
        <v/>
      </c>
      <c r="BI415" s="224">
        <f>BH415/VLOOKUP($S415,'CP$'!$B$5:$D$74,2,FALSE)</f>
        <v/>
      </c>
      <c r="BJ415" s="140" t="n">
        <v>500000</v>
      </c>
      <c r="BK415" s="140" t="n">
        <v>800000</v>
      </c>
      <c r="BL415" s="141">
        <f>IFERROR(U415/X415,"")</f>
        <v/>
      </c>
      <c r="BM415" s="141">
        <f>IFERROR(V415/X415,"")</f>
        <v/>
      </c>
      <c r="BN415" s="141">
        <f>IFERROR(W415/X415,"")</f>
        <v/>
      </c>
      <c r="BO415" s="141">
        <f>IFERROR(AA415/AD415,"")</f>
        <v/>
      </c>
      <c r="BP415" s="141">
        <f>IFERROR(AB415/AD415,"")</f>
        <v/>
      </c>
      <c r="BQ415" s="141">
        <f>IFERROR(AC415/AD415,"")</f>
        <v/>
      </c>
      <c r="BR415" s="119" t="n"/>
      <c r="BS415" s="119" t="n"/>
      <c r="BT415" s="119" t="n">
        <v>4</v>
      </c>
      <c r="BU415" s="119" t="n"/>
      <c r="BV415" s="119" t="n"/>
      <c r="BW415" s="119" t="n"/>
      <c r="BX415" s="119" t="n"/>
      <c r="BY415" s="119" t="n"/>
      <c r="BZ415" s="119" t="inlineStr">
        <is>
          <t>Employee</t>
        </is>
      </c>
      <c r="CA415" s="142" t="inlineStr">
        <is>
          <t>D41P</t>
        </is>
      </c>
      <c r="CB415" s="131" t="n">
        <v>1</v>
      </c>
      <c r="CC415" s="143">
        <f>IF(P415&gt;1,1,P415)*CB415</f>
        <v/>
      </c>
      <c r="CD415" s="143" t="n"/>
      <c r="CE415" s="222" t="n"/>
      <c r="CF415" s="86" t="n"/>
      <c r="CG415" s="219" t="n">
        <v>566053.6585365854</v>
      </c>
      <c r="CH415" s="217">
        <f>IF(LOWER(T415)="ILS",12,1)*CG415/VLOOKUP($T415,CPC_USDConversion_xlTbl[[Currency2]:[Units/1 USD]],2,FALSE)</f>
        <v/>
      </c>
      <c r="CI415" s="225">
        <f>AF415</f>
        <v/>
      </c>
      <c r="CJ415" s="225">
        <f>IFERROR(CI415-CH415,"")</f>
        <v/>
      </c>
      <c r="CK415" s="140">
        <f>ROUND(AN415*CC415,-2)</f>
        <v/>
      </c>
      <c r="CL415" s="217">
        <f>CK415/VLOOKUP($T415,'USD Converstion'!$C$7:$D$174,2,FALSE)</f>
        <v/>
      </c>
      <c r="CM415" s="145">
        <f>IF(AD415&gt;X415,1,0)</f>
        <v/>
      </c>
      <c r="CN415" s="225">
        <f>IF(CM415&gt;0,AG415,0)</f>
        <v/>
      </c>
      <c r="CO415" s="225">
        <f>IF(CM415=0,0,AF415)</f>
        <v/>
      </c>
      <c r="CP415" s="146" t="n">
        <v>0</v>
      </c>
      <c r="CQ415" s="147" t="inlineStr">
        <is>
          <t>Regular</t>
        </is>
      </c>
      <c r="CR415" s="225">
        <f>AM415/VLOOKUP(T415,'USD Converstion'!$C$7:$D$174,2,FALSE)</f>
        <v/>
      </c>
      <c r="CS415" s="226">
        <f>AT415</f>
        <v/>
      </c>
      <c r="CT415" s="222" t="n">
        <v>0</v>
      </c>
      <c r="CU415" s="227" t="n"/>
      <c r="CV415" s="145">
        <f>IF(AX415&gt;0,1,0)</f>
        <v/>
      </c>
      <c r="CW415" s="145">
        <f>IF(AY415&gt;0,1,0)</f>
        <v/>
      </c>
      <c r="CX415" s="52" t="n">
        <v>0</v>
      </c>
      <c r="DM415">
        <f>IF(LOWER(T415)="ILS",12,1)*Y415/VLOOKUP($T415,CPC_USDConversion_xlTbl[[Currency2]:[Units/1 USD]],2,FALSE)</f>
        <v/>
      </c>
    </row>
    <row r="416">
      <c r="B416" s="113" t="n">
        <v>134864</v>
      </c>
      <c r="C416" s="113" t="n">
        <v>58516</v>
      </c>
      <c r="D416" s="113" t="n"/>
      <c r="E416" s="114" t="inlineStr">
        <is>
          <t>Fredrik Ekelof</t>
        </is>
      </c>
      <c r="F416" s="152" t="inlineStr">
        <is>
          <t>Team Lead Mac/Linux</t>
        </is>
      </c>
      <c r="G416" s="113" t="inlineStr">
        <is>
          <t>Data Protection Group intl</t>
        </is>
      </c>
      <c r="H416" s="113" t="inlineStr">
        <is>
          <t>Assaf Koren</t>
        </is>
      </c>
      <c r="I416" s="113" t="inlineStr">
        <is>
          <t>Ilan Moshkovich</t>
        </is>
      </c>
      <c r="J416" s="114" t="inlineStr">
        <is>
          <t>Neatsun Ziv</t>
        </is>
      </c>
      <c r="K416" s="114" t="inlineStr">
        <is>
          <t>Dorit Dor</t>
        </is>
      </c>
      <c r="L416" s="113" t="inlineStr">
        <is>
          <t>Products - R&amp;D</t>
        </is>
      </c>
      <c r="M416" s="115" t="n">
        <v>1</v>
      </c>
      <c r="N416" s="151">
        <f>LEFT(CA416,3)</f>
        <v/>
      </c>
      <c r="O416" s="216" t="n">
        <v>38404</v>
      </c>
      <c r="P416" s="118">
        <f>($D$5-O416)/365</f>
        <v/>
      </c>
      <c r="Q416" s="119">
        <f>Q416</f>
        <v/>
      </c>
      <c r="R416" s="52" t="n"/>
      <c r="S416" s="120" t="inlineStr">
        <is>
          <t>Sweden</t>
        </is>
      </c>
      <c r="T416" s="120" t="inlineStr">
        <is>
          <t>SEK</t>
        </is>
      </c>
      <c r="U416" s="120" t="n">
        <v>959500</v>
      </c>
      <c r="V416" s="120" t="n"/>
      <c r="W416" s="120" t="n"/>
      <c r="X416" s="120">
        <f>W416+V416+U416</f>
        <v/>
      </c>
      <c r="Y416" s="121" t="n"/>
      <c r="Z416" s="121" t="n"/>
      <c r="AA416" s="122" t="n"/>
      <c r="AB416" s="122" t="n"/>
      <c r="AC416" s="122" t="n"/>
      <c r="AD416" s="123">
        <f>AC416+AB416+AA416</f>
        <v/>
      </c>
      <c r="AE416" s="124">
        <f>IFERROR(AD416/X416-1,"")</f>
        <v/>
      </c>
      <c r="AF416" s="217">
        <f>IF(LOWER(T416)="ILS",12,1)*X416/VLOOKUP($T416,CPC_USDConversion_xlTbl[[Currency2]:[Units/1 USD]],2,FALSE)</f>
        <v/>
      </c>
      <c r="AG416" s="217">
        <f>IF(LOWER(T416)="ILS",12,1)*AD416/VLOOKUP($T416,CPC_USDConversion_xlTbl[[Currency2]:[Units/1 USD]],2,FALSE)</f>
        <v/>
      </c>
      <c r="AH416" s="126">
        <f>AF416/VLOOKUP($S416,'CP$'!$B$5:$D$74,2,FALSE)</f>
        <v/>
      </c>
      <c r="AI416" s="126">
        <f>AG416/VLOOKUP($S416,'CP$'!$B$5:$D$74,2,FALSE)</f>
        <v/>
      </c>
      <c r="AJ416" s="52" t="n"/>
      <c r="AK416" s="127" t="inlineStr">
        <is>
          <t>Regular</t>
        </is>
      </c>
      <c r="AL416" s="218" t="n">
        <v>50000</v>
      </c>
      <c r="AM416" s="129" t="n"/>
      <c r="AN416" s="121" t="n"/>
      <c r="AO416" s="130" t="n"/>
      <c r="AP416" s="131">
        <f>IFERROR(AO416/AM416,"")</f>
        <v/>
      </c>
      <c r="AQ416" s="219">
        <f>AO416*CC416</f>
        <v/>
      </c>
      <c r="AR416" s="219" t="n"/>
      <c r="AS416" s="220">
        <f>AQ416-AR416</f>
        <v/>
      </c>
      <c r="AT416" s="217">
        <f>AS416/VLOOKUP($T416,'USD Converstion'!$C$7:$D$174,2,FALSE)</f>
        <v/>
      </c>
      <c r="AU416" s="52" t="n"/>
      <c r="AV416" s="221" t="n">
        <v>43615</v>
      </c>
      <c r="AW416" s="222" t="n">
        <v>27307.23300970874</v>
      </c>
      <c r="AX416" s="222" t="n"/>
      <c r="AY416" s="223" t="n"/>
      <c r="AZ416" s="52" t="n"/>
      <c r="BA416" s="137" t="inlineStr">
        <is>
          <t>January, 2021 - JS change from JS:D45M to JS:D41M</t>
        </is>
      </c>
      <c r="BB416" s="138" t="inlineStr">
        <is>
          <t xml:space="preserve"> </t>
        </is>
      </c>
      <c r="BC416" s="52" t="n"/>
      <c r="BD416" s="219" t="n">
        <v>731850</v>
      </c>
      <c r="BE416" s="219" t="n"/>
      <c r="BF416" s="219" t="n"/>
      <c r="BG416" s="120">
        <f>BF416+BE416+BD416</f>
        <v/>
      </c>
      <c r="BH416" s="217">
        <f>IF(LOWER(T416)="ILS",12,1)*BG416/VLOOKUP($T416,CPC_USDConversion_xlTbl[[Currency2]:[Units/1 USD]],2,FALSE)</f>
        <v/>
      </c>
      <c r="BI416" s="224">
        <f>BH416/VLOOKUP($S416,'CP$'!$B$5:$D$74,2,FALSE)</f>
        <v/>
      </c>
      <c r="BJ416" s="140" t="n">
        <v>500000</v>
      </c>
      <c r="BK416" s="140" t="n">
        <v>800000</v>
      </c>
      <c r="BL416" s="141">
        <f>IFERROR(U416/X416,"")</f>
        <v/>
      </c>
      <c r="BM416" s="141">
        <f>IFERROR(V416/X416,"")</f>
        <v/>
      </c>
      <c r="BN416" s="141">
        <f>IFERROR(W416/X416,"")</f>
        <v/>
      </c>
      <c r="BO416" s="141">
        <f>IFERROR(AA416/AD416,"")</f>
        <v/>
      </c>
      <c r="BP416" s="141">
        <f>IFERROR(AB416/AD416,"")</f>
        <v/>
      </c>
      <c r="BQ416" s="141">
        <f>IFERROR(AC416/AD416,"")</f>
        <v/>
      </c>
      <c r="BR416" s="119" t="n"/>
      <c r="BS416" s="119" t="n">
        <v>3</v>
      </c>
      <c r="BT416" s="119" t="n">
        <v>4</v>
      </c>
      <c r="BU416" s="119" t="n"/>
      <c r="BV416" s="119" t="n"/>
      <c r="BW416" s="119" t="n"/>
      <c r="BX416" s="119" t="n"/>
      <c r="BY416" s="119" t="n"/>
      <c r="BZ416" s="119" t="inlineStr">
        <is>
          <t>Employee</t>
        </is>
      </c>
      <c r="CA416" s="142" t="inlineStr">
        <is>
          <t>D41M</t>
        </is>
      </c>
      <c r="CB416" s="131" t="n">
        <v>1</v>
      </c>
      <c r="CC416" s="143">
        <f>IF(P416&gt;1,1,P416)*CB416</f>
        <v/>
      </c>
      <c r="CD416" s="143" t="n"/>
      <c r="CE416" s="222" t="n">
        <v>22267.92</v>
      </c>
      <c r="CF416" s="86" t="n"/>
      <c r="CG416" s="219" t="n">
        <v>741663.4146341464</v>
      </c>
      <c r="CH416" s="217">
        <f>IF(LOWER(T416)="ILS",12,1)*CG416/VLOOKUP($T416,CPC_USDConversion_xlTbl[[Currency2]:[Units/1 USD]],2,FALSE)</f>
        <v/>
      </c>
      <c r="CI416" s="225">
        <f>AF416</f>
        <v/>
      </c>
      <c r="CJ416" s="225">
        <f>IFERROR(CI416-CH416,"")</f>
        <v/>
      </c>
      <c r="CK416" s="140">
        <f>ROUND(AN416*CC416,-2)</f>
        <v/>
      </c>
      <c r="CL416" s="217">
        <f>CK416/VLOOKUP($T416,'USD Converstion'!$C$7:$D$174,2,FALSE)</f>
        <v/>
      </c>
      <c r="CM416" s="145">
        <f>IF(AD416&gt;X416,1,0)</f>
        <v/>
      </c>
      <c r="CN416" s="225">
        <f>IF(CM416&gt;0,AG416,0)</f>
        <v/>
      </c>
      <c r="CO416" s="225">
        <f>IF(CM416=0,0,AF416)</f>
        <v/>
      </c>
      <c r="CP416" s="146" t="n">
        <v>0</v>
      </c>
      <c r="CQ416" s="147" t="inlineStr">
        <is>
          <t>Regular</t>
        </is>
      </c>
      <c r="CR416" s="225">
        <f>AM416/VLOOKUP(T416,'USD Converstion'!$C$7:$D$174,2,FALSE)</f>
        <v/>
      </c>
      <c r="CS416" s="226">
        <f>AT416</f>
        <v/>
      </c>
      <c r="CT416" s="222" t="n">
        <v>0</v>
      </c>
      <c r="CU416" s="227" t="n"/>
      <c r="CV416" s="145">
        <f>IF(AX416&gt;0,1,0)</f>
        <v/>
      </c>
      <c r="CW416" s="145">
        <f>IF(AY416&gt;0,1,0)</f>
        <v/>
      </c>
      <c r="CX416" s="52" t="n">
        <v>0</v>
      </c>
      <c r="DM416">
        <f>IF(LOWER(T416)="ILS",12,1)*Y416/VLOOKUP($T416,CPC_USDConversion_xlTbl[[Currency2]:[Units/1 USD]],2,FALSE)</f>
        <v/>
      </c>
    </row>
    <row r="417">
      <c r="B417" s="113" t="n">
        <v>102400</v>
      </c>
      <c r="C417" s="113" t="n">
        <v>74621</v>
      </c>
      <c r="D417" s="113" t="n"/>
      <c r="E417" s="114" t="inlineStr">
        <is>
          <t>Robert Granlof</t>
        </is>
      </c>
      <c r="F417" s="152" t="inlineStr">
        <is>
          <t>Software Engineer</t>
        </is>
      </c>
      <c r="G417" s="113" t="inlineStr">
        <is>
          <t>Data Protection Group intl</t>
        </is>
      </c>
      <c r="H417" s="113" t="inlineStr">
        <is>
          <t>Assaf Koren</t>
        </is>
      </c>
      <c r="I417" s="113" t="inlineStr">
        <is>
          <t>Ilan Moshkovich</t>
        </is>
      </c>
      <c r="J417" s="114" t="inlineStr">
        <is>
          <t>Neatsun Ziv</t>
        </is>
      </c>
      <c r="K417" s="114" t="inlineStr">
        <is>
          <t>Dorit Dor</t>
        </is>
      </c>
      <c r="L417" s="113" t="inlineStr">
        <is>
          <t>Products - R&amp;D</t>
        </is>
      </c>
      <c r="M417" s="115" t="n">
        <v>1</v>
      </c>
      <c r="N417" s="151">
        <f>LEFT(CA417,3)</f>
        <v/>
      </c>
      <c r="O417" s="216" t="n">
        <v>36678</v>
      </c>
      <c r="P417" s="118">
        <f>($D$5-O417)/365</f>
        <v/>
      </c>
      <c r="Q417" s="119">
        <f>Q417</f>
        <v/>
      </c>
      <c r="R417" s="52" t="n"/>
      <c r="S417" s="120" t="inlineStr">
        <is>
          <t>Sweden</t>
        </is>
      </c>
      <c r="T417" s="120" t="inlineStr">
        <is>
          <t>SEK</t>
        </is>
      </c>
      <c r="U417" s="120" t="n">
        <v>884500</v>
      </c>
      <c r="V417" s="120" t="n"/>
      <c r="W417" s="120" t="n"/>
      <c r="X417" s="120">
        <f>W417+V417+U417</f>
        <v/>
      </c>
      <c r="Y417" s="121" t="n"/>
      <c r="Z417" s="121" t="n"/>
      <c r="AA417" s="122" t="n"/>
      <c r="AB417" s="122" t="n"/>
      <c r="AC417" s="122" t="n"/>
      <c r="AD417" s="123">
        <f>AC417+AB417+AA417</f>
        <v/>
      </c>
      <c r="AE417" s="124">
        <f>IFERROR(AD417/X417-1,"")</f>
        <v/>
      </c>
      <c r="AF417" s="217">
        <f>IF(LOWER(T417)="ILS",12,1)*X417/VLOOKUP($T417,CPC_USDConversion_xlTbl[[Currency2]:[Units/1 USD]],2,FALSE)</f>
        <v/>
      </c>
      <c r="AG417" s="217">
        <f>IF(LOWER(T417)="ILS",12,1)*AD417/VLOOKUP($T417,CPC_USDConversion_xlTbl[[Currency2]:[Units/1 USD]],2,FALSE)</f>
        <v/>
      </c>
      <c r="AH417" s="126">
        <f>AF417/VLOOKUP($S417,'CP$'!$B$5:$D$74,2,FALSE)</f>
        <v/>
      </c>
      <c r="AI417" s="126">
        <f>AG417/VLOOKUP($S417,'CP$'!$B$5:$D$74,2,FALSE)</f>
        <v/>
      </c>
      <c r="AJ417" s="52" t="n"/>
      <c r="AK417" s="127" t="inlineStr">
        <is>
          <t>Regular</t>
        </is>
      </c>
      <c r="AL417" s="218" t="n">
        <v>50000</v>
      </c>
      <c r="AM417" s="129" t="n"/>
      <c r="AN417" s="121" t="n"/>
      <c r="AO417" s="130" t="n"/>
      <c r="AP417" s="131">
        <f>IFERROR(AO417/AM417,"")</f>
        <v/>
      </c>
      <c r="AQ417" s="219">
        <f>AO417*CC417</f>
        <v/>
      </c>
      <c r="AR417" s="219" t="n"/>
      <c r="AS417" s="220">
        <f>AQ417-AR417</f>
        <v/>
      </c>
      <c r="AT417" s="217">
        <f>AS417/VLOOKUP($T417,'USD Converstion'!$C$7:$D$174,2,FALSE)</f>
        <v/>
      </c>
      <c r="AU417" s="52" t="n"/>
      <c r="AV417" s="221" t="n">
        <v>43957</v>
      </c>
      <c r="AW417" s="222" t="n">
        <v>29231.10679611651</v>
      </c>
      <c r="AX417" s="222" t="n"/>
      <c r="AY417" s="223" t="n"/>
      <c r="AZ417" s="52" t="n"/>
      <c r="BA417" s="137" t="n"/>
      <c r="BB417" s="138" t="inlineStr">
        <is>
          <t xml:space="preserve"> </t>
        </is>
      </c>
      <c r="BC417" s="52" t="n"/>
      <c r="BD417" s="219" t="n">
        <v>677328</v>
      </c>
      <c r="BE417" s="219" t="n"/>
      <c r="BF417" s="219" t="n"/>
      <c r="BG417" s="120">
        <f>BF417+BE417+BD417</f>
        <v/>
      </c>
      <c r="BH417" s="217">
        <f>IF(LOWER(T417)="ILS",12,1)*BG417/VLOOKUP($T417,CPC_USDConversion_xlTbl[[Currency2]:[Units/1 USD]],2,FALSE)</f>
        <v/>
      </c>
      <c r="BI417" s="224">
        <f>BH417/VLOOKUP($S417,'CP$'!$B$5:$D$74,2,FALSE)</f>
        <v/>
      </c>
      <c r="BJ417" s="140" t="n">
        <v>500000</v>
      </c>
      <c r="BK417" s="140" t="n">
        <v>800000</v>
      </c>
      <c r="BL417" s="141">
        <f>IFERROR(U417/X417,"")</f>
        <v/>
      </c>
      <c r="BM417" s="141">
        <f>IFERROR(V417/X417,"")</f>
        <v/>
      </c>
      <c r="BN417" s="141">
        <f>IFERROR(W417/X417,"")</f>
        <v/>
      </c>
      <c r="BO417" s="141">
        <f>IFERROR(AA417/AD417,"")</f>
        <v/>
      </c>
      <c r="BP417" s="141">
        <f>IFERROR(AB417/AD417,"")</f>
        <v/>
      </c>
      <c r="BQ417" s="141">
        <f>IFERROR(AC417/AD417,"")</f>
        <v/>
      </c>
      <c r="BR417" s="119" t="n"/>
      <c r="BS417" s="119" t="n">
        <v>3</v>
      </c>
      <c r="BT417" s="119" t="n">
        <v>4</v>
      </c>
      <c r="BU417" s="119" t="n"/>
      <c r="BV417" s="119" t="n"/>
      <c r="BW417" s="119" t="n"/>
      <c r="BX417" s="119" t="n"/>
      <c r="BY417" s="119" t="n"/>
      <c r="BZ417" s="119" t="inlineStr">
        <is>
          <t>Employee</t>
        </is>
      </c>
      <c r="CA417" s="142" t="inlineStr">
        <is>
          <t>D41P</t>
        </is>
      </c>
      <c r="CB417" s="131" t="n">
        <v>1</v>
      </c>
      <c r="CC417" s="143">
        <f>IF(P417&gt;1,1,P417)*CB417</f>
        <v/>
      </c>
      <c r="CD417" s="143" t="n"/>
      <c r="CE417" s="222" t="n">
        <v>58303.64</v>
      </c>
      <c r="CF417" s="86" t="n"/>
      <c r="CG417" s="219" t="n">
        <v>683126.8292682928</v>
      </c>
      <c r="CH417" s="217">
        <f>IF(LOWER(T417)="ILS",12,1)*CG417/VLOOKUP($T417,CPC_USDConversion_xlTbl[[Currency2]:[Units/1 USD]],2,FALSE)</f>
        <v/>
      </c>
      <c r="CI417" s="225">
        <f>AF417</f>
        <v/>
      </c>
      <c r="CJ417" s="225">
        <f>IFERROR(CI417-CH417,"")</f>
        <v/>
      </c>
      <c r="CK417" s="140">
        <f>ROUND(AN417*CC417,-2)</f>
        <v/>
      </c>
      <c r="CL417" s="217">
        <f>CK417/VLOOKUP($T417,'USD Converstion'!$C$7:$D$174,2,FALSE)</f>
        <v/>
      </c>
      <c r="CM417" s="145">
        <f>IF(AD417&gt;X417,1,0)</f>
        <v/>
      </c>
      <c r="CN417" s="225">
        <f>IF(CM417&gt;0,AG417,0)</f>
        <v/>
      </c>
      <c r="CO417" s="225">
        <f>IF(CM417=0,0,AF417)</f>
        <v/>
      </c>
      <c r="CP417" s="146" t="n">
        <v>0</v>
      </c>
      <c r="CQ417" s="147" t="inlineStr">
        <is>
          <t>Regular</t>
        </is>
      </c>
      <c r="CR417" s="225">
        <f>AM417/VLOOKUP(T417,'USD Converstion'!$C$7:$D$174,2,FALSE)</f>
        <v/>
      </c>
      <c r="CS417" s="226">
        <f>AT417</f>
        <v/>
      </c>
      <c r="CT417" s="222" t="n">
        <v>0</v>
      </c>
      <c r="CU417" s="227" t="n"/>
      <c r="CV417" s="145">
        <f>IF(AX417&gt;0,1,0)</f>
        <v/>
      </c>
      <c r="CW417" s="145">
        <f>IF(AY417&gt;0,1,0)</f>
        <v/>
      </c>
      <c r="CX417" s="52" t="n">
        <v>0</v>
      </c>
      <c r="DM417">
        <f>IF(LOWER(T417)="ILS",12,1)*Y417/VLOOKUP($T417,CPC_USDConversion_xlTbl[[Currency2]:[Units/1 USD]],2,FALSE)</f>
        <v/>
      </c>
    </row>
    <row r="418">
      <c r="B418" s="113" t="n">
        <v>105586</v>
      </c>
      <c r="C418" s="113" t="n">
        <v>68873</v>
      </c>
      <c r="D418" s="113" t="n">
        <v>54129</v>
      </c>
      <c r="E418" s="114" t="inlineStr">
        <is>
          <t>Abbas Khumanpur</t>
        </is>
      </c>
      <c r="F418" s="152" t="inlineStr">
        <is>
          <t>Security Engineer Team Leader</t>
        </is>
      </c>
      <c r="G418" s="113" t="inlineStr">
        <is>
          <t>ANZ SE</t>
        </is>
      </c>
      <c r="H418" s="113" t="inlineStr">
        <is>
          <t>Simon Wrench</t>
        </is>
      </c>
      <c r="I418" s="113" t="inlineStr">
        <is>
          <t>Ian Raper</t>
        </is>
      </c>
      <c r="J418" s="114" t="inlineStr">
        <is>
          <t>Sharat Sinha</t>
        </is>
      </c>
      <c r="K418" s="114" t="inlineStr">
        <is>
          <t>Sharat Sinha</t>
        </is>
      </c>
      <c r="L418" s="113" t="inlineStr">
        <is>
          <t>APAC Sales</t>
        </is>
      </c>
      <c r="M418" s="115" t="n">
        <v>1</v>
      </c>
      <c r="N418" s="151">
        <f>LEFT(CA418,3)</f>
        <v/>
      </c>
      <c r="O418" s="216" t="n">
        <v>42954</v>
      </c>
      <c r="P418" s="118">
        <f>($D$5-O418)/365</f>
        <v/>
      </c>
      <c r="Q418" s="119">
        <f>Q418</f>
        <v/>
      </c>
      <c r="R418" s="52" t="n"/>
      <c r="S418" s="120" t="inlineStr">
        <is>
          <t>Australia</t>
        </is>
      </c>
      <c r="T418" s="120" t="inlineStr">
        <is>
          <t>AUD</t>
        </is>
      </c>
      <c r="U418" s="120" t="n">
        <v>229500</v>
      </c>
      <c r="V418" s="120" t="n">
        <v>40300</v>
      </c>
      <c r="W418" s="120" t="n"/>
      <c r="X418" s="120">
        <f>W418+V418+U418</f>
        <v/>
      </c>
      <c r="Y418" s="121" t="n"/>
      <c r="Z418" s="121" t="n"/>
      <c r="AA418" s="122" t="n"/>
      <c r="AB418" s="122" t="n"/>
      <c r="AC418" s="122" t="n"/>
      <c r="AD418" s="123">
        <f>AC418+AB418+AA418</f>
        <v/>
      </c>
      <c r="AE418" s="124">
        <f>IFERROR(AD418/X418-1,"")</f>
        <v/>
      </c>
      <c r="AF418" s="217">
        <f>IF(LOWER(T418)="ILS",12,1)*X418/VLOOKUP($T418,CPC_USDConversion_xlTbl[[Currency2]:[Units/1 USD]],2,FALSE)</f>
        <v/>
      </c>
      <c r="AG418" s="217">
        <f>IF(LOWER(T418)="ILS",12,1)*AD418/VLOOKUP($T418,CPC_USDConversion_xlTbl[[Currency2]:[Units/1 USD]],2,FALSE)</f>
        <v/>
      </c>
      <c r="AH418" s="126">
        <f>AF418/VLOOKUP($S418,'CP$'!$B$5:$D$74,2,FALSE)</f>
        <v/>
      </c>
      <c r="AI418" s="126">
        <f>AG418/VLOOKUP($S418,'CP$'!$B$5:$D$74,2,FALSE)</f>
        <v/>
      </c>
      <c r="AJ418" s="52" t="n"/>
      <c r="AK418" s="127" t="inlineStr">
        <is>
          <t>Sales Variable</t>
        </is>
      </c>
      <c r="AL418" s="218" t="n"/>
      <c r="AM418" s="129" t="n"/>
      <c r="AN418" s="121" t="n"/>
      <c r="AO418" s="130" t="n"/>
      <c r="AP418" s="131">
        <f>IFERROR(AO418/AM418,"")</f>
        <v/>
      </c>
      <c r="AQ418" s="219">
        <f>AO418*CC418</f>
        <v/>
      </c>
      <c r="AR418" s="219" t="n"/>
      <c r="AS418" s="220">
        <f>AQ418-AR418</f>
        <v/>
      </c>
      <c r="AT418" s="217">
        <f>AS418/VLOOKUP($T418,'USD Converstion'!$C$7:$D$174,2,FALSE)</f>
        <v/>
      </c>
      <c r="AU418" s="52" t="n"/>
      <c r="AV418" s="221" t="n">
        <v>43957</v>
      </c>
      <c r="AW418" s="222" t="n">
        <v>19589.26213592233</v>
      </c>
      <c r="AX418" s="222" t="n"/>
      <c r="AY418" s="223" t="n"/>
      <c r="AZ418" s="52" t="n"/>
      <c r="BA418" s="137" t="n"/>
      <c r="BB418" s="138" t="inlineStr">
        <is>
          <t xml:space="preserve"> </t>
        </is>
      </c>
      <c r="BC418" s="52" t="n"/>
      <c r="BD418" s="219" t="n">
        <v>140000</v>
      </c>
      <c r="BE418" s="219" t="n">
        <v>35000</v>
      </c>
      <c r="BF418" s="219" t="n"/>
      <c r="BG418" s="120">
        <f>BF418+BE418+BD418</f>
        <v/>
      </c>
      <c r="BH418" s="217">
        <f>IF(LOWER(T418)="ILS",12,1)*BG418/VLOOKUP($T418,CPC_USDConversion_xlTbl[[Currency2]:[Units/1 USD]],2,FALSE)</f>
        <v/>
      </c>
      <c r="BI418" s="224">
        <f>BH418/VLOOKUP($S418,'CP$'!$B$5:$D$74,2,FALSE)</f>
        <v/>
      </c>
      <c r="BJ418" s="140" t="n">
        <v>180000</v>
      </c>
      <c r="BK418" s="140" t="n">
        <v>250000</v>
      </c>
      <c r="BL418" s="141">
        <f>IFERROR(U418/X418,"")</f>
        <v/>
      </c>
      <c r="BM418" s="141">
        <f>IFERROR(V418/X418,"")</f>
        <v/>
      </c>
      <c r="BN418" s="141">
        <f>IFERROR(W418/X418,"")</f>
        <v/>
      </c>
      <c r="BO418" s="141">
        <f>IFERROR(AA418/AD418,"")</f>
        <v/>
      </c>
      <c r="BP418" s="141">
        <f>IFERROR(AB418/AD418,"")</f>
        <v/>
      </c>
      <c r="BQ418" s="141">
        <f>IFERROR(AC418/AD418,"")</f>
        <v/>
      </c>
      <c r="BR418" s="119" t="n">
        <v>4</v>
      </c>
      <c r="BS418" s="119" t="n">
        <v>4</v>
      </c>
      <c r="BT418" s="119" t="n">
        <v>4</v>
      </c>
      <c r="BU418" s="119" t="n"/>
      <c r="BV418" s="119" t="n"/>
      <c r="BW418" s="119" t="n"/>
      <c r="BX418" s="119" t="n"/>
      <c r="BY418" s="119" t="n"/>
      <c r="BZ418" s="119" t="inlineStr">
        <is>
          <t>Employee</t>
        </is>
      </c>
      <c r="CA418" s="142" t="inlineStr">
        <is>
          <t>E41M</t>
        </is>
      </c>
      <c r="CB418" s="131" t="n">
        <v>1</v>
      </c>
      <c r="CC418" s="143">
        <f>IF(P418&gt;1,1,P418)*CB418</f>
        <v/>
      </c>
      <c r="CD418" s="143" t="n"/>
      <c r="CE418" s="222" t="n">
        <v>38430.12</v>
      </c>
      <c r="CF418" s="86" t="n"/>
      <c r="CG418" s="219" t="n">
        <v>214834.1463414634</v>
      </c>
      <c r="CH418" s="217">
        <f>IF(LOWER(T418)="ILS",12,1)*CG418/VLOOKUP($T418,CPC_USDConversion_xlTbl[[Currency2]:[Units/1 USD]],2,FALSE)</f>
        <v/>
      </c>
      <c r="CI418" s="225">
        <f>AF418</f>
        <v/>
      </c>
      <c r="CJ418" s="225">
        <f>IFERROR(CI418-CH418,"")</f>
        <v/>
      </c>
      <c r="CK418" s="140">
        <f>ROUND(AN418*CC418,-2)</f>
        <v/>
      </c>
      <c r="CL418" s="217">
        <f>CK418/VLOOKUP($T418,'USD Converstion'!$C$7:$D$174,2,FALSE)</f>
        <v/>
      </c>
      <c r="CM418" s="145">
        <f>IF(AD418&gt;X418,1,0)</f>
        <v/>
      </c>
      <c r="CN418" s="225">
        <f>IF(CM418&gt;0,AG418,0)</f>
        <v/>
      </c>
      <c r="CO418" s="225">
        <f>IF(CM418=0,0,AF418)</f>
        <v/>
      </c>
      <c r="CP418" s="146" t="n">
        <v>0</v>
      </c>
      <c r="CQ418" s="147" t="inlineStr">
        <is>
          <t>Regular</t>
        </is>
      </c>
      <c r="CR418" s="225">
        <f>AM418/VLOOKUP(T418,'USD Converstion'!$C$7:$D$174,2,FALSE)</f>
        <v/>
      </c>
      <c r="CS418" s="226">
        <f>AT418</f>
        <v/>
      </c>
      <c r="CT418" s="222" t="n">
        <v>0</v>
      </c>
      <c r="CU418" s="227" t="n"/>
      <c r="CV418" s="145">
        <f>IF(AX418&gt;0,1,0)</f>
        <v/>
      </c>
      <c r="CW418" s="145">
        <f>IF(AY418&gt;0,1,0)</f>
        <v/>
      </c>
      <c r="CX418" s="52" t="n">
        <v>0</v>
      </c>
      <c r="DM418">
        <f>IF(LOWER(T418)="ILS",12,1)*Y418/VLOOKUP($T418,CPC_USDConversion_xlTbl[[Currency2]:[Units/1 USD]],2,FALSE)</f>
        <v/>
      </c>
    </row>
    <row r="419">
      <c r="B419" s="113" t="n">
        <v>13547</v>
      </c>
      <c r="C419" s="113" t="n">
        <v>67930</v>
      </c>
      <c r="D419" s="113" t="n">
        <v>105948</v>
      </c>
      <c r="E419" s="114" t="inlineStr">
        <is>
          <t>Anthony Fox</t>
        </is>
      </c>
      <c r="F419" s="152" t="inlineStr">
        <is>
          <t>Major Account Manager</t>
        </is>
      </c>
      <c r="G419" s="113" t="inlineStr">
        <is>
          <t>ANZ Major Accounts Southern Area</t>
        </is>
      </c>
      <c r="H419" s="113" t="inlineStr">
        <is>
          <t>Timothy Bessant</t>
        </is>
      </c>
      <c r="I419" s="113" t="inlineStr">
        <is>
          <t>Ian Raper</t>
        </is>
      </c>
      <c r="J419" s="114" t="inlineStr">
        <is>
          <t>Sharat Sinha</t>
        </is>
      </c>
      <c r="K419" s="114" t="inlineStr">
        <is>
          <t>Sharat Sinha</t>
        </is>
      </c>
      <c r="L419" s="113" t="inlineStr">
        <is>
          <t>APAC Sales</t>
        </is>
      </c>
      <c r="M419" s="115" t="n">
        <v>1</v>
      </c>
      <c r="N419" s="151">
        <f>LEFT(CA419,3)</f>
        <v/>
      </c>
      <c r="O419" s="216" t="n">
        <v>43871</v>
      </c>
      <c r="P419" s="118">
        <f>($D$5-O419)/365</f>
        <v/>
      </c>
      <c r="Q419" s="119">
        <f>Q419</f>
        <v/>
      </c>
      <c r="R419" s="52" t="n"/>
      <c r="S419" s="120" t="inlineStr">
        <is>
          <t>Australia</t>
        </is>
      </c>
      <c r="T419" s="120" t="inlineStr">
        <is>
          <t>AUD</t>
        </is>
      </c>
      <c r="U419" s="120" t="n">
        <v>204500</v>
      </c>
      <c r="V419" s="120" t="n">
        <v>94845.45454545454</v>
      </c>
      <c r="W419" s="120" t="n"/>
      <c r="X419" s="120">
        <f>W419+V419+U419</f>
        <v/>
      </c>
      <c r="Y419" s="121" t="n">
        <v>30740</v>
      </c>
      <c r="Z419" s="121" t="n"/>
      <c r="AA419" s="122" t="n"/>
      <c r="AB419" s="122" t="n"/>
      <c r="AC419" s="122" t="n"/>
      <c r="AD419" s="123">
        <f>AC419+AB419+AA419</f>
        <v/>
      </c>
      <c r="AE419" s="124">
        <f>IFERROR(AD419/X419-1,"")</f>
        <v/>
      </c>
      <c r="AF419" s="217">
        <f>IF(LOWER(T419)="ILS",12,1)*X419/VLOOKUP($T419,CPC_USDConversion_xlTbl[[Currency2]:[Units/1 USD]],2,FALSE)</f>
        <v/>
      </c>
      <c r="AG419" s="217">
        <f>IF(LOWER(T419)="ILS",12,1)*AD419/VLOOKUP($T419,CPC_USDConversion_xlTbl[[Currency2]:[Units/1 USD]],2,FALSE)</f>
        <v/>
      </c>
      <c r="AH419" s="126">
        <f>AF419/VLOOKUP($S419,'CP$'!$B$5:$D$74,2,FALSE)</f>
        <v/>
      </c>
      <c r="AI419" s="126">
        <f>AG419/VLOOKUP($S419,'CP$'!$B$5:$D$74,2,FALSE)</f>
        <v/>
      </c>
      <c r="AJ419" s="52" t="n"/>
      <c r="AK419" s="127" t="inlineStr">
        <is>
          <t>Sales Variable</t>
        </is>
      </c>
      <c r="AL419" s="218" t="n"/>
      <c r="AM419" s="129" t="n"/>
      <c r="AN419" s="121" t="n"/>
      <c r="AO419" s="130" t="n"/>
      <c r="AP419" s="131">
        <f>IFERROR(AO419/AM419,"")</f>
        <v/>
      </c>
      <c r="AQ419" s="219">
        <f>AO419*CC419</f>
        <v/>
      </c>
      <c r="AR419" s="219" t="n"/>
      <c r="AS419" s="220">
        <f>AQ419-AR419</f>
        <v/>
      </c>
      <c r="AT419" s="217">
        <f>AS419/VLOOKUP($T419,'USD Converstion'!$C$7:$D$174,2,FALSE)</f>
        <v/>
      </c>
      <c r="AU419" s="52" t="n"/>
      <c r="AV419" s="221" t="n"/>
      <c r="AW419" s="222" t="n"/>
      <c r="AX419" s="222" t="n"/>
      <c r="AY419" s="223" t="n"/>
      <c r="AZ419" s="52" t="n"/>
      <c r="BA419" s="137" t="n"/>
      <c r="BB419" s="138" t="inlineStr">
        <is>
          <t xml:space="preserve"> </t>
        </is>
      </c>
      <c r="BC419" s="52" t="n"/>
      <c r="BD419" s="219" t="n"/>
      <c r="BE419" s="219" t="n"/>
      <c r="BF419" s="219" t="n"/>
      <c r="BG419" s="120">
        <f>BF419+BE419+BD419</f>
        <v/>
      </c>
      <c r="BH419" s="217">
        <f>IF(LOWER(T419)="ILS",12,1)*BG419/VLOOKUP($T419,CPC_USDConversion_xlTbl[[Currency2]:[Units/1 USD]],2,FALSE)</f>
        <v/>
      </c>
      <c r="BI419" s="224">
        <f>BH419/VLOOKUP($S419,'CP$'!$B$5:$D$74,2,FALSE)</f>
        <v/>
      </c>
      <c r="BJ419" s="140" t="n">
        <v>240000</v>
      </c>
      <c r="BK419" s="140" t="n">
        <v>335000</v>
      </c>
      <c r="BL419" s="141">
        <f>IFERROR(U419/X419,"")</f>
        <v/>
      </c>
      <c r="BM419" s="141">
        <f>IFERROR(V419/X419,"")</f>
        <v/>
      </c>
      <c r="BN419" s="141">
        <f>IFERROR(W419/X419,"")</f>
        <v/>
      </c>
      <c r="BO419" s="141">
        <f>IFERROR(AA419/AD419,"")</f>
        <v/>
      </c>
      <c r="BP419" s="141">
        <f>IFERROR(AB419/AD419,"")</f>
        <v/>
      </c>
      <c r="BQ419" s="141">
        <f>IFERROR(AC419/AD419,"")</f>
        <v/>
      </c>
      <c r="BR419" s="119" t="n"/>
      <c r="BS419" s="119" t="n"/>
      <c r="BT419" s="119" t="n">
        <v>4</v>
      </c>
      <c r="BU419" s="119" t="n">
        <v>4</v>
      </c>
      <c r="BV419" s="119" t="n"/>
      <c r="BW419" s="119" t="n"/>
      <c r="BX419" s="119" t="n"/>
      <c r="BY419" s="119" t="n"/>
      <c r="BZ419" s="119" t="inlineStr">
        <is>
          <t>Employee</t>
        </is>
      </c>
      <c r="CA419" s="142" t="inlineStr">
        <is>
          <t>S43P</t>
        </is>
      </c>
      <c r="CB419" s="131" t="n">
        <v>1</v>
      </c>
      <c r="CC419" s="143">
        <f>IF(P419&gt;1,1,P419)*CB419</f>
        <v/>
      </c>
      <c r="CD419" s="143" t="n"/>
      <c r="CE419" s="222" t="n"/>
      <c r="CF419" s="86" t="n"/>
      <c r="CG419" s="219" t="n">
        <v>253858.5365853659</v>
      </c>
      <c r="CH419" s="217">
        <f>IF(LOWER(T419)="ILS",12,1)*CG419/VLOOKUP($T419,CPC_USDConversion_xlTbl[[Currency2]:[Units/1 USD]],2,FALSE)</f>
        <v/>
      </c>
      <c r="CI419" s="225">
        <f>AF419</f>
        <v/>
      </c>
      <c r="CJ419" s="225">
        <f>IFERROR(CI419-CH419,"")</f>
        <v/>
      </c>
      <c r="CK419" s="140">
        <f>ROUND(AN419*CC419,-2)</f>
        <v/>
      </c>
      <c r="CL419" s="217">
        <f>CK419/VLOOKUP($T419,'USD Converstion'!$C$7:$D$174,2,FALSE)</f>
        <v/>
      </c>
      <c r="CM419" s="145">
        <f>IF(AD419&gt;X419,1,0)</f>
        <v/>
      </c>
      <c r="CN419" s="225">
        <f>IF(CM419&gt;0,AG419,0)</f>
        <v/>
      </c>
      <c r="CO419" s="225">
        <f>IF(CM419=0,0,AF419)</f>
        <v/>
      </c>
      <c r="CP419" s="146" t="n">
        <v>0</v>
      </c>
      <c r="CQ419" s="147" t="inlineStr">
        <is>
          <t>Regular</t>
        </is>
      </c>
      <c r="CR419" s="225">
        <f>AM419/VLOOKUP(T419,'USD Converstion'!$C$7:$D$174,2,FALSE)</f>
        <v/>
      </c>
      <c r="CS419" s="226">
        <f>AT419</f>
        <v/>
      </c>
      <c r="CT419" s="222" t="n">
        <v>0</v>
      </c>
      <c r="CU419" s="227" t="n"/>
      <c r="CV419" s="145">
        <f>IF(AX419&gt;0,1,0)</f>
        <v/>
      </c>
      <c r="CW419" s="145">
        <f>IF(AY419&gt;0,1,0)</f>
        <v/>
      </c>
      <c r="CX419" s="52" t="n">
        <v>0</v>
      </c>
      <c r="DM419">
        <f>IF(LOWER(T419)="ILS",12,1)*Y419/VLOOKUP($T419,CPC_USDConversion_xlTbl[[Currency2]:[Units/1 USD]],2,FALSE)</f>
        <v/>
      </c>
    </row>
    <row r="420">
      <c r="B420" s="113" t="n">
        <v>135749</v>
      </c>
      <c r="C420" s="113" t="n">
        <v>122543</v>
      </c>
      <c r="D420" s="113" t="n"/>
      <c r="E420" s="114" t="inlineStr">
        <is>
          <t>Anton Du Preez</t>
        </is>
      </c>
      <c r="F420" s="152" t="inlineStr">
        <is>
          <t>Channel Manager</t>
        </is>
      </c>
      <c r="G420" s="113" t="inlineStr">
        <is>
          <t>New Zealand</t>
        </is>
      </c>
      <c r="H420" s="113" t="inlineStr">
        <is>
          <t>Hamish Soper</t>
        </is>
      </c>
      <c r="I420" s="113" t="inlineStr">
        <is>
          <t>Ian Raper</t>
        </is>
      </c>
      <c r="J420" s="114" t="inlineStr">
        <is>
          <t>Sharat Sinha</t>
        </is>
      </c>
      <c r="K420" s="114" t="inlineStr">
        <is>
          <t>Sharat Sinha</t>
        </is>
      </c>
      <c r="L420" s="113" t="inlineStr">
        <is>
          <t>APAC Sales</t>
        </is>
      </c>
      <c r="M420" s="115" t="n">
        <v>1</v>
      </c>
      <c r="N420" s="151">
        <f>LEFT(CA420,3)</f>
        <v/>
      </c>
      <c r="O420" s="216" t="n">
        <v>41317</v>
      </c>
      <c r="P420" s="118">
        <f>($D$5-O420)/365</f>
        <v/>
      </c>
      <c r="Q420" s="119">
        <f>Q420</f>
        <v/>
      </c>
      <c r="R420" s="52" t="n"/>
      <c r="S420" s="120" t="inlineStr">
        <is>
          <t>New Zealand</t>
        </is>
      </c>
      <c r="T420" s="120" t="inlineStr">
        <is>
          <t>NZD</t>
        </is>
      </c>
      <c r="U420" s="120" t="n">
        <v>204500</v>
      </c>
      <c r="V420" s="120" t="n">
        <v>94845.45454545454</v>
      </c>
      <c r="W420" s="120" t="n"/>
      <c r="X420" s="120">
        <f>W420+V420+U420</f>
        <v/>
      </c>
      <c r="Y420" s="121" t="n"/>
      <c r="Z420" s="121" t="n"/>
      <c r="AA420" s="122" t="n"/>
      <c r="AB420" s="122" t="n"/>
      <c r="AC420" s="122" t="n"/>
      <c r="AD420" s="123">
        <f>AC420+AB420+AA420</f>
        <v/>
      </c>
      <c r="AE420" s="124">
        <f>IFERROR(AD420/X420-1,"")</f>
        <v/>
      </c>
      <c r="AF420" s="217">
        <f>IF(LOWER(T420)="ILS",12,1)*X420/VLOOKUP($T420,CPC_USDConversion_xlTbl[[Currency2]:[Units/1 USD]],2,FALSE)</f>
        <v/>
      </c>
      <c r="AG420" s="217">
        <f>IF(LOWER(T420)="ILS",12,1)*AD420/VLOOKUP($T420,CPC_USDConversion_xlTbl[[Currency2]:[Units/1 USD]],2,FALSE)</f>
        <v/>
      </c>
      <c r="AH420" s="126">
        <f>AF420/VLOOKUP($S420,'CP$'!$B$5:$D$74,2,FALSE)</f>
        <v/>
      </c>
      <c r="AI420" s="126">
        <f>AG420/VLOOKUP($S420,'CP$'!$B$5:$D$74,2,FALSE)</f>
        <v/>
      </c>
      <c r="AJ420" s="52" t="n"/>
      <c r="AK420" s="127" t="inlineStr">
        <is>
          <t>Sales Variable</t>
        </is>
      </c>
      <c r="AL420" s="218" t="n"/>
      <c r="AM420" s="129" t="n"/>
      <c r="AN420" s="121" t="n"/>
      <c r="AO420" s="130" t="n"/>
      <c r="AP420" s="131">
        <f>IFERROR(AO420/AM420,"")</f>
        <v/>
      </c>
      <c r="AQ420" s="219">
        <f>AO420*CC420</f>
        <v/>
      </c>
      <c r="AR420" s="219" t="n"/>
      <c r="AS420" s="220">
        <f>AQ420-AR420</f>
        <v/>
      </c>
      <c r="AT420" s="217">
        <f>AS420/VLOOKUP($T420,'USD Converstion'!$C$7:$D$174,2,FALSE)</f>
        <v/>
      </c>
      <c r="AU420" s="52" t="n"/>
      <c r="AV420" s="221" t="n">
        <v>43223</v>
      </c>
      <c r="AW420" s="222" t="n">
        <v>29296.46601941748</v>
      </c>
      <c r="AX420" s="222" t="n"/>
      <c r="AY420" s="223" t="n"/>
      <c r="AZ420" s="52" t="n"/>
      <c r="BA420" s="137" t="n"/>
      <c r="BB420" s="138" t="inlineStr">
        <is>
          <t xml:space="preserve"> </t>
        </is>
      </c>
      <c r="BC420" s="52" t="n"/>
      <c r="BD420" s="219" t="n">
        <v>153000</v>
      </c>
      <c r="BE420" s="219" t="n">
        <v>102000</v>
      </c>
      <c r="BF420" s="219" t="n"/>
      <c r="BG420" s="120">
        <f>BF420+BE420+BD420</f>
        <v/>
      </c>
      <c r="BH420" s="217">
        <f>IF(LOWER(T420)="ILS",12,1)*BG420/VLOOKUP($T420,CPC_USDConversion_xlTbl[[Currency2]:[Units/1 USD]],2,FALSE)</f>
        <v/>
      </c>
      <c r="BI420" s="224">
        <f>BH420/VLOOKUP($S420,'CP$'!$B$5:$D$74,2,FALSE)</f>
        <v/>
      </c>
      <c r="BJ420" s="140" t="n">
        <v>200000</v>
      </c>
      <c r="BK420" s="140" t="n">
        <v>300000</v>
      </c>
      <c r="BL420" s="141">
        <f>IFERROR(U420/X420,"")</f>
        <v/>
      </c>
      <c r="BM420" s="141">
        <f>IFERROR(V420/X420,"")</f>
        <v/>
      </c>
      <c r="BN420" s="141">
        <f>IFERROR(W420/X420,"")</f>
        <v/>
      </c>
      <c r="BO420" s="141">
        <f>IFERROR(AA420/AD420,"")</f>
        <v/>
      </c>
      <c r="BP420" s="141">
        <f>IFERROR(AB420/AD420,"")</f>
        <v/>
      </c>
      <c r="BQ420" s="141">
        <f>IFERROR(AC420/AD420,"")</f>
        <v/>
      </c>
      <c r="BR420" s="119" t="n">
        <v>3</v>
      </c>
      <c r="BS420" s="119" t="n">
        <v>3</v>
      </c>
      <c r="BT420" s="119" t="n">
        <v>4</v>
      </c>
      <c r="BU420" s="119" t="n"/>
      <c r="BV420" s="119" t="n"/>
      <c r="BW420" s="119" t="n"/>
      <c r="BX420" s="119" t="n"/>
      <c r="BY420" s="119" t="n"/>
      <c r="BZ420" s="119" t="inlineStr">
        <is>
          <t>Employee</t>
        </is>
      </c>
      <c r="CA420" s="142" t="inlineStr">
        <is>
          <t>S41P</t>
        </is>
      </c>
      <c r="CB420" s="131" t="n">
        <v>1</v>
      </c>
      <c r="CC420" s="143">
        <f>IF(P420&gt;1,1,P420)*CB420</f>
        <v/>
      </c>
      <c r="CD420" s="143" t="n"/>
      <c r="CE420" s="222" t="n">
        <v>18317.16</v>
      </c>
      <c r="CF420" s="86" t="n"/>
      <c r="CG420" s="219" t="n">
        <v>253858.5365853659</v>
      </c>
      <c r="CH420" s="217">
        <f>IF(LOWER(T420)="ILS",12,1)*CG420/VLOOKUP($T420,CPC_USDConversion_xlTbl[[Currency2]:[Units/1 USD]],2,FALSE)</f>
        <v/>
      </c>
      <c r="CI420" s="225">
        <f>AF420</f>
        <v/>
      </c>
      <c r="CJ420" s="225">
        <f>IFERROR(CI420-CH420,"")</f>
        <v/>
      </c>
      <c r="CK420" s="140">
        <f>ROUND(AN420*CC420,-2)</f>
        <v/>
      </c>
      <c r="CL420" s="217">
        <f>CK420/VLOOKUP($T420,'USD Converstion'!$C$7:$D$174,2,FALSE)</f>
        <v/>
      </c>
      <c r="CM420" s="145">
        <f>IF(AD420&gt;X420,1,0)</f>
        <v/>
      </c>
      <c r="CN420" s="225">
        <f>IF(CM420&gt;0,AG420,0)</f>
        <v/>
      </c>
      <c r="CO420" s="225">
        <f>IF(CM420=0,0,AF420)</f>
        <v/>
      </c>
      <c r="CP420" s="146" t="n">
        <v>0</v>
      </c>
      <c r="CQ420" s="147" t="inlineStr">
        <is>
          <t>Regular</t>
        </is>
      </c>
      <c r="CR420" s="225">
        <f>AM420/VLOOKUP(T420,'USD Converstion'!$C$7:$D$174,2,FALSE)</f>
        <v/>
      </c>
      <c r="CS420" s="226">
        <f>AT420</f>
        <v/>
      </c>
      <c r="CT420" s="222" t="n">
        <v>0</v>
      </c>
      <c r="CU420" s="227" t="n"/>
      <c r="CV420" s="145">
        <f>IF(AX420&gt;0,1,0)</f>
        <v/>
      </c>
      <c r="CW420" s="145">
        <f>IF(AY420&gt;0,1,0)</f>
        <v/>
      </c>
      <c r="CX420" s="52" t="n">
        <v>0</v>
      </c>
      <c r="DM420">
        <f>IF(LOWER(T420)="ILS",12,1)*Y420/VLOOKUP($T420,CPC_USDConversion_xlTbl[[Currency2]:[Units/1 USD]],2,FALSE)</f>
        <v/>
      </c>
    </row>
    <row r="421">
      <c r="B421" s="113" t="n">
        <v>112217</v>
      </c>
      <c r="C421" s="113" t="n">
        <v>66876</v>
      </c>
      <c r="D421" s="113" t="n">
        <v>42051</v>
      </c>
      <c r="E421" s="114" t="inlineStr">
        <is>
          <t>Cameron Durbin</t>
        </is>
      </c>
      <c r="F421" s="152" t="inlineStr">
        <is>
          <t>Territory Manager</t>
        </is>
      </c>
      <c r="G421" s="113" t="inlineStr">
        <is>
          <t>ANZ Major Accounts Northern Region</t>
        </is>
      </c>
      <c r="H421" s="113" t="inlineStr">
        <is>
          <t>David Plummer</t>
        </is>
      </c>
      <c r="I421" s="113" t="inlineStr">
        <is>
          <t>Ian Raper</t>
        </is>
      </c>
      <c r="J421" s="114" t="inlineStr">
        <is>
          <t>Sharat Sinha</t>
        </is>
      </c>
      <c r="K421" s="114" t="inlineStr">
        <is>
          <t>Sharat Sinha</t>
        </is>
      </c>
      <c r="L421" s="113" t="inlineStr">
        <is>
          <t>APAC Sales</t>
        </is>
      </c>
      <c r="M421" s="115" t="n">
        <v>1</v>
      </c>
      <c r="N421" s="151">
        <f>LEFT(CA421,3)</f>
        <v/>
      </c>
      <c r="O421" s="216" t="n">
        <v>42555</v>
      </c>
      <c r="P421" s="118">
        <f>($D$5-O421)/365</f>
        <v/>
      </c>
      <c r="Q421" s="119">
        <f>Q421</f>
        <v/>
      </c>
      <c r="R421" s="52" t="n"/>
      <c r="S421" s="120" t="inlineStr">
        <is>
          <t>Australia</t>
        </is>
      </c>
      <c r="T421" s="120" t="inlineStr">
        <is>
          <t>AUD</t>
        </is>
      </c>
      <c r="U421" s="120" t="n">
        <v>129200</v>
      </c>
      <c r="V421" s="120" t="n">
        <v>58336.36363636363</v>
      </c>
      <c r="W421" s="120" t="n"/>
      <c r="X421" s="120">
        <f>W421+V421+U421</f>
        <v/>
      </c>
      <c r="Y421" s="121" t="n"/>
      <c r="Z421" s="121" t="n"/>
      <c r="AA421" s="122" t="n"/>
      <c r="AB421" s="122" t="n"/>
      <c r="AC421" s="122" t="n"/>
      <c r="AD421" s="123">
        <f>AC421+AB421+AA421</f>
        <v/>
      </c>
      <c r="AE421" s="124">
        <f>IFERROR(AD421/X421-1,"")</f>
        <v/>
      </c>
      <c r="AF421" s="217">
        <f>IF(LOWER(T421)="ILS",12,1)*X421/VLOOKUP($T421,CPC_USDConversion_xlTbl[[Currency2]:[Units/1 USD]],2,FALSE)</f>
        <v/>
      </c>
      <c r="AG421" s="217">
        <f>IF(LOWER(T421)="ILS",12,1)*AD421/VLOOKUP($T421,CPC_USDConversion_xlTbl[[Currency2]:[Units/1 USD]],2,FALSE)</f>
        <v/>
      </c>
      <c r="AH421" s="126">
        <f>AF421/VLOOKUP($S421,'CP$'!$B$5:$D$74,2,FALSE)</f>
        <v/>
      </c>
      <c r="AI421" s="126">
        <f>AG421/VLOOKUP($S421,'CP$'!$B$5:$D$74,2,FALSE)</f>
        <v/>
      </c>
      <c r="AJ421" s="52" t="n"/>
      <c r="AK421" s="127" t="inlineStr">
        <is>
          <t>Sales Variable</t>
        </is>
      </c>
      <c r="AL421" s="218" t="n"/>
      <c r="AM421" s="129" t="n"/>
      <c r="AN421" s="121" t="n"/>
      <c r="AO421" s="130" t="n"/>
      <c r="AP421" s="131">
        <f>IFERROR(AO421/AM421,"")</f>
        <v/>
      </c>
      <c r="AQ421" s="219">
        <f>AO421*CC421</f>
        <v/>
      </c>
      <c r="AR421" s="219" t="n"/>
      <c r="AS421" s="220">
        <f>AQ421-AR421</f>
        <v/>
      </c>
      <c r="AT421" s="217">
        <f>AS421/VLOOKUP($T421,'USD Converstion'!$C$7:$D$174,2,FALSE)</f>
        <v/>
      </c>
      <c r="AU421" s="52" t="n"/>
      <c r="AV421" s="221" t="n">
        <v>43957</v>
      </c>
      <c r="AW421" s="222" t="n">
        <v>19589.26213592233</v>
      </c>
      <c r="AX421" s="222" t="n"/>
      <c r="AY421" s="223" t="n"/>
      <c r="AZ421" s="52" t="n"/>
      <c r="BA421" s="137" t="n"/>
      <c r="BB421" s="138" t="inlineStr">
        <is>
          <t xml:space="preserve"> </t>
        </is>
      </c>
      <c r="BC421" s="52" t="n"/>
      <c r="BD421" s="219" t="n">
        <v>84000</v>
      </c>
      <c r="BE421" s="219" t="n">
        <v>56000</v>
      </c>
      <c r="BF421" s="219" t="n"/>
      <c r="BG421" s="120">
        <f>BF421+BE421+BD421</f>
        <v/>
      </c>
      <c r="BH421" s="217">
        <f>IF(LOWER(T421)="ILS",12,1)*BG421/VLOOKUP($T421,CPC_USDConversion_xlTbl[[Currency2]:[Units/1 USD]],2,FALSE)</f>
        <v/>
      </c>
      <c r="BI421" s="224">
        <f>BH421/VLOOKUP($S421,'CP$'!$B$5:$D$74,2,FALSE)</f>
        <v/>
      </c>
      <c r="BJ421" s="140" t="n">
        <v>150000</v>
      </c>
      <c r="BK421" s="140" t="n">
        <v>270000</v>
      </c>
      <c r="BL421" s="141">
        <f>IFERROR(U421/X421,"")</f>
        <v/>
      </c>
      <c r="BM421" s="141">
        <f>IFERROR(V421/X421,"")</f>
        <v/>
      </c>
      <c r="BN421" s="141">
        <f>IFERROR(W421/X421,"")</f>
        <v/>
      </c>
      <c r="BO421" s="141">
        <f>IFERROR(AA421/AD421,"")</f>
        <v/>
      </c>
      <c r="BP421" s="141">
        <f>IFERROR(AB421/AD421,"")</f>
        <v/>
      </c>
      <c r="BQ421" s="141">
        <f>IFERROR(AC421/AD421,"")</f>
        <v/>
      </c>
      <c r="BR421" s="119" t="n">
        <v>3</v>
      </c>
      <c r="BS421" s="119" t="n">
        <v>4</v>
      </c>
      <c r="BT421" s="119" t="n">
        <v>4</v>
      </c>
      <c r="BU421" s="119" t="n"/>
      <c r="BV421" s="119" t="n"/>
      <c r="BW421" s="119" t="n"/>
      <c r="BX421" s="119" t="n"/>
      <c r="BY421" s="119" t="n"/>
      <c r="BZ421" s="119" t="inlineStr">
        <is>
          <t>Employee</t>
        </is>
      </c>
      <c r="CA421" s="142" t="inlineStr">
        <is>
          <t>S53P</t>
        </is>
      </c>
      <c r="CB421" s="131" t="n">
        <v>1</v>
      </c>
      <c r="CC421" s="143">
        <f>IF(P421&gt;1,1,P421)*CB421</f>
        <v/>
      </c>
      <c r="CD421" s="143" t="n"/>
      <c r="CE421" s="222" t="n">
        <v>22627.08</v>
      </c>
      <c r="CF421" s="86" t="n"/>
      <c r="CG421" s="219" t="n">
        <v>155907.3170731707</v>
      </c>
      <c r="CH421" s="217">
        <f>IF(LOWER(T421)="ILS",12,1)*CG421/VLOOKUP($T421,CPC_USDConversion_xlTbl[[Currency2]:[Units/1 USD]],2,FALSE)</f>
        <v/>
      </c>
      <c r="CI421" s="225">
        <f>AF421</f>
        <v/>
      </c>
      <c r="CJ421" s="225">
        <f>IFERROR(CI421-CH421,"")</f>
        <v/>
      </c>
      <c r="CK421" s="140">
        <f>ROUND(AN421*CC421,-2)</f>
        <v/>
      </c>
      <c r="CL421" s="217">
        <f>CK421/VLOOKUP($T421,'USD Converstion'!$C$7:$D$174,2,FALSE)</f>
        <v/>
      </c>
      <c r="CM421" s="145">
        <f>IF(AD421&gt;X421,1,0)</f>
        <v/>
      </c>
      <c r="CN421" s="225">
        <f>IF(CM421&gt;0,AG421,0)</f>
        <v/>
      </c>
      <c r="CO421" s="225">
        <f>IF(CM421=0,0,AF421)</f>
        <v/>
      </c>
      <c r="CP421" s="146" t="n">
        <v>0</v>
      </c>
      <c r="CQ421" s="147" t="inlineStr">
        <is>
          <t>Regular</t>
        </is>
      </c>
      <c r="CR421" s="225">
        <f>AM421/VLOOKUP(T421,'USD Converstion'!$C$7:$D$174,2,FALSE)</f>
        <v/>
      </c>
      <c r="CS421" s="226">
        <f>AT421</f>
        <v/>
      </c>
      <c r="CT421" s="222" t="n">
        <v>0</v>
      </c>
      <c r="CU421" s="227" t="n"/>
      <c r="CV421" s="145">
        <f>IF(AX421&gt;0,1,0)</f>
        <v/>
      </c>
      <c r="CW421" s="145">
        <f>IF(AY421&gt;0,1,0)</f>
        <v/>
      </c>
      <c r="CX421" s="52" t="n">
        <v>0</v>
      </c>
      <c r="DM421">
        <f>IF(LOWER(T421)="ILS",12,1)*Y421/VLOOKUP($T421,CPC_USDConversion_xlTbl[[Currency2]:[Units/1 USD]],2,FALSE)</f>
        <v/>
      </c>
    </row>
    <row r="422">
      <c r="B422" s="113" t="n">
        <v>138448</v>
      </c>
      <c r="C422" s="113" t="n">
        <v>71058</v>
      </c>
      <c r="D422" s="113" t="n">
        <v>58818</v>
      </c>
      <c r="E422" s="114" t="inlineStr">
        <is>
          <t>Greg Thomson</t>
        </is>
      </c>
      <c r="F422" s="152" t="inlineStr">
        <is>
          <t>Security Engineer</t>
        </is>
      </c>
      <c r="G422" s="113" t="inlineStr">
        <is>
          <t>ANZ SE</t>
        </is>
      </c>
      <c r="H422" s="113" t="inlineStr">
        <is>
          <t>Simon Wrench</t>
        </is>
      </c>
      <c r="I422" s="113" t="inlineStr">
        <is>
          <t>Ian Raper</t>
        </is>
      </c>
      <c r="J422" s="114" t="inlineStr">
        <is>
          <t>Sharat Sinha</t>
        </is>
      </c>
      <c r="K422" s="114" t="inlineStr">
        <is>
          <t>Sharat Sinha</t>
        </is>
      </c>
      <c r="L422" s="113" t="inlineStr">
        <is>
          <t>APAC Sales</t>
        </is>
      </c>
      <c r="M422" s="115" t="n">
        <v>1</v>
      </c>
      <c r="N422" s="151">
        <f>LEFT(CA422,3)</f>
        <v/>
      </c>
      <c r="O422" s="216" t="n">
        <v>43318</v>
      </c>
      <c r="P422" s="118">
        <f>($D$5-O422)/365</f>
        <v/>
      </c>
      <c r="Q422" s="119">
        <f>Q422</f>
        <v/>
      </c>
      <c r="R422" s="52" t="n"/>
      <c r="S422" s="120" t="inlineStr">
        <is>
          <t>Australia</t>
        </is>
      </c>
      <c r="T422" s="120" t="inlineStr">
        <is>
          <t>AUD</t>
        </is>
      </c>
      <c r="U422" s="120" t="n">
        <v>269500</v>
      </c>
      <c r="V422" s="120" t="n">
        <v>47572.72727272727</v>
      </c>
      <c r="W422" s="120" t="n"/>
      <c r="X422" s="120">
        <f>W422+V422+U422</f>
        <v/>
      </c>
      <c r="Y422" s="121" t="n"/>
      <c r="Z422" s="121" t="n"/>
      <c r="AA422" s="122" t="n"/>
      <c r="AB422" s="122" t="n"/>
      <c r="AC422" s="122" t="n"/>
      <c r="AD422" s="123">
        <f>AC422+AB422+AA422</f>
        <v/>
      </c>
      <c r="AE422" s="124">
        <f>IFERROR(AD422/X422-1,"")</f>
        <v/>
      </c>
      <c r="AF422" s="217">
        <f>IF(LOWER(T422)="ILS",12,1)*X422/VLOOKUP($T422,CPC_USDConversion_xlTbl[[Currency2]:[Units/1 USD]],2,FALSE)</f>
        <v/>
      </c>
      <c r="AG422" s="217">
        <f>IF(LOWER(T422)="ILS",12,1)*AD422/VLOOKUP($T422,CPC_USDConversion_xlTbl[[Currency2]:[Units/1 USD]],2,FALSE)</f>
        <v/>
      </c>
      <c r="AH422" s="126">
        <f>AF422/VLOOKUP($S422,'CP$'!$B$5:$D$74,2,FALSE)</f>
        <v/>
      </c>
      <c r="AI422" s="126">
        <f>AG422/VLOOKUP($S422,'CP$'!$B$5:$D$74,2,FALSE)</f>
        <v/>
      </c>
      <c r="AJ422" s="52" t="n"/>
      <c r="AK422" s="127" t="inlineStr">
        <is>
          <t>Sales Variable</t>
        </is>
      </c>
      <c r="AL422" s="218" t="n"/>
      <c r="AM422" s="129" t="n"/>
      <c r="AN422" s="121" t="n"/>
      <c r="AO422" s="130" t="n"/>
      <c r="AP422" s="131">
        <f>IFERROR(AO422/AM422,"")</f>
        <v/>
      </c>
      <c r="AQ422" s="219">
        <f>AO422*CC422</f>
        <v/>
      </c>
      <c r="AR422" s="219" t="n"/>
      <c r="AS422" s="220">
        <f>AQ422-AR422</f>
        <v/>
      </c>
      <c r="AT422" s="217">
        <f>AS422/VLOOKUP($T422,'USD Converstion'!$C$7:$D$174,2,FALSE)</f>
        <v/>
      </c>
      <c r="AU422" s="52" t="n"/>
      <c r="AV422" s="221" t="n">
        <v>43403</v>
      </c>
      <c r="AW422" s="222" t="n">
        <v>29256.92233009709</v>
      </c>
      <c r="AX422" s="222" t="n"/>
      <c r="AY422" s="223" t="n"/>
      <c r="AZ422" s="52" t="n"/>
      <c r="BA422" s="137" t="inlineStr">
        <is>
          <t>August, 2020 - Organization change from Total Compensation:0 to Total Compensation:0 ,One-Time Bonus: 1000</t>
        </is>
      </c>
      <c r="BB422" s="138" t="inlineStr">
        <is>
          <t xml:space="preserve"> </t>
        </is>
      </c>
      <c r="BC422" s="52" t="n"/>
      <c r="BD422" s="219" t="n">
        <v>208000</v>
      </c>
      <c r="BE422" s="219" t="n">
        <v>52000</v>
      </c>
      <c r="BF422" s="219" t="n"/>
      <c r="BG422" s="120">
        <f>BF422+BE422+BD422</f>
        <v/>
      </c>
      <c r="BH422" s="217">
        <f>IF(LOWER(T422)="ILS",12,1)*BG422/VLOOKUP($T422,CPC_USDConversion_xlTbl[[Currency2]:[Units/1 USD]],2,FALSE)</f>
        <v/>
      </c>
      <c r="BI422" s="224">
        <f>BH422/VLOOKUP($S422,'CP$'!$B$5:$D$74,2,FALSE)</f>
        <v/>
      </c>
      <c r="BJ422" s="140" t="n">
        <v>180000</v>
      </c>
      <c r="BK422" s="140" t="n">
        <v>250000</v>
      </c>
      <c r="BL422" s="141">
        <f>IFERROR(U422/X422,"")</f>
        <v/>
      </c>
      <c r="BM422" s="141">
        <f>IFERROR(V422/X422,"")</f>
        <v/>
      </c>
      <c r="BN422" s="141">
        <f>IFERROR(W422/X422,"")</f>
        <v/>
      </c>
      <c r="BO422" s="141">
        <f>IFERROR(AA422/AD422,"")</f>
        <v/>
      </c>
      <c r="BP422" s="141">
        <f>IFERROR(AB422/AD422,"")</f>
        <v/>
      </c>
      <c r="BQ422" s="141">
        <f>IFERROR(AC422/AD422,"")</f>
        <v/>
      </c>
      <c r="BR422" s="119" t="n">
        <v>2</v>
      </c>
      <c r="BS422" s="119" t="n">
        <v>3</v>
      </c>
      <c r="BT422" s="119" t="n">
        <v>4</v>
      </c>
      <c r="BU422" s="119" t="n"/>
      <c r="BV422" s="119" t="n"/>
      <c r="BW422" s="119" t="n"/>
      <c r="BX422" s="119" t="n"/>
      <c r="BY422" s="119" t="n"/>
      <c r="BZ422" s="119" t="inlineStr">
        <is>
          <t>Employee</t>
        </is>
      </c>
      <c r="CA422" s="142" t="inlineStr">
        <is>
          <t>E41P</t>
        </is>
      </c>
      <c r="CB422" s="131" t="n">
        <v>1</v>
      </c>
      <c r="CC422" s="143">
        <f>IF(P422&gt;1,1,P422)*CB422</f>
        <v/>
      </c>
      <c r="CD422" s="143" t="n"/>
      <c r="CE422" s="222" t="n">
        <v>16641.08</v>
      </c>
      <c r="CF422" s="86" t="n"/>
      <c r="CG422" s="219" t="n">
        <v>253858.5365853659</v>
      </c>
      <c r="CH422" s="217">
        <f>IF(LOWER(T422)="ILS",12,1)*CG422/VLOOKUP($T422,CPC_USDConversion_xlTbl[[Currency2]:[Units/1 USD]],2,FALSE)</f>
        <v/>
      </c>
      <c r="CI422" s="225">
        <f>AF422</f>
        <v/>
      </c>
      <c r="CJ422" s="225">
        <f>IFERROR(CI422-CH422,"")</f>
        <v/>
      </c>
      <c r="CK422" s="140">
        <f>ROUND(AN422*CC422,-2)</f>
        <v/>
      </c>
      <c r="CL422" s="217">
        <f>CK422/VLOOKUP($T422,'USD Converstion'!$C$7:$D$174,2,FALSE)</f>
        <v/>
      </c>
      <c r="CM422" s="145">
        <f>IF(AD422&gt;X422,1,0)</f>
        <v/>
      </c>
      <c r="CN422" s="225">
        <f>IF(CM422&gt;0,AG422,0)</f>
        <v/>
      </c>
      <c r="CO422" s="225">
        <f>IF(CM422=0,0,AF422)</f>
        <v/>
      </c>
      <c r="CP422" s="146" t="n">
        <v>0</v>
      </c>
      <c r="CQ422" s="147" t="inlineStr">
        <is>
          <t>Regular</t>
        </is>
      </c>
      <c r="CR422" s="225">
        <f>AM422/VLOOKUP(T422,'USD Converstion'!$C$7:$D$174,2,FALSE)</f>
        <v/>
      </c>
      <c r="CS422" s="226">
        <f>AT422</f>
        <v/>
      </c>
      <c r="CT422" s="222" t="n">
        <v>0</v>
      </c>
      <c r="CU422" s="227" t="n"/>
      <c r="CV422" s="145">
        <f>IF(AX422&gt;0,1,0)</f>
        <v/>
      </c>
      <c r="CW422" s="145">
        <f>IF(AY422&gt;0,1,0)</f>
        <v/>
      </c>
      <c r="CX422" s="52" t="n">
        <v>0</v>
      </c>
      <c r="DM422">
        <f>IF(LOWER(T422)="ILS",12,1)*Y422/VLOOKUP($T422,CPC_USDConversion_xlTbl[[Currency2]:[Units/1 USD]],2,FALSE)</f>
        <v/>
      </c>
    </row>
    <row r="423">
      <c r="B423" s="113" t="n">
        <v>120898</v>
      </c>
      <c r="C423" s="113" t="n">
        <v>54245</v>
      </c>
      <c r="D423" s="113" t="n">
        <v>36329</v>
      </c>
      <c r="E423" s="114" t="inlineStr">
        <is>
          <t>David Plummer</t>
        </is>
      </c>
      <c r="F423" s="152" t="inlineStr">
        <is>
          <t>Manager, Major Accounts</t>
        </is>
      </c>
      <c r="G423" s="113" t="inlineStr">
        <is>
          <t>ANZ Sales</t>
        </is>
      </c>
      <c r="H423" s="113" t="inlineStr">
        <is>
          <t>Ian Raper</t>
        </is>
      </c>
      <c r="I423" s="113" t="inlineStr">
        <is>
          <t>Ian Raper</t>
        </is>
      </c>
      <c r="J423" s="114" t="inlineStr">
        <is>
          <t>Sharat Sinha</t>
        </is>
      </c>
      <c r="K423" s="114" t="inlineStr">
        <is>
          <t>Sharat Sinha</t>
        </is>
      </c>
      <c r="L423" s="113" t="inlineStr">
        <is>
          <t>APAC Sales</t>
        </is>
      </c>
      <c r="M423" s="115" t="n">
        <v>1</v>
      </c>
      <c r="N423" s="151">
        <f>LEFT(CA423,3)</f>
        <v/>
      </c>
      <c r="O423" s="216" t="n">
        <v>42248</v>
      </c>
      <c r="P423" s="118">
        <f>($D$5-O423)/365</f>
        <v/>
      </c>
      <c r="Q423" s="119">
        <f>Q423</f>
        <v/>
      </c>
      <c r="R423" s="52" t="n"/>
      <c r="S423" s="120" t="inlineStr">
        <is>
          <t>Australia</t>
        </is>
      </c>
      <c r="T423" s="120" t="inlineStr">
        <is>
          <t>AUD</t>
        </is>
      </c>
      <c r="U423" s="120" t="n">
        <v>259500</v>
      </c>
      <c r="V423" s="120" t="n">
        <v>127572.7272727273</v>
      </c>
      <c r="W423" s="120" t="n"/>
      <c r="X423" s="120">
        <f>W423+V423+U423</f>
        <v/>
      </c>
      <c r="Y423" s="121" t="n"/>
      <c r="Z423" s="121" t="n"/>
      <c r="AA423" s="122" t="n"/>
      <c r="AB423" s="122" t="n"/>
      <c r="AC423" s="122" t="n"/>
      <c r="AD423" s="123">
        <f>AC423+AB423+AA423</f>
        <v/>
      </c>
      <c r="AE423" s="124">
        <f>IFERROR(AD423/X423-1,"")</f>
        <v/>
      </c>
      <c r="AF423" s="217">
        <f>IF(LOWER(T423)="ILS",12,1)*X423/VLOOKUP($T423,CPC_USDConversion_xlTbl[[Currency2]:[Units/1 USD]],2,FALSE)</f>
        <v/>
      </c>
      <c r="AG423" s="217">
        <f>IF(LOWER(T423)="ILS",12,1)*AD423/VLOOKUP($T423,CPC_USDConversion_xlTbl[[Currency2]:[Units/1 USD]],2,FALSE)</f>
        <v/>
      </c>
      <c r="AH423" s="126">
        <f>AF423/VLOOKUP($S423,'CP$'!$B$5:$D$74,2,FALSE)</f>
        <v/>
      </c>
      <c r="AI423" s="126">
        <f>AG423/VLOOKUP($S423,'CP$'!$B$5:$D$74,2,FALSE)</f>
        <v/>
      </c>
      <c r="AJ423" s="52" t="n"/>
      <c r="AK423" s="127" t="inlineStr">
        <is>
          <t>Sales Variable</t>
        </is>
      </c>
      <c r="AL423" s="218" t="n"/>
      <c r="AM423" s="129" t="n"/>
      <c r="AN423" s="121" t="n"/>
      <c r="AO423" s="130" t="n"/>
      <c r="AP423" s="131">
        <f>IFERROR(AO423/AM423,"")</f>
        <v/>
      </c>
      <c r="AQ423" s="219">
        <f>AO423*CC423</f>
        <v/>
      </c>
      <c r="AR423" s="219" t="n"/>
      <c r="AS423" s="220">
        <f>AQ423-AR423</f>
        <v/>
      </c>
      <c r="AT423" s="217">
        <f>AS423/VLOOKUP($T423,'USD Converstion'!$C$7:$D$174,2,FALSE)</f>
        <v/>
      </c>
      <c r="AU423" s="52" t="n"/>
      <c r="AV423" s="221" t="n">
        <v>43957</v>
      </c>
      <c r="AW423" s="222" t="n">
        <v>58361.78640776699</v>
      </c>
      <c r="AX423" s="222" t="n"/>
      <c r="AY423" s="223" t="n"/>
      <c r="AZ423" s="52" t="n"/>
      <c r="BA423" s="137" t="n"/>
      <c r="BB423" s="138" t="inlineStr">
        <is>
          <t xml:space="preserve"> </t>
        </is>
      </c>
      <c r="BC423" s="52" t="n"/>
      <c r="BD423" s="219" t="n">
        <v>168000</v>
      </c>
      <c r="BE423" s="219" t="n">
        <v>112000</v>
      </c>
      <c r="BF423" s="219" t="n"/>
      <c r="BG423" s="120">
        <f>BF423+BE423+BD423</f>
        <v/>
      </c>
      <c r="BH423" s="217">
        <f>IF(LOWER(T423)="ILS",12,1)*BG423/VLOOKUP($T423,CPC_USDConversion_xlTbl[[Currency2]:[Units/1 USD]],2,FALSE)</f>
        <v/>
      </c>
      <c r="BI423" s="224">
        <f>BH423/VLOOKUP($S423,'CP$'!$B$5:$D$74,2,FALSE)</f>
        <v/>
      </c>
      <c r="BJ423" s="140" t="n">
        <v>300000</v>
      </c>
      <c r="BK423" s="140" t="n">
        <v>400000</v>
      </c>
      <c r="BL423" s="141">
        <f>IFERROR(U423/X423,"")</f>
        <v/>
      </c>
      <c r="BM423" s="141">
        <f>IFERROR(V423/X423,"")</f>
        <v/>
      </c>
      <c r="BN423" s="141">
        <f>IFERROR(W423/X423,"")</f>
        <v/>
      </c>
      <c r="BO423" s="141">
        <f>IFERROR(AA423/AD423,"")</f>
        <v/>
      </c>
      <c r="BP423" s="141">
        <f>IFERROR(AB423/AD423,"")</f>
        <v/>
      </c>
      <c r="BQ423" s="141">
        <f>IFERROR(AC423/AD423,"")</f>
        <v/>
      </c>
      <c r="BR423" s="119" t="n">
        <v>5</v>
      </c>
      <c r="BS423" s="119" t="n">
        <v>4</v>
      </c>
      <c r="BT423" s="119" t="n">
        <v>4</v>
      </c>
      <c r="BU423" s="119" t="n"/>
      <c r="BV423" s="119" t="n"/>
      <c r="BW423" s="119" t="n"/>
      <c r="BX423" s="119" t="n"/>
      <c r="BY423" s="119" t="n"/>
      <c r="BZ423" s="119" t="inlineStr">
        <is>
          <t>Employee</t>
        </is>
      </c>
      <c r="CA423" s="142" t="inlineStr">
        <is>
          <t>S33M</t>
        </is>
      </c>
      <c r="CB423" s="131" t="n">
        <v>1</v>
      </c>
      <c r="CC423" s="143">
        <f>IF(P423&gt;1,1,P423)*CB423</f>
        <v/>
      </c>
      <c r="CD423" s="143" t="n"/>
      <c r="CE423" s="222" t="n">
        <v>108226.88</v>
      </c>
      <c r="CF423" s="86" t="n"/>
      <c r="CG423" s="219" t="n">
        <v>331907.3170731707</v>
      </c>
      <c r="CH423" s="217">
        <f>IF(LOWER(T423)="ILS",12,1)*CG423/VLOOKUP($T423,CPC_USDConversion_xlTbl[[Currency2]:[Units/1 USD]],2,FALSE)</f>
        <v/>
      </c>
      <c r="CI423" s="225">
        <f>AF423</f>
        <v/>
      </c>
      <c r="CJ423" s="225">
        <f>IFERROR(CI423-CH423,"")</f>
        <v/>
      </c>
      <c r="CK423" s="140">
        <f>ROUND(AN423*CC423,-2)</f>
        <v/>
      </c>
      <c r="CL423" s="217">
        <f>CK423/VLOOKUP($T423,'USD Converstion'!$C$7:$D$174,2,FALSE)</f>
        <v/>
      </c>
      <c r="CM423" s="145">
        <f>IF(AD423&gt;X423,1,0)</f>
        <v/>
      </c>
      <c r="CN423" s="225">
        <f>IF(CM423&gt;0,AG423,0)</f>
        <v/>
      </c>
      <c r="CO423" s="225">
        <f>IF(CM423=0,0,AF423)</f>
        <v/>
      </c>
      <c r="CP423" s="146" t="n">
        <v>0</v>
      </c>
      <c r="CQ423" s="147" t="inlineStr">
        <is>
          <t>Regular</t>
        </is>
      </c>
      <c r="CR423" s="225">
        <f>AM423/VLOOKUP(T423,'USD Converstion'!$C$7:$D$174,2,FALSE)</f>
        <v/>
      </c>
      <c r="CS423" s="226">
        <f>AT423</f>
        <v/>
      </c>
      <c r="CT423" s="222" t="n">
        <v>0</v>
      </c>
      <c r="CU423" s="227" t="n"/>
      <c r="CV423" s="145">
        <f>IF(AX423&gt;0,1,0)</f>
        <v/>
      </c>
      <c r="CW423" s="145">
        <f>IF(AY423&gt;0,1,0)</f>
        <v/>
      </c>
      <c r="CX423" s="52" t="n">
        <v>0</v>
      </c>
      <c r="DM423">
        <f>IF(LOWER(T423)="ILS",12,1)*Y423/VLOOKUP($T423,CPC_USDConversion_xlTbl[[Currency2]:[Units/1 USD]],2,FALSE)</f>
        <v/>
      </c>
    </row>
    <row r="424">
      <c r="B424" s="113" t="n">
        <v>112021</v>
      </c>
      <c r="C424" s="113" t="n">
        <v>40381</v>
      </c>
      <c r="D424" s="113" t="n">
        <v>27472</v>
      </c>
      <c r="E424" s="114" t="inlineStr">
        <is>
          <t>Geoff Knight</t>
        </is>
      </c>
      <c r="F424" s="152" t="inlineStr">
        <is>
          <t>Major Account Manager</t>
        </is>
      </c>
      <c r="G424" s="113" t="inlineStr">
        <is>
          <t>ANZ Major Accounts Northern Region</t>
        </is>
      </c>
      <c r="H424" s="113" t="inlineStr">
        <is>
          <t>David Plummer</t>
        </is>
      </c>
      <c r="I424" s="113" t="inlineStr">
        <is>
          <t>Ian Raper</t>
        </is>
      </c>
      <c r="J424" s="114" t="inlineStr">
        <is>
          <t>Sharat Sinha</t>
        </is>
      </c>
      <c r="K424" s="114" t="inlineStr">
        <is>
          <t>Sharat Sinha</t>
        </is>
      </c>
      <c r="L424" s="113" t="inlineStr">
        <is>
          <t>APAC Sales</t>
        </is>
      </c>
      <c r="M424" s="115" t="n">
        <v>1</v>
      </c>
      <c r="N424" s="151">
        <f>LEFT(CA424,3)</f>
        <v/>
      </c>
      <c r="O424" s="216" t="n">
        <v>43843</v>
      </c>
      <c r="P424" s="118">
        <f>($D$5-O424)/365</f>
        <v/>
      </c>
      <c r="Q424" s="119">
        <f>Q424</f>
        <v/>
      </c>
      <c r="R424" s="52" t="n"/>
      <c r="S424" s="120" t="inlineStr">
        <is>
          <t>Australia</t>
        </is>
      </c>
      <c r="T424" s="120" t="inlineStr">
        <is>
          <t>AUD</t>
        </is>
      </c>
      <c r="U424" s="120" t="n">
        <v>204500</v>
      </c>
      <c r="V424" s="120" t="n">
        <v>94845.45454545454</v>
      </c>
      <c r="W424" s="120" t="n"/>
      <c r="X424" s="120">
        <f>W424+V424+U424</f>
        <v/>
      </c>
      <c r="Y424" s="121" t="n"/>
      <c r="Z424" s="121" t="n"/>
      <c r="AA424" s="122" t="n"/>
      <c r="AB424" s="122" t="n"/>
      <c r="AC424" s="122" t="n"/>
      <c r="AD424" s="123">
        <f>AC424+AB424+AA424</f>
        <v/>
      </c>
      <c r="AE424" s="124">
        <f>IFERROR(AD424/X424-1,"")</f>
        <v/>
      </c>
      <c r="AF424" s="217">
        <f>IF(LOWER(T424)="ILS",12,1)*X424/VLOOKUP($T424,CPC_USDConversion_xlTbl[[Currency2]:[Units/1 USD]],2,FALSE)</f>
        <v/>
      </c>
      <c r="AG424" s="217">
        <f>IF(LOWER(T424)="ILS",12,1)*AD424/VLOOKUP($T424,CPC_USDConversion_xlTbl[[Currency2]:[Units/1 USD]],2,FALSE)</f>
        <v/>
      </c>
      <c r="AH424" s="126">
        <f>AF424/VLOOKUP($S424,'CP$'!$B$5:$D$74,2,FALSE)</f>
        <v/>
      </c>
      <c r="AI424" s="126">
        <f>AG424/VLOOKUP($S424,'CP$'!$B$5:$D$74,2,FALSE)</f>
        <v/>
      </c>
      <c r="AJ424" s="52" t="n"/>
      <c r="AK424" s="127" t="inlineStr">
        <is>
          <t>Sales Variable</t>
        </is>
      </c>
      <c r="AL424" s="218" t="n"/>
      <c r="AM424" s="129" t="n"/>
      <c r="AN424" s="121" t="n"/>
      <c r="AO424" s="130" t="n"/>
      <c r="AP424" s="131">
        <f>IFERROR(AO424/AM424,"")</f>
        <v/>
      </c>
      <c r="AQ424" s="219">
        <f>AO424*CC424</f>
        <v/>
      </c>
      <c r="AR424" s="219" t="n"/>
      <c r="AS424" s="220">
        <f>AQ424-AR424</f>
        <v/>
      </c>
      <c r="AT424" s="217">
        <f>AS424/VLOOKUP($T424,'USD Converstion'!$C$7:$D$174,2,FALSE)</f>
        <v/>
      </c>
      <c r="AU424" s="52" t="n"/>
      <c r="AV424" s="221" t="n"/>
      <c r="AW424" s="222" t="n"/>
      <c r="AX424" s="222" t="n"/>
      <c r="AY424" s="223" t="n"/>
      <c r="AZ424" s="52" t="n"/>
      <c r="BA424" s="137" t="n"/>
      <c r="BB424" s="138" t="inlineStr">
        <is>
          <t xml:space="preserve"> </t>
        </is>
      </c>
      <c r="BC424" s="52" t="n"/>
      <c r="BD424" s="219" t="n">
        <v>156000</v>
      </c>
      <c r="BE424" s="219" t="n">
        <v>104000</v>
      </c>
      <c r="BF424" s="219" t="n"/>
      <c r="BG424" s="120">
        <f>BF424+BE424+BD424</f>
        <v/>
      </c>
      <c r="BH424" s="217">
        <f>IF(LOWER(T424)="ILS",12,1)*BG424/VLOOKUP($T424,CPC_USDConversion_xlTbl[[Currency2]:[Units/1 USD]],2,FALSE)</f>
        <v/>
      </c>
      <c r="BI424" s="224">
        <f>BH424/VLOOKUP($S424,'CP$'!$B$5:$D$74,2,FALSE)</f>
        <v/>
      </c>
      <c r="BJ424" s="140" t="n">
        <v>240000</v>
      </c>
      <c r="BK424" s="140" t="n">
        <v>335000</v>
      </c>
      <c r="BL424" s="141">
        <f>IFERROR(U424/X424,"")</f>
        <v/>
      </c>
      <c r="BM424" s="141">
        <f>IFERROR(V424/X424,"")</f>
        <v/>
      </c>
      <c r="BN424" s="141">
        <f>IFERROR(W424/X424,"")</f>
        <v/>
      </c>
      <c r="BO424" s="141">
        <f>IFERROR(AA424/AD424,"")</f>
        <v/>
      </c>
      <c r="BP424" s="141">
        <f>IFERROR(AB424/AD424,"")</f>
        <v/>
      </c>
      <c r="BQ424" s="141">
        <f>IFERROR(AC424/AD424,"")</f>
        <v/>
      </c>
      <c r="BR424" s="119" t="n"/>
      <c r="BS424" s="119" t="n"/>
      <c r="BT424" s="119" t="n">
        <v>4</v>
      </c>
      <c r="BU424" s="119" t="n"/>
      <c r="BV424" s="119" t="n"/>
      <c r="BW424" s="119" t="n"/>
      <c r="BX424" s="119" t="n"/>
      <c r="BY424" s="119" t="n"/>
      <c r="BZ424" s="119" t="inlineStr">
        <is>
          <t>Employee</t>
        </is>
      </c>
      <c r="CA424" s="142" t="inlineStr">
        <is>
          <t>S43P</t>
        </is>
      </c>
      <c r="CB424" s="131" t="n">
        <v>1</v>
      </c>
      <c r="CC424" s="143">
        <f>IF(P424&gt;1,1,P424)*CB424</f>
        <v/>
      </c>
      <c r="CD424" s="143" t="n"/>
      <c r="CE424" s="222" t="n"/>
      <c r="CF424" s="86" t="n"/>
      <c r="CG424" s="219" t="n">
        <v>253858.5365853659</v>
      </c>
      <c r="CH424" s="217">
        <f>IF(LOWER(T424)="ILS",12,1)*CG424/VLOOKUP($T424,CPC_USDConversion_xlTbl[[Currency2]:[Units/1 USD]],2,FALSE)</f>
        <v/>
      </c>
      <c r="CI424" s="225">
        <f>AF424</f>
        <v/>
      </c>
      <c r="CJ424" s="225">
        <f>IFERROR(CI424-CH424,"")</f>
        <v/>
      </c>
      <c r="CK424" s="140">
        <f>ROUND(AN424*CC424,-2)</f>
        <v/>
      </c>
      <c r="CL424" s="217">
        <f>CK424/VLOOKUP($T424,'USD Converstion'!$C$7:$D$174,2,FALSE)</f>
        <v/>
      </c>
      <c r="CM424" s="145">
        <f>IF(AD424&gt;X424,1,0)</f>
        <v/>
      </c>
      <c r="CN424" s="225">
        <f>IF(CM424&gt;0,AG424,0)</f>
        <v/>
      </c>
      <c r="CO424" s="225">
        <f>IF(CM424=0,0,AF424)</f>
        <v/>
      </c>
      <c r="CP424" s="146" t="n">
        <v>0</v>
      </c>
      <c r="CQ424" s="147" t="inlineStr">
        <is>
          <t>Regular</t>
        </is>
      </c>
      <c r="CR424" s="225">
        <f>AM424/VLOOKUP(T424,'USD Converstion'!$C$7:$D$174,2,FALSE)</f>
        <v/>
      </c>
      <c r="CS424" s="226">
        <f>AT424</f>
        <v/>
      </c>
      <c r="CT424" s="222" t="n">
        <v>0</v>
      </c>
      <c r="CU424" s="227" t="n"/>
      <c r="CV424" s="145">
        <f>IF(AX424&gt;0,1,0)</f>
        <v/>
      </c>
      <c r="CW424" s="145">
        <f>IF(AY424&gt;0,1,0)</f>
        <v/>
      </c>
      <c r="CX424" s="52" t="n">
        <v>0</v>
      </c>
      <c r="DM424">
        <f>IF(LOWER(T424)="ILS",12,1)*Y424/VLOOKUP($T424,CPC_USDConversion_xlTbl[[Currency2]:[Units/1 USD]],2,FALSE)</f>
        <v/>
      </c>
    </row>
    <row r="425">
      <c r="B425" s="113" t="n">
        <v>117560</v>
      </c>
      <c r="C425" s="113" t="n">
        <v>98315</v>
      </c>
      <c r="D425" s="113" t="n">
        <v>69770</v>
      </c>
      <c r="E425" s="114" t="inlineStr">
        <is>
          <t>Hamish Soper</t>
        </is>
      </c>
      <c r="F425" s="152" t="inlineStr">
        <is>
          <t>Country Manager, NZ</t>
        </is>
      </c>
      <c r="G425" s="113" t="inlineStr">
        <is>
          <t>ANZ Sales</t>
        </is>
      </c>
      <c r="H425" s="113" t="inlineStr">
        <is>
          <t>Ian Raper</t>
        </is>
      </c>
      <c r="I425" s="113" t="inlineStr">
        <is>
          <t>Ian Raper</t>
        </is>
      </c>
      <c r="J425" s="114" t="inlineStr">
        <is>
          <t>Sharat Sinha</t>
        </is>
      </c>
      <c r="K425" s="114" t="inlineStr">
        <is>
          <t>Sharat Sinha</t>
        </is>
      </c>
      <c r="L425" s="113" t="inlineStr">
        <is>
          <t>APAC Sales</t>
        </is>
      </c>
      <c r="M425" s="115" t="n">
        <v>1</v>
      </c>
      <c r="N425" s="151">
        <f>LEFT(CA425,3)</f>
        <v/>
      </c>
      <c r="O425" s="216" t="n">
        <v>43234</v>
      </c>
      <c r="P425" s="118">
        <f>($D$5-O425)/365</f>
        <v/>
      </c>
      <c r="Q425" s="119">
        <f>Q425</f>
        <v/>
      </c>
      <c r="R425" s="52" t="n"/>
      <c r="S425" s="120" t="inlineStr">
        <is>
          <t>New Zealand</t>
        </is>
      </c>
      <c r="T425" s="120" t="inlineStr">
        <is>
          <t>NZD</t>
        </is>
      </c>
      <c r="U425" s="120" t="n">
        <v>294500</v>
      </c>
      <c r="V425" s="120" t="n">
        <v>138481.8181818182</v>
      </c>
      <c r="W425" s="120" t="n"/>
      <c r="X425" s="120">
        <f>W425+V425+U425</f>
        <v/>
      </c>
      <c r="Y425" s="121" t="n"/>
      <c r="Z425" s="121" t="n"/>
      <c r="AA425" s="122" t="n"/>
      <c r="AB425" s="122" t="n"/>
      <c r="AC425" s="122" t="n"/>
      <c r="AD425" s="123">
        <f>AC425+AB425+AA425</f>
        <v/>
      </c>
      <c r="AE425" s="124">
        <f>IFERROR(AD425/X425-1,"")</f>
        <v/>
      </c>
      <c r="AF425" s="217">
        <f>IF(LOWER(T425)="ILS",12,1)*X425/VLOOKUP($T425,CPC_USDConversion_xlTbl[[Currency2]:[Units/1 USD]],2,FALSE)</f>
        <v/>
      </c>
      <c r="AG425" s="217">
        <f>IF(LOWER(T425)="ILS",12,1)*AD425/VLOOKUP($T425,CPC_USDConversion_xlTbl[[Currency2]:[Units/1 USD]],2,FALSE)</f>
        <v/>
      </c>
      <c r="AH425" s="126">
        <f>AF425/VLOOKUP($S425,'CP$'!$B$5:$D$74,2,FALSE)</f>
        <v/>
      </c>
      <c r="AI425" s="126">
        <f>AG425/VLOOKUP($S425,'CP$'!$B$5:$D$74,2,FALSE)</f>
        <v/>
      </c>
      <c r="AJ425" s="52" t="n"/>
      <c r="AK425" s="127" t="inlineStr">
        <is>
          <t>Sales Variable</t>
        </is>
      </c>
      <c r="AL425" s="218" t="n"/>
      <c r="AM425" s="129" t="n"/>
      <c r="AN425" s="121" t="n"/>
      <c r="AO425" s="130" t="n"/>
      <c r="AP425" s="131">
        <f>IFERROR(AO425/AM425,"")</f>
        <v/>
      </c>
      <c r="AQ425" s="219">
        <f>AO425*CC425</f>
        <v/>
      </c>
      <c r="AR425" s="219" t="n"/>
      <c r="AS425" s="220">
        <f>AQ425-AR425</f>
        <v/>
      </c>
      <c r="AT425" s="217">
        <f>AS425/VLOOKUP($T425,'USD Converstion'!$C$7:$D$174,2,FALSE)</f>
        <v/>
      </c>
      <c r="AU425" s="52" t="n"/>
      <c r="AV425" s="221" t="n">
        <v>43615</v>
      </c>
      <c r="AW425" s="222" t="n">
        <v>58455.2427184466</v>
      </c>
      <c r="AX425" s="222" t="n"/>
      <c r="AY425" s="223" t="n"/>
      <c r="AZ425" s="52" t="n"/>
      <c r="BA425" s="137" t="inlineStr">
        <is>
          <t>August, 2020 - Organization change from Title:Channels Team Leader to Title:Country Manager, NZ</t>
        </is>
      </c>
      <c r="BB425" s="138" t="inlineStr">
        <is>
          <t xml:space="preserve"> </t>
        </is>
      </c>
      <c r="BC425" s="52" t="n"/>
      <c r="BD425" s="219" t="n">
        <v>225000</v>
      </c>
      <c r="BE425" s="219" t="n">
        <v>150000</v>
      </c>
      <c r="BF425" s="219" t="n"/>
      <c r="BG425" s="120">
        <f>BF425+BE425+BD425</f>
        <v/>
      </c>
      <c r="BH425" s="217">
        <f>IF(LOWER(T425)="ILS",12,1)*BG425/VLOOKUP($T425,CPC_USDConversion_xlTbl[[Currency2]:[Units/1 USD]],2,FALSE)</f>
        <v/>
      </c>
      <c r="BI425" s="224">
        <f>BH425/VLOOKUP($S425,'CP$'!$B$5:$D$74,2,FALSE)</f>
        <v/>
      </c>
      <c r="BJ425" s="140" t="n">
        <v>270000</v>
      </c>
      <c r="BK425" s="140" t="n">
        <v>400000</v>
      </c>
      <c r="BL425" s="141">
        <f>IFERROR(U425/X425,"")</f>
        <v/>
      </c>
      <c r="BM425" s="141">
        <f>IFERROR(V425/X425,"")</f>
        <v/>
      </c>
      <c r="BN425" s="141">
        <f>IFERROR(W425/X425,"")</f>
        <v/>
      </c>
      <c r="BO425" s="141">
        <f>IFERROR(AA425/AD425,"")</f>
        <v/>
      </c>
      <c r="BP425" s="141">
        <f>IFERROR(AB425/AD425,"")</f>
        <v/>
      </c>
      <c r="BQ425" s="141">
        <f>IFERROR(AC425/AD425,"")</f>
        <v/>
      </c>
      <c r="BR425" s="119" t="n">
        <v>3</v>
      </c>
      <c r="BS425" s="119" t="n">
        <v>3</v>
      </c>
      <c r="BT425" s="119" t="n">
        <v>4</v>
      </c>
      <c r="BU425" s="119" t="n"/>
      <c r="BV425" s="119" t="n"/>
      <c r="BW425" s="119" t="n"/>
      <c r="BX425" s="119" t="n"/>
      <c r="BY425" s="119" t="n"/>
      <c r="BZ425" s="119" t="inlineStr">
        <is>
          <t>Employee</t>
        </is>
      </c>
      <c r="CA425" s="142" t="inlineStr">
        <is>
          <t>S31M</t>
        </is>
      </c>
      <c r="CB425" s="131" t="n">
        <v>1</v>
      </c>
      <c r="CC425" s="143">
        <f>IF(P425&gt;1,1,P425)*CB425</f>
        <v/>
      </c>
      <c r="CD425" s="143" t="n"/>
      <c r="CE425" s="222" t="n">
        <v>69317.88</v>
      </c>
      <c r="CF425" s="86" t="n"/>
      <c r="CG425" s="219" t="n">
        <v>370931.7073170732</v>
      </c>
      <c r="CH425" s="217">
        <f>IF(LOWER(T425)="ILS",12,1)*CG425/VLOOKUP($T425,CPC_USDConversion_xlTbl[[Currency2]:[Units/1 USD]],2,FALSE)</f>
        <v/>
      </c>
      <c r="CI425" s="225">
        <f>AF425</f>
        <v/>
      </c>
      <c r="CJ425" s="225">
        <f>IFERROR(CI425-CH425,"")</f>
        <v/>
      </c>
      <c r="CK425" s="140">
        <f>ROUND(AN425*CC425,-2)</f>
        <v/>
      </c>
      <c r="CL425" s="217">
        <f>CK425/VLOOKUP($T425,'USD Converstion'!$C$7:$D$174,2,FALSE)</f>
        <v/>
      </c>
      <c r="CM425" s="145">
        <f>IF(AD425&gt;X425,1,0)</f>
        <v/>
      </c>
      <c r="CN425" s="225">
        <f>IF(CM425&gt;0,AG425,0)</f>
        <v/>
      </c>
      <c r="CO425" s="225">
        <f>IF(CM425=0,0,AF425)</f>
        <v/>
      </c>
      <c r="CP425" s="146" t="n">
        <v>0</v>
      </c>
      <c r="CQ425" s="147" t="inlineStr">
        <is>
          <t>Regular</t>
        </is>
      </c>
      <c r="CR425" s="225">
        <f>AM425/VLOOKUP(T425,'USD Converstion'!$C$7:$D$174,2,FALSE)</f>
        <v/>
      </c>
      <c r="CS425" s="226">
        <f>AT425</f>
        <v/>
      </c>
      <c r="CT425" s="222" t="n">
        <v>0</v>
      </c>
      <c r="CU425" s="227" t="n"/>
      <c r="CV425" s="145">
        <f>IF(AX425&gt;0,1,0)</f>
        <v/>
      </c>
      <c r="CW425" s="145">
        <f>IF(AY425&gt;0,1,0)</f>
        <v/>
      </c>
      <c r="CX425" s="52" t="n">
        <v>0</v>
      </c>
      <c r="DM425">
        <f>IF(LOWER(T425)="ILS",12,1)*Y425/VLOOKUP($T425,CPC_USDConversion_xlTbl[[Currency2]:[Units/1 USD]],2,FALSE)</f>
        <v/>
      </c>
    </row>
    <row r="426">
      <c r="B426" s="113" t="n">
        <v>116363</v>
      </c>
      <c r="C426" s="113" t="n">
        <v>30696</v>
      </c>
      <c r="D426" s="113" t="n">
        <v>53558</v>
      </c>
      <c r="E426" s="114" t="inlineStr">
        <is>
          <t>Shawn Luyke</t>
        </is>
      </c>
      <c r="F426" s="152" t="inlineStr">
        <is>
          <t>Security Engineer</t>
        </is>
      </c>
      <c r="G426" s="113" t="inlineStr">
        <is>
          <t>ANZ SE</t>
        </is>
      </c>
      <c r="H426" s="113" t="inlineStr">
        <is>
          <t>Simon Wrench</t>
        </is>
      </c>
      <c r="I426" s="113" t="inlineStr">
        <is>
          <t>Ian Raper</t>
        </is>
      </c>
      <c r="J426" s="114" t="inlineStr">
        <is>
          <t>Sharat Sinha</t>
        </is>
      </c>
      <c r="K426" s="114" t="inlineStr">
        <is>
          <t>Sharat Sinha</t>
        </is>
      </c>
      <c r="L426" s="113" t="inlineStr">
        <is>
          <t>APAC Sales</t>
        </is>
      </c>
      <c r="M426" s="115" t="n">
        <v>1</v>
      </c>
      <c r="N426" s="151">
        <f>LEFT(CA426,3)</f>
        <v/>
      </c>
      <c r="O426" s="216" t="n">
        <v>43157</v>
      </c>
      <c r="P426" s="118">
        <f>($D$5-O426)/365</f>
        <v/>
      </c>
      <c r="Q426" s="119">
        <f>Q426</f>
        <v/>
      </c>
      <c r="R426" s="52" t="n"/>
      <c r="S426" s="120" t="inlineStr">
        <is>
          <t>New Zealand</t>
        </is>
      </c>
      <c r="T426" s="120" t="inlineStr">
        <is>
          <t>NZD</t>
        </is>
      </c>
      <c r="U426" s="120" t="n">
        <v>194500</v>
      </c>
      <c r="V426" s="120" t="n">
        <v>33936.36363636363</v>
      </c>
      <c r="W426" s="120" t="n"/>
      <c r="X426" s="120">
        <f>W426+V426+U426</f>
        <v/>
      </c>
      <c r="Y426" s="121" t="n"/>
      <c r="Z426" s="121" t="n"/>
      <c r="AA426" s="122" t="n"/>
      <c r="AB426" s="122" t="n"/>
      <c r="AC426" s="122" t="n"/>
      <c r="AD426" s="123">
        <f>AC426+AB426+AA426</f>
        <v/>
      </c>
      <c r="AE426" s="124">
        <f>IFERROR(AD426/X426-1,"")</f>
        <v/>
      </c>
      <c r="AF426" s="217">
        <f>IF(LOWER(T426)="ILS",12,1)*X426/VLOOKUP($T426,CPC_USDConversion_xlTbl[[Currency2]:[Units/1 USD]],2,FALSE)</f>
        <v/>
      </c>
      <c r="AG426" s="217">
        <f>IF(LOWER(T426)="ILS",12,1)*AD426/VLOOKUP($T426,CPC_USDConversion_xlTbl[[Currency2]:[Units/1 USD]],2,FALSE)</f>
        <v/>
      </c>
      <c r="AH426" s="126">
        <f>AF426/VLOOKUP($S426,'CP$'!$B$5:$D$74,2,FALSE)</f>
        <v/>
      </c>
      <c r="AI426" s="126">
        <f>AG426/VLOOKUP($S426,'CP$'!$B$5:$D$74,2,FALSE)</f>
        <v/>
      </c>
      <c r="AJ426" s="52" t="n"/>
      <c r="AK426" s="127" t="inlineStr">
        <is>
          <t>Sales Variable</t>
        </is>
      </c>
      <c r="AL426" s="218" t="n"/>
      <c r="AM426" s="129" t="n"/>
      <c r="AN426" s="121" t="n"/>
      <c r="AO426" s="130" t="n"/>
      <c r="AP426" s="131">
        <f>IFERROR(AO426/AM426,"")</f>
        <v/>
      </c>
      <c r="AQ426" s="219">
        <f>AO426*CC426</f>
        <v/>
      </c>
      <c r="AR426" s="219" t="n"/>
      <c r="AS426" s="220">
        <f>AQ426-AR426</f>
        <v/>
      </c>
      <c r="AT426" s="217">
        <f>AS426/VLOOKUP($T426,'USD Converstion'!$C$7:$D$174,2,FALSE)</f>
        <v/>
      </c>
      <c r="AU426" s="52" t="n"/>
      <c r="AV426" s="221" t="n">
        <v>43957</v>
      </c>
      <c r="AW426" s="222" t="n">
        <v>14665.76699029126</v>
      </c>
      <c r="AX426" s="222" t="n"/>
      <c r="AY426" s="223" t="n"/>
      <c r="AZ426" s="52" t="n"/>
      <c r="BA426" s="137" t="inlineStr">
        <is>
          <t>October, 2020 - Organization change to One-Time Bonus: 1000</t>
        </is>
      </c>
      <c r="BB426" s="138" t="inlineStr">
        <is>
          <t xml:space="preserve"> </t>
        </is>
      </c>
      <c r="BC426" s="52" t="n"/>
      <c r="BD426" s="219" t="n">
        <v>140000</v>
      </c>
      <c r="BE426" s="219" t="n">
        <v>36000</v>
      </c>
      <c r="BF426" s="219" t="n"/>
      <c r="BG426" s="120">
        <f>BF426+BE426+BD426</f>
        <v/>
      </c>
      <c r="BH426" s="217">
        <f>IF(LOWER(T426)="ILS",12,1)*BG426/VLOOKUP($T426,CPC_USDConversion_xlTbl[[Currency2]:[Units/1 USD]],2,FALSE)</f>
        <v/>
      </c>
      <c r="BI426" s="224">
        <f>BH426/VLOOKUP($S426,'CP$'!$B$5:$D$74,2,FALSE)</f>
        <v/>
      </c>
      <c r="BJ426" s="140" t="n">
        <v>140000</v>
      </c>
      <c r="BK426" s="140" t="n">
        <v>210000</v>
      </c>
      <c r="BL426" s="141">
        <f>IFERROR(U426/X426,"")</f>
        <v/>
      </c>
      <c r="BM426" s="141">
        <f>IFERROR(V426/X426,"")</f>
        <v/>
      </c>
      <c r="BN426" s="141">
        <f>IFERROR(W426/X426,"")</f>
        <v/>
      </c>
      <c r="BO426" s="141">
        <f>IFERROR(AA426/AD426,"")</f>
        <v/>
      </c>
      <c r="BP426" s="141">
        <f>IFERROR(AB426/AD426,"")</f>
        <v/>
      </c>
      <c r="BQ426" s="141">
        <f>IFERROR(AC426/AD426,"")</f>
        <v/>
      </c>
      <c r="BR426" s="119" t="n">
        <v>3</v>
      </c>
      <c r="BS426" s="119" t="n">
        <v>4</v>
      </c>
      <c r="BT426" s="119" t="n">
        <v>4</v>
      </c>
      <c r="BU426" s="119" t="n"/>
      <c r="BV426" s="119" t="n"/>
      <c r="BW426" s="119" t="n"/>
      <c r="BX426" s="119" t="n"/>
      <c r="BY426" s="119" t="n"/>
      <c r="BZ426" s="119" t="inlineStr">
        <is>
          <t>Employee</t>
        </is>
      </c>
      <c r="CA426" s="142" t="inlineStr">
        <is>
          <t>E51P</t>
        </is>
      </c>
      <c r="CB426" s="131" t="n">
        <v>1</v>
      </c>
      <c r="CC426" s="143">
        <f>IF(P426&gt;1,1,P426)*CB426</f>
        <v/>
      </c>
      <c r="CD426" s="143" t="n"/>
      <c r="CE426" s="222" t="n">
        <v>16880.52</v>
      </c>
      <c r="CF426" s="86" t="n"/>
      <c r="CG426" s="219" t="n">
        <v>180687.8048780488</v>
      </c>
      <c r="CH426" s="217">
        <f>IF(LOWER(T426)="ILS",12,1)*CG426/VLOOKUP($T426,CPC_USDConversion_xlTbl[[Currency2]:[Units/1 USD]],2,FALSE)</f>
        <v/>
      </c>
      <c r="CI426" s="225">
        <f>AF426</f>
        <v/>
      </c>
      <c r="CJ426" s="225">
        <f>IFERROR(CI426-CH426,"")</f>
        <v/>
      </c>
      <c r="CK426" s="140">
        <f>ROUND(AN426*CC426,-2)</f>
        <v/>
      </c>
      <c r="CL426" s="217">
        <f>CK426/VLOOKUP($T426,'USD Converstion'!$C$7:$D$174,2,FALSE)</f>
        <v/>
      </c>
      <c r="CM426" s="145">
        <f>IF(AD426&gt;X426,1,0)</f>
        <v/>
      </c>
      <c r="CN426" s="225">
        <f>IF(CM426&gt;0,AG426,0)</f>
        <v/>
      </c>
      <c r="CO426" s="225">
        <f>IF(CM426=0,0,AF426)</f>
        <v/>
      </c>
      <c r="CP426" s="146" t="n">
        <v>0</v>
      </c>
      <c r="CQ426" s="147" t="inlineStr">
        <is>
          <t>Regular</t>
        </is>
      </c>
      <c r="CR426" s="225">
        <f>AM426/VLOOKUP(T426,'USD Converstion'!$C$7:$D$174,2,FALSE)</f>
        <v/>
      </c>
      <c r="CS426" s="226">
        <f>AT426</f>
        <v/>
      </c>
      <c r="CT426" s="222" t="n">
        <v>0</v>
      </c>
      <c r="CU426" s="227" t="n"/>
      <c r="CV426" s="145">
        <f>IF(AX426&gt;0,1,0)</f>
        <v/>
      </c>
      <c r="CW426" s="145">
        <f>IF(AY426&gt;0,1,0)</f>
        <v/>
      </c>
      <c r="CX426" s="52" t="n">
        <v>0</v>
      </c>
      <c r="DM426">
        <f>IF(LOWER(T426)="ILS",12,1)*Y426/VLOOKUP($T426,CPC_USDConversion_xlTbl[[Currency2]:[Units/1 USD]],2,FALSE)</f>
        <v/>
      </c>
    </row>
    <row r="427">
      <c r="B427" s="113" t="n">
        <v>107130</v>
      </c>
      <c r="C427" s="113" t="n">
        <v>65212</v>
      </c>
      <c r="D427" s="113" t="n"/>
      <c r="E427" s="114" t="inlineStr">
        <is>
          <t>Belinda Keniry</t>
        </is>
      </c>
      <c r="F427" s="152" t="inlineStr">
        <is>
          <t>Sales Operations Manager, ANZ</t>
        </is>
      </c>
      <c r="G427" s="113" t="inlineStr">
        <is>
          <t>ANZ Sales</t>
        </is>
      </c>
      <c r="H427" s="113" t="inlineStr">
        <is>
          <t>Ian Raper</t>
        </is>
      </c>
      <c r="I427" s="113" t="inlineStr">
        <is>
          <t>Ian Raper</t>
        </is>
      </c>
      <c r="J427" s="114" t="inlineStr">
        <is>
          <t>Sharat Sinha</t>
        </is>
      </c>
      <c r="K427" s="114" t="inlineStr">
        <is>
          <t>Sharat Sinha</t>
        </is>
      </c>
      <c r="L427" s="113" t="inlineStr">
        <is>
          <t>APAC Sales</t>
        </is>
      </c>
      <c r="M427" s="115" t="n">
        <v>1</v>
      </c>
      <c r="N427" s="151">
        <f>LEFT(CA427,3)</f>
        <v/>
      </c>
      <c r="O427" s="216" t="n">
        <v>41253</v>
      </c>
      <c r="P427" s="118">
        <f>($D$5-O427)/365</f>
        <v/>
      </c>
      <c r="Q427" s="119">
        <f>Q427</f>
        <v/>
      </c>
      <c r="R427" s="52" t="n"/>
      <c r="S427" s="120" t="inlineStr">
        <is>
          <t>Australia</t>
        </is>
      </c>
      <c r="T427" s="120" t="inlineStr">
        <is>
          <t>AUD</t>
        </is>
      </c>
      <c r="U427" s="120" t="n">
        <v>122000</v>
      </c>
      <c r="V427" s="120" t="n">
        <v>54845.45454545454</v>
      </c>
      <c r="W427" s="120" t="n"/>
      <c r="X427" s="120">
        <f>W427+V427+U427</f>
        <v/>
      </c>
      <c r="Y427" s="121" t="n"/>
      <c r="Z427" s="121" t="n"/>
      <c r="AA427" s="122" t="n"/>
      <c r="AB427" s="122" t="n"/>
      <c r="AC427" s="122" t="n"/>
      <c r="AD427" s="123">
        <f>AC427+AB427+AA427</f>
        <v/>
      </c>
      <c r="AE427" s="124">
        <f>IFERROR(AD427/X427-1,"")</f>
        <v/>
      </c>
      <c r="AF427" s="217">
        <f>IF(LOWER(T427)="ILS",12,1)*X427/VLOOKUP($T427,CPC_USDConversion_xlTbl[[Currency2]:[Units/1 USD]],2,FALSE)</f>
        <v/>
      </c>
      <c r="AG427" s="217">
        <f>IF(LOWER(T427)="ILS",12,1)*AD427/VLOOKUP($T427,CPC_USDConversion_xlTbl[[Currency2]:[Units/1 USD]],2,FALSE)</f>
        <v/>
      </c>
      <c r="AH427" s="126">
        <f>AF427/VLOOKUP($S427,'CP$'!$B$5:$D$74,2,FALSE)</f>
        <v/>
      </c>
      <c r="AI427" s="126">
        <f>AG427/VLOOKUP($S427,'CP$'!$B$5:$D$74,2,FALSE)</f>
        <v/>
      </c>
      <c r="AJ427" s="52" t="n"/>
      <c r="AK427" s="127" t="inlineStr">
        <is>
          <t>Sales Variable</t>
        </is>
      </c>
      <c r="AL427" s="218" t="n"/>
      <c r="AM427" s="129" t="n"/>
      <c r="AN427" s="121" t="n"/>
      <c r="AO427" s="130" t="n"/>
      <c r="AP427" s="131">
        <f>IFERROR(AO427/AM427,"")</f>
        <v/>
      </c>
      <c r="AQ427" s="219">
        <f>AO427*CC427</f>
        <v/>
      </c>
      <c r="AR427" s="219" t="n"/>
      <c r="AS427" s="220">
        <f>AQ427-AR427</f>
        <v/>
      </c>
      <c r="AT427" s="217">
        <f>AS427/VLOOKUP($T427,'USD Converstion'!$C$7:$D$174,2,FALSE)</f>
        <v/>
      </c>
      <c r="AU427" s="52" t="n"/>
      <c r="AV427" s="221" t="n">
        <v>42494</v>
      </c>
      <c r="AW427" s="222" t="n">
        <v>9837.184466019417</v>
      </c>
      <c r="AX427" s="222" t="n"/>
      <c r="AY427" s="223" t="n"/>
      <c r="AZ427" s="52" t="n"/>
      <c r="BA427" s="137" t="inlineStr">
        <is>
          <t>June, 2020 - Title change from JS:S51P, Title:Distribution Manager to JS:M55P, Title:Sales Operations Manager, ANZ</t>
        </is>
      </c>
      <c r="BB427" s="138" t="inlineStr">
        <is>
          <t xml:space="preserve"> </t>
        </is>
      </c>
      <c r="BC427" s="52" t="n"/>
      <c r="BD427" s="219" t="n">
        <v>87000</v>
      </c>
      <c r="BE427" s="219" t="n">
        <v>58000</v>
      </c>
      <c r="BF427" s="219" t="n"/>
      <c r="BG427" s="120">
        <f>BF427+BE427+BD427</f>
        <v/>
      </c>
      <c r="BH427" s="217">
        <f>IF(LOWER(T427)="ILS",12,1)*BG427/VLOOKUP($T427,CPC_USDConversion_xlTbl[[Currency2]:[Units/1 USD]],2,FALSE)</f>
        <v/>
      </c>
      <c r="BI427" s="224">
        <f>BH427/VLOOKUP($S427,'CP$'!$B$5:$D$74,2,FALSE)</f>
        <v/>
      </c>
      <c r="BJ427" s="140" t="n">
        <v>95000</v>
      </c>
      <c r="BK427" s="140" t="n">
        <v>150000</v>
      </c>
      <c r="BL427" s="141">
        <f>IFERROR(U427/X427,"")</f>
        <v/>
      </c>
      <c r="BM427" s="141">
        <f>IFERROR(V427/X427,"")</f>
        <v/>
      </c>
      <c r="BN427" s="141">
        <f>IFERROR(W427/X427,"")</f>
        <v/>
      </c>
      <c r="BO427" s="141">
        <f>IFERROR(AA427/AD427,"")</f>
        <v/>
      </c>
      <c r="BP427" s="141">
        <f>IFERROR(AB427/AD427,"")</f>
        <v/>
      </c>
      <c r="BQ427" s="141">
        <f>IFERROR(AC427/AD427,"")</f>
        <v/>
      </c>
      <c r="BR427" s="119" t="n">
        <v>3</v>
      </c>
      <c r="BS427" s="119" t="n">
        <v>3</v>
      </c>
      <c r="BT427" s="119" t="n">
        <v>4</v>
      </c>
      <c r="BU427" s="119" t="n"/>
      <c r="BV427" s="119" t="n"/>
      <c r="BW427" s="119" t="n"/>
      <c r="BX427" s="119" t="n"/>
      <c r="BY427" s="119" t="n"/>
      <c r="BZ427" s="119" t="inlineStr">
        <is>
          <t>PTE</t>
        </is>
      </c>
      <c r="CA427" s="142" t="inlineStr">
        <is>
          <t>M55P</t>
        </is>
      </c>
      <c r="CB427" s="131" t="n">
        <v>0.8</v>
      </c>
      <c r="CC427" s="143">
        <f>IF(P427&gt;1,1,P427)*CB427</f>
        <v/>
      </c>
      <c r="CD427" s="143" t="n"/>
      <c r="CE427" s="222" t="n"/>
      <c r="CF427" s="86" t="n"/>
      <c r="CG427" s="219" t="n">
        <v>146541.4634146342</v>
      </c>
      <c r="CH427" s="217">
        <f>IF(LOWER(T427)="ILS",12,1)*CG427/VLOOKUP($T427,CPC_USDConversion_xlTbl[[Currency2]:[Units/1 USD]],2,FALSE)</f>
        <v/>
      </c>
      <c r="CI427" s="225">
        <f>AF427</f>
        <v/>
      </c>
      <c r="CJ427" s="225">
        <f>IFERROR(CI427-CH427,"")</f>
        <v/>
      </c>
      <c r="CK427" s="140">
        <f>ROUND(AN427*CC427,-2)</f>
        <v/>
      </c>
      <c r="CL427" s="217">
        <f>CK427/VLOOKUP($T427,'USD Converstion'!$C$7:$D$174,2,FALSE)</f>
        <v/>
      </c>
      <c r="CM427" s="145">
        <f>IF(AD427&gt;X427,1,0)</f>
        <v/>
      </c>
      <c r="CN427" s="225">
        <f>IF(CM427&gt;0,AG427,0)</f>
        <v/>
      </c>
      <c r="CO427" s="225">
        <f>IF(CM427=0,0,AF427)</f>
        <v/>
      </c>
      <c r="CP427" s="146" t="n">
        <v>0</v>
      </c>
      <c r="CQ427" s="147" t="inlineStr">
        <is>
          <t>Regular</t>
        </is>
      </c>
      <c r="CR427" s="225">
        <f>AM427/VLOOKUP(T427,'USD Converstion'!$C$7:$D$174,2,FALSE)</f>
        <v/>
      </c>
      <c r="CS427" s="226">
        <f>AT427</f>
        <v/>
      </c>
      <c r="CT427" s="222" t="n">
        <v>0</v>
      </c>
      <c r="CU427" s="227" t="n"/>
      <c r="CV427" s="145">
        <f>IF(AX427&gt;0,1,0)</f>
        <v/>
      </c>
      <c r="CW427" s="145">
        <f>IF(AY427&gt;0,1,0)</f>
        <v/>
      </c>
      <c r="CX427" s="52" t="n">
        <v>0</v>
      </c>
      <c r="DM427">
        <f>IF(LOWER(T427)="ILS",12,1)*Y427/VLOOKUP($T427,CPC_USDConversion_xlTbl[[Currency2]:[Units/1 USD]],2,FALSE)</f>
        <v/>
      </c>
    </row>
    <row r="428">
      <c r="B428" s="113" t="n">
        <v>134186</v>
      </c>
      <c r="C428" s="113" t="n">
        <v>102890</v>
      </c>
      <c r="D428" s="113" t="n">
        <v>120965</v>
      </c>
      <c r="E428" s="114" t="inlineStr">
        <is>
          <t>Karpreet Singh</t>
        </is>
      </c>
      <c r="F428" s="152" t="inlineStr">
        <is>
          <t>Channel Account Manager</t>
        </is>
      </c>
      <c r="G428" s="113" t="inlineStr">
        <is>
          <t>ANZ Sales</t>
        </is>
      </c>
      <c r="H428" s="113" t="inlineStr">
        <is>
          <t>Ian Raper</t>
        </is>
      </c>
      <c r="I428" s="113" t="inlineStr">
        <is>
          <t>Ian Raper</t>
        </is>
      </c>
      <c r="J428" s="114" t="inlineStr">
        <is>
          <t>Sharat Sinha</t>
        </is>
      </c>
      <c r="K428" s="114" t="inlineStr">
        <is>
          <t>Sharat Sinha</t>
        </is>
      </c>
      <c r="L428" s="113" t="inlineStr">
        <is>
          <t>APAC Sales</t>
        </is>
      </c>
      <c r="M428" s="115" t="n">
        <v>1</v>
      </c>
      <c r="N428" s="151">
        <f>LEFT(CA428,3)</f>
        <v/>
      </c>
      <c r="O428" s="216" t="n">
        <v>43402</v>
      </c>
      <c r="P428" s="118">
        <f>($D$5-O428)/365</f>
        <v/>
      </c>
      <c r="Q428" s="119">
        <f>Q428</f>
        <v/>
      </c>
      <c r="R428" s="52" t="n"/>
      <c r="S428" s="120" t="inlineStr">
        <is>
          <t>Australia</t>
        </is>
      </c>
      <c r="T428" s="120" t="inlineStr">
        <is>
          <t>AUD</t>
        </is>
      </c>
      <c r="U428" s="120" t="n">
        <v>212000</v>
      </c>
      <c r="V428" s="120" t="n">
        <v>98481.81818181818</v>
      </c>
      <c r="W428" s="120" t="n"/>
      <c r="X428" s="120">
        <f>W428+V428+U428</f>
        <v/>
      </c>
      <c r="Y428" s="121" t="n"/>
      <c r="Z428" s="121" t="n"/>
      <c r="AA428" s="122" t="n"/>
      <c r="AB428" s="122" t="n"/>
      <c r="AC428" s="122" t="n"/>
      <c r="AD428" s="123">
        <f>AC428+AB428+AA428</f>
        <v/>
      </c>
      <c r="AE428" s="124">
        <f>IFERROR(AD428/X428-1,"")</f>
        <v/>
      </c>
      <c r="AF428" s="217">
        <f>IF(LOWER(T428)="ILS",12,1)*X428/VLOOKUP($T428,CPC_USDConversion_xlTbl[[Currency2]:[Units/1 USD]],2,FALSE)</f>
        <v/>
      </c>
      <c r="AG428" s="217">
        <f>IF(LOWER(T428)="ILS",12,1)*AD428/VLOOKUP($T428,CPC_USDConversion_xlTbl[[Currency2]:[Units/1 USD]],2,FALSE)</f>
        <v/>
      </c>
      <c r="AH428" s="126">
        <f>AF428/VLOOKUP($S428,'CP$'!$B$5:$D$74,2,FALSE)</f>
        <v/>
      </c>
      <c r="AI428" s="126">
        <f>AG428/VLOOKUP($S428,'CP$'!$B$5:$D$74,2,FALSE)</f>
        <v/>
      </c>
      <c r="AJ428" s="52" t="n"/>
      <c r="AK428" s="127" t="inlineStr">
        <is>
          <t>Sales Variable</t>
        </is>
      </c>
      <c r="AL428" s="218" t="n"/>
      <c r="AM428" s="129" t="n"/>
      <c r="AN428" s="121" t="n"/>
      <c r="AO428" s="130" t="n"/>
      <c r="AP428" s="131">
        <f>IFERROR(AO428/AM428,"")</f>
        <v/>
      </c>
      <c r="AQ428" s="219">
        <f>AO428*CC428</f>
        <v/>
      </c>
      <c r="AR428" s="219" t="n"/>
      <c r="AS428" s="220">
        <f>AQ428-AR428</f>
        <v/>
      </c>
      <c r="AT428" s="217">
        <f>AS428/VLOOKUP($T428,'USD Converstion'!$C$7:$D$174,2,FALSE)</f>
        <v/>
      </c>
      <c r="AU428" s="52" t="n"/>
      <c r="AV428" s="221" t="n">
        <v>43403</v>
      </c>
      <c r="AW428" s="222" t="n">
        <v>24466.66990291262</v>
      </c>
      <c r="AX428" s="222" t="n"/>
      <c r="AY428" s="223" t="n"/>
      <c r="AZ428" s="52" t="n"/>
      <c r="BA428" s="137" t="n"/>
      <c r="BB428" s="138" t="inlineStr">
        <is>
          <t xml:space="preserve"> </t>
        </is>
      </c>
      <c r="BC428" s="52" t="n"/>
      <c r="BD428" s="219" t="n">
        <v>156000</v>
      </c>
      <c r="BE428" s="219" t="n">
        <v>104000</v>
      </c>
      <c r="BF428" s="219" t="n"/>
      <c r="BG428" s="120">
        <f>BF428+BE428+BD428</f>
        <v/>
      </c>
      <c r="BH428" s="217">
        <f>IF(LOWER(T428)="ILS",12,1)*BG428/VLOOKUP($T428,CPC_USDConversion_xlTbl[[Currency2]:[Units/1 USD]],2,FALSE)</f>
        <v/>
      </c>
      <c r="BI428" s="224">
        <f>BH428/VLOOKUP($S428,'CP$'!$B$5:$D$74,2,FALSE)</f>
        <v/>
      </c>
      <c r="BJ428" s="140" t="n">
        <v>220000</v>
      </c>
      <c r="BK428" s="140" t="n">
        <v>310000</v>
      </c>
      <c r="BL428" s="141">
        <f>IFERROR(U428/X428,"")</f>
        <v/>
      </c>
      <c r="BM428" s="141">
        <f>IFERROR(V428/X428,"")</f>
        <v/>
      </c>
      <c r="BN428" s="141">
        <f>IFERROR(W428/X428,"")</f>
        <v/>
      </c>
      <c r="BO428" s="141">
        <f>IFERROR(AA428/AD428,"")</f>
        <v/>
      </c>
      <c r="BP428" s="141">
        <f>IFERROR(AB428/AD428,"")</f>
        <v/>
      </c>
      <c r="BQ428" s="141">
        <f>IFERROR(AC428/AD428,"")</f>
        <v/>
      </c>
      <c r="BR428" s="119" t="n">
        <v>4</v>
      </c>
      <c r="BS428" s="119" t="n">
        <v>3</v>
      </c>
      <c r="BT428" s="119" t="n">
        <v>4</v>
      </c>
      <c r="BU428" s="119" t="n"/>
      <c r="BV428" s="119" t="n"/>
      <c r="BW428" s="119" t="n"/>
      <c r="BX428" s="119" t="n"/>
      <c r="BY428" s="119" t="n"/>
      <c r="BZ428" s="119" t="inlineStr">
        <is>
          <t>Employee</t>
        </is>
      </c>
      <c r="CA428" s="142" t="inlineStr">
        <is>
          <t>S41P</t>
        </is>
      </c>
      <c r="CB428" s="131" t="n">
        <v>1</v>
      </c>
      <c r="CC428" s="143">
        <f>IF(P428&gt;1,1,P428)*CB428</f>
        <v/>
      </c>
      <c r="CD428" s="143" t="n"/>
      <c r="CE428" s="222" t="n">
        <v>13887.52</v>
      </c>
      <c r="CF428" s="86" t="n"/>
      <c r="CG428" s="219" t="n">
        <v>263614.6341463415</v>
      </c>
      <c r="CH428" s="217">
        <f>IF(LOWER(T428)="ILS",12,1)*CG428/VLOOKUP($T428,CPC_USDConversion_xlTbl[[Currency2]:[Units/1 USD]],2,FALSE)</f>
        <v/>
      </c>
      <c r="CI428" s="225">
        <f>AF428</f>
        <v/>
      </c>
      <c r="CJ428" s="225">
        <f>IFERROR(CI428-CH428,"")</f>
        <v/>
      </c>
      <c r="CK428" s="140">
        <f>ROUND(AN428*CC428,-2)</f>
        <v/>
      </c>
      <c r="CL428" s="217">
        <f>CK428/VLOOKUP($T428,'USD Converstion'!$C$7:$D$174,2,FALSE)</f>
        <v/>
      </c>
      <c r="CM428" s="145">
        <f>IF(AD428&gt;X428,1,0)</f>
        <v/>
      </c>
      <c r="CN428" s="225">
        <f>IF(CM428&gt;0,AG428,0)</f>
        <v/>
      </c>
      <c r="CO428" s="225">
        <f>IF(CM428=0,0,AF428)</f>
        <v/>
      </c>
      <c r="CP428" s="146" t="n">
        <v>0</v>
      </c>
      <c r="CQ428" s="147" t="inlineStr">
        <is>
          <t>Regular</t>
        </is>
      </c>
      <c r="CR428" s="225">
        <f>AM428/VLOOKUP(T428,'USD Converstion'!$C$7:$D$174,2,FALSE)</f>
        <v/>
      </c>
      <c r="CS428" s="226">
        <f>AT428</f>
        <v/>
      </c>
      <c r="CT428" s="222" t="n">
        <v>0</v>
      </c>
      <c r="CU428" s="227" t="n"/>
      <c r="CV428" s="145">
        <f>IF(AX428&gt;0,1,0)</f>
        <v/>
      </c>
      <c r="CW428" s="145">
        <f>IF(AY428&gt;0,1,0)</f>
        <v/>
      </c>
      <c r="CX428" s="52" t="n">
        <v>0</v>
      </c>
      <c r="DM428">
        <f>IF(LOWER(T428)="ILS",12,1)*Y428/VLOOKUP($T428,CPC_USDConversion_xlTbl[[Currency2]:[Units/1 USD]],2,FALSE)</f>
        <v/>
      </c>
    </row>
    <row r="429">
      <c r="B429" s="113" t="n">
        <v>124538</v>
      </c>
      <c r="C429" s="113" t="n">
        <v>62954</v>
      </c>
      <c r="D429" s="113" t="n">
        <v>43010</v>
      </c>
      <c r="E429" s="114" t="inlineStr">
        <is>
          <t>Maddy Illapperuma</t>
        </is>
      </c>
      <c r="F429" s="152" t="inlineStr">
        <is>
          <t>Major Account Manager</t>
        </is>
      </c>
      <c r="G429" s="113" t="inlineStr">
        <is>
          <t>ANZ Major Accounts Southern Area</t>
        </is>
      </c>
      <c r="H429" s="113" t="inlineStr">
        <is>
          <t>Timothy Bessant</t>
        </is>
      </c>
      <c r="I429" s="113" t="inlineStr">
        <is>
          <t>Ian Raper</t>
        </is>
      </c>
      <c r="J429" s="114" t="inlineStr">
        <is>
          <t>Sharat Sinha</t>
        </is>
      </c>
      <c r="K429" s="114" t="inlineStr">
        <is>
          <t>Sharat Sinha</t>
        </is>
      </c>
      <c r="L429" s="113" t="inlineStr">
        <is>
          <t>APAC Sales</t>
        </is>
      </c>
      <c r="M429" s="115" t="n">
        <v>1</v>
      </c>
      <c r="N429" s="151">
        <f>LEFT(CA429,3)</f>
        <v/>
      </c>
      <c r="O429" s="216" t="n">
        <v>43885</v>
      </c>
      <c r="P429" s="118">
        <f>($D$5-O429)/365</f>
        <v/>
      </c>
      <c r="Q429" s="119">
        <f>Q429</f>
        <v/>
      </c>
      <c r="R429" s="52" t="n"/>
      <c r="S429" s="120" t="inlineStr">
        <is>
          <t>Australia</t>
        </is>
      </c>
      <c r="T429" s="120" t="inlineStr">
        <is>
          <t>AUD</t>
        </is>
      </c>
      <c r="U429" s="120" t="n">
        <v>159500</v>
      </c>
      <c r="V429" s="120" t="n">
        <v>73027.27272727272</v>
      </c>
      <c r="W429" s="120" t="n"/>
      <c r="X429" s="120">
        <f>W429+V429+U429</f>
        <v/>
      </c>
      <c r="Y429" s="121" t="n"/>
      <c r="Z429" s="121" t="n"/>
      <c r="AA429" s="122" t="n"/>
      <c r="AB429" s="122" t="n"/>
      <c r="AC429" s="122" t="n"/>
      <c r="AD429" s="123">
        <f>AC429+AB429+AA429</f>
        <v/>
      </c>
      <c r="AE429" s="124">
        <f>IFERROR(AD429/X429-1,"")</f>
        <v/>
      </c>
      <c r="AF429" s="217">
        <f>IF(LOWER(T429)="ILS",12,1)*X429/VLOOKUP($T429,CPC_USDConversion_xlTbl[[Currency2]:[Units/1 USD]],2,FALSE)</f>
        <v/>
      </c>
      <c r="AG429" s="217">
        <f>IF(LOWER(T429)="ILS",12,1)*AD429/VLOOKUP($T429,CPC_USDConversion_xlTbl[[Currency2]:[Units/1 USD]],2,FALSE)</f>
        <v/>
      </c>
      <c r="AH429" s="126">
        <f>AF429/VLOOKUP($S429,'CP$'!$B$5:$D$74,2,FALSE)</f>
        <v/>
      </c>
      <c r="AI429" s="126">
        <f>AG429/VLOOKUP($S429,'CP$'!$B$5:$D$74,2,FALSE)</f>
        <v/>
      </c>
      <c r="AJ429" s="52" t="n"/>
      <c r="AK429" s="127" t="inlineStr">
        <is>
          <t>Sales Variable</t>
        </is>
      </c>
      <c r="AL429" s="218" t="n"/>
      <c r="AM429" s="129" t="n"/>
      <c r="AN429" s="121" t="n"/>
      <c r="AO429" s="130" t="n"/>
      <c r="AP429" s="131">
        <f>IFERROR(AO429/AM429,"")</f>
        <v/>
      </c>
      <c r="AQ429" s="219">
        <f>AO429*CC429</f>
        <v/>
      </c>
      <c r="AR429" s="219" t="n"/>
      <c r="AS429" s="220">
        <f>AQ429-AR429</f>
        <v/>
      </c>
      <c r="AT429" s="217">
        <f>AS429/VLOOKUP($T429,'USD Converstion'!$C$7:$D$174,2,FALSE)</f>
        <v/>
      </c>
      <c r="AU429" s="52" t="n"/>
      <c r="AV429" s="221" t="n"/>
      <c r="AW429" s="222" t="n"/>
      <c r="AX429" s="222" t="n"/>
      <c r="AY429" s="223" t="n"/>
      <c r="AZ429" s="52" t="n"/>
      <c r="BA429" s="137" t="n"/>
      <c r="BB429" s="138" t="inlineStr">
        <is>
          <t xml:space="preserve"> </t>
        </is>
      </c>
      <c r="BC429" s="52" t="n"/>
      <c r="BD429" s="219" t="n"/>
      <c r="BE429" s="219" t="n"/>
      <c r="BF429" s="219" t="n"/>
      <c r="BG429" s="120">
        <f>BF429+BE429+BD429</f>
        <v/>
      </c>
      <c r="BH429" s="217">
        <f>IF(LOWER(T429)="ILS",12,1)*BG429/VLOOKUP($T429,CPC_USDConversion_xlTbl[[Currency2]:[Units/1 USD]],2,FALSE)</f>
        <v/>
      </c>
      <c r="BI429" s="224">
        <f>BH429/VLOOKUP($S429,'CP$'!$B$5:$D$74,2,FALSE)</f>
        <v/>
      </c>
      <c r="BJ429" s="140" t="n">
        <v>150000</v>
      </c>
      <c r="BK429" s="140" t="n">
        <v>270000</v>
      </c>
      <c r="BL429" s="141">
        <f>IFERROR(U429/X429,"")</f>
        <v/>
      </c>
      <c r="BM429" s="141">
        <f>IFERROR(V429/X429,"")</f>
        <v/>
      </c>
      <c r="BN429" s="141">
        <f>IFERROR(W429/X429,"")</f>
        <v/>
      </c>
      <c r="BO429" s="141">
        <f>IFERROR(AA429/AD429,"")</f>
        <v/>
      </c>
      <c r="BP429" s="141">
        <f>IFERROR(AB429/AD429,"")</f>
        <v/>
      </c>
      <c r="BQ429" s="141">
        <f>IFERROR(AC429/AD429,"")</f>
        <v/>
      </c>
      <c r="BR429" s="119" t="n"/>
      <c r="BS429" s="119" t="n"/>
      <c r="BT429" s="119" t="n">
        <v>4</v>
      </c>
      <c r="BU429" s="119" t="n"/>
      <c r="BV429" s="119" t="n"/>
      <c r="BW429" s="119" t="n"/>
      <c r="BX429" s="119" t="n"/>
      <c r="BY429" s="119" t="n"/>
      <c r="BZ429" s="119" t="inlineStr">
        <is>
          <t>Employee</t>
        </is>
      </c>
      <c r="CA429" s="142" t="inlineStr">
        <is>
          <t>S53P</t>
        </is>
      </c>
      <c r="CB429" s="131" t="n">
        <v>1</v>
      </c>
      <c r="CC429" s="143">
        <f>IF(P429&gt;1,1,P429)*CB429</f>
        <v/>
      </c>
      <c r="CD429" s="143" t="n"/>
      <c r="CE429" s="222" t="n"/>
      <c r="CF429" s="86" t="n"/>
      <c r="CG429" s="219" t="n">
        <v>195321.9512195122</v>
      </c>
      <c r="CH429" s="217">
        <f>IF(LOWER(T429)="ILS",12,1)*CG429/VLOOKUP($T429,CPC_USDConversion_xlTbl[[Currency2]:[Units/1 USD]],2,FALSE)</f>
        <v/>
      </c>
      <c r="CI429" s="225">
        <f>AF429</f>
        <v/>
      </c>
      <c r="CJ429" s="225">
        <f>IFERROR(CI429-CH429,"")</f>
        <v/>
      </c>
      <c r="CK429" s="140">
        <f>ROUND(AN429*CC429,-2)</f>
        <v/>
      </c>
      <c r="CL429" s="217">
        <f>CK429/VLOOKUP($T429,'USD Converstion'!$C$7:$D$174,2,FALSE)</f>
        <v/>
      </c>
      <c r="CM429" s="145">
        <f>IF(AD429&gt;X429,1,0)</f>
        <v/>
      </c>
      <c r="CN429" s="225">
        <f>IF(CM429&gt;0,AG429,0)</f>
        <v/>
      </c>
      <c r="CO429" s="225">
        <f>IF(CM429=0,0,AF429)</f>
        <v/>
      </c>
      <c r="CP429" s="146" t="n">
        <v>0</v>
      </c>
      <c r="CQ429" s="147" t="inlineStr">
        <is>
          <t>Regular</t>
        </is>
      </c>
      <c r="CR429" s="225">
        <f>AM429/VLOOKUP(T429,'USD Converstion'!$C$7:$D$174,2,FALSE)</f>
        <v/>
      </c>
      <c r="CS429" s="226">
        <f>AT429</f>
        <v/>
      </c>
      <c r="CT429" s="222" t="n">
        <v>0</v>
      </c>
      <c r="CU429" s="227" t="n"/>
      <c r="CV429" s="145">
        <f>IF(AX429&gt;0,1,0)</f>
        <v/>
      </c>
      <c r="CW429" s="145">
        <f>IF(AY429&gt;0,1,0)</f>
        <v/>
      </c>
      <c r="CX429" s="52" t="n">
        <v>0</v>
      </c>
      <c r="DM429">
        <f>IF(LOWER(T429)="ILS",12,1)*Y429/VLOOKUP($T429,CPC_USDConversion_xlTbl[[Currency2]:[Units/1 USD]],2,FALSE)</f>
        <v/>
      </c>
    </row>
    <row r="430">
      <c r="B430" s="113" t="n">
        <v>116228</v>
      </c>
      <c r="C430" s="113" t="n">
        <v>39803</v>
      </c>
      <c r="D430" s="113" t="n">
        <v>75651</v>
      </c>
      <c r="E430" s="114" t="inlineStr">
        <is>
          <t>Matt RobbMarkham</t>
        </is>
      </c>
      <c r="F430" s="152" t="inlineStr">
        <is>
          <t>Security Engineer</t>
        </is>
      </c>
      <c r="G430" s="113" t="inlineStr">
        <is>
          <t>ANZ SE</t>
        </is>
      </c>
      <c r="H430" s="113" t="inlineStr">
        <is>
          <t>Simon Wrench</t>
        </is>
      </c>
      <c r="I430" s="113" t="inlineStr">
        <is>
          <t>Ian Raper</t>
        </is>
      </c>
      <c r="J430" s="114" t="inlineStr">
        <is>
          <t>Sharat Sinha</t>
        </is>
      </c>
      <c r="K430" s="114" t="inlineStr">
        <is>
          <t>Sharat Sinha</t>
        </is>
      </c>
      <c r="L430" s="113" t="inlineStr">
        <is>
          <t>APAC Sales</t>
        </is>
      </c>
      <c r="M430" s="115" t="n">
        <v>1</v>
      </c>
      <c r="N430" s="151">
        <f>LEFT(CA430,3)</f>
        <v/>
      </c>
      <c r="O430" s="216" t="n">
        <v>41303</v>
      </c>
      <c r="P430" s="118">
        <f>($D$5-O430)/365</f>
        <v/>
      </c>
      <c r="Q430" s="119">
        <f>Q430</f>
        <v/>
      </c>
      <c r="R430" s="52" t="n"/>
      <c r="S430" s="120" t="inlineStr">
        <is>
          <t>New Zealand</t>
        </is>
      </c>
      <c r="T430" s="120" t="inlineStr">
        <is>
          <t>NZD</t>
        </is>
      </c>
      <c r="U430" s="120" t="n">
        <v>235250</v>
      </c>
      <c r="V430" s="120" t="n">
        <v>41345.45454545454</v>
      </c>
      <c r="W430" s="120" t="n"/>
      <c r="X430" s="120">
        <f>W430+V430+U430</f>
        <v/>
      </c>
      <c r="Y430" s="121" t="n"/>
      <c r="Z430" s="121" t="n"/>
      <c r="AA430" s="122" t="n"/>
      <c r="AB430" s="122" t="n"/>
      <c r="AC430" s="122" t="n"/>
      <c r="AD430" s="123">
        <f>AC430+AB430+AA430</f>
        <v/>
      </c>
      <c r="AE430" s="124">
        <f>IFERROR(AD430/X430-1,"")</f>
        <v/>
      </c>
      <c r="AF430" s="217">
        <f>IF(LOWER(T430)="ILS",12,1)*X430/VLOOKUP($T430,CPC_USDConversion_xlTbl[[Currency2]:[Units/1 USD]],2,FALSE)</f>
        <v/>
      </c>
      <c r="AG430" s="217">
        <f>IF(LOWER(T430)="ILS",12,1)*AD430/VLOOKUP($T430,CPC_USDConversion_xlTbl[[Currency2]:[Units/1 USD]],2,FALSE)</f>
        <v/>
      </c>
      <c r="AH430" s="126">
        <f>AF430/VLOOKUP($S430,'CP$'!$B$5:$D$74,2,FALSE)</f>
        <v/>
      </c>
      <c r="AI430" s="126">
        <f>AG430/VLOOKUP($S430,'CP$'!$B$5:$D$74,2,FALSE)</f>
        <v/>
      </c>
      <c r="AJ430" s="52" t="n"/>
      <c r="AK430" s="127" t="inlineStr">
        <is>
          <t>Sales Variable</t>
        </is>
      </c>
      <c r="AL430" s="218" t="n"/>
      <c r="AM430" s="129" t="n"/>
      <c r="AN430" s="121" t="n"/>
      <c r="AO430" s="130" t="n"/>
      <c r="AP430" s="131">
        <f>IFERROR(AO430/AM430,"")</f>
        <v/>
      </c>
      <c r="AQ430" s="219">
        <f>AO430*CC430</f>
        <v/>
      </c>
      <c r="AR430" s="219" t="n"/>
      <c r="AS430" s="220">
        <f>AQ430-AR430</f>
        <v/>
      </c>
      <c r="AT430" s="217">
        <f>AS430/VLOOKUP($T430,'USD Converstion'!$C$7:$D$174,2,FALSE)</f>
        <v/>
      </c>
      <c r="AU430" s="52" t="n"/>
      <c r="AV430" s="221" t="n">
        <v>43223</v>
      </c>
      <c r="AW430" s="222" t="n">
        <v>19535.46601941748</v>
      </c>
      <c r="AX430" s="222" t="n"/>
      <c r="AY430" s="223" t="n"/>
      <c r="AZ430" s="52" t="n"/>
      <c r="BA430" s="137" t="n"/>
      <c r="BB430" s="138" t="inlineStr">
        <is>
          <t xml:space="preserve"> </t>
        </is>
      </c>
      <c r="BC430" s="52" t="n"/>
      <c r="BD430" s="219" t="n">
        <v>172000</v>
      </c>
      <c r="BE430" s="219" t="n">
        <v>43000</v>
      </c>
      <c r="BF430" s="219" t="n"/>
      <c r="BG430" s="120">
        <f>BF430+BE430+BD430</f>
        <v/>
      </c>
      <c r="BH430" s="217">
        <f>IF(LOWER(T430)="ILS",12,1)*BG430/VLOOKUP($T430,CPC_USDConversion_xlTbl[[Currency2]:[Units/1 USD]],2,FALSE)</f>
        <v/>
      </c>
      <c r="BI430" s="224">
        <f>BH430/VLOOKUP($S430,'CP$'!$B$5:$D$74,2,FALSE)</f>
        <v/>
      </c>
      <c r="BJ430" s="140" t="n">
        <v>140000</v>
      </c>
      <c r="BK430" s="140" t="n">
        <v>210000</v>
      </c>
      <c r="BL430" s="141">
        <f>IFERROR(U430/X430,"")</f>
        <v/>
      </c>
      <c r="BM430" s="141">
        <f>IFERROR(V430/X430,"")</f>
        <v/>
      </c>
      <c r="BN430" s="141">
        <f>IFERROR(W430/X430,"")</f>
        <v/>
      </c>
      <c r="BO430" s="141">
        <f>IFERROR(AA430/AD430,"")</f>
        <v/>
      </c>
      <c r="BP430" s="141">
        <f>IFERROR(AB430/AD430,"")</f>
        <v/>
      </c>
      <c r="BQ430" s="141">
        <f>IFERROR(AC430/AD430,"")</f>
        <v/>
      </c>
      <c r="BR430" s="119" t="n">
        <v>3</v>
      </c>
      <c r="BS430" s="119" t="n">
        <v>3</v>
      </c>
      <c r="BT430" s="119" t="n">
        <v>4</v>
      </c>
      <c r="BU430" s="119" t="n"/>
      <c r="BV430" s="119" t="n"/>
      <c r="BW430" s="119" t="n"/>
      <c r="BX430" s="119" t="n"/>
      <c r="BY430" s="119" t="n"/>
      <c r="BZ430" s="119" t="inlineStr">
        <is>
          <t>Employee</t>
        </is>
      </c>
      <c r="CA430" s="142" t="inlineStr">
        <is>
          <t>E51P</t>
        </is>
      </c>
      <c r="CB430" s="131" t="n">
        <v>1</v>
      </c>
      <c r="CC430" s="143">
        <f>IF(P430&gt;1,1,P430)*CB430</f>
        <v/>
      </c>
      <c r="CD430" s="143" t="n"/>
      <c r="CE430" s="222" t="n">
        <v>12211.44</v>
      </c>
      <c r="CF430" s="86" t="n"/>
      <c r="CG430" s="219" t="n">
        <v>220443.9024390244</v>
      </c>
      <c r="CH430" s="217">
        <f>IF(LOWER(T430)="ILS",12,1)*CG430/VLOOKUP($T430,CPC_USDConversion_xlTbl[[Currency2]:[Units/1 USD]],2,FALSE)</f>
        <v/>
      </c>
      <c r="CI430" s="225">
        <f>AF430</f>
        <v/>
      </c>
      <c r="CJ430" s="225">
        <f>IFERROR(CI430-CH430,"")</f>
        <v/>
      </c>
      <c r="CK430" s="140">
        <f>ROUND(AN430*CC430,-2)</f>
        <v/>
      </c>
      <c r="CL430" s="217">
        <f>CK430/VLOOKUP($T430,'USD Converstion'!$C$7:$D$174,2,FALSE)</f>
        <v/>
      </c>
      <c r="CM430" s="145">
        <f>IF(AD430&gt;X430,1,0)</f>
        <v/>
      </c>
      <c r="CN430" s="225">
        <f>IF(CM430&gt;0,AG430,0)</f>
        <v/>
      </c>
      <c r="CO430" s="225">
        <f>IF(CM430=0,0,AF430)</f>
        <v/>
      </c>
      <c r="CP430" s="146" t="n">
        <v>0</v>
      </c>
      <c r="CQ430" s="147" t="inlineStr">
        <is>
          <t>Regular</t>
        </is>
      </c>
      <c r="CR430" s="225">
        <f>AM430/VLOOKUP(T430,'USD Converstion'!$C$7:$D$174,2,FALSE)</f>
        <v/>
      </c>
      <c r="CS430" s="226">
        <f>AT430</f>
        <v/>
      </c>
      <c r="CT430" s="222" t="n">
        <v>0</v>
      </c>
      <c r="CU430" s="227" t="n"/>
      <c r="CV430" s="145">
        <f>IF(AX430&gt;0,1,0)</f>
        <v/>
      </c>
      <c r="CW430" s="145">
        <f>IF(AY430&gt;0,1,0)</f>
        <v/>
      </c>
      <c r="CX430" s="52" t="n">
        <v>0</v>
      </c>
      <c r="DM430">
        <f>IF(LOWER(T430)="ILS",12,1)*Y430/VLOOKUP($T430,CPC_USDConversion_xlTbl[[Currency2]:[Units/1 USD]],2,FALSE)</f>
        <v/>
      </c>
    </row>
    <row r="431">
      <c r="B431" s="113" t="n">
        <v>100101</v>
      </c>
      <c r="C431" s="113" t="n">
        <v>96383</v>
      </c>
      <c r="D431" s="113" t="n">
        <v>124507</v>
      </c>
      <c r="E431" s="114" t="inlineStr">
        <is>
          <t>Mert Mustafa</t>
        </is>
      </c>
      <c r="F431" s="152" t="inlineStr">
        <is>
          <t>Channel Account Manager</t>
        </is>
      </c>
      <c r="G431" s="113" t="inlineStr">
        <is>
          <t>ANZ Sales</t>
        </is>
      </c>
      <c r="H431" s="113" t="inlineStr">
        <is>
          <t>Ian Raper</t>
        </is>
      </c>
      <c r="I431" s="113" t="inlineStr">
        <is>
          <t>Ian Raper</t>
        </is>
      </c>
      <c r="J431" s="114" t="inlineStr">
        <is>
          <t>Sharat Sinha</t>
        </is>
      </c>
      <c r="K431" s="114" t="inlineStr">
        <is>
          <t>Sharat Sinha</t>
        </is>
      </c>
      <c r="L431" s="113" t="inlineStr">
        <is>
          <t>APAC Sales</t>
        </is>
      </c>
      <c r="M431" s="115" t="n">
        <v>1</v>
      </c>
      <c r="N431" s="151">
        <f>LEFT(CA431,3)</f>
        <v/>
      </c>
      <c r="O431" s="216" t="n">
        <v>43466</v>
      </c>
      <c r="P431" s="118">
        <f>($D$5-O431)/365</f>
        <v/>
      </c>
      <c r="Q431" s="119">
        <f>Q431</f>
        <v/>
      </c>
      <c r="R431" s="52" t="n"/>
      <c r="S431" s="120" t="inlineStr">
        <is>
          <t>Australia</t>
        </is>
      </c>
      <c r="T431" s="120" t="inlineStr">
        <is>
          <t>AUD</t>
        </is>
      </c>
      <c r="U431" s="120" t="n">
        <v>242000</v>
      </c>
      <c r="V431" s="120" t="n">
        <v>113027.2727272727</v>
      </c>
      <c r="W431" s="120" t="n"/>
      <c r="X431" s="120">
        <f>W431+V431+U431</f>
        <v/>
      </c>
      <c r="Y431" s="121" t="n"/>
      <c r="Z431" s="121" t="n"/>
      <c r="AA431" s="122" t="n"/>
      <c r="AB431" s="122" t="n"/>
      <c r="AC431" s="122" t="n"/>
      <c r="AD431" s="123">
        <f>AC431+AB431+AA431</f>
        <v/>
      </c>
      <c r="AE431" s="124">
        <f>IFERROR(AD431/X431-1,"")</f>
        <v/>
      </c>
      <c r="AF431" s="217">
        <f>IF(LOWER(T431)="ILS",12,1)*X431/VLOOKUP($T431,CPC_USDConversion_xlTbl[[Currency2]:[Units/1 USD]],2,FALSE)</f>
        <v/>
      </c>
      <c r="AG431" s="217">
        <f>IF(LOWER(T431)="ILS",12,1)*AD431/VLOOKUP($T431,CPC_USDConversion_xlTbl[[Currency2]:[Units/1 USD]],2,FALSE)</f>
        <v/>
      </c>
      <c r="AH431" s="126">
        <f>AF431/VLOOKUP($S431,'CP$'!$B$5:$D$74,2,FALSE)</f>
        <v/>
      </c>
      <c r="AI431" s="126">
        <f>AG431/VLOOKUP($S431,'CP$'!$B$5:$D$74,2,FALSE)</f>
        <v/>
      </c>
      <c r="AJ431" s="52" t="n"/>
      <c r="AK431" s="127" t="inlineStr">
        <is>
          <t>Sales Variable</t>
        </is>
      </c>
      <c r="AL431" s="218" t="n"/>
      <c r="AM431" s="129" t="n"/>
      <c r="AN431" s="121" t="n"/>
      <c r="AO431" s="130" t="n"/>
      <c r="AP431" s="131">
        <f>IFERROR(AO431/AM431,"")</f>
        <v/>
      </c>
      <c r="AQ431" s="219">
        <f>AO431*CC431</f>
        <v/>
      </c>
      <c r="AR431" s="219" t="n"/>
      <c r="AS431" s="220">
        <f>AQ431-AR431</f>
        <v/>
      </c>
      <c r="AT431" s="217">
        <f>AS431/VLOOKUP($T431,'USD Converstion'!$C$7:$D$174,2,FALSE)</f>
        <v/>
      </c>
      <c r="AU431" s="52" t="n"/>
      <c r="AV431" s="221" t="n">
        <v>43502</v>
      </c>
      <c r="AW431" s="222" t="n">
        <v>48700.96116504855</v>
      </c>
      <c r="AX431" s="222" t="n"/>
      <c r="AY431" s="223" t="n"/>
      <c r="AZ431" s="52" t="n"/>
      <c r="BA431" s="137" t="n"/>
      <c r="BB431" s="138" t="inlineStr">
        <is>
          <t xml:space="preserve"> </t>
        </is>
      </c>
      <c r="BC431" s="52" t="n"/>
      <c r="BD431" s="219" t="n">
        <v>180000</v>
      </c>
      <c r="BE431" s="219" t="n">
        <v>120000</v>
      </c>
      <c r="BF431" s="219" t="n"/>
      <c r="BG431" s="120">
        <f>BF431+BE431+BD431</f>
        <v/>
      </c>
      <c r="BH431" s="217">
        <f>IF(LOWER(T431)="ILS",12,1)*BG431/VLOOKUP($T431,CPC_USDConversion_xlTbl[[Currency2]:[Units/1 USD]],2,FALSE)</f>
        <v/>
      </c>
      <c r="BI431" s="224">
        <f>BH431/VLOOKUP($S431,'CP$'!$B$5:$D$74,2,FALSE)</f>
        <v/>
      </c>
      <c r="BJ431" s="140" t="n">
        <v>220000</v>
      </c>
      <c r="BK431" s="140" t="n">
        <v>310000</v>
      </c>
      <c r="BL431" s="141">
        <f>IFERROR(U431/X431,"")</f>
        <v/>
      </c>
      <c r="BM431" s="141">
        <f>IFERROR(V431/X431,"")</f>
        <v/>
      </c>
      <c r="BN431" s="141">
        <f>IFERROR(W431/X431,"")</f>
        <v/>
      </c>
      <c r="BO431" s="141">
        <f>IFERROR(AA431/AD431,"")</f>
        <v/>
      </c>
      <c r="BP431" s="141">
        <f>IFERROR(AB431/AD431,"")</f>
        <v/>
      </c>
      <c r="BQ431" s="141">
        <f>IFERROR(AC431/AD431,"")</f>
        <v/>
      </c>
      <c r="BR431" s="119" t="n">
        <v>3</v>
      </c>
      <c r="BS431" s="119" t="n">
        <v>3</v>
      </c>
      <c r="BT431" s="119" t="n">
        <v>4</v>
      </c>
      <c r="BU431" s="119" t="n"/>
      <c r="BV431" s="119" t="n"/>
      <c r="BW431" s="119" t="n"/>
      <c r="BX431" s="119" t="n"/>
      <c r="BY431" s="119" t="n"/>
      <c r="BZ431" s="119" t="inlineStr">
        <is>
          <t>Employee</t>
        </is>
      </c>
      <c r="CA431" s="142" t="inlineStr">
        <is>
          <t>S41P</t>
        </is>
      </c>
      <c r="CB431" s="131" t="n">
        <v>1</v>
      </c>
      <c r="CC431" s="143">
        <f>IF(P431&gt;1,1,P431)*CB431</f>
        <v/>
      </c>
      <c r="CD431" s="143" t="n"/>
      <c r="CE431" s="222" t="n">
        <v>38669.56</v>
      </c>
      <c r="CF431" s="86" t="n"/>
      <c r="CG431" s="219" t="n">
        <v>302639.0243902439</v>
      </c>
      <c r="CH431" s="217">
        <f>IF(LOWER(T431)="ILS",12,1)*CG431/VLOOKUP($T431,CPC_USDConversion_xlTbl[[Currency2]:[Units/1 USD]],2,FALSE)</f>
        <v/>
      </c>
      <c r="CI431" s="225">
        <f>AF431</f>
        <v/>
      </c>
      <c r="CJ431" s="225">
        <f>IFERROR(CI431-CH431,"")</f>
        <v/>
      </c>
      <c r="CK431" s="140">
        <f>ROUND(AN431*CC431,-2)</f>
        <v/>
      </c>
      <c r="CL431" s="217">
        <f>CK431/VLOOKUP($T431,'USD Converstion'!$C$7:$D$174,2,FALSE)</f>
        <v/>
      </c>
      <c r="CM431" s="145">
        <f>IF(AD431&gt;X431,1,0)</f>
        <v/>
      </c>
      <c r="CN431" s="225">
        <f>IF(CM431&gt;0,AG431,0)</f>
        <v/>
      </c>
      <c r="CO431" s="225">
        <f>IF(CM431=0,0,AF431)</f>
        <v/>
      </c>
      <c r="CP431" s="146" t="n">
        <v>0</v>
      </c>
      <c r="CQ431" s="147" t="inlineStr">
        <is>
          <t>Regular</t>
        </is>
      </c>
      <c r="CR431" s="225">
        <f>AM431/VLOOKUP(T431,'USD Converstion'!$C$7:$D$174,2,FALSE)</f>
        <v/>
      </c>
      <c r="CS431" s="226">
        <f>AT431</f>
        <v/>
      </c>
      <c r="CT431" s="222" t="n">
        <v>0</v>
      </c>
      <c r="CU431" s="227" t="n"/>
      <c r="CV431" s="145">
        <f>IF(AX431&gt;0,1,0)</f>
        <v/>
      </c>
      <c r="CW431" s="145">
        <f>IF(AY431&gt;0,1,0)</f>
        <v/>
      </c>
      <c r="CX431" s="52" t="n">
        <v>0</v>
      </c>
      <c r="DM431">
        <f>IF(LOWER(T431)="ILS",12,1)*Y431/VLOOKUP($T431,CPC_USDConversion_xlTbl[[Currency2]:[Units/1 USD]],2,FALSE)</f>
        <v/>
      </c>
    </row>
    <row r="432">
      <c r="B432" s="113" t="n">
        <v>108413</v>
      </c>
      <c r="C432" s="113" t="n">
        <v>90657</v>
      </c>
      <c r="D432" s="113" t="n">
        <v>37830</v>
      </c>
      <c r="E432" s="114" t="inlineStr">
        <is>
          <t>Mitchell Fardell</t>
        </is>
      </c>
      <c r="F432" s="152" t="inlineStr">
        <is>
          <t>Major Account Manager</t>
        </is>
      </c>
      <c r="G432" s="113" t="inlineStr">
        <is>
          <t>ANZ Major Accounts Northern Region</t>
        </is>
      </c>
      <c r="H432" s="113" t="inlineStr">
        <is>
          <t>David Plummer</t>
        </is>
      </c>
      <c r="I432" s="113" t="inlineStr">
        <is>
          <t>Ian Raper</t>
        </is>
      </c>
      <c r="J432" s="114" t="inlineStr">
        <is>
          <t>Sharat Sinha</t>
        </is>
      </c>
      <c r="K432" s="114" t="inlineStr">
        <is>
          <t>Sharat Sinha</t>
        </is>
      </c>
      <c r="L432" s="113" t="inlineStr">
        <is>
          <t>APAC Sales</t>
        </is>
      </c>
      <c r="M432" s="115" t="n">
        <v>1</v>
      </c>
      <c r="N432" s="151">
        <f>LEFT(CA432,3)</f>
        <v/>
      </c>
      <c r="O432" s="216" t="n">
        <v>43556</v>
      </c>
      <c r="P432" s="118">
        <f>($D$5-O432)/365</f>
        <v/>
      </c>
      <c r="Q432" s="119">
        <f>Q432</f>
        <v/>
      </c>
      <c r="R432" s="52" t="n"/>
      <c r="S432" s="120" t="inlineStr">
        <is>
          <t>Australia</t>
        </is>
      </c>
      <c r="T432" s="120" t="inlineStr">
        <is>
          <t>AUD</t>
        </is>
      </c>
      <c r="U432" s="120" t="n">
        <v>234500</v>
      </c>
      <c r="V432" s="120" t="n">
        <v>109390.9090909091</v>
      </c>
      <c r="W432" s="120" t="n"/>
      <c r="X432" s="120">
        <f>W432+V432+U432</f>
        <v/>
      </c>
      <c r="Y432" s="121" t="n"/>
      <c r="Z432" s="121" t="n"/>
      <c r="AA432" s="122" t="n"/>
      <c r="AB432" s="122" t="n"/>
      <c r="AC432" s="122" t="n"/>
      <c r="AD432" s="123">
        <f>AC432+AB432+AA432</f>
        <v/>
      </c>
      <c r="AE432" s="124">
        <f>IFERROR(AD432/X432-1,"")</f>
        <v/>
      </c>
      <c r="AF432" s="217">
        <f>IF(LOWER(T432)="ILS",12,1)*X432/VLOOKUP($T432,CPC_USDConversion_xlTbl[[Currency2]:[Units/1 USD]],2,FALSE)</f>
        <v/>
      </c>
      <c r="AG432" s="217">
        <f>IF(LOWER(T432)="ILS",12,1)*AD432/VLOOKUP($T432,CPC_USDConversion_xlTbl[[Currency2]:[Units/1 USD]],2,FALSE)</f>
        <v/>
      </c>
      <c r="AH432" s="126">
        <f>AF432/VLOOKUP($S432,'CP$'!$B$5:$D$74,2,FALSE)</f>
        <v/>
      </c>
      <c r="AI432" s="126">
        <f>AG432/VLOOKUP($S432,'CP$'!$B$5:$D$74,2,FALSE)</f>
        <v/>
      </c>
      <c r="AJ432" s="52" t="n"/>
      <c r="AK432" s="127" t="inlineStr">
        <is>
          <t>Sales Variable</t>
        </is>
      </c>
      <c r="AL432" s="218" t="n"/>
      <c r="AM432" s="129" t="n"/>
      <c r="AN432" s="121" t="n"/>
      <c r="AO432" s="130" t="n"/>
      <c r="AP432" s="131">
        <f>IFERROR(AO432/AM432,"")</f>
        <v/>
      </c>
      <c r="AQ432" s="219">
        <f>AO432*CC432</f>
        <v/>
      </c>
      <c r="AR432" s="219" t="n"/>
      <c r="AS432" s="220">
        <f>AQ432-AR432</f>
        <v/>
      </c>
      <c r="AT432" s="217">
        <f>AS432/VLOOKUP($T432,'USD Converstion'!$C$7:$D$174,2,FALSE)</f>
        <v/>
      </c>
      <c r="AU432" s="52" t="n"/>
      <c r="AV432" s="221" t="n"/>
      <c r="AW432" s="222" t="n"/>
      <c r="AX432" s="222" t="n"/>
      <c r="AY432" s="223" t="n"/>
      <c r="AZ432" s="52" t="n"/>
      <c r="BA432" s="137" t="n"/>
      <c r="BB432" s="138" t="inlineStr">
        <is>
          <t xml:space="preserve"> </t>
        </is>
      </c>
      <c r="BC432" s="52" t="n"/>
      <c r="BD432" s="219" t="n">
        <v>180000</v>
      </c>
      <c r="BE432" s="219" t="n">
        <v>120000</v>
      </c>
      <c r="BF432" s="219" t="n"/>
      <c r="BG432" s="120">
        <f>BF432+BE432+BD432</f>
        <v/>
      </c>
      <c r="BH432" s="217">
        <f>IF(LOWER(T432)="ILS",12,1)*BG432/VLOOKUP($T432,CPC_USDConversion_xlTbl[[Currency2]:[Units/1 USD]],2,FALSE)</f>
        <v/>
      </c>
      <c r="BI432" s="224">
        <f>BH432/VLOOKUP($S432,'CP$'!$B$5:$D$74,2,FALSE)</f>
        <v/>
      </c>
      <c r="BJ432" s="140" t="n">
        <v>240000</v>
      </c>
      <c r="BK432" s="140" t="n">
        <v>335000</v>
      </c>
      <c r="BL432" s="141">
        <f>IFERROR(U432/X432,"")</f>
        <v/>
      </c>
      <c r="BM432" s="141">
        <f>IFERROR(V432/X432,"")</f>
        <v/>
      </c>
      <c r="BN432" s="141">
        <f>IFERROR(W432/X432,"")</f>
        <v/>
      </c>
      <c r="BO432" s="141">
        <f>IFERROR(AA432/AD432,"")</f>
        <v/>
      </c>
      <c r="BP432" s="141">
        <f>IFERROR(AB432/AD432,"")</f>
        <v/>
      </c>
      <c r="BQ432" s="141">
        <f>IFERROR(AC432/AD432,"")</f>
        <v/>
      </c>
      <c r="BR432" s="119" t="n">
        <v>3</v>
      </c>
      <c r="BS432" s="119" t="n">
        <v>2</v>
      </c>
      <c r="BT432" s="119" t="n">
        <v>4</v>
      </c>
      <c r="BU432" s="119" t="n"/>
      <c r="BV432" s="119" t="n"/>
      <c r="BW432" s="119" t="n"/>
      <c r="BX432" s="119" t="n"/>
      <c r="BY432" s="119" t="n"/>
      <c r="BZ432" s="119" t="inlineStr">
        <is>
          <t>Employee</t>
        </is>
      </c>
      <c r="CA432" s="142" t="inlineStr">
        <is>
          <t>S43P</t>
        </is>
      </c>
      <c r="CB432" s="131" t="n">
        <v>1</v>
      </c>
      <c r="CC432" s="143">
        <f>IF(P432&gt;1,1,P432)*CB432</f>
        <v/>
      </c>
      <c r="CD432" s="143" t="n"/>
      <c r="CE432" s="222" t="n"/>
      <c r="CF432" s="86" t="n"/>
      <c r="CG432" s="219" t="n">
        <v>292882.9268292683</v>
      </c>
      <c r="CH432" s="217">
        <f>IF(LOWER(T432)="ILS",12,1)*CG432/VLOOKUP($T432,CPC_USDConversion_xlTbl[[Currency2]:[Units/1 USD]],2,FALSE)</f>
        <v/>
      </c>
      <c r="CI432" s="225">
        <f>AF432</f>
        <v/>
      </c>
      <c r="CJ432" s="225">
        <f>IFERROR(CI432-CH432,"")</f>
        <v/>
      </c>
      <c r="CK432" s="140">
        <f>ROUND(AN432*CC432,-2)</f>
        <v/>
      </c>
      <c r="CL432" s="217">
        <f>CK432/VLOOKUP($T432,'USD Converstion'!$C$7:$D$174,2,FALSE)</f>
        <v/>
      </c>
      <c r="CM432" s="145">
        <f>IF(AD432&gt;X432,1,0)</f>
        <v/>
      </c>
      <c r="CN432" s="225">
        <f>IF(CM432&gt;0,AG432,0)</f>
        <v/>
      </c>
      <c r="CO432" s="225">
        <f>IF(CM432=0,0,AF432)</f>
        <v/>
      </c>
      <c r="CP432" s="146" t="n">
        <v>0</v>
      </c>
      <c r="CQ432" s="147" t="inlineStr">
        <is>
          <t>Regular</t>
        </is>
      </c>
      <c r="CR432" s="225">
        <f>AM432/VLOOKUP(T432,'USD Converstion'!$C$7:$D$174,2,FALSE)</f>
        <v/>
      </c>
      <c r="CS432" s="226">
        <f>AT432</f>
        <v/>
      </c>
      <c r="CT432" s="222" t="n">
        <v>0</v>
      </c>
      <c r="CU432" s="227" t="n"/>
      <c r="CV432" s="145">
        <f>IF(AX432&gt;0,1,0)</f>
        <v/>
      </c>
      <c r="CW432" s="145">
        <f>IF(AY432&gt;0,1,0)</f>
        <v/>
      </c>
      <c r="CX432" s="52" t="n">
        <v>0</v>
      </c>
      <c r="DM432">
        <f>IF(LOWER(T432)="ILS",12,1)*Y432/VLOOKUP($T432,CPC_USDConversion_xlTbl[[Currency2]:[Units/1 USD]],2,FALSE)</f>
        <v/>
      </c>
    </row>
    <row r="433">
      <c r="B433" s="113" t="n">
        <v>113391</v>
      </c>
      <c r="C433" s="113" t="n">
        <v>37394</v>
      </c>
      <c r="D433" s="113" t="n">
        <v>96652</v>
      </c>
      <c r="E433" s="114" t="inlineStr">
        <is>
          <t>Nicole Boland</t>
        </is>
      </c>
      <c r="F433" s="152" t="inlineStr">
        <is>
          <t>Office Manager</t>
        </is>
      </c>
      <c r="G433" s="113" t="inlineStr">
        <is>
          <t>ANZ Sales</t>
        </is>
      </c>
      <c r="H433" s="113" t="inlineStr">
        <is>
          <t>Ian Raper</t>
        </is>
      </c>
      <c r="I433" s="113" t="inlineStr">
        <is>
          <t>Ian Raper</t>
        </is>
      </c>
      <c r="J433" s="114" t="inlineStr">
        <is>
          <t>Sharat Sinha</t>
        </is>
      </c>
      <c r="K433" s="114" t="inlineStr">
        <is>
          <t>Sharat Sinha</t>
        </is>
      </c>
      <c r="L433" s="113" t="inlineStr">
        <is>
          <t>APAC Sales</t>
        </is>
      </c>
      <c r="M433" s="115" t="n">
        <v>1</v>
      </c>
      <c r="N433" s="151">
        <f>LEFT(CA433,3)</f>
        <v/>
      </c>
      <c r="O433" s="216" t="n">
        <v>43886</v>
      </c>
      <c r="P433" s="118">
        <f>($D$5-O433)/365</f>
        <v/>
      </c>
      <c r="Q433" s="119">
        <f>Q433</f>
        <v/>
      </c>
      <c r="R433" s="52" t="n"/>
      <c r="S433" s="120" t="inlineStr">
        <is>
          <t>Australia</t>
        </is>
      </c>
      <c r="T433" s="120" t="inlineStr">
        <is>
          <t>AUD</t>
        </is>
      </c>
      <c r="U433" s="120" t="n">
        <v>103250</v>
      </c>
      <c r="V433" s="120" t="n"/>
      <c r="W433" s="120" t="n">
        <v>5261.904761904761</v>
      </c>
      <c r="X433" s="120">
        <f>W433+V433+U433</f>
        <v/>
      </c>
      <c r="Y433" s="121" t="n"/>
      <c r="Z433" s="121" t="n"/>
      <c r="AA433" s="122" t="n"/>
      <c r="AB433" s="122" t="n"/>
      <c r="AC433" s="122" t="n"/>
      <c r="AD433" s="123">
        <f>AC433+AB433+AA433</f>
        <v/>
      </c>
      <c r="AE433" s="124">
        <f>IFERROR(AD433/X433-1,"")</f>
        <v/>
      </c>
      <c r="AF433" s="217">
        <f>IF(LOWER(T433)="ILS",12,1)*X433/VLOOKUP($T433,CPC_USDConversion_xlTbl[[Currency2]:[Units/1 USD]],2,FALSE)</f>
        <v/>
      </c>
      <c r="AG433" s="217">
        <f>IF(LOWER(T433)="ILS",12,1)*AD433/VLOOKUP($T433,CPC_USDConversion_xlTbl[[Currency2]:[Units/1 USD]],2,FALSE)</f>
        <v/>
      </c>
      <c r="AH433" s="126">
        <f>AF433/VLOOKUP($S433,'CP$'!$B$5:$D$74,2,FALSE)</f>
        <v/>
      </c>
      <c r="AI433" s="126">
        <f>AG433/VLOOKUP($S433,'CP$'!$B$5:$D$74,2,FALSE)</f>
        <v/>
      </c>
      <c r="AJ433" s="52" t="n"/>
      <c r="AK433" s="127" t="inlineStr">
        <is>
          <t>Target Bonus</t>
        </is>
      </c>
      <c r="AL433" s="218" t="n"/>
      <c r="AM433" s="129" t="n">
        <v>5000</v>
      </c>
      <c r="AN433" s="121" t="n"/>
      <c r="AO433" s="130" t="n"/>
      <c r="AP433" s="131">
        <f>IFERROR(AO433/AM433,"")</f>
        <v/>
      </c>
      <c r="AQ433" s="219">
        <f>AO433*CC433</f>
        <v/>
      </c>
      <c r="AR433" s="219" t="n"/>
      <c r="AS433" s="220">
        <f>AQ433-AR433</f>
        <v/>
      </c>
      <c r="AT433" s="217">
        <f>AS433/VLOOKUP($T433,'USD Converstion'!$C$7:$D$174,2,FALSE)</f>
        <v/>
      </c>
      <c r="AU433" s="52" t="n"/>
      <c r="AV433" s="221" t="n"/>
      <c r="AW433" s="222" t="n"/>
      <c r="AX433" s="222" t="n"/>
      <c r="AY433" s="223" t="n"/>
      <c r="AZ433" s="52" t="n"/>
      <c r="BA433" s="137" t="n"/>
      <c r="BB433" s="138" t="inlineStr">
        <is>
          <t xml:space="preserve"> </t>
        </is>
      </c>
      <c r="BC433" s="52" t="n"/>
      <c r="BD433" s="219" t="n"/>
      <c r="BE433" s="219" t="n"/>
      <c r="BF433" s="219" t="n"/>
      <c r="BG433" s="120">
        <f>BF433+BE433+BD433</f>
        <v/>
      </c>
      <c r="BH433" s="217">
        <f>IF(LOWER(T433)="ILS",12,1)*BG433/VLOOKUP($T433,CPC_USDConversion_xlTbl[[Currency2]:[Units/1 USD]],2,FALSE)</f>
        <v/>
      </c>
      <c r="BI433" s="224">
        <f>BH433/VLOOKUP($S433,'CP$'!$B$5:$D$74,2,FALSE)</f>
        <v/>
      </c>
      <c r="BJ433" s="140" t="n">
        <v>75000</v>
      </c>
      <c r="BK433" s="140" t="n">
        <v>100000</v>
      </c>
      <c r="BL433" s="141">
        <f>IFERROR(U433/X433,"")</f>
        <v/>
      </c>
      <c r="BM433" s="141">
        <f>IFERROR(V433/X433,"")</f>
        <v/>
      </c>
      <c r="BN433" s="141">
        <f>IFERROR(W433/X433,"")</f>
        <v/>
      </c>
      <c r="BO433" s="141">
        <f>IFERROR(AA433/AD433,"")</f>
        <v/>
      </c>
      <c r="BP433" s="141">
        <f>IFERROR(AB433/AD433,"")</f>
        <v/>
      </c>
      <c r="BQ433" s="141">
        <f>IFERROR(AC433/AD433,"")</f>
        <v/>
      </c>
      <c r="BR433" s="119" t="n"/>
      <c r="BS433" s="119" t="n"/>
      <c r="BT433" s="119" t="n">
        <v>4</v>
      </c>
      <c r="BU433" s="119" t="n"/>
      <c r="BV433" s="119" t="n"/>
      <c r="BW433" s="119" t="n"/>
      <c r="BX433" s="119" t="n"/>
      <c r="BY433" s="119" t="n"/>
      <c r="BZ433" s="119" t="inlineStr">
        <is>
          <t>Employee</t>
        </is>
      </c>
      <c r="CA433" s="142" t="inlineStr">
        <is>
          <t>P53P</t>
        </is>
      </c>
      <c r="CB433" s="131" t="n">
        <v>1</v>
      </c>
      <c r="CC433" s="143">
        <f>IF(P433&gt;1,1,P433)*CB433</f>
        <v/>
      </c>
      <c r="CD433" s="143" t="n"/>
      <c r="CE433" s="222" t="n"/>
      <c r="CF433" s="86" t="n"/>
      <c r="CG433" s="219" t="n">
        <v>78248.78048780489</v>
      </c>
      <c r="CH433" s="217">
        <f>IF(LOWER(T433)="ILS",12,1)*CG433/VLOOKUP($T433,CPC_USDConversion_xlTbl[[Currency2]:[Units/1 USD]],2,FALSE)</f>
        <v/>
      </c>
      <c r="CI433" s="225">
        <f>AF433</f>
        <v/>
      </c>
      <c r="CJ433" s="225">
        <f>IFERROR(CI433-CH433,"")</f>
        <v/>
      </c>
      <c r="CK433" s="140">
        <f>ROUND(AN433*CC433,-2)</f>
        <v/>
      </c>
      <c r="CL433" s="217">
        <f>CK433/VLOOKUP($T433,'USD Converstion'!$C$7:$D$174,2,FALSE)</f>
        <v/>
      </c>
      <c r="CM433" s="145">
        <f>IF(AD433&gt;X433,1,0)</f>
        <v/>
      </c>
      <c r="CN433" s="225">
        <f>IF(CM433&gt;0,AG433,0)</f>
        <v/>
      </c>
      <c r="CO433" s="225">
        <f>IF(CM433=0,0,AF433)</f>
        <v/>
      </c>
      <c r="CP433" s="146" t="n">
        <v>0</v>
      </c>
      <c r="CQ433" s="147" t="inlineStr">
        <is>
          <t>Regular</t>
        </is>
      </c>
      <c r="CR433" s="225">
        <f>AM433/VLOOKUP(T433,'USD Converstion'!$C$7:$D$174,2,FALSE)</f>
        <v/>
      </c>
      <c r="CS433" s="226">
        <f>AT433</f>
        <v/>
      </c>
      <c r="CT433" s="222" t="n">
        <v>0</v>
      </c>
      <c r="CU433" s="227" t="n"/>
      <c r="CV433" s="145">
        <f>IF(AX433&gt;0,1,0)</f>
        <v/>
      </c>
      <c r="CW433" s="145">
        <f>IF(AY433&gt;0,1,0)</f>
        <v/>
      </c>
      <c r="CX433" s="52" t="n">
        <v>0</v>
      </c>
      <c r="DM433">
        <f>IF(LOWER(T433)="ILS",12,1)*Y433/VLOOKUP($T433,CPC_USDConversion_xlTbl[[Currency2]:[Units/1 USD]],2,FALSE)</f>
        <v/>
      </c>
    </row>
    <row r="434">
      <c r="B434" s="113" t="n">
        <v>114318</v>
      </c>
      <c r="C434" s="113" t="n">
        <v>47435</v>
      </c>
      <c r="D434" s="113" t="n">
        <v>115315</v>
      </c>
      <c r="E434" s="114" t="inlineStr">
        <is>
          <t>Patrick Baker</t>
        </is>
      </c>
      <c r="F434" s="152" t="inlineStr">
        <is>
          <t>Territory Manager</t>
        </is>
      </c>
      <c r="G434" s="113" t="inlineStr">
        <is>
          <t>ANZ Major Accounts Southern Area</t>
        </is>
      </c>
      <c r="H434" s="113" t="inlineStr">
        <is>
          <t>Timothy Bessant</t>
        </is>
      </c>
      <c r="I434" s="113" t="inlineStr">
        <is>
          <t>Ian Raper</t>
        </is>
      </c>
      <c r="J434" s="114" t="inlineStr">
        <is>
          <t>Sharat Sinha</t>
        </is>
      </c>
      <c r="K434" s="114" t="inlineStr">
        <is>
          <t>Sharat Sinha</t>
        </is>
      </c>
      <c r="L434" s="113" t="inlineStr">
        <is>
          <t>APAC Sales</t>
        </is>
      </c>
      <c r="M434" s="115" t="n">
        <v>1</v>
      </c>
      <c r="N434" s="151">
        <f>LEFT(CA434,3)</f>
        <v/>
      </c>
      <c r="O434" s="216" t="n">
        <v>43717</v>
      </c>
      <c r="P434" s="118">
        <f>($D$5-O434)/365</f>
        <v/>
      </c>
      <c r="Q434" s="119">
        <f>Q434</f>
        <v/>
      </c>
      <c r="R434" s="52" t="n"/>
      <c r="S434" s="120" t="inlineStr">
        <is>
          <t>Australia</t>
        </is>
      </c>
      <c r="T434" s="120" t="inlineStr">
        <is>
          <t>AUD</t>
        </is>
      </c>
      <c r="U434" s="120" t="n">
        <v>170750</v>
      </c>
      <c r="V434" s="120" t="n">
        <v>78481.81818181818</v>
      </c>
      <c r="W434" s="120" t="n"/>
      <c r="X434" s="120">
        <f>W434+V434+U434</f>
        <v/>
      </c>
      <c r="Y434" s="121" t="n"/>
      <c r="Z434" s="121" t="n"/>
      <c r="AA434" s="122" t="n"/>
      <c r="AB434" s="122" t="n"/>
      <c r="AC434" s="122" t="n"/>
      <c r="AD434" s="123">
        <f>AC434+AB434+AA434</f>
        <v/>
      </c>
      <c r="AE434" s="124">
        <f>IFERROR(AD434/X434-1,"")</f>
        <v/>
      </c>
      <c r="AF434" s="217">
        <f>IF(LOWER(T434)="ILS",12,1)*X434/VLOOKUP($T434,CPC_USDConversion_xlTbl[[Currency2]:[Units/1 USD]],2,FALSE)</f>
        <v/>
      </c>
      <c r="AG434" s="217">
        <f>IF(LOWER(T434)="ILS",12,1)*AD434/VLOOKUP($T434,CPC_USDConversion_xlTbl[[Currency2]:[Units/1 USD]],2,FALSE)</f>
        <v/>
      </c>
      <c r="AH434" s="126">
        <f>AF434/VLOOKUP($S434,'CP$'!$B$5:$D$74,2,FALSE)</f>
        <v/>
      </c>
      <c r="AI434" s="126">
        <f>AG434/VLOOKUP($S434,'CP$'!$B$5:$D$74,2,FALSE)</f>
        <v/>
      </c>
      <c r="AJ434" s="52" t="n"/>
      <c r="AK434" s="127" t="inlineStr">
        <is>
          <t>Sales Variable</t>
        </is>
      </c>
      <c r="AL434" s="218" t="n"/>
      <c r="AM434" s="129" t="n"/>
      <c r="AN434" s="121" t="n"/>
      <c r="AO434" s="130" t="n"/>
      <c r="AP434" s="131">
        <f>IFERROR(AO434/AM434,"")</f>
        <v/>
      </c>
      <c r="AQ434" s="219">
        <f>AO434*CC434</f>
        <v/>
      </c>
      <c r="AR434" s="219" t="n"/>
      <c r="AS434" s="220">
        <f>AQ434-AR434</f>
        <v/>
      </c>
      <c r="AT434" s="217">
        <f>AS434/VLOOKUP($T434,'USD Converstion'!$C$7:$D$174,2,FALSE)</f>
        <v/>
      </c>
      <c r="AU434" s="52" t="n"/>
      <c r="AV434" s="221" t="n"/>
      <c r="AW434" s="222" t="n"/>
      <c r="AX434" s="222" t="n"/>
      <c r="AY434" s="223" t="n"/>
      <c r="AZ434" s="52" t="n"/>
      <c r="BA434" s="137" t="n"/>
      <c r="BB434" s="138" t="inlineStr">
        <is>
          <t xml:space="preserve"> </t>
        </is>
      </c>
      <c r="BC434" s="52" t="n"/>
      <c r="BD434" s="219" t="n">
        <v>129000</v>
      </c>
      <c r="BE434" s="219" t="n">
        <v>86000</v>
      </c>
      <c r="BF434" s="219" t="n"/>
      <c r="BG434" s="120">
        <f>BF434+BE434+BD434</f>
        <v/>
      </c>
      <c r="BH434" s="217">
        <f>IF(LOWER(T434)="ILS",12,1)*BG434/VLOOKUP($T434,CPC_USDConversion_xlTbl[[Currency2]:[Units/1 USD]],2,FALSE)</f>
        <v/>
      </c>
      <c r="BI434" s="224">
        <f>BH434/VLOOKUP($S434,'CP$'!$B$5:$D$74,2,FALSE)</f>
        <v/>
      </c>
      <c r="BJ434" s="140" t="n">
        <v>150000</v>
      </c>
      <c r="BK434" s="140" t="n">
        <v>270000</v>
      </c>
      <c r="BL434" s="141">
        <f>IFERROR(U434/X434,"")</f>
        <v/>
      </c>
      <c r="BM434" s="141">
        <f>IFERROR(V434/X434,"")</f>
        <v/>
      </c>
      <c r="BN434" s="141">
        <f>IFERROR(W434/X434,"")</f>
        <v/>
      </c>
      <c r="BO434" s="141">
        <f>IFERROR(AA434/AD434,"")</f>
        <v/>
      </c>
      <c r="BP434" s="141">
        <f>IFERROR(AB434/AD434,"")</f>
        <v/>
      </c>
      <c r="BQ434" s="141">
        <f>IFERROR(AC434/AD434,"")</f>
        <v/>
      </c>
      <c r="BR434" s="119" t="n"/>
      <c r="BS434" s="119" t="n">
        <v>2</v>
      </c>
      <c r="BT434" s="119" t="n">
        <v>4</v>
      </c>
      <c r="BU434" s="119" t="n"/>
      <c r="BV434" s="119" t="n"/>
      <c r="BW434" s="119" t="n"/>
      <c r="BX434" s="119" t="n"/>
      <c r="BY434" s="119" t="n"/>
      <c r="BZ434" s="119" t="inlineStr">
        <is>
          <t>Employee</t>
        </is>
      </c>
      <c r="CA434" s="142" t="inlineStr">
        <is>
          <t>S53P</t>
        </is>
      </c>
      <c r="CB434" s="131" t="n">
        <v>1</v>
      </c>
      <c r="CC434" s="143">
        <f>IF(P434&gt;1,1,P434)*CB434</f>
        <v/>
      </c>
      <c r="CD434" s="143" t="n"/>
      <c r="CE434" s="222" t="n"/>
      <c r="CF434" s="86" t="n"/>
      <c r="CG434" s="219" t="n">
        <v>209956.0975609756</v>
      </c>
      <c r="CH434" s="217">
        <f>IF(LOWER(T434)="ILS",12,1)*CG434/VLOOKUP($T434,CPC_USDConversion_xlTbl[[Currency2]:[Units/1 USD]],2,FALSE)</f>
        <v/>
      </c>
      <c r="CI434" s="225">
        <f>AF434</f>
        <v/>
      </c>
      <c r="CJ434" s="225">
        <f>IFERROR(CI434-CH434,"")</f>
        <v/>
      </c>
      <c r="CK434" s="140">
        <f>ROUND(AN434*CC434,-2)</f>
        <v/>
      </c>
      <c r="CL434" s="217">
        <f>CK434/VLOOKUP($T434,'USD Converstion'!$C$7:$D$174,2,FALSE)</f>
        <v/>
      </c>
      <c r="CM434" s="145">
        <f>IF(AD434&gt;X434,1,0)</f>
        <v/>
      </c>
      <c r="CN434" s="225">
        <f>IF(CM434&gt;0,AG434,0)</f>
        <v/>
      </c>
      <c r="CO434" s="225">
        <f>IF(CM434=0,0,AF434)</f>
        <v/>
      </c>
      <c r="CP434" s="146" t="n">
        <v>0</v>
      </c>
      <c r="CQ434" s="147" t="inlineStr">
        <is>
          <t>Regular</t>
        </is>
      </c>
      <c r="CR434" s="225">
        <f>AM434/VLOOKUP(T434,'USD Converstion'!$C$7:$D$174,2,FALSE)</f>
        <v/>
      </c>
      <c r="CS434" s="226">
        <f>AT434</f>
        <v/>
      </c>
      <c r="CT434" s="222" t="n">
        <v>0</v>
      </c>
      <c r="CU434" s="227" t="n"/>
      <c r="CV434" s="145">
        <f>IF(AX434&gt;0,1,0)</f>
        <v/>
      </c>
      <c r="CW434" s="145">
        <f>IF(AY434&gt;0,1,0)</f>
        <v/>
      </c>
      <c r="CX434" s="52" t="n">
        <v>0</v>
      </c>
      <c r="DM434">
        <f>IF(LOWER(T434)="ILS",12,1)*Y434/VLOOKUP($T434,CPC_USDConversion_xlTbl[[Currency2]:[Units/1 USD]],2,FALSE)</f>
        <v/>
      </c>
    </row>
    <row r="435">
      <c r="B435" s="113" t="n">
        <v>137708</v>
      </c>
      <c r="C435" s="113" t="n">
        <v>52629</v>
      </c>
      <c r="D435" s="113" t="n">
        <v>46365</v>
      </c>
      <c r="E435" s="114" t="inlineStr">
        <is>
          <t>Ruth Holmes</t>
        </is>
      </c>
      <c r="F435" s="152" t="inlineStr">
        <is>
          <t>Distribution Manager</t>
        </is>
      </c>
      <c r="G435" s="113" t="inlineStr">
        <is>
          <t>ANZ Sales</t>
        </is>
      </c>
      <c r="H435" s="113" t="inlineStr">
        <is>
          <t>Ian Raper</t>
        </is>
      </c>
      <c r="I435" s="113" t="inlineStr">
        <is>
          <t>Ian Raper</t>
        </is>
      </c>
      <c r="J435" s="114" t="inlineStr">
        <is>
          <t>Sharat Sinha</t>
        </is>
      </c>
      <c r="K435" s="114" t="inlineStr">
        <is>
          <t>Sharat Sinha</t>
        </is>
      </c>
      <c r="L435" s="113" t="inlineStr">
        <is>
          <t>APAC Sales</t>
        </is>
      </c>
      <c r="M435" s="115" t="n">
        <v>1</v>
      </c>
      <c r="N435" s="151">
        <f>LEFT(CA435,3)</f>
        <v/>
      </c>
      <c r="O435" s="216" t="n">
        <v>41148</v>
      </c>
      <c r="P435" s="118">
        <f>($D$5-O435)/365</f>
        <v/>
      </c>
      <c r="Q435" s="119">
        <f>Q435</f>
        <v/>
      </c>
      <c r="R435" s="52" t="n"/>
      <c r="S435" s="120" t="inlineStr">
        <is>
          <t>Australia</t>
        </is>
      </c>
      <c r="T435" s="120" t="inlineStr">
        <is>
          <t>AUD</t>
        </is>
      </c>
      <c r="U435" s="120" t="n">
        <v>114500</v>
      </c>
      <c r="V435" s="120" t="n">
        <v>51209.0909090909</v>
      </c>
      <c r="W435" s="120" t="n"/>
      <c r="X435" s="120">
        <f>W435+V435+U435</f>
        <v/>
      </c>
      <c r="Y435" s="121" t="n"/>
      <c r="Z435" s="121" t="n"/>
      <c r="AA435" s="122" t="n"/>
      <c r="AB435" s="122" t="n"/>
      <c r="AC435" s="122" t="n"/>
      <c r="AD435" s="123">
        <f>AC435+AB435+AA435</f>
        <v/>
      </c>
      <c r="AE435" s="124">
        <f>IFERROR(AD435/X435-1,"")</f>
        <v/>
      </c>
      <c r="AF435" s="217">
        <f>IF(LOWER(T435)="ILS",12,1)*X435/VLOOKUP($T435,CPC_USDConversion_xlTbl[[Currency2]:[Units/1 USD]],2,FALSE)</f>
        <v/>
      </c>
      <c r="AG435" s="217">
        <f>IF(LOWER(T435)="ILS",12,1)*AD435/VLOOKUP($T435,CPC_USDConversion_xlTbl[[Currency2]:[Units/1 USD]],2,FALSE)</f>
        <v/>
      </c>
      <c r="AH435" s="126">
        <f>AF435/VLOOKUP($S435,'CP$'!$B$5:$D$74,2,FALSE)</f>
        <v/>
      </c>
      <c r="AI435" s="126">
        <f>AG435/VLOOKUP($S435,'CP$'!$B$5:$D$74,2,FALSE)</f>
        <v/>
      </c>
      <c r="AJ435" s="52" t="n"/>
      <c r="AK435" s="127" t="inlineStr">
        <is>
          <t>Sales Variable</t>
        </is>
      </c>
      <c r="AL435" s="218" t="n">
        <v>4060</v>
      </c>
      <c r="AM435" s="129" t="n"/>
      <c r="AN435" s="121" t="n"/>
      <c r="AO435" s="130" t="n"/>
      <c r="AP435" s="131">
        <f>IFERROR(AO435/AM435,"")</f>
        <v/>
      </c>
      <c r="AQ435" s="219">
        <f>AO435*CC435</f>
        <v/>
      </c>
      <c r="AR435" s="219" t="n"/>
      <c r="AS435" s="220">
        <f>AQ435-AR435</f>
        <v/>
      </c>
      <c r="AT435" s="217">
        <f>AS435/VLOOKUP($T435,'USD Converstion'!$C$7:$D$174,2,FALSE)</f>
        <v/>
      </c>
      <c r="AU435" s="52" t="n"/>
      <c r="AV435" s="221" t="n"/>
      <c r="AW435" s="222" t="n"/>
      <c r="AX435" s="222" t="n"/>
      <c r="AY435" s="223" t="n"/>
      <c r="AZ435" s="52" t="n"/>
      <c r="BA435" s="137" t="inlineStr">
        <is>
          <t>May, 2020 - Compensation change to Bonus:6090 || August, 2020 - Transfer change from Title:Renewals Manager , Yearly Salary:83,400, Yearly Commission:20,300, Total Compensation:103,700 to Title:Distribution Manager, Yearly Salary:84,000, Yearly Commission:56,000, Total Compensation:140,000</t>
        </is>
      </c>
      <c r="BB435" s="138" t="inlineStr">
        <is>
          <t xml:space="preserve"> </t>
        </is>
      </c>
      <c r="BC435" s="52" t="n"/>
      <c r="BD435" s="219" t="n">
        <v>83400</v>
      </c>
      <c r="BE435" s="219" t="n">
        <v>20300</v>
      </c>
      <c r="BF435" s="219" t="n"/>
      <c r="BG435" s="120">
        <f>BF435+BE435+BD435</f>
        <v/>
      </c>
      <c r="BH435" s="217">
        <f>IF(LOWER(T435)="ILS",12,1)*BG435/VLOOKUP($T435,CPC_USDConversion_xlTbl[[Currency2]:[Units/1 USD]],2,FALSE)</f>
        <v/>
      </c>
      <c r="BI435" s="224">
        <f>BH435/VLOOKUP($S435,'CP$'!$B$5:$D$74,2,FALSE)</f>
        <v/>
      </c>
      <c r="BJ435" s="140" t="n">
        <v>140000</v>
      </c>
      <c r="BK435" s="140" t="n">
        <v>250000</v>
      </c>
      <c r="BL435" s="141">
        <f>IFERROR(U435/X435,"")</f>
        <v/>
      </c>
      <c r="BM435" s="141">
        <f>IFERROR(V435/X435,"")</f>
        <v/>
      </c>
      <c r="BN435" s="141">
        <f>IFERROR(W435/X435,"")</f>
        <v/>
      </c>
      <c r="BO435" s="141">
        <f>IFERROR(AA435/AD435,"")</f>
        <v/>
      </c>
      <c r="BP435" s="141">
        <f>IFERROR(AB435/AD435,"")</f>
        <v/>
      </c>
      <c r="BQ435" s="141">
        <f>IFERROR(AC435/AD435,"")</f>
        <v/>
      </c>
      <c r="BR435" s="119" t="n">
        <v>3</v>
      </c>
      <c r="BS435" s="119" t="n">
        <v>2</v>
      </c>
      <c r="BT435" s="119" t="n">
        <v>4</v>
      </c>
      <c r="BU435" s="119" t="n"/>
      <c r="BV435" s="119" t="n"/>
      <c r="BW435" s="119" t="n"/>
      <c r="BX435" s="119" t="n"/>
      <c r="BY435" s="119" t="n"/>
      <c r="BZ435" s="119" t="inlineStr">
        <is>
          <t>Employee</t>
        </is>
      </c>
      <c r="CA435" s="142" t="inlineStr">
        <is>
          <t>S51P</t>
        </is>
      </c>
      <c r="CB435" s="131" t="n">
        <v>1</v>
      </c>
      <c r="CC435" s="143">
        <f>IF(P435&gt;1,1,P435)*CB435</f>
        <v/>
      </c>
      <c r="CD435" s="143" t="n"/>
      <c r="CE435" s="222" t="n"/>
      <c r="CF435" s="86" t="n"/>
      <c r="CG435" s="219" t="n">
        <v>136785.3658536586</v>
      </c>
      <c r="CH435" s="217">
        <f>IF(LOWER(T435)="ILS",12,1)*CG435/VLOOKUP($T435,CPC_USDConversion_xlTbl[[Currency2]:[Units/1 USD]],2,FALSE)</f>
        <v/>
      </c>
      <c r="CI435" s="225">
        <f>AF435</f>
        <v/>
      </c>
      <c r="CJ435" s="225">
        <f>IFERROR(CI435-CH435,"")</f>
        <v/>
      </c>
      <c r="CK435" s="140">
        <f>ROUND(AN435*CC435,-2)</f>
        <v/>
      </c>
      <c r="CL435" s="217">
        <f>CK435/VLOOKUP($T435,'USD Converstion'!$C$7:$D$174,2,FALSE)</f>
        <v/>
      </c>
      <c r="CM435" s="145">
        <f>IF(AD435&gt;X435,1,0)</f>
        <v/>
      </c>
      <c r="CN435" s="225">
        <f>IF(CM435&gt;0,AG435,0)</f>
        <v/>
      </c>
      <c r="CO435" s="225">
        <f>IF(CM435=0,0,AF435)</f>
        <v/>
      </c>
      <c r="CP435" s="146" t="n">
        <v>0</v>
      </c>
      <c r="CQ435" s="147" t="inlineStr">
        <is>
          <t>Regular</t>
        </is>
      </c>
      <c r="CR435" s="225">
        <f>AM435/VLOOKUP(T435,'USD Converstion'!$C$7:$D$174,2,FALSE)</f>
        <v/>
      </c>
      <c r="CS435" s="226">
        <f>AT435</f>
        <v/>
      </c>
      <c r="CT435" s="222" t="n">
        <v>0</v>
      </c>
      <c r="CU435" s="227" t="n"/>
      <c r="CV435" s="145">
        <f>IF(AX435&gt;0,1,0)</f>
        <v/>
      </c>
      <c r="CW435" s="145">
        <f>IF(AY435&gt;0,1,0)</f>
        <v/>
      </c>
      <c r="CX435" s="52" t="n">
        <v>0</v>
      </c>
      <c r="DM435">
        <f>IF(LOWER(T435)="ILS",12,1)*Y435/VLOOKUP($T435,CPC_USDConversion_xlTbl[[Currency2]:[Units/1 USD]],2,FALSE)</f>
        <v/>
      </c>
    </row>
    <row r="436">
      <c r="B436" s="113" t="n">
        <v>134961</v>
      </c>
      <c r="C436" s="113" t="n">
        <v>71770</v>
      </c>
      <c r="D436" s="113" t="n">
        <v>106126</v>
      </c>
      <c r="E436" s="114" t="inlineStr">
        <is>
          <t>Sam Boelens</t>
        </is>
      </c>
      <c r="F436" s="152" t="inlineStr">
        <is>
          <t>Major Account Manager</t>
        </is>
      </c>
      <c r="G436" s="113" t="inlineStr">
        <is>
          <t>ANZ Major Accounts Southern Area</t>
        </is>
      </c>
      <c r="H436" s="113" t="inlineStr">
        <is>
          <t>Timothy Bessant</t>
        </is>
      </c>
      <c r="I436" s="113" t="inlineStr">
        <is>
          <t>Ian Raper</t>
        </is>
      </c>
      <c r="J436" s="114" t="inlineStr">
        <is>
          <t>Sharat Sinha</t>
        </is>
      </c>
      <c r="K436" s="114" t="inlineStr">
        <is>
          <t>Sharat Sinha</t>
        </is>
      </c>
      <c r="L436" s="113" t="inlineStr">
        <is>
          <t>APAC Sales</t>
        </is>
      </c>
      <c r="M436" s="115" t="n">
        <v>1</v>
      </c>
      <c r="N436" s="151">
        <f>LEFT(CA436,3)</f>
        <v/>
      </c>
      <c r="O436" s="216" t="n">
        <v>43115</v>
      </c>
      <c r="P436" s="118">
        <f>($D$5-O436)/365</f>
        <v/>
      </c>
      <c r="Q436" s="119">
        <f>Q436</f>
        <v/>
      </c>
      <c r="R436" s="52" t="n"/>
      <c r="S436" s="120" t="inlineStr">
        <is>
          <t>Australia</t>
        </is>
      </c>
      <c r="T436" s="120" t="inlineStr">
        <is>
          <t>AUD</t>
        </is>
      </c>
      <c r="U436" s="120" t="n">
        <v>159350</v>
      </c>
      <c r="V436" s="120" t="n">
        <v>72954.54545454546</v>
      </c>
      <c r="W436" s="120" t="n"/>
      <c r="X436" s="120">
        <f>W436+V436+U436</f>
        <v/>
      </c>
      <c r="Y436" s="121" t="n"/>
      <c r="Z436" s="121" t="n"/>
      <c r="AA436" s="122" t="n"/>
      <c r="AB436" s="122" t="n"/>
      <c r="AC436" s="122" t="n"/>
      <c r="AD436" s="123">
        <f>AC436+AB436+AA436</f>
        <v/>
      </c>
      <c r="AE436" s="124">
        <f>IFERROR(AD436/X436-1,"")</f>
        <v/>
      </c>
      <c r="AF436" s="217">
        <f>IF(LOWER(T436)="ILS",12,1)*X436/VLOOKUP($T436,CPC_USDConversion_xlTbl[[Currency2]:[Units/1 USD]],2,FALSE)</f>
        <v/>
      </c>
      <c r="AG436" s="217">
        <f>IF(LOWER(T436)="ILS",12,1)*AD436/VLOOKUP($T436,CPC_USDConversion_xlTbl[[Currency2]:[Units/1 USD]],2,FALSE)</f>
        <v/>
      </c>
      <c r="AH436" s="126">
        <f>AF436/VLOOKUP($S436,'CP$'!$B$5:$D$74,2,FALSE)</f>
        <v/>
      </c>
      <c r="AI436" s="126">
        <f>AG436/VLOOKUP($S436,'CP$'!$B$5:$D$74,2,FALSE)</f>
        <v/>
      </c>
      <c r="AJ436" s="52" t="n"/>
      <c r="AK436" s="127" t="inlineStr">
        <is>
          <t>Sales Variable</t>
        </is>
      </c>
      <c r="AL436" s="218" t="n"/>
      <c r="AM436" s="129" t="n"/>
      <c r="AN436" s="121" t="n"/>
      <c r="AO436" s="130" t="n"/>
      <c r="AP436" s="131">
        <f>IFERROR(AO436/AM436,"")</f>
        <v/>
      </c>
      <c r="AQ436" s="219">
        <f>AO436*CC436</f>
        <v/>
      </c>
      <c r="AR436" s="219" t="n"/>
      <c r="AS436" s="220">
        <f>AQ436-AR436</f>
        <v/>
      </c>
      <c r="AT436" s="217">
        <f>AS436/VLOOKUP($T436,'USD Converstion'!$C$7:$D$174,2,FALSE)</f>
        <v/>
      </c>
      <c r="AU436" s="52" t="n"/>
      <c r="AV436" s="221" t="n">
        <v>43957</v>
      </c>
      <c r="AW436" s="222" t="n">
        <v>38975.52427184465</v>
      </c>
      <c r="AX436" s="222" t="n"/>
      <c r="AY436" s="223" t="n"/>
      <c r="AZ436" s="52" t="n"/>
      <c r="BA436" s="137" t="n"/>
      <c r="BB436" s="138" t="inlineStr">
        <is>
          <t xml:space="preserve"> </t>
        </is>
      </c>
      <c r="BC436" s="52" t="n"/>
      <c r="BD436" s="219" t="n">
        <v>108000</v>
      </c>
      <c r="BE436" s="219" t="n">
        <v>72000</v>
      </c>
      <c r="BF436" s="219" t="n"/>
      <c r="BG436" s="120">
        <f>BF436+BE436+BD436</f>
        <v/>
      </c>
      <c r="BH436" s="217">
        <f>IF(LOWER(T436)="ILS",12,1)*BG436/VLOOKUP($T436,CPC_USDConversion_xlTbl[[Currency2]:[Units/1 USD]],2,FALSE)</f>
        <v/>
      </c>
      <c r="BI436" s="224">
        <f>BH436/VLOOKUP($S436,'CP$'!$B$5:$D$74,2,FALSE)</f>
        <v/>
      </c>
      <c r="BJ436" s="140" t="n">
        <v>150000</v>
      </c>
      <c r="BK436" s="140" t="n">
        <v>270000</v>
      </c>
      <c r="BL436" s="141">
        <f>IFERROR(U436/X436,"")</f>
        <v/>
      </c>
      <c r="BM436" s="141">
        <f>IFERROR(V436/X436,"")</f>
        <v/>
      </c>
      <c r="BN436" s="141">
        <f>IFERROR(W436/X436,"")</f>
        <v/>
      </c>
      <c r="BO436" s="141">
        <f>IFERROR(AA436/AD436,"")</f>
        <v/>
      </c>
      <c r="BP436" s="141">
        <f>IFERROR(AB436/AD436,"")</f>
        <v/>
      </c>
      <c r="BQ436" s="141">
        <f>IFERROR(AC436/AD436,"")</f>
        <v/>
      </c>
      <c r="BR436" s="119" t="n">
        <v>5</v>
      </c>
      <c r="BS436" s="119" t="n">
        <v>4</v>
      </c>
      <c r="BT436" s="119" t="n">
        <v>4</v>
      </c>
      <c r="BU436" s="119" t="n"/>
      <c r="BV436" s="119" t="n"/>
      <c r="BW436" s="119" t="n"/>
      <c r="BX436" s="119" t="n"/>
      <c r="BY436" s="119" t="n"/>
      <c r="BZ436" s="119" t="inlineStr">
        <is>
          <t>Employee</t>
        </is>
      </c>
      <c r="CA436" s="142" t="inlineStr">
        <is>
          <t>S53P</t>
        </is>
      </c>
      <c r="CB436" s="131" t="n">
        <v>1</v>
      </c>
      <c r="CC436" s="143">
        <f>IF(P436&gt;1,1,P436)*CB436</f>
        <v/>
      </c>
      <c r="CD436" s="143" t="n"/>
      <c r="CE436" s="222" t="n">
        <v>51240.16</v>
      </c>
      <c r="CF436" s="86" t="n"/>
      <c r="CG436" s="219" t="n">
        <v>195126.8292682927</v>
      </c>
      <c r="CH436" s="217">
        <f>IF(LOWER(T436)="ILS",12,1)*CG436/VLOOKUP($T436,CPC_USDConversion_xlTbl[[Currency2]:[Units/1 USD]],2,FALSE)</f>
        <v/>
      </c>
      <c r="CI436" s="225">
        <f>AF436</f>
        <v/>
      </c>
      <c r="CJ436" s="225">
        <f>IFERROR(CI436-CH436,"")</f>
        <v/>
      </c>
      <c r="CK436" s="140">
        <f>ROUND(AN436*CC436,-2)</f>
        <v/>
      </c>
      <c r="CL436" s="217">
        <f>CK436/VLOOKUP($T436,'USD Converstion'!$C$7:$D$174,2,FALSE)</f>
        <v/>
      </c>
      <c r="CM436" s="145">
        <f>IF(AD436&gt;X436,1,0)</f>
        <v/>
      </c>
      <c r="CN436" s="225">
        <f>IF(CM436&gt;0,AG436,0)</f>
        <v/>
      </c>
      <c r="CO436" s="225">
        <f>IF(CM436=0,0,AF436)</f>
        <v/>
      </c>
      <c r="CP436" s="146" t="n">
        <v>0</v>
      </c>
      <c r="CQ436" s="147" t="inlineStr">
        <is>
          <t>Regular</t>
        </is>
      </c>
      <c r="CR436" s="225">
        <f>AM436/VLOOKUP(T436,'USD Converstion'!$C$7:$D$174,2,FALSE)</f>
        <v/>
      </c>
      <c r="CS436" s="226">
        <f>AT436</f>
        <v/>
      </c>
      <c r="CT436" s="222" t="n">
        <v>0</v>
      </c>
      <c r="CU436" s="227" t="n"/>
      <c r="CV436" s="145">
        <f>IF(AX436&gt;0,1,0)</f>
        <v/>
      </c>
      <c r="CW436" s="145">
        <f>IF(AY436&gt;0,1,0)</f>
        <v/>
      </c>
      <c r="CX436" s="52" t="n">
        <v>0</v>
      </c>
      <c r="DM436">
        <f>IF(LOWER(T436)="ILS",12,1)*Y436/VLOOKUP($T436,CPC_USDConversion_xlTbl[[Currency2]:[Units/1 USD]],2,FALSE)</f>
        <v/>
      </c>
    </row>
    <row r="437">
      <c r="B437" s="113" t="n">
        <v>122352</v>
      </c>
      <c r="C437" s="113" t="n">
        <v>95715</v>
      </c>
      <c r="D437" s="113" t="n">
        <v>97795</v>
      </c>
      <c r="E437" s="114" t="inlineStr">
        <is>
          <t>Steven Morton</t>
        </is>
      </c>
      <c r="F437" s="152" t="inlineStr">
        <is>
          <t>Major Account Manager</t>
        </is>
      </c>
      <c r="G437" s="113" t="inlineStr">
        <is>
          <t>ANZ Major Accounts Northern Region</t>
        </is>
      </c>
      <c r="H437" s="113" t="inlineStr">
        <is>
          <t>David Plummer</t>
        </is>
      </c>
      <c r="I437" s="113" t="inlineStr">
        <is>
          <t>Ian Raper</t>
        </is>
      </c>
      <c r="J437" s="114" t="inlineStr">
        <is>
          <t>Sharat Sinha</t>
        </is>
      </c>
      <c r="K437" s="114" t="inlineStr">
        <is>
          <t>Sharat Sinha</t>
        </is>
      </c>
      <c r="L437" s="113" t="inlineStr">
        <is>
          <t>APAC Sales</t>
        </is>
      </c>
      <c r="M437" s="115" t="n">
        <v>1</v>
      </c>
      <c r="N437" s="151">
        <f>LEFT(CA437,3)</f>
        <v/>
      </c>
      <c r="O437" s="216" t="n">
        <v>43269</v>
      </c>
      <c r="P437" s="118">
        <f>($D$5-O437)/365</f>
        <v/>
      </c>
      <c r="Q437" s="119">
        <f>Q437</f>
        <v/>
      </c>
      <c r="R437" s="52" t="n"/>
      <c r="S437" s="120" t="inlineStr">
        <is>
          <t>Australia</t>
        </is>
      </c>
      <c r="T437" s="120" t="inlineStr">
        <is>
          <t>AUD</t>
        </is>
      </c>
      <c r="U437" s="120" t="n">
        <v>203250</v>
      </c>
      <c r="V437" s="120" t="n">
        <v>95754.54545454544</v>
      </c>
      <c r="W437" s="120" t="n"/>
      <c r="X437" s="120">
        <f>W437+V437+U437</f>
        <v/>
      </c>
      <c r="Y437" s="121" t="n"/>
      <c r="Z437" s="121" t="n"/>
      <c r="AA437" s="122" t="n"/>
      <c r="AB437" s="122" t="n"/>
      <c r="AC437" s="122" t="n"/>
      <c r="AD437" s="123">
        <f>AC437+AB437+AA437</f>
        <v/>
      </c>
      <c r="AE437" s="124">
        <f>IFERROR(AD437/X437-1,"")</f>
        <v/>
      </c>
      <c r="AF437" s="217">
        <f>IF(LOWER(T437)="ILS",12,1)*X437/VLOOKUP($T437,CPC_USDConversion_xlTbl[[Currency2]:[Units/1 USD]],2,FALSE)</f>
        <v/>
      </c>
      <c r="AG437" s="217">
        <f>IF(LOWER(T437)="ILS",12,1)*AD437/VLOOKUP($T437,CPC_USDConversion_xlTbl[[Currency2]:[Units/1 USD]],2,FALSE)</f>
        <v/>
      </c>
      <c r="AH437" s="126">
        <f>AF437/VLOOKUP($S437,'CP$'!$B$5:$D$74,2,FALSE)</f>
        <v/>
      </c>
      <c r="AI437" s="126">
        <f>AG437/VLOOKUP($S437,'CP$'!$B$5:$D$74,2,FALSE)</f>
        <v/>
      </c>
      <c r="AJ437" s="52" t="n"/>
      <c r="AK437" s="127" t="inlineStr">
        <is>
          <t>Sales Variable</t>
        </is>
      </c>
      <c r="AL437" s="218" t="n"/>
      <c r="AM437" s="129" t="n"/>
      <c r="AN437" s="121" t="n"/>
      <c r="AO437" s="130" t="n"/>
      <c r="AP437" s="131">
        <f>IFERROR(AO437/AM437,"")</f>
        <v/>
      </c>
      <c r="AQ437" s="219">
        <f>AO437*CC437</f>
        <v/>
      </c>
      <c r="AR437" s="219" t="n"/>
      <c r="AS437" s="220">
        <f>AQ437-AR437</f>
        <v/>
      </c>
      <c r="AT437" s="217">
        <f>AS437/VLOOKUP($T437,'USD Converstion'!$C$7:$D$174,2,FALSE)</f>
        <v/>
      </c>
      <c r="AU437" s="52" t="n"/>
      <c r="AV437" s="221" t="n">
        <v>43957</v>
      </c>
      <c r="AW437" s="222" t="n">
        <v>34154.60194174758</v>
      </c>
      <c r="AX437" s="222" t="n"/>
      <c r="AY437" s="223" t="n"/>
      <c r="AZ437" s="52" t="n"/>
      <c r="BA437" s="137" t="inlineStr">
        <is>
          <t>May, 2020 - Compensation change to RSU:35000 || April, 2020 - Compensation change from Yearly Salary:138000, commission:92000, Total Compensation:230000 to Yearly Salary:155000, commission:105000,Total Compensation:260000</t>
        </is>
      </c>
      <c r="BB437" s="138" t="inlineStr">
        <is>
          <t xml:space="preserve"> </t>
        </is>
      </c>
      <c r="BC437" s="52" t="n"/>
      <c r="BD437" s="219" t="n">
        <v>138000</v>
      </c>
      <c r="BE437" s="219" t="n">
        <v>92000</v>
      </c>
      <c r="BF437" s="219" t="n"/>
      <c r="BG437" s="120">
        <f>BF437+BE437+BD437</f>
        <v/>
      </c>
      <c r="BH437" s="217">
        <f>IF(LOWER(T437)="ILS",12,1)*BG437/VLOOKUP($T437,CPC_USDConversion_xlTbl[[Currency2]:[Units/1 USD]],2,FALSE)</f>
        <v/>
      </c>
      <c r="BI437" s="224">
        <f>BH437/VLOOKUP($S437,'CP$'!$B$5:$D$74,2,FALSE)</f>
        <v/>
      </c>
      <c r="BJ437" s="140" t="n">
        <v>150000</v>
      </c>
      <c r="BK437" s="140" t="n">
        <v>270000</v>
      </c>
      <c r="BL437" s="141">
        <f>IFERROR(U437/X437,"")</f>
        <v/>
      </c>
      <c r="BM437" s="141">
        <f>IFERROR(V437/X437,"")</f>
        <v/>
      </c>
      <c r="BN437" s="141">
        <f>IFERROR(W437/X437,"")</f>
        <v/>
      </c>
      <c r="BO437" s="141">
        <f>IFERROR(AA437/AD437,"")</f>
        <v/>
      </c>
      <c r="BP437" s="141">
        <f>IFERROR(AB437/AD437,"")</f>
        <v/>
      </c>
      <c r="BQ437" s="141">
        <f>IFERROR(AC437/AD437,"")</f>
        <v/>
      </c>
      <c r="BR437" s="119" t="n">
        <v>5</v>
      </c>
      <c r="BS437" s="119" t="n">
        <v>4</v>
      </c>
      <c r="BT437" s="119" t="n">
        <v>4</v>
      </c>
      <c r="BU437" s="119" t="n"/>
      <c r="BV437" s="119" t="n"/>
      <c r="BW437" s="119" t="n"/>
      <c r="BX437" s="119" t="n"/>
      <c r="BY437" s="119" t="n"/>
      <c r="BZ437" s="119" t="inlineStr">
        <is>
          <t>Employee</t>
        </is>
      </c>
      <c r="CA437" s="142" t="inlineStr">
        <is>
          <t>S53P</t>
        </is>
      </c>
      <c r="CB437" s="131" t="n">
        <v>1</v>
      </c>
      <c r="CC437" s="143">
        <f>IF(P437&gt;1,1,P437)*CB437</f>
        <v/>
      </c>
      <c r="CD437" s="143" t="n"/>
      <c r="CE437" s="222" t="n">
        <v>66205.16</v>
      </c>
      <c r="CF437" s="86" t="n"/>
      <c r="CG437" s="219" t="n">
        <v>253858.5365853659</v>
      </c>
      <c r="CH437" s="217">
        <f>IF(LOWER(T437)="ILS",12,1)*CG437/VLOOKUP($T437,CPC_USDConversion_xlTbl[[Currency2]:[Units/1 USD]],2,FALSE)</f>
        <v/>
      </c>
      <c r="CI437" s="225">
        <f>AF437</f>
        <v/>
      </c>
      <c r="CJ437" s="225">
        <f>IFERROR(CI437-CH437,"")</f>
        <v/>
      </c>
      <c r="CK437" s="140">
        <f>ROUND(AN437*CC437,-2)</f>
        <v/>
      </c>
      <c r="CL437" s="217">
        <f>CK437/VLOOKUP($T437,'USD Converstion'!$C$7:$D$174,2,FALSE)</f>
        <v/>
      </c>
      <c r="CM437" s="145">
        <f>IF(AD437&gt;X437,1,0)</f>
        <v/>
      </c>
      <c r="CN437" s="225">
        <f>IF(CM437&gt;0,AG437,0)</f>
        <v/>
      </c>
      <c r="CO437" s="225">
        <f>IF(CM437=0,0,AF437)</f>
        <v/>
      </c>
      <c r="CP437" s="146" t="n">
        <v>0</v>
      </c>
      <c r="CQ437" s="147" t="inlineStr">
        <is>
          <t>Regular</t>
        </is>
      </c>
      <c r="CR437" s="225">
        <f>AM437/VLOOKUP(T437,'USD Converstion'!$C$7:$D$174,2,FALSE)</f>
        <v/>
      </c>
      <c r="CS437" s="226">
        <f>AT437</f>
        <v/>
      </c>
      <c r="CT437" s="222" t="n">
        <v>0</v>
      </c>
      <c r="CU437" s="227" t="n"/>
      <c r="CV437" s="145">
        <f>IF(AX437&gt;0,1,0)</f>
        <v/>
      </c>
      <c r="CW437" s="145">
        <f>IF(AY437&gt;0,1,0)</f>
        <v/>
      </c>
      <c r="CX437" s="52" t="n">
        <v>0</v>
      </c>
      <c r="DM437">
        <f>IF(LOWER(T437)="ILS",12,1)*Y437/VLOOKUP($T437,CPC_USDConversion_xlTbl[[Currency2]:[Units/1 USD]],2,FALSE)</f>
        <v/>
      </c>
    </row>
    <row r="438">
      <c r="B438" s="113" t="n">
        <v>135382</v>
      </c>
      <c r="C438" s="113" t="n">
        <v>80850</v>
      </c>
      <c r="D438" s="113" t="n"/>
      <c r="E438" s="114" t="inlineStr">
        <is>
          <t>Timothy Bessant</t>
        </is>
      </c>
      <c r="F438" s="152" t="inlineStr">
        <is>
          <t>Territory Sales Manager</t>
        </is>
      </c>
      <c r="G438" s="113" t="inlineStr">
        <is>
          <t>ANZ Sales</t>
        </is>
      </c>
      <c r="H438" s="113" t="inlineStr">
        <is>
          <t>Ian Raper</t>
        </is>
      </c>
      <c r="I438" s="113" t="inlineStr">
        <is>
          <t>Ian Raper</t>
        </is>
      </c>
      <c r="J438" s="114" t="inlineStr">
        <is>
          <t>Sharat Sinha</t>
        </is>
      </c>
      <c r="K438" s="114" t="inlineStr">
        <is>
          <t>Sharat Sinha</t>
        </is>
      </c>
      <c r="L438" s="113" t="inlineStr">
        <is>
          <t>APAC Sales</t>
        </is>
      </c>
      <c r="M438" s="115" t="n">
        <v>1</v>
      </c>
      <c r="N438" s="151">
        <f>LEFT(CA438,3)</f>
        <v/>
      </c>
      <c r="O438" s="216" t="n">
        <v>40238</v>
      </c>
      <c r="P438" s="118">
        <f>($D$5-O438)/365</f>
        <v/>
      </c>
      <c r="Q438" s="119">
        <f>Q438</f>
        <v/>
      </c>
      <c r="R438" s="52" t="n"/>
      <c r="S438" s="120" t="inlineStr">
        <is>
          <t>Australia</t>
        </is>
      </c>
      <c r="T438" s="120" t="inlineStr">
        <is>
          <t>AUD</t>
        </is>
      </c>
      <c r="U438" s="120" t="n">
        <v>287000</v>
      </c>
      <c r="V438" s="120" t="n">
        <v>134845.4545454545</v>
      </c>
      <c r="W438" s="120" t="n"/>
      <c r="X438" s="120">
        <f>W438+V438+U438</f>
        <v/>
      </c>
      <c r="Y438" s="121" t="n"/>
      <c r="Z438" s="121" t="n"/>
      <c r="AA438" s="122" t="n"/>
      <c r="AB438" s="122" t="n"/>
      <c r="AC438" s="122" t="n"/>
      <c r="AD438" s="123">
        <f>AC438+AB438+AA438</f>
        <v/>
      </c>
      <c r="AE438" s="124">
        <f>IFERROR(AD438/X438-1,"")</f>
        <v/>
      </c>
      <c r="AF438" s="217">
        <f>IF(LOWER(T438)="ILS",12,1)*X438/VLOOKUP($T438,CPC_USDConversion_xlTbl[[Currency2]:[Units/1 USD]],2,FALSE)</f>
        <v/>
      </c>
      <c r="AG438" s="217">
        <f>IF(LOWER(T438)="ILS",12,1)*AD438/VLOOKUP($T438,CPC_USDConversion_xlTbl[[Currency2]:[Units/1 USD]],2,FALSE)</f>
        <v/>
      </c>
      <c r="AH438" s="126">
        <f>AF438/VLOOKUP($S438,'CP$'!$B$5:$D$74,2,FALSE)</f>
        <v/>
      </c>
      <c r="AI438" s="126">
        <f>AG438/VLOOKUP($S438,'CP$'!$B$5:$D$74,2,FALSE)</f>
        <v/>
      </c>
      <c r="AJ438" s="52" t="n"/>
      <c r="AK438" s="127" t="inlineStr">
        <is>
          <t>Sales Variable</t>
        </is>
      </c>
      <c r="AL438" s="218" t="n"/>
      <c r="AM438" s="129" t="n"/>
      <c r="AN438" s="121" t="n"/>
      <c r="AO438" s="130" t="n"/>
      <c r="AP438" s="131">
        <f>IFERROR(AO438/AM438,"")</f>
        <v/>
      </c>
      <c r="AQ438" s="219">
        <f>AO438*CC438</f>
        <v/>
      </c>
      <c r="AR438" s="219" t="n"/>
      <c r="AS438" s="220">
        <f>AQ438-AR438</f>
        <v/>
      </c>
      <c r="AT438" s="217">
        <f>AS438/VLOOKUP($T438,'USD Converstion'!$C$7:$D$174,2,FALSE)</f>
        <v/>
      </c>
      <c r="AU438" s="52" t="n"/>
      <c r="AV438" s="221" t="n">
        <v>43957</v>
      </c>
      <c r="AW438" s="222" t="n">
        <v>58361.78640776699</v>
      </c>
      <c r="AX438" s="222" t="n"/>
      <c r="AY438" s="223" t="n"/>
      <c r="AZ438" s="52" t="n"/>
      <c r="BA438" s="137" t="n"/>
      <c r="BB438" s="138" t="inlineStr">
        <is>
          <t xml:space="preserve"> </t>
        </is>
      </c>
      <c r="BC438" s="52" t="n"/>
      <c r="BD438" s="219" t="n">
        <v>210000</v>
      </c>
      <c r="BE438" s="219" t="n">
        <v>140000</v>
      </c>
      <c r="BF438" s="219" t="n"/>
      <c r="BG438" s="120">
        <f>BF438+BE438+BD438</f>
        <v/>
      </c>
      <c r="BH438" s="217">
        <f>IF(LOWER(T438)="ILS",12,1)*BG438/VLOOKUP($T438,CPC_USDConversion_xlTbl[[Currency2]:[Units/1 USD]],2,FALSE)</f>
        <v/>
      </c>
      <c r="BI438" s="224">
        <f>BH438/VLOOKUP($S438,'CP$'!$B$5:$D$74,2,FALSE)</f>
        <v/>
      </c>
      <c r="BJ438" s="140" t="n">
        <v>300000</v>
      </c>
      <c r="BK438" s="140" t="n">
        <v>400000</v>
      </c>
      <c r="BL438" s="141">
        <f>IFERROR(U438/X438,"")</f>
        <v/>
      </c>
      <c r="BM438" s="141">
        <f>IFERROR(V438/X438,"")</f>
        <v/>
      </c>
      <c r="BN438" s="141">
        <f>IFERROR(W438/X438,"")</f>
        <v/>
      </c>
      <c r="BO438" s="141">
        <f>IFERROR(AA438/AD438,"")</f>
        <v/>
      </c>
      <c r="BP438" s="141">
        <f>IFERROR(AB438/AD438,"")</f>
        <v/>
      </c>
      <c r="BQ438" s="141">
        <f>IFERROR(AC438/AD438,"")</f>
        <v/>
      </c>
      <c r="BR438" s="119" t="n">
        <v>5</v>
      </c>
      <c r="BS438" s="119" t="n">
        <v>5</v>
      </c>
      <c r="BT438" s="119" t="n">
        <v>4</v>
      </c>
      <c r="BU438" s="119" t="n"/>
      <c r="BV438" s="119" t="n"/>
      <c r="BW438" s="119" t="n"/>
      <c r="BX438" s="119" t="n"/>
      <c r="BY438" s="119" t="n"/>
      <c r="BZ438" s="119" t="inlineStr">
        <is>
          <t>Employee</t>
        </is>
      </c>
      <c r="CA438" s="142" t="inlineStr">
        <is>
          <t>S33M</t>
        </is>
      </c>
      <c r="CB438" s="131" t="n">
        <v>1</v>
      </c>
      <c r="CC438" s="143">
        <f>IF(P438&gt;1,1,P438)*CB438</f>
        <v/>
      </c>
      <c r="CD438" s="143" t="n"/>
      <c r="CE438" s="222" t="n">
        <v>133966.68</v>
      </c>
      <c r="CF438" s="86" t="n"/>
      <c r="CG438" s="219" t="n">
        <v>361175.6097560976</v>
      </c>
      <c r="CH438" s="217">
        <f>IF(LOWER(T438)="ILS",12,1)*CG438/VLOOKUP($T438,CPC_USDConversion_xlTbl[[Currency2]:[Units/1 USD]],2,FALSE)</f>
        <v/>
      </c>
      <c r="CI438" s="225">
        <f>AF438</f>
        <v/>
      </c>
      <c r="CJ438" s="225">
        <f>IFERROR(CI438-CH438,"")</f>
        <v/>
      </c>
      <c r="CK438" s="140">
        <f>ROUND(AN438*CC438,-2)</f>
        <v/>
      </c>
      <c r="CL438" s="217">
        <f>CK438/VLOOKUP($T438,'USD Converstion'!$C$7:$D$174,2,FALSE)</f>
        <v/>
      </c>
      <c r="CM438" s="145">
        <f>IF(AD438&gt;X438,1,0)</f>
        <v/>
      </c>
      <c r="CN438" s="225">
        <f>IF(CM438&gt;0,AG438,0)</f>
        <v/>
      </c>
      <c r="CO438" s="225">
        <f>IF(CM438=0,0,AF438)</f>
        <v/>
      </c>
      <c r="CP438" s="146" t="n">
        <v>0</v>
      </c>
      <c r="CQ438" s="147" t="inlineStr">
        <is>
          <t>Regular</t>
        </is>
      </c>
      <c r="CR438" s="225">
        <f>AM438/VLOOKUP(T438,'USD Converstion'!$C$7:$D$174,2,FALSE)</f>
        <v/>
      </c>
      <c r="CS438" s="226">
        <f>AT438</f>
        <v/>
      </c>
      <c r="CT438" s="222" t="n">
        <v>0</v>
      </c>
      <c r="CU438" s="227" t="n"/>
      <c r="CV438" s="145">
        <f>IF(AX438&gt;0,1,0)</f>
        <v/>
      </c>
      <c r="CW438" s="145">
        <f>IF(AY438&gt;0,1,0)</f>
        <v/>
      </c>
      <c r="CX438" s="52" t="n">
        <v>0</v>
      </c>
      <c r="DM438">
        <f>IF(LOWER(T438)="ILS",12,1)*Y438/VLOOKUP($T438,CPC_USDConversion_xlTbl[[Currency2]:[Units/1 USD]],2,FALSE)</f>
        <v/>
      </c>
    </row>
    <row r="439">
      <c r="B439" s="113" t="n">
        <v>127163</v>
      </c>
      <c r="C439" s="113" t="n">
        <v>107623</v>
      </c>
      <c r="D439" s="113" t="n"/>
      <c r="E439" s="114" t="inlineStr">
        <is>
          <t>Clement Lee</t>
        </is>
      </c>
      <c r="F439" s="152" t="inlineStr">
        <is>
          <t>APAC Solution Architect, Check Point Evangelist</t>
        </is>
      </c>
      <c r="G439" s="113" t="inlineStr">
        <is>
          <t>Security Engineering, APAC</t>
        </is>
      </c>
      <c r="H439" s="113" t="inlineStr">
        <is>
          <t>Gary Gardiner</t>
        </is>
      </c>
      <c r="I439" s="113" t="inlineStr">
        <is>
          <t>Gary Gardiner</t>
        </is>
      </c>
      <c r="J439" s="114" t="inlineStr">
        <is>
          <t>Sharat Sinha</t>
        </is>
      </c>
      <c r="K439" s="114" t="inlineStr">
        <is>
          <t>Sharat Sinha</t>
        </is>
      </c>
      <c r="L439" s="113" t="inlineStr">
        <is>
          <t>APAC Sales</t>
        </is>
      </c>
      <c r="M439" s="115" t="n">
        <v>1</v>
      </c>
      <c r="N439" s="151">
        <f>LEFT(CA439,3)</f>
        <v/>
      </c>
      <c r="O439" s="216" t="n">
        <v>42051</v>
      </c>
      <c r="P439" s="118">
        <f>($D$5-O439)/365</f>
        <v/>
      </c>
      <c r="Q439" s="119">
        <f>Q439</f>
        <v/>
      </c>
      <c r="R439" s="52" t="n"/>
      <c r="S439" s="120" t="inlineStr">
        <is>
          <t>Singapore</t>
        </is>
      </c>
      <c r="T439" s="120" t="inlineStr">
        <is>
          <t>SGD</t>
        </is>
      </c>
      <c r="U439" s="120" t="n">
        <v>172000</v>
      </c>
      <c r="V439" s="120" t="n">
        <v>34845.45454545454</v>
      </c>
      <c r="W439" s="120" t="n"/>
      <c r="X439" s="120">
        <f>W439+V439+U439</f>
        <v/>
      </c>
      <c r="Y439" s="121" t="n"/>
      <c r="Z439" s="121" t="n"/>
      <c r="AA439" s="122" t="n"/>
      <c r="AB439" s="122" t="n"/>
      <c r="AC439" s="122" t="n"/>
      <c r="AD439" s="123">
        <f>AC439+AB439+AA439</f>
        <v/>
      </c>
      <c r="AE439" s="124">
        <f>IFERROR(AD439/X439-1,"")</f>
        <v/>
      </c>
      <c r="AF439" s="217">
        <f>IF(LOWER(T439)="ILS",12,1)*X439/VLOOKUP($T439,CPC_USDConversion_xlTbl[[Currency2]:[Units/1 USD]],2,FALSE)</f>
        <v/>
      </c>
      <c r="AG439" s="217">
        <f>IF(LOWER(T439)="ILS",12,1)*AD439/VLOOKUP($T439,CPC_USDConversion_xlTbl[[Currency2]:[Units/1 USD]],2,FALSE)</f>
        <v/>
      </c>
      <c r="AH439" s="126">
        <f>AF439/VLOOKUP($S439,'CP$'!$B$5:$D$74,2,FALSE)</f>
        <v/>
      </c>
      <c r="AI439" s="126">
        <f>AG439/VLOOKUP($S439,'CP$'!$B$5:$D$74,2,FALSE)</f>
        <v/>
      </c>
      <c r="AJ439" s="52" t="n"/>
      <c r="AK439" s="127" t="inlineStr">
        <is>
          <t>Sales Variable</t>
        </is>
      </c>
      <c r="AL439" s="218" t="n"/>
      <c r="AM439" s="129" t="n"/>
      <c r="AN439" s="121" t="n"/>
      <c r="AO439" s="130" t="n"/>
      <c r="AP439" s="131">
        <f>IFERROR(AO439/AM439,"")</f>
        <v/>
      </c>
      <c r="AQ439" s="219">
        <f>AO439*CC439</f>
        <v/>
      </c>
      <c r="AR439" s="219" t="n"/>
      <c r="AS439" s="220">
        <f>AQ439-AR439</f>
        <v/>
      </c>
      <c r="AT439" s="217">
        <f>AS439/VLOOKUP($T439,'USD Converstion'!$C$7:$D$174,2,FALSE)</f>
        <v/>
      </c>
      <c r="AU439" s="52" t="n"/>
      <c r="AV439" s="221" t="n">
        <v>43615</v>
      </c>
      <c r="AW439" s="222" t="n">
        <v>19547.55339805825</v>
      </c>
      <c r="AX439" s="222" t="n"/>
      <c r="AY439" s="223" t="n"/>
      <c r="AZ439" s="52" t="n"/>
      <c r="BA439" s="137" t="n"/>
      <c r="BB439" s="138" t="inlineStr">
        <is>
          <t xml:space="preserve"> </t>
        </is>
      </c>
      <c r="BC439" s="52" t="n"/>
      <c r="BD439" s="219" t="n">
        <v>123000</v>
      </c>
      <c r="BE439" s="219" t="n">
        <v>37000</v>
      </c>
      <c r="BF439" s="219" t="n"/>
      <c r="BG439" s="120">
        <f>BF439+BE439+BD439</f>
        <v/>
      </c>
      <c r="BH439" s="217">
        <f>IF(LOWER(T439)="ILS",12,1)*BG439/VLOOKUP($T439,CPC_USDConversion_xlTbl[[Currency2]:[Units/1 USD]],2,FALSE)</f>
        <v/>
      </c>
      <c r="BI439" s="224">
        <f>BH439/VLOOKUP($S439,'CP$'!$B$5:$D$74,2,FALSE)</f>
        <v/>
      </c>
      <c r="BJ439" s="140" t="n">
        <v>140000</v>
      </c>
      <c r="BK439" s="140" t="n">
        <v>225000</v>
      </c>
      <c r="BL439" s="141">
        <f>IFERROR(U439/X439,"")</f>
        <v/>
      </c>
      <c r="BM439" s="141">
        <f>IFERROR(V439/X439,"")</f>
        <v/>
      </c>
      <c r="BN439" s="141">
        <f>IFERROR(W439/X439,"")</f>
        <v/>
      </c>
      <c r="BO439" s="141">
        <f>IFERROR(AA439/AD439,"")</f>
        <v/>
      </c>
      <c r="BP439" s="141">
        <f>IFERROR(AB439/AD439,"")</f>
        <v/>
      </c>
      <c r="BQ439" s="141">
        <f>IFERROR(AC439/AD439,"")</f>
        <v/>
      </c>
      <c r="BR439" s="119" t="n">
        <v>3</v>
      </c>
      <c r="BS439" s="119" t="n">
        <v>3</v>
      </c>
      <c r="BT439" s="119" t="n">
        <v>4</v>
      </c>
      <c r="BU439" s="119" t="n"/>
      <c r="BV439" s="119" t="n"/>
      <c r="BW439" s="119" t="n"/>
      <c r="BX439" s="119" t="n"/>
      <c r="BY439" s="119" t="n"/>
      <c r="BZ439" s="119" t="inlineStr">
        <is>
          <t>Employee</t>
        </is>
      </c>
      <c r="CA439" s="142" t="inlineStr">
        <is>
          <t>E41P</t>
        </is>
      </c>
      <c r="CB439" s="131" t="n">
        <v>1</v>
      </c>
      <c r="CC439" s="143">
        <f>IF(P439&gt;1,1,P439)*CB439</f>
        <v/>
      </c>
      <c r="CD439" s="143" t="n"/>
      <c r="CE439" s="222" t="n">
        <v>37951.24</v>
      </c>
      <c r="CF439" s="86" t="n"/>
      <c r="CG439" s="219" t="n">
        <v>164102.4390243902</v>
      </c>
      <c r="CH439" s="217">
        <f>IF(LOWER(T439)="ILS",12,1)*CG439/VLOOKUP($T439,CPC_USDConversion_xlTbl[[Currency2]:[Units/1 USD]],2,FALSE)</f>
        <v/>
      </c>
      <c r="CI439" s="225">
        <f>AF439</f>
        <v/>
      </c>
      <c r="CJ439" s="225">
        <f>IFERROR(CI439-CH439,"")</f>
        <v/>
      </c>
      <c r="CK439" s="140">
        <f>ROUND(AN439*CC439,-2)</f>
        <v/>
      </c>
      <c r="CL439" s="217">
        <f>CK439/VLOOKUP($T439,'USD Converstion'!$C$7:$D$174,2,FALSE)</f>
        <v/>
      </c>
      <c r="CM439" s="145">
        <f>IF(AD439&gt;X439,1,0)</f>
        <v/>
      </c>
      <c r="CN439" s="225">
        <f>IF(CM439&gt;0,AG439,0)</f>
        <v/>
      </c>
      <c r="CO439" s="225">
        <f>IF(CM439=0,0,AF439)</f>
        <v/>
      </c>
      <c r="CP439" s="146" t="n">
        <v>0</v>
      </c>
      <c r="CQ439" s="147" t="inlineStr">
        <is>
          <t>Regular</t>
        </is>
      </c>
      <c r="CR439" s="225">
        <f>AM439/VLOOKUP(T439,'USD Converstion'!$C$7:$D$174,2,FALSE)</f>
        <v/>
      </c>
      <c r="CS439" s="226">
        <f>AT439</f>
        <v/>
      </c>
      <c r="CT439" s="222" t="n">
        <v>0</v>
      </c>
      <c r="CU439" s="227" t="n"/>
      <c r="CV439" s="145">
        <f>IF(AX439&gt;0,1,0)</f>
        <v/>
      </c>
      <c r="CW439" s="145">
        <f>IF(AY439&gt;0,1,0)</f>
        <v/>
      </c>
      <c r="CX439" s="52" t="n">
        <v>0</v>
      </c>
      <c r="DM439">
        <f>IF(LOWER(T439)="ILS",12,1)*Y439/VLOOKUP($T439,CPC_USDConversion_xlTbl[[Currency2]:[Units/1 USD]],2,FALSE)</f>
        <v/>
      </c>
    </row>
    <row r="440">
      <c r="B440" s="113" t="n">
        <v>103168</v>
      </c>
      <c r="C440" s="113" t="n">
        <v>56363</v>
      </c>
      <c r="D440" s="113" t="n">
        <v>116588</v>
      </c>
      <c r="E440" s="114" t="inlineStr">
        <is>
          <t>Lawrence Koh</t>
        </is>
      </c>
      <c r="F440" s="152" t="inlineStr">
        <is>
          <t>Customer Success Manager</t>
        </is>
      </c>
      <c r="G440" s="113" t="inlineStr">
        <is>
          <t>Security Engineering, APAC</t>
        </is>
      </c>
      <c r="H440" s="113" t="inlineStr">
        <is>
          <t>Gary Gardiner</t>
        </is>
      </c>
      <c r="I440" s="113" t="inlineStr">
        <is>
          <t>Gary Gardiner</t>
        </is>
      </c>
      <c r="J440" s="114" t="inlineStr">
        <is>
          <t>Sharat Sinha</t>
        </is>
      </c>
      <c r="K440" s="114" t="inlineStr">
        <is>
          <t>Sharat Sinha</t>
        </is>
      </c>
      <c r="L440" s="113" t="inlineStr">
        <is>
          <t>APAC Sales</t>
        </is>
      </c>
      <c r="M440" s="115" t="n">
        <v>1</v>
      </c>
      <c r="N440" s="151">
        <f>LEFT(CA440,3)</f>
        <v/>
      </c>
      <c r="O440" s="216" t="n">
        <v>43402</v>
      </c>
      <c r="P440" s="118">
        <f>($D$5-O440)/365</f>
        <v/>
      </c>
      <c r="Q440" s="119">
        <f>Q440</f>
        <v/>
      </c>
      <c r="R440" s="52" t="n"/>
      <c r="S440" s="120" t="inlineStr">
        <is>
          <t>Singapore</t>
        </is>
      </c>
      <c r="T440" s="120" t="inlineStr">
        <is>
          <t>SGD</t>
        </is>
      </c>
      <c r="U440" s="120" t="n">
        <v>144500</v>
      </c>
      <c r="V440" s="120" t="n"/>
      <c r="W440" s="120" t="n">
        <v>11452.38095238095</v>
      </c>
      <c r="X440" s="120">
        <f>W440+V440+U440</f>
        <v/>
      </c>
      <c r="Y440" s="121" t="n"/>
      <c r="Z440" s="121" t="n"/>
      <c r="AA440" s="122" t="n"/>
      <c r="AB440" s="122" t="n"/>
      <c r="AC440" s="122" t="n"/>
      <c r="AD440" s="123">
        <f>AC440+AB440+AA440</f>
        <v/>
      </c>
      <c r="AE440" s="124">
        <f>IFERROR(AD440/X440-1,"")</f>
        <v/>
      </c>
      <c r="AF440" s="217">
        <f>IF(LOWER(T440)="ILS",12,1)*X440/VLOOKUP($T440,CPC_USDConversion_xlTbl[[Currency2]:[Units/1 USD]],2,FALSE)</f>
        <v/>
      </c>
      <c r="AG440" s="217">
        <f>IF(LOWER(T440)="ILS",12,1)*AD440/VLOOKUP($T440,CPC_USDConversion_xlTbl[[Currency2]:[Units/1 USD]],2,FALSE)</f>
        <v/>
      </c>
      <c r="AH440" s="126">
        <f>AF440/VLOOKUP($S440,'CP$'!$B$5:$D$74,2,FALSE)</f>
        <v/>
      </c>
      <c r="AI440" s="126">
        <f>AG440/VLOOKUP($S440,'CP$'!$B$5:$D$74,2,FALSE)</f>
        <v/>
      </c>
      <c r="AJ440" s="52" t="n"/>
      <c r="AK440" s="127" t="inlineStr">
        <is>
          <t>Target Bonus</t>
        </is>
      </c>
      <c r="AL440" s="218" t="n">
        <v>10000</v>
      </c>
      <c r="AM440" s="129" t="n">
        <v>11500</v>
      </c>
      <c r="AN440" s="121" t="n"/>
      <c r="AO440" s="130" t="n"/>
      <c r="AP440" s="131">
        <f>IFERROR(AO440/AM440,"")</f>
        <v/>
      </c>
      <c r="AQ440" s="219">
        <f>AO440*CC440</f>
        <v/>
      </c>
      <c r="AR440" s="219" t="n"/>
      <c r="AS440" s="220">
        <f>AQ440-AR440</f>
        <v/>
      </c>
      <c r="AT440" s="217">
        <f>AS440/VLOOKUP($T440,'USD Converstion'!$C$7:$D$174,2,FALSE)</f>
        <v/>
      </c>
      <c r="AU440" s="52" t="n"/>
      <c r="AV440" s="221" t="n">
        <v>43957</v>
      </c>
      <c r="AW440" s="222" t="n">
        <v>7895.961165048543</v>
      </c>
      <c r="AX440" s="222" t="n"/>
      <c r="AY440" s="223" t="n"/>
      <c r="AZ440" s="52" t="n"/>
      <c r="BA440" s="137" t="inlineStr">
        <is>
          <t>May, 2020 - Organization change from RSU:0 to RSU:8000</t>
        </is>
      </c>
      <c r="BB440" s="138" t="inlineStr">
        <is>
          <t xml:space="preserve"> </t>
        </is>
      </c>
      <c r="BC440" s="52" t="n"/>
      <c r="BD440" s="219" t="n">
        <v>105000</v>
      </c>
      <c r="BE440" s="219" t="n"/>
      <c r="BF440" s="219" t="n">
        <v>10000</v>
      </c>
      <c r="BG440" s="120">
        <f>BF440+BE440+BD440</f>
        <v/>
      </c>
      <c r="BH440" s="217">
        <f>IF(LOWER(T440)="ILS",12,1)*BG440/VLOOKUP($T440,CPC_USDConversion_xlTbl[[Currency2]:[Units/1 USD]],2,FALSE)</f>
        <v/>
      </c>
      <c r="BI440" s="224">
        <f>BH440/VLOOKUP($S440,'CP$'!$B$5:$D$74,2,FALSE)</f>
        <v/>
      </c>
      <c r="BJ440" s="140" t="n">
        <v>90000</v>
      </c>
      <c r="BK440" s="140" t="n">
        <v>150000</v>
      </c>
      <c r="BL440" s="141">
        <f>IFERROR(U440/X440,"")</f>
        <v/>
      </c>
      <c r="BM440" s="141">
        <f>IFERROR(V440/X440,"")</f>
        <v/>
      </c>
      <c r="BN440" s="141">
        <f>IFERROR(W440/X440,"")</f>
        <v/>
      </c>
      <c r="BO440" s="141">
        <f>IFERROR(AA440/AD440,"")</f>
        <v/>
      </c>
      <c r="BP440" s="141">
        <f>IFERROR(AB440/AD440,"")</f>
        <v/>
      </c>
      <c r="BQ440" s="141">
        <f>IFERROR(AC440/AD440,"")</f>
        <v/>
      </c>
      <c r="BR440" s="119" t="n">
        <v>3</v>
      </c>
      <c r="BS440" s="119" t="n">
        <v>3</v>
      </c>
      <c r="BT440" s="119" t="n">
        <v>4</v>
      </c>
      <c r="BU440" s="119" t="n"/>
      <c r="BV440" s="119" t="n"/>
      <c r="BW440" s="119" t="n"/>
      <c r="BX440" s="119" t="n"/>
      <c r="BY440" s="119" t="n"/>
      <c r="BZ440" s="119" t="inlineStr">
        <is>
          <t>Employee</t>
        </is>
      </c>
      <c r="CA440" s="142" t="inlineStr">
        <is>
          <t>E51P</t>
        </is>
      </c>
      <c r="CB440" s="131" t="n">
        <v>1</v>
      </c>
      <c r="CC440" s="143">
        <f>IF(P440&gt;1,1,P440)*CB440</f>
        <v/>
      </c>
      <c r="CD440" s="143" t="n"/>
      <c r="CE440" s="222" t="n">
        <v>8979</v>
      </c>
      <c r="CF440" s="86" t="n"/>
      <c r="CG440" s="219" t="n">
        <v>116785.3658536585</v>
      </c>
      <c r="CH440" s="217">
        <f>IF(LOWER(T440)="ILS",12,1)*CG440/VLOOKUP($T440,CPC_USDConversion_xlTbl[[Currency2]:[Units/1 USD]],2,FALSE)</f>
        <v/>
      </c>
      <c r="CI440" s="225">
        <f>AF440</f>
        <v/>
      </c>
      <c r="CJ440" s="225">
        <f>IFERROR(CI440-CH440,"")</f>
        <v/>
      </c>
      <c r="CK440" s="140">
        <f>ROUND(AN440*CC440,-2)</f>
        <v/>
      </c>
      <c r="CL440" s="217">
        <f>CK440/VLOOKUP($T440,'USD Converstion'!$C$7:$D$174,2,FALSE)</f>
        <v/>
      </c>
      <c r="CM440" s="145">
        <f>IF(AD440&gt;X440,1,0)</f>
        <v/>
      </c>
      <c r="CN440" s="225">
        <f>IF(CM440&gt;0,AG440,0)</f>
        <v/>
      </c>
      <c r="CO440" s="225">
        <f>IF(CM440=0,0,AF440)</f>
        <v/>
      </c>
      <c r="CP440" s="146" t="n">
        <v>0</v>
      </c>
      <c r="CQ440" s="147" t="inlineStr">
        <is>
          <t>Regular</t>
        </is>
      </c>
      <c r="CR440" s="225">
        <f>AM440/VLOOKUP(T440,'USD Converstion'!$C$7:$D$174,2,FALSE)</f>
        <v/>
      </c>
      <c r="CS440" s="226">
        <f>AT440</f>
        <v/>
      </c>
      <c r="CT440" s="222" t="n">
        <v>0</v>
      </c>
      <c r="CU440" s="227" t="n"/>
      <c r="CV440" s="145">
        <f>IF(AX440&gt;0,1,0)</f>
        <v/>
      </c>
      <c r="CW440" s="145">
        <f>IF(AY440&gt;0,1,0)</f>
        <v/>
      </c>
      <c r="CX440" s="52" t="n">
        <v>0</v>
      </c>
      <c r="DM440">
        <f>IF(LOWER(T440)="ILS",12,1)*Y440/VLOOKUP($T440,CPC_USDConversion_xlTbl[[Currency2]:[Units/1 USD]],2,FALSE)</f>
        <v/>
      </c>
    </row>
    <row r="441">
      <c r="B441" s="113" t="n">
        <v>109366</v>
      </c>
      <c r="C441" s="113" t="n">
        <v>45512</v>
      </c>
      <c r="D441" s="113" t="n">
        <v>39206</v>
      </c>
      <c r="E441" s="114" t="inlineStr">
        <is>
          <t>Philip Atkinson</t>
        </is>
      </c>
      <c r="F441" s="152" t="inlineStr">
        <is>
          <t>Strategic Accounts Security Engineer - ANZ</t>
        </is>
      </c>
      <c r="G441" s="113" t="inlineStr">
        <is>
          <t>Security Engineering, APAC</t>
        </is>
      </c>
      <c r="H441" s="113" t="inlineStr">
        <is>
          <t>Gary Gardiner</t>
        </is>
      </c>
      <c r="I441" s="113" t="inlineStr">
        <is>
          <t>Gary Gardiner</t>
        </is>
      </c>
      <c r="J441" s="114" t="inlineStr">
        <is>
          <t>Sharat Sinha</t>
        </is>
      </c>
      <c r="K441" s="114" t="inlineStr">
        <is>
          <t>Sharat Sinha</t>
        </is>
      </c>
      <c r="L441" s="113" t="inlineStr">
        <is>
          <t>APAC Sales</t>
        </is>
      </c>
      <c r="M441" s="115" t="n">
        <v>1</v>
      </c>
      <c r="N441" s="151">
        <f>LEFT(CA441,3)</f>
        <v/>
      </c>
      <c r="O441" s="216" t="n">
        <v>43416</v>
      </c>
      <c r="P441" s="118">
        <f>($D$5-O441)/365</f>
        <v/>
      </c>
      <c r="Q441" s="119">
        <f>Q441</f>
        <v/>
      </c>
      <c r="R441" s="52" t="n"/>
      <c r="S441" s="120" t="inlineStr">
        <is>
          <t>Australia</t>
        </is>
      </c>
      <c r="T441" s="120" t="inlineStr">
        <is>
          <t>AUD</t>
        </is>
      </c>
      <c r="U441" s="120" t="n">
        <v>207000</v>
      </c>
      <c r="V441" s="120" t="n">
        <v>36663.63636363636</v>
      </c>
      <c r="W441" s="120" t="n"/>
      <c r="X441" s="120">
        <f>W441+V441+U441</f>
        <v/>
      </c>
      <c r="Y441" s="121" t="n"/>
      <c r="Z441" s="121" t="n"/>
      <c r="AA441" s="122" t="n"/>
      <c r="AB441" s="122" t="n"/>
      <c r="AC441" s="122" t="n"/>
      <c r="AD441" s="123">
        <f>AC441+AB441+AA441</f>
        <v/>
      </c>
      <c r="AE441" s="124">
        <f>IFERROR(AD441/X441-1,"")</f>
        <v/>
      </c>
      <c r="AF441" s="217">
        <f>IF(LOWER(T441)="ILS",12,1)*X441/VLOOKUP($T441,CPC_USDConversion_xlTbl[[Currency2]:[Units/1 USD]],2,FALSE)</f>
        <v/>
      </c>
      <c r="AG441" s="217">
        <f>IF(LOWER(T441)="ILS",12,1)*AD441/VLOOKUP($T441,CPC_USDConversion_xlTbl[[Currency2]:[Units/1 USD]],2,FALSE)</f>
        <v/>
      </c>
      <c r="AH441" s="126">
        <f>AF441/VLOOKUP($S441,'CP$'!$B$5:$D$74,2,FALSE)</f>
        <v/>
      </c>
      <c r="AI441" s="126">
        <f>AG441/VLOOKUP($S441,'CP$'!$B$5:$D$74,2,FALSE)</f>
        <v/>
      </c>
      <c r="AJ441" s="52" t="n"/>
      <c r="AK441" s="127" t="inlineStr">
        <is>
          <t>Sales Variable</t>
        </is>
      </c>
      <c r="AL441" s="218" t="n"/>
      <c r="AM441" s="129" t="n"/>
      <c r="AN441" s="121" t="n"/>
      <c r="AO441" s="130" t="n"/>
      <c r="AP441" s="131">
        <f>IFERROR(AO441/AM441,"")</f>
        <v/>
      </c>
      <c r="AQ441" s="219">
        <f>AO441*CC441</f>
        <v/>
      </c>
      <c r="AR441" s="219" t="n"/>
      <c r="AS441" s="220">
        <f>AQ441-AR441</f>
        <v/>
      </c>
      <c r="AT441" s="217">
        <f>AS441/VLOOKUP($T441,'USD Converstion'!$C$7:$D$174,2,FALSE)</f>
        <v/>
      </c>
      <c r="AU441" s="52" t="n"/>
      <c r="AV441" s="221" t="n">
        <v>43957</v>
      </c>
      <c r="AW441" s="222" t="n">
        <v>14665.76699029126</v>
      </c>
      <c r="AX441" s="222" t="n"/>
      <c r="AY441" s="223" t="n"/>
      <c r="AZ441" s="52" t="n"/>
      <c r="BA441" s="137" t="inlineStr">
        <is>
          <t>April, 2020 - Transfer change from Office:Sydney, Title:Security Engineer, Team:Simon Wrench - SE Northen, Employment Status:Employee, Yearly Salary:144,000, Yearly Commission:36,000, Total Compensation:180,000 to Office:Sydney, Title:Strategic Accounts Security Engineer - ANZ, Team:Robert Pizzari - Global Strategic Sales Team, Employment Status:Employee, Yearly Salary:144,000, Yearly Commission:36,000, Total Compensation:180,000</t>
        </is>
      </c>
      <c r="BB441" s="138" t="inlineStr">
        <is>
          <t xml:space="preserve"> </t>
        </is>
      </c>
      <c r="BC441" s="52" t="n"/>
      <c r="BD441" s="219" t="n">
        <v>144000</v>
      </c>
      <c r="BE441" s="219" t="n">
        <v>36000</v>
      </c>
      <c r="BF441" s="219" t="n"/>
      <c r="BG441" s="120">
        <f>BF441+BE441+BD441</f>
        <v/>
      </c>
      <c r="BH441" s="217">
        <f>IF(LOWER(T441)="ILS",12,1)*BG441/VLOOKUP($T441,CPC_USDConversion_xlTbl[[Currency2]:[Units/1 USD]],2,FALSE)</f>
        <v/>
      </c>
      <c r="BI441" s="224">
        <f>BH441/VLOOKUP($S441,'CP$'!$B$5:$D$74,2,FALSE)</f>
        <v/>
      </c>
      <c r="BJ441" s="140" t="n">
        <v>140000</v>
      </c>
      <c r="BK441" s="140" t="n">
        <v>220000</v>
      </c>
      <c r="BL441" s="141">
        <f>IFERROR(U441/X441,"")</f>
        <v/>
      </c>
      <c r="BM441" s="141">
        <f>IFERROR(V441/X441,"")</f>
        <v/>
      </c>
      <c r="BN441" s="141">
        <f>IFERROR(W441/X441,"")</f>
        <v/>
      </c>
      <c r="BO441" s="141">
        <f>IFERROR(AA441/AD441,"")</f>
        <v/>
      </c>
      <c r="BP441" s="141">
        <f>IFERROR(AB441/AD441,"")</f>
        <v/>
      </c>
      <c r="BQ441" s="141">
        <f>IFERROR(AC441/AD441,"")</f>
        <v/>
      </c>
      <c r="BR441" s="119" t="n">
        <v>4</v>
      </c>
      <c r="BS441" s="119" t="n">
        <v>4</v>
      </c>
      <c r="BT441" s="119" t="n">
        <v>4</v>
      </c>
      <c r="BU441" s="119" t="n"/>
      <c r="BV441" s="119" t="n"/>
      <c r="BW441" s="119" t="n"/>
      <c r="BX441" s="119" t="n"/>
      <c r="BY441" s="119" t="n"/>
      <c r="BZ441" s="119" t="inlineStr">
        <is>
          <t>Employee</t>
        </is>
      </c>
      <c r="CA441" s="142" t="inlineStr">
        <is>
          <t>E51P</t>
        </is>
      </c>
      <c r="CB441" s="131" t="n">
        <v>1</v>
      </c>
      <c r="CC441" s="143">
        <f>IF(P441&gt;1,1,P441)*CB441</f>
        <v/>
      </c>
      <c r="CD441" s="143" t="n"/>
      <c r="CE441" s="222" t="n">
        <v>16880.52</v>
      </c>
      <c r="CF441" s="86" t="n"/>
      <c r="CG441" s="219" t="n">
        <v>193370.7317073171</v>
      </c>
      <c r="CH441" s="217">
        <f>IF(LOWER(T441)="ILS",12,1)*CG441/VLOOKUP($T441,CPC_USDConversion_xlTbl[[Currency2]:[Units/1 USD]],2,FALSE)</f>
        <v/>
      </c>
      <c r="CI441" s="225">
        <f>AF441</f>
        <v/>
      </c>
      <c r="CJ441" s="225">
        <f>IFERROR(CI441-CH441,"")</f>
        <v/>
      </c>
      <c r="CK441" s="140">
        <f>ROUND(AN441*CC441,-2)</f>
        <v/>
      </c>
      <c r="CL441" s="217">
        <f>CK441/VLOOKUP($T441,'USD Converstion'!$C$7:$D$174,2,FALSE)</f>
        <v/>
      </c>
      <c r="CM441" s="145">
        <f>IF(AD441&gt;X441,1,0)</f>
        <v/>
      </c>
      <c r="CN441" s="225">
        <f>IF(CM441&gt;0,AG441,0)</f>
        <v/>
      </c>
      <c r="CO441" s="225">
        <f>IF(CM441=0,0,AF441)</f>
        <v/>
      </c>
      <c r="CP441" s="146" t="n">
        <v>0</v>
      </c>
      <c r="CQ441" s="147" t="inlineStr">
        <is>
          <t>Regular</t>
        </is>
      </c>
      <c r="CR441" s="225">
        <f>AM441/VLOOKUP(T441,'USD Converstion'!$C$7:$D$174,2,FALSE)</f>
        <v/>
      </c>
      <c r="CS441" s="226">
        <f>AT441</f>
        <v/>
      </c>
      <c r="CT441" s="222" t="n">
        <v>0</v>
      </c>
      <c r="CU441" s="227" t="n"/>
      <c r="CV441" s="145">
        <f>IF(AX441&gt;0,1,0)</f>
        <v/>
      </c>
      <c r="CW441" s="145">
        <f>IF(AY441&gt;0,1,0)</f>
        <v/>
      </c>
      <c r="CX441" s="52" t="n">
        <v>0</v>
      </c>
      <c r="DM441">
        <f>IF(LOWER(T441)="ILS",12,1)*Y441/VLOOKUP($T441,CPC_USDConversion_xlTbl[[Currency2]:[Units/1 USD]],2,FALSE)</f>
        <v/>
      </c>
    </row>
    <row r="442">
      <c r="B442" s="113" t="n">
        <v>134125</v>
      </c>
      <c r="C442" s="113" t="n">
        <v>96510</v>
      </c>
      <c r="D442" s="113" t="n">
        <v>86794</v>
      </c>
      <c r="E442" s="114" t="inlineStr">
        <is>
          <t>Xinni Florence Goh</t>
        </is>
      </c>
      <c r="F442" s="152" t="inlineStr">
        <is>
          <t>Major Account Manager</t>
        </is>
      </c>
      <c r="G442" s="113" t="inlineStr">
        <is>
          <t>Singapore Sales</t>
        </is>
      </c>
      <c r="H442" s="113" t="inlineStr">
        <is>
          <t>Markus Lee</t>
        </is>
      </c>
      <c r="I442" s="113" t="inlineStr">
        <is>
          <t>Evan Dumas</t>
        </is>
      </c>
      <c r="J442" s="114" t="inlineStr">
        <is>
          <t>Sharat Sinha</t>
        </is>
      </c>
      <c r="K442" s="114" t="inlineStr">
        <is>
          <t>Sharat Sinha</t>
        </is>
      </c>
      <c r="L442" s="113" t="inlineStr">
        <is>
          <t>APAC Sales</t>
        </is>
      </c>
      <c r="M442" s="115" t="n">
        <v>1</v>
      </c>
      <c r="N442" s="151">
        <f>LEFT(CA442,3)</f>
        <v/>
      </c>
      <c r="O442" s="216" t="n">
        <v>43591</v>
      </c>
      <c r="P442" s="118">
        <f>($D$5-O442)/365</f>
        <v/>
      </c>
      <c r="Q442" s="119">
        <f>Q442</f>
        <v/>
      </c>
      <c r="R442" s="52" t="n"/>
      <c r="S442" s="120" t="inlineStr">
        <is>
          <t>Singapore</t>
        </is>
      </c>
      <c r="T442" s="120" t="inlineStr">
        <is>
          <t>SGD</t>
        </is>
      </c>
      <c r="U442" s="120" t="n">
        <v>180500</v>
      </c>
      <c r="V442" s="120" t="n">
        <v>83209.0909090909</v>
      </c>
      <c r="W442" s="120" t="n"/>
      <c r="X442" s="120">
        <f>W442+V442+U442</f>
        <v/>
      </c>
      <c r="Y442" s="121" t="n"/>
      <c r="Z442" s="121" t="n"/>
      <c r="AA442" s="122" t="n"/>
      <c r="AB442" s="122" t="n"/>
      <c r="AC442" s="122" t="n"/>
      <c r="AD442" s="123">
        <f>AC442+AB442+AA442</f>
        <v/>
      </c>
      <c r="AE442" s="124">
        <f>IFERROR(AD442/X442-1,"")</f>
        <v/>
      </c>
      <c r="AF442" s="217">
        <f>IF(LOWER(T442)="ILS",12,1)*X442/VLOOKUP($T442,CPC_USDConversion_xlTbl[[Currency2]:[Units/1 USD]],2,FALSE)</f>
        <v/>
      </c>
      <c r="AG442" s="217">
        <f>IF(LOWER(T442)="ILS",12,1)*AD442/VLOOKUP($T442,CPC_USDConversion_xlTbl[[Currency2]:[Units/1 USD]],2,FALSE)</f>
        <v/>
      </c>
      <c r="AH442" s="126">
        <f>AF442/VLOOKUP($S442,'CP$'!$B$5:$D$74,2,FALSE)</f>
        <v/>
      </c>
      <c r="AI442" s="126">
        <f>AG442/VLOOKUP($S442,'CP$'!$B$5:$D$74,2,FALSE)</f>
        <v/>
      </c>
      <c r="AJ442" s="52" t="n"/>
      <c r="AK442" s="127" t="inlineStr">
        <is>
          <t>Sales Variable</t>
        </is>
      </c>
      <c r="AL442" s="218" t="n"/>
      <c r="AM442" s="129" t="n"/>
      <c r="AN442" s="121" t="n"/>
      <c r="AO442" s="130" t="n"/>
      <c r="AP442" s="131">
        <f>IFERROR(AO442/AM442,"")</f>
        <v/>
      </c>
      <c r="AQ442" s="219">
        <f>AO442*CC442</f>
        <v/>
      </c>
      <c r="AR442" s="219" t="n"/>
      <c r="AS442" s="220">
        <f>AQ442-AR442</f>
        <v/>
      </c>
      <c r="AT442" s="217">
        <f>AS442/VLOOKUP($T442,'USD Converstion'!$C$7:$D$174,2,FALSE)</f>
        <v/>
      </c>
      <c r="AU442" s="52" t="n"/>
      <c r="AV442" s="221" t="n">
        <v>43615</v>
      </c>
      <c r="AW442" s="222" t="n">
        <v>19547.55339805825</v>
      </c>
      <c r="AX442" s="222" t="n"/>
      <c r="AY442" s="223" t="n">
        <v>30000</v>
      </c>
      <c r="AZ442" s="52" t="n"/>
      <c r="BA442" s="137" t="inlineStr">
        <is>
          <t>May, 2021 - Compensation change to RSU:30000 || January, 2021 - Organization change from Team:Chi Keen Lai - Singapore Accounts Team to Team:Markus Lee - Singapore Sales || January, 2021 - Compensation change from JS:S53P, Yearly Salary:109200, Yearly Commission:72800, Total Compensation:182000 to JS:S43P, Yearly Salary:136800, Yearly Commission:91200, Total Compensation:228000</t>
        </is>
      </c>
      <c r="BB442" s="138" t="inlineStr">
        <is>
          <t xml:space="preserve"> </t>
        </is>
      </c>
      <c r="BC442" s="52" t="n"/>
      <c r="BD442" s="219" t="n">
        <v>109200</v>
      </c>
      <c r="BE442" s="219" t="n">
        <v>72800</v>
      </c>
      <c r="BF442" s="219" t="n"/>
      <c r="BG442" s="120">
        <f>BF442+BE442+BD442</f>
        <v/>
      </c>
      <c r="BH442" s="217">
        <f>IF(LOWER(T442)="ILS",12,1)*BG442/VLOOKUP($T442,CPC_USDConversion_xlTbl[[Currency2]:[Units/1 USD]],2,FALSE)</f>
        <v/>
      </c>
      <c r="BI442" s="224">
        <f>BH442/VLOOKUP($S442,'CP$'!$B$5:$D$74,2,FALSE)</f>
        <v/>
      </c>
      <c r="BJ442" s="140" t="n">
        <v>170000</v>
      </c>
      <c r="BK442" s="140" t="n">
        <v>305000</v>
      </c>
      <c r="BL442" s="141">
        <f>IFERROR(U442/X442,"")</f>
        <v/>
      </c>
      <c r="BM442" s="141">
        <f>IFERROR(V442/X442,"")</f>
        <v/>
      </c>
      <c r="BN442" s="141">
        <f>IFERROR(W442/X442,"")</f>
        <v/>
      </c>
      <c r="BO442" s="141">
        <f>IFERROR(AA442/AD442,"")</f>
        <v/>
      </c>
      <c r="BP442" s="141">
        <f>IFERROR(AB442/AD442,"")</f>
        <v/>
      </c>
      <c r="BQ442" s="141">
        <f>IFERROR(AC442/AD442,"")</f>
        <v/>
      </c>
      <c r="BR442" s="119" t="n"/>
      <c r="BS442" s="119" t="n">
        <v>2</v>
      </c>
      <c r="BT442" s="119" t="n">
        <v>4</v>
      </c>
      <c r="BU442" s="119" t="n"/>
      <c r="BV442" s="119" t="n"/>
      <c r="BW442" s="119" t="n"/>
      <c r="BX442" s="119" t="n"/>
      <c r="BY442" s="119" t="n"/>
      <c r="BZ442" s="119" t="inlineStr">
        <is>
          <t>Employee</t>
        </is>
      </c>
      <c r="CA442" s="142" t="inlineStr">
        <is>
          <t>S43P</t>
        </is>
      </c>
      <c r="CB442" s="131" t="n">
        <v>1</v>
      </c>
      <c r="CC442" s="143">
        <f>IF(P442&gt;1,1,P442)*CB442</f>
        <v/>
      </c>
      <c r="CD442" s="143" t="n"/>
      <c r="CE442" s="222" t="n">
        <v>15803.04</v>
      </c>
      <c r="CF442" s="86" t="n"/>
      <c r="CG442" s="219" t="n">
        <v>177760.9756097561</v>
      </c>
      <c r="CH442" s="217">
        <f>IF(LOWER(T442)="ILS",12,1)*CG442/VLOOKUP($T442,CPC_USDConversion_xlTbl[[Currency2]:[Units/1 USD]],2,FALSE)</f>
        <v/>
      </c>
      <c r="CI442" s="225">
        <f>AF442</f>
        <v/>
      </c>
      <c r="CJ442" s="225">
        <f>IFERROR(CI442-CH442,"")</f>
        <v/>
      </c>
      <c r="CK442" s="140">
        <f>ROUND(AN442*CC442,-2)</f>
        <v/>
      </c>
      <c r="CL442" s="217">
        <f>CK442/VLOOKUP($T442,'USD Converstion'!$C$7:$D$174,2,FALSE)</f>
        <v/>
      </c>
      <c r="CM442" s="145">
        <f>IF(AD442&gt;X442,1,0)</f>
        <v/>
      </c>
      <c r="CN442" s="225">
        <f>IF(CM442&gt;0,AG442,0)</f>
        <v/>
      </c>
      <c r="CO442" s="225">
        <f>IF(CM442=0,0,AF442)</f>
        <v/>
      </c>
      <c r="CP442" s="146" t="n">
        <v>0</v>
      </c>
      <c r="CQ442" s="147" t="inlineStr">
        <is>
          <t>Regular</t>
        </is>
      </c>
      <c r="CR442" s="225">
        <f>AM442/VLOOKUP(T442,'USD Converstion'!$C$7:$D$174,2,FALSE)</f>
        <v/>
      </c>
      <c r="CS442" s="226">
        <f>AT442</f>
        <v/>
      </c>
      <c r="CT442" s="222" t="n">
        <v>0</v>
      </c>
      <c r="CU442" s="227" t="n"/>
      <c r="CV442" s="145">
        <f>IF(AX442&gt;0,1,0)</f>
        <v/>
      </c>
      <c r="CW442" s="145">
        <f>IF(AY442&gt;0,1,0)</f>
        <v/>
      </c>
      <c r="CX442" s="52" t="n">
        <v>1</v>
      </c>
      <c r="DM442">
        <f>IF(LOWER(T442)="ILS",12,1)*Y442/VLOOKUP($T442,CPC_USDConversion_xlTbl[[Currency2]:[Units/1 USD]],2,FALSE)</f>
        <v/>
      </c>
    </row>
    <row r="443">
      <c r="B443" s="113" t="n">
        <v>127427</v>
      </c>
      <c r="C443" s="113" t="n">
        <v>47007</v>
      </c>
      <c r="D443" s="113" t="n">
        <v>106534</v>
      </c>
      <c r="E443" s="114" t="inlineStr">
        <is>
          <t>Abhishek Kumar Singh</t>
        </is>
      </c>
      <c r="F443" s="152" t="inlineStr">
        <is>
          <t>Security Engineer</t>
        </is>
      </c>
      <c r="G443" s="113" t="inlineStr">
        <is>
          <t>System Engineering, South Asia</t>
        </is>
      </c>
      <c r="H443" s="113" t="inlineStr">
        <is>
          <t>Tat Hong Lee</t>
        </is>
      </c>
      <c r="I443" s="113" t="inlineStr">
        <is>
          <t>Evan Dumas</t>
        </is>
      </c>
      <c r="J443" s="114" t="inlineStr">
        <is>
          <t>Sharat Sinha</t>
        </is>
      </c>
      <c r="K443" s="114" t="inlineStr">
        <is>
          <t>Sharat Sinha</t>
        </is>
      </c>
      <c r="L443" s="113" t="inlineStr">
        <is>
          <t>APAC Sales</t>
        </is>
      </c>
      <c r="M443" s="115" t="n">
        <v>1</v>
      </c>
      <c r="N443" s="151">
        <f>LEFT(CA443,3)</f>
        <v/>
      </c>
      <c r="O443" s="216" t="n">
        <v>43647</v>
      </c>
      <c r="P443" s="118">
        <f>($D$5-O443)/365</f>
        <v/>
      </c>
      <c r="Q443" s="119">
        <f>Q443</f>
        <v/>
      </c>
      <c r="R443" s="52" t="n"/>
      <c r="S443" s="120" t="inlineStr">
        <is>
          <t>Singapore</t>
        </is>
      </c>
      <c r="T443" s="120" t="inlineStr">
        <is>
          <t>SGD</t>
        </is>
      </c>
      <c r="U443" s="120" t="n">
        <v>142500</v>
      </c>
      <c r="V443" s="120" t="n">
        <v>24481.81818181818</v>
      </c>
      <c r="W443" s="120" t="n"/>
      <c r="X443" s="120">
        <f>W443+V443+U443</f>
        <v/>
      </c>
      <c r="Y443" s="121" t="n"/>
      <c r="Z443" s="121" t="n"/>
      <c r="AA443" s="122" t="n"/>
      <c r="AB443" s="122" t="n"/>
      <c r="AC443" s="122" t="n"/>
      <c r="AD443" s="123">
        <f>AC443+AB443+AA443</f>
        <v/>
      </c>
      <c r="AE443" s="124">
        <f>IFERROR(AD443/X443-1,"")</f>
        <v/>
      </c>
      <c r="AF443" s="217">
        <f>IF(LOWER(T443)="ILS",12,1)*X443/VLOOKUP($T443,CPC_USDConversion_xlTbl[[Currency2]:[Units/1 USD]],2,FALSE)</f>
        <v/>
      </c>
      <c r="AG443" s="217">
        <f>IF(LOWER(T443)="ILS",12,1)*AD443/VLOOKUP($T443,CPC_USDConversion_xlTbl[[Currency2]:[Units/1 USD]],2,FALSE)</f>
        <v/>
      </c>
      <c r="AH443" s="126">
        <f>AF443/VLOOKUP($S443,'CP$'!$B$5:$D$74,2,FALSE)</f>
        <v/>
      </c>
      <c r="AI443" s="126">
        <f>AG443/VLOOKUP($S443,'CP$'!$B$5:$D$74,2,FALSE)</f>
        <v/>
      </c>
      <c r="AJ443" s="52" t="n"/>
      <c r="AK443" s="127" t="inlineStr">
        <is>
          <t>Sales Variable</t>
        </is>
      </c>
      <c r="AL443" s="218" t="n"/>
      <c r="AM443" s="129" t="n"/>
      <c r="AN443" s="121" t="n"/>
      <c r="AO443" s="130" t="n"/>
      <c r="AP443" s="131">
        <f>IFERROR(AO443/AM443,"")</f>
        <v/>
      </c>
      <c r="AQ443" s="219">
        <f>AO443*CC443</f>
        <v/>
      </c>
      <c r="AR443" s="219" t="n"/>
      <c r="AS443" s="220">
        <f>AQ443-AR443</f>
        <v/>
      </c>
      <c r="AT443" s="217">
        <f>AS443/VLOOKUP($T443,'USD Converstion'!$C$7:$D$174,2,FALSE)</f>
        <v/>
      </c>
      <c r="AU443" s="52" t="n"/>
      <c r="AV443" s="221" t="n">
        <v>43957</v>
      </c>
      <c r="AW443" s="222" t="n">
        <v>9844.844660194174</v>
      </c>
      <c r="AX443" s="222" t="n"/>
      <c r="AY443" s="223" t="n"/>
      <c r="AZ443" s="52" t="n"/>
      <c r="BA443" s="137" t="n"/>
      <c r="BB443" s="138" t="inlineStr">
        <is>
          <t xml:space="preserve"> </t>
        </is>
      </c>
      <c r="BC443" s="52" t="n"/>
      <c r="BD443" s="219" t="n">
        <v>106400</v>
      </c>
      <c r="BE443" s="219" t="n">
        <v>26600</v>
      </c>
      <c r="BF443" s="219" t="n"/>
      <c r="BG443" s="120">
        <f>BF443+BE443+BD443</f>
        <v/>
      </c>
      <c r="BH443" s="217">
        <f>IF(LOWER(T443)="ILS",12,1)*BG443/VLOOKUP($T443,CPC_USDConversion_xlTbl[[Currency2]:[Units/1 USD]],2,FALSE)</f>
        <v/>
      </c>
      <c r="BI443" s="224">
        <f>BH443/VLOOKUP($S443,'CP$'!$B$5:$D$74,2,FALSE)</f>
        <v/>
      </c>
      <c r="BJ443" s="140" t="n">
        <v>90000</v>
      </c>
      <c r="BK443" s="140" t="n">
        <v>150000</v>
      </c>
      <c r="BL443" s="141">
        <f>IFERROR(U443/X443,"")</f>
        <v/>
      </c>
      <c r="BM443" s="141">
        <f>IFERROR(V443/X443,"")</f>
        <v/>
      </c>
      <c r="BN443" s="141">
        <f>IFERROR(W443/X443,"")</f>
        <v/>
      </c>
      <c r="BO443" s="141">
        <f>IFERROR(AA443/AD443,"")</f>
        <v/>
      </c>
      <c r="BP443" s="141">
        <f>IFERROR(AB443/AD443,"")</f>
        <v/>
      </c>
      <c r="BQ443" s="141">
        <f>IFERROR(AC443/AD443,"")</f>
        <v/>
      </c>
      <c r="BR443" s="119" t="n"/>
      <c r="BS443" s="119" t="n">
        <v>4</v>
      </c>
      <c r="BT443" s="119" t="n">
        <v>4</v>
      </c>
      <c r="BU443" s="119" t="n"/>
      <c r="BV443" s="119" t="n"/>
      <c r="BW443" s="119" t="n"/>
      <c r="BX443" s="119" t="n"/>
      <c r="BY443" s="119" t="n"/>
      <c r="BZ443" s="119" t="inlineStr">
        <is>
          <t>Employee</t>
        </is>
      </c>
      <c r="CA443" s="142" t="inlineStr">
        <is>
          <t>E51P</t>
        </is>
      </c>
      <c r="CB443" s="131" t="n">
        <v>1</v>
      </c>
      <c r="CC443" s="143">
        <f>IF(P443&gt;1,1,P443)*CB443</f>
        <v/>
      </c>
      <c r="CD443" s="143" t="n"/>
      <c r="CE443" s="222" t="n">
        <v>26577.84</v>
      </c>
      <c r="CF443" s="86" t="n"/>
      <c r="CG443" s="219" t="n">
        <v>129956.0975609756</v>
      </c>
      <c r="CH443" s="217">
        <f>IF(LOWER(T443)="ILS",12,1)*CG443/VLOOKUP($T443,CPC_USDConversion_xlTbl[[Currency2]:[Units/1 USD]],2,FALSE)</f>
        <v/>
      </c>
      <c r="CI443" s="225">
        <f>AF443</f>
        <v/>
      </c>
      <c r="CJ443" s="225">
        <f>IFERROR(CI443-CH443,"")</f>
        <v/>
      </c>
      <c r="CK443" s="140">
        <f>ROUND(AN443*CC443,-2)</f>
        <v/>
      </c>
      <c r="CL443" s="217">
        <f>CK443/VLOOKUP($T443,'USD Converstion'!$C$7:$D$174,2,FALSE)</f>
        <v/>
      </c>
      <c r="CM443" s="145">
        <f>IF(AD443&gt;X443,1,0)</f>
        <v/>
      </c>
      <c r="CN443" s="225">
        <f>IF(CM443&gt;0,AG443,0)</f>
        <v/>
      </c>
      <c r="CO443" s="225">
        <f>IF(CM443=0,0,AF443)</f>
        <v/>
      </c>
      <c r="CP443" s="146" t="n">
        <v>0</v>
      </c>
      <c r="CQ443" s="147" t="inlineStr">
        <is>
          <t>Regular</t>
        </is>
      </c>
      <c r="CR443" s="225">
        <f>AM443/VLOOKUP(T443,'USD Converstion'!$C$7:$D$174,2,FALSE)</f>
        <v/>
      </c>
      <c r="CS443" s="226">
        <f>AT443</f>
        <v/>
      </c>
      <c r="CT443" s="222" t="n">
        <v>0</v>
      </c>
      <c r="CU443" s="227" t="n"/>
      <c r="CV443" s="145">
        <f>IF(AX443&gt;0,1,0)</f>
        <v/>
      </c>
      <c r="CW443" s="145">
        <f>IF(AY443&gt;0,1,0)</f>
        <v/>
      </c>
      <c r="CX443" s="52" t="n">
        <v>0</v>
      </c>
      <c r="DM443">
        <f>IF(LOWER(T443)="ILS",12,1)*Y443/VLOOKUP($T443,CPC_USDConversion_xlTbl[[Currency2]:[Units/1 USD]],2,FALSE)</f>
        <v/>
      </c>
    </row>
    <row r="444">
      <c r="B444" s="113" t="n">
        <v>131892</v>
      </c>
      <c r="C444" s="113" t="n">
        <v>43546</v>
      </c>
      <c r="D444" s="113" t="n">
        <v>109885</v>
      </c>
      <c r="E444" s="114" t="inlineStr">
        <is>
          <t>Arthur Ng</t>
        </is>
      </c>
      <c r="F444" s="152" t="inlineStr">
        <is>
          <t>Country Manager, Malaysia</t>
        </is>
      </c>
      <c r="G444" s="113" t="inlineStr">
        <is>
          <t>ROSA Sales</t>
        </is>
      </c>
      <c r="H444" s="113" t="inlineStr">
        <is>
          <t>Wei Shih (April)  Lee</t>
        </is>
      </c>
      <c r="I444" s="113" t="inlineStr">
        <is>
          <t>Evan Dumas</t>
        </is>
      </c>
      <c r="J444" s="114" t="inlineStr">
        <is>
          <t>Sharat Sinha</t>
        </is>
      </c>
      <c r="K444" s="114" t="inlineStr">
        <is>
          <t>Sharat Sinha</t>
        </is>
      </c>
      <c r="L444" s="113" t="inlineStr">
        <is>
          <t>APAC Sales</t>
        </is>
      </c>
      <c r="M444" s="115" t="n">
        <v>1</v>
      </c>
      <c r="N444" s="151">
        <f>LEFT(CA444,3)</f>
        <v/>
      </c>
      <c r="O444" s="216" t="n">
        <v>41981</v>
      </c>
      <c r="P444" s="118">
        <f>($D$5-O444)/365</f>
        <v/>
      </c>
      <c r="Q444" s="119">
        <f>Q444</f>
        <v/>
      </c>
      <c r="R444" s="52" t="n"/>
      <c r="S444" s="120" t="inlineStr">
        <is>
          <t>Malaysia</t>
        </is>
      </c>
      <c r="T444" s="120" t="inlineStr">
        <is>
          <t>MYR</t>
        </is>
      </c>
      <c r="U444" s="120" t="n">
        <v>247000</v>
      </c>
      <c r="V444" s="120" t="n">
        <v>116663.6363636364</v>
      </c>
      <c r="W444" s="120" t="n"/>
      <c r="X444" s="120">
        <f>W444+V444+U444</f>
        <v/>
      </c>
      <c r="Y444" s="121" t="n"/>
      <c r="Z444" s="121" t="n"/>
      <c r="AA444" s="122" t="n"/>
      <c r="AB444" s="122" t="n"/>
      <c r="AC444" s="122" t="n"/>
      <c r="AD444" s="123">
        <f>AC444+AB444+AA444</f>
        <v/>
      </c>
      <c r="AE444" s="124">
        <f>IFERROR(AD444/X444-1,"")</f>
        <v/>
      </c>
      <c r="AF444" s="217">
        <f>IF(LOWER(T444)="ILS",12,1)*X444/VLOOKUP($T444,CPC_USDConversion_xlTbl[[Currency2]:[Units/1 USD]],2,FALSE)</f>
        <v/>
      </c>
      <c r="AG444" s="217">
        <f>IF(LOWER(T444)="ILS",12,1)*AD444/VLOOKUP($T444,CPC_USDConversion_xlTbl[[Currency2]:[Units/1 USD]],2,FALSE)</f>
        <v/>
      </c>
      <c r="AH444" s="126">
        <f>AF444/VLOOKUP($S444,'CP$'!$B$5:$D$74,2,FALSE)</f>
        <v/>
      </c>
      <c r="AI444" s="126">
        <f>AG444/VLOOKUP($S444,'CP$'!$B$5:$D$74,2,FALSE)</f>
        <v/>
      </c>
      <c r="AJ444" s="52" t="n"/>
      <c r="AK444" s="127" t="inlineStr">
        <is>
          <t>Sales Variable</t>
        </is>
      </c>
      <c r="AL444" s="218" t="n"/>
      <c r="AM444" s="129" t="n"/>
      <c r="AN444" s="121" t="n"/>
      <c r="AO444" s="130" t="n"/>
      <c r="AP444" s="131">
        <f>IFERROR(AO444/AM444,"")</f>
        <v/>
      </c>
      <c r="AQ444" s="219">
        <f>AO444*CC444</f>
        <v/>
      </c>
      <c r="AR444" s="219" t="n"/>
      <c r="AS444" s="220">
        <f>AQ444-AR444</f>
        <v/>
      </c>
      <c r="AT444" s="217">
        <f>AS444/VLOOKUP($T444,'USD Converstion'!$C$7:$D$174,2,FALSE)</f>
        <v/>
      </c>
      <c r="AU444" s="52" t="n"/>
      <c r="AV444" s="221" t="n"/>
      <c r="AW444" s="222" t="n"/>
      <c r="AX444" s="222" t="n"/>
      <c r="AY444" s="223" t="n"/>
      <c r="AZ444" s="52" t="n"/>
      <c r="BA444" s="137" t="inlineStr">
        <is>
          <t>June, 2020 - Organization change from JS:S41P, Team:Wei Shih Lee - ROSA Sales, Title:Channel Account Manager, Yearly Salary:177000, Yearly Commission:118000, Total Compensation:295000 to JS:s43M, Team:Arthur Ng - Malaysia Sales, Title:Country Sales Manager, Malaysia, Yearly Salary:190000, Yearly Commission:128000, Total Compensation:318000</t>
        </is>
      </c>
      <c r="BB444" s="138" t="inlineStr">
        <is>
          <t xml:space="preserve"> </t>
        </is>
      </c>
      <c r="BC444" s="52" t="n"/>
      <c r="BD444" s="219" t="n">
        <v>168000</v>
      </c>
      <c r="BE444" s="219" t="n">
        <v>112000</v>
      </c>
      <c r="BF444" s="219" t="n"/>
      <c r="BG444" s="120">
        <f>BF444+BE444+BD444</f>
        <v/>
      </c>
      <c r="BH444" s="217">
        <f>IF(LOWER(T444)="ILS",12,1)*BG444/VLOOKUP($T444,CPC_USDConversion_xlTbl[[Currency2]:[Units/1 USD]],2,FALSE)</f>
        <v/>
      </c>
      <c r="BI444" s="224">
        <f>BH444/VLOOKUP($S444,'CP$'!$B$5:$D$74,2,FALSE)</f>
        <v/>
      </c>
      <c r="BJ444" s="140" t="n">
        <v>240000</v>
      </c>
      <c r="BK444" s="140" t="n">
        <v>370000</v>
      </c>
      <c r="BL444" s="141">
        <f>IFERROR(U444/X444,"")</f>
        <v/>
      </c>
      <c r="BM444" s="141">
        <f>IFERROR(V444/X444,"")</f>
        <v/>
      </c>
      <c r="BN444" s="141">
        <f>IFERROR(W444/X444,"")</f>
        <v/>
      </c>
      <c r="BO444" s="141">
        <f>IFERROR(AA444/AD444,"")</f>
        <v/>
      </c>
      <c r="BP444" s="141">
        <f>IFERROR(AB444/AD444,"")</f>
        <v/>
      </c>
      <c r="BQ444" s="141">
        <f>IFERROR(AC444/AD444,"")</f>
        <v/>
      </c>
      <c r="BR444" s="119" t="n">
        <v>5</v>
      </c>
      <c r="BS444" s="119" t="n">
        <v>5</v>
      </c>
      <c r="BT444" s="119" t="n">
        <v>4</v>
      </c>
      <c r="BU444" s="119" t="n"/>
      <c r="BV444" s="119" t="n"/>
      <c r="BW444" s="119" t="n"/>
      <c r="BX444" s="119" t="n"/>
      <c r="BY444" s="119" t="n"/>
      <c r="BZ444" s="119" t="inlineStr">
        <is>
          <t>Contractor</t>
        </is>
      </c>
      <c r="CA444" s="142" t="inlineStr">
        <is>
          <t>S43M</t>
        </is>
      </c>
      <c r="CB444" s="131" t="n">
        <v>1</v>
      </c>
      <c r="CC444" s="143">
        <f>IF(P444&gt;1,1,P444)*CB444</f>
        <v/>
      </c>
      <c r="CD444" s="143" t="n"/>
      <c r="CE444" s="222" t="n"/>
      <c r="CF444" s="86" t="n"/>
      <c r="CG444" s="219" t="n">
        <v>310443.9024390244</v>
      </c>
      <c r="CH444" s="217">
        <f>IF(LOWER(T444)="ILS",12,1)*CG444/VLOOKUP($T444,CPC_USDConversion_xlTbl[[Currency2]:[Units/1 USD]],2,FALSE)</f>
        <v/>
      </c>
      <c r="CI444" s="225">
        <f>AF444</f>
        <v/>
      </c>
      <c r="CJ444" s="225">
        <f>IFERROR(CI444-CH444,"")</f>
        <v/>
      </c>
      <c r="CK444" s="140">
        <f>ROUND(AN444*CC444,-2)</f>
        <v/>
      </c>
      <c r="CL444" s="217">
        <f>CK444/VLOOKUP($T444,'USD Converstion'!$C$7:$D$174,2,FALSE)</f>
        <v/>
      </c>
      <c r="CM444" s="145">
        <f>IF(AD444&gt;X444,1,0)</f>
        <v/>
      </c>
      <c r="CN444" s="225">
        <f>IF(CM444&gt;0,AG444,0)</f>
        <v/>
      </c>
      <c r="CO444" s="225">
        <f>IF(CM444=0,0,AF444)</f>
        <v/>
      </c>
      <c r="CP444" s="146" t="n">
        <v>0</v>
      </c>
      <c r="CQ444" s="147" t="inlineStr">
        <is>
          <t>Regular</t>
        </is>
      </c>
      <c r="CR444" s="225">
        <f>AM444/VLOOKUP(T444,'USD Converstion'!$C$7:$D$174,2,FALSE)</f>
        <v/>
      </c>
      <c r="CS444" s="226">
        <f>AT444</f>
        <v/>
      </c>
      <c r="CT444" s="222" t="n">
        <v>0</v>
      </c>
      <c r="CU444" s="227" t="n"/>
      <c r="CV444" s="145">
        <f>IF(AX444&gt;0,1,0)</f>
        <v/>
      </c>
      <c r="CW444" s="145">
        <f>IF(AY444&gt;0,1,0)</f>
        <v/>
      </c>
      <c r="CX444" s="52" t="n">
        <v>0</v>
      </c>
      <c r="DM444">
        <f>IF(LOWER(T444)="ILS",12,1)*Y444/VLOOKUP($T444,CPC_USDConversion_xlTbl[[Currency2]:[Units/1 USD]],2,FALSE)</f>
        <v/>
      </c>
    </row>
    <row r="445">
      <c r="B445" s="113" t="n">
        <v>100258</v>
      </c>
      <c r="C445" s="113" t="n">
        <v>67882</v>
      </c>
      <c r="D445" s="113" t="n">
        <v>31526</v>
      </c>
      <c r="E445" s="114" t="inlineStr">
        <is>
          <t>Colin Ng</t>
        </is>
      </c>
      <c r="F445" s="152" t="inlineStr">
        <is>
          <t>Major Account Manager</t>
        </is>
      </c>
      <c r="G445" s="113" t="inlineStr">
        <is>
          <t>ROSA Sales</t>
        </is>
      </c>
      <c r="H445" s="113" t="inlineStr">
        <is>
          <t>Wei Shih (April)  Lee</t>
        </is>
      </c>
      <c r="I445" s="113" t="inlineStr">
        <is>
          <t>Evan Dumas</t>
        </is>
      </c>
      <c r="J445" s="114" t="inlineStr">
        <is>
          <t>Sharat Sinha</t>
        </is>
      </c>
      <c r="K445" s="114" t="inlineStr">
        <is>
          <t>Sharat Sinha</t>
        </is>
      </c>
      <c r="L445" s="113" t="inlineStr">
        <is>
          <t>APAC Sales</t>
        </is>
      </c>
      <c r="M445" s="115" t="n">
        <v>1</v>
      </c>
      <c r="N445" s="151">
        <f>LEFT(CA445,3)</f>
        <v/>
      </c>
      <c r="O445" s="216" t="n">
        <v>43374</v>
      </c>
      <c r="P445" s="118">
        <f>($D$5-O445)/365</f>
        <v/>
      </c>
      <c r="Q445" s="119">
        <f>Q445</f>
        <v/>
      </c>
      <c r="R445" s="52" t="n"/>
      <c r="S445" s="120" t="inlineStr">
        <is>
          <t>Malaysia</t>
        </is>
      </c>
      <c r="T445" s="120" t="inlineStr">
        <is>
          <t>MYR</t>
        </is>
      </c>
      <c r="U445" s="120" t="n">
        <v>178250</v>
      </c>
      <c r="V445" s="120" t="n">
        <v>82118.18181818181</v>
      </c>
      <c r="W445" s="120" t="n"/>
      <c r="X445" s="120">
        <f>W445+V445+U445</f>
        <v/>
      </c>
      <c r="Y445" s="121" t="n"/>
      <c r="Z445" s="121" t="n"/>
      <c r="AA445" s="122" t="n"/>
      <c r="AB445" s="122" t="n"/>
      <c r="AC445" s="122" t="n"/>
      <c r="AD445" s="123">
        <f>AC445+AB445+AA445</f>
        <v/>
      </c>
      <c r="AE445" s="124">
        <f>IFERROR(AD445/X445-1,"")</f>
        <v/>
      </c>
      <c r="AF445" s="217">
        <f>IF(LOWER(T445)="ILS",12,1)*X445/VLOOKUP($T445,CPC_USDConversion_xlTbl[[Currency2]:[Units/1 USD]],2,FALSE)</f>
        <v/>
      </c>
      <c r="AG445" s="217">
        <f>IF(LOWER(T445)="ILS",12,1)*AD445/VLOOKUP($T445,CPC_USDConversion_xlTbl[[Currency2]:[Units/1 USD]],2,FALSE)</f>
        <v/>
      </c>
      <c r="AH445" s="126">
        <f>AF445/VLOOKUP($S445,'CP$'!$B$5:$D$74,2,FALSE)</f>
        <v/>
      </c>
      <c r="AI445" s="126">
        <f>AG445/VLOOKUP($S445,'CP$'!$B$5:$D$74,2,FALSE)</f>
        <v/>
      </c>
      <c r="AJ445" s="52" t="n"/>
      <c r="AK445" s="127" t="inlineStr">
        <is>
          <t>Sales Variable</t>
        </is>
      </c>
      <c r="AL445" s="218" t="n"/>
      <c r="AM445" s="129" t="n"/>
      <c r="AN445" s="121" t="n"/>
      <c r="AO445" s="130" t="n"/>
      <c r="AP445" s="131">
        <f>IFERROR(AO445/AM445,"")</f>
        <v/>
      </c>
      <c r="AQ445" s="219">
        <f>AO445*CC445</f>
        <v/>
      </c>
      <c r="AR445" s="219" t="n"/>
      <c r="AS445" s="220">
        <f>AQ445-AR445</f>
        <v/>
      </c>
      <c r="AT445" s="217">
        <f>AS445/VLOOKUP($T445,'USD Converstion'!$C$7:$D$174,2,FALSE)</f>
        <v/>
      </c>
      <c r="AU445" s="52" t="n"/>
      <c r="AV445" s="221" t="n"/>
      <c r="AW445" s="222" t="n"/>
      <c r="AX445" s="222" t="n"/>
      <c r="AY445" s="223" t="n"/>
      <c r="AZ445" s="52" t="n"/>
      <c r="BA445" s="137" t="inlineStr">
        <is>
          <t>June, 2020 - Organization change from Team:Wei Shih Lee - ROSA Sales to Team:Arthur Ng - Malaysia Sales</t>
        </is>
      </c>
      <c r="BB445" s="138" t="inlineStr">
        <is>
          <t xml:space="preserve"> </t>
        </is>
      </c>
      <c r="BC445" s="52" t="n"/>
      <c r="BD445" s="219" t="n">
        <v>126000</v>
      </c>
      <c r="BE445" s="219" t="n">
        <v>84000</v>
      </c>
      <c r="BF445" s="219" t="n"/>
      <c r="BG445" s="120">
        <f>BF445+BE445+BD445</f>
        <v/>
      </c>
      <c r="BH445" s="217">
        <f>IF(LOWER(T445)="ILS",12,1)*BG445/VLOOKUP($T445,CPC_USDConversion_xlTbl[[Currency2]:[Units/1 USD]],2,FALSE)</f>
        <v/>
      </c>
      <c r="BI445" s="224">
        <f>BH445/VLOOKUP($S445,'CP$'!$B$5:$D$74,2,FALSE)</f>
        <v/>
      </c>
      <c r="BJ445" s="140" t="n">
        <v>160000</v>
      </c>
      <c r="BK445" s="140" t="n">
        <v>240000</v>
      </c>
      <c r="BL445" s="141">
        <f>IFERROR(U445/X445,"")</f>
        <v/>
      </c>
      <c r="BM445" s="141">
        <f>IFERROR(V445/X445,"")</f>
        <v/>
      </c>
      <c r="BN445" s="141">
        <f>IFERROR(W445/X445,"")</f>
        <v/>
      </c>
      <c r="BO445" s="141">
        <f>IFERROR(AA445/AD445,"")</f>
        <v/>
      </c>
      <c r="BP445" s="141">
        <f>IFERROR(AB445/AD445,"")</f>
        <v/>
      </c>
      <c r="BQ445" s="141">
        <f>IFERROR(AC445/AD445,"")</f>
        <v/>
      </c>
      <c r="BR445" s="119" t="n">
        <v>4</v>
      </c>
      <c r="BS445" s="119" t="n">
        <v>4</v>
      </c>
      <c r="BT445" s="119" t="n">
        <v>4</v>
      </c>
      <c r="BU445" s="119" t="n"/>
      <c r="BV445" s="119" t="n"/>
      <c r="BW445" s="119" t="n"/>
      <c r="BX445" s="119" t="n"/>
      <c r="BY445" s="119" t="n"/>
      <c r="BZ445" s="119" t="inlineStr">
        <is>
          <t>Contractor</t>
        </is>
      </c>
      <c r="CA445" s="142" t="inlineStr">
        <is>
          <t>S53P</t>
        </is>
      </c>
      <c r="CB445" s="131" t="n">
        <v>1</v>
      </c>
      <c r="CC445" s="143">
        <f>IF(P445&gt;1,1,P445)*CB445</f>
        <v/>
      </c>
      <c r="CD445" s="143" t="n"/>
      <c r="CE445" s="222" t="n"/>
      <c r="CF445" s="86" t="n"/>
      <c r="CG445" s="219" t="n">
        <v>219712.1951219512</v>
      </c>
      <c r="CH445" s="217">
        <f>IF(LOWER(T445)="ILS",12,1)*CG445/VLOOKUP($T445,CPC_USDConversion_xlTbl[[Currency2]:[Units/1 USD]],2,FALSE)</f>
        <v/>
      </c>
      <c r="CI445" s="225">
        <f>AF445</f>
        <v/>
      </c>
      <c r="CJ445" s="225">
        <f>IFERROR(CI445-CH445,"")</f>
        <v/>
      </c>
      <c r="CK445" s="140">
        <f>ROUND(AN445*CC445,-2)</f>
        <v/>
      </c>
      <c r="CL445" s="217">
        <f>CK445/VLOOKUP($T445,'USD Converstion'!$C$7:$D$174,2,FALSE)</f>
        <v/>
      </c>
      <c r="CM445" s="145">
        <f>IF(AD445&gt;X445,1,0)</f>
        <v/>
      </c>
      <c r="CN445" s="225">
        <f>IF(CM445&gt;0,AG445,0)</f>
        <v/>
      </c>
      <c r="CO445" s="225">
        <f>IF(CM445=0,0,AF445)</f>
        <v/>
      </c>
      <c r="CP445" s="146" t="n">
        <v>0</v>
      </c>
      <c r="CQ445" s="147" t="inlineStr">
        <is>
          <t>Regular</t>
        </is>
      </c>
      <c r="CR445" s="225">
        <f>AM445/VLOOKUP(T445,'USD Converstion'!$C$7:$D$174,2,FALSE)</f>
        <v/>
      </c>
      <c r="CS445" s="226">
        <f>AT445</f>
        <v/>
      </c>
      <c r="CT445" s="222" t="n">
        <v>0</v>
      </c>
      <c r="CU445" s="227" t="n"/>
      <c r="CV445" s="145">
        <f>IF(AX445&gt;0,1,0)</f>
        <v/>
      </c>
      <c r="CW445" s="145">
        <f>IF(AY445&gt;0,1,0)</f>
        <v/>
      </c>
      <c r="CX445" s="52" t="n">
        <v>0</v>
      </c>
      <c r="DM445">
        <f>IF(LOWER(T445)="ILS",12,1)*Y445/VLOOKUP($T445,CPC_USDConversion_xlTbl[[Currency2]:[Units/1 USD]],2,FALSE)</f>
        <v/>
      </c>
    </row>
    <row r="446">
      <c r="B446" s="113" t="n">
        <v>111742</v>
      </c>
      <c r="C446" s="113" t="n">
        <v>113237</v>
      </c>
      <c r="D446" s="113" t="n">
        <v>68974</v>
      </c>
      <c r="E446" s="114" t="inlineStr">
        <is>
          <t>Daniel Aguilar</t>
        </is>
      </c>
      <c r="F446" s="152" t="inlineStr">
        <is>
          <t>Channel Account Manager</t>
        </is>
      </c>
      <c r="G446" s="113" t="inlineStr">
        <is>
          <t>ROSA Sales</t>
        </is>
      </c>
      <c r="H446" s="113" t="inlineStr">
        <is>
          <t>Wei Shih (April)  Lee</t>
        </is>
      </c>
      <c r="I446" s="113" t="inlineStr">
        <is>
          <t>Evan Dumas</t>
        </is>
      </c>
      <c r="J446" s="114" t="inlineStr">
        <is>
          <t>Sharat Sinha</t>
        </is>
      </c>
      <c r="K446" s="114" t="inlineStr">
        <is>
          <t>Sharat Sinha</t>
        </is>
      </c>
      <c r="L446" s="113" t="inlineStr">
        <is>
          <t>APAC Sales</t>
        </is>
      </c>
      <c r="M446" s="115" t="n">
        <v>1</v>
      </c>
      <c r="N446" s="151">
        <f>LEFT(CA446,3)</f>
        <v/>
      </c>
      <c r="O446" s="216" t="n">
        <v>43486</v>
      </c>
      <c r="P446" s="118">
        <f>($D$5-O446)/365</f>
        <v/>
      </c>
      <c r="Q446" s="119">
        <f>Q446</f>
        <v/>
      </c>
      <c r="R446" s="52" t="n"/>
      <c r="S446" s="120" t="inlineStr">
        <is>
          <t>Philippines</t>
        </is>
      </c>
      <c r="T446" s="120" t="inlineStr">
        <is>
          <t>PHP</t>
        </is>
      </c>
      <c r="U446" s="120" t="n">
        <v>2167093.75</v>
      </c>
      <c r="V446" s="120" t="n">
        <v>845231.818181818</v>
      </c>
      <c r="W446" s="120" t="n"/>
      <c r="X446" s="120">
        <f>W446+V446+U446</f>
        <v/>
      </c>
      <c r="Y446" s="121" t="n"/>
      <c r="Z446" s="121" t="n"/>
      <c r="AA446" s="122" t="n"/>
      <c r="AB446" s="122" t="n"/>
      <c r="AC446" s="122" t="n"/>
      <c r="AD446" s="123">
        <f>AC446+AB446+AA446</f>
        <v/>
      </c>
      <c r="AE446" s="124">
        <f>IFERROR(AD446/X446-1,"")</f>
        <v/>
      </c>
      <c r="AF446" s="217">
        <f>IF(LOWER(T446)="ILS",12,1)*X446/VLOOKUP($T446,CPC_USDConversion_xlTbl[[Currency2]:[Units/1 USD]],2,FALSE)</f>
        <v/>
      </c>
      <c r="AG446" s="217">
        <f>IF(LOWER(T446)="ILS",12,1)*AD446/VLOOKUP($T446,CPC_USDConversion_xlTbl[[Currency2]:[Units/1 USD]],2,FALSE)</f>
        <v/>
      </c>
      <c r="AH446" s="126">
        <f>AF446/VLOOKUP($S446,'CP$'!$B$5:$D$74,2,FALSE)</f>
        <v/>
      </c>
      <c r="AI446" s="126">
        <f>AG446/VLOOKUP($S446,'CP$'!$B$5:$D$74,2,FALSE)</f>
        <v/>
      </c>
      <c r="AJ446" s="52" t="n"/>
      <c r="AK446" s="127" t="inlineStr">
        <is>
          <t>Sales Variable</t>
        </is>
      </c>
      <c r="AL446" s="218" t="n"/>
      <c r="AM446" s="129" t="n"/>
      <c r="AN446" s="121" t="n"/>
      <c r="AO446" s="130" t="n"/>
      <c r="AP446" s="131">
        <f>IFERROR(AO446/AM446,"")</f>
        <v/>
      </c>
      <c r="AQ446" s="219">
        <f>AO446*CC446</f>
        <v/>
      </c>
      <c r="AR446" s="219" t="n"/>
      <c r="AS446" s="220">
        <f>AQ446-AR446</f>
        <v/>
      </c>
      <c r="AT446" s="217">
        <f>AS446/VLOOKUP($T446,'USD Converstion'!$C$7:$D$174,2,FALSE)</f>
        <v/>
      </c>
      <c r="AU446" s="52" t="n"/>
      <c r="AV446" s="221" t="n"/>
      <c r="AW446" s="222" t="n"/>
      <c r="AX446" s="222" t="n"/>
      <c r="AY446" s="223" t="n"/>
      <c r="AZ446" s="52" t="n"/>
      <c r="BA446" s="137" t="inlineStr">
        <is>
          <t>Will become employee effective April 1st 2021</t>
        </is>
      </c>
      <c r="BB446" s="138" t="inlineStr">
        <is>
          <t xml:space="preserve"> </t>
        </is>
      </c>
      <c r="BC446" s="52" t="n"/>
      <c r="BD446" s="219" t="n">
        <v>1690000</v>
      </c>
      <c r="BE446" s="219" t="n">
        <v>910000</v>
      </c>
      <c r="BF446" s="219" t="n"/>
      <c r="BG446" s="120">
        <f>BF446+BE446+BD446</f>
        <v/>
      </c>
      <c r="BH446" s="217">
        <f>IF(LOWER(T446)="ILS",12,1)*BG446/VLOOKUP($T446,CPC_USDConversion_xlTbl[[Currency2]:[Units/1 USD]],2,FALSE)</f>
        <v/>
      </c>
      <c r="BI446" s="224">
        <f>BH446/VLOOKUP($S446,'CP$'!$B$5:$D$74,2,FALSE)</f>
        <v/>
      </c>
      <c r="BJ446" s="140" t="n">
        <v>1400000</v>
      </c>
      <c r="BK446" s="140" t="n">
        <v>2700000</v>
      </c>
      <c r="BL446" s="141">
        <f>IFERROR(U446/X446,"")</f>
        <v/>
      </c>
      <c r="BM446" s="141">
        <f>IFERROR(V446/X446,"")</f>
        <v/>
      </c>
      <c r="BN446" s="141">
        <f>IFERROR(W446/X446,"")</f>
        <v/>
      </c>
      <c r="BO446" s="141">
        <f>IFERROR(AA446/AD446,"")</f>
        <v/>
      </c>
      <c r="BP446" s="141">
        <f>IFERROR(AB446/AD446,"")</f>
        <v/>
      </c>
      <c r="BQ446" s="141">
        <f>IFERROR(AC446/AD446,"")</f>
        <v/>
      </c>
      <c r="BR446" s="119" t="n">
        <v>4</v>
      </c>
      <c r="BS446" s="119" t="n">
        <v>4</v>
      </c>
      <c r="BT446" s="119" t="n">
        <v>4</v>
      </c>
      <c r="BU446" s="119" t="n"/>
      <c r="BV446" s="119" t="n"/>
      <c r="BW446" s="119" t="n"/>
      <c r="BX446" s="119" t="n"/>
      <c r="BY446" s="119" t="n"/>
      <c r="BZ446" s="119" t="inlineStr">
        <is>
          <t>Contractor</t>
        </is>
      </c>
      <c r="CA446" s="142" t="inlineStr">
        <is>
          <t>S51P</t>
        </is>
      </c>
      <c r="CB446" s="131" t="n">
        <v>1</v>
      </c>
      <c r="CC446" s="143">
        <f>IF(P446&gt;1,1,P446)*CB446</f>
        <v/>
      </c>
      <c r="CD446" s="143" t="n"/>
      <c r="CE446" s="222" t="n"/>
      <c r="CF446" s="86" t="n"/>
      <c r="CG446" s="219" t="n">
        <v>2590931.707317073</v>
      </c>
      <c r="CH446" s="217">
        <f>IF(LOWER(T446)="ILS",12,1)*CG446/VLOOKUP($T446,CPC_USDConversion_xlTbl[[Currency2]:[Units/1 USD]],2,FALSE)</f>
        <v/>
      </c>
      <c r="CI446" s="225">
        <f>AF446</f>
        <v/>
      </c>
      <c r="CJ446" s="225">
        <f>IFERROR(CI446-CH446,"")</f>
        <v/>
      </c>
      <c r="CK446" s="140">
        <f>ROUND(AN446*CC446,-2)</f>
        <v/>
      </c>
      <c r="CL446" s="217">
        <f>CK446/VLOOKUP($T446,'USD Converstion'!$C$7:$D$174,2,FALSE)</f>
        <v/>
      </c>
      <c r="CM446" s="145">
        <f>IF(AD446&gt;X446,1,0)</f>
        <v/>
      </c>
      <c r="CN446" s="225">
        <f>IF(CM446&gt;0,AG446,0)</f>
        <v/>
      </c>
      <c r="CO446" s="225">
        <f>IF(CM446=0,0,AF446)</f>
        <v/>
      </c>
      <c r="CP446" s="146" t="n">
        <v>0</v>
      </c>
      <c r="CQ446" s="147" t="inlineStr">
        <is>
          <t>Regular</t>
        </is>
      </c>
      <c r="CR446" s="225">
        <f>AM446/VLOOKUP(T446,'USD Converstion'!$C$7:$D$174,2,FALSE)</f>
        <v/>
      </c>
      <c r="CS446" s="226">
        <f>AT446</f>
        <v/>
      </c>
      <c r="CT446" s="222" t="n">
        <v>0</v>
      </c>
      <c r="CU446" s="227" t="n"/>
      <c r="CV446" s="145">
        <f>IF(AX446&gt;0,1,0)</f>
        <v/>
      </c>
      <c r="CW446" s="145">
        <f>IF(AY446&gt;0,1,0)</f>
        <v/>
      </c>
      <c r="CX446" s="52" t="n">
        <v>0</v>
      </c>
      <c r="DM446">
        <f>IF(LOWER(T446)="ILS",12,1)*Y446/VLOOKUP($T446,CPC_USDConversion_xlTbl[[Currency2]:[Units/1 USD]],2,FALSE)</f>
        <v/>
      </c>
    </row>
    <row r="447">
      <c r="B447" s="113" t="n">
        <v>13340</v>
      </c>
      <c r="C447" s="113" t="n">
        <v>42825</v>
      </c>
      <c r="D447" s="113" t="n">
        <v>29520</v>
      </c>
      <c r="E447" s="114" t="inlineStr">
        <is>
          <t>Jessie Yoe</t>
        </is>
      </c>
      <c r="F447" s="152" t="inlineStr">
        <is>
          <t>Major Account Manager</t>
        </is>
      </c>
      <c r="G447" s="113" t="inlineStr">
        <is>
          <t>Singapore Sales</t>
        </is>
      </c>
      <c r="H447" s="113" t="inlineStr">
        <is>
          <t>Markus Lee</t>
        </is>
      </c>
      <c r="I447" s="113" t="inlineStr">
        <is>
          <t>Evan Dumas</t>
        </is>
      </c>
      <c r="J447" s="114" t="inlineStr">
        <is>
          <t>Sharat Sinha</t>
        </is>
      </c>
      <c r="K447" s="114" t="inlineStr">
        <is>
          <t>Sharat Sinha</t>
        </is>
      </c>
      <c r="L447" s="113" t="inlineStr">
        <is>
          <t>APAC Sales</t>
        </is>
      </c>
      <c r="M447" s="115" t="n">
        <v>1</v>
      </c>
      <c r="N447" s="151">
        <f>LEFT(CA447,3)</f>
        <v/>
      </c>
      <c r="O447" s="216" t="n">
        <v>42307</v>
      </c>
      <c r="P447" s="118">
        <f>($D$5-O447)/365</f>
        <v/>
      </c>
      <c r="Q447" s="119">
        <f>Q447</f>
        <v/>
      </c>
      <c r="R447" s="52" t="n"/>
      <c r="S447" s="120" t="inlineStr">
        <is>
          <t>Singapore</t>
        </is>
      </c>
      <c r="T447" s="120" t="inlineStr">
        <is>
          <t>SGD</t>
        </is>
      </c>
      <c r="U447" s="120" t="n">
        <v>219500</v>
      </c>
      <c r="V447" s="120" t="n">
        <v>102118.1818181818</v>
      </c>
      <c r="W447" s="120" t="n"/>
      <c r="X447" s="120">
        <f>W447+V447+U447</f>
        <v/>
      </c>
      <c r="Y447" s="121" t="n"/>
      <c r="Z447" s="121" t="n"/>
      <c r="AA447" s="122" t="n"/>
      <c r="AB447" s="122" t="n"/>
      <c r="AC447" s="122" t="n"/>
      <c r="AD447" s="123">
        <f>AC447+AB447+AA447</f>
        <v/>
      </c>
      <c r="AE447" s="124">
        <f>IFERROR(AD447/X447-1,"")</f>
        <v/>
      </c>
      <c r="AF447" s="217">
        <f>IF(LOWER(T447)="ILS",12,1)*X447/VLOOKUP($T447,CPC_USDConversion_xlTbl[[Currency2]:[Units/1 USD]],2,FALSE)</f>
        <v/>
      </c>
      <c r="AG447" s="217">
        <f>IF(LOWER(T447)="ILS",12,1)*AD447/VLOOKUP($T447,CPC_USDConversion_xlTbl[[Currency2]:[Units/1 USD]],2,FALSE)</f>
        <v/>
      </c>
      <c r="AH447" s="126">
        <f>AF447/VLOOKUP($S447,'CP$'!$B$5:$D$74,2,FALSE)</f>
        <v/>
      </c>
      <c r="AI447" s="126">
        <f>AG447/VLOOKUP($S447,'CP$'!$B$5:$D$74,2,FALSE)</f>
        <v/>
      </c>
      <c r="AJ447" s="52" t="n"/>
      <c r="AK447" s="127" t="inlineStr">
        <is>
          <t>Sales Variable</t>
        </is>
      </c>
      <c r="AL447" s="218" t="n"/>
      <c r="AM447" s="129" t="n"/>
      <c r="AN447" s="121" t="n"/>
      <c r="AO447" s="130" t="n"/>
      <c r="AP447" s="131">
        <f>IFERROR(AO447/AM447,"")</f>
        <v/>
      </c>
      <c r="AQ447" s="219">
        <f>AO447*CC447</f>
        <v/>
      </c>
      <c r="AR447" s="219" t="n"/>
      <c r="AS447" s="220">
        <f>AQ447-AR447</f>
        <v/>
      </c>
      <c r="AT447" s="217">
        <f>AS447/VLOOKUP($T447,'USD Converstion'!$C$7:$D$174,2,FALSE)</f>
        <v/>
      </c>
      <c r="AU447" s="52" t="n"/>
      <c r="AV447" s="221" t="n">
        <v>43957</v>
      </c>
      <c r="AW447" s="222" t="n">
        <v>48719.94174757281</v>
      </c>
      <c r="AX447" s="222" t="n"/>
      <c r="AY447" s="223" t="n"/>
      <c r="AZ447" s="52" t="n"/>
      <c r="BA447" s="137" t="inlineStr">
        <is>
          <t xml:space="preserve">January, 2021 - Organization change from Team:Chi Keen Lai - Singapore Accounts Team to Team:Markus Lee - Singapore Sales || October, 2020 - Organization change to One-Time Bonus: 1000 || May, 2020 - Compensation change to RSU:50000 </t>
        </is>
      </c>
      <c r="BB447" s="138" t="inlineStr">
        <is>
          <t xml:space="preserve"> </t>
        </is>
      </c>
      <c r="BC447" s="52" t="n"/>
      <c r="BD447" s="219" t="n">
        <v>129000</v>
      </c>
      <c r="BE447" s="219" t="n">
        <v>86000</v>
      </c>
      <c r="BF447" s="219" t="n"/>
      <c r="BG447" s="120">
        <f>BF447+BE447+BD447</f>
        <v/>
      </c>
      <c r="BH447" s="217">
        <f>IF(LOWER(T447)="ILS",12,1)*BG447/VLOOKUP($T447,CPC_USDConversion_xlTbl[[Currency2]:[Units/1 USD]],2,FALSE)</f>
        <v/>
      </c>
      <c r="BI447" s="224">
        <f>BH447/VLOOKUP($S447,'CP$'!$B$5:$D$74,2,FALSE)</f>
        <v/>
      </c>
      <c r="BJ447" s="140" t="n">
        <v>170000</v>
      </c>
      <c r="BK447" s="140" t="n">
        <v>305000</v>
      </c>
      <c r="BL447" s="141">
        <f>IFERROR(U447/X447,"")</f>
        <v/>
      </c>
      <c r="BM447" s="141">
        <f>IFERROR(V447/X447,"")</f>
        <v/>
      </c>
      <c r="BN447" s="141">
        <f>IFERROR(W447/X447,"")</f>
        <v/>
      </c>
      <c r="BO447" s="141">
        <f>IFERROR(AA447/AD447,"")</f>
        <v/>
      </c>
      <c r="BP447" s="141">
        <f>IFERROR(AB447/AD447,"")</f>
        <v/>
      </c>
      <c r="BQ447" s="141">
        <f>IFERROR(AC447/AD447,"")</f>
        <v/>
      </c>
      <c r="BR447" s="119" t="n">
        <v>5</v>
      </c>
      <c r="BS447" s="119" t="n">
        <v>5</v>
      </c>
      <c r="BT447" s="119" t="n">
        <v>4</v>
      </c>
      <c r="BU447" s="119" t="n"/>
      <c r="BV447" s="119" t="n"/>
      <c r="BW447" s="119" t="n"/>
      <c r="BX447" s="119" t="n"/>
      <c r="BY447" s="119" t="n"/>
      <c r="BZ447" s="119" t="inlineStr">
        <is>
          <t>Employee</t>
        </is>
      </c>
      <c r="CA447" s="142" t="inlineStr">
        <is>
          <t>S43P</t>
        </is>
      </c>
      <c r="CB447" s="131" t="n">
        <v>1</v>
      </c>
      <c r="CC447" s="143">
        <f>IF(P447&gt;1,1,P447)*CB447</f>
        <v/>
      </c>
      <c r="CD447" s="143" t="n"/>
      <c r="CE447" s="222" t="n">
        <v>94818.24000000001</v>
      </c>
      <c r="CF447" s="86" t="n"/>
      <c r="CG447" s="219" t="n">
        <v>273370.7317073171</v>
      </c>
      <c r="CH447" s="217">
        <f>IF(LOWER(T447)="ILS",12,1)*CG447/VLOOKUP($T447,CPC_USDConversion_xlTbl[[Currency2]:[Units/1 USD]],2,FALSE)</f>
        <v/>
      </c>
      <c r="CI447" s="225">
        <f>AF447</f>
        <v/>
      </c>
      <c r="CJ447" s="225">
        <f>IFERROR(CI447-CH447,"")</f>
        <v/>
      </c>
      <c r="CK447" s="140">
        <f>ROUND(AN447*CC447,-2)</f>
        <v/>
      </c>
      <c r="CL447" s="217">
        <f>CK447/VLOOKUP($T447,'USD Converstion'!$C$7:$D$174,2,FALSE)</f>
        <v/>
      </c>
      <c r="CM447" s="145">
        <f>IF(AD447&gt;X447,1,0)</f>
        <v/>
      </c>
      <c r="CN447" s="225">
        <f>IF(CM447&gt;0,AG447,0)</f>
        <v/>
      </c>
      <c r="CO447" s="225">
        <f>IF(CM447=0,0,AF447)</f>
        <v/>
      </c>
      <c r="CP447" s="146" t="n">
        <v>0</v>
      </c>
      <c r="CQ447" s="147" t="inlineStr">
        <is>
          <t>Regular</t>
        </is>
      </c>
      <c r="CR447" s="225">
        <f>AM447/VLOOKUP(T447,'USD Converstion'!$C$7:$D$174,2,FALSE)</f>
        <v/>
      </c>
      <c r="CS447" s="226">
        <f>AT447</f>
        <v/>
      </c>
      <c r="CT447" s="222" t="n">
        <v>0</v>
      </c>
      <c r="CU447" s="227" t="n"/>
      <c r="CV447" s="145">
        <f>IF(AX447&gt;0,1,0)</f>
        <v/>
      </c>
      <c r="CW447" s="145">
        <f>IF(AY447&gt;0,1,0)</f>
        <v/>
      </c>
      <c r="CX447" s="52" t="n">
        <v>0</v>
      </c>
      <c r="DM447">
        <f>IF(LOWER(T447)="ILS",12,1)*Y447/VLOOKUP($T447,CPC_USDConversion_xlTbl[[Currency2]:[Units/1 USD]],2,FALSE)</f>
        <v/>
      </c>
    </row>
    <row r="448">
      <c r="B448" s="113" t="n">
        <v>134937</v>
      </c>
      <c r="C448" s="113" t="n">
        <v>89022</v>
      </c>
      <c r="D448" s="113" t="n">
        <v>85922</v>
      </c>
      <c r="E448" s="114" t="inlineStr">
        <is>
          <t>Nhat Minh Tran</t>
        </is>
      </c>
      <c r="F448" s="152" t="inlineStr">
        <is>
          <t>Security Engineer</t>
        </is>
      </c>
      <c r="G448" s="113" t="inlineStr">
        <is>
          <t>System Engineering, South Asia</t>
        </is>
      </c>
      <c r="H448" s="113" t="inlineStr">
        <is>
          <t>Tat Hong Lee</t>
        </is>
      </c>
      <c r="I448" s="113" t="inlineStr">
        <is>
          <t>Evan Dumas</t>
        </is>
      </c>
      <c r="J448" s="114" t="inlineStr">
        <is>
          <t>Sharat Sinha</t>
        </is>
      </c>
      <c r="K448" s="114" t="inlineStr">
        <is>
          <t>Sharat Sinha</t>
        </is>
      </c>
      <c r="L448" s="113" t="inlineStr">
        <is>
          <t>APAC Sales</t>
        </is>
      </c>
      <c r="M448" s="115" t="n">
        <v>1</v>
      </c>
      <c r="N448" s="151">
        <f>LEFT(CA448,3)</f>
        <v/>
      </c>
      <c r="O448" s="216" t="n">
        <v>42724</v>
      </c>
      <c r="P448" s="118">
        <f>($D$5-O448)/365</f>
        <v/>
      </c>
      <c r="Q448" s="119">
        <f>Q448</f>
        <v/>
      </c>
      <c r="R448" s="52" t="n"/>
      <c r="S448" s="120" t="inlineStr">
        <is>
          <t>Vietnam</t>
        </is>
      </c>
      <c r="T448" s="120" t="inlineStr">
        <is>
          <t>VND</t>
        </is>
      </c>
      <c r="U448" s="120" t="n">
        <v>1087009500</v>
      </c>
      <c r="V448" s="120" t="n">
        <v>197636663.6363636</v>
      </c>
      <c r="W448" s="120" t="n"/>
      <c r="X448" s="120">
        <f>W448+V448+U448</f>
        <v/>
      </c>
      <c r="Y448" s="121" t="n"/>
      <c r="Z448" s="121" t="n"/>
      <c r="AA448" s="122" t="n"/>
      <c r="AB448" s="122" t="n"/>
      <c r="AC448" s="122" t="n"/>
      <c r="AD448" s="123">
        <f>AC448+AB448+AA448</f>
        <v/>
      </c>
      <c r="AE448" s="124">
        <f>IFERROR(AD448/X448-1,"")</f>
        <v/>
      </c>
      <c r="AF448" s="217">
        <f>IF(LOWER(T448)="ILS",12,1)*X448/VLOOKUP($T448,CPC_USDConversion_xlTbl[[Currency2]:[Units/1 USD]],2,FALSE)</f>
        <v/>
      </c>
      <c r="AG448" s="217">
        <f>IF(LOWER(T448)="ILS",12,1)*AD448/VLOOKUP($T448,CPC_USDConversion_xlTbl[[Currency2]:[Units/1 USD]],2,FALSE)</f>
        <v/>
      </c>
      <c r="AH448" s="126">
        <f>AF448/VLOOKUP($S448,'CP$'!$B$5:$D$74,2,FALSE)</f>
        <v/>
      </c>
      <c r="AI448" s="126">
        <f>AG448/VLOOKUP($S448,'CP$'!$B$5:$D$74,2,FALSE)</f>
        <v/>
      </c>
      <c r="AJ448" s="52" t="n"/>
      <c r="AK448" s="127" t="inlineStr">
        <is>
          <t>Sales Variable</t>
        </is>
      </c>
      <c r="AL448" s="218" t="n"/>
      <c r="AM448" s="129" t="n"/>
      <c r="AN448" s="121" t="n"/>
      <c r="AO448" s="130" t="n"/>
      <c r="AP448" s="131">
        <f>IFERROR(AO448/AM448,"")</f>
        <v/>
      </c>
      <c r="AQ448" s="219">
        <f>AO448*CC448</f>
        <v/>
      </c>
      <c r="AR448" s="219" t="n"/>
      <c r="AS448" s="220">
        <f>AQ448-AR448</f>
        <v/>
      </c>
      <c r="AT448" s="217">
        <f>AS448/VLOOKUP($T448,'USD Converstion'!$C$7:$D$174,2,FALSE)</f>
        <v/>
      </c>
      <c r="AU448" s="52" t="n"/>
      <c r="AV448" s="221" t="n"/>
      <c r="AW448" s="222" t="n"/>
      <c r="AX448" s="222" t="n"/>
      <c r="AY448" s="223" t="n"/>
      <c r="AZ448" s="52" t="n"/>
      <c r="BA448" s="137" t="inlineStr">
        <is>
          <t>May, 2020 - Organization change to One-Time Bonus: 1000</t>
        </is>
      </c>
      <c r="BB448" s="138" t="inlineStr">
        <is>
          <t xml:space="preserve"> </t>
        </is>
      </c>
      <c r="BC448" s="52" t="n"/>
      <c r="BD448" s="219" t="n">
        <v>869600000</v>
      </c>
      <c r="BE448" s="219" t="n">
        <v>217400000</v>
      </c>
      <c r="BF448" s="219" t="n"/>
      <c r="BG448" s="120">
        <f>BF448+BE448+BD448</f>
        <v/>
      </c>
      <c r="BH448" s="217">
        <f>IF(LOWER(T448)="ILS",12,1)*BG448/VLOOKUP($T448,CPC_USDConversion_xlTbl[[Currency2]:[Units/1 USD]],2,FALSE)</f>
        <v/>
      </c>
      <c r="BI448" s="224">
        <f>BH448/VLOOKUP($S448,'CP$'!$B$5:$D$74,2,FALSE)</f>
        <v/>
      </c>
      <c r="BJ448" s="140" t="n">
        <v>650000000</v>
      </c>
      <c r="BK448" s="140" t="n">
        <v>1200000000</v>
      </c>
      <c r="BL448" s="141">
        <f>IFERROR(U448/X448,"")</f>
        <v/>
      </c>
      <c r="BM448" s="141">
        <f>IFERROR(V448/X448,"")</f>
        <v/>
      </c>
      <c r="BN448" s="141">
        <f>IFERROR(W448/X448,"")</f>
        <v/>
      </c>
      <c r="BO448" s="141">
        <f>IFERROR(AA448/AD448,"")</f>
        <v/>
      </c>
      <c r="BP448" s="141">
        <f>IFERROR(AB448/AD448,"")</f>
        <v/>
      </c>
      <c r="BQ448" s="141">
        <f>IFERROR(AC448/AD448,"")</f>
        <v/>
      </c>
      <c r="BR448" s="119" t="n">
        <v>3</v>
      </c>
      <c r="BS448" s="119" t="n">
        <v>3</v>
      </c>
      <c r="BT448" s="119" t="n">
        <v>4</v>
      </c>
      <c r="BU448" s="119" t="n"/>
      <c r="BV448" s="119" t="n"/>
      <c r="BW448" s="119" t="n"/>
      <c r="BX448" s="119" t="n"/>
      <c r="BY448" s="119" t="n"/>
      <c r="BZ448" s="119" t="inlineStr">
        <is>
          <t>Contractor</t>
        </is>
      </c>
      <c r="CA448" s="142" t="inlineStr">
        <is>
          <t>E51P</t>
        </is>
      </c>
      <c r="CB448" s="131" t="n">
        <v>1</v>
      </c>
      <c r="CC448" s="143">
        <f>IF(P448&gt;1,1,P448)*CB448</f>
        <v/>
      </c>
      <c r="CD448" s="143" t="n"/>
      <c r="CE448" s="222" t="n"/>
      <c r="CF448" s="86" t="n"/>
      <c r="CG448" s="219" t="n">
        <v>1060488004.878049</v>
      </c>
      <c r="CH448" s="217">
        <f>IF(LOWER(T448)="ILS",12,1)*CG448/VLOOKUP($T448,CPC_USDConversion_xlTbl[[Currency2]:[Units/1 USD]],2,FALSE)</f>
        <v/>
      </c>
      <c r="CI448" s="225">
        <f>AF448</f>
        <v/>
      </c>
      <c r="CJ448" s="225">
        <f>IFERROR(CI448-CH448,"")</f>
        <v/>
      </c>
      <c r="CK448" s="140">
        <f>ROUND(AN448*CC448,-2)</f>
        <v/>
      </c>
      <c r="CL448" s="217">
        <f>CK448/VLOOKUP($T448,'USD Converstion'!$C$7:$D$174,2,FALSE)</f>
        <v/>
      </c>
      <c r="CM448" s="145">
        <f>IF(AD448&gt;X448,1,0)</f>
        <v/>
      </c>
      <c r="CN448" s="225">
        <f>IF(CM448&gt;0,AG448,0)</f>
        <v/>
      </c>
      <c r="CO448" s="225">
        <f>IF(CM448=0,0,AF448)</f>
        <v/>
      </c>
      <c r="CP448" s="146" t="n">
        <v>0</v>
      </c>
      <c r="CQ448" s="147" t="inlineStr">
        <is>
          <t>Regular</t>
        </is>
      </c>
      <c r="CR448" s="225">
        <f>AM448/VLOOKUP(T448,'USD Converstion'!$C$7:$D$174,2,FALSE)</f>
        <v/>
      </c>
      <c r="CS448" s="226">
        <f>AT448</f>
        <v/>
      </c>
      <c r="CT448" s="222" t="n">
        <v>0</v>
      </c>
      <c r="CU448" s="227" t="n"/>
      <c r="CV448" s="145">
        <f>IF(AX448&gt;0,1,0)</f>
        <v/>
      </c>
      <c r="CW448" s="145">
        <f>IF(AY448&gt;0,1,0)</f>
        <v/>
      </c>
      <c r="CX448" s="52" t="n">
        <v>0</v>
      </c>
      <c r="DM448">
        <f>IF(LOWER(T448)="ILS",12,1)*Y448/VLOOKUP($T448,CPC_USDConversion_xlTbl[[Currency2]:[Units/1 USD]],2,FALSE)</f>
        <v/>
      </c>
    </row>
    <row r="449">
      <c r="B449" s="113" t="n">
        <v>128001</v>
      </c>
      <c r="C449" s="113" t="n">
        <v>37251</v>
      </c>
      <c r="D449" s="113" t="n">
        <v>40593</v>
      </c>
      <c r="E449" s="114" t="inlineStr">
        <is>
          <t>Joanna Sim</t>
        </is>
      </c>
      <c r="F449" s="152" t="inlineStr">
        <is>
          <t xml:space="preserve">Territory Manager Lead, Singapore </t>
        </is>
      </c>
      <c r="G449" s="113" t="inlineStr">
        <is>
          <t>Singapore Sales</t>
        </is>
      </c>
      <c r="H449" s="113" t="inlineStr">
        <is>
          <t>Markus Lee</t>
        </is>
      </c>
      <c r="I449" s="113" t="inlineStr">
        <is>
          <t>Evan Dumas</t>
        </is>
      </c>
      <c r="J449" s="114" t="inlineStr">
        <is>
          <t>Sharat Sinha</t>
        </is>
      </c>
      <c r="K449" s="114" t="inlineStr">
        <is>
          <t>Sharat Sinha</t>
        </is>
      </c>
      <c r="L449" s="113" t="inlineStr">
        <is>
          <t>APAC Sales</t>
        </is>
      </c>
      <c r="M449" s="115" t="n">
        <v>1</v>
      </c>
      <c r="N449" s="151">
        <f>LEFT(CA449,3)</f>
        <v/>
      </c>
      <c r="O449" s="216" t="n">
        <v>43332</v>
      </c>
      <c r="P449" s="118">
        <f>($D$5-O449)/365</f>
        <v/>
      </c>
      <c r="Q449" s="119">
        <f>Q449</f>
        <v/>
      </c>
      <c r="R449" s="52" t="n"/>
      <c r="S449" s="120" t="inlineStr">
        <is>
          <t>Singapore</t>
        </is>
      </c>
      <c r="T449" s="120" t="inlineStr">
        <is>
          <t>SGD</t>
        </is>
      </c>
      <c r="U449" s="120" t="n">
        <v>167450</v>
      </c>
      <c r="V449" s="120" t="n">
        <v>76881.81818181818</v>
      </c>
      <c r="W449" s="120" t="n"/>
      <c r="X449" s="120">
        <f>W449+V449+U449</f>
        <v/>
      </c>
      <c r="Y449" s="121" t="n"/>
      <c r="Z449" s="121" t="n"/>
      <c r="AA449" s="122" t="n"/>
      <c r="AB449" s="122" t="n"/>
      <c r="AC449" s="122" t="n"/>
      <c r="AD449" s="123">
        <f>AC449+AB449+AA449</f>
        <v/>
      </c>
      <c r="AE449" s="124">
        <f>IFERROR(AD449/X449-1,"")</f>
        <v/>
      </c>
      <c r="AF449" s="217">
        <f>IF(LOWER(T449)="ILS",12,1)*X449/VLOOKUP($T449,CPC_USDConversion_xlTbl[[Currency2]:[Units/1 USD]],2,FALSE)</f>
        <v/>
      </c>
      <c r="AG449" s="217">
        <f>IF(LOWER(T449)="ILS",12,1)*AD449/VLOOKUP($T449,CPC_USDConversion_xlTbl[[Currency2]:[Units/1 USD]],2,FALSE)</f>
        <v/>
      </c>
      <c r="AH449" s="126">
        <f>AF449/VLOOKUP($S449,'CP$'!$B$5:$D$74,2,FALSE)</f>
        <v/>
      </c>
      <c r="AI449" s="126">
        <f>AG449/VLOOKUP($S449,'CP$'!$B$5:$D$74,2,FALSE)</f>
        <v/>
      </c>
      <c r="AJ449" s="52" t="n"/>
      <c r="AK449" s="127" t="inlineStr">
        <is>
          <t>Sales Variable</t>
        </is>
      </c>
      <c r="AL449" s="218" t="n"/>
      <c r="AM449" s="129" t="n"/>
      <c r="AN449" s="121" t="n"/>
      <c r="AO449" s="130" t="n"/>
      <c r="AP449" s="131">
        <f>IFERROR(AO449/AM449,"")</f>
        <v/>
      </c>
      <c r="AQ449" s="219">
        <f>AO449*CC449</f>
        <v/>
      </c>
      <c r="AR449" s="219" t="n"/>
      <c r="AS449" s="220">
        <f>AQ449-AR449</f>
        <v/>
      </c>
      <c r="AT449" s="217">
        <f>AS449/VLOOKUP($T449,'USD Converstion'!$C$7:$D$174,2,FALSE)</f>
        <v/>
      </c>
      <c r="AU449" s="52" t="n"/>
      <c r="AV449" s="221" t="n">
        <v>43859</v>
      </c>
      <c r="AW449" s="222" t="n">
        <v>29298.97087378641</v>
      </c>
      <c r="AX449" s="222" t="n"/>
      <c r="AY449" s="223" t="n"/>
      <c r="AZ449" s="52" t="n"/>
      <c r="BA449" s="137" t="n"/>
      <c r="BB449" s="138" t="inlineStr">
        <is>
          <t xml:space="preserve"> </t>
        </is>
      </c>
      <c r="BC449" s="52" t="n"/>
      <c r="BD449" s="219" t="n">
        <v>97200</v>
      </c>
      <c r="BE449" s="219" t="n">
        <v>64800</v>
      </c>
      <c r="BF449" s="219" t="n"/>
      <c r="BG449" s="120">
        <f>BF449+BE449+BD449</f>
        <v/>
      </c>
      <c r="BH449" s="217">
        <f>IF(LOWER(T449)="ILS",12,1)*BG449/VLOOKUP($T449,CPC_USDConversion_xlTbl[[Currency2]:[Units/1 USD]],2,FALSE)</f>
        <v/>
      </c>
      <c r="BI449" s="224">
        <f>BH449/VLOOKUP($S449,'CP$'!$B$5:$D$74,2,FALSE)</f>
        <v/>
      </c>
      <c r="BJ449" s="140" t="n">
        <v>170000</v>
      </c>
      <c r="BK449" s="140" t="n">
        <v>305000</v>
      </c>
      <c r="BL449" s="141">
        <f>IFERROR(U449/X449,"")</f>
        <v/>
      </c>
      <c r="BM449" s="141">
        <f>IFERROR(V449/X449,"")</f>
        <v/>
      </c>
      <c r="BN449" s="141">
        <f>IFERROR(W449/X449,"")</f>
        <v/>
      </c>
      <c r="BO449" s="141">
        <f>IFERROR(AA449/AD449,"")</f>
        <v/>
      </c>
      <c r="BP449" s="141">
        <f>IFERROR(AB449/AD449,"")</f>
        <v/>
      </c>
      <c r="BQ449" s="141">
        <f>IFERROR(AC449/AD449,"")</f>
        <v/>
      </c>
      <c r="BR449" s="119" t="n">
        <v>5</v>
      </c>
      <c r="BS449" s="119" t="n">
        <v>5</v>
      </c>
      <c r="BT449" s="119" t="n">
        <v>4</v>
      </c>
      <c r="BU449" s="119" t="n"/>
      <c r="BV449" s="119" t="n"/>
      <c r="BW449" s="119" t="n"/>
      <c r="BX449" s="119" t="n"/>
      <c r="BY449" s="119" t="n"/>
      <c r="BZ449" s="119" t="inlineStr">
        <is>
          <t>Employee</t>
        </is>
      </c>
      <c r="CA449" s="142" t="inlineStr">
        <is>
          <t>S43M</t>
        </is>
      </c>
      <c r="CB449" s="131" t="n">
        <v>1</v>
      </c>
      <c r="CC449" s="143">
        <f>IF(P449&gt;1,1,P449)*CB449</f>
        <v/>
      </c>
      <c r="CD449" s="143" t="n"/>
      <c r="CE449" s="222" t="n">
        <v>42500.6</v>
      </c>
      <c r="CF449" s="86" t="n"/>
      <c r="CG449" s="219" t="n">
        <v>205663.4146341463</v>
      </c>
      <c r="CH449" s="217">
        <f>IF(LOWER(T449)="ILS",12,1)*CG449/VLOOKUP($T449,CPC_USDConversion_xlTbl[[Currency2]:[Units/1 USD]],2,FALSE)</f>
        <v/>
      </c>
      <c r="CI449" s="225">
        <f>AF449</f>
        <v/>
      </c>
      <c r="CJ449" s="225">
        <f>IFERROR(CI449-CH449,"")</f>
        <v/>
      </c>
      <c r="CK449" s="140">
        <f>ROUND(AN449*CC449,-2)</f>
        <v/>
      </c>
      <c r="CL449" s="217">
        <f>CK449/VLOOKUP($T449,'USD Converstion'!$C$7:$D$174,2,FALSE)</f>
        <v/>
      </c>
      <c r="CM449" s="145">
        <f>IF(AD449&gt;X449,1,0)</f>
        <v/>
      </c>
      <c r="CN449" s="225">
        <f>IF(CM449&gt;0,AG449,0)</f>
        <v/>
      </c>
      <c r="CO449" s="225">
        <f>IF(CM449=0,0,AF449)</f>
        <v/>
      </c>
      <c r="CP449" s="146" t="n">
        <v>0</v>
      </c>
      <c r="CQ449" s="147" t="inlineStr">
        <is>
          <t>Regular</t>
        </is>
      </c>
      <c r="CR449" s="225">
        <f>AM449/VLOOKUP(T449,'USD Converstion'!$C$7:$D$174,2,FALSE)</f>
        <v/>
      </c>
      <c r="CS449" s="226">
        <f>AT449</f>
        <v/>
      </c>
      <c r="CT449" s="222" t="n">
        <v>0</v>
      </c>
      <c r="CU449" s="227" t="n"/>
      <c r="CV449" s="145">
        <f>IF(AX449&gt;0,1,0)</f>
        <v/>
      </c>
      <c r="CW449" s="145">
        <f>IF(AY449&gt;0,1,0)</f>
        <v/>
      </c>
      <c r="CX449" s="52" t="n">
        <v>0</v>
      </c>
      <c r="DM449">
        <f>IF(LOWER(T449)="ILS",12,1)*Y449/VLOOKUP($T449,CPC_USDConversion_xlTbl[[Currency2]:[Units/1 USD]],2,FALSE)</f>
        <v/>
      </c>
    </row>
    <row r="450">
      <c r="B450" s="113" t="n">
        <v>131323</v>
      </c>
      <c r="C450" s="113" t="n">
        <v>102841</v>
      </c>
      <c r="D450" s="113" t="n">
        <v>51556</v>
      </c>
      <c r="E450" s="114" t="inlineStr">
        <is>
          <t>Joelle Teo</t>
        </is>
      </c>
      <c r="F450" s="152" t="inlineStr">
        <is>
          <t>Major Account Manager</t>
        </is>
      </c>
      <c r="G450" s="113" t="inlineStr">
        <is>
          <t>Singapore Sales</t>
        </is>
      </c>
      <c r="H450" s="113" t="inlineStr">
        <is>
          <t>Markus Lee</t>
        </is>
      </c>
      <c r="I450" s="113" t="inlineStr">
        <is>
          <t>Evan Dumas</t>
        </is>
      </c>
      <c r="J450" s="114" t="inlineStr">
        <is>
          <t>Sharat Sinha</t>
        </is>
      </c>
      <c r="K450" s="114" t="inlineStr">
        <is>
          <t>Sharat Sinha</t>
        </is>
      </c>
      <c r="L450" s="113" t="inlineStr">
        <is>
          <t>APAC Sales</t>
        </is>
      </c>
      <c r="M450" s="115" t="n">
        <v>1</v>
      </c>
      <c r="N450" s="151">
        <f>LEFT(CA450,3)</f>
        <v/>
      </c>
      <c r="O450" s="216" t="n">
        <v>43132</v>
      </c>
      <c r="P450" s="118">
        <f>($D$5-O450)/365</f>
        <v/>
      </c>
      <c r="Q450" s="119">
        <f>Q450</f>
        <v/>
      </c>
      <c r="R450" s="52" t="n"/>
      <c r="S450" s="120" t="inlineStr">
        <is>
          <t>Singapore</t>
        </is>
      </c>
      <c r="T450" s="120" t="inlineStr">
        <is>
          <t>SGD</t>
        </is>
      </c>
      <c r="U450" s="120" t="n">
        <v>190336.55</v>
      </c>
      <c r="V450" s="120" t="n">
        <v>87978.32727272729</v>
      </c>
      <c r="W450" s="120" t="n"/>
      <c r="X450" s="120">
        <f>W450+V450+U450</f>
        <v/>
      </c>
      <c r="Y450" s="121" t="n"/>
      <c r="Z450" s="121" t="n"/>
      <c r="AA450" s="122" t="n"/>
      <c r="AB450" s="122" t="n"/>
      <c r="AC450" s="122" t="n"/>
      <c r="AD450" s="123">
        <f>AC450+AB450+AA450</f>
        <v/>
      </c>
      <c r="AE450" s="124">
        <f>IFERROR(AD450/X450-1,"")</f>
        <v/>
      </c>
      <c r="AF450" s="217">
        <f>IF(LOWER(T450)="ILS",12,1)*X450/VLOOKUP($T450,CPC_USDConversion_xlTbl[[Currency2]:[Units/1 USD]],2,FALSE)</f>
        <v/>
      </c>
      <c r="AG450" s="217">
        <f>IF(LOWER(T450)="ILS",12,1)*AD450/VLOOKUP($T450,CPC_USDConversion_xlTbl[[Currency2]:[Units/1 USD]],2,FALSE)</f>
        <v/>
      </c>
      <c r="AH450" s="126">
        <f>AF450/VLOOKUP($S450,'CP$'!$B$5:$D$74,2,FALSE)</f>
        <v/>
      </c>
      <c r="AI450" s="126">
        <f>AG450/VLOOKUP($S450,'CP$'!$B$5:$D$74,2,FALSE)</f>
        <v/>
      </c>
      <c r="AJ450" s="52" t="n"/>
      <c r="AK450" s="127" t="inlineStr">
        <is>
          <t>Sales Variable</t>
        </is>
      </c>
      <c r="AL450" s="218" t="n"/>
      <c r="AM450" s="129" t="n"/>
      <c r="AN450" s="121" t="n"/>
      <c r="AO450" s="130" t="n"/>
      <c r="AP450" s="131">
        <f>IFERROR(AO450/AM450,"")</f>
        <v/>
      </c>
      <c r="AQ450" s="219">
        <f>AO450*CC450</f>
        <v/>
      </c>
      <c r="AR450" s="219" t="n"/>
      <c r="AS450" s="220">
        <f>AQ450-AR450</f>
        <v/>
      </c>
      <c r="AT450" s="217">
        <f>AS450/VLOOKUP($T450,'USD Converstion'!$C$7:$D$174,2,FALSE)</f>
        <v/>
      </c>
      <c r="AU450" s="52" t="n"/>
      <c r="AV450" s="221" t="n">
        <v>43957</v>
      </c>
      <c r="AW450" s="222" t="n">
        <v>29231.10679611651</v>
      </c>
      <c r="AX450" s="222" t="n"/>
      <c r="AY450" s="223" t="n"/>
      <c r="AZ450" s="52" t="n"/>
      <c r="BA450" s="137" t="n"/>
      <c r="BB450" s="138" t="inlineStr">
        <is>
          <t xml:space="preserve"> </t>
        </is>
      </c>
      <c r="BC450" s="52" t="n"/>
      <c r="BD450" s="219" t="n">
        <v>133953</v>
      </c>
      <c r="BE450" s="219" t="n">
        <v>89302</v>
      </c>
      <c r="BF450" s="219" t="n"/>
      <c r="BG450" s="120">
        <f>BF450+BE450+BD450</f>
        <v/>
      </c>
      <c r="BH450" s="217">
        <f>IF(LOWER(T450)="ILS",12,1)*BG450/VLOOKUP($T450,CPC_USDConversion_xlTbl[[Currency2]:[Units/1 USD]],2,FALSE)</f>
        <v/>
      </c>
      <c r="BI450" s="224">
        <f>BH450/VLOOKUP($S450,'CP$'!$B$5:$D$74,2,FALSE)</f>
        <v/>
      </c>
      <c r="BJ450" s="140" t="n">
        <v>170000</v>
      </c>
      <c r="BK450" s="140" t="n">
        <v>305000</v>
      </c>
      <c r="BL450" s="141">
        <f>IFERROR(U450/X450,"")</f>
        <v/>
      </c>
      <c r="BM450" s="141">
        <f>IFERROR(V450/X450,"")</f>
        <v/>
      </c>
      <c r="BN450" s="141">
        <f>IFERROR(W450/X450,"")</f>
        <v/>
      </c>
      <c r="BO450" s="141">
        <f>IFERROR(AA450/AD450,"")</f>
        <v/>
      </c>
      <c r="BP450" s="141">
        <f>IFERROR(AB450/AD450,"")</f>
        <v/>
      </c>
      <c r="BQ450" s="141">
        <f>IFERROR(AC450/AD450,"")</f>
        <v/>
      </c>
      <c r="BR450" s="119" t="n">
        <v>4</v>
      </c>
      <c r="BS450" s="119" t="n">
        <v>5</v>
      </c>
      <c r="BT450" s="119" t="n">
        <v>4</v>
      </c>
      <c r="BU450" s="119" t="n"/>
      <c r="BV450" s="119" t="n"/>
      <c r="BW450" s="119" t="n"/>
      <c r="BX450" s="119" t="n"/>
      <c r="BY450" s="119" t="n"/>
      <c r="BZ450" s="119" t="inlineStr">
        <is>
          <t>Employee</t>
        </is>
      </c>
      <c r="CA450" s="142" t="inlineStr">
        <is>
          <t>S43P</t>
        </is>
      </c>
      <c r="CB450" s="131" t="n">
        <v>1</v>
      </c>
      <c r="CC450" s="143">
        <f>IF(P450&gt;1,1,P450)*CB450</f>
        <v/>
      </c>
      <c r="CD450" s="143" t="n"/>
      <c r="CE450" s="222" t="n">
        <v>71712.28</v>
      </c>
      <c r="CF450" s="86" t="n"/>
      <c r="CG450" s="219" t="n">
        <v>235434.5365853659</v>
      </c>
      <c r="CH450" s="217">
        <f>IF(LOWER(T450)="ILS",12,1)*CG450/VLOOKUP($T450,CPC_USDConversion_xlTbl[[Currency2]:[Units/1 USD]],2,FALSE)</f>
        <v/>
      </c>
      <c r="CI450" s="225">
        <f>AF450</f>
        <v/>
      </c>
      <c r="CJ450" s="225">
        <f>IFERROR(CI450-CH450,"")</f>
        <v/>
      </c>
      <c r="CK450" s="140">
        <f>ROUND(AN450*CC450,-2)</f>
        <v/>
      </c>
      <c r="CL450" s="217">
        <f>CK450/VLOOKUP($T450,'USD Converstion'!$C$7:$D$174,2,FALSE)</f>
        <v/>
      </c>
      <c r="CM450" s="145">
        <f>IF(AD450&gt;X450,1,0)</f>
        <v/>
      </c>
      <c r="CN450" s="225">
        <f>IF(CM450&gt;0,AG450,0)</f>
        <v/>
      </c>
      <c r="CO450" s="225">
        <f>IF(CM450=0,0,AF450)</f>
        <v/>
      </c>
      <c r="CP450" s="146" t="n">
        <v>0</v>
      </c>
      <c r="CQ450" s="147" t="inlineStr">
        <is>
          <t>Regular</t>
        </is>
      </c>
      <c r="CR450" s="225">
        <f>AM450/VLOOKUP(T450,'USD Converstion'!$C$7:$D$174,2,FALSE)</f>
        <v/>
      </c>
      <c r="CS450" s="226">
        <f>AT450</f>
        <v/>
      </c>
      <c r="CT450" s="222" t="n">
        <v>0</v>
      </c>
      <c r="CU450" s="227" t="n"/>
      <c r="CV450" s="145">
        <f>IF(AX450&gt;0,1,0)</f>
        <v/>
      </c>
      <c r="CW450" s="145">
        <f>IF(AY450&gt;0,1,0)</f>
        <v/>
      </c>
      <c r="CX450" s="52" t="n">
        <v>0</v>
      </c>
      <c r="DM450">
        <f>IF(LOWER(T450)="ILS",12,1)*Y450/VLOOKUP($T450,CPC_USDConversion_xlTbl[[Currency2]:[Units/1 USD]],2,FALSE)</f>
        <v/>
      </c>
    </row>
    <row r="451">
      <c r="B451" s="113" t="n">
        <v>121828</v>
      </c>
      <c r="C451" s="113" t="n">
        <v>113911</v>
      </c>
      <c r="D451" s="113" t="n">
        <v>41412</v>
      </c>
      <c r="E451" s="114" t="inlineStr">
        <is>
          <t>Joevira Yaptonaga</t>
        </is>
      </c>
      <c r="F451" s="152" t="inlineStr">
        <is>
          <t>Channel Account Manager</t>
        </is>
      </c>
      <c r="G451" s="113" t="inlineStr">
        <is>
          <t>ROSA Sales</t>
        </is>
      </c>
      <c r="H451" s="113" t="inlineStr">
        <is>
          <t>Wei Shih (April)  Lee</t>
        </is>
      </c>
      <c r="I451" s="113" t="inlineStr">
        <is>
          <t>Evan Dumas</t>
        </is>
      </c>
      <c r="J451" s="114" t="inlineStr">
        <is>
          <t>Sharat Sinha</t>
        </is>
      </c>
      <c r="K451" s="114" t="inlineStr">
        <is>
          <t>Sharat Sinha</t>
        </is>
      </c>
      <c r="L451" s="113" t="inlineStr">
        <is>
          <t>APAC Sales</t>
        </is>
      </c>
      <c r="M451" s="115" t="n">
        <v>1</v>
      </c>
      <c r="N451" s="151">
        <f>LEFT(CA451,3)</f>
        <v/>
      </c>
      <c r="O451" s="216" t="n">
        <v>43313</v>
      </c>
      <c r="P451" s="118">
        <f>($D$5-O451)/365</f>
        <v/>
      </c>
      <c r="Q451" s="119">
        <f>Q451</f>
        <v/>
      </c>
      <c r="R451" s="52" t="n"/>
      <c r="S451" s="120" t="inlineStr">
        <is>
          <t>Indonesia</t>
        </is>
      </c>
      <c r="T451" s="120" t="inlineStr">
        <is>
          <t>IDR</t>
        </is>
      </c>
      <c r="U451" s="120" t="n">
        <v>525009500</v>
      </c>
      <c r="V451" s="120" t="n">
        <v>254545754.5454545</v>
      </c>
      <c r="W451" s="120" t="n"/>
      <c r="X451" s="120">
        <f>W451+V451+U451</f>
        <v/>
      </c>
      <c r="Y451" s="121" t="n"/>
      <c r="Z451" s="121" t="n"/>
      <c r="AA451" s="122" t="n"/>
      <c r="AB451" s="122" t="n"/>
      <c r="AC451" s="122" t="n"/>
      <c r="AD451" s="123">
        <f>AC451+AB451+AA451</f>
        <v/>
      </c>
      <c r="AE451" s="124">
        <f>IFERROR(AD451/X451-1,"")</f>
        <v/>
      </c>
      <c r="AF451" s="217">
        <f>IF(LOWER(T451)="ILS",12,1)*X451/VLOOKUP($T451,CPC_USDConversion_xlTbl[[Currency2]:[Units/1 USD]],2,FALSE)</f>
        <v/>
      </c>
      <c r="AG451" s="217">
        <f>IF(LOWER(T451)="ILS",12,1)*AD451/VLOOKUP($T451,CPC_USDConversion_xlTbl[[Currency2]:[Units/1 USD]],2,FALSE)</f>
        <v/>
      </c>
      <c r="AH451" s="126">
        <f>AF451/VLOOKUP($S451,'CP$'!$B$5:$D$74,2,FALSE)</f>
        <v/>
      </c>
      <c r="AI451" s="126">
        <f>AG451/VLOOKUP($S451,'CP$'!$B$5:$D$74,2,FALSE)</f>
        <v/>
      </c>
      <c r="AJ451" s="52" t="n"/>
      <c r="AK451" s="127" t="inlineStr">
        <is>
          <t>Sales Variable</t>
        </is>
      </c>
      <c r="AL451" s="218" t="n"/>
      <c r="AM451" s="129" t="n"/>
      <c r="AN451" s="121" t="n"/>
      <c r="AO451" s="130" t="n"/>
      <c r="AP451" s="131">
        <f>IFERROR(AO451/AM451,"")</f>
        <v/>
      </c>
      <c r="AQ451" s="219">
        <f>AO451*CC451</f>
        <v/>
      </c>
      <c r="AR451" s="219" t="n"/>
      <c r="AS451" s="220">
        <f>AQ451-AR451</f>
        <v/>
      </c>
      <c r="AT451" s="217">
        <f>AS451/VLOOKUP($T451,'USD Converstion'!$C$7:$D$174,2,FALSE)</f>
        <v/>
      </c>
      <c r="AU451" s="52" t="n"/>
      <c r="AV451" s="221" t="n"/>
      <c r="AW451" s="222" t="n"/>
      <c r="AX451" s="222" t="n"/>
      <c r="AY451" s="223" t="n"/>
      <c r="AZ451" s="52" t="n"/>
      <c r="BA451" s="137" t="n"/>
      <c r="BB451" s="138" t="inlineStr">
        <is>
          <t xml:space="preserve"> </t>
        </is>
      </c>
      <c r="BC451" s="52" t="n"/>
      <c r="BD451" s="219" t="n">
        <v>408000000</v>
      </c>
      <c r="BE451" s="219" t="n">
        <v>272000000</v>
      </c>
      <c r="BF451" s="219" t="n"/>
      <c r="BG451" s="120">
        <f>BF451+BE451+BD451</f>
        <v/>
      </c>
      <c r="BH451" s="217">
        <f>IF(LOWER(T451)="ILS",12,1)*BG451/VLOOKUP($T451,CPC_USDConversion_xlTbl[[Currency2]:[Units/1 USD]],2,FALSE)</f>
        <v/>
      </c>
      <c r="BI451" s="224">
        <f>BH451/VLOOKUP($S451,'CP$'!$B$5:$D$74,2,FALSE)</f>
        <v/>
      </c>
      <c r="BJ451" s="140" t="n">
        <v>500000000</v>
      </c>
      <c r="BK451" s="140" t="n">
        <v>700000000</v>
      </c>
      <c r="BL451" s="141">
        <f>IFERROR(U451/X451,"")</f>
        <v/>
      </c>
      <c r="BM451" s="141">
        <f>IFERROR(V451/X451,"")</f>
        <v/>
      </c>
      <c r="BN451" s="141">
        <f>IFERROR(W451/X451,"")</f>
        <v/>
      </c>
      <c r="BO451" s="141">
        <f>IFERROR(AA451/AD451,"")</f>
        <v/>
      </c>
      <c r="BP451" s="141">
        <f>IFERROR(AB451/AD451,"")</f>
        <v/>
      </c>
      <c r="BQ451" s="141">
        <f>IFERROR(AC451/AD451,"")</f>
        <v/>
      </c>
      <c r="BR451" s="119" t="n">
        <v>3</v>
      </c>
      <c r="BS451" s="119" t="n">
        <v>3</v>
      </c>
      <c r="BT451" s="119" t="n">
        <v>4</v>
      </c>
      <c r="BU451" s="119" t="n"/>
      <c r="BV451" s="119" t="n"/>
      <c r="BW451" s="119" t="n"/>
      <c r="BX451" s="119" t="n"/>
      <c r="BY451" s="119" t="n"/>
      <c r="BZ451" s="119" t="inlineStr">
        <is>
          <t>Employee</t>
        </is>
      </c>
      <c r="CA451" s="142" t="inlineStr">
        <is>
          <t>S51P</t>
        </is>
      </c>
      <c r="CB451" s="131" t="n">
        <v>1</v>
      </c>
      <c r="CC451" s="143">
        <f>IF(P451&gt;1,1,P451)*CB451</f>
        <v/>
      </c>
      <c r="CD451" s="143" t="n"/>
      <c r="CE451" s="222" t="n"/>
      <c r="CF451" s="86" t="n"/>
      <c r="CG451" s="219" t="n">
        <v>682927029.2682928</v>
      </c>
      <c r="CH451" s="217">
        <f>IF(LOWER(T451)="ILS",12,1)*CG451/VLOOKUP($T451,CPC_USDConversion_xlTbl[[Currency2]:[Units/1 USD]],2,FALSE)</f>
        <v/>
      </c>
      <c r="CI451" s="225">
        <f>AF451</f>
        <v/>
      </c>
      <c r="CJ451" s="225">
        <f>IFERROR(CI451-CH451,"")</f>
        <v/>
      </c>
      <c r="CK451" s="140">
        <f>ROUND(AN451*CC451,-2)</f>
        <v/>
      </c>
      <c r="CL451" s="217">
        <f>CK451/VLOOKUP($T451,'USD Converstion'!$C$7:$D$174,2,FALSE)</f>
        <v/>
      </c>
      <c r="CM451" s="145">
        <f>IF(AD451&gt;X451,1,0)</f>
        <v/>
      </c>
      <c r="CN451" s="225">
        <f>IF(CM451&gt;0,AG451,0)</f>
        <v/>
      </c>
      <c r="CO451" s="225">
        <f>IF(CM451=0,0,AF451)</f>
        <v/>
      </c>
      <c r="CP451" s="146" t="n">
        <v>0</v>
      </c>
      <c r="CQ451" s="147" t="inlineStr">
        <is>
          <t>Regular</t>
        </is>
      </c>
      <c r="CR451" s="225">
        <f>AM451/VLOOKUP(T451,'USD Converstion'!$C$7:$D$174,2,FALSE)</f>
        <v/>
      </c>
      <c r="CS451" s="226">
        <f>AT451</f>
        <v/>
      </c>
      <c r="CT451" s="222" t="n">
        <v>0</v>
      </c>
      <c r="CU451" s="227" t="n"/>
      <c r="CV451" s="145">
        <f>IF(AX451&gt;0,1,0)</f>
        <v/>
      </c>
      <c r="CW451" s="145">
        <f>IF(AY451&gt;0,1,0)</f>
        <v/>
      </c>
      <c r="CX451" s="52" t="n">
        <v>0</v>
      </c>
      <c r="DM451">
        <f>IF(LOWER(T451)="ILS",12,1)*Y451/VLOOKUP($T451,CPC_USDConversion_xlTbl[[Currency2]:[Units/1 USD]],2,FALSE)</f>
        <v/>
      </c>
    </row>
    <row r="452">
      <c r="B452" s="113" t="n">
        <v>124818</v>
      </c>
      <c r="C452" s="113" t="n">
        <v>45309</v>
      </c>
      <c r="D452" s="113" t="n">
        <v>91900</v>
      </c>
      <c r="E452" s="114" t="inlineStr">
        <is>
          <t>Kalen Ong</t>
        </is>
      </c>
      <c r="F452" s="152" t="inlineStr">
        <is>
          <t>Major Account Manager</t>
        </is>
      </c>
      <c r="G452" s="113" t="inlineStr">
        <is>
          <t>Singapore Sales</t>
        </is>
      </c>
      <c r="H452" s="113" t="inlineStr">
        <is>
          <t>Markus Lee</t>
        </is>
      </c>
      <c r="I452" s="113" t="inlineStr">
        <is>
          <t>Evan Dumas</t>
        </is>
      </c>
      <c r="J452" s="114" t="inlineStr">
        <is>
          <t>Sharat Sinha</t>
        </is>
      </c>
      <c r="K452" s="114" t="inlineStr">
        <is>
          <t>Sharat Sinha</t>
        </is>
      </c>
      <c r="L452" s="113" t="inlineStr">
        <is>
          <t>APAC Sales</t>
        </is>
      </c>
      <c r="M452" s="115" t="n">
        <v>1</v>
      </c>
      <c r="N452" s="151">
        <f>LEFT(CA452,3)</f>
        <v/>
      </c>
      <c r="O452" s="216" t="n">
        <v>43187</v>
      </c>
      <c r="P452" s="118">
        <f>($D$5-O452)/365</f>
        <v/>
      </c>
      <c r="Q452" s="119">
        <f>Q452</f>
        <v/>
      </c>
      <c r="R452" s="52" t="n"/>
      <c r="S452" s="120" t="inlineStr">
        <is>
          <t>Singapore</t>
        </is>
      </c>
      <c r="T452" s="120" t="inlineStr">
        <is>
          <t>SGD</t>
        </is>
      </c>
      <c r="U452" s="120" t="n">
        <v>236705</v>
      </c>
      <c r="V452" s="120" t="n">
        <v>110460</v>
      </c>
      <c r="W452" s="120" t="n"/>
      <c r="X452" s="120">
        <f>W452+V452+U452</f>
        <v/>
      </c>
      <c r="Y452" s="121" t="n"/>
      <c r="Z452" s="121" t="n"/>
      <c r="AA452" s="122" t="n"/>
      <c r="AB452" s="122" t="n"/>
      <c r="AC452" s="122" t="n"/>
      <c r="AD452" s="123">
        <f>AC452+AB452+AA452</f>
        <v/>
      </c>
      <c r="AE452" s="124">
        <f>IFERROR(AD452/X452-1,"")</f>
        <v/>
      </c>
      <c r="AF452" s="217">
        <f>IF(LOWER(T452)="ILS",12,1)*X452/VLOOKUP($T452,CPC_USDConversion_xlTbl[[Currency2]:[Units/1 USD]],2,FALSE)</f>
        <v/>
      </c>
      <c r="AG452" s="217">
        <f>IF(LOWER(T452)="ILS",12,1)*AD452/VLOOKUP($T452,CPC_USDConversion_xlTbl[[Currency2]:[Units/1 USD]],2,FALSE)</f>
        <v/>
      </c>
      <c r="AH452" s="126">
        <f>AF452/VLOOKUP($S452,'CP$'!$B$5:$D$74,2,FALSE)</f>
        <v/>
      </c>
      <c r="AI452" s="126">
        <f>AG452/VLOOKUP($S452,'CP$'!$B$5:$D$74,2,FALSE)</f>
        <v/>
      </c>
      <c r="AJ452" s="52" t="n"/>
      <c r="AK452" s="127" t="inlineStr">
        <is>
          <t>Sales Variable</t>
        </is>
      </c>
      <c r="AL452" s="218" t="n"/>
      <c r="AM452" s="129" t="n"/>
      <c r="AN452" s="121" t="n"/>
      <c r="AO452" s="130" t="n"/>
      <c r="AP452" s="131">
        <f>IFERROR(AO452/AM452,"")</f>
        <v/>
      </c>
      <c r="AQ452" s="219">
        <f>AO452*CC452</f>
        <v/>
      </c>
      <c r="AR452" s="219" t="n"/>
      <c r="AS452" s="220">
        <f>AQ452-AR452</f>
        <v/>
      </c>
      <c r="AT452" s="217">
        <f>AS452/VLOOKUP($T452,'USD Converstion'!$C$7:$D$174,2,FALSE)</f>
        <v/>
      </c>
      <c r="AU452" s="52" t="n"/>
      <c r="AV452" s="221" t="n">
        <v>43768</v>
      </c>
      <c r="AW452" s="222" t="n">
        <v>48656.15533980582</v>
      </c>
      <c r="AX452" s="222" t="n"/>
      <c r="AY452" s="223" t="n"/>
      <c r="AZ452" s="52" t="n"/>
      <c r="BA452" s="137" t="inlineStr">
        <is>
          <t>January, 2021 - Organization change from Team:Chi Keen Lai - Singapore Accounts Team to Team:Markus Lee - Singapore Sales</t>
        </is>
      </c>
      <c r="BB452" s="138" t="inlineStr">
        <is>
          <t xml:space="preserve"> </t>
        </is>
      </c>
      <c r="BC452" s="52" t="n"/>
      <c r="BD452" s="219" t="n">
        <v>178200</v>
      </c>
      <c r="BE452" s="219" t="n">
        <v>118800</v>
      </c>
      <c r="BF452" s="219" t="n"/>
      <c r="BG452" s="120">
        <f>BF452+BE452+BD452</f>
        <v/>
      </c>
      <c r="BH452" s="217">
        <f>IF(LOWER(T452)="ILS",12,1)*BG452/VLOOKUP($T452,CPC_USDConversion_xlTbl[[Currency2]:[Units/1 USD]],2,FALSE)</f>
        <v/>
      </c>
      <c r="BI452" s="224">
        <f>BH452/VLOOKUP($S452,'CP$'!$B$5:$D$74,2,FALSE)</f>
        <v/>
      </c>
      <c r="BJ452" s="140" t="n">
        <v>170000</v>
      </c>
      <c r="BK452" s="140" t="n">
        <v>305000</v>
      </c>
      <c r="BL452" s="141">
        <f>IFERROR(U452/X452,"")</f>
        <v/>
      </c>
      <c r="BM452" s="141">
        <f>IFERROR(V452/X452,"")</f>
        <v/>
      </c>
      <c r="BN452" s="141">
        <f>IFERROR(W452/X452,"")</f>
        <v/>
      </c>
      <c r="BO452" s="141">
        <f>IFERROR(AA452/AD452,"")</f>
        <v/>
      </c>
      <c r="BP452" s="141">
        <f>IFERROR(AB452/AD452,"")</f>
        <v/>
      </c>
      <c r="BQ452" s="141">
        <f>IFERROR(AC452/AD452,"")</f>
        <v/>
      </c>
      <c r="BR452" s="119" t="n">
        <v>5</v>
      </c>
      <c r="BS452" s="119" t="n">
        <v>4</v>
      </c>
      <c r="BT452" s="119" t="n">
        <v>4</v>
      </c>
      <c r="BU452" s="119" t="n"/>
      <c r="BV452" s="119" t="n"/>
      <c r="BW452" s="119" t="n"/>
      <c r="BX452" s="119" t="n"/>
      <c r="BY452" s="119" t="n"/>
      <c r="BZ452" s="119" t="inlineStr">
        <is>
          <t>Employee</t>
        </is>
      </c>
      <c r="CA452" s="142" t="inlineStr">
        <is>
          <t>S43P</t>
        </is>
      </c>
      <c r="CB452" s="131" t="n">
        <v>1</v>
      </c>
      <c r="CC452" s="143">
        <f>IF(P452&gt;1,1,P452)*CB452</f>
        <v/>
      </c>
      <c r="CD452" s="143" t="n"/>
      <c r="CE452" s="222" t="n">
        <v>39866.76</v>
      </c>
      <c r="CF452" s="86" t="n"/>
      <c r="CG452" s="219" t="n">
        <v>295751.2195121952</v>
      </c>
      <c r="CH452" s="217">
        <f>IF(LOWER(T452)="ILS",12,1)*CG452/VLOOKUP($T452,CPC_USDConversion_xlTbl[[Currency2]:[Units/1 USD]],2,FALSE)</f>
        <v/>
      </c>
      <c r="CI452" s="225">
        <f>AF452</f>
        <v/>
      </c>
      <c r="CJ452" s="225">
        <f>IFERROR(CI452-CH452,"")</f>
        <v/>
      </c>
      <c r="CK452" s="140">
        <f>ROUND(AN452*CC452,-2)</f>
        <v/>
      </c>
      <c r="CL452" s="217">
        <f>CK452/VLOOKUP($T452,'USD Converstion'!$C$7:$D$174,2,FALSE)</f>
        <v/>
      </c>
      <c r="CM452" s="145">
        <f>IF(AD452&gt;X452,1,0)</f>
        <v/>
      </c>
      <c r="CN452" s="225">
        <f>IF(CM452&gt;0,AG452,0)</f>
        <v/>
      </c>
      <c r="CO452" s="225">
        <f>IF(CM452=0,0,AF452)</f>
        <v/>
      </c>
      <c r="CP452" s="146" t="n">
        <v>0</v>
      </c>
      <c r="CQ452" s="147" t="inlineStr">
        <is>
          <t>Regular</t>
        </is>
      </c>
      <c r="CR452" s="225">
        <f>AM452/VLOOKUP(T452,'USD Converstion'!$C$7:$D$174,2,FALSE)</f>
        <v/>
      </c>
      <c r="CS452" s="226">
        <f>AT452</f>
        <v/>
      </c>
      <c r="CT452" s="222" t="n">
        <v>0</v>
      </c>
      <c r="CU452" s="227" t="n"/>
      <c r="CV452" s="145">
        <f>IF(AX452&gt;0,1,0)</f>
        <v/>
      </c>
      <c r="CW452" s="145">
        <f>IF(AY452&gt;0,1,0)</f>
        <v/>
      </c>
      <c r="CX452" s="52" t="n">
        <v>0</v>
      </c>
      <c r="DM452">
        <f>IF(LOWER(T452)="ILS",12,1)*Y452/VLOOKUP($T452,CPC_USDConversion_xlTbl[[Currency2]:[Units/1 USD]],2,FALSE)</f>
        <v/>
      </c>
    </row>
    <row r="453">
      <c r="B453" s="113" t="n">
        <v>110157</v>
      </c>
      <c r="C453" s="113" t="n">
        <v>51020</v>
      </c>
      <c r="D453" s="113" t="n">
        <v>113406</v>
      </c>
      <c r="E453" s="114" t="inlineStr">
        <is>
          <t>Keerati Pukpoon</t>
        </is>
      </c>
      <c r="F453" s="152" t="inlineStr">
        <is>
          <t>Major Account Manager</t>
        </is>
      </c>
      <c r="G453" s="113" t="inlineStr">
        <is>
          <t>ROSA Sales</t>
        </is>
      </c>
      <c r="H453" s="113" t="inlineStr">
        <is>
          <t>Wei Shih (April)  Lee</t>
        </is>
      </c>
      <c r="I453" s="113" t="inlineStr">
        <is>
          <t>Evan Dumas</t>
        </is>
      </c>
      <c r="J453" s="114" t="inlineStr">
        <is>
          <t>Sharat Sinha</t>
        </is>
      </c>
      <c r="K453" s="114" t="inlineStr">
        <is>
          <t>Sharat Sinha</t>
        </is>
      </c>
      <c r="L453" s="113" t="inlineStr">
        <is>
          <t>APAC Sales</t>
        </is>
      </c>
      <c r="M453" s="115" t="n">
        <v>1</v>
      </c>
      <c r="N453" s="151">
        <f>LEFT(CA453,3)</f>
        <v/>
      </c>
      <c r="O453" s="216" t="n">
        <v>43535</v>
      </c>
      <c r="P453" s="118">
        <f>($D$5-O453)/365</f>
        <v/>
      </c>
      <c r="Q453" s="119">
        <f>Q453</f>
        <v/>
      </c>
      <c r="R453" s="52" t="n"/>
      <c r="S453" s="120" t="inlineStr">
        <is>
          <t>Thailand</t>
        </is>
      </c>
      <c r="T453" s="120" t="inlineStr">
        <is>
          <t>THB</t>
        </is>
      </c>
      <c r="U453" s="120" t="n">
        <v>1697000</v>
      </c>
      <c r="V453" s="120" t="n">
        <v>818481.8181818181</v>
      </c>
      <c r="W453" s="120" t="n"/>
      <c r="X453" s="120">
        <f>W453+V453+U453</f>
        <v/>
      </c>
      <c r="Y453" s="121" t="n"/>
      <c r="Z453" s="121" t="n"/>
      <c r="AA453" s="122" t="n"/>
      <c r="AB453" s="122" t="n"/>
      <c r="AC453" s="122" t="n"/>
      <c r="AD453" s="123">
        <f>AC453+AB453+AA453</f>
        <v/>
      </c>
      <c r="AE453" s="124">
        <f>IFERROR(AD453/X453-1,"")</f>
        <v/>
      </c>
      <c r="AF453" s="217">
        <f>IF(LOWER(T453)="ILS",12,1)*X453/VLOOKUP($T453,CPC_USDConversion_xlTbl[[Currency2]:[Units/1 USD]],2,FALSE)</f>
        <v/>
      </c>
      <c r="AG453" s="217">
        <f>IF(LOWER(T453)="ILS",12,1)*AD453/VLOOKUP($T453,CPC_USDConversion_xlTbl[[Currency2]:[Units/1 USD]],2,FALSE)</f>
        <v/>
      </c>
      <c r="AH453" s="126">
        <f>AF453/VLOOKUP($S453,'CP$'!$B$5:$D$74,2,FALSE)</f>
        <v/>
      </c>
      <c r="AI453" s="126">
        <f>AG453/VLOOKUP($S453,'CP$'!$B$5:$D$74,2,FALSE)</f>
        <v/>
      </c>
      <c r="AJ453" s="52" t="n"/>
      <c r="AK453" s="127" t="inlineStr">
        <is>
          <t>Sales Variable</t>
        </is>
      </c>
      <c r="AL453" s="218" t="n"/>
      <c r="AM453" s="129" t="n"/>
      <c r="AN453" s="121" t="n"/>
      <c r="AO453" s="130" t="n"/>
      <c r="AP453" s="131">
        <f>IFERROR(AO453/AM453,"")</f>
        <v/>
      </c>
      <c r="AQ453" s="219">
        <f>AO453*CC453</f>
        <v/>
      </c>
      <c r="AR453" s="219" t="n"/>
      <c r="AS453" s="220">
        <f>AQ453-AR453</f>
        <v/>
      </c>
      <c r="AT453" s="217">
        <f>AS453/VLOOKUP($T453,'USD Converstion'!$C$7:$D$174,2,FALSE)</f>
        <v/>
      </c>
      <c r="AU453" s="52" t="n"/>
      <c r="AV453" s="221" t="n"/>
      <c r="AW453" s="222" t="n"/>
      <c r="AX453" s="222" t="n"/>
      <c r="AY453" s="223" t="n"/>
      <c r="AZ453" s="52" t="n"/>
      <c r="BA453" s="137" t="n"/>
      <c r="BB453" s="138" t="inlineStr">
        <is>
          <t xml:space="preserve"> </t>
        </is>
      </c>
      <c r="BC453" s="52" t="n"/>
      <c r="BD453" s="219" t="n">
        <v>1260000</v>
      </c>
      <c r="BE453" s="219" t="n">
        <v>840000</v>
      </c>
      <c r="BF453" s="219" t="n"/>
      <c r="BG453" s="120">
        <f>BF453+BE453+BD453</f>
        <v/>
      </c>
      <c r="BH453" s="217">
        <f>IF(LOWER(T453)="ILS",12,1)*BG453/VLOOKUP($T453,CPC_USDConversion_xlTbl[[Currency2]:[Units/1 USD]],2,FALSE)</f>
        <v/>
      </c>
      <c r="BI453" s="224">
        <f>BH453/VLOOKUP($S453,'CP$'!$B$5:$D$74,2,FALSE)</f>
        <v/>
      </c>
      <c r="BJ453" s="140" t="n">
        <v>1500000</v>
      </c>
      <c r="BK453" s="140" t="n">
        <v>2500000</v>
      </c>
      <c r="BL453" s="141">
        <f>IFERROR(U453/X453,"")</f>
        <v/>
      </c>
      <c r="BM453" s="141">
        <f>IFERROR(V453/X453,"")</f>
        <v/>
      </c>
      <c r="BN453" s="141">
        <f>IFERROR(W453/X453,"")</f>
        <v/>
      </c>
      <c r="BO453" s="141">
        <f>IFERROR(AA453/AD453,"")</f>
        <v/>
      </c>
      <c r="BP453" s="141">
        <f>IFERROR(AB453/AD453,"")</f>
        <v/>
      </c>
      <c r="BQ453" s="141">
        <f>IFERROR(AC453/AD453,"")</f>
        <v/>
      </c>
      <c r="BR453" s="119" t="n">
        <v>2</v>
      </c>
      <c r="BS453" s="119" t="n">
        <v>3</v>
      </c>
      <c r="BT453" s="119" t="n">
        <v>4</v>
      </c>
      <c r="BU453" s="119" t="n"/>
      <c r="BV453" s="119" t="n"/>
      <c r="BW453" s="119" t="n"/>
      <c r="BX453" s="119" t="n"/>
      <c r="BY453" s="119" t="n"/>
      <c r="BZ453" s="119" t="inlineStr">
        <is>
          <t>Contractor</t>
        </is>
      </c>
      <c r="CA453" s="142" t="inlineStr">
        <is>
          <t>S53P</t>
        </is>
      </c>
      <c r="CB453" s="131" t="n">
        <v>1</v>
      </c>
      <c r="CC453" s="143">
        <f>IF(P453&gt;1,1,P453)*CB453</f>
        <v/>
      </c>
      <c r="CD453" s="143" t="n"/>
      <c r="CE453" s="222" t="n"/>
      <c r="CF453" s="86" t="n"/>
      <c r="CG453" s="219" t="n">
        <v>2195321.951219513</v>
      </c>
      <c r="CH453" s="217">
        <f>IF(LOWER(T453)="ILS",12,1)*CG453/VLOOKUP($T453,CPC_USDConversion_xlTbl[[Currency2]:[Units/1 USD]],2,FALSE)</f>
        <v/>
      </c>
      <c r="CI453" s="225">
        <f>AF453</f>
        <v/>
      </c>
      <c r="CJ453" s="225">
        <f>IFERROR(CI453-CH453,"")</f>
        <v/>
      </c>
      <c r="CK453" s="140">
        <f>ROUND(AN453*CC453,-2)</f>
        <v/>
      </c>
      <c r="CL453" s="217">
        <f>CK453/VLOOKUP($T453,'USD Converstion'!$C$7:$D$174,2,FALSE)</f>
        <v/>
      </c>
      <c r="CM453" s="145">
        <f>IF(AD453&gt;X453,1,0)</f>
        <v/>
      </c>
      <c r="CN453" s="225">
        <f>IF(CM453&gt;0,AG453,0)</f>
        <v/>
      </c>
      <c r="CO453" s="225">
        <f>IF(CM453=0,0,AF453)</f>
        <v/>
      </c>
      <c r="CP453" s="146" t="n">
        <v>0</v>
      </c>
      <c r="CQ453" s="147" t="inlineStr">
        <is>
          <t>Regular</t>
        </is>
      </c>
      <c r="CR453" s="225">
        <f>AM453/VLOOKUP(T453,'USD Converstion'!$C$7:$D$174,2,FALSE)</f>
        <v/>
      </c>
      <c r="CS453" s="226">
        <f>AT453</f>
        <v/>
      </c>
      <c r="CT453" s="222" t="n">
        <v>0</v>
      </c>
      <c r="CU453" s="227" t="n"/>
      <c r="CV453" s="145">
        <f>IF(AX453&gt;0,1,0)</f>
        <v/>
      </c>
      <c r="CW453" s="145">
        <f>IF(AY453&gt;0,1,0)</f>
        <v/>
      </c>
      <c r="CX453" s="52" t="n">
        <v>0</v>
      </c>
      <c r="DM453">
        <f>IF(LOWER(T453)="ILS",12,1)*Y453/VLOOKUP($T453,CPC_USDConversion_xlTbl[[Currency2]:[Units/1 USD]],2,FALSE)</f>
        <v/>
      </c>
    </row>
    <row r="454">
      <c r="B454" s="113" t="n">
        <v>134561</v>
      </c>
      <c r="C454" s="113" t="n">
        <v>54070</v>
      </c>
      <c r="D454" s="113" t="n">
        <v>47884</v>
      </c>
      <c r="E454" s="114" t="inlineStr">
        <is>
          <t>Liqi Zhang</t>
        </is>
      </c>
      <c r="F454" s="152" t="inlineStr">
        <is>
          <t>Security Engineer</t>
        </is>
      </c>
      <c r="G454" s="113" t="inlineStr">
        <is>
          <t>System Engineering, South Asia</t>
        </is>
      </c>
      <c r="H454" s="113" t="inlineStr">
        <is>
          <t>Tat Hong Lee</t>
        </is>
      </c>
      <c r="I454" s="113" t="inlineStr">
        <is>
          <t>Evan Dumas</t>
        </is>
      </c>
      <c r="J454" s="114" t="inlineStr">
        <is>
          <t>Sharat Sinha</t>
        </is>
      </c>
      <c r="K454" s="114" t="inlineStr">
        <is>
          <t>Sharat Sinha</t>
        </is>
      </c>
      <c r="L454" s="113" t="inlineStr">
        <is>
          <t>APAC Sales</t>
        </is>
      </c>
      <c r="M454" s="115" t="n">
        <v>1</v>
      </c>
      <c r="N454" s="151">
        <f>LEFT(CA454,3)</f>
        <v/>
      </c>
      <c r="O454" s="216" t="n">
        <v>42843</v>
      </c>
      <c r="P454" s="118">
        <f>($D$5-O454)/365</f>
        <v/>
      </c>
      <c r="Q454" s="119">
        <f>Q454</f>
        <v/>
      </c>
      <c r="R454" s="52" t="n"/>
      <c r="S454" s="120" t="inlineStr">
        <is>
          <t>Singapore</t>
        </is>
      </c>
      <c r="T454" s="120" t="inlineStr">
        <is>
          <t>SGD</t>
        </is>
      </c>
      <c r="U454" s="120" t="n">
        <v>127500</v>
      </c>
      <c r="V454" s="120" t="n">
        <v>21754.54545454545</v>
      </c>
      <c r="W454" s="120" t="n"/>
      <c r="X454" s="120">
        <f>W454+V454+U454</f>
        <v/>
      </c>
      <c r="Y454" s="121" t="n"/>
      <c r="Z454" s="121" t="n"/>
      <c r="AA454" s="122" t="n"/>
      <c r="AB454" s="122" t="n"/>
      <c r="AC454" s="122" t="n"/>
      <c r="AD454" s="123">
        <f>AC454+AB454+AA454</f>
        <v/>
      </c>
      <c r="AE454" s="124">
        <f>IFERROR(AD454/X454-1,"")</f>
        <v/>
      </c>
      <c r="AF454" s="217">
        <f>IF(LOWER(T454)="ILS",12,1)*X454/VLOOKUP($T454,CPC_USDConversion_xlTbl[[Currency2]:[Units/1 USD]],2,FALSE)</f>
        <v/>
      </c>
      <c r="AG454" s="217">
        <f>IF(LOWER(T454)="ILS",12,1)*AD454/VLOOKUP($T454,CPC_USDConversion_xlTbl[[Currency2]:[Units/1 USD]],2,FALSE)</f>
        <v/>
      </c>
      <c r="AH454" s="126">
        <f>AF454/VLOOKUP($S454,'CP$'!$B$5:$D$74,2,FALSE)</f>
        <v/>
      </c>
      <c r="AI454" s="126">
        <f>AG454/VLOOKUP($S454,'CP$'!$B$5:$D$74,2,FALSE)</f>
        <v/>
      </c>
      <c r="AJ454" s="52" t="n"/>
      <c r="AK454" s="127" t="inlineStr">
        <is>
          <t>Sales Variable</t>
        </is>
      </c>
      <c r="AL454" s="218" t="n"/>
      <c r="AM454" s="129" t="n"/>
      <c r="AN454" s="121" t="n"/>
      <c r="AO454" s="130" t="n"/>
      <c r="AP454" s="131">
        <f>IFERROR(AO454/AM454,"")</f>
        <v/>
      </c>
      <c r="AQ454" s="219">
        <f>AO454*CC454</f>
        <v/>
      </c>
      <c r="AR454" s="219" t="n"/>
      <c r="AS454" s="220">
        <f>AQ454-AR454</f>
        <v/>
      </c>
      <c r="AT454" s="217">
        <f>AS454/VLOOKUP($T454,'USD Converstion'!$C$7:$D$174,2,FALSE)</f>
        <v/>
      </c>
      <c r="AU454" s="52" t="n"/>
      <c r="AV454" s="221" t="n">
        <v>43957</v>
      </c>
      <c r="AW454" s="222" t="n">
        <v>14665.76699029126</v>
      </c>
      <c r="AX454" s="222" t="n"/>
      <c r="AY454" s="223" t="n"/>
      <c r="AZ454" s="52" t="n"/>
      <c r="BA454" s="137" t="inlineStr">
        <is>
          <t>October, 2020 - Compensation change from Yearly Salary:79352, Yearly Commission:19838, Total Compensation:99190 to Yearly Salary:94400, Yearly Commission:23600, Total Compensation:118000</t>
        </is>
      </c>
      <c r="BB454" s="138" t="inlineStr">
        <is>
          <t xml:space="preserve"> </t>
        </is>
      </c>
      <c r="BC454" s="52" t="n"/>
      <c r="BD454" s="219" t="n">
        <v>72800</v>
      </c>
      <c r="BE454" s="219" t="n">
        <v>18200</v>
      </c>
      <c r="BF454" s="219" t="n"/>
      <c r="BG454" s="120">
        <f>BF454+BE454+BD454</f>
        <v/>
      </c>
      <c r="BH454" s="217">
        <f>IF(LOWER(T454)="ILS",12,1)*BG454/VLOOKUP($T454,CPC_USDConversion_xlTbl[[Currency2]:[Units/1 USD]],2,FALSE)</f>
        <v/>
      </c>
      <c r="BI454" s="224">
        <f>BH454/VLOOKUP($S454,'CP$'!$B$5:$D$74,2,FALSE)</f>
        <v/>
      </c>
      <c r="BJ454" s="140" t="n">
        <v>90000</v>
      </c>
      <c r="BK454" s="140" t="n">
        <v>150000</v>
      </c>
      <c r="BL454" s="141">
        <f>IFERROR(U454/X454,"")</f>
        <v/>
      </c>
      <c r="BM454" s="141">
        <f>IFERROR(V454/X454,"")</f>
        <v/>
      </c>
      <c r="BN454" s="141">
        <f>IFERROR(W454/X454,"")</f>
        <v/>
      </c>
      <c r="BO454" s="141">
        <f>IFERROR(AA454/AD454,"")</f>
        <v/>
      </c>
      <c r="BP454" s="141">
        <f>IFERROR(AB454/AD454,"")</f>
        <v/>
      </c>
      <c r="BQ454" s="141">
        <f>IFERROR(AC454/AD454,"")</f>
        <v/>
      </c>
      <c r="BR454" s="119" t="n">
        <v>4</v>
      </c>
      <c r="BS454" s="119" t="n">
        <v>5</v>
      </c>
      <c r="BT454" s="119" t="n">
        <v>4</v>
      </c>
      <c r="BU454" s="119" t="n"/>
      <c r="BV454" s="119" t="n"/>
      <c r="BW454" s="119" t="n"/>
      <c r="BX454" s="119" t="n"/>
      <c r="BY454" s="119" t="n"/>
      <c r="BZ454" s="119" t="inlineStr">
        <is>
          <t>Employee</t>
        </is>
      </c>
      <c r="CA454" s="142" t="inlineStr">
        <is>
          <t>E51P</t>
        </is>
      </c>
      <c r="CB454" s="131" t="n">
        <v>1</v>
      </c>
      <c r="CC454" s="143">
        <f>IF(P454&gt;1,1,P454)*CB454</f>
        <v/>
      </c>
      <c r="CD454" s="143" t="n"/>
      <c r="CE454" s="222" t="n">
        <v>22746.8</v>
      </c>
      <c r="CF454" s="86" t="n"/>
      <c r="CG454" s="219" t="n">
        <v>96970.73170731709</v>
      </c>
      <c r="CH454" s="217">
        <f>IF(LOWER(T454)="ILS",12,1)*CG454/VLOOKUP($T454,CPC_USDConversion_xlTbl[[Currency2]:[Units/1 USD]],2,FALSE)</f>
        <v/>
      </c>
      <c r="CI454" s="225">
        <f>AF454</f>
        <v/>
      </c>
      <c r="CJ454" s="225">
        <f>IFERROR(CI454-CH454,"")</f>
        <v/>
      </c>
      <c r="CK454" s="140">
        <f>ROUND(AN454*CC454,-2)</f>
        <v/>
      </c>
      <c r="CL454" s="217">
        <f>CK454/VLOOKUP($T454,'USD Converstion'!$C$7:$D$174,2,FALSE)</f>
        <v/>
      </c>
      <c r="CM454" s="145">
        <f>IF(AD454&gt;X454,1,0)</f>
        <v/>
      </c>
      <c r="CN454" s="225">
        <f>IF(CM454&gt;0,AG454,0)</f>
        <v/>
      </c>
      <c r="CO454" s="225">
        <f>IF(CM454=0,0,AF454)</f>
        <v/>
      </c>
      <c r="CP454" s="146" t="n">
        <v>0</v>
      </c>
      <c r="CQ454" s="147" t="inlineStr">
        <is>
          <t>Regular</t>
        </is>
      </c>
      <c r="CR454" s="225">
        <f>AM454/VLOOKUP(T454,'USD Converstion'!$C$7:$D$174,2,FALSE)</f>
        <v/>
      </c>
      <c r="CS454" s="226">
        <f>AT454</f>
        <v/>
      </c>
      <c r="CT454" s="222" t="n">
        <v>0</v>
      </c>
      <c r="CU454" s="227" t="n"/>
      <c r="CV454" s="145">
        <f>IF(AX454&gt;0,1,0)</f>
        <v/>
      </c>
      <c r="CW454" s="145">
        <f>IF(AY454&gt;0,1,0)</f>
        <v/>
      </c>
      <c r="CX454" s="52" t="n">
        <v>0</v>
      </c>
      <c r="DM454">
        <f>IF(LOWER(T454)="ILS",12,1)*Y454/VLOOKUP($T454,CPC_USDConversion_xlTbl[[Currency2]:[Units/1 USD]],2,FALSE)</f>
        <v/>
      </c>
    </row>
    <row r="455">
      <c r="B455" s="113" t="n">
        <v>127882</v>
      </c>
      <c r="C455" s="113" t="n">
        <v>122123</v>
      </c>
      <c r="D455" s="113" t="n">
        <v>65250</v>
      </c>
      <c r="E455" s="114" t="inlineStr">
        <is>
          <t>Markus Lee</t>
        </is>
      </c>
      <c r="F455" s="152" t="inlineStr">
        <is>
          <t xml:space="preserve">Country Manager, Singapore </t>
        </is>
      </c>
      <c r="G455" s="113" t="inlineStr">
        <is>
          <t>South Asia Mgmt</t>
        </is>
      </c>
      <c r="H455" s="113" t="inlineStr">
        <is>
          <t>Evan Dumas</t>
        </is>
      </c>
      <c r="I455" s="113" t="inlineStr">
        <is>
          <t>Evan Dumas</t>
        </is>
      </c>
      <c r="J455" s="114" t="inlineStr">
        <is>
          <t>Sharat Sinha</t>
        </is>
      </c>
      <c r="K455" s="114" t="inlineStr">
        <is>
          <t>Sharat Sinha</t>
        </is>
      </c>
      <c r="L455" s="113" t="inlineStr">
        <is>
          <t>APAC Sales</t>
        </is>
      </c>
      <c r="M455" s="115" t="n">
        <v>1</v>
      </c>
      <c r="N455" s="151">
        <f>LEFT(CA455,3)</f>
        <v/>
      </c>
      <c r="O455" s="216" t="n">
        <v>42768</v>
      </c>
      <c r="P455" s="118">
        <f>($D$5-O455)/365</f>
        <v/>
      </c>
      <c r="Q455" s="119">
        <f>Q455</f>
        <v/>
      </c>
      <c r="R455" s="52" t="n"/>
      <c r="S455" s="120" t="inlineStr">
        <is>
          <t>Singapore</t>
        </is>
      </c>
      <c r="T455" s="120" t="inlineStr">
        <is>
          <t>SGD</t>
        </is>
      </c>
      <c r="U455" s="120" t="n">
        <v>292026.3284374999</v>
      </c>
      <c r="V455" s="120" t="n">
        <v>137282.4622727273</v>
      </c>
      <c r="W455" s="120" t="n"/>
      <c r="X455" s="120">
        <f>W455+V455+U455</f>
        <v/>
      </c>
      <c r="Y455" s="121" t="n"/>
      <c r="Z455" s="121" t="n"/>
      <c r="AA455" s="122" t="n"/>
      <c r="AB455" s="122" t="n"/>
      <c r="AC455" s="122" t="n"/>
      <c r="AD455" s="123">
        <f>AC455+AB455+AA455</f>
        <v/>
      </c>
      <c r="AE455" s="124">
        <f>IFERROR(AD455/X455-1,"")</f>
        <v/>
      </c>
      <c r="AF455" s="217">
        <f>IF(LOWER(T455)="ILS",12,1)*X455/VLOOKUP($T455,CPC_USDConversion_xlTbl[[Currency2]:[Units/1 USD]],2,FALSE)</f>
        <v/>
      </c>
      <c r="AG455" s="217">
        <f>IF(LOWER(T455)="ILS",12,1)*AD455/VLOOKUP($T455,CPC_USDConversion_xlTbl[[Currency2]:[Units/1 USD]],2,FALSE)</f>
        <v/>
      </c>
      <c r="AH455" s="126">
        <f>AF455/VLOOKUP($S455,'CP$'!$B$5:$D$74,2,FALSE)</f>
        <v/>
      </c>
      <c r="AI455" s="126">
        <f>AG455/VLOOKUP($S455,'CP$'!$B$5:$D$74,2,FALSE)</f>
        <v/>
      </c>
      <c r="AJ455" s="52" t="n"/>
      <c r="AK455" s="127" t="inlineStr">
        <is>
          <t>Sales Variable</t>
        </is>
      </c>
      <c r="AL455" s="218" t="n"/>
      <c r="AM455" s="129" t="n"/>
      <c r="AN455" s="121" t="n"/>
      <c r="AO455" s="130" t="n"/>
      <c r="AP455" s="131">
        <f>IFERROR(AO455/AM455,"")</f>
        <v/>
      </c>
      <c r="AQ455" s="219">
        <f>AO455*CC455</f>
        <v/>
      </c>
      <c r="AR455" s="219" t="n"/>
      <c r="AS455" s="220">
        <f>AQ455-AR455</f>
        <v/>
      </c>
      <c r="AT455" s="217">
        <f>AS455/VLOOKUP($T455,'USD Converstion'!$C$7:$D$174,2,FALSE)</f>
        <v/>
      </c>
      <c r="AU455" s="52" t="n"/>
      <c r="AV455" s="221" t="n">
        <v>43957</v>
      </c>
      <c r="AW455" s="222" t="n">
        <v>58361.78640776699</v>
      </c>
      <c r="AX455" s="222" t="n"/>
      <c r="AY455" s="223" t="n"/>
      <c r="AZ455" s="52" t="n"/>
      <c r="BA455" s="137" t="n"/>
      <c r="BB455" s="138" t="inlineStr">
        <is>
          <t xml:space="preserve"> </t>
        </is>
      </c>
      <c r="BC455" s="52" t="n"/>
      <c r="BD455" s="219" t="n">
        <v>219437.925</v>
      </c>
      <c r="BE455" s="219" t="n">
        <v>146291.95</v>
      </c>
      <c r="BF455" s="219" t="n"/>
      <c r="BG455" s="120">
        <f>BF455+BE455+BD455</f>
        <v/>
      </c>
      <c r="BH455" s="217">
        <f>IF(LOWER(T455)="ILS",12,1)*BG455/VLOOKUP($T455,CPC_USDConversion_xlTbl[[Currency2]:[Units/1 USD]],2,FALSE)</f>
        <v/>
      </c>
      <c r="BI455" s="224">
        <f>BH455/VLOOKUP($S455,'CP$'!$B$5:$D$74,2,FALSE)</f>
        <v/>
      </c>
      <c r="BJ455" s="140" t="n">
        <v>280000</v>
      </c>
      <c r="BK455" s="140" t="n">
        <v>385000</v>
      </c>
      <c r="BL455" s="141">
        <f>IFERROR(U455/X455,"")</f>
        <v/>
      </c>
      <c r="BM455" s="141">
        <f>IFERROR(V455/X455,"")</f>
        <v/>
      </c>
      <c r="BN455" s="141">
        <f>IFERROR(W455/X455,"")</f>
        <v/>
      </c>
      <c r="BO455" s="141">
        <f>IFERROR(AA455/AD455,"")</f>
        <v/>
      </c>
      <c r="BP455" s="141">
        <f>IFERROR(AB455/AD455,"")</f>
        <v/>
      </c>
      <c r="BQ455" s="141">
        <f>IFERROR(AC455/AD455,"")</f>
        <v/>
      </c>
      <c r="BR455" s="119" t="n">
        <v>5</v>
      </c>
      <c r="BS455" s="119" t="n">
        <v>5</v>
      </c>
      <c r="BT455" s="119" t="n">
        <v>4</v>
      </c>
      <c r="BU455" s="119" t="n"/>
      <c r="BV455" s="119" t="n"/>
      <c r="BW455" s="119" t="n"/>
      <c r="BX455" s="119" t="n"/>
      <c r="BY455" s="119" t="n"/>
      <c r="BZ455" s="119" t="inlineStr">
        <is>
          <t>Employee</t>
        </is>
      </c>
      <c r="CA455" s="142" t="inlineStr">
        <is>
          <t>S31M</t>
        </is>
      </c>
      <c r="CB455" s="131" t="n">
        <v>1</v>
      </c>
      <c r="CC455" s="143">
        <f>IF(P455&gt;1,1,P455)*CB455</f>
        <v/>
      </c>
      <c r="CD455" s="143" t="n"/>
      <c r="CE455" s="222" t="n">
        <v>161382.56</v>
      </c>
      <c r="CF455" s="86" t="n"/>
      <c r="CG455" s="219" t="n">
        <v>367713.9231707317</v>
      </c>
      <c r="CH455" s="217">
        <f>IF(LOWER(T455)="ILS",12,1)*CG455/VLOOKUP($T455,CPC_USDConversion_xlTbl[[Currency2]:[Units/1 USD]],2,FALSE)</f>
        <v/>
      </c>
      <c r="CI455" s="225">
        <f>AF455</f>
        <v/>
      </c>
      <c r="CJ455" s="225">
        <f>IFERROR(CI455-CH455,"")</f>
        <v/>
      </c>
      <c r="CK455" s="140">
        <f>ROUND(AN455*CC455,-2)</f>
        <v/>
      </c>
      <c r="CL455" s="217">
        <f>CK455/VLOOKUP($T455,'USD Converstion'!$C$7:$D$174,2,FALSE)</f>
        <v/>
      </c>
      <c r="CM455" s="145">
        <f>IF(AD455&gt;X455,1,0)</f>
        <v/>
      </c>
      <c r="CN455" s="225">
        <f>IF(CM455&gt;0,AG455,0)</f>
        <v/>
      </c>
      <c r="CO455" s="225">
        <f>IF(CM455=0,0,AF455)</f>
        <v/>
      </c>
      <c r="CP455" s="146" t="n">
        <v>0</v>
      </c>
      <c r="CQ455" s="147" t="inlineStr">
        <is>
          <t>Regular</t>
        </is>
      </c>
      <c r="CR455" s="225">
        <f>AM455/VLOOKUP(T455,'USD Converstion'!$C$7:$D$174,2,FALSE)</f>
        <v/>
      </c>
      <c r="CS455" s="226">
        <f>AT455</f>
        <v/>
      </c>
      <c r="CT455" s="222" t="n">
        <v>0</v>
      </c>
      <c r="CU455" s="227" t="n"/>
      <c r="CV455" s="145">
        <f>IF(AX455&gt;0,1,0)</f>
        <v/>
      </c>
      <c r="CW455" s="145">
        <f>IF(AY455&gt;0,1,0)</f>
        <v/>
      </c>
      <c r="CX455" s="52" t="n">
        <v>0</v>
      </c>
      <c r="DM455">
        <f>IF(LOWER(T455)="ILS",12,1)*Y455/VLOOKUP($T455,CPC_USDConversion_xlTbl[[Currency2]:[Units/1 USD]],2,FALSE)</f>
        <v/>
      </c>
    </row>
    <row r="456">
      <c r="B456" s="113" t="n">
        <v>120522</v>
      </c>
      <c r="C456" s="113" t="n">
        <v>91720</v>
      </c>
      <c r="D456" s="113" t="n">
        <v>34561</v>
      </c>
      <c r="E456" s="114" t="inlineStr">
        <is>
          <t>Marvin Tua</t>
        </is>
      </c>
      <c r="F456" s="152" t="inlineStr">
        <is>
          <t>Major Account Manager</t>
        </is>
      </c>
      <c r="G456" s="113" t="inlineStr">
        <is>
          <t>ROSA Sales</t>
        </is>
      </c>
      <c r="H456" s="113" t="inlineStr">
        <is>
          <t>Wei Shih (April)  Lee</t>
        </is>
      </c>
      <c r="I456" s="113" t="inlineStr">
        <is>
          <t>Evan Dumas</t>
        </is>
      </c>
      <c r="J456" s="114" t="inlineStr">
        <is>
          <t>Sharat Sinha</t>
        </is>
      </c>
      <c r="K456" s="114" t="inlineStr">
        <is>
          <t>Sharat Sinha</t>
        </is>
      </c>
      <c r="L456" s="113" t="inlineStr">
        <is>
          <t>APAC Sales</t>
        </is>
      </c>
      <c r="M456" s="115" t="n">
        <v>1</v>
      </c>
      <c r="N456" s="151">
        <f>LEFT(CA456,3)</f>
        <v/>
      </c>
      <c r="O456" s="216" t="n">
        <v>43306</v>
      </c>
      <c r="P456" s="118">
        <f>($D$5-O456)/365</f>
        <v/>
      </c>
      <c r="Q456" s="119">
        <f>Q456</f>
        <v/>
      </c>
      <c r="R456" s="52" t="n"/>
      <c r="S456" s="120" t="inlineStr">
        <is>
          <t>Philippines</t>
        </is>
      </c>
      <c r="T456" s="120" t="inlineStr">
        <is>
          <t>PHP</t>
        </is>
      </c>
      <c r="U456" s="120" t="n">
        <v>1959500</v>
      </c>
      <c r="V456" s="120" t="n">
        <v>945754.5454545454</v>
      </c>
      <c r="W456" s="120" t="n"/>
      <c r="X456" s="120">
        <f>W456+V456+U456</f>
        <v/>
      </c>
      <c r="Y456" s="121" t="n"/>
      <c r="Z456" s="121" t="n"/>
      <c r="AA456" s="122" t="n"/>
      <c r="AB456" s="122" t="n"/>
      <c r="AC456" s="122" t="n"/>
      <c r="AD456" s="123">
        <f>AC456+AB456+AA456</f>
        <v/>
      </c>
      <c r="AE456" s="124">
        <f>IFERROR(AD456/X456-1,"")</f>
        <v/>
      </c>
      <c r="AF456" s="217">
        <f>IF(LOWER(T456)="ILS",12,1)*X456/VLOOKUP($T456,CPC_USDConversion_xlTbl[[Currency2]:[Units/1 USD]],2,FALSE)</f>
        <v/>
      </c>
      <c r="AG456" s="217">
        <f>IF(LOWER(T456)="ILS",12,1)*AD456/VLOOKUP($T456,CPC_USDConversion_xlTbl[[Currency2]:[Units/1 USD]],2,FALSE)</f>
        <v/>
      </c>
      <c r="AH456" s="126">
        <f>AF456/VLOOKUP($S456,'CP$'!$B$5:$D$74,2,FALSE)</f>
        <v/>
      </c>
      <c r="AI456" s="126">
        <f>AG456/VLOOKUP($S456,'CP$'!$B$5:$D$74,2,FALSE)</f>
        <v/>
      </c>
      <c r="AJ456" s="52" t="n"/>
      <c r="AK456" s="127" t="inlineStr">
        <is>
          <t>Sales Variable</t>
        </is>
      </c>
      <c r="AL456" s="218" t="n"/>
      <c r="AM456" s="129" t="n"/>
      <c r="AN456" s="121" t="n"/>
      <c r="AO456" s="130" t="n"/>
      <c r="AP456" s="131">
        <f>IFERROR(AO456/AM456,"")</f>
        <v/>
      </c>
      <c r="AQ456" s="219">
        <f>AO456*CC456</f>
        <v/>
      </c>
      <c r="AR456" s="219" t="n"/>
      <c r="AS456" s="220">
        <f>AQ456-AR456</f>
        <v/>
      </c>
      <c r="AT456" s="217">
        <f>AS456/VLOOKUP($T456,'USD Converstion'!$C$7:$D$174,2,FALSE)</f>
        <v/>
      </c>
      <c r="AU456" s="52" t="n"/>
      <c r="AV456" s="221" t="n"/>
      <c r="AW456" s="222" t="n"/>
      <c r="AX456" s="222" t="n"/>
      <c r="AY456" s="223" t="n"/>
      <c r="AZ456" s="52" t="n"/>
      <c r="BA456" s="137" t="inlineStr">
        <is>
          <t>Will become employee effective April 1st 2021</t>
        </is>
      </c>
      <c r="BB456" s="138" t="inlineStr">
        <is>
          <t xml:space="preserve"> </t>
        </is>
      </c>
      <c r="BC456" s="52" t="n"/>
      <c r="BD456" s="219" t="n">
        <v>1431000</v>
      </c>
      <c r="BE456" s="219" t="n">
        <v>954000</v>
      </c>
      <c r="BF456" s="219" t="n"/>
      <c r="BG456" s="120">
        <f>BF456+BE456+BD456</f>
        <v/>
      </c>
      <c r="BH456" s="217">
        <f>IF(LOWER(T456)="ILS",12,1)*BG456/VLOOKUP($T456,CPC_USDConversion_xlTbl[[Currency2]:[Units/1 USD]],2,FALSE)</f>
        <v/>
      </c>
      <c r="BI456" s="224">
        <f>BH456/VLOOKUP($S456,'CP$'!$B$5:$D$74,2,FALSE)</f>
        <v/>
      </c>
      <c r="BJ456" s="140" t="n">
        <v>1500000</v>
      </c>
      <c r="BK456" s="140" t="n">
        <v>2800000</v>
      </c>
      <c r="BL456" s="141">
        <f>IFERROR(U456/X456,"")</f>
        <v/>
      </c>
      <c r="BM456" s="141">
        <f>IFERROR(V456/X456,"")</f>
        <v/>
      </c>
      <c r="BN456" s="141">
        <f>IFERROR(W456/X456,"")</f>
        <v/>
      </c>
      <c r="BO456" s="141">
        <f>IFERROR(AA456/AD456,"")</f>
        <v/>
      </c>
      <c r="BP456" s="141">
        <f>IFERROR(AB456/AD456,"")</f>
        <v/>
      </c>
      <c r="BQ456" s="141">
        <f>IFERROR(AC456/AD456,"")</f>
        <v/>
      </c>
      <c r="BR456" s="119" t="n">
        <v>5</v>
      </c>
      <c r="BS456" s="119" t="n">
        <v>5</v>
      </c>
      <c r="BT456" s="119" t="n">
        <v>4</v>
      </c>
      <c r="BU456" s="119" t="n"/>
      <c r="BV456" s="119" t="n"/>
      <c r="BW456" s="119" t="n"/>
      <c r="BX456" s="119" t="n"/>
      <c r="BY456" s="119" t="n"/>
      <c r="BZ456" s="119" t="inlineStr">
        <is>
          <t>Contractor</t>
        </is>
      </c>
      <c r="CA456" s="142" t="inlineStr">
        <is>
          <t>S53P</t>
        </is>
      </c>
      <c r="CB456" s="131" t="n">
        <v>1</v>
      </c>
      <c r="CC456" s="143">
        <f>IF(P456&gt;1,1,P456)*CB456</f>
        <v/>
      </c>
      <c r="CD456" s="143" t="n"/>
      <c r="CE456" s="222" t="n"/>
      <c r="CF456" s="86" t="n"/>
      <c r="CG456" s="219" t="n">
        <v>2536785.365853659</v>
      </c>
      <c r="CH456" s="217">
        <f>IF(LOWER(T456)="ILS",12,1)*CG456/VLOOKUP($T456,CPC_USDConversion_xlTbl[[Currency2]:[Units/1 USD]],2,FALSE)</f>
        <v/>
      </c>
      <c r="CI456" s="225">
        <f>AF456</f>
        <v/>
      </c>
      <c r="CJ456" s="225">
        <f>IFERROR(CI456-CH456,"")</f>
        <v/>
      </c>
      <c r="CK456" s="140">
        <f>ROUND(AN456*CC456,-2)</f>
        <v/>
      </c>
      <c r="CL456" s="217">
        <f>CK456/VLOOKUP($T456,'USD Converstion'!$C$7:$D$174,2,FALSE)</f>
        <v/>
      </c>
      <c r="CM456" s="145">
        <f>IF(AD456&gt;X456,1,0)</f>
        <v/>
      </c>
      <c r="CN456" s="225">
        <f>IF(CM456&gt;0,AG456,0)</f>
        <v/>
      </c>
      <c r="CO456" s="225">
        <f>IF(CM456=0,0,AF456)</f>
        <v/>
      </c>
      <c r="CP456" s="146" t="n">
        <v>0</v>
      </c>
      <c r="CQ456" s="147" t="inlineStr">
        <is>
          <t>Regular</t>
        </is>
      </c>
      <c r="CR456" s="225">
        <f>AM456/VLOOKUP(T456,'USD Converstion'!$C$7:$D$174,2,FALSE)</f>
        <v/>
      </c>
      <c r="CS456" s="226">
        <f>AT456</f>
        <v/>
      </c>
      <c r="CT456" s="222" t="n">
        <v>0</v>
      </c>
      <c r="CU456" s="227" t="n"/>
      <c r="CV456" s="145">
        <f>IF(AX456&gt;0,1,0)</f>
        <v/>
      </c>
      <c r="CW456" s="145">
        <f>IF(AY456&gt;0,1,0)</f>
        <v/>
      </c>
      <c r="CX456" s="52" t="n">
        <v>0</v>
      </c>
      <c r="DM456">
        <f>IF(LOWER(T456)="ILS",12,1)*Y456/VLOOKUP($T456,CPC_USDConversion_xlTbl[[Currency2]:[Units/1 USD]],2,FALSE)</f>
        <v/>
      </c>
    </row>
    <row r="457">
      <c r="B457" s="113" t="n">
        <v>123686</v>
      </c>
      <c r="C457" s="113" t="n">
        <v>86311</v>
      </c>
      <c r="D457" s="113" t="n">
        <v>62651</v>
      </c>
      <c r="E457" s="114" t="inlineStr">
        <is>
          <t>Soong Chee Lum</t>
        </is>
      </c>
      <c r="F457" s="152" t="inlineStr">
        <is>
          <t>Security Engineer Team Lead, RoSA</t>
        </is>
      </c>
      <c r="G457" s="113" t="inlineStr">
        <is>
          <t>System Engineering, South Asia</t>
        </is>
      </c>
      <c r="H457" s="113" t="inlineStr">
        <is>
          <t>Tat Hong Lee</t>
        </is>
      </c>
      <c r="I457" s="113" t="inlineStr">
        <is>
          <t>Evan Dumas</t>
        </is>
      </c>
      <c r="J457" s="114" t="inlineStr">
        <is>
          <t>Sharat Sinha</t>
        </is>
      </c>
      <c r="K457" s="114" t="inlineStr">
        <is>
          <t>Sharat Sinha</t>
        </is>
      </c>
      <c r="L457" s="113" t="inlineStr">
        <is>
          <t>APAC Sales</t>
        </is>
      </c>
      <c r="M457" s="115" t="n">
        <v>1</v>
      </c>
      <c r="N457" s="151">
        <f>LEFT(CA457,3)</f>
        <v/>
      </c>
      <c r="O457" s="216" t="n">
        <v>42569</v>
      </c>
      <c r="P457" s="118">
        <f>($D$5-O457)/365</f>
        <v/>
      </c>
      <c r="Q457" s="119">
        <f>Q457</f>
        <v/>
      </c>
      <c r="R457" s="52" t="n"/>
      <c r="S457" s="120" t="inlineStr">
        <is>
          <t>Singapore</t>
        </is>
      </c>
      <c r="T457" s="120" t="inlineStr">
        <is>
          <t>SGD</t>
        </is>
      </c>
      <c r="U457" s="120" t="n">
        <v>233276.8</v>
      </c>
      <c r="V457" s="120" t="n">
        <v>40986.69090909091</v>
      </c>
      <c r="W457" s="120" t="n"/>
      <c r="X457" s="120">
        <f>W457+V457+U457</f>
        <v/>
      </c>
      <c r="Y457" s="121" t="n"/>
      <c r="Z457" s="121" t="n"/>
      <c r="AA457" s="122" t="n"/>
      <c r="AB457" s="122" t="n"/>
      <c r="AC457" s="122" t="n"/>
      <c r="AD457" s="123">
        <f>AC457+AB457+AA457</f>
        <v/>
      </c>
      <c r="AE457" s="124">
        <f>IFERROR(AD457/X457-1,"")</f>
        <v/>
      </c>
      <c r="AF457" s="217">
        <f>IF(LOWER(T457)="ILS",12,1)*X457/VLOOKUP($T457,CPC_USDConversion_xlTbl[[Currency2]:[Units/1 USD]],2,FALSE)</f>
        <v/>
      </c>
      <c r="AG457" s="217">
        <f>IF(LOWER(T457)="ILS",12,1)*AD457/VLOOKUP($T457,CPC_USDConversion_xlTbl[[Currency2]:[Units/1 USD]],2,FALSE)</f>
        <v/>
      </c>
      <c r="AH457" s="126">
        <f>AF457/VLOOKUP($S457,'CP$'!$B$5:$D$74,2,FALSE)</f>
        <v/>
      </c>
      <c r="AI457" s="126">
        <f>AG457/VLOOKUP($S457,'CP$'!$B$5:$D$74,2,FALSE)</f>
        <v/>
      </c>
      <c r="AJ457" s="52" t="n"/>
      <c r="AK457" s="127" t="inlineStr">
        <is>
          <t>Sales Variable</t>
        </is>
      </c>
      <c r="AL457" s="218" t="n"/>
      <c r="AM457" s="129" t="n"/>
      <c r="AN457" s="121" t="n"/>
      <c r="AO457" s="130" t="n"/>
      <c r="AP457" s="131">
        <f>IFERROR(AO457/AM457,"")</f>
        <v/>
      </c>
      <c r="AQ457" s="219">
        <f>AO457*CC457</f>
        <v/>
      </c>
      <c r="AR457" s="219" t="n"/>
      <c r="AS457" s="220">
        <f>AQ457-AR457</f>
        <v/>
      </c>
      <c r="AT457" s="217">
        <f>AS457/VLOOKUP($T457,'USD Converstion'!$C$7:$D$174,2,FALSE)</f>
        <v/>
      </c>
      <c r="AU457" s="52" t="n"/>
      <c r="AV457" s="221" t="n">
        <v>43957</v>
      </c>
      <c r="AW457" s="222" t="n">
        <v>19589.26213592233</v>
      </c>
      <c r="AX457" s="222" t="n"/>
      <c r="AY457" s="223" t="n"/>
      <c r="AZ457" s="52" t="n"/>
      <c r="BA457" s="137" t="n"/>
      <c r="BB457" s="138" t="inlineStr">
        <is>
          <t xml:space="preserve"> </t>
        </is>
      </c>
      <c r="BC457" s="52" t="n"/>
      <c r="BD457" s="219" t="n">
        <v>172136</v>
      </c>
      <c r="BE457" s="219" t="n">
        <v>43034</v>
      </c>
      <c r="BF457" s="219" t="n"/>
      <c r="BG457" s="120">
        <f>BF457+BE457+BD457</f>
        <v/>
      </c>
      <c r="BH457" s="217">
        <f>IF(LOWER(T457)="ILS",12,1)*BG457/VLOOKUP($T457,CPC_USDConversion_xlTbl[[Currency2]:[Units/1 USD]],2,FALSE)</f>
        <v/>
      </c>
      <c r="BI457" s="224">
        <f>BH457/VLOOKUP($S457,'CP$'!$B$5:$D$74,2,FALSE)</f>
        <v/>
      </c>
      <c r="BJ457" s="140" t="n">
        <v>140000</v>
      </c>
      <c r="BK457" s="140" t="n">
        <v>225000</v>
      </c>
      <c r="BL457" s="141">
        <f>IFERROR(U457/X457,"")</f>
        <v/>
      </c>
      <c r="BM457" s="141">
        <f>IFERROR(V457/X457,"")</f>
        <v/>
      </c>
      <c r="BN457" s="141">
        <f>IFERROR(W457/X457,"")</f>
        <v/>
      </c>
      <c r="BO457" s="141">
        <f>IFERROR(AA457/AD457,"")</f>
        <v/>
      </c>
      <c r="BP457" s="141">
        <f>IFERROR(AB457/AD457,"")</f>
        <v/>
      </c>
      <c r="BQ457" s="141">
        <f>IFERROR(AC457/AD457,"")</f>
        <v/>
      </c>
      <c r="BR457" s="119" t="n">
        <v>3</v>
      </c>
      <c r="BS457" s="119" t="n">
        <v>3</v>
      </c>
      <c r="BT457" s="119" t="n">
        <v>4</v>
      </c>
      <c r="BU457" s="119" t="n"/>
      <c r="BV457" s="119" t="n"/>
      <c r="BW457" s="119" t="n"/>
      <c r="BX457" s="119" t="n"/>
      <c r="BY457" s="119" t="n"/>
      <c r="BZ457" s="119" t="inlineStr">
        <is>
          <t>Employee</t>
        </is>
      </c>
      <c r="CA457" s="142" t="inlineStr">
        <is>
          <t>E41M</t>
        </is>
      </c>
      <c r="CB457" s="131" t="n">
        <v>1</v>
      </c>
      <c r="CC457" s="143">
        <f>IF(P457&gt;1,1,P457)*CB457</f>
        <v/>
      </c>
      <c r="CD457" s="143" t="n"/>
      <c r="CE457" s="222" t="n">
        <v>50641.56</v>
      </c>
      <c r="CF457" s="86" t="n"/>
      <c r="CG457" s="219" t="n">
        <v>218518.8292682928</v>
      </c>
      <c r="CH457" s="217">
        <f>IF(LOWER(T457)="ILS",12,1)*CG457/VLOOKUP($T457,CPC_USDConversion_xlTbl[[Currency2]:[Units/1 USD]],2,FALSE)</f>
        <v/>
      </c>
      <c r="CI457" s="225">
        <f>AF457</f>
        <v/>
      </c>
      <c r="CJ457" s="225">
        <f>IFERROR(CI457-CH457,"")</f>
        <v/>
      </c>
      <c r="CK457" s="140">
        <f>ROUND(AN457*CC457,-2)</f>
        <v/>
      </c>
      <c r="CL457" s="217">
        <f>CK457/VLOOKUP($T457,'USD Converstion'!$C$7:$D$174,2,FALSE)</f>
        <v/>
      </c>
      <c r="CM457" s="145">
        <f>IF(AD457&gt;X457,1,0)</f>
        <v/>
      </c>
      <c r="CN457" s="225">
        <f>IF(CM457&gt;0,AG457,0)</f>
        <v/>
      </c>
      <c r="CO457" s="225">
        <f>IF(CM457=0,0,AF457)</f>
        <v/>
      </c>
      <c r="CP457" s="146" t="n">
        <v>0</v>
      </c>
      <c r="CQ457" s="147" t="inlineStr">
        <is>
          <t>Regular</t>
        </is>
      </c>
      <c r="CR457" s="225">
        <f>AM457/VLOOKUP(T457,'USD Converstion'!$C$7:$D$174,2,FALSE)</f>
        <v/>
      </c>
      <c r="CS457" s="226">
        <f>AT457</f>
        <v/>
      </c>
      <c r="CT457" s="222" t="n">
        <v>0</v>
      </c>
      <c r="CU457" s="227" t="n"/>
      <c r="CV457" s="145">
        <f>IF(AX457&gt;0,1,0)</f>
        <v/>
      </c>
      <c r="CW457" s="145">
        <f>IF(AY457&gt;0,1,0)</f>
        <v/>
      </c>
      <c r="CX457" s="52" t="n">
        <v>0</v>
      </c>
      <c r="DM457">
        <f>IF(LOWER(T457)="ILS",12,1)*Y457/VLOOKUP($T457,CPC_USDConversion_xlTbl[[Currency2]:[Units/1 USD]],2,FALSE)</f>
        <v/>
      </c>
    </row>
    <row r="458">
      <c r="B458" s="113" t="n">
        <v>123483</v>
      </c>
      <c r="C458" s="113" t="n">
        <v>95036</v>
      </c>
      <c r="D458" s="113" t="n"/>
      <c r="E458" s="114" t="inlineStr">
        <is>
          <t>Supoj Aram-Ekkalarb</t>
        </is>
      </c>
      <c r="F458" s="152" t="inlineStr">
        <is>
          <t>Security Engineer</t>
        </is>
      </c>
      <c r="G458" s="113" t="inlineStr">
        <is>
          <t>System Engineering, South Asia</t>
        </is>
      </c>
      <c r="H458" s="113" t="inlineStr">
        <is>
          <t>Tat Hong Lee</t>
        </is>
      </c>
      <c r="I458" s="113" t="inlineStr">
        <is>
          <t>Evan Dumas</t>
        </is>
      </c>
      <c r="J458" s="114" t="inlineStr">
        <is>
          <t>Sharat Sinha</t>
        </is>
      </c>
      <c r="K458" s="114" t="inlineStr">
        <is>
          <t>Sharat Sinha</t>
        </is>
      </c>
      <c r="L458" s="113" t="inlineStr">
        <is>
          <t>APAC Sales</t>
        </is>
      </c>
      <c r="M458" s="115" t="n">
        <v>1</v>
      </c>
      <c r="N458" s="151">
        <f>LEFT(CA458,3)</f>
        <v/>
      </c>
      <c r="O458" s="216" t="n">
        <v>41183</v>
      </c>
      <c r="P458" s="118">
        <f>($D$5-O458)/365</f>
        <v/>
      </c>
      <c r="Q458" s="119">
        <f>Q458</f>
        <v/>
      </c>
      <c r="R458" s="52" t="n"/>
      <c r="S458" s="120" t="inlineStr">
        <is>
          <t>Thailand</t>
        </is>
      </c>
      <c r="T458" s="120" t="inlineStr">
        <is>
          <t>THB</t>
        </is>
      </c>
      <c r="U458" s="120" t="n">
        <v>2262842.0125</v>
      </c>
      <c r="V458" s="120" t="n">
        <v>409998.3</v>
      </c>
      <c r="W458" s="120" t="n"/>
      <c r="X458" s="120">
        <f>W458+V458+U458</f>
        <v/>
      </c>
      <c r="Y458" s="121" t="n"/>
      <c r="Z458" s="121" t="n"/>
      <c r="AA458" s="122" t="n"/>
      <c r="AB458" s="122" t="n"/>
      <c r="AC458" s="122" t="n"/>
      <c r="AD458" s="123">
        <f>AC458+AB458+AA458</f>
        <v/>
      </c>
      <c r="AE458" s="124">
        <f>IFERROR(AD458/X458-1,"")</f>
        <v/>
      </c>
      <c r="AF458" s="217">
        <f>IF(LOWER(T458)="ILS",12,1)*X458/VLOOKUP($T458,CPC_USDConversion_xlTbl[[Currency2]:[Units/1 USD]],2,FALSE)</f>
        <v/>
      </c>
      <c r="AG458" s="217">
        <f>IF(LOWER(T458)="ILS",12,1)*AD458/VLOOKUP($T458,CPC_USDConversion_xlTbl[[Currency2]:[Units/1 USD]],2,FALSE)</f>
        <v/>
      </c>
      <c r="AH458" s="126">
        <f>AF458/VLOOKUP($S458,'CP$'!$B$5:$D$74,2,FALSE)</f>
        <v/>
      </c>
      <c r="AI458" s="126">
        <f>AG458/VLOOKUP($S458,'CP$'!$B$5:$D$74,2,FALSE)</f>
        <v/>
      </c>
      <c r="AJ458" s="52" t="n"/>
      <c r="AK458" s="127" t="inlineStr">
        <is>
          <t>Sales Variable</t>
        </is>
      </c>
      <c r="AL458" s="218" t="n"/>
      <c r="AM458" s="129" t="n"/>
      <c r="AN458" s="121" t="n"/>
      <c r="AO458" s="130" t="n"/>
      <c r="AP458" s="131">
        <f>IFERROR(AO458/AM458,"")</f>
        <v/>
      </c>
      <c r="AQ458" s="219">
        <f>AO458*CC458</f>
        <v/>
      </c>
      <c r="AR458" s="219" t="n"/>
      <c r="AS458" s="220">
        <f>AQ458-AR458</f>
        <v/>
      </c>
      <c r="AT458" s="217">
        <f>AS458/VLOOKUP($T458,'USD Converstion'!$C$7:$D$174,2,FALSE)</f>
        <v/>
      </c>
      <c r="AU458" s="52" t="n"/>
      <c r="AV458" s="221" t="n"/>
      <c r="AW458" s="222" t="n"/>
      <c r="AX458" s="222" t="n"/>
      <c r="AY458" s="223" t="n"/>
      <c r="AZ458" s="52" t="n"/>
      <c r="BA458" s="137" t="inlineStr">
        <is>
          <t>December, 2020 - JS change from E51P to E41P</t>
        </is>
      </c>
      <c r="BB458" s="138" t="inlineStr">
        <is>
          <t xml:space="preserve"> </t>
        </is>
      </c>
      <c r="BC458" s="52" t="n"/>
      <c r="BD458" s="219" t="n">
        <v>1653829</v>
      </c>
      <c r="BE458" s="219" t="n">
        <v>413457</v>
      </c>
      <c r="BF458" s="219" t="n"/>
      <c r="BG458" s="120">
        <f>BF458+BE458+BD458</f>
        <v/>
      </c>
      <c r="BH458" s="217">
        <f>IF(LOWER(T458)="ILS",12,1)*BG458/VLOOKUP($T458,CPC_USDConversion_xlTbl[[Currency2]:[Units/1 USD]],2,FALSE)</f>
        <v/>
      </c>
      <c r="BI458" s="224">
        <f>BH458/VLOOKUP($S458,'CP$'!$B$5:$D$74,2,FALSE)</f>
        <v/>
      </c>
      <c r="BJ458" s="140" t="n">
        <v>1300000</v>
      </c>
      <c r="BK458" s="140" t="n">
        <v>2300000</v>
      </c>
      <c r="BL458" s="141">
        <f>IFERROR(U458/X458,"")</f>
        <v/>
      </c>
      <c r="BM458" s="141">
        <f>IFERROR(V458/X458,"")</f>
        <v/>
      </c>
      <c r="BN458" s="141">
        <f>IFERROR(W458/X458,"")</f>
        <v/>
      </c>
      <c r="BO458" s="141">
        <f>IFERROR(AA458/AD458,"")</f>
        <v/>
      </c>
      <c r="BP458" s="141">
        <f>IFERROR(AB458/AD458,"")</f>
        <v/>
      </c>
      <c r="BQ458" s="141">
        <f>IFERROR(AC458/AD458,"")</f>
        <v/>
      </c>
      <c r="BR458" s="119" t="n">
        <v>4</v>
      </c>
      <c r="BS458" s="119" t="n">
        <v>3</v>
      </c>
      <c r="BT458" s="119" t="n">
        <v>4</v>
      </c>
      <c r="BU458" s="119" t="n"/>
      <c r="BV458" s="119" t="n"/>
      <c r="BW458" s="119" t="n"/>
      <c r="BX458" s="119" t="n"/>
      <c r="BY458" s="119" t="n"/>
      <c r="BZ458" s="119" t="inlineStr">
        <is>
          <t>Contractor</t>
        </is>
      </c>
      <c r="CA458" s="142" t="inlineStr">
        <is>
          <t>E41P</t>
        </is>
      </c>
      <c r="CB458" s="131" t="n">
        <v>1</v>
      </c>
      <c r="CC458" s="143">
        <f>IF(P458&gt;1,1,P458)*CB458</f>
        <v/>
      </c>
      <c r="CD458" s="143" t="n"/>
      <c r="CE458" s="222" t="n"/>
      <c r="CF458" s="86" t="n"/>
      <c r="CG458" s="219" t="n">
        <v>2198582.185365854</v>
      </c>
      <c r="CH458" s="217">
        <f>IF(LOWER(T458)="ILS",12,1)*CG458/VLOOKUP($T458,CPC_USDConversion_xlTbl[[Currency2]:[Units/1 USD]],2,FALSE)</f>
        <v/>
      </c>
      <c r="CI458" s="225">
        <f>AF458</f>
        <v/>
      </c>
      <c r="CJ458" s="225">
        <f>IFERROR(CI458-CH458,"")</f>
        <v/>
      </c>
      <c r="CK458" s="140">
        <f>ROUND(AN458*CC458,-2)</f>
        <v/>
      </c>
      <c r="CL458" s="217">
        <f>CK458/VLOOKUP($T458,'USD Converstion'!$C$7:$D$174,2,FALSE)</f>
        <v/>
      </c>
      <c r="CM458" s="145">
        <f>IF(AD458&gt;X458,1,0)</f>
        <v/>
      </c>
      <c r="CN458" s="225">
        <f>IF(CM458&gt;0,AG458,0)</f>
        <v/>
      </c>
      <c r="CO458" s="225">
        <f>IF(CM458=0,0,AF458)</f>
        <v/>
      </c>
      <c r="CP458" s="146" t="n">
        <v>0</v>
      </c>
      <c r="CQ458" s="147" t="inlineStr">
        <is>
          <t>Regular</t>
        </is>
      </c>
      <c r="CR458" s="225">
        <f>AM458/VLOOKUP(T458,'USD Converstion'!$C$7:$D$174,2,FALSE)</f>
        <v/>
      </c>
      <c r="CS458" s="226">
        <f>AT458</f>
        <v/>
      </c>
      <c r="CT458" s="222" t="n">
        <v>0</v>
      </c>
      <c r="CU458" s="227" t="n"/>
      <c r="CV458" s="145">
        <f>IF(AX458&gt;0,1,0)</f>
        <v/>
      </c>
      <c r="CW458" s="145">
        <f>IF(AY458&gt;0,1,0)</f>
        <v/>
      </c>
      <c r="CX458" s="52" t="n">
        <v>0</v>
      </c>
      <c r="DM458">
        <f>IF(LOWER(T458)="ILS",12,1)*Y458/VLOOKUP($T458,CPC_USDConversion_xlTbl[[Currency2]:[Units/1 USD]],2,FALSE)</f>
        <v/>
      </c>
    </row>
    <row r="459">
      <c r="B459" s="113" t="n">
        <v>136861</v>
      </c>
      <c r="C459" s="113" t="n">
        <v>71290</v>
      </c>
      <c r="D459" s="113" t="n">
        <v>67964</v>
      </c>
      <c r="E459" s="114" t="inlineStr">
        <is>
          <t>Tat Hong Lee</t>
        </is>
      </c>
      <c r="F459" s="152" t="inlineStr">
        <is>
          <t>SE Manager, South Asia</t>
        </is>
      </c>
      <c r="G459" s="113" t="inlineStr">
        <is>
          <t>South Asia Mgmt</t>
        </is>
      </c>
      <c r="H459" s="113" t="inlineStr">
        <is>
          <t>Evan Dumas</t>
        </is>
      </c>
      <c r="I459" s="113" t="inlineStr">
        <is>
          <t>Evan Dumas</t>
        </is>
      </c>
      <c r="J459" s="114" t="inlineStr">
        <is>
          <t>Sharat Sinha</t>
        </is>
      </c>
      <c r="K459" s="114" t="inlineStr">
        <is>
          <t>Sharat Sinha</t>
        </is>
      </c>
      <c r="L459" s="113" t="inlineStr">
        <is>
          <t>APAC Sales</t>
        </is>
      </c>
      <c r="M459" s="115" t="n">
        <v>1</v>
      </c>
      <c r="N459" s="151">
        <f>LEFT(CA459,3)</f>
        <v/>
      </c>
      <c r="O459" s="216" t="n">
        <v>42184</v>
      </c>
      <c r="P459" s="118">
        <f>($D$5-O459)/365</f>
        <v/>
      </c>
      <c r="Q459" s="119">
        <f>Q459</f>
        <v/>
      </c>
      <c r="R459" s="52" t="n"/>
      <c r="S459" s="120" t="inlineStr">
        <is>
          <t>Singapore</t>
        </is>
      </c>
      <c r="T459" s="120" t="inlineStr">
        <is>
          <t>SGD</t>
        </is>
      </c>
      <c r="U459" s="120" t="n">
        <v>268587.5</v>
      </c>
      <c r="V459" s="120" t="n">
        <v>47406.81818181818</v>
      </c>
      <c r="W459" s="120" t="n"/>
      <c r="X459" s="120">
        <f>W459+V459+U459</f>
        <v/>
      </c>
      <c r="Y459" s="121" t="n"/>
      <c r="Z459" s="121" t="n"/>
      <c r="AA459" s="122" t="n"/>
      <c r="AB459" s="122" t="n"/>
      <c r="AC459" s="122" t="n"/>
      <c r="AD459" s="123">
        <f>AC459+AB459+AA459</f>
        <v/>
      </c>
      <c r="AE459" s="124">
        <f>IFERROR(AD459/X459-1,"")</f>
        <v/>
      </c>
      <c r="AF459" s="217">
        <f>IF(LOWER(T459)="ILS",12,1)*X459/VLOOKUP($T459,CPC_USDConversion_xlTbl[[Currency2]:[Units/1 USD]],2,FALSE)</f>
        <v/>
      </c>
      <c r="AG459" s="217">
        <f>IF(LOWER(T459)="ILS",12,1)*AD459/VLOOKUP($T459,CPC_USDConversion_xlTbl[[Currency2]:[Units/1 USD]],2,FALSE)</f>
        <v/>
      </c>
      <c r="AH459" s="126">
        <f>AF459/VLOOKUP($S459,'CP$'!$B$5:$D$74,2,FALSE)</f>
        <v/>
      </c>
      <c r="AI459" s="126">
        <f>AG459/VLOOKUP($S459,'CP$'!$B$5:$D$74,2,FALSE)</f>
        <v/>
      </c>
      <c r="AJ459" s="52" t="n"/>
      <c r="AK459" s="127" t="inlineStr">
        <is>
          <t>Sales Variable</t>
        </is>
      </c>
      <c r="AL459" s="218" t="n"/>
      <c r="AM459" s="129" t="n"/>
      <c r="AN459" s="121" t="n"/>
      <c r="AO459" s="130" t="n"/>
      <c r="AP459" s="131">
        <f>IFERROR(AO459/AM459,"")</f>
        <v/>
      </c>
      <c r="AQ459" s="219">
        <f>AO459*CC459</f>
        <v/>
      </c>
      <c r="AR459" s="219" t="n"/>
      <c r="AS459" s="220">
        <f>AQ459-AR459</f>
        <v/>
      </c>
      <c r="AT459" s="217">
        <f>AS459/VLOOKUP($T459,'USD Converstion'!$C$7:$D$174,2,FALSE)</f>
        <v/>
      </c>
      <c r="AU459" s="52" t="n"/>
      <c r="AV459" s="221" t="n">
        <v>43957</v>
      </c>
      <c r="AW459" s="222" t="n">
        <v>43796.44660194175</v>
      </c>
      <c r="AX459" s="222" t="n"/>
      <c r="AY459" s="223" t="n"/>
      <c r="AZ459" s="52" t="n"/>
      <c r="BA459" s="137" t="n"/>
      <c r="BB459" s="138" t="inlineStr">
        <is>
          <t xml:space="preserve"> </t>
        </is>
      </c>
      <c r="BC459" s="52" t="n"/>
      <c r="BD459" s="219" t="n">
        <v>197400</v>
      </c>
      <c r="BE459" s="219" t="n">
        <v>49350</v>
      </c>
      <c r="BF459" s="219" t="n"/>
      <c r="BG459" s="120">
        <f>BF459+BE459+BD459</f>
        <v/>
      </c>
      <c r="BH459" s="217">
        <f>IF(LOWER(T459)="ILS",12,1)*BG459/VLOOKUP($T459,CPC_USDConversion_xlTbl[[Currency2]:[Units/1 USD]],2,FALSE)</f>
        <v/>
      </c>
      <c r="BI459" s="224">
        <f>BH459/VLOOKUP($S459,'CP$'!$B$5:$D$74,2,FALSE)</f>
        <v/>
      </c>
      <c r="BJ459" s="140" t="n">
        <v>220000</v>
      </c>
      <c r="BK459" s="140" t="n">
        <v>320000</v>
      </c>
      <c r="BL459" s="141">
        <f>IFERROR(U459/X459,"")</f>
        <v/>
      </c>
      <c r="BM459" s="141">
        <f>IFERROR(V459/X459,"")</f>
        <v/>
      </c>
      <c r="BN459" s="141">
        <f>IFERROR(W459/X459,"")</f>
        <v/>
      </c>
      <c r="BO459" s="141">
        <f>IFERROR(AA459/AD459,"")</f>
        <v/>
      </c>
      <c r="BP459" s="141">
        <f>IFERROR(AB459/AD459,"")</f>
        <v/>
      </c>
      <c r="BQ459" s="141">
        <f>IFERROR(AC459/AD459,"")</f>
        <v/>
      </c>
      <c r="BR459" s="119" t="n">
        <v>4</v>
      </c>
      <c r="BS459" s="119" t="n">
        <v>4</v>
      </c>
      <c r="BT459" s="119" t="n">
        <v>4</v>
      </c>
      <c r="BU459" s="119" t="n"/>
      <c r="BV459" s="119" t="n"/>
      <c r="BW459" s="119" t="n"/>
      <c r="BX459" s="119" t="n"/>
      <c r="BY459" s="119" t="n"/>
      <c r="BZ459" s="119" t="inlineStr">
        <is>
          <t>Employee</t>
        </is>
      </c>
      <c r="CA459" s="142" t="inlineStr">
        <is>
          <t>E31M</t>
        </is>
      </c>
      <c r="CB459" s="131" t="n">
        <v>1</v>
      </c>
      <c r="CC459" s="143">
        <f>IF(P459&gt;1,1,P459)*CB459</f>
        <v/>
      </c>
      <c r="CD459" s="143" t="n"/>
      <c r="CE459" s="222" t="n">
        <v>108466.32</v>
      </c>
      <c r="CF459" s="86" t="n"/>
      <c r="CG459" s="219" t="n">
        <v>252968.2926829268</v>
      </c>
      <c r="CH459" s="217">
        <f>IF(LOWER(T459)="ILS",12,1)*CG459/VLOOKUP($T459,CPC_USDConversion_xlTbl[[Currency2]:[Units/1 USD]],2,FALSE)</f>
        <v/>
      </c>
      <c r="CI459" s="225">
        <f>AF459</f>
        <v/>
      </c>
      <c r="CJ459" s="225">
        <f>IFERROR(CI459-CH459,"")</f>
        <v/>
      </c>
      <c r="CK459" s="140">
        <f>ROUND(AN459*CC459,-2)</f>
        <v/>
      </c>
      <c r="CL459" s="217">
        <f>CK459/VLOOKUP($T459,'USD Converstion'!$C$7:$D$174,2,FALSE)</f>
        <v/>
      </c>
      <c r="CM459" s="145">
        <f>IF(AD459&gt;X459,1,0)</f>
        <v/>
      </c>
      <c r="CN459" s="225">
        <f>IF(CM459&gt;0,AG459,0)</f>
        <v/>
      </c>
      <c r="CO459" s="225">
        <f>IF(CM459=0,0,AF459)</f>
        <v/>
      </c>
      <c r="CP459" s="146" t="n">
        <v>0</v>
      </c>
      <c r="CQ459" s="147" t="inlineStr">
        <is>
          <t>Regular</t>
        </is>
      </c>
      <c r="CR459" s="225">
        <f>AM459/VLOOKUP(T459,'USD Converstion'!$C$7:$D$174,2,FALSE)</f>
        <v/>
      </c>
      <c r="CS459" s="226">
        <f>AT459</f>
        <v/>
      </c>
      <c r="CT459" s="222" t="n">
        <v>0</v>
      </c>
      <c r="CU459" s="227" t="n"/>
      <c r="CV459" s="145">
        <f>IF(AX459&gt;0,1,0)</f>
        <v/>
      </c>
      <c r="CW459" s="145">
        <f>IF(AY459&gt;0,1,0)</f>
        <v/>
      </c>
      <c r="CX459" s="52" t="n">
        <v>0</v>
      </c>
      <c r="DM459">
        <f>IF(LOWER(T459)="ILS",12,1)*Y459/VLOOKUP($T459,CPC_USDConversion_xlTbl[[Currency2]:[Units/1 USD]],2,FALSE)</f>
        <v/>
      </c>
    </row>
    <row r="460">
      <c r="B460" s="113" t="n">
        <v>120881</v>
      </c>
      <c r="C460" s="113" t="n">
        <v>107215</v>
      </c>
      <c r="D460" s="113" t="n">
        <v>109701</v>
      </c>
      <c r="E460" s="114" t="inlineStr">
        <is>
          <t>Tze How Tan</t>
        </is>
      </c>
      <c r="F460" s="152" t="inlineStr">
        <is>
          <t>Security Engineer</t>
        </is>
      </c>
      <c r="G460" s="113" t="inlineStr">
        <is>
          <t>System Engineering, South Asia</t>
        </is>
      </c>
      <c r="H460" s="113" t="inlineStr">
        <is>
          <t>Tat Hong Lee</t>
        </is>
      </c>
      <c r="I460" s="113" t="inlineStr">
        <is>
          <t>Evan Dumas</t>
        </is>
      </c>
      <c r="J460" s="114" t="inlineStr">
        <is>
          <t>Sharat Sinha</t>
        </is>
      </c>
      <c r="K460" s="114" t="inlineStr">
        <is>
          <t>Sharat Sinha</t>
        </is>
      </c>
      <c r="L460" s="113" t="inlineStr">
        <is>
          <t>APAC Sales</t>
        </is>
      </c>
      <c r="M460" s="115" t="n">
        <v>1</v>
      </c>
      <c r="N460" s="151">
        <f>LEFT(CA460,3)</f>
        <v/>
      </c>
      <c r="O460" s="216" t="n">
        <v>42913</v>
      </c>
      <c r="P460" s="118">
        <f>($D$5-O460)/365</f>
        <v/>
      </c>
      <c r="Q460" s="119">
        <f>Q460</f>
        <v/>
      </c>
      <c r="R460" s="52" t="n"/>
      <c r="S460" s="120" t="inlineStr">
        <is>
          <t>Singapore</t>
        </is>
      </c>
      <c r="T460" s="120" t="inlineStr">
        <is>
          <t>SGD</t>
        </is>
      </c>
      <c r="U460" s="120" t="n">
        <v>217523.675</v>
      </c>
      <c r="V460" s="120" t="n">
        <v>38121.76363636363</v>
      </c>
      <c r="W460" s="120" t="n"/>
      <c r="X460" s="120">
        <f>W460+V460+U460</f>
        <v/>
      </c>
      <c r="Y460" s="121" t="n"/>
      <c r="Z460" s="121" t="n"/>
      <c r="AA460" s="122" t="n"/>
      <c r="AB460" s="122" t="n"/>
      <c r="AC460" s="122" t="n"/>
      <c r="AD460" s="123">
        <f>AC460+AB460+AA460</f>
        <v/>
      </c>
      <c r="AE460" s="124">
        <f>IFERROR(AD460/X460-1,"")</f>
        <v/>
      </c>
      <c r="AF460" s="217">
        <f>IF(LOWER(T460)="ILS",12,1)*X460/VLOOKUP($T460,CPC_USDConversion_xlTbl[[Currency2]:[Units/1 USD]],2,FALSE)</f>
        <v/>
      </c>
      <c r="AG460" s="217">
        <f>IF(LOWER(T460)="ILS",12,1)*AD460/VLOOKUP($T460,CPC_USDConversion_xlTbl[[Currency2]:[Units/1 USD]],2,FALSE)</f>
        <v/>
      </c>
      <c r="AH460" s="126">
        <f>AF460/VLOOKUP($S460,'CP$'!$B$5:$D$74,2,FALSE)</f>
        <v/>
      </c>
      <c r="AI460" s="126">
        <f>AG460/VLOOKUP($S460,'CP$'!$B$5:$D$74,2,FALSE)</f>
        <v/>
      </c>
      <c r="AJ460" s="52" t="n"/>
      <c r="AK460" s="127" t="inlineStr">
        <is>
          <t>Sales Variable</t>
        </is>
      </c>
      <c r="AL460" s="218" t="n"/>
      <c r="AM460" s="129" t="n"/>
      <c r="AN460" s="121" t="n"/>
      <c r="AO460" s="130" t="n"/>
      <c r="AP460" s="131">
        <f>IFERROR(AO460/AM460,"")</f>
        <v/>
      </c>
      <c r="AQ460" s="219">
        <f>AO460*CC460</f>
        <v/>
      </c>
      <c r="AR460" s="219" t="n"/>
      <c r="AS460" s="220">
        <f>AQ460-AR460</f>
        <v/>
      </c>
      <c r="AT460" s="217">
        <f>AS460/VLOOKUP($T460,'USD Converstion'!$C$7:$D$174,2,FALSE)</f>
        <v/>
      </c>
      <c r="AU460" s="52" t="n"/>
      <c r="AV460" s="221" t="n">
        <v>43957</v>
      </c>
      <c r="AW460" s="222" t="n">
        <v>14665.76699029126</v>
      </c>
      <c r="AX460" s="222" t="n"/>
      <c r="AY460" s="223" t="n"/>
      <c r="AZ460" s="52" t="n"/>
      <c r="BA460" s="137" t="n"/>
      <c r="BB460" s="138" t="inlineStr">
        <is>
          <t xml:space="preserve"> </t>
        </is>
      </c>
      <c r="BC460" s="52" t="n"/>
      <c r="BD460" s="219" t="n">
        <v>156999</v>
      </c>
      <c r="BE460" s="219" t="n">
        <v>39249</v>
      </c>
      <c r="BF460" s="219" t="n"/>
      <c r="BG460" s="120">
        <f>BF460+BE460+BD460</f>
        <v/>
      </c>
      <c r="BH460" s="217">
        <f>IF(LOWER(T460)="ILS",12,1)*BG460/VLOOKUP($T460,CPC_USDConversion_xlTbl[[Currency2]:[Units/1 USD]],2,FALSE)</f>
        <v/>
      </c>
      <c r="BI460" s="224">
        <f>BH460/VLOOKUP($S460,'CP$'!$B$5:$D$74,2,FALSE)</f>
        <v/>
      </c>
      <c r="BJ460" s="140" t="n">
        <v>140000</v>
      </c>
      <c r="BK460" s="140" t="n">
        <v>225000</v>
      </c>
      <c r="BL460" s="141">
        <f>IFERROR(U460/X460,"")</f>
        <v/>
      </c>
      <c r="BM460" s="141">
        <f>IFERROR(V460/X460,"")</f>
        <v/>
      </c>
      <c r="BN460" s="141">
        <f>IFERROR(W460/X460,"")</f>
        <v/>
      </c>
      <c r="BO460" s="141">
        <f>IFERROR(AA460/AD460,"")</f>
        <v/>
      </c>
      <c r="BP460" s="141">
        <f>IFERROR(AB460/AD460,"")</f>
        <v/>
      </c>
      <c r="BQ460" s="141">
        <f>IFERROR(AC460/AD460,"")</f>
        <v/>
      </c>
      <c r="BR460" s="119" t="n">
        <v>5</v>
      </c>
      <c r="BS460" s="119" t="n">
        <v>5</v>
      </c>
      <c r="BT460" s="119" t="n">
        <v>4</v>
      </c>
      <c r="BU460" s="119" t="n"/>
      <c r="BV460" s="119" t="n"/>
      <c r="BW460" s="119" t="n"/>
      <c r="BX460" s="119" t="n"/>
      <c r="BY460" s="119" t="n"/>
      <c r="BZ460" s="119" t="inlineStr">
        <is>
          <t>Employee</t>
        </is>
      </c>
      <c r="CA460" s="142" t="inlineStr">
        <is>
          <t>E41P</t>
        </is>
      </c>
      <c r="CB460" s="131" t="n">
        <v>1</v>
      </c>
      <c r="CC460" s="143">
        <f>IF(P460&gt;1,1,P460)*CB460</f>
        <v/>
      </c>
      <c r="CD460" s="143" t="n"/>
      <c r="CE460" s="222" t="n">
        <v>32683.56</v>
      </c>
      <c r="CF460" s="86" t="n"/>
      <c r="CG460" s="219" t="n">
        <v>203149.1512195122</v>
      </c>
      <c r="CH460" s="217">
        <f>IF(LOWER(T460)="ILS",12,1)*CG460/VLOOKUP($T460,CPC_USDConversion_xlTbl[[Currency2]:[Units/1 USD]],2,FALSE)</f>
        <v/>
      </c>
      <c r="CI460" s="225">
        <f>AF460</f>
        <v/>
      </c>
      <c r="CJ460" s="225">
        <f>IFERROR(CI460-CH460,"")</f>
        <v/>
      </c>
      <c r="CK460" s="140">
        <f>ROUND(AN460*CC460,-2)</f>
        <v/>
      </c>
      <c r="CL460" s="217">
        <f>CK460/VLOOKUP($T460,'USD Converstion'!$C$7:$D$174,2,FALSE)</f>
        <v/>
      </c>
      <c r="CM460" s="145">
        <f>IF(AD460&gt;X460,1,0)</f>
        <v/>
      </c>
      <c r="CN460" s="225">
        <f>IF(CM460&gt;0,AG460,0)</f>
        <v/>
      </c>
      <c r="CO460" s="225">
        <f>IF(CM460=0,0,AF460)</f>
        <v/>
      </c>
      <c r="CP460" s="146" t="n">
        <v>0</v>
      </c>
      <c r="CQ460" s="147" t="inlineStr">
        <is>
          <t>Regular</t>
        </is>
      </c>
      <c r="CR460" s="225">
        <f>AM460/VLOOKUP(T460,'USD Converstion'!$C$7:$D$174,2,FALSE)</f>
        <v/>
      </c>
      <c r="CS460" s="226">
        <f>AT460</f>
        <v/>
      </c>
      <c r="CT460" s="222" t="n">
        <v>0</v>
      </c>
      <c r="CU460" s="227" t="n"/>
      <c r="CV460" s="145">
        <f>IF(AX460&gt;0,1,0)</f>
        <v/>
      </c>
      <c r="CW460" s="145">
        <f>IF(AY460&gt;0,1,0)</f>
        <v/>
      </c>
      <c r="CX460" s="52" t="n">
        <v>0</v>
      </c>
      <c r="DM460">
        <f>IF(LOWER(T460)="ILS",12,1)*Y460/VLOOKUP($T460,CPC_USDConversion_xlTbl[[Currency2]:[Units/1 USD]],2,FALSE)</f>
        <v/>
      </c>
    </row>
    <row r="461">
      <c r="B461" s="113" t="n">
        <v>111174</v>
      </c>
      <c r="C461" s="113" t="n">
        <v>72139</v>
      </c>
      <c r="D461" s="113" t="n">
        <v>118982</v>
      </c>
      <c r="E461" s="114" t="inlineStr">
        <is>
          <t>Wilfred Tan</t>
        </is>
      </c>
      <c r="F461" s="152" t="inlineStr">
        <is>
          <t>Territory Manager</t>
        </is>
      </c>
      <c r="G461" s="113" t="inlineStr">
        <is>
          <t>Singapore Sales</t>
        </is>
      </c>
      <c r="H461" s="113" t="inlineStr">
        <is>
          <t>Markus Lee</t>
        </is>
      </c>
      <c r="I461" s="113" t="inlineStr">
        <is>
          <t>Evan Dumas</t>
        </is>
      </c>
      <c r="J461" s="114" t="inlineStr">
        <is>
          <t>Sharat Sinha</t>
        </is>
      </c>
      <c r="K461" s="114" t="inlineStr">
        <is>
          <t>Sharat Sinha</t>
        </is>
      </c>
      <c r="L461" s="113" t="inlineStr">
        <is>
          <t>APAC Sales</t>
        </is>
      </c>
      <c r="M461" s="115" t="n">
        <v>1</v>
      </c>
      <c r="N461" s="151">
        <f>LEFT(CA461,3)</f>
        <v/>
      </c>
      <c r="O461" s="216" t="n">
        <v>43483</v>
      </c>
      <c r="P461" s="118">
        <f>($D$5-O461)/365</f>
        <v/>
      </c>
      <c r="Q461" s="119">
        <f>Q461</f>
        <v/>
      </c>
      <c r="R461" s="52" t="n"/>
      <c r="S461" s="120" t="inlineStr">
        <is>
          <t>Singapore</t>
        </is>
      </c>
      <c r="T461" s="120" t="inlineStr">
        <is>
          <t>SGD</t>
        </is>
      </c>
      <c r="U461" s="120" t="n">
        <v>103550</v>
      </c>
      <c r="V461" s="120" t="n">
        <v>45899.99999999999</v>
      </c>
      <c r="W461" s="120" t="n"/>
      <c r="X461" s="120">
        <f>W461+V461+U461</f>
        <v/>
      </c>
      <c r="Y461" s="121" t="n"/>
      <c r="Z461" s="121" t="n"/>
      <c r="AA461" s="122" t="n"/>
      <c r="AB461" s="122" t="n"/>
      <c r="AC461" s="122" t="n"/>
      <c r="AD461" s="123">
        <f>AC461+AB461+AA461</f>
        <v/>
      </c>
      <c r="AE461" s="124">
        <f>IFERROR(AD461/X461-1,"")</f>
        <v/>
      </c>
      <c r="AF461" s="217">
        <f>IF(LOWER(T461)="ILS",12,1)*X461/VLOOKUP($T461,CPC_USDConversion_xlTbl[[Currency2]:[Units/1 USD]],2,FALSE)</f>
        <v/>
      </c>
      <c r="AG461" s="217">
        <f>IF(LOWER(T461)="ILS",12,1)*AD461/VLOOKUP($T461,CPC_USDConversion_xlTbl[[Currency2]:[Units/1 USD]],2,FALSE)</f>
        <v/>
      </c>
      <c r="AH461" s="126">
        <f>AF461/VLOOKUP($S461,'CP$'!$B$5:$D$74,2,FALSE)</f>
        <v/>
      </c>
      <c r="AI461" s="126">
        <f>AG461/VLOOKUP($S461,'CP$'!$B$5:$D$74,2,FALSE)</f>
        <v/>
      </c>
      <c r="AJ461" s="52" t="n"/>
      <c r="AK461" s="127" t="inlineStr">
        <is>
          <t>Sales Variable</t>
        </is>
      </c>
      <c r="AL461" s="218" t="n"/>
      <c r="AM461" s="129" t="n"/>
      <c r="AN461" s="121" t="n"/>
      <c r="AO461" s="130" t="n"/>
      <c r="AP461" s="131">
        <f>IFERROR(AO461/AM461,"")</f>
        <v/>
      </c>
      <c r="AQ461" s="219">
        <f>AO461*CC461</f>
        <v/>
      </c>
      <c r="AR461" s="219" t="n"/>
      <c r="AS461" s="220">
        <f>AQ461-AR461</f>
        <v/>
      </c>
      <c r="AT461" s="217">
        <f>AS461/VLOOKUP($T461,'USD Converstion'!$C$7:$D$174,2,FALSE)</f>
        <v/>
      </c>
      <c r="AU461" s="52" t="n"/>
      <c r="AV461" s="221" t="n"/>
      <c r="AW461" s="222" t="n"/>
      <c r="AX461" s="222" t="n"/>
      <c r="AY461" s="223" t="n"/>
      <c r="AZ461" s="52" t="n"/>
      <c r="BA461" s="137" t="n"/>
      <c r="BB461" s="138" t="inlineStr">
        <is>
          <t xml:space="preserve"> </t>
        </is>
      </c>
      <c r="BC461" s="52" t="n"/>
      <c r="BD461" s="219" t="n">
        <v>72000</v>
      </c>
      <c r="BE461" s="219" t="n">
        <v>48000</v>
      </c>
      <c r="BF461" s="219" t="n"/>
      <c r="BG461" s="120">
        <f>BF461+BE461+BD461</f>
        <v/>
      </c>
      <c r="BH461" s="217">
        <f>IF(LOWER(T461)="ILS",12,1)*BG461/VLOOKUP($T461,CPC_USDConversion_xlTbl[[Currency2]:[Units/1 USD]],2,FALSE)</f>
        <v/>
      </c>
      <c r="BI461" s="224">
        <f>BH461/VLOOKUP($S461,'CP$'!$B$5:$D$74,2,FALSE)</f>
        <v/>
      </c>
      <c r="BJ461" s="140" t="n">
        <v>120000</v>
      </c>
      <c r="BK461" s="140" t="n">
        <v>200000</v>
      </c>
      <c r="BL461" s="141">
        <f>IFERROR(U461/X461,"")</f>
        <v/>
      </c>
      <c r="BM461" s="141">
        <f>IFERROR(V461/X461,"")</f>
        <v/>
      </c>
      <c r="BN461" s="141">
        <f>IFERROR(W461/X461,"")</f>
        <v/>
      </c>
      <c r="BO461" s="141">
        <f>IFERROR(AA461/AD461,"")</f>
        <v/>
      </c>
      <c r="BP461" s="141">
        <f>IFERROR(AB461/AD461,"")</f>
        <v/>
      </c>
      <c r="BQ461" s="141">
        <f>IFERROR(AC461/AD461,"")</f>
        <v/>
      </c>
      <c r="BR461" s="119" t="n">
        <v>4</v>
      </c>
      <c r="BS461" s="119" t="n">
        <v>3</v>
      </c>
      <c r="BT461" s="119" t="n">
        <v>4</v>
      </c>
      <c r="BU461" s="119" t="n"/>
      <c r="BV461" s="119" t="n"/>
      <c r="BW461" s="119" t="n"/>
      <c r="BX461" s="119" t="n"/>
      <c r="BY461" s="119" t="n"/>
      <c r="BZ461" s="119" t="inlineStr">
        <is>
          <t>Employee</t>
        </is>
      </c>
      <c r="CA461" s="142" t="inlineStr">
        <is>
          <t>S53P</t>
        </is>
      </c>
      <c r="CB461" s="131" t="n">
        <v>1</v>
      </c>
      <c r="CC461" s="143">
        <f>IF(P461&gt;1,1,P461)*CB461</f>
        <v/>
      </c>
      <c r="CD461" s="143" t="n"/>
      <c r="CE461" s="222" t="n"/>
      <c r="CF461" s="86" t="n"/>
      <c r="CG461" s="219" t="n">
        <v>122541.4634146341</v>
      </c>
      <c r="CH461" s="217">
        <f>IF(LOWER(T461)="ILS",12,1)*CG461/VLOOKUP($T461,CPC_USDConversion_xlTbl[[Currency2]:[Units/1 USD]],2,FALSE)</f>
        <v/>
      </c>
      <c r="CI461" s="225">
        <f>AF461</f>
        <v/>
      </c>
      <c r="CJ461" s="225">
        <f>IFERROR(CI461-CH461,"")</f>
        <v/>
      </c>
      <c r="CK461" s="140">
        <f>ROUND(AN461*CC461,-2)</f>
        <v/>
      </c>
      <c r="CL461" s="217">
        <f>CK461/VLOOKUP($T461,'USD Converstion'!$C$7:$D$174,2,FALSE)</f>
        <v/>
      </c>
      <c r="CM461" s="145">
        <f>IF(AD461&gt;X461,1,0)</f>
        <v/>
      </c>
      <c r="CN461" s="225">
        <f>IF(CM461&gt;0,AG461,0)</f>
        <v/>
      </c>
      <c r="CO461" s="225">
        <f>IF(CM461=0,0,AF461)</f>
        <v/>
      </c>
      <c r="CP461" s="146" t="n">
        <v>0</v>
      </c>
      <c r="CQ461" s="147" t="inlineStr">
        <is>
          <t>Regular</t>
        </is>
      </c>
      <c r="CR461" s="225">
        <f>AM461/VLOOKUP(T461,'USD Converstion'!$C$7:$D$174,2,FALSE)</f>
        <v/>
      </c>
      <c r="CS461" s="226">
        <f>AT461</f>
        <v/>
      </c>
      <c r="CT461" s="222" t="n">
        <v>0</v>
      </c>
      <c r="CU461" s="227" t="n"/>
      <c r="CV461" s="145">
        <f>IF(AX461&gt;0,1,0)</f>
        <v/>
      </c>
      <c r="CW461" s="145">
        <f>IF(AY461&gt;0,1,0)</f>
        <v/>
      </c>
      <c r="CX461" s="52" t="n">
        <v>0</v>
      </c>
      <c r="DM461">
        <f>IF(LOWER(T461)="ILS",12,1)*Y461/VLOOKUP($T461,CPC_USDConversion_xlTbl[[Currency2]:[Units/1 USD]],2,FALSE)</f>
        <v/>
      </c>
    </row>
    <row r="462">
      <c r="B462" s="113" t="n">
        <v>137398</v>
      </c>
      <c r="C462" s="113" t="n">
        <v>117977</v>
      </c>
      <c r="D462" s="113" t="n">
        <v>76571</v>
      </c>
      <c r="E462" s="114" t="inlineStr">
        <is>
          <t>Yong Chao Ng</t>
        </is>
      </c>
      <c r="F462" s="152" t="inlineStr">
        <is>
          <t>Head of Channels, South Asia</t>
        </is>
      </c>
      <c r="G462" s="113" t="inlineStr">
        <is>
          <t>South Asia Mgmt</t>
        </is>
      </c>
      <c r="H462" s="113" t="inlineStr">
        <is>
          <t>Evan Dumas</t>
        </is>
      </c>
      <c r="I462" s="113" t="inlineStr">
        <is>
          <t>Evan Dumas</t>
        </is>
      </c>
      <c r="J462" s="114" t="inlineStr">
        <is>
          <t>Sharat Sinha</t>
        </is>
      </c>
      <c r="K462" s="114" t="inlineStr">
        <is>
          <t>Sharat Sinha</t>
        </is>
      </c>
      <c r="L462" s="113" t="inlineStr">
        <is>
          <t>APAC Sales</t>
        </is>
      </c>
      <c r="M462" s="115" t="n">
        <v>1</v>
      </c>
      <c r="N462" s="151">
        <f>LEFT(CA462,3)</f>
        <v/>
      </c>
      <c r="O462" s="216" t="n">
        <v>43185</v>
      </c>
      <c r="P462" s="118">
        <f>($D$5-O462)/365</f>
        <v/>
      </c>
      <c r="Q462" s="119">
        <f>Q462</f>
        <v/>
      </c>
      <c r="R462" s="52" t="n"/>
      <c r="S462" s="120" t="inlineStr">
        <is>
          <t>Singapore</t>
        </is>
      </c>
      <c r="T462" s="120" t="inlineStr">
        <is>
          <t>SGD</t>
        </is>
      </c>
      <c r="U462" s="120" t="n">
        <v>222246.5</v>
      </c>
      <c r="V462" s="120" t="n">
        <v>103449.8181818182</v>
      </c>
      <c r="W462" s="120" t="n"/>
      <c r="X462" s="120">
        <f>W462+V462+U462</f>
        <v/>
      </c>
      <c r="Y462" s="121" t="n"/>
      <c r="Z462" s="121" t="n"/>
      <c r="AA462" s="122" t="n"/>
      <c r="AB462" s="122" t="n"/>
      <c r="AC462" s="122" t="n"/>
      <c r="AD462" s="123">
        <f>AC462+AB462+AA462</f>
        <v/>
      </c>
      <c r="AE462" s="124">
        <f>IFERROR(AD462/X462-1,"")</f>
        <v/>
      </c>
      <c r="AF462" s="217">
        <f>IF(LOWER(T462)="ILS",12,1)*X462/VLOOKUP($T462,CPC_USDConversion_xlTbl[[Currency2]:[Units/1 USD]],2,FALSE)</f>
        <v/>
      </c>
      <c r="AG462" s="217">
        <f>IF(LOWER(T462)="ILS",12,1)*AD462/VLOOKUP($T462,CPC_USDConversion_xlTbl[[Currency2]:[Units/1 USD]],2,FALSE)</f>
        <v/>
      </c>
      <c r="AH462" s="126">
        <f>AF462/VLOOKUP($S462,'CP$'!$B$5:$D$74,2,FALSE)</f>
        <v/>
      </c>
      <c r="AI462" s="126">
        <f>AG462/VLOOKUP($S462,'CP$'!$B$5:$D$74,2,FALSE)</f>
        <v/>
      </c>
      <c r="AJ462" s="52" t="n"/>
      <c r="AK462" s="127" t="inlineStr">
        <is>
          <t>Sales Variable</t>
        </is>
      </c>
      <c r="AL462" s="218" t="n"/>
      <c r="AM462" s="129" t="n"/>
      <c r="AN462" s="121" t="n"/>
      <c r="AO462" s="130" t="n"/>
      <c r="AP462" s="131">
        <f>IFERROR(AO462/AM462,"")</f>
        <v/>
      </c>
      <c r="AQ462" s="219">
        <f>AO462*CC462</f>
        <v/>
      </c>
      <c r="AR462" s="219" t="n"/>
      <c r="AS462" s="220">
        <f>AQ462-AR462</f>
        <v/>
      </c>
      <c r="AT462" s="217">
        <f>AS462/VLOOKUP($T462,'USD Converstion'!$C$7:$D$174,2,FALSE)</f>
        <v/>
      </c>
      <c r="AU462" s="52" t="n"/>
      <c r="AV462" s="221" t="n">
        <v>43957</v>
      </c>
      <c r="AW462" s="222" t="n">
        <v>29231.10679611651</v>
      </c>
      <c r="AX462" s="222" t="n"/>
      <c r="AY462" s="223" t="n"/>
      <c r="AZ462" s="52" t="n"/>
      <c r="BA462" s="137" t="n"/>
      <c r="BB462" s="138" t="inlineStr">
        <is>
          <t xml:space="preserve"> </t>
        </is>
      </c>
      <c r="BC462" s="52" t="n"/>
      <c r="BD462" s="219" t="n">
        <v>165240</v>
      </c>
      <c r="BE462" s="219" t="n">
        <v>110160</v>
      </c>
      <c r="BF462" s="219" t="n"/>
      <c r="BG462" s="120">
        <f>BF462+BE462+BD462</f>
        <v/>
      </c>
      <c r="BH462" s="217">
        <f>IF(LOWER(T462)="ILS",12,1)*BG462/VLOOKUP($T462,CPC_USDConversion_xlTbl[[Currency2]:[Units/1 USD]],2,FALSE)</f>
        <v/>
      </c>
      <c r="BI462" s="224">
        <f>BH462/VLOOKUP($S462,'CP$'!$B$5:$D$74,2,FALSE)</f>
        <v/>
      </c>
      <c r="BJ462" s="140" t="n">
        <v>200000</v>
      </c>
      <c r="BK462" s="140" t="n">
        <v>300000</v>
      </c>
      <c r="BL462" s="141">
        <f>IFERROR(U462/X462,"")</f>
        <v/>
      </c>
      <c r="BM462" s="141">
        <f>IFERROR(V462/X462,"")</f>
        <v/>
      </c>
      <c r="BN462" s="141">
        <f>IFERROR(W462/X462,"")</f>
        <v/>
      </c>
      <c r="BO462" s="141">
        <f>IFERROR(AA462/AD462,"")</f>
        <v/>
      </c>
      <c r="BP462" s="141">
        <f>IFERROR(AB462/AD462,"")</f>
        <v/>
      </c>
      <c r="BQ462" s="141">
        <f>IFERROR(AC462/AD462,"")</f>
        <v/>
      </c>
      <c r="BR462" s="119" t="n">
        <v>4</v>
      </c>
      <c r="BS462" s="119" t="n">
        <v>4</v>
      </c>
      <c r="BT462" s="119" t="n">
        <v>4</v>
      </c>
      <c r="BU462" s="119" t="n"/>
      <c r="BV462" s="119" t="n"/>
      <c r="BW462" s="119" t="n"/>
      <c r="BX462" s="119" t="n"/>
      <c r="BY462" s="119" t="n"/>
      <c r="BZ462" s="119" t="inlineStr">
        <is>
          <t>Employee</t>
        </is>
      </c>
      <c r="CA462" s="142" t="inlineStr">
        <is>
          <t>S41M</t>
        </is>
      </c>
      <c r="CB462" s="131" t="n">
        <v>1</v>
      </c>
      <c r="CC462" s="143">
        <f>IF(P462&gt;1,1,P462)*CB462</f>
        <v/>
      </c>
      <c r="CD462" s="143" t="n"/>
      <c r="CE462" s="222" t="n">
        <v>96374.60000000001</v>
      </c>
      <c r="CF462" s="86" t="n"/>
      <c r="CG462" s="219" t="n">
        <v>276943.4146341464</v>
      </c>
      <c r="CH462" s="217">
        <f>IF(LOWER(T462)="ILS",12,1)*CG462/VLOOKUP($T462,CPC_USDConversion_xlTbl[[Currency2]:[Units/1 USD]],2,FALSE)</f>
        <v/>
      </c>
      <c r="CI462" s="225">
        <f>AF462</f>
        <v/>
      </c>
      <c r="CJ462" s="225">
        <f>IFERROR(CI462-CH462,"")</f>
        <v/>
      </c>
      <c r="CK462" s="140">
        <f>ROUND(AN462*CC462,-2)</f>
        <v/>
      </c>
      <c r="CL462" s="217">
        <f>CK462/VLOOKUP($T462,'USD Converstion'!$C$7:$D$174,2,FALSE)</f>
        <v/>
      </c>
      <c r="CM462" s="145">
        <f>IF(AD462&gt;X462,1,0)</f>
        <v/>
      </c>
      <c r="CN462" s="225">
        <f>IF(CM462&gt;0,AG462,0)</f>
        <v/>
      </c>
      <c r="CO462" s="225">
        <f>IF(CM462=0,0,AF462)</f>
        <v/>
      </c>
      <c r="CP462" s="146" t="n">
        <v>0</v>
      </c>
      <c r="CQ462" s="147" t="inlineStr">
        <is>
          <t>Regular</t>
        </is>
      </c>
      <c r="CR462" s="225">
        <f>AM462/VLOOKUP(T462,'USD Converstion'!$C$7:$D$174,2,FALSE)</f>
        <v/>
      </c>
      <c r="CS462" s="226">
        <f>AT462</f>
        <v/>
      </c>
      <c r="CT462" s="222" t="n">
        <v>0</v>
      </c>
      <c r="CU462" s="227" t="n"/>
      <c r="CV462" s="145">
        <f>IF(AX462&gt;0,1,0)</f>
        <v/>
      </c>
      <c r="CW462" s="145">
        <f>IF(AY462&gt;0,1,0)</f>
        <v/>
      </c>
      <c r="CX462" s="52" t="n">
        <v>0</v>
      </c>
      <c r="DM462">
        <f>IF(LOWER(T462)="ILS",12,1)*Y462/VLOOKUP($T462,CPC_USDConversion_xlTbl[[Currency2]:[Units/1 USD]],2,FALSE)</f>
        <v/>
      </c>
    </row>
    <row r="463">
      <c r="B463" s="113" t="n">
        <v>106816</v>
      </c>
      <c r="C463" s="113" t="n">
        <v>109651</v>
      </c>
      <c r="D463" s="113" t="n">
        <v>100978</v>
      </c>
      <c r="E463" s="114" t="inlineStr">
        <is>
          <t>Prakash Bhaskaradass</t>
        </is>
      </c>
      <c r="F463" s="152" t="inlineStr">
        <is>
          <t>Head of Threat Prevention Sales</t>
        </is>
      </c>
      <c r="G463" s="113" t="inlineStr">
        <is>
          <t>Growth Technologies, APAC</t>
        </is>
      </c>
      <c r="H463" s="113" t="inlineStr">
        <is>
          <t>Doug Farndale</t>
        </is>
      </c>
      <c r="I463" s="113" t="inlineStr">
        <is>
          <t>Doug Farndale</t>
        </is>
      </c>
      <c r="J463" s="114" t="inlineStr">
        <is>
          <t>Sharat Sinha</t>
        </is>
      </c>
      <c r="K463" s="114" t="inlineStr">
        <is>
          <t>Sharat Sinha</t>
        </is>
      </c>
      <c r="L463" s="113" t="inlineStr">
        <is>
          <t>APAC Sales</t>
        </is>
      </c>
      <c r="M463" s="115" t="n">
        <v>1</v>
      </c>
      <c r="N463" s="151">
        <f>LEFT(CA463,3)</f>
        <v/>
      </c>
      <c r="O463" s="216" t="n">
        <v>43374</v>
      </c>
      <c r="P463" s="118">
        <f>($D$5-O463)/365</f>
        <v/>
      </c>
      <c r="Q463" s="119">
        <f>Q463</f>
        <v/>
      </c>
      <c r="R463" s="52" t="n"/>
      <c r="S463" s="120" t="inlineStr">
        <is>
          <t>Singapore</t>
        </is>
      </c>
      <c r="T463" s="120" t="inlineStr">
        <is>
          <t>SGD</t>
        </is>
      </c>
      <c r="U463" s="120" t="n">
        <v>272000</v>
      </c>
      <c r="V463" s="120" t="n">
        <v>127572.7272727273</v>
      </c>
      <c r="W463" s="120" t="n"/>
      <c r="X463" s="120">
        <f>W463+V463+U463</f>
        <v/>
      </c>
      <c r="Y463" s="121" t="n"/>
      <c r="Z463" s="121" t="n"/>
      <c r="AA463" s="122" t="n"/>
      <c r="AB463" s="122" t="n"/>
      <c r="AC463" s="122" t="n"/>
      <c r="AD463" s="123">
        <f>AC463+AB463+AA463</f>
        <v/>
      </c>
      <c r="AE463" s="124">
        <f>IFERROR(AD463/X463-1,"")</f>
        <v/>
      </c>
      <c r="AF463" s="217">
        <f>IF(LOWER(T463)="ILS",12,1)*X463/VLOOKUP($T463,CPC_USDConversion_xlTbl[[Currency2]:[Units/1 USD]],2,FALSE)</f>
        <v/>
      </c>
      <c r="AG463" s="217">
        <f>IF(LOWER(T463)="ILS",12,1)*AD463/VLOOKUP($T463,CPC_USDConversion_xlTbl[[Currency2]:[Units/1 USD]],2,FALSE)</f>
        <v/>
      </c>
      <c r="AH463" s="126">
        <f>AF463/VLOOKUP($S463,'CP$'!$B$5:$D$74,2,FALSE)</f>
        <v/>
      </c>
      <c r="AI463" s="126">
        <f>AG463/VLOOKUP($S463,'CP$'!$B$5:$D$74,2,FALSE)</f>
        <v/>
      </c>
      <c r="AJ463" s="52" t="n"/>
      <c r="AK463" s="127" t="inlineStr">
        <is>
          <t>Sales Variable</t>
        </is>
      </c>
      <c r="AL463" s="218" t="n"/>
      <c r="AM463" s="129" t="n"/>
      <c r="AN463" s="121" t="n"/>
      <c r="AO463" s="130" t="n"/>
      <c r="AP463" s="131">
        <f>IFERROR(AO463/AM463,"")</f>
        <v/>
      </c>
      <c r="AQ463" s="219">
        <f>AO463*CC463</f>
        <v/>
      </c>
      <c r="AR463" s="219" t="n"/>
      <c r="AS463" s="220">
        <f>AQ463-AR463</f>
        <v/>
      </c>
      <c r="AT463" s="217">
        <f>AS463/VLOOKUP($T463,'USD Converstion'!$C$7:$D$174,2,FALSE)</f>
        <v/>
      </c>
      <c r="AU463" s="52" t="n"/>
      <c r="AV463" s="221" t="n">
        <v>43403</v>
      </c>
      <c r="AW463" s="222" t="n">
        <v>68099.6213592233</v>
      </c>
      <c r="AX463" s="222" t="n"/>
      <c r="AY463" s="223" t="n"/>
      <c r="AZ463" s="52" t="n"/>
      <c r="BA463" s="137" t="n"/>
      <c r="BB463" s="138" t="inlineStr">
        <is>
          <t xml:space="preserve"> </t>
        </is>
      </c>
      <c r="BC463" s="52" t="n"/>
      <c r="BD463" s="219" t="n">
        <v>210000</v>
      </c>
      <c r="BE463" s="219" t="n">
        <v>140000</v>
      </c>
      <c r="BF463" s="219" t="n"/>
      <c r="BG463" s="120">
        <f>BF463+BE463+BD463</f>
        <v/>
      </c>
      <c r="BH463" s="217">
        <f>IF(LOWER(T463)="ILS",12,1)*BG463/VLOOKUP($T463,CPC_USDConversion_xlTbl[[Currency2]:[Units/1 USD]],2,FALSE)</f>
        <v/>
      </c>
      <c r="BI463" s="224">
        <f>BH463/VLOOKUP($S463,'CP$'!$B$5:$D$74,2,FALSE)</f>
        <v/>
      </c>
      <c r="BJ463" s="140" t="n">
        <v>280000</v>
      </c>
      <c r="BK463" s="140" t="n">
        <v>385000</v>
      </c>
      <c r="BL463" s="141">
        <f>IFERROR(U463/X463,"")</f>
        <v/>
      </c>
      <c r="BM463" s="141">
        <f>IFERROR(V463/X463,"")</f>
        <v/>
      </c>
      <c r="BN463" s="141">
        <f>IFERROR(W463/X463,"")</f>
        <v/>
      </c>
      <c r="BO463" s="141">
        <f>IFERROR(AA463/AD463,"")</f>
        <v/>
      </c>
      <c r="BP463" s="141">
        <f>IFERROR(AB463/AD463,"")</f>
        <v/>
      </c>
      <c r="BQ463" s="141">
        <f>IFERROR(AC463/AD463,"")</f>
        <v/>
      </c>
      <c r="BR463" s="119" t="n">
        <v>3</v>
      </c>
      <c r="BS463" s="119" t="n">
        <v>2</v>
      </c>
      <c r="BT463" s="119" t="n">
        <v>4</v>
      </c>
      <c r="BU463" s="119" t="n"/>
      <c r="BV463" s="119" t="n"/>
      <c r="BW463" s="119" t="n"/>
      <c r="BX463" s="119" t="n"/>
      <c r="BY463" s="119" t="n"/>
      <c r="BZ463" s="119" t="inlineStr">
        <is>
          <t>Employee</t>
        </is>
      </c>
      <c r="CA463" s="142" t="inlineStr">
        <is>
          <t>S31M</t>
        </is>
      </c>
      <c r="CB463" s="131" t="n">
        <v>1</v>
      </c>
      <c r="CC463" s="143">
        <f>IF(P463&gt;1,1,P463)*CB463</f>
        <v/>
      </c>
      <c r="CD463" s="143" t="n"/>
      <c r="CE463" s="222" t="n">
        <v>39028.72</v>
      </c>
      <c r="CF463" s="86" t="n"/>
      <c r="CG463" s="219" t="n">
        <v>341663.4146341464</v>
      </c>
      <c r="CH463" s="217">
        <f>IF(LOWER(T463)="ILS",12,1)*CG463/VLOOKUP($T463,CPC_USDConversion_xlTbl[[Currency2]:[Units/1 USD]],2,FALSE)</f>
        <v/>
      </c>
      <c r="CI463" s="225">
        <f>AF463</f>
        <v/>
      </c>
      <c r="CJ463" s="225">
        <f>IFERROR(CI463-CH463,"")</f>
        <v/>
      </c>
      <c r="CK463" s="140">
        <f>ROUND(AN463*CC463,-2)</f>
        <v/>
      </c>
      <c r="CL463" s="217">
        <f>CK463/VLOOKUP($T463,'USD Converstion'!$C$7:$D$174,2,FALSE)</f>
        <v/>
      </c>
      <c r="CM463" s="145">
        <f>IF(AD463&gt;X463,1,0)</f>
        <v/>
      </c>
      <c r="CN463" s="225">
        <f>IF(CM463&gt;0,AG463,0)</f>
        <v/>
      </c>
      <c r="CO463" s="225">
        <f>IF(CM463=0,0,AF463)</f>
        <v/>
      </c>
      <c r="CP463" s="146" t="n">
        <v>0</v>
      </c>
      <c r="CQ463" s="147" t="inlineStr">
        <is>
          <t>Regular</t>
        </is>
      </c>
      <c r="CR463" s="225">
        <f>AM463/VLOOKUP(T463,'USD Converstion'!$C$7:$D$174,2,FALSE)</f>
        <v/>
      </c>
      <c r="CS463" s="226">
        <f>AT463</f>
        <v/>
      </c>
      <c r="CT463" s="222" t="n">
        <v>0</v>
      </c>
      <c r="CU463" s="227" t="n"/>
      <c r="CV463" s="145">
        <f>IF(AX463&gt;0,1,0)</f>
        <v/>
      </c>
      <c r="CW463" s="145">
        <f>IF(AY463&gt;0,1,0)</f>
        <v/>
      </c>
      <c r="CX463" s="52" t="n">
        <v>0</v>
      </c>
      <c r="DM463">
        <f>IF(LOWER(T463)="ILS",12,1)*Y463/VLOOKUP($T463,CPC_USDConversion_xlTbl[[Currency2]:[Units/1 USD]],2,FALSE)</f>
        <v/>
      </c>
    </row>
    <row r="464">
      <c r="B464" s="113" t="n">
        <v>133233</v>
      </c>
      <c r="C464" s="113" t="n">
        <v>43108</v>
      </c>
      <c r="D464" s="113" t="n">
        <v>111845</v>
      </c>
      <c r="E464" s="114" t="inlineStr">
        <is>
          <t>Daniel Purdila</t>
        </is>
      </c>
      <c r="F464" s="152" t="inlineStr">
        <is>
          <t>Major Account Manager</t>
        </is>
      </c>
      <c r="G464" s="113" t="inlineStr">
        <is>
          <t>Greece, Romania &amp; Bulgaria Sales</t>
        </is>
      </c>
      <c r="H464" s="113" t="inlineStr">
        <is>
          <t>Yannis Gikas</t>
        </is>
      </c>
      <c r="I464" s="113" t="inlineStr">
        <is>
          <t>David Klusacek</t>
        </is>
      </c>
      <c r="J464" s="114" t="inlineStr">
        <is>
          <t>Thorsten Freitag</t>
        </is>
      </c>
      <c r="K464" s="114" t="inlineStr">
        <is>
          <t>Bruno Darmon</t>
        </is>
      </c>
      <c r="L464" s="113" t="inlineStr">
        <is>
          <t>EMEA Sales</t>
        </is>
      </c>
      <c r="M464" s="115" t="n">
        <v>1</v>
      </c>
      <c r="N464" s="151">
        <f>LEFT(CA464,3)</f>
        <v/>
      </c>
      <c r="O464" s="216" t="n">
        <v>41642</v>
      </c>
      <c r="P464" s="118">
        <f>($D$5-O464)/365</f>
        <v/>
      </c>
      <c r="Q464" s="119">
        <f>Q464</f>
        <v/>
      </c>
      <c r="R464" s="52" t="n"/>
      <c r="S464" s="120" t="inlineStr">
        <is>
          <t>Romania</t>
        </is>
      </c>
      <c r="T464" s="120" t="inlineStr">
        <is>
          <t>RON</t>
        </is>
      </c>
      <c r="U464" s="120" t="n">
        <v>347000</v>
      </c>
      <c r="V464" s="120" t="n">
        <v>163936.3636363636</v>
      </c>
      <c r="W464" s="120" t="n"/>
      <c r="X464" s="120">
        <f>W464+V464+U464</f>
        <v/>
      </c>
      <c r="Y464" s="121" t="n"/>
      <c r="Z464" s="121" t="n"/>
      <c r="AA464" s="122" t="n"/>
      <c r="AB464" s="122" t="n"/>
      <c r="AC464" s="122" t="n"/>
      <c r="AD464" s="123">
        <f>AC464+AB464+AA464</f>
        <v/>
      </c>
      <c r="AE464" s="124">
        <f>IFERROR(AD464/X464-1,"")</f>
        <v/>
      </c>
      <c r="AF464" s="217">
        <f>IF(LOWER(T464)="ILS",12,1)*X464/VLOOKUP($T464,CPC_USDConversion_xlTbl[[Currency2]:[Units/1 USD]],2,FALSE)</f>
        <v/>
      </c>
      <c r="AG464" s="217">
        <f>IF(LOWER(T464)="ILS",12,1)*AD464/VLOOKUP($T464,CPC_USDConversion_xlTbl[[Currency2]:[Units/1 USD]],2,FALSE)</f>
        <v/>
      </c>
      <c r="AH464" s="126">
        <f>AF464/VLOOKUP($S464,'CP$'!$B$5:$D$74,2,FALSE)</f>
        <v/>
      </c>
      <c r="AI464" s="126">
        <f>AG464/VLOOKUP($S464,'CP$'!$B$5:$D$74,2,FALSE)</f>
        <v/>
      </c>
      <c r="AJ464" s="52" t="n"/>
      <c r="AK464" s="127" t="inlineStr">
        <is>
          <t>Sales Variable</t>
        </is>
      </c>
      <c r="AL464" s="218" t="n"/>
      <c r="AM464" s="129" t="n"/>
      <c r="AN464" s="121" t="n"/>
      <c r="AO464" s="130" t="n"/>
      <c r="AP464" s="131">
        <f>IFERROR(AO464/AM464,"")</f>
        <v/>
      </c>
      <c r="AQ464" s="219">
        <f>AO464*CC464</f>
        <v/>
      </c>
      <c r="AR464" s="219" t="n"/>
      <c r="AS464" s="220">
        <f>AQ464-AR464</f>
        <v/>
      </c>
      <c r="AT464" s="217">
        <f>AS464/VLOOKUP($T464,'USD Converstion'!$C$7:$D$174,2,FALSE)</f>
        <v/>
      </c>
      <c r="AU464" s="52" t="n"/>
      <c r="AV464" s="221" t="n">
        <v>43957</v>
      </c>
      <c r="AW464" s="222" t="n">
        <v>19589.26213592233</v>
      </c>
      <c r="AX464" s="222" t="n"/>
      <c r="AY464" s="223" t="n"/>
      <c r="AZ464" s="52" t="n"/>
      <c r="BA464" s="137" t="n"/>
      <c r="BB464" s="138" t="inlineStr">
        <is>
          <t xml:space="preserve"> </t>
        </is>
      </c>
      <c r="BC464" s="52" t="n"/>
      <c r="BD464" s="219" t="n">
        <v>270000</v>
      </c>
      <c r="BE464" s="219" t="n">
        <v>180000</v>
      </c>
      <c r="BF464" s="219" t="n"/>
      <c r="BG464" s="120">
        <f>BF464+BE464+BD464</f>
        <v/>
      </c>
      <c r="BH464" s="217">
        <f>IF(LOWER(T464)="ILS",12,1)*BG464/VLOOKUP($T464,CPC_USDConversion_xlTbl[[Currency2]:[Units/1 USD]],2,FALSE)</f>
        <v/>
      </c>
      <c r="BI464" s="224">
        <f>BH464/VLOOKUP($S464,'CP$'!$B$5:$D$74,2,FALSE)</f>
        <v/>
      </c>
      <c r="BJ464" s="140" t="n">
        <v>300000</v>
      </c>
      <c r="BK464" s="140" t="n">
        <v>430000</v>
      </c>
      <c r="BL464" s="141">
        <f>IFERROR(U464/X464,"")</f>
        <v/>
      </c>
      <c r="BM464" s="141">
        <f>IFERROR(V464/X464,"")</f>
        <v/>
      </c>
      <c r="BN464" s="141">
        <f>IFERROR(W464/X464,"")</f>
        <v/>
      </c>
      <c r="BO464" s="141">
        <f>IFERROR(AA464/AD464,"")</f>
        <v/>
      </c>
      <c r="BP464" s="141">
        <f>IFERROR(AB464/AD464,"")</f>
        <v/>
      </c>
      <c r="BQ464" s="141">
        <f>IFERROR(AC464/AD464,"")</f>
        <v/>
      </c>
      <c r="BR464" s="119" t="n">
        <v>4</v>
      </c>
      <c r="BS464" s="119" t="n">
        <v>3</v>
      </c>
      <c r="BT464" s="119" t="n">
        <v>3</v>
      </c>
      <c r="BU464" s="119" t="n"/>
      <c r="BV464" s="119" t="n"/>
      <c r="BW464" s="119" t="n"/>
      <c r="BX464" s="119" t="n"/>
      <c r="BY464" s="119" t="n"/>
      <c r="BZ464" s="119" t="inlineStr">
        <is>
          <t>Employee</t>
        </is>
      </c>
      <c r="CA464" s="142" t="inlineStr">
        <is>
          <t>S43P</t>
        </is>
      </c>
      <c r="CB464" s="131" t="n">
        <v>1</v>
      </c>
      <c r="CC464" s="143">
        <f>IF(P464&gt;1,1,P464)*CB464</f>
        <v/>
      </c>
      <c r="CD464" s="143" t="n"/>
      <c r="CE464" s="222" t="n">
        <v>54951.48</v>
      </c>
      <c r="CF464" s="86" t="n"/>
      <c r="CG464" s="219" t="n">
        <v>439224.3902439025</v>
      </c>
      <c r="CH464" s="217">
        <f>IF(LOWER(T464)="ILS",12,1)*CG464/VLOOKUP($T464,CPC_USDConversion_xlTbl[[Currency2]:[Units/1 USD]],2,FALSE)</f>
        <v/>
      </c>
      <c r="CI464" s="225">
        <f>AF464</f>
        <v/>
      </c>
      <c r="CJ464" s="225">
        <f>IFERROR(CI464-CH464,"")</f>
        <v/>
      </c>
      <c r="CK464" s="140">
        <f>ROUND(AN464*CC464,-2)</f>
        <v/>
      </c>
      <c r="CL464" s="217">
        <f>CK464/VLOOKUP($T464,'USD Converstion'!$C$7:$D$174,2,FALSE)</f>
        <v/>
      </c>
      <c r="CM464" s="145">
        <f>IF(AD464&gt;X464,1,0)</f>
        <v/>
      </c>
      <c r="CN464" s="225">
        <f>IF(CM464&gt;0,AG464,0)</f>
        <v/>
      </c>
      <c r="CO464" s="225">
        <f>IF(CM464=0,0,AF464)</f>
        <v/>
      </c>
      <c r="CP464" s="146" t="n">
        <v>0</v>
      </c>
      <c r="CQ464" s="147" t="inlineStr">
        <is>
          <t>Regular</t>
        </is>
      </c>
      <c r="CR464" s="225">
        <f>AM464/VLOOKUP(T464,'USD Converstion'!$C$7:$D$174,2,FALSE)</f>
        <v/>
      </c>
      <c r="CS464" s="226">
        <f>AT464</f>
        <v/>
      </c>
      <c r="CT464" s="222" t="n">
        <v>0</v>
      </c>
      <c r="CU464" s="227" t="n"/>
      <c r="CV464" s="145">
        <f>IF(AX464&gt;0,1,0)</f>
        <v/>
      </c>
      <c r="CW464" s="145">
        <f>IF(AY464&gt;0,1,0)</f>
        <v/>
      </c>
      <c r="CX464" s="52" t="n">
        <v>0</v>
      </c>
      <c r="DM464">
        <f>IF(LOWER(T464)="ILS",12,1)*Y464/VLOOKUP($T464,CPC_USDConversion_xlTbl[[Currency2]:[Units/1 USD]],2,FALSE)</f>
        <v/>
      </c>
    </row>
    <row r="465">
      <c r="B465" s="113" t="n">
        <v>139418</v>
      </c>
      <c r="C465" s="113" t="n">
        <v>104047</v>
      </c>
      <c r="D465" s="113" t="n">
        <v>27446</v>
      </c>
      <c r="E465" s="114" t="inlineStr">
        <is>
          <t>Dmitry Gusev</t>
        </is>
      </c>
      <c r="F465" s="152" t="inlineStr">
        <is>
          <t>Major Account Manager Industry</t>
        </is>
      </c>
      <c r="G465" s="113" t="inlineStr">
        <is>
          <t>Sales Russia</t>
        </is>
      </c>
      <c r="H465" s="113" t="inlineStr">
        <is>
          <t>Vasily Dyagilev</t>
        </is>
      </c>
      <c r="I465" s="113" t="inlineStr">
        <is>
          <t>David Klusacek</t>
        </is>
      </c>
      <c r="J465" s="114" t="inlineStr">
        <is>
          <t>Thorsten Freitag</t>
        </is>
      </c>
      <c r="K465" s="114" t="inlineStr">
        <is>
          <t>Bruno Darmon</t>
        </is>
      </c>
      <c r="L465" s="113" t="inlineStr">
        <is>
          <t>EMEA Sales</t>
        </is>
      </c>
      <c r="M465" s="115" t="n">
        <v>1</v>
      </c>
      <c r="N465" s="151">
        <f>LEFT(CA465,3)</f>
        <v/>
      </c>
      <c r="O465" s="216" t="n">
        <v>42366</v>
      </c>
      <c r="P465" s="118">
        <f>($D$5-O465)/365</f>
        <v/>
      </c>
      <c r="Q465" s="119">
        <f>Q465</f>
        <v/>
      </c>
      <c r="R465" s="52" t="n"/>
      <c r="S465" s="120" t="inlineStr">
        <is>
          <t>Russian Federation</t>
        </is>
      </c>
      <c r="T465" s="120" t="inlineStr">
        <is>
          <t>RUB</t>
        </is>
      </c>
      <c r="U465" s="120" t="n">
        <v>2979500</v>
      </c>
      <c r="V465" s="120" t="n">
        <v>1440300</v>
      </c>
      <c r="W465" s="120" t="n"/>
      <c r="X465" s="120">
        <f>W465+V465+U465</f>
        <v/>
      </c>
      <c r="Y465" s="121" t="n"/>
      <c r="Z465" s="121" t="n"/>
      <c r="AA465" s="122" t="n"/>
      <c r="AB465" s="122" t="n"/>
      <c r="AC465" s="122" t="n"/>
      <c r="AD465" s="123">
        <f>AC465+AB465+AA465</f>
        <v/>
      </c>
      <c r="AE465" s="124">
        <f>IFERROR(AD465/X465-1,"")</f>
        <v/>
      </c>
      <c r="AF465" s="217">
        <f>IF(LOWER(T465)="ILS",12,1)*X465/VLOOKUP($T465,CPC_USDConversion_xlTbl[[Currency2]:[Units/1 USD]],2,FALSE)</f>
        <v/>
      </c>
      <c r="AG465" s="217">
        <f>IF(LOWER(T465)="ILS",12,1)*AD465/VLOOKUP($T465,CPC_USDConversion_xlTbl[[Currency2]:[Units/1 USD]],2,FALSE)</f>
        <v/>
      </c>
      <c r="AH465" s="126">
        <f>AF465/VLOOKUP($S465,'CP$'!$B$5:$D$74,2,FALSE)</f>
        <v/>
      </c>
      <c r="AI465" s="126">
        <f>AG465/VLOOKUP($S465,'CP$'!$B$5:$D$74,2,FALSE)</f>
        <v/>
      </c>
      <c r="AJ465" s="52" t="n"/>
      <c r="AK465" s="127" t="inlineStr">
        <is>
          <t>Sales Variable</t>
        </is>
      </c>
      <c r="AL465" s="218" t="n"/>
      <c r="AM465" s="129" t="n"/>
      <c r="AN465" s="121" t="n"/>
      <c r="AO465" s="130" t="n"/>
      <c r="AP465" s="131">
        <f>IFERROR(AO465/AM465,"")</f>
        <v/>
      </c>
      <c r="AQ465" s="219">
        <f>AO465*CC465</f>
        <v/>
      </c>
      <c r="AR465" s="219" t="n"/>
      <c r="AS465" s="220">
        <f>AQ465-AR465</f>
        <v/>
      </c>
      <c r="AT465" s="217">
        <f>AS465/VLOOKUP($T465,'USD Converstion'!$C$7:$D$174,2,FALSE)</f>
        <v/>
      </c>
      <c r="AU465" s="52" t="n"/>
      <c r="AV465" s="221" t="n">
        <v>43957</v>
      </c>
      <c r="AW465" s="222" t="n">
        <v>19589.26213592233</v>
      </c>
      <c r="AX465" s="222" t="n"/>
      <c r="AY465" s="223" t="n"/>
      <c r="AZ465" s="52" t="n"/>
      <c r="BA465" s="137" t="n"/>
      <c r="BB465" s="138" t="inlineStr">
        <is>
          <t xml:space="preserve"> </t>
        </is>
      </c>
      <c r="BC465" s="52" t="n"/>
      <c r="BD465" s="219" t="n">
        <v>2280000</v>
      </c>
      <c r="BE465" s="219" t="n">
        <v>1520000</v>
      </c>
      <c r="BF465" s="219" t="n"/>
      <c r="BG465" s="120">
        <f>BF465+BE465+BD465</f>
        <v/>
      </c>
      <c r="BH465" s="217">
        <f>IF(LOWER(T465)="ILS",12,1)*BG465/VLOOKUP($T465,CPC_USDConversion_xlTbl[[Currency2]:[Units/1 USD]],2,FALSE)</f>
        <v/>
      </c>
      <c r="BI465" s="224">
        <f>BH465/VLOOKUP($S465,'CP$'!$B$5:$D$74,2,FALSE)</f>
        <v/>
      </c>
      <c r="BJ465" s="140" t="n">
        <v>2500000</v>
      </c>
      <c r="BK465" s="140" t="n">
        <v>4500000</v>
      </c>
      <c r="BL465" s="141">
        <f>IFERROR(U465/X465,"")</f>
        <v/>
      </c>
      <c r="BM465" s="141">
        <f>IFERROR(V465/X465,"")</f>
        <v/>
      </c>
      <c r="BN465" s="141">
        <f>IFERROR(W465/X465,"")</f>
        <v/>
      </c>
      <c r="BO465" s="141">
        <f>IFERROR(AA465/AD465,"")</f>
        <v/>
      </c>
      <c r="BP465" s="141">
        <f>IFERROR(AB465/AD465,"")</f>
        <v/>
      </c>
      <c r="BQ465" s="141">
        <f>IFERROR(AC465/AD465,"")</f>
        <v/>
      </c>
      <c r="BR465" s="119" t="n">
        <v>4</v>
      </c>
      <c r="BS465" s="119" t="n">
        <v>4</v>
      </c>
      <c r="BT465" s="119" t="n">
        <v>4</v>
      </c>
      <c r="BU465" s="119" t="n"/>
      <c r="BV465" s="119" t="n"/>
      <c r="BW465" s="119" t="n"/>
      <c r="BX465" s="119" t="n"/>
      <c r="BY465" s="119" t="n"/>
      <c r="BZ465" s="119" t="inlineStr">
        <is>
          <t>Employee</t>
        </is>
      </c>
      <c r="CA465" s="142" t="inlineStr">
        <is>
          <t>S53P</t>
        </is>
      </c>
      <c r="CB465" s="131" t="n">
        <v>1</v>
      </c>
      <c r="CC465" s="143">
        <f>IF(P465&gt;1,1,P465)*CB465</f>
        <v/>
      </c>
      <c r="CD465" s="143" t="n"/>
      <c r="CE465" s="222" t="n">
        <v>38430.12</v>
      </c>
      <c r="CF465" s="86" t="n"/>
      <c r="CG465" s="219" t="n">
        <v>3863614.634146342</v>
      </c>
      <c r="CH465" s="217">
        <f>IF(LOWER(T465)="ILS",12,1)*CG465/VLOOKUP($T465,CPC_USDConversion_xlTbl[[Currency2]:[Units/1 USD]],2,FALSE)</f>
        <v/>
      </c>
      <c r="CI465" s="225">
        <f>AF465</f>
        <v/>
      </c>
      <c r="CJ465" s="225">
        <f>IFERROR(CI465-CH465,"")</f>
        <v/>
      </c>
      <c r="CK465" s="140">
        <f>ROUND(AN465*CC465,-2)</f>
        <v/>
      </c>
      <c r="CL465" s="217">
        <f>CK465/VLOOKUP($T465,'USD Converstion'!$C$7:$D$174,2,FALSE)</f>
        <v/>
      </c>
      <c r="CM465" s="145">
        <f>IF(AD465&gt;X465,1,0)</f>
        <v/>
      </c>
      <c r="CN465" s="225">
        <f>IF(CM465&gt;0,AG465,0)</f>
        <v/>
      </c>
      <c r="CO465" s="225">
        <f>IF(CM465=0,0,AF465)</f>
        <v/>
      </c>
      <c r="CP465" s="146" t="n">
        <v>0</v>
      </c>
      <c r="CQ465" s="147" t="inlineStr">
        <is>
          <t>Regular</t>
        </is>
      </c>
      <c r="CR465" s="225">
        <f>AM465/VLOOKUP(T465,'USD Converstion'!$C$7:$D$174,2,FALSE)</f>
        <v/>
      </c>
      <c r="CS465" s="226">
        <f>AT465</f>
        <v/>
      </c>
      <c r="CT465" s="222" t="n">
        <v>0</v>
      </c>
      <c r="CU465" s="227" t="n"/>
      <c r="CV465" s="145">
        <f>IF(AX465&gt;0,1,0)</f>
        <v/>
      </c>
      <c r="CW465" s="145">
        <f>IF(AY465&gt;0,1,0)</f>
        <v/>
      </c>
      <c r="CX465" s="52" t="n">
        <v>0</v>
      </c>
      <c r="DM465">
        <f>IF(LOWER(T465)="ILS",12,1)*Y465/VLOOKUP($T465,CPC_USDConversion_xlTbl[[Currency2]:[Units/1 USD]],2,FALSE)</f>
        <v/>
      </c>
    </row>
    <row r="466">
      <c r="B466" s="113" t="n">
        <v>117325</v>
      </c>
      <c r="C466" s="113" t="n">
        <v>95736</v>
      </c>
      <c r="D466" s="113" t="n">
        <v>30176</v>
      </c>
      <c r="E466" s="114" t="inlineStr">
        <is>
          <t>Hanna Lakhman</t>
        </is>
      </c>
      <c r="F466" s="152" t="inlineStr">
        <is>
          <t>Territory Account Manager</t>
        </is>
      </c>
      <c r="G466" s="113" t="inlineStr">
        <is>
          <t>Sales Russia</t>
        </is>
      </c>
      <c r="H466" s="113" t="inlineStr">
        <is>
          <t>Vasily Dyagilev</t>
        </is>
      </c>
      <c r="I466" s="113" t="inlineStr">
        <is>
          <t>David Klusacek</t>
        </is>
      </c>
      <c r="J466" s="114" t="inlineStr">
        <is>
          <t>Thorsten Freitag</t>
        </is>
      </c>
      <c r="K466" s="114" t="inlineStr">
        <is>
          <t>Bruno Darmon</t>
        </is>
      </c>
      <c r="L466" s="113" t="inlineStr">
        <is>
          <t>EMEA Sales</t>
        </is>
      </c>
      <c r="M466" s="115" t="n">
        <v>1</v>
      </c>
      <c r="N466" s="151">
        <f>LEFT(CA466,3)</f>
        <v/>
      </c>
      <c r="O466" s="216" t="n">
        <v>43878</v>
      </c>
      <c r="P466" s="118">
        <f>($D$5-O466)/365</f>
        <v/>
      </c>
      <c r="Q466" s="119">
        <f>Q466</f>
        <v/>
      </c>
      <c r="R466" s="52" t="n"/>
      <c r="S466" s="120" t="inlineStr">
        <is>
          <t>Ukraine</t>
        </is>
      </c>
      <c r="T466" s="120" t="inlineStr">
        <is>
          <t>USD</t>
        </is>
      </c>
      <c r="U466" s="120" t="n">
        <v>56750</v>
      </c>
      <c r="V466" s="120" t="n">
        <v>23209.09090909091</v>
      </c>
      <c r="W466" s="120" t="n"/>
      <c r="X466" s="120">
        <f>W466+V466+U466</f>
        <v/>
      </c>
      <c r="Y466" s="121" t="n"/>
      <c r="Z466" s="121" t="n"/>
      <c r="AA466" s="122" t="n"/>
      <c r="AB466" s="122" t="n"/>
      <c r="AC466" s="122" t="n"/>
      <c r="AD466" s="123">
        <f>AC466+AB466+AA466</f>
        <v/>
      </c>
      <c r="AE466" s="124">
        <f>IFERROR(AD466/X466-1,"")</f>
        <v/>
      </c>
      <c r="AF466" s="217">
        <f>IF(LOWER(T466)="ILS",12,1)*X466/VLOOKUP($T466,CPC_USDConversion_xlTbl[[Currency2]:[Units/1 USD]],2,FALSE)</f>
        <v/>
      </c>
      <c r="AG466" s="217">
        <f>IF(LOWER(T466)="ILS",12,1)*AD466/VLOOKUP($T466,CPC_USDConversion_xlTbl[[Currency2]:[Units/1 USD]],2,FALSE)</f>
        <v/>
      </c>
      <c r="AH466" s="126">
        <f>AF466/VLOOKUP($S466,'CP$'!$B$5:$D$74,2,FALSE)</f>
        <v/>
      </c>
      <c r="AI466" s="126">
        <f>AG466/VLOOKUP($S466,'CP$'!$B$5:$D$74,2,FALSE)</f>
        <v/>
      </c>
      <c r="AJ466" s="52" t="n"/>
      <c r="AK466" s="127" t="inlineStr">
        <is>
          <t>Sales Variable</t>
        </is>
      </c>
      <c r="AL466" s="218" t="n"/>
      <c r="AM466" s="129" t="n"/>
      <c r="AN466" s="121" t="n"/>
      <c r="AO466" s="130" t="n"/>
      <c r="AP466" s="131">
        <f>IFERROR(AO466/AM466,"")</f>
        <v/>
      </c>
      <c r="AQ466" s="219">
        <f>AO466*CC466</f>
        <v/>
      </c>
      <c r="AR466" s="219" t="n"/>
      <c r="AS466" s="220">
        <f>AQ466-AR466</f>
        <v/>
      </c>
      <c r="AT466" s="217">
        <f>AS466/VLOOKUP($T466,'USD Converstion'!$C$7:$D$174,2,FALSE)</f>
        <v/>
      </c>
      <c r="AU466" s="52" t="n"/>
      <c r="AV466" s="221" t="n"/>
      <c r="AW466" s="222" t="n"/>
      <c r="AX466" s="222" t="n"/>
      <c r="AY466" s="223" t="n"/>
      <c r="AZ466" s="52" t="n"/>
      <c r="BA466" s="137" t="n"/>
      <c r="BB466" s="138" t="inlineStr">
        <is>
          <t xml:space="preserve"> </t>
        </is>
      </c>
      <c r="BC466" s="52" t="n"/>
      <c r="BD466" s="219" t="n"/>
      <c r="BE466" s="219" t="n"/>
      <c r="BF466" s="219" t="n"/>
      <c r="BG466" s="120">
        <f>BF466+BE466+BD466</f>
        <v/>
      </c>
      <c r="BH466" s="217">
        <f>IF(LOWER(T466)="ILS",12,1)*BG466/VLOOKUP($T466,CPC_USDConversion_xlTbl[[Currency2]:[Units/1 USD]],2,FALSE)</f>
        <v/>
      </c>
      <c r="BI466" s="224">
        <f>BH466/VLOOKUP($S466,'CP$'!$B$5:$D$74,2,FALSE)</f>
        <v/>
      </c>
      <c r="BJ466" s="140" t="n">
        <v>40000</v>
      </c>
      <c r="BK466" s="140" t="n">
        <v>70000</v>
      </c>
      <c r="BL466" s="141">
        <f>IFERROR(U466/X466,"")</f>
        <v/>
      </c>
      <c r="BM466" s="141">
        <f>IFERROR(V466/X466,"")</f>
        <v/>
      </c>
      <c r="BN466" s="141">
        <f>IFERROR(W466/X466,"")</f>
        <v/>
      </c>
      <c r="BO466" s="141">
        <f>IFERROR(AA466/AD466,"")</f>
        <v/>
      </c>
      <c r="BP466" s="141">
        <f>IFERROR(AB466/AD466,"")</f>
        <v/>
      </c>
      <c r="BQ466" s="141">
        <f>IFERROR(AC466/AD466,"")</f>
        <v/>
      </c>
      <c r="BR466" s="119" t="n"/>
      <c r="BS466" s="119" t="n"/>
      <c r="BT466" s="119" t="n">
        <v>4</v>
      </c>
      <c r="BU466" s="119" t="n"/>
      <c r="BV466" s="119" t="n"/>
      <c r="BW466" s="119" t="n"/>
      <c r="BX466" s="119" t="n"/>
      <c r="BY466" s="119" t="n"/>
      <c r="BZ466" s="119" t="inlineStr">
        <is>
          <t>Contractor</t>
        </is>
      </c>
      <c r="CA466" s="142" t="inlineStr">
        <is>
          <t>S53P</t>
        </is>
      </c>
      <c r="CB466" s="131" t="n">
        <v>1</v>
      </c>
      <c r="CC466" s="143">
        <f>IF(P466&gt;1,1,P466)*CB466</f>
        <v/>
      </c>
      <c r="CD466" s="143" t="n"/>
      <c r="CE466" s="222" t="n"/>
      <c r="CF466" s="86" t="n"/>
      <c r="CG466" s="219" t="n">
        <v>61663.41463414635</v>
      </c>
      <c r="CH466" s="217">
        <f>IF(LOWER(T466)="ILS",12,1)*CG466/VLOOKUP($T466,CPC_USDConversion_xlTbl[[Currency2]:[Units/1 USD]],2,FALSE)</f>
        <v/>
      </c>
      <c r="CI466" s="225">
        <f>AF466</f>
        <v/>
      </c>
      <c r="CJ466" s="225">
        <f>IFERROR(CI466-CH466,"")</f>
        <v/>
      </c>
      <c r="CK466" s="140">
        <f>ROUND(AN466*CC466,-2)</f>
        <v/>
      </c>
      <c r="CL466" s="217">
        <f>CK466/VLOOKUP($T466,'USD Converstion'!$C$7:$D$174,2,FALSE)</f>
        <v/>
      </c>
      <c r="CM466" s="145">
        <f>IF(AD466&gt;X466,1,0)</f>
        <v/>
      </c>
      <c r="CN466" s="225">
        <f>IF(CM466&gt;0,AG466,0)</f>
        <v/>
      </c>
      <c r="CO466" s="225">
        <f>IF(CM466=0,0,AF466)</f>
        <v/>
      </c>
      <c r="CP466" s="146" t="n">
        <v>0</v>
      </c>
      <c r="CQ466" s="147" t="inlineStr">
        <is>
          <t>Regular</t>
        </is>
      </c>
      <c r="CR466" s="225">
        <f>AM466/VLOOKUP(T466,'USD Converstion'!$C$7:$D$174,2,FALSE)</f>
        <v/>
      </c>
      <c r="CS466" s="226">
        <f>AT466</f>
        <v/>
      </c>
      <c r="CT466" s="222" t="n">
        <v>0</v>
      </c>
      <c r="CU466" s="227" t="n"/>
      <c r="CV466" s="145">
        <f>IF(AX466&gt;0,1,0)</f>
        <v/>
      </c>
      <c r="CW466" s="145">
        <f>IF(AY466&gt;0,1,0)</f>
        <v/>
      </c>
      <c r="CX466" s="52" t="n">
        <v>0</v>
      </c>
      <c r="DM466">
        <f>IF(LOWER(T466)="ILS",12,1)*Y466/VLOOKUP($T466,CPC_USDConversion_xlTbl[[Currency2]:[Units/1 USD]],2,FALSE)</f>
        <v/>
      </c>
    </row>
    <row r="467">
      <c r="B467" s="113" t="n">
        <v>115647</v>
      </c>
      <c r="C467" s="113" t="n">
        <v>892020</v>
      </c>
      <c r="D467" s="113" t="n">
        <v>120177</v>
      </c>
      <c r="E467" s="114" t="inlineStr">
        <is>
          <t>Ivan Balabanov</t>
        </is>
      </c>
      <c r="F467" s="152" t="inlineStr">
        <is>
          <t>Major Account Manager</t>
        </is>
      </c>
      <c r="G467" s="113" t="inlineStr">
        <is>
          <t>Sales Russia</t>
        </is>
      </c>
      <c r="H467" s="113" t="inlineStr">
        <is>
          <t>Vasily Dyagilev</t>
        </is>
      </c>
      <c r="I467" s="113" t="inlineStr">
        <is>
          <t>David Klusacek</t>
        </is>
      </c>
      <c r="J467" s="114" t="inlineStr">
        <is>
          <t>Thorsten Freitag</t>
        </is>
      </c>
      <c r="K467" s="114" t="inlineStr">
        <is>
          <t>Bruno Darmon</t>
        </is>
      </c>
      <c r="L467" s="113" t="inlineStr">
        <is>
          <t>EMEA Sales</t>
        </is>
      </c>
      <c r="M467" s="115" t="n">
        <v>1</v>
      </c>
      <c r="N467" s="151">
        <f>LEFT(CA467,3)</f>
        <v/>
      </c>
      <c r="O467" s="216" t="n">
        <v>41365</v>
      </c>
      <c r="P467" s="118">
        <f>($D$5-O467)/365</f>
        <v/>
      </c>
      <c r="Q467" s="119">
        <f>Q467</f>
        <v/>
      </c>
      <c r="R467" s="52" t="n"/>
      <c r="S467" s="120" t="inlineStr">
        <is>
          <t>Russian Federation</t>
        </is>
      </c>
      <c r="T467" s="120" t="inlineStr">
        <is>
          <t>RUB</t>
        </is>
      </c>
      <c r="U467" s="120" t="n">
        <v>3722000</v>
      </c>
      <c r="V467" s="120" t="n">
        <v>1800300</v>
      </c>
      <c r="W467" s="120" t="n"/>
      <c r="X467" s="120">
        <f>W467+V467+U467</f>
        <v/>
      </c>
      <c r="Y467" s="121" t="n"/>
      <c r="Z467" s="121" t="n"/>
      <c r="AA467" s="122" t="n"/>
      <c r="AB467" s="122" t="n"/>
      <c r="AC467" s="122" t="n"/>
      <c r="AD467" s="123">
        <f>AC467+AB467+AA467</f>
        <v/>
      </c>
      <c r="AE467" s="124">
        <f>IFERROR(AD467/X467-1,"")</f>
        <v/>
      </c>
      <c r="AF467" s="217">
        <f>IF(LOWER(T467)="ILS",12,1)*X467/VLOOKUP($T467,CPC_USDConversion_xlTbl[[Currency2]:[Units/1 USD]],2,FALSE)</f>
        <v/>
      </c>
      <c r="AG467" s="217">
        <f>IF(LOWER(T467)="ILS",12,1)*AD467/VLOOKUP($T467,CPC_USDConversion_xlTbl[[Currency2]:[Units/1 USD]],2,FALSE)</f>
        <v/>
      </c>
      <c r="AH467" s="126">
        <f>AF467/VLOOKUP($S467,'CP$'!$B$5:$D$74,2,FALSE)</f>
        <v/>
      </c>
      <c r="AI467" s="126">
        <f>AG467/VLOOKUP($S467,'CP$'!$B$5:$D$74,2,FALSE)</f>
        <v/>
      </c>
      <c r="AJ467" s="52" t="n"/>
      <c r="AK467" s="127" t="inlineStr">
        <is>
          <t>Sales Variable</t>
        </is>
      </c>
      <c r="AL467" s="218" t="n"/>
      <c r="AM467" s="129" t="n"/>
      <c r="AN467" s="121" t="n"/>
      <c r="AO467" s="130" t="n"/>
      <c r="AP467" s="131">
        <f>IFERROR(AO467/AM467,"")</f>
        <v/>
      </c>
      <c r="AQ467" s="219">
        <f>AO467*CC467</f>
        <v/>
      </c>
      <c r="AR467" s="219" t="n"/>
      <c r="AS467" s="220">
        <f>AQ467-AR467</f>
        <v/>
      </c>
      <c r="AT467" s="217">
        <f>AS467/VLOOKUP($T467,'USD Converstion'!$C$7:$D$174,2,FALSE)</f>
        <v/>
      </c>
      <c r="AU467" s="52" t="n"/>
      <c r="AV467" s="221" t="n">
        <v>43957</v>
      </c>
      <c r="AW467" s="222" t="n">
        <v>19589.26213592233</v>
      </c>
      <c r="AX467" s="222" t="n"/>
      <c r="AY467" s="223" t="n"/>
      <c r="AZ467" s="52" t="n"/>
      <c r="BA467" s="137" t="n"/>
      <c r="BB467" s="138" t="inlineStr">
        <is>
          <t xml:space="preserve"> </t>
        </is>
      </c>
      <c r="BC467" s="52" t="n"/>
      <c r="BD467" s="219" t="n">
        <v>2760000</v>
      </c>
      <c r="BE467" s="219" t="n">
        <v>1840000</v>
      </c>
      <c r="BF467" s="219" t="n"/>
      <c r="BG467" s="120">
        <f>BF467+BE467+BD467</f>
        <v/>
      </c>
      <c r="BH467" s="217">
        <f>IF(LOWER(T467)="ILS",12,1)*BG467/VLOOKUP($T467,CPC_USDConversion_xlTbl[[Currency2]:[Units/1 USD]],2,FALSE)</f>
        <v/>
      </c>
      <c r="BI467" s="224">
        <f>BH467/VLOOKUP($S467,'CP$'!$B$5:$D$74,2,FALSE)</f>
        <v/>
      </c>
      <c r="BJ467" s="140" t="n">
        <v>2500000</v>
      </c>
      <c r="BK467" s="140" t="n">
        <v>4500000</v>
      </c>
      <c r="BL467" s="141">
        <f>IFERROR(U467/X467,"")</f>
        <v/>
      </c>
      <c r="BM467" s="141">
        <f>IFERROR(V467/X467,"")</f>
        <v/>
      </c>
      <c r="BN467" s="141">
        <f>IFERROR(W467/X467,"")</f>
        <v/>
      </c>
      <c r="BO467" s="141">
        <f>IFERROR(AA467/AD467,"")</f>
        <v/>
      </c>
      <c r="BP467" s="141">
        <f>IFERROR(AB467/AD467,"")</f>
        <v/>
      </c>
      <c r="BQ467" s="141">
        <f>IFERROR(AC467/AD467,"")</f>
        <v/>
      </c>
      <c r="BR467" s="119" t="n">
        <v>3</v>
      </c>
      <c r="BS467" s="119" t="n">
        <v>3</v>
      </c>
      <c r="BT467" s="119" t="n">
        <v>4</v>
      </c>
      <c r="BU467" s="119" t="n"/>
      <c r="BV467" s="119" t="n"/>
      <c r="BW467" s="119" t="n"/>
      <c r="BX467" s="119" t="n"/>
      <c r="BY467" s="119" t="n"/>
      <c r="BZ467" s="119" t="inlineStr">
        <is>
          <t>Employee</t>
        </is>
      </c>
      <c r="CA467" s="142" t="inlineStr">
        <is>
          <t>S53P</t>
        </is>
      </c>
      <c r="CB467" s="131" t="n">
        <v>1</v>
      </c>
      <c r="CC467" s="143">
        <f>IF(P467&gt;1,1,P467)*CB467</f>
        <v/>
      </c>
      <c r="CD467" s="143" t="n"/>
      <c r="CE467" s="222" t="n">
        <v>51479.6</v>
      </c>
      <c r="CF467" s="86" t="n"/>
      <c r="CG467" s="219" t="n">
        <v>4829468.292682927</v>
      </c>
      <c r="CH467" s="217">
        <f>IF(LOWER(T467)="ILS",12,1)*CG467/VLOOKUP($T467,CPC_USDConversion_xlTbl[[Currency2]:[Units/1 USD]],2,FALSE)</f>
        <v/>
      </c>
      <c r="CI467" s="225">
        <f>AF467</f>
        <v/>
      </c>
      <c r="CJ467" s="225">
        <f>IFERROR(CI467-CH467,"")</f>
        <v/>
      </c>
      <c r="CK467" s="140">
        <f>ROUND(AN467*CC467,-2)</f>
        <v/>
      </c>
      <c r="CL467" s="217">
        <f>CK467/VLOOKUP($T467,'USD Converstion'!$C$7:$D$174,2,FALSE)</f>
        <v/>
      </c>
      <c r="CM467" s="145">
        <f>IF(AD467&gt;X467,1,0)</f>
        <v/>
      </c>
      <c r="CN467" s="225">
        <f>IF(CM467&gt;0,AG467,0)</f>
        <v/>
      </c>
      <c r="CO467" s="225">
        <f>IF(CM467=0,0,AF467)</f>
        <v/>
      </c>
      <c r="CP467" s="146" t="n">
        <v>0</v>
      </c>
      <c r="CQ467" s="147" t="inlineStr">
        <is>
          <t>Regular</t>
        </is>
      </c>
      <c r="CR467" s="225">
        <f>AM467/VLOOKUP(T467,'USD Converstion'!$C$7:$D$174,2,FALSE)</f>
        <v/>
      </c>
      <c r="CS467" s="226">
        <f>AT467</f>
        <v/>
      </c>
      <c r="CT467" s="222" t="n">
        <v>0</v>
      </c>
      <c r="CU467" s="227" t="n"/>
      <c r="CV467" s="145">
        <f>IF(AX467&gt;0,1,0)</f>
        <v/>
      </c>
      <c r="CW467" s="145">
        <f>IF(AY467&gt;0,1,0)</f>
        <v/>
      </c>
      <c r="CX467" s="52" t="n">
        <v>0</v>
      </c>
      <c r="DM467">
        <f>IF(LOWER(T467)="ILS",12,1)*Y467/VLOOKUP($T467,CPC_USDConversion_xlTbl[[Currency2]:[Units/1 USD]],2,FALSE)</f>
        <v/>
      </c>
    </row>
    <row r="468">
      <c r="B468" s="113" t="n">
        <v>126793</v>
      </c>
      <c r="C468" s="113" t="n">
        <v>121304</v>
      </c>
      <c r="D468" s="113" t="n">
        <v>118917</v>
      </c>
      <c r="E468" s="114" t="inlineStr">
        <is>
          <t>Konstantin Kukudzhanov</t>
        </is>
      </c>
      <c r="F468" s="152" t="inlineStr">
        <is>
          <t>Major Account Manager</t>
        </is>
      </c>
      <c r="G468" s="113" t="inlineStr">
        <is>
          <t>Sales Russia</t>
        </is>
      </c>
      <c r="H468" s="113" t="inlineStr">
        <is>
          <t>Vasily Dyagilev</t>
        </is>
      </c>
      <c r="I468" s="113" t="inlineStr">
        <is>
          <t>David Klusacek</t>
        </is>
      </c>
      <c r="J468" s="114" t="inlineStr">
        <is>
          <t>Thorsten Freitag</t>
        </is>
      </c>
      <c r="K468" s="114" t="inlineStr">
        <is>
          <t>Bruno Darmon</t>
        </is>
      </c>
      <c r="L468" s="113" t="inlineStr">
        <is>
          <t>EMEA Sales</t>
        </is>
      </c>
      <c r="M468" s="115" t="n">
        <v>1</v>
      </c>
      <c r="N468" s="151">
        <f>LEFT(CA468,3)</f>
        <v/>
      </c>
      <c r="O468" s="216" t="n">
        <v>43290</v>
      </c>
      <c r="P468" s="118">
        <f>($D$5-O468)/365</f>
        <v/>
      </c>
      <c r="Q468" s="119">
        <f>Q468</f>
        <v/>
      </c>
      <c r="R468" s="52" t="n"/>
      <c r="S468" s="120" t="inlineStr">
        <is>
          <t>Russian Federation</t>
        </is>
      </c>
      <c r="T468" s="120" t="inlineStr">
        <is>
          <t>RUB</t>
        </is>
      </c>
      <c r="U468" s="120" t="n">
        <v>3984500</v>
      </c>
      <c r="V468" s="120" t="n">
        <v>1927572.727272727</v>
      </c>
      <c r="W468" s="120" t="n"/>
      <c r="X468" s="120">
        <f>W468+V468+U468</f>
        <v/>
      </c>
      <c r="Y468" s="121" t="n"/>
      <c r="Z468" s="121" t="n"/>
      <c r="AA468" s="122" t="n"/>
      <c r="AB468" s="122" t="n"/>
      <c r="AC468" s="122" t="n"/>
      <c r="AD468" s="123">
        <f>AC468+AB468+AA468</f>
        <v/>
      </c>
      <c r="AE468" s="124">
        <f>IFERROR(AD468/X468-1,"")</f>
        <v/>
      </c>
      <c r="AF468" s="217">
        <f>IF(LOWER(T468)="ILS",12,1)*X468/VLOOKUP($T468,CPC_USDConversion_xlTbl[[Currency2]:[Units/1 USD]],2,FALSE)</f>
        <v/>
      </c>
      <c r="AG468" s="217">
        <f>IF(LOWER(T468)="ILS",12,1)*AD468/VLOOKUP($T468,CPC_USDConversion_xlTbl[[Currency2]:[Units/1 USD]],2,FALSE)</f>
        <v/>
      </c>
      <c r="AH468" s="126">
        <f>AF468/VLOOKUP($S468,'CP$'!$B$5:$D$74,2,FALSE)</f>
        <v/>
      </c>
      <c r="AI468" s="126">
        <f>AG468/VLOOKUP($S468,'CP$'!$B$5:$D$74,2,FALSE)</f>
        <v/>
      </c>
      <c r="AJ468" s="52" t="n"/>
      <c r="AK468" s="127" t="inlineStr">
        <is>
          <t>Sales Variable</t>
        </is>
      </c>
      <c r="AL468" s="218" t="n"/>
      <c r="AM468" s="129" t="n"/>
      <c r="AN468" s="121" t="n"/>
      <c r="AO468" s="130" t="n"/>
      <c r="AP468" s="131">
        <f>IFERROR(AO468/AM468,"")</f>
        <v/>
      </c>
      <c r="AQ468" s="219">
        <f>AO468*CC468</f>
        <v/>
      </c>
      <c r="AR468" s="219" t="n"/>
      <c r="AS468" s="220">
        <f>AQ468-AR468</f>
        <v/>
      </c>
      <c r="AT468" s="217">
        <f>AS468/VLOOKUP($T468,'USD Converstion'!$C$7:$D$174,2,FALSE)</f>
        <v/>
      </c>
      <c r="AU468" s="52" t="n"/>
      <c r="AV468" s="221" t="n">
        <v>43299</v>
      </c>
      <c r="AW468" s="222" t="n">
        <v>29321.02912621359</v>
      </c>
      <c r="AX468" s="222" t="n"/>
      <c r="AY468" s="223" t="n"/>
      <c r="AZ468" s="52" t="n"/>
      <c r="BA468" s="137" t="n"/>
      <c r="BB468" s="138" t="inlineStr">
        <is>
          <t xml:space="preserve"> </t>
        </is>
      </c>
      <c r="BC468" s="52" t="n"/>
      <c r="BD468" s="219" t="n">
        <v>3180000</v>
      </c>
      <c r="BE468" s="219" t="n">
        <v>2120000</v>
      </c>
      <c r="BF468" s="219" t="n"/>
      <c r="BG468" s="120">
        <f>BF468+BE468+BD468</f>
        <v/>
      </c>
      <c r="BH468" s="217">
        <f>IF(LOWER(T468)="ILS",12,1)*BG468/VLOOKUP($T468,CPC_USDConversion_xlTbl[[Currency2]:[Units/1 USD]],2,FALSE)</f>
        <v/>
      </c>
      <c r="BI468" s="224">
        <f>BH468/VLOOKUP($S468,'CP$'!$B$5:$D$74,2,FALSE)</f>
        <v/>
      </c>
      <c r="BJ468" s="140" t="n">
        <v>4000000</v>
      </c>
      <c r="BK468" s="140" t="n">
        <v>6500000</v>
      </c>
      <c r="BL468" s="141">
        <f>IFERROR(U468/X468,"")</f>
        <v/>
      </c>
      <c r="BM468" s="141">
        <f>IFERROR(V468/X468,"")</f>
        <v/>
      </c>
      <c r="BN468" s="141">
        <f>IFERROR(W468/X468,"")</f>
        <v/>
      </c>
      <c r="BO468" s="141">
        <f>IFERROR(AA468/AD468,"")</f>
        <v/>
      </c>
      <c r="BP468" s="141">
        <f>IFERROR(AB468/AD468,"")</f>
        <v/>
      </c>
      <c r="BQ468" s="141">
        <f>IFERROR(AC468/AD468,"")</f>
        <v/>
      </c>
      <c r="BR468" s="119" t="n">
        <v>3</v>
      </c>
      <c r="BS468" s="119" t="n">
        <v>2</v>
      </c>
      <c r="BT468" s="119" t="n">
        <v>4</v>
      </c>
      <c r="BU468" s="119" t="n"/>
      <c r="BV468" s="119" t="n"/>
      <c r="BW468" s="119" t="n"/>
      <c r="BX468" s="119" t="n"/>
      <c r="BY468" s="119" t="n"/>
      <c r="BZ468" s="119" t="inlineStr">
        <is>
          <t>Employee</t>
        </is>
      </c>
      <c r="CA468" s="142" t="inlineStr">
        <is>
          <t>S43P</t>
        </is>
      </c>
      <c r="CB468" s="131" t="n">
        <v>1</v>
      </c>
      <c r="CC468" s="143">
        <f>IF(P468&gt;1,1,P468)*CB468</f>
        <v/>
      </c>
      <c r="CD468" s="143" t="n"/>
      <c r="CE468" s="222" t="n">
        <v>16162.2</v>
      </c>
      <c r="CF468" s="86" t="n"/>
      <c r="CG468" s="219" t="n">
        <v>5170931.707317074</v>
      </c>
      <c r="CH468" s="217">
        <f>IF(LOWER(T468)="ILS",12,1)*CG468/VLOOKUP($T468,CPC_USDConversion_xlTbl[[Currency2]:[Units/1 USD]],2,FALSE)</f>
        <v/>
      </c>
      <c r="CI468" s="225">
        <f>AF468</f>
        <v/>
      </c>
      <c r="CJ468" s="225">
        <f>IFERROR(CI468-CH468,"")</f>
        <v/>
      </c>
      <c r="CK468" s="140">
        <f>ROUND(AN468*CC468,-2)</f>
        <v/>
      </c>
      <c r="CL468" s="217">
        <f>CK468/VLOOKUP($T468,'USD Converstion'!$C$7:$D$174,2,FALSE)</f>
        <v/>
      </c>
      <c r="CM468" s="145">
        <f>IF(AD468&gt;X468,1,0)</f>
        <v/>
      </c>
      <c r="CN468" s="225">
        <f>IF(CM468&gt;0,AG468,0)</f>
        <v/>
      </c>
      <c r="CO468" s="225">
        <f>IF(CM468=0,0,AF468)</f>
        <v/>
      </c>
      <c r="CP468" s="146" t="n">
        <v>0</v>
      </c>
      <c r="CQ468" s="147" t="inlineStr">
        <is>
          <t>Regular</t>
        </is>
      </c>
      <c r="CR468" s="225">
        <f>AM468/VLOOKUP(T468,'USD Converstion'!$C$7:$D$174,2,FALSE)</f>
        <v/>
      </c>
      <c r="CS468" s="226">
        <f>AT468</f>
        <v/>
      </c>
      <c r="CT468" s="222" t="n">
        <v>0</v>
      </c>
      <c r="CU468" s="227" t="n"/>
      <c r="CV468" s="145">
        <f>IF(AX468&gt;0,1,0)</f>
        <v/>
      </c>
      <c r="CW468" s="145">
        <f>IF(AY468&gt;0,1,0)</f>
        <v/>
      </c>
      <c r="CX468" s="52" t="n">
        <v>0</v>
      </c>
      <c r="DM468">
        <f>IF(LOWER(T468)="ILS",12,1)*Y468/VLOOKUP($T468,CPC_USDConversion_xlTbl[[Currency2]:[Units/1 USD]],2,FALSE)</f>
        <v/>
      </c>
    </row>
    <row r="469">
      <c r="B469" s="113" t="n">
        <v>121897</v>
      </c>
      <c r="C469" s="113" t="n">
        <v>54197</v>
      </c>
      <c r="D469" s="113" t="n">
        <v>81395</v>
      </c>
      <c r="E469" s="114" t="inlineStr">
        <is>
          <t>Konstantin Mitroshkin</t>
        </is>
      </c>
      <c r="F469" s="152" t="inlineStr">
        <is>
          <t>Senior Account Manager</t>
        </is>
      </c>
      <c r="G469" s="113" t="inlineStr">
        <is>
          <t>Sales Russia</t>
        </is>
      </c>
      <c r="H469" s="113" t="inlineStr">
        <is>
          <t>Vasily Dyagilev</t>
        </is>
      </c>
      <c r="I469" s="113" t="inlineStr">
        <is>
          <t>David Klusacek</t>
        </is>
      </c>
      <c r="J469" s="114" t="inlineStr">
        <is>
          <t>Thorsten Freitag</t>
        </is>
      </c>
      <c r="K469" s="114" t="inlineStr">
        <is>
          <t>Bruno Darmon</t>
        </is>
      </c>
      <c r="L469" s="113" t="inlineStr">
        <is>
          <t>EMEA Sales</t>
        </is>
      </c>
      <c r="M469" s="115" t="n">
        <v>1</v>
      </c>
      <c r="N469" s="151">
        <f>LEFT(CA469,3)</f>
        <v/>
      </c>
      <c r="O469" s="216" t="n">
        <v>42695</v>
      </c>
      <c r="P469" s="118">
        <f>($D$5-O469)/365</f>
        <v/>
      </c>
      <c r="Q469" s="119">
        <f>Q469</f>
        <v/>
      </c>
      <c r="R469" s="52" t="n"/>
      <c r="S469" s="120" t="inlineStr">
        <is>
          <t>Russian Federation</t>
        </is>
      </c>
      <c r="T469" s="120" t="inlineStr">
        <is>
          <t>RUB</t>
        </is>
      </c>
      <c r="U469" s="120" t="n">
        <v>6259500</v>
      </c>
      <c r="V469" s="120" t="n">
        <v>3036663.636363636</v>
      </c>
      <c r="W469" s="120" t="n"/>
      <c r="X469" s="120">
        <f>W469+V469+U469</f>
        <v/>
      </c>
      <c r="Y469" s="121" t="n"/>
      <c r="Z469" s="121" t="n"/>
      <c r="AA469" s="122" t="n"/>
      <c r="AB469" s="122" t="n"/>
      <c r="AC469" s="122" t="n"/>
      <c r="AD469" s="123">
        <f>AC469+AB469+AA469</f>
        <v/>
      </c>
      <c r="AE469" s="124">
        <f>IFERROR(AD469/X469-1,"")</f>
        <v/>
      </c>
      <c r="AF469" s="217">
        <f>IF(LOWER(T469)="ILS",12,1)*X469/VLOOKUP($T469,CPC_USDConversion_xlTbl[[Currency2]:[Units/1 USD]],2,FALSE)</f>
        <v/>
      </c>
      <c r="AG469" s="217">
        <f>IF(LOWER(T469)="ILS",12,1)*AD469/VLOOKUP($T469,CPC_USDConversion_xlTbl[[Currency2]:[Units/1 USD]],2,FALSE)</f>
        <v/>
      </c>
      <c r="AH469" s="126">
        <f>AF469/VLOOKUP($S469,'CP$'!$B$5:$D$74,2,FALSE)</f>
        <v/>
      </c>
      <c r="AI469" s="126">
        <f>AG469/VLOOKUP($S469,'CP$'!$B$5:$D$74,2,FALSE)</f>
        <v/>
      </c>
      <c r="AJ469" s="52" t="n"/>
      <c r="AK469" s="127" t="inlineStr">
        <is>
          <t>Sales Variable</t>
        </is>
      </c>
      <c r="AL469" s="218" t="n"/>
      <c r="AM469" s="129" t="n"/>
      <c r="AN469" s="121" t="n"/>
      <c r="AO469" s="130" t="n"/>
      <c r="AP469" s="131">
        <f>IFERROR(AO469/AM469,"")</f>
        <v/>
      </c>
      <c r="AQ469" s="219">
        <f>AO469*CC469</f>
        <v/>
      </c>
      <c r="AR469" s="219" t="n"/>
      <c r="AS469" s="220">
        <f>AQ469-AR469</f>
        <v/>
      </c>
      <c r="AT469" s="217">
        <f>AS469/VLOOKUP($T469,'USD Converstion'!$C$7:$D$174,2,FALSE)</f>
        <v/>
      </c>
      <c r="AU469" s="52" t="n"/>
      <c r="AV469" s="221" t="n">
        <v>43957</v>
      </c>
      <c r="AW469" s="222" t="n">
        <v>29231.10679611651</v>
      </c>
      <c r="AX469" s="222" t="n"/>
      <c r="AY469" s="223" t="n"/>
      <c r="AZ469" s="52" t="n"/>
      <c r="BA469" s="137" t="n"/>
      <c r="BB469" s="138" t="inlineStr">
        <is>
          <t xml:space="preserve"> </t>
        </is>
      </c>
      <c r="BC469" s="52" t="n"/>
      <c r="BD469" s="219" t="n">
        <v>4860000</v>
      </c>
      <c r="BE469" s="219" t="n">
        <v>3240000</v>
      </c>
      <c r="BF469" s="219" t="n"/>
      <c r="BG469" s="120">
        <f>BF469+BE469+BD469</f>
        <v/>
      </c>
      <c r="BH469" s="217">
        <f>IF(LOWER(T469)="ILS",12,1)*BG469/VLOOKUP($T469,CPC_USDConversion_xlTbl[[Currency2]:[Units/1 USD]],2,FALSE)</f>
        <v/>
      </c>
      <c r="BI469" s="224">
        <f>BH469/VLOOKUP($S469,'CP$'!$B$5:$D$74,2,FALSE)</f>
        <v/>
      </c>
      <c r="BJ469" s="140" t="n">
        <v>4000000</v>
      </c>
      <c r="BK469" s="140" t="n">
        <v>6500000</v>
      </c>
      <c r="BL469" s="141">
        <f>IFERROR(U469/X469,"")</f>
        <v/>
      </c>
      <c r="BM469" s="141">
        <f>IFERROR(V469/X469,"")</f>
        <v/>
      </c>
      <c r="BN469" s="141">
        <f>IFERROR(W469/X469,"")</f>
        <v/>
      </c>
      <c r="BO469" s="141">
        <f>IFERROR(AA469/AD469,"")</f>
        <v/>
      </c>
      <c r="BP469" s="141">
        <f>IFERROR(AB469/AD469,"")</f>
        <v/>
      </c>
      <c r="BQ469" s="141">
        <f>IFERROR(AC469/AD469,"")</f>
        <v/>
      </c>
      <c r="BR469" s="119" t="n">
        <v>5</v>
      </c>
      <c r="BS469" s="119" t="n">
        <v>5</v>
      </c>
      <c r="BT469" s="119" t="n">
        <v>4</v>
      </c>
      <c r="BU469" s="119" t="n"/>
      <c r="BV469" s="119" t="n"/>
      <c r="BW469" s="119" t="n"/>
      <c r="BX469" s="119" t="n"/>
      <c r="BY469" s="119" t="n"/>
      <c r="BZ469" s="119" t="inlineStr">
        <is>
          <t>Employee</t>
        </is>
      </c>
      <c r="CA469" s="142" t="inlineStr">
        <is>
          <t>S43P</t>
        </is>
      </c>
      <c r="CB469" s="131" t="n">
        <v>1</v>
      </c>
      <c r="CC469" s="143">
        <f>IF(P469&gt;1,1,P469)*CB469</f>
        <v/>
      </c>
      <c r="CD469" s="143" t="n"/>
      <c r="CE469" s="222" t="n">
        <v>39866.76</v>
      </c>
      <c r="CF469" s="86" t="n"/>
      <c r="CG469" s="219" t="n">
        <v>8136785.365853659</v>
      </c>
      <c r="CH469" s="217">
        <f>IF(LOWER(T469)="ILS",12,1)*CG469/VLOOKUP($T469,CPC_USDConversion_xlTbl[[Currency2]:[Units/1 USD]],2,FALSE)</f>
        <v/>
      </c>
      <c r="CI469" s="225">
        <f>AF469</f>
        <v/>
      </c>
      <c r="CJ469" s="225">
        <f>IFERROR(CI469-CH469,"")</f>
        <v/>
      </c>
      <c r="CK469" s="140">
        <f>ROUND(AN469*CC469,-2)</f>
        <v/>
      </c>
      <c r="CL469" s="217">
        <f>CK469/VLOOKUP($T469,'USD Converstion'!$C$7:$D$174,2,FALSE)</f>
        <v/>
      </c>
      <c r="CM469" s="145">
        <f>IF(AD469&gt;X469,1,0)</f>
        <v/>
      </c>
      <c r="CN469" s="225">
        <f>IF(CM469&gt;0,AG469,0)</f>
        <v/>
      </c>
      <c r="CO469" s="225">
        <f>IF(CM469=0,0,AF469)</f>
        <v/>
      </c>
      <c r="CP469" s="146" t="n">
        <v>0</v>
      </c>
      <c r="CQ469" s="147" t="inlineStr">
        <is>
          <t>Regular</t>
        </is>
      </c>
      <c r="CR469" s="225">
        <f>AM469/VLOOKUP(T469,'USD Converstion'!$C$7:$D$174,2,FALSE)</f>
        <v/>
      </c>
      <c r="CS469" s="226">
        <f>AT469</f>
        <v/>
      </c>
      <c r="CT469" s="222" t="n">
        <v>0</v>
      </c>
      <c r="CU469" s="227" t="n"/>
      <c r="CV469" s="145">
        <f>IF(AX469&gt;0,1,0)</f>
        <v/>
      </c>
      <c r="CW469" s="145">
        <f>IF(AY469&gt;0,1,0)</f>
        <v/>
      </c>
      <c r="CX469" s="52" t="n">
        <v>0</v>
      </c>
      <c r="DM469">
        <f>IF(LOWER(T469)="ILS",12,1)*Y469/VLOOKUP($T469,CPC_USDConversion_xlTbl[[Currency2]:[Units/1 USD]],2,FALSE)</f>
        <v/>
      </c>
    </row>
    <row r="470">
      <c r="B470" s="113" t="n">
        <v>106643</v>
      </c>
      <c r="C470" s="113" t="n">
        <v>42691</v>
      </c>
      <c r="D470" s="113" t="n">
        <v>65783</v>
      </c>
      <c r="E470" s="114" t="inlineStr">
        <is>
          <t>Marcin Dziedzic</t>
        </is>
      </c>
      <c r="F470" s="152" t="inlineStr">
        <is>
          <t xml:space="preserve">Team Leader Channel and Territory </t>
        </is>
      </c>
      <c r="G470" s="113" t="inlineStr">
        <is>
          <t>Poland</t>
        </is>
      </c>
      <c r="H470" s="113" t="inlineStr">
        <is>
          <t>Wojciech Glazewski</t>
        </is>
      </c>
      <c r="I470" s="113" t="inlineStr">
        <is>
          <t>David Klusacek</t>
        </is>
      </c>
      <c r="J470" s="114" t="inlineStr">
        <is>
          <t>Thorsten Freitag</t>
        </is>
      </c>
      <c r="K470" s="114" t="inlineStr">
        <is>
          <t>Bruno Darmon</t>
        </is>
      </c>
      <c r="L470" s="113" t="inlineStr">
        <is>
          <t>EMEA Sales</t>
        </is>
      </c>
      <c r="M470" s="115" t="n">
        <v>1</v>
      </c>
      <c r="N470" s="151">
        <f>LEFT(CA470,3)</f>
        <v/>
      </c>
      <c r="O470" s="216" t="n">
        <v>42887</v>
      </c>
      <c r="P470" s="118">
        <f>($D$5-O470)/365</f>
        <v/>
      </c>
      <c r="Q470" s="119">
        <f>Q470</f>
        <v/>
      </c>
      <c r="R470" s="52" t="n"/>
      <c r="S470" s="120" t="inlineStr">
        <is>
          <t>Poland</t>
        </is>
      </c>
      <c r="T470" s="120" t="inlineStr">
        <is>
          <t>PLN</t>
        </is>
      </c>
      <c r="U470" s="120" t="n">
        <v>374500</v>
      </c>
      <c r="V470" s="120" t="n">
        <v>177300</v>
      </c>
      <c r="W470" s="120" t="n"/>
      <c r="X470" s="120">
        <f>W470+V470+U470</f>
        <v/>
      </c>
      <c r="Y470" s="121" t="n"/>
      <c r="Z470" s="121" t="n"/>
      <c r="AA470" s="122" t="n"/>
      <c r="AB470" s="122" t="n"/>
      <c r="AC470" s="122" t="n"/>
      <c r="AD470" s="123">
        <f>AC470+AB470+AA470</f>
        <v/>
      </c>
      <c r="AE470" s="124">
        <f>IFERROR(AD470/X470-1,"")</f>
        <v/>
      </c>
      <c r="AF470" s="217">
        <f>IF(LOWER(T470)="ILS",12,1)*X470/VLOOKUP($T470,CPC_USDConversion_xlTbl[[Currency2]:[Units/1 USD]],2,FALSE)</f>
        <v/>
      </c>
      <c r="AG470" s="217">
        <f>IF(LOWER(T470)="ILS",12,1)*AD470/VLOOKUP($T470,CPC_USDConversion_xlTbl[[Currency2]:[Units/1 USD]],2,FALSE)</f>
        <v/>
      </c>
      <c r="AH470" s="126">
        <f>AF470/VLOOKUP($S470,'CP$'!$B$5:$D$74,2,FALSE)</f>
        <v/>
      </c>
      <c r="AI470" s="126">
        <f>AG470/VLOOKUP($S470,'CP$'!$B$5:$D$74,2,FALSE)</f>
        <v/>
      </c>
      <c r="AJ470" s="52" t="n"/>
      <c r="AK470" s="127" t="inlineStr">
        <is>
          <t>Sales Variable</t>
        </is>
      </c>
      <c r="AL470" s="218" t="n"/>
      <c r="AM470" s="129" t="n"/>
      <c r="AN470" s="121" t="n"/>
      <c r="AO470" s="130" t="n"/>
      <c r="AP470" s="131">
        <f>IFERROR(AO470/AM470,"")</f>
        <v/>
      </c>
      <c r="AQ470" s="219">
        <f>AO470*CC470</f>
        <v/>
      </c>
      <c r="AR470" s="219" t="n"/>
      <c r="AS470" s="220">
        <f>AQ470-AR470</f>
        <v/>
      </c>
      <c r="AT470" s="217">
        <f>AS470/VLOOKUP($T470,'USD Converstion'!$C$7:$D$174,2,FALSE)</f>
        <v/>
      </c>
      <c r="AU470" s="52" t="n"/>
      <c r="AV470" s="221" t="n">
        <v>43615</v>
      </c>
      <c r="AW470" s="222" t="n">
        <v>19547.55339805825</v>
      </c>
      <c r="AX470" s="222" t="n"/>
      <c r="AY470" s="223" t="n"/>
      <c r="AZ470" s="52" t="n"/>
      <c r="BA470" s="137" t="inlineStr">
        <is>
          <t>July, 2020 - Position change from Title:Channel Team Leader to Title:Team Leader Channel and Territory</t>
        </is>
      </c>
      <c r="BB470" s="138" t="inlineStr">
        <is>
          <t xml:space="preserve"> </t>
        </is>
      </c>
      <c r="BC470" s="52" t="n"/>
      <c r="BD470" s="219" t="n">
        <v>288000</v>
      </c>
      <c r="BE470" s="219" t="n">
        <v>192000</v>
      </c>
      <c r="BF470" s="219" t="n"/>
      <c r="BG470" s="120">
        <f>BF470+BE470+BD470</f>
        <v/>
      </c>
      <c r="BH470" s="217">
        <f>IF(LOWER(T470)="ILS",12,1)*BG470/VLOOKUP($T470,CPC_USDConversion_xlTbl[[Currency2]:[Units/1 USD]],2,FALSE)</f>
        <v/>
      </c>
      <c r="BI470" s="224">
        <f>BH470/VLOOKUP($S470,'CP$'!$B$5:$D$74,2,FALSE)</f>
        <v/>
      </c>
      <c r="BJ470" s="140" t="n">
        <v>350000</v>
      </c>
      <c r="BK470" s="140" t="n">
        <v>500000</v>
      </c>
      <c r="BL470" s="141">
        <f>IFERROR(U470/X470,"")</f>
        <v/>
      </c>
      <c r="BM470" s="141">
        <f>IFERROR(V470/X470,"")</f>
        <v/>
      </c>
      <c r="BN470" s="141">
        <f>IFERROR(W470/X470,"")</f>
        <v/>
      </c>
      <c r="BO470" s="141">
        <f>IFERROR(AA470/AD470,"")</f>
        <v/>
      </c>
      <c r="BP470" s="141">
        <f>IFERROR(AB470/AD470,"")</f>
        <v/>
      </c>
      <c r="BQ470" s="141">
        <f>IFERROR(AC470/AD470,"")</f>
        <v/>
      </c>
      <c r="BR470" s="119" t="n">
        <v>3</v>
      </c>
      <c r="BS470" s="119" t="n">
        <v>3</v>
      </c>
      <c r="BT470" s="119" t="n">
        <v>4</v>
      </c>
      <c r="BU470" s="119" t="n"/>
      <c r="BV470" s="119" t="n"/>
      <c r="BW470" s="119" t="n"/>
      <c r="BX470" s="119" t="n"/>
      <c r="BY470" s="119" t="n"/>
      <c r="BZ470" s="119" t="inlineStr">
        <is>
          <t>Employee</t>
        </is>
      </c>
      <c r="CA470" s="142" t="inlineStr">
        <is>
          <t>S41M</t>
        </is>
      </c>
      <c r="CB470" s="131" t="n">
        <v>1</v>
      </c>
      <c r="CC470" s="143">
        <f>IF(P470&gt;1,1,P470)*CB470</f>
        <v/>
      </c>
      <c r="CD470" s="143" t="n"/>
      <c r="CE470" s="222" t="n">
        <v>42500.6</v>
      </c>
      <c r="CF470" s="86" t="n"/>
      <c r="CG470" s="219" t="n">
        <v>475029.2682926829</v>
      </c>
      <c r="CH470" s="217">
        <f>IF(LOWER(T470)="ILS",12,1)*CG470/VLOOKUP($T470,CPC_USDConversion_xlTbl[[Currency2]:[Units/1 USD]],2,FALSE)</f>
        <v/>
      </c>
      <c r="CI470" s="225">
        <f>AF470</f>
        <v/>
      </c>
      <c r="CJ470" s="225">
        <f>IFERROR(CI470-CH470,"")</f>
        <v/>
      </c>
      <c r="CK470" s="140">
        <f>ROUND(AN470*CC470,-2)</f>
        <v/>
      </c>
      <c r="CL470" s="217">
        <f>CK470/VLOOKUP($T470,'USD Converstion'!$C$7:$D$174,2,FALSE)</f>
        <v/>
      </c>
      <c r="CM470" s="145">
        <f>IF(AD470&gt;X470,1,0)</f>
        <v/>
      </c>
      <c r="CN470" s="225">
        <f>IF(CM470&gt;0,AG470,0)</f>
        <v/>
      </c>
      <c r="CO470" s="225">
        <f>IF(CM470=0,0,AF470)</f>
        <v/>
      </c>
      <c r="CP470" s="146" t="n">
        <v>0</v>
      </c>
      <c r="CQ470" s="147" t="inlineStr">
        <is>
          <t>Regular</t>
        </is>
      </c>
      <c r="CR470" s="225">
        <f>AM470/VLOOKUP(T470,'USD Converstion'!$C$7:$D$174,2,FALSE)</f>
        <v/>
      </c>
      <c r="CS470" s="226">
        <f>AT470</f>
        <v/>
      </c>
      <c r="CT470" s="222" t="n">
        <v>0</v>
      </c>
      <c r="CU470" s="227" t="n"/>
      <c r="CV470" s="145">
        <f>IF(AX470&gt;0,1,0)</f>
        <v/>
      </c>
      <c r="CW470" s="145">
        <f>IF(AY470&gt;0,1,0)</f>
        <v/>
      </c>
      <c r="CX470" s="52" t="n">
        <v>0</v>
      </c>
      <c r="DM470">
        <f>IF(LOWER(T470)="ILS",12,1)*Y470/VLOOKUP($T470,CPC_USDConversion_xlTbl[[Currency2]:[Units/1 USD]],2,FALSE)</f>
        <v/>
      </c>
    </row>
    <row r="471">
      <c r="B471" s="113" t="n">
        <v>128962</v>
      </c>
      <c r="C471" s="113" t="n">
        <v>50515</v>
      </c>
      <c r="D471" s="113" t="n">
        <v>122404</v>
      </c>
      <c r="E471" s="114" t="inlineStr">
        <is>
          <t>Maria Scherbinina</t>
        </is>
      </c>
      <c r="F471" s="152" t="inlineStr">
        <is>
          <t>Distribution Manager</t>
        </is>
      </c>
      <c r="G471" s="113" t="inlineStr">
        <is>
          <t>Sales Russia</t>
        </is>
      </c>
      <c r="H471" s="113" t="inlineStr">
        <is>
          <t>Vasily Dyagilev</t>
        </is>
      </c>
      <c r="I471" s="113" t="inlineStr">
        <is>
          <t>David Klusacek</t>
        </is>
      </c>
      <c r="J471" s="114" t="inlineStr">
        <is>
          <t>Thorsten Freitag</t>
        </is>
      </c>
      <c r="K471" s="114" t="inlineStr">
        <is>
          <t>Bruno Darmon</t>
        </is>
      </c>
      <c r="L471" s="113" t="inlineStr">
        <is>
          <t>EMEA Sales</t>
        </is>
      </c>
      <c r="M471" s="115" t="n">
        <v>1</v>
      </c>
      <c r="N471" s="151">
        <f>LEFT(CA471,3)</f>
        <v/>
      </c>
      <c r="O471" s="216" t="n">
        <v>43640</v>
      </c>
      <c r="P471" s="118">
        <f>($D$5-O471)/365</f>
        <v/>
      </c>
      <c r="Q471" s="119">
        <f>Q471</f>
        <v/>
      </c>
      <c r="R471" s="52" t="n"/>
      <c r="S471" s="120" t="inlineStr">
        <is>
          <t>Russian Federation</t>
        </is>
      </c>
      <c r="T471" s="120" t="inlineStr">
        <is>
          <t>RUB</t>
        </is>
      </c>
      <c r="U471" s="120" t="n">
        <v>3528500</v>
      </c>
      <c r="V471" s="120" t="n">
        <v>640118.1818181813</v>
      </c>
      <c r="W471" s="120" t="n"/>
      <c r="X471" s="120">
        <f>W471+V471+U471</f>
        <v/>
      </c>
      <c r="Y471" s="121" t="n"/>
      <c r="Z471" s="121" t="n"/>
      <c r="AA471" s="122" t="n"/>
      <c r="AB471" s="122" t="n"/>
      <c r="AC471" s="122" t="n"/>
      <c r="AD471" s="123">
        <f>AC471+AB471+AA471</f>
        <v/>
      </c>
      <c r="AE471" s="124">
        <f>IFERROR(AD471/X471-1,"")</f>
        <v/>
      </c>
      <c r="AF471" s="217">
        <f>IF(LOWER(T471)="ILS",12,1)*X471/VLOOKUP($T471,CPC_USDConversion_xlTbl[[Currency2]:[Units/1 USD]],2,FALSE)</f>
        <v/>
      </c>
      <c r="AG471" s="217">
        <f>IF(LOWER(T471)="ILS",12,1)*AD471/VLOOKUP($T471,CPC_USDConversion_xlTbl[[Currency2]:[Units/1 USD]],2,FALSE)</f>
        <v/>
      </c>
      <c r="AH471" s="126">
        <f>AF471/VLOOKUP($S471,'CP$'!$B$5:$D$74,2,FALSE)</f>
        <v/>
      </c>
      <c r="AI471" s="126">
        <f>AG471/VLOOKUP($S471,'CP$'!$B$5:$D$74,2,FALSE)</f>
        <v/>
      </c>
      <c r="AJ471" s="52" t="n"/>
      <c r="AK471" s="127" t="inlineStr">
        <is>
          <t>Sales Variable</t>
        </is>
      </c>
      <c r="AL471" s="218" t="n"/>
      <c r="AM471" s="129" t="n"/>
      <c r="AN471" s="121" t="n"/>
      <c r="AO471" s="130" t="n"/>
      <c r="AP471" s="131">
        <f>IFERROR(AO471/AM471,"")</f>
        <v/>
      </c>
      <c r="AQ471" s="219">
        <f>AO471*CC471</f>
        <v/>
      </c>
      <c r="AR471" s="219" t="n"/>
      <c r="AS471" s="220">
        <f>AQ471-AR471</f>
        <v/>
      </c>
      <c r="AT471" s="217">
        <f>AS471/VLOOKUP($T471,'USD Converstion'!$C$7:$D$174,2,FALSE)</f>
        <v/>
      </c>
      <c r="AU471" s="52" t="n"/>
      <c r="AV471" s="221" t="n"/>
      <c r="AW471" s="222" t="n"/>
      <c r="AX471" s="222" t="n"/>
      <c r="AY471" s="223" t="n"/>
      <c r="AZ471" s="52" t="n"/>
      <c r="BA471" s="137" t="n"/>
      <c r="BB471" s="138" t="inlineStr">
        <is>
          <t xml:space="preserve"> </t>
        </is>
      </c>
      <c r="BC471" s="52" t="n"/>
      <c r="BD471" s="219" t="n">
        <v>2720000</v>
      </c>
      <c r="BE471" s="219" t="n">
        <v>680000</v>
      </c>
      <c r="BF471" s="219" t="n"/>
      <c r="BG471" s="120">
        <f>BF471+BE471+BD471</f>
        <v/>
      </c>
      <c r="BH471" s="217">
        <f>IF(LOWER(T471)="ILS",12,1)*BG471/VLOOKUP($T471,CPC_USDConversion_xlTbl[[Currency2]:[Units/1 USD]],2,FALSE)</f>
        <v/>
      </c>
      <c r="BI471" s="224">
        <f>BH471/VLOOKUP($S471,'CP$'!$B$5:$D$74,2,FALSE)</f>
        <v/>
      </c>
      <c r="BJ471" s="140" t="n">
        <v>2600000</v>
      </c>
      <c r="BK471" s="140" t="n">
        <v>4800000</v>
      </c>
      <c r="BL471" s="141">
        <f>IFERROR(U471/X471,"")</f>
        <v/>
      </c>
      <c r="BM471" s="141">
        <f>IFERROR(V471/X471,"")</f>
        <v/>
      </c>
      <c r="BN471" s="141">
        <f>IFERROR(W471/X471,"")</f>
        <v/>
      </c>
      <c r="BO471" s="141">
        <f>IFERROR(AA471/AD471,"")</f>
        <v/>
      </c>
      <c r="BP471" s="141">
        <f>IFERROR(AB471/AD471,"")</f>
        <v/>
      </c>
      <c r="BQ471" s="141">
        <f>IFERROR(AC471/AD471,"")</f>
        <v/>
      </c>
      <c r="BR471" s="119" t="n"/>
      <c r="BS471" s="119" t="n">
        <v>3</v>
      </c>
      <c r="BT471" s="119" t="n">
        <v>4</v>
      </c>
      <c r="BU471" s="119" t="n"/>
      <c r="BV471" s="119" t="n"/>
      <c r="BW471" s="119" t="n"/>
      <c r="BX471" s="119" t="n"/>
      <c r="BY471" s="119" t="n"/>
      <c r="BZ471" s="119" t="inlineStr">
        <is>
          <t>Employee</t>
        </is>
      </c>
      <c r="CA471" s="142" t="inlineStr">
        <is>
          <t>S51P</t>
        </is>
      </c>
      <c r="CB471" s="131" t="n">
        <v>1</v>
      </c>
      <c r="CC471" s="143">
        <f>IF(P471&gt;1,1,P471)*CB471</f>
        <v/>
      </c>
      <c r="CD471" s="143" t="n"/>
      <c r="CE471" s="222" t="n"/>
      <c r="CF471" s="86" t="n"/>
      <c r="CG471" s="219" t="n">
        <v>3433370.731707317</v>
      </c>
      <c r="CH471" s="217">
        <f>IF(LOWER(T471)="ILS",12,1)*CG471/VLOOKUP($T471,CPC_USDConversion_xlTbl[[Currency2]:[Units/1 USD]],2,FALSE)</f>
        <v/>
      </c>
      <c r="CI471" s="225">
        <f>AF471</f>
        <v/>
      </c>
      <c r="CJ471" s="225">
        <f>IFERROR(CI471-CH471,"")</f>
        <v/>
      </c>
      <c r="CK471" s="140">
        <f>ROUND(AN471*CC471,-2)</f>
        <v/>
      </c>
      <c r="CL471" s="217">
        <f>CK471/VLOOKUP($T471,'USD Converstion'!$C$7:$D$174,2,FALSE)</f>
        <v/>
      </c>
      <c r="CM471" s="145">
        <f>IF(AD471&gt;X471,1,0)</f>
        <v/>
      </c>
      <c r="CN471" s="225">
        <f>IF(CM471&gt;0,AG471,0)</f>
        <v/>
      </c>
      <c r="CO471" s="225">
        <f>IF(CM471=0,0,AF471)</f>
        <v/>
      </c>
      <c r="CP471" s="146" t="n">
        <v>0</v>
      </c>
      <c r="CQ471" s="147" t="inlineStr">
        <is>
          <t>Regular</t>
        </is>
      </c>
      <c r="CR471" s="225">
        <f>AM471/VLOOKUP(T471,'USD Converstion'!$C$7:$D$174,2,FALSE)</f>
        <v/>
      </c>
      <c r="CS471" s="226">
        <f>AT471</f>
        <v/>
      </c>
      <c r="CT471" s="222" t="n">
        <v>0</v>
      </c>
      <c r="CU471" s="227" t="n"/>
      <c r="CV471" s="145">
        <f>IF(AX471&gt;0,1,0)</f>
        <v/>
      </c>
      <c r="CW471" s="145">
        <f>IF(AY471&gt;0,1,0)</f>
        <v/>
      </c>
      <c r="CX471" s="52" t="n">
        <v>0</v>
      </c>
      <c r="DM471">
        <f>IF(LOWER(T471)="ILS",12,1)*Y471/VLOOKUP($T471,CPC_USDConversion_xlTbl[[Currency2]:[Units/1 USD]],2,FALSE)</f>
        <v/>
      </c>
    </row>
    <row r="472">
      <c r="B472" s="113" t="n">
        <v>104840</v>
      </c>
      <c r="C472" s="113" t="n">
        <v>60778</v>
      </c>
      <c r="D472" s="113" t="n">
        <v>68777</v>
      </c>
      <c r="E472" s="114" t="inlineStr">
        <is>
          <t>Nikos Perros</t>
        </is>
      </c>
      <c r="F472" s="152" t="inlineStr">
        <is>
          <t>Account Manager</t>
        </is>
      </c>
      <c r="G472" s="113" t="inlineStr">
        <is>
          <t>Greece, Romania &amp; Bulgaria Sales</t>
        </is>
      </c>
      <c r="H472" s="113" t="inlineStr">
        <is>
          <t>Yannis Gikas</t>
        </is>
      </c>
      <c r="I472" s="113" t="inlineStr">
        <is>
          <t>David Klusacek</t>
        </is>
      </c>
      <c r="J472" s="114" t="inlineStr">
        <is>
          <t>Thorsten Freitag</t>
        </is>
      </c>
      <c r="K472" s="114" t="inlineStr">
        <is>
          <t>Bruno Darmon</t>
        </is>
      </c>
      <c r="L472" s="113" t="inlineStr">
        <is>
          <t>EMEA Sales</t>
        </is>
      </c>
      <c r="M472" s="115" t="n">
        <v>1</v>
      </c>
      <c r="N472" s="151">
        <f>LEFT(CA472,3)</f>
        <v/>
      </c>
      <c r="O472" s="216" t="n">
        <v>43893</v>
      </c>
      <c r="P472" s="118">
        <f>($D$5-O472)/365</f>
        <v/>
      </c>
      <c r="Q472" s="119">
        <f>Q472</f>
        <v/>
      </c>
      <c r="R472" s="52" t="n"/>
      <c r="S472" s="120" t="inlineStr">
        <is>
          <t>Greece</t>
        </is>
      </c>
      <c r="T472" s="120" t="inlineStr">
        <is>
          <t>EUR</t>
        </is>
      </c>
      <c r="U472" s="120" t="n">
        <v>97000</v>
      </c>
      <c r="V472" s="120" t="n">
        <v>27572.72727272727</v>
      </c>
      <c r="W472" s="120" t="n"/>
      <c r="X472" s="120">
        <f>W472+V472+U472</f>
        <v/>
      </c>
      <c r="Y472" s="121" t="n"/>
      <c r="Z472" s="121" t="n"/>
      <c r="AA472" s="122" t="n"/>
      <c r="AB472" s="122" t="n"/>
      <c r="AC472" s="122" t="n"/>
      <c r="AD472" s="123">
        <f>AC472+AB472+AA472</f>
        <v/>
      </c>
      <c r="AE472" s="124">
        <f>IFERROR(AD472/X472-1,"")</f>
        <v/>
      </c>
      <c r="AF472" s="217">
        <f>IF(LOWER(T472)="ILS",12,1)*X472/VLOOKUP($T472,CPC_USDConversion_xlTbl[[Currency2]:[Units/1 USD]],2,FALSE)</f>
        <v/>
      </c>
      <c r="AG472" s="217">
        <f>IF(LOWER(T472)="ILS",12,1)*AD472/VLOOKUP($T472,CPC_USDConversion_xlTbl[[Currency2]:[Units/1 USD]],2,FALSE)</f>
        <v/>
      </c>
      <c r="AH472" s="126">
        <f>AF472/VLOOKUP($S472,'CP$'!$B$5:$D$74,2,FALSE)</f>
        <v/>
      </c>
      <c r="AI472" s="126">
        <f>AG472/VLOOKUP($S472,'CP$'!$B$5:$D$74,2,FALSE)</f>
        <v/>
      </c>
      <c r="AJ472" s="52" t="n"/>
      <c r="AK472" s="127" t="inlineStr">
        <is>
          <t>Sales Variable</t>
        </is>
      </c>
      <c r="AL472" s="218" t="n"/>
      <c r="AM472" s="129" t="n"/>
      <c r="AN472" s="121" t="n"/>
      <c r="AO472" s="130" t="n"/>
      <c r="AP472" s="131">
        <f>IFERROR(AO472/AM472,"")</f>
        <v/>
      </c>
      <c r="AQ472" s="219">
        <f>AO472*CC472</f>
        <v/>
      </c>
      <c r="AR472" s="219" t="n"/>
      <c r="AS472" s="220">
        <f>AQ472-AR472</f>
        <v/>
      </c>
      <c r="AT472" s="217">
        <f>AS472/VLOOKUP($T472,'USD Converstion'!$C$7:$D$174,2,FALSE)</f>
        <v/>
      </c>
      <c r="AU472" s="52" t="n"/>
      <c r="AV472" s="221" t="n"/>
      <c r="AW472" s="222" t="n"/>
      <c r="AX472" s="222" t="n"/>
      <c r="AY472" s="223" t="n"/>
      <c r="AZ472" s="52" t="n"/>
      <c r="BA472" s="137" t="n"/>
      <c r="BB472" s="138" t="inlineStr">
        <is>
          <t xml:space="preserve"> </t>
        </is>
      </c>
      <c r="BC472" s="52" t="n"/>
      <c r="BD472" s="219" t="n"/>
      <c r="BE472" s="219" t="n"/>
      <c r="BF472" s="219" t="n"/>
      <c r="BG472" s="120">
        <f>BF472+BE472+BD472</f>
        <v/>
      </c>
      <c r="BH472" s="217">
        <f>IF(LOWER(T472)="ILS",12,1)*BG472/VLOOKUP($T472,CPC_USDConversion_xlTbl[[Currency2]:[Units/1 USD]],2,FALSE)</f>
        <v/>
      </c>
      <c r="BI472" s="224">
        <f>BH472/VLOOKUP($S472,'CP$'!$B$5:$D$74,2,FALSE)</f>
        <v/>
      </c>
      <c r="BJ472" s="140" t="n">
        <v>140000</v>
      </c>
      <c r="BK472" s="140" t="n">
        <v>190000</v>
      </c>
      <c r="BL472" s="141">
        <f>IFERROR(U472/X472,"")</f>
        <v/>
      </c>
      <c r="BM472" s="141">
        <f>IFERROR(V472/X472,"")</f>
        <v/>
      </c>
      <c r="BN472" s="141">
        <f>IFERROR(W472/X472,"")</f>
        <v/>
      </c>
      <c r="BO472" s="141">
        <f>IFERROR(AA472/AD472,"")</f>
        <v/>
      </c>
      <c r="BP472" s="141">
        <f>IFERROR(AB472/AD472,"")</f>
        <v/>
      </c>
      <c r="BQ472" s="141">
        <f>IFERROR(AC472/AD472,"")</f>
        <v/>
      </c>
      <c r="BR472" s="119" t="n"/>
      <c r="BS472" s="119" t="n"/>
      <c r="BT472" s="119" t="n">
        <v>3</v>
      </c>
      <c r="BU472" s="119" t="n"/>
      <c r="BV472" s="119" t="n"/>
      <c r="BW472" s="119" t="n"/>
      <c r="BX472" s="119" t="n"/>
      <c r="BY472" s="119" t="n"/>
      <c r="BZ472" s="119" t="inlineStr">
        <is>
          <t>Employee</t>
        </is>
      </c>
      <c r="CA472" s="142" t="inlineStr">
        <is>
          <t>S31P</t>
        </is>
      </c>
      <c r="CB472" s="131" t="n">
        <v>1</v>
      </c>
      <c r="CC472" s="143">
        <f>IF(P472&gt;1,1,P472)*CB472</f>
        <v/>
      </c>
      <c r="CD472" s="143" t="n"/>
      <c r="CE472" s="222" t="n"/>
      <c r="CF472" s="86" t="n"/>
      <c r="CG472" s="219" t="n">
        <v>97760.9756097561</v>
      </c>
      <c r="CH472" s="217">
        <f>IF(LOWER(T472)="ILS",12,1)*CG472/VLOOKUP($T472,CPC_USDConversion_xlTbl[[Currency2]:[Units/1 USD]],2,FALSE)</f>
        <v/>
      </c>
      <c r="CI472" s="225">
        <f>AF472</f>
        <v/>
      </c>
      <c r="CJ472" s="225">
        <f>IFERROR(CI472-CH472,"")</f>
        <v/>
      </c>
      <c r="CK472" s="140">
        <f>ROUND(AN472*CC472,-2)</f>
        <v/>
      </c>
      <c r="CL472" s="217">
        <f>CK472/VLOOKUP($T472,'USD Converstion'!$C$7:$D$174,2,FALSE)</f>
        <v/>
      </c>
      <c r="CM472" s="145">
        <f>IF(AD472&gt;X472,1,0)</f>
        <v/>
      </c>
      <c r="CN472" s="225">
        <f>IF(CM472&gt;0,AG472,0)</f>
        <v/>
      </c>
      <c r="CO472" s="225">
        <f>IF(CM472=0,0,AF472)</f>
        <v/>
      </c>
      <c r="CP472" s="146" t="n">
        <v>0</v>
      </c>
      <c r="CQ472" s="147" t="inlineStr">
        <is>
          <t>Regular</t>
        </is>
      </c>
      <c r="CR472" s="225">
        <f>AM472/VLOOKUP(T472,'USD Converstion'!$C$7:$D$174,2,FALSE)</f>
        <v/>
      </c>
      <c r="CS472" s="226">
        <f>AT472</f>
        <v/>
      </c>
      <c r="CT472" s="222" t="n">
        <v>0</v>
      </c>
      <c r="CU472" s="227" t="n"/>
      <c r="CV472" s="145">
        <f>IF(AX472&gt;0,1,0)</f>
        <v/>
      </c>
      <c r="CW472" s="145">
        <f>IF(AY472&gt;0,1,0)</f>
        <v/>
      </c>
      <c r="CX472" s="52" t="n">
        <v>0</v>
      </c>
      <c r="DM472">
        <f>IF(LOWER(T472)="ILS",12,1)*Y472/VLOOKUP($T472,CPC_USDConversion_xlTbl[[Currency2]:[Units/1 USD]],2,FALSE)</f>
        <v/>
      </c>
    </row>
    <row r="473">
      <c r="B473" s="113" t="n">
        <v>133480</v>
      </c>
      <c r="C473" s="113" t="n">
        <v>48527</v>
      </c>
      <c r="D473" s="113" t="n">
        <v>32676</v>
      </c>
      <c r="E473" s="114" t="inlineStr">
        <is>
          <t>Piotr Siniarski</t>
        </is>
      </c>
      <c r="F473" s="152" t="inlineStr">
        <is>
          <t>Account Manager</t>
        </is>
      </c>
      <c r="G473" s="113" t="inlineStr">
        <is>
          <t>Poland</t>
        </is>
      </c>
      <c r="H473" s="113" t="inlineStr">
        <is>
          <t>Wojciech Glazewski</t>
        </is>
      </c>
      <c r="I473" s="113" t="inlineStr">
        <is>
          <t>David Klusacek</t>
        </is>
      </c>
      <c r="J473" s="114" t="inlineStr">
        <is>
          <t>Thorsten Freitag</t>
        </is>
      </c>
      <c r="K473" s="114" t="inlineStr">
        <is>
          <t>Bruno Darmon</t>
        </is>
      </c>
      <c r="L473" s="113" t="inlineStr">
        <is>
          <t>EMEA Sales</t>
        </is>
      </c>
      <c r="M473" s="115" t="n">
        <v>1</v>
      </c>
      <c r="N473" s="151">
        <f>LEFT(CA473,3)</f>
        <v/>
      </c>
      <c r="O473" s="216" t="n">
        <v>42095</v>
      </c>
      <c r="P473" s="118">
        <f>($D$5-O473)/365</f>
        <v/>
      </c>
      <c r="Q473" s="119">
        <f>Q473</f>
        <v/>
      </c>
      <c r="R473" s="52" t="n"/>
      <c r="S473" s="120" t="inlineStr">
        <is>
          <t>Poland</t>
        </is>
      </c>
      <c r="T473" s="120" t="inlineStr">
        <is>
          <t>PLN</t>
        </is>
      </c>
      <c r="U473" s="120" t="n">
        <v>303037.5</v>
      </c>
      <c r="V473" s="120" t="n">
        <v>142627.2727272727</v>
      </c>
      <c r="W473" s="120" t="n"/>
      <c r="X473" s="120">
        <f>W473+V473+U473</f>
        <v/>
      </c>
      <c r="Y473" s="121" t="n"/>
      <c r="Z473" s="121" t="n"/>
      <c r="AA473" s="122" t="n"/>
      <c r="AB473" s="122" t="n"/>
      <c r="AC473" s="122" t="n"/>
      <c r="AD473" s="123">
        <f>AC473+AB473+AA473</f>
        <v/>
      </c>
      <c r="AE473" s="124">
        <f>IFERROR(AD473/X473-1,"")</f>
        <v/>
      </c>
      <c r="AF473" s="217">
        <f>IF(LOWER(T473)="ILS",12,1)*X473/VLOOKUP($T473,CPC_USDConversion_xlTbl[[Currency2]:[Units/1 USD]],2,FALSE)</f>
        <v/>
      </c>
      <c r="AG473" s="217">
        <f>IF(LOWER(T473)="ILS",12,1)*AD473/VLOOKUP($T473,CPC_USDConversion_xlTbl[[Currency2]:[Units/1 USD]],2,FALSE)</f>
        <v/>
      </c>
      <c r="AH473" s="126">
        <f>AF473/VLOOKUP($S473,'CP$'!$B$5:$D$74,2,FALSE)</f>
        <v/>
      </c>
      <c r="AI473" s="126">
        <f>AG473/VLOOKUP($S473,'CP$'!$B$5:$D$74,2,FALSE)</f>
        <v/>
      </c>
      <c r="AJ473" s="52" t="n"/>
      <c r="AK473" s="127" t="inlineStr">
        <is>
          <t>Sales Variable</t>
        </is>
      </c>
      <c r="AL473" s="218" t="n"/>
      <c r="AM473" s="129" t="n"/>
      <c r="AN473" s="121" t="n"/>
      <c r="AO473" s="130" t="n"/>
      <c r="AP473" s="131">
        <f>IFERROR(AO473/AM473,"")</f>
        <v/>
      </c>
      <c r="AQ473" s="219">
        <f>AO473*CC473</f>
        <v/>
      </c>
      <c r="AR473" s="219" t="n"/>
      <c r="AS473" s="220">
        <f>AQ473-AR473</f>
        <v/>
      </c>
      <c r="AT473" s="217">
        <f>AS473/VLOOKUP($T473,'USD Converstion'!$C$7:$D$174,2,FALSE)</f>
        <v/>
      </c>
      <c r="AU473" s="52" t="n"/>
      <c r="AV473" s="221" t="n">
        <v>43615</v>
      </c>
      <c r="AW473" s="222" t="n">
        <v>19547.55339805825</v>
      </c>
      <c r="AX473" s="222" t="n"/>
      <c r="AY473" s="223" t="n"/>
      <c r="AZ473" s="52" t="n"/>
      <c r="BA473" s="137" t="n"/>
      <c r="BB473" s="138" t="inlineStr">
        <is>
          <t xml:space="preserve"> </t>
        </is>
      </c>
      <c r="BC473" s="52" t="n"/>
      <c r="BD473" s="219" t="n">
        <v>230234</v>
      </c>
      <c r="BE473" s="219" t="n">
        <v>153489</v>
      </c>
      <c r="BF473" s="219" t="n"/>
      <c r="BG473" s="120">
        <f>BF473+BE473+BD473</f>
        <v/>
      </c>
      <c r="BH473" s="217">
        <f>IF(LOWER(T473)="ILS",12,1)*BG473/VLOOKUP($T473,CPC_USDConversion_xlTbl[[Currency2]:[Units/1 USD]],2,FALSE)</f>
        <v/>
      </c>
      <c r="BI473" s="224">
        <f>BH473/VLOOKUP($S473,'CP$'!$B$5:$D$74,2,FALSE)</f>
        <v/>
      </c>
      <c r="BJ473" s="140" t="n">
        <v>350000</v>
      </c>
      <c r="BK473" s="140" t="n">
        <v>560000</v>
      </c>
      <c r="BL473" s="141">
        <f>IFERROR(U473/X473,"")</f>
        <v/>
      </c>
      <c r="BM473" s="141">
        <f>IFERROR(V473/X473,"")</f>
        <v/>
      </c>
      <c r="BN473" s="141">
        <f>IFERROR(W473/X473,"")</f>
        <v/>
      </c>
      <c r="BO473" s="141">
        <f>IFERROR(AA473/AD473,"")</f>
        <v/>
      </c>
      <c r="BP473" s="141">
        <f>IFERROR(AB473/AD473,"")</f>
        <v/>
      </c>
      <c r="BQ473" s="141">
        <f>IFERROR(AC473/AD473,"")</f>
        <v/>
      </c>
      <c r="BR473" s="119" t="n">
        <v>3</v>
      </c>
      <c r="BS473" s="119" t="n">
        <v>3</v>
      </c>
      <c r="BT473" s="119" t="n">
        <v>4</v>
      </c>
      <c r="BU473" s="119" t="n"/>
      <c r="BV473" s="119" t="n"/>
      <c r="BW473" s="119" t="n"/>
      <c r="BX473" s="119" t="n"/>
      <c r="BY473" s="119" t="n"/>
      <c r="BZ473" s="119" t="inlineStr">
        <is>
          <t>Employee</t>
        </is>
      </c>
      <c r="CA473" s="142" t="inlineStr">
        <is>
          <t>S43P</t>
        </is>
      </c>
      <c r="CB473" s="131" t="n">
        <v>1</v>
      </c>
      <c r="CC473" s="143">
        <f>IF(P473&gt;1,1,P473)*CB473</f>
        <v/>
      </c>
      <c r="CD473" s="143" t="n"/>
      <c r="CE473" s="222" t="n">
        <v>15803.04</v>
      </c>
      <c r="CF473" s="86" t="n"/>
      <c r="CG473" s="219" t="n">
        <v>382043.9024390244</v>
      </c>
      <c r="CH473" s="217">
        <f>IF(LOWER(T473)="ILS",12,1)*CG473/VLOOKUP($T473,CPC_USDConversion_xlTbl[[Currency2]:[Units/1 USD]],2,FALSE)</f>
        <v/>
      </c>
      <c r="CI473" s="225">
        <f>AF473</f>
        <v/>
      </c>
      <c r="CJ473" s="225">
        <f>IFERROR(CI473-CH473,"")</f>
        <v/>
      </c>
      <c r="CK473" s="140">
        <f>ROUND(AN473*CC473,-2)</f>
        <v/>
      </c>
      <c r="CL473" s="217">
        <f>CK473/VLOOKUP($T473,'USD Converstion'!$C$7:$D$174,2,FALSE)</f>
        <v/>
      </c>
      <c r="CM473" s="145">
        <f>IF(AD473&gt;X473,1,0)</f>
        <v/>
      </c>
      <c r="CN473" s="225">
        <f>IF(CM473&gt;0,AG473,0)</f>
        <v/>
      </c>
      <c r="CO473" s="225">
        <f>IF(CM473=0,0,AF473)</f>
        <v/>
      </c>
      <c r="CP473" s="146" t="n">
        <v>0</v>
      </c>
      <c r="CQ473" s="147" t="inlineStr">
        <is>
          <t>Regular</t>
        </is>
      </c>
      <c r="CR473" s="225">
        <f>AM473/VLOOKUP(T473,'USD Converstion'!$C$7:$D$174,2,FALSE)</f>
        <v/>
      </c>
      <c r="CS473" s="226">
        <f>AT473</f>
        <v/>
      </c>
      <c r="CT473" s="222" t="n">
        <v>0</v>
      </c>
      <c r="CU473" s="227" t="n"/>
      <c r="CV473" s="145">
        <f>IF(AX473&gt;0,1,0)</f>
        <v/>
      </c>
      <c r="CW473" s="145">
        <f>IF(AY473&gt;0,1,0)</f>
        <v/>
      </c>
      <c r="CX473" s="52" t="n">
        <v>0</v>
      </c>
      <c r="DM473">
        <f>IF(LOWER(T473)="ILS",12,1)*Y473/VLOOKUP($T473,CPC_USDConversion_xlTbl[[Currency2]:[Units/1 USD]],2,FALSE)</f>
        <v/>
      </c>
    </row>
    <row r="474">
      <c r="B474" s="113" t="n">
        <v>112652</v>
      </c>
      <c r="C474" s="113" t="n">
        <v>100737</v>
      </c>
      <c r="D474" s="113" t="n">
        <v>25877</v>
      </c>
      <c r="E474" s="114" t="inlineStr">
        <is>
          <t>Sergio Chekrygin</t>
        </is>
      </c>
      <c r="F474" s="152" t="inlineStr">
        <is>
          <t>Territory Account Manager</t>
        </is>
      </c>
      <c r="G474" s="113" t="inlineStr">
        <is>
          <t>Sales Russia</t>
        </is>
      </c>
      <c r="H474" s="113" t="inlineStr">
        <is>
          <t>Vasily Dyagilev</t>
        </is>
      </c>
      <c r="I474" s="113" t="inlineStr">
        <is>
          <t>David Klusacek</t>
        </is>
      </c>
      <c r="J474" s="114" t="inlineStr">
        <is>
          <t>Thorsten Freitag</t>
        </is>
      </c>
      <c r="K474" s="114" t="inlineStr">
        <is>
          <t>Bruno Darmon</t>
        </is>
      </c>
      <c r="L474" s="113" t="inlineStr">
        <is>
          <t>EMEA Sales</t>
        </is>
      </c>
      <c r="M474" s="115" t="n">
        <v>1</v>
      </c>
      <c r="N474" s="151">
        <f>LEFT(CA474,3)</f>
        <v/>
      </c>
      <c r="O474" s="216" t="n">
        <v>41283</v>
      </c>
      <c r="P474" s="118">
        <f>($D$5-O474)/365</f>
        <v/>
      </c>
      <c r="Q474" s="119">
        <f>Q474</f>
        <v/>
      </c>
      <c r="R474" s="52" t="n"/>
      <c r="S474" s="120" t="inlineStr">
        <is>
          <t>Russian Federation</t>
        </is>
      </c>
      <c r="T474" s="120" t="inlineStr">
        <is>
          <t>RUB</t>
        </is>
      </c>
      <c r="U474" s="120" t="n">
        <v>3560750</v>
      </c>
      <c r="V474" s="120" t="n">
        <v>1722118.181818182</v>
      </c>
      <c r="W474" s="120" t="n"/>
      <c r="X474" s="120">
        <f>W474+V474+U474</f>
        <v/>
      </c>
      <c r="Y474" s="121" t="n"/>
      <c r="Z474" s="121" t="n"/>
      <c r="AA474" s="122" t="n"/>
      <c r="AB474" s="122" t="n"/>
      <c r="AC474" s="122" t="n"/>
      <c r="AD474" s="123">
        <f>AC474+AB474+AA474</f>
        <v/>
      </c>
      <c r="AE474" s="124">
        <f>IFERROR(AD474/X474-1,"")</f>
        <v/>
      </c>
      <c r="AF474" s="217">
        <f>IF(LOWER(T474)="ILS",12,1)*X474/VLOOKUP($T474,CPC_USDConversion_xlTbl[[Currency2]:[Units/1 USD]],2,FALSE)</f>
        <v/>
      </c>
      <c r="AG474" s="217">
        <f>IF(LOWER(T474)="ILS",12,1)*AD474/VLOOKUP($T474,CPC_USDConversion_xlTbl[[Currency2]:[Units/1 USD]],2,FALSE)</f>
        <v/>
      </c>
      <c r="AH474" s="126">
        <f>AF474/VLOOKUP($S474,'CP$'!$B$5:$D$74,2,FALSE)</f>
        <v/>
      </c>
      <c r="AI474" s="126">
        <f>AG474/VLOOKUP($S474,'CP$'!$B$5:$D$74,2,FALSE)</f>
        <v/>
      </c>
      <c r="AJ474" s="52" t="n"/>
      <c r="AK474" s="127" t="inlineStr">
        <is>
          <t>Sales Variable</t>
        </is>
      </c>
      <c r="AL474" s="218" t="n"/>
      <c r="AM474" s="129" t="n"/>
      <c r="AN474" s="121" t="n"/>
      <c r="AO474" s="130" t="n"/>
      <c r="AP474" s="131">
        <f>IFERROR(AO474/AM474,"")</f>
        <v/>
      </c>
      <c r="AQ474" s="219">
        <f>AO474*CC474</f>
        <v/>
      </c>
      <c r="AR474" s="219" t="n"/>
      <c r="AS474" s="220">
        <f>AQ474-AR474</f>
        <v/>
      </c>
      <c r="AT474" s="217">
        <f>AS474/VLOOKUP($T474,'USD Converstion'!$C$7:$D$174,2,FALSE)</f>
        <v/>
      </c>
      <c r="AU474" s="52" t="n"/>
      <c r="AV474" s="221" t="n">
        <v>43957</v>
      </c>
      <c r="AW474" s="222" t="n">
        <v>19589.26213592233</v>
      </c>
      <c r="AX474" s="222" t="n"/>
      <c r="AY474" s="223" t="n"/>
      <c r="AZ474" s="52" t="n"/>
      <c r="BA474" s="137" t="n"/>
      <c r="BB474" s="138" t="inlineStr">
        <is>
          <t xml:space="preserve"> </t>
        </is>
      </c>
      <c r="BC474" s="52" t="n"/>
      <c r="BD474" s="219" t="n">
        <v>2700000</v>
      </c>
      <c r="BE474" s="219" t="n">
        <v>1800000</v>
      </c>
      <c r="BF474" s="219" t="n"/>
      <c r="BG474" s="120">
        <f>BF474+BE474+BD474</f>
        <v/>
      </c>
      <c r="BH474" s="217">
        <f>IF(LOWER(T474)="ILS",12,1)*BG474/VLOOKUP($T474,CPC_USDConversion_xlTbl[[Currency2]:[Units/1 USD]],2,FALSE)</f>
        <v/>
      </c>
      <c r="BI474" s="224">
        <f>BH474/VLOOKUP($S474,'CP$'!$B$5:$D$74,2,FALSE)</f>
        <v/>
      </c>
      <c r="BJ474" s="140" t="n">
        <v>2600000</v>
      </c>
      <c r="BK474" s="140" t="n">
        <v>4800000</v>
      </c>
      <c r="BL474" s="141">
        <f>IFERROR(U474/X474,"")</f>
        <v/>
      </c>
      <c r="BM474" s="141">
        <f>IFERROR(V474/X474,"")</f>
        <v/>
      </c>
      <c r="BN474" s="141">
        <f>IFERROR(W474/X474,"")</f>
        <v/>
      </c>
      <c r="BO474" s="141">
        <f>IFERROR(AA474/AD474,"")</f>
        <v/>
      </c>
      <c r="BP474" s="141">
        <f>IFERROR(AB474/AD474,"")</f>
        <v/>
      </c>
      <c r="BQ474" s="141">
        <f>IFERROR(AC474/AD474,"")</f>
        <v/>
      </c>
      <c r="BR474" s="119" t="n">
        <v>4</v>
      </c>
      <c r="BS474" s="119" t="n">
        <v>5</v>
      </c>
      <c r="BT474" s="119" t="n">
        <v>4</v>
      </c>
      <c r="BU474" s="119" t="n"/>
      <c r="BV474" s="119" t="n"/>
      <c r="BW474" s="119" t="n"/>
      <c r="BX474" s="119" t="n"/>
      <c r="BY474" s="119" t="n"/>
      <c r="BZ474" s="119" t="inlineStr">
        <is>
          <t>Employee</t>
        </is>
      </c>
      <c r="CA474" s="142" t="inlineStr">
        <is>
          <t>S51P</t>
        </is>
      </c>
      <c r="CB474" s="131" t="n">
        <v>1</v>
      </c>
      <c r="CC474" s="143">
        <f>IF(P474&gt;1,1,P474)*CB474</f>
        <v/>
      </c>
      <c r="CD474" s="143" t="n"/>
      <c r="CE474" s="222" t="n">
        <v>53754.28</v>
      </c>
      <c r="CF474" s="86" t="n"/>
      <c r="CG474" s="219" t="n">
        <v>4619712.195121951</v>
      </c>
      <c r="CH474" s="217">
        <f>IF(LOWER(T474)="ILS",12,1)*CG474/VLOOKUP($T474,CPC_USDConversion_xlTbl[[Currency2]:[Units/1 USD]],2,FALSE)</f>
        <v/>
      </c>
      <c r="CI474" s="225">
        <f>AF474</f>
        <v/>
      </c>
      <c r="CJ474" s="225">
        <f>IFERROR(CI474-CH474,"")</f>
        <v/>
      </c>
      <c r="CK474" s="140">
        <f>ROUND(AN474*CC474,-2)</f>
        <v/>
      </c>
      <c r="CL474" s="217">
        <f>CK474/VLOOKUP($T474,'USD Converstion'!$C$7:$D$174,2,FALSE)</f>
        <v/>
      </c>
      <c r="CM474" s="145">
        <f>IF(AD474&gt;X474,1,0)</f>
        <v/>
      </c>
      <c r="CN474" s="225">
        <f>IF(CM474&gt;0,AG474,0)</f>
        <v/>
      </c>
      <c r="CO474" s="225">
        <f>IF(CM474=0,0,AF474)</f>
        <v/>
      </c>
      <c r="CP474" s="146" t="n">
        <v>0</v>
      </c>
      <c r="CQ474" s="147" t="inlineStr">
        <is>
          <t>Regular</t>
        </is>
      </c>
      <c r="CR474" s="225">
        <f>AM474/VLOOKUP(T474,'USD Converstion'!$C$7:$D$174,2,FALSE)</f>
        <v/>
      </c>
      <c r="CS474" s="226">
        <f>AT474</f>
        <v/>
      </c>
      <c r="CT474" s="222" t="n">
        <v>0</v>
      </c>
      <c r="CU474" s="227" t="n"/>
      <c r="CV474" s="145">
        <f>IF(AX474&gt;0,1,0)</f>
        <v/>
      </c>
      <c r="CW474" s="145">
        <f>IF(AY474&gt;0,1,0)</f>
        <v/>
      </c>
      <c r="CX474" s="52" t="n">
        <v>0</v>
      </c>
      <c r="DM474">
        <f>IF(LOWER(T474)="ILS",12,1)*Y474/VLOOKUP($T474,CPC_USDConversion_xlTbl[[Currency2]:[Units/1 USD]],2,FALSE)</f>
        <v/>
      </c>
    </row>
    <row r="475">
      <c r="B475" s="113" t="n">
        <v>138434</v>
      </c>
      <c r="C475" s="113" t="n">
        <v>103455</v>
      </c>
      <c r="D475" s="113" t="n"/>
      <c r="E475" s="114" t="inlineStr">
        <is>
          <t>Tatiana Komissarova</t>
        </is>
      </c>
      <c r="F475" s="152" t="inlineStr">
        <is>
          <t>Channel Manager</t>
        </is>
      </c>
      <c r="G475" s="113" t="inlineStr">
        <is>
          <t>Sales Russia</t>
        </is>
      </c>
      <c r="H475" s="113" t="inlineStr">
        <is>
          <t>Vasily Dyagilev</t>
        </is>
      </c>
      <c r="I475" s="113" t="inlineStr">
        <is>
          <t>David Klusacek</t>
        </is>
      </c>
      <c r="J475" s="114" t="inlineStr">
        <is>
          <t>Thorsten Freitag</t>
        </is>
      </c>
      <c r="K475" s="114" t="inlineStr">
        <is>
          <t>Bruno Darmon</t>
        </is>
      </c>
      <c r="L475" s="113" t="inlineStr">
        <is>
          <t>EMEA Sales</t>
        </is>
      </c>
      <c r="M475" s="115" t="n">
        <v>1</v>
      </c>
      <c r="N475" s="151">
        <f>LEFT(CA475,3)</f>
        <v/>
      </c>
      <c r="O475" s="216" t="n">
        <v>41134</v>
      </c>
      <c r="P475" s="118">
        <f>($D$5-O475)/365</f>
        <v/>
      </c>
      <c r="Q475" s="119">
        <f>Q475</f>
        <v/>
      </c>
      <c r="R475" s="52" t="n"/>
      <c r="S475" s="120" t="inlineStr">
        <is>
          <t>Russian Federation</t>
        </is>
      </c>
      <c r="T475" s="120" t="inlineStr">
        <is>
          <t>RUB</t>
        </is>
      </c>
      <c r="U475" s="120" t="n">
        <v>2822000</v>
      </c>
      <c r="V475" s="120" t="n">
        <v>1363936.363636364</v>
      </c>
      <c r="W475" s="120" t="n"/>
      <c r="X475" s="120">
        <f>W475+V475+U475</f>
        <v/>
      </c>
      <c r="Y475" s="121" t="n"/>
      <c r="Z475" s="121" t="n"/>
      <c r="AA475" s="122" t="n"/>
      <c r="AB475" s="122" t="n"/>
      <c r="AC475" s="122" t="n"/>
      <c r="AD475" s="123">
        <f>AC475+AB475+AA475</f>
        <v/>
      </c>
      <c r="AE475" s="124">
        <f>IFERROR(AD475/X475-1,"")</f>
        <v/>
      </c>
      <c r="AF475" s="217">
        <f>IF(LOWER(T475)="ILS",12,1)*X475/VLOOKUP($T475,CPC_USDConversion_xlTbl[[Currency2]:[Units/1 USD]],2,FALSE)</f>
        <v/>
      </c>
      <c r="AG475" s="217">
        <f>IF(LOWER(T475)="ILS",12,1)*AD475/VLOOKUP($T475,CPC_USDConversion_xlTbl[[Currency2]:[Units/1 USD]],2,FALSE)</f>
        <v/>
      </c>
      <c r="AH475" s="126">
        <f>AF475/VLOOKUP($S475,'CP$'!$B$5:$D$74,2,FALSE)</f>
        <v/>
      </c>
      <c r="AI475" s="126">
        <f>AG475/VLOOKUP($S475,'CP$'!$B$5:$D$74,2,FALSE)</f>
        <v/>
      </c>
      <c r="AJ475" s="52" t="n"/>
      <c r="AK475" s="127" t="inlineStr">
        <is>
          <t>Sales Variable</t>
        </is>
      </c>
      <c r="AL475" s="218" t="n"/>
      <c r="AM475" s="129" t="n"/>
      <c r="AN475" s="121" t="n"/>
      <c r="AO475" s="130" t="n"/>
      <c r="AP475" s="131">
        <f>IFERROR(AO475/AM475,"")</f>
        <v/>
      </c>
      <c r="AQ475" s="219">
        <f>AO475*CC475</f>
        <v/>
      </c>
      <c r="AR475" s="219" t="n"/>
      <c r="AS475" s="220">
        <f>AQ475-AR475</f>
        <v/>
      </c>
      <c r="AT475" s="217">
        <f>AS475/VLOOKUP($T475,'USD Converstion'!$C$7:$D$174,2,FALSE)</f>
        <v/>
      </c>
      <c r="AU475" s="52" t="n"/>
      <c r="AV475" s="221" t="n">
        <v>43957</v>
      </c>
      <c r="AW475" s="222" t="n">
        <v>19589.26213592233</v>
      </c>
      <c r="AX475" s="222" t="n"/>
      <c r="AY475" s="223" t="n"/>
      <c r="AZ475" s="52" t="n"/>
      <c r="BA475" s="137" t="n"/>
      <c r="BB475" s="138" t="inlineStr">
        <is>
          <t xml:space="preserve"> </t>
        </is>
      </c>
      <c r="BC475" s="52" t="n"/>
      <c r="BD475" s="219" t="n">
        <v>2100353.22</v>
      </c>
      <c r="BE475" s="219" t="n">
        <v>1400235.48</v>
      </c>
      <c r="BF475" s="219" t="n"/>
      <c r="BG475" s="120">
        <f>BF475+BE475+BD475</f>
        <v/>
      </c>
      <c r="BH475" s="217">
        <f>IF(LOWER(T475)="ILS",12,1)*BG475/VLOOKUP($T475,CPC_USDConversion_xlTbl[[Currency2]:[Units/1 USD]],2,FALSE)</f>
        <v/>
      </c>
      <c r="BI475" s="224">
        <f>BH475/VLOOKUP($S475,'CP$'!$B$5:$D$74,2,FALSE)</f>
        <v/>
      </c>
      <c r="BJ475" s="140" t="n">
        <v>2600000</v>
      </c>
      <c r="BK475" s="140" t="n">
        <v>4800000</v>
      </c>
      <c r="BL475" s="141">
        <f>IFERROR(U475/X475,"")</f>
        <v/>
      </c>
      <c r="BM475" s="141">
        <f>IFERROR(V475/X475,"")</f>
        <v/>
      </c>
      <c r="BN475" s="141">
        <f>IFERROR(W475/X475,"")</f>
        <v/>
      </c>
      <c r="BO475" s="141">
        <f>IFERROR(AA475/AD475,"")</f>
        <v/>
      </c>
      <c r="BP475" s="141">
        <f>IFERROR(AB475/AD475,"")</f>
        <v/>
      </c>
      <c r="BQ475" s="141">
        <f>IFERROR(AC475/AD475,"")</f>
        <v/>
      </c>
      <c r="BR475" s="119" t="n">
        <v>3</v>
      </c>
      <c r="BS475" s="119" t="n">
        <v>4</v>
      </c>
      <c r="BT475" s="119" t="n">
        <v>4</v>
      </c>
      <c r="BU475" s="119" t="n"/>
      <c r="BV475" s="119" t="n"/>
      <c r="BW475" s="119" t="n"/>
      <c r="BX475" s="119" t="n"/>
      <c r="BY475" s="119" t="n"/>
      <c r="BZ475" s="119" t="inlineStr">
        <is>
          <t>Employee</t>
        </is>
      </c>
      <c r="CA475" s="142" t="inlineStr">
        <is>
          <t>S51P</t>
        </is>
      </c>
      <c r="CB475" s="131" t="n">
        <v>1</v>
      </c>
      <c r="CC475" s="143">
        <f>IF(P475&gt;1,1,P475)*CB475</f>
        <v/>
      </c>
      <c r="CD475" s="143" t="n"/>
      <c r="CE475" s="222" t="n">
        <v>50641.56</v>
      </c>
      <c r="CF475" s="86" t="n"/>
      <c r="CG475" s="219" t="n">
        <v>3658736.585365854</v>
      </c>
      <c r="CH475" s="217">
        <f>IF(LOWER(T475)="ILS",12,1)*CG475/VLOOKUP($T475,CPC_USDConversion_xlTbl[[Currency2]:[Units/1 USD]],2,FALSE)</f>
        <v/>
      </c>
      <c r="CI475" s="225">
        <f>AF475</f>
        <v/>
      </c>
      <c r="CJ475" s="225">
        <f>IFERROR(CI475-CH475,"")</f>
        <v/>
      </c>
      <c r="CK475" s="140">
        <f>ROUND(AN475*CC475,-2)</f>
        <v/>
      </c>
      <c r="CL475" s="217">
        <f>CK475/VLOOKUP($T475,'USD Converstion'!$C$7:$D$174,2,FALSE)</f>
        <v/>
      </c>
      <c r="CM475" s="145">
        <f>IF(AD475&gt;X475,1,0)</f>
        <v/>
      </c>
      <c r="CN475" s="225">
        <f>IF(CM475&gt;0,AG475,0)</f>
        <v/>
      </c>
      <c r="CO475" s="225">
        <f>IF(CM475=0,0,AF475)</f>
        <v/>
      </c>
      <c r="CP475" s="146" t="n">
        <v>0</v>
      </c>
      <c r="CQ475" s="147" t="inlineStr">
        <is>
          <t>Regular</t>
        </is>
      </c>
      <c r="CR475" s="225">
        <f>AM475/VLOOKUP(T475,'USD Converstion'!$C$7:$D$174,2,FALSE)</f>
        <v/>
      </c>
      <c r="CS475" s="226">
        <f>AT475</f>
        <v/>
      </c>
      <c r="CT475" s="222" t="n">
        <v>0</v>
      </c>
      <c r="CU475" s="227" t="n"/>
      <c r="CV475" s="145">
        <f>IF(AX475&gt;0,1,0)</f>
        <v/>
      </c>
      <c r="CW475" s="145">
        <f>IF(AY475&gt;0,1,0)</f>
        <v/>
      </c>
      <c r="CX475" s="52" t="n">
        <v>0</v>
      </c>
      <c r="DM475">
        <f>IF(LOWER(T475)="ILS",12,1)*Y475/VLOOKUP($T475,CPC_USDConversion_xlTbl[[Currency2]:[Units/1 USD]],2,FALSE)</f>
        <v/>
      </c>
    </row>
    <row r="476">
      <c r="B476" s="113" t="n">
        <v>122420</v>
      </c>
      <c r="C476" s="113" t="n">
        <v>42018</v>
      </c>
      <c r="D476" s="113" t="n">
        <v>35432</v>
      </c>
      <c r="E476" s="114" t="inlineStr">
        <is>
          <t>Tomas Nguyen</t>
        </is>
      </c>
      <c r="F476" s="152" t="inlineStr">
        <is>
          <t>Account Manager</t>
        </is>
      </c>
      <c r="G476" s="113" t="inlineStr">
        <is>
          <t>Czech Republic</t>
        </is>
      </c>
      <c r="H476" s="113" t="inlineStr">
        <is>
          <t>Daniel Safar</t>
        </is>
      </c>
      <c r="I476" s="113" t="inlineStr">
        <is>
          <t>David Klusacek</t>
        </is>
      </c>
      <c r="J476" s="114" t="inlineStr">
        <is>
          <t>Thorsten Freitag</t>
        </is>
      </c>
      <c r="K476" s="114" t="inlineStr">
        <is>
          <t>Bruno Darmon</t>
        </is>
      </c>
      <c r="L476" s="113" t="inlineStr">
        <is>
          <t>EMEA Sales</t>
        </is>
      </c>
      <c r="M476" s="115" t="n">
        <v>1</v>
      </c>
      <c r="N476" s="151">
        <f>LEFT(CA476,3)</f>
        <v/>
      </c>
      <c r="O476" s="216" t="n">
        <v>43374</v>
      </c>
      <c r="P476" s="118">
        <f>($D$5-O476)/365</f>
        <v/>
      </c>
      <c r="Q476" s="119">
        <f>Q476</f>
        <v/>
      </c>
      <c r="R476" s="52" t="n"/>
      <c r="S476" s="120" t="inlineStr">
        <is>
          <t>Czech Republic</t>
        </is>
      </c>
      <c r="T476" s="120" t="inlineStr">
        <is>
          <t>CZK</t>
        </is>
      </c>
      <c r="U476" s="120" t="n">
        <v>1313600</v>
      </c>
      <c r="V476" s="120" t="n">
        <v>632590.9090909091</v>
      </c>
      <c r="W476" s="120" t="n"/>
      <c r="X476" s="120">
        <f>W476+V476+U476</f>
        <v/>
      </c>
      <c r="Y476" s="121" t="n"/>
      <c r="Z476" s="121" t="n"/>
      <c r="AA476" s="122" t="n"/>
      <c r="AB476" s="122" t="n"/>
      <c r="AC476" s="122" t="n"/>
      <c r="AD476" s="123">
        <f>AC476+AB476+AA476</f>
        <v/>
      </c>
      <c r="AE476" s="124">
        <f>IFERROR(AD476/X476-1,"")</f>
        <v/>
      </c>
      <c r="AF476" s="217">
        <f>IF(LOWER(T476)="ILS",12,1)*X476/VLOOKUP($T476,CPC_USDConversion_xlTbl[[Currency2]:[Units/1 USD]],2,FALSE)</f>
        <v/>
      </c>
      <c r="AG476" s="217">
        <f>IF(LOWER(T476)="ILS",12,1)*AD476/VLOOKUP($T476,CPC_USDConversion_xlTbl[[Currency2]:[Units/1 USD]],2,FALSE)</f>
        <v/>
      </c>
      <c r="AH476" s="126">
        <f>AF476/VLOOKUP($S476,'CP$'!$B$5:$D$74,2,FALSE)</f>
        <v/>
      </c>
      <c r="AI476" s="126">
        <f>AG476/VLOOKUP($S476,'CP$'!$B$5:$D$74,2,FALSE)</f>
        <v/>
      </c>
      <c r="AJ476" s="52" t="n"/>
      <c r="AK476" s="127" t="inlineStr">
        <is>
          <t>Sales Variable</t>
        </is>
      </c>
      <c r="AL476" s="218" t="n"/>
      <c r="AM476" s="129" t="n"/>
      <c r="AN476" s="121" t="n"/>
      <c r="AO476" s="130" t="n"/>
      <c r="AP476" s="131">
        <f>IFERROR(AO476/AM476,"")</f>
        <v/>
      </c>
      <c r="AQ476" s="219">
        <f>AO476*CC476</f>
        <v/>
      </c>
      <c r="AR476" s="219" t="n"/>
      <c r="AS476" s="220">
        <f>AQ476-AR476</f>
        <v/>
      </c>
      <c r="AT476" s="217">
        <f>AS476/VLOOKUP($T476,'USD Converstion'!$C$7:$D$174,2,FALSE)</f>
        <v/>
      </c>
      <c r="AU476" s="52" t="n"/>
      <c r="AV476" s="221" t="n"/>
      <c r="AW476" s="222" t="n"/>
      <c r="AX476" s="222" t="n"/>
      <c r="AY476" s="223" t="n"/>
      <c r="AZ476" s="52" t="n"/>
      <c r="BA476" s="137" t="n"/>
      <c r="BB476" s="138" t="inlineStr">
        <is>
          <t xml:space="preserve"> </t>
        </is>
      </c>
      <c r="BC476" s="52" t="n"/>
      <c r="BD476" s="219" t="n">
        <v>1008000</v>
      </c>
      <c r="BE476" s="219" t="n">
        <v>672000</v>
      </c>
      <c r="BF476" s="219" t="n"/>
      <c r="BG476" s="120">
        <f>BF476+BE476+BD476</f>
        <v/>
      </c>
      <c r="BH476" s="217">
        <f>IF(LOWER(T476)="ILS",12,1)*BG476/VLOOKUP($T476,CPC_USDConversion_xlTbl[[Currency2]:[Units/1 USD]],2,FALSE)</f>
        <v/>
      </c>
      <c r="BI476" s="224">
        <f>BH476/VLOOKUP($S476,'CP$'!$B$5:$D$74,2,FALSE)</f>
        <v/>
      </c>
      <c r="BJ476" s="140" t="n">
        <v>1400000</v>
      </c>
      <c r="BK476" s="140" t="n">
        <v>2000000</v>
      </c>
      <c r="BL476" s="141">
        <f>IFERROR(U476/X476,"")</f>
        <v/>
      </c>
      <c r="BM476" s="141">
        <f>IFERROR(V476/X476,"")</f>
        <v/>
      </c>
      <c r="BN476" s="141">
        <f>IFERROR(W476/X476,"")</f>
        <v/>
      </c>
      <c r="BO476" s="141">
        <f>IFERROR(AA476/AD476,"")</f>
        <v/>
      </c>
      <c r="BP476" s="141">
        <f>IFERROR(AB476/AD476,"")</f>
        <v/>
      </c>
      <c r="BQ476" s="141">
        <f>IFERROR(AC476/AD476,"")</f>
        <v/>
      </c>
      <c r="BR476" s="119" t="n">
        <v>3</v>
      </c>
      <c r="BS476" s="119" t="n">
        <v>3</v>
      </c>
      <c r="BT476" s="119" t="n">
        <v>3</v>
      </c>
      <c r="BU476" s="119" t="n"/>
      <c r="BV476" s="119" t="n"/>
      <c r="BW476" s="119" t="n"/>
      <c r="BX476" s="119" t="n"/>
      <c r="BY476" s="119" t="n"/>
      <c r="BZ476" s="119" t="inlineStr">
        <is>
          <t>Employee</t>
        </is>
      </c>
      <c r="CA476" s="142" t="inlineStr">
        <is>
          <t>S53P</t>
        </is>
      </c>
      <c r="CB476" s="131" t="n">
        <v>1</v>
      </c>
      <c r="CC476" s="143">
        <f>IF(P476&gt;1,1,P476)*CB476</f>
        <v/>
      </c>
      <c r="CD476" s="143" t="n"/>
      <c r="CE476" s="222" t="n"/>
      <c r="CF476" s="86" t="n"/>
      <c r="CG476" s="219" t="n">
        <v>1696590.243902439</v>
      </c>
      <c r="CH476" s="217">
        <f>IF(LOWER(T476)="ILS",12,1)*CG476/VLOOKUP($T476,CPC_USDConversion_xlTbl[[Currency2]:[Units/1 USD]],2,FALSE)</f>
        <v/>
      </c>
      <c r="CI476" s="225">
        <f>AF476</f>
        <v/>
      </c>
      <c r="CJ476" s="225">
        <f>IFERROR(CI476-CH476,"")</f>
        <v/>
      </c>
      <c r="CK476" s="140">
        <f>ROUND(AN476*CC476,-2)</f>
        <v/>
      </c>
      <c r="CL476" s="217">
        <f>CK476/VLOOKUP($T476,'USD Converstion'!$C$7:$D$174,2,FALSE)</f>
        <v/>
      </c>
      <c r="CM476" s="145">
        <f>IF(AD476&gt;X476,1,0)</f>
        <v/>
      </c>
      <c r="CN476" s="225">
        <f>IF(CM476&gt;0,AG476,0)</f>
        <v/>
      </c>
      <c r="CO476" s="225">
        <f>IF(CM476=0,0,AF476)</f>
        <v/>
      </c>
      <c r="CP476" s="146" t="n">
        <v>0</v>
      </c>
      <c r="CQ476" s="147" t="inlineStr">
        <is>
          <t>Regular</t>
        </is>
      </c>
      <c r="CR476" s="225">
        <f>AM476/VLOOKUP(T476,'USD Converstion'!$C$7:$D$174,2,FALSE)</f>
        <v/>
      </c>
      <c r="CS476" s="226">
        <f>AT476</f>
        <v/>
      </c>
      <c r="CT476" s="222" t="n">
        <v>0</v>
      </c>
      <c r="CU476" s="227" t="n"/>
      <c r="CV476" s="145">
        <f>IF(AX476&gt;0,1,0)</f>
        <v/>
      </c>
      <c r="CW476" s="145">
        <f>IF(AY476&gt;0,1,0)</f>
        <v/>
      </c>
      <c r="CX476" s="52" t="n">
        <v>0</v>
      </c>
      <c r="DM476">
        <f>IF(LOWER(T476)="ILS",12,1)*Y476/VLOOKUP($T476,CPC_USDConversion_xlTbl[[Currency2]:[Units/1 USD]],2,FALSE)</f>
        <v/>
      </c>
    </row>
    <row r="477">
      <c r="B477" s="113" t="n">
        <v>105681</v>
      </c>
      <c r="C477" s="113" t="n">
        <v>72796</v>
      </c>
      <c r="D477" s="113" t="n">
        <v>42084</v>
      </c>
      <c r="E477" s="114" t="inlineStr">
        <is>
          <t>Vasilis Papadoperakis</t>
        </is>
      </c>
      <c r="F477" s="152" t="inlineStr">
        <is>
          <t>Channel Account Manager</t>
        </is>
      </c>
      <c r="G477" s="113" t="inlineStr">
        <is>
          <t>Greece, Romania &amp; Bulgaria Sales</t>
        </is>
      </c>
      <c r="H477" s="113" t="inlineStr">
        <is>
          <t>Yannis Gikas</t>
        </is>
      </c>
      <c r="I477" s="113" t="inlineStr">
        <is>
          <t>David Klusacek</t>
        </is>
      </c>
      <c r="J477" s="114" t="inlineStr">
        <is>
          <t>Thorsten Freitag</t>
        </is>
      </c>
      <c r="K477" s="114" t="inlineStr">
        <is>
          <t>Bruno Darmon</t>
        </is>
      </c>
      <c r="L477" s="113" t="inlineStr">
        <is>
          <t>EMEA Sales</t>
        </is>
      </c>
      <c r="M477" s="115" t="n">
        <v>1</v>
      </c>
      <c r="N477" s="151">
        <f>LEFT(CA477,3)</f>
        <v/>
      </c>
      <c r="O477" s="216" t="n">
        <v>43948</v>
      </c>
      <c r="P477" s="118">
        <f>($D$5-O477)/365</f>
        <v/>
      </c>
      <c r="Q477" s="119">
        <f>Q477</f>
        <v/>
      </c>
      <c r="R477" s="52" t="n"/>
      <c r="S477" s="120" t="inlineStr">
        <is>
          <t>Greece</t>
        </is>
      </c>
      <c r="T477" s="120" t="inlineStr">
        <is>
          <t>EUR</t>
        </is>
      </c>
      <c r="U477" s="120" t="n">
        <v>73250</v>
      </c>
      <c r="V477" s="120" t="n">
        <v>31209.09090909091</v>
      </c>
      <c r="W477" s="120" t="n"/>
      <c r="X477" s="120">
        <f>W477+V477+U477</f>
        <v/>
      </c>
      <c r="Y477" s="121" t="n"/>
      <c r="Z477" s="121" t="n"/>
      <c r="AA477" s="122" t="n"/>
      <c r="AB477" s="122" t="n"/>
      <c r="AC477" s="122" t="n"/>
      <c r="AD477" s="123">
        <f>AC477+AB477+AA477</f>
        <v/>
      </c>
      <c r="AE477" s="124">
        <f>IFERROR(AD477/X477-1,"")</f>
        <v/>
      </c>
      <c r="AF477" s="217">
        <f>IF(LOWER(T477)="ILS",12,1)*X477/VLOOKUP($T477,CPC_USDConversion_xlTbl[[Currency2]:[Units/1 USD]],2,FALSE)</f>
        <v/>
      </c>
      <c r="AG477" s="217">
        <f>IF(LOWER(T477)="ILS",12,1)*AD477/VLOOKUP($T477,CPC_USDConversion_xlTbl[[Currency2]:[Units/1 USD]],2,FALSE)</f>
        <v/>
      </c>
      <c r="AH477" s="126">
        <f>AF477/VLOOKUP($S477,'CP$'!$B$5:$D$74,2,FALSE)</f>
        <v/>
      </c>
      <c r="AI477" s="126">
        <f>AG477/VLOOKUP($S477,'CP$'!$B$5:$D$74,2,FALSE)</f>
        <v/>
      </c>
      <c r="AJ477" s="52" t="n"/>
      <c r="AK477" s="127" t="inlineStr">
        <is>
          <t>Sales Variable</t>
        </is>
      </c>
      <c r="AL477" s="218" t="n"/>
      <c r="AM477" s="129" t="n"/>
      <c r="AN477" s="121" t="n"/>
      <c r="AO477" s="130" t="n"/>
      <c r="AP477" s="131">
        <f>IFERROR(AO477/AM477,"")</f>
        <v/>
      </c>
      <c r="AQ477" s="219">
        <f>AO477*CC477</f>
        <v/>
      </c>
      <c r="AR477" s="219" t="n"/>
      <c r="AS477" s="220">
        <f>AQ477-AR477</f>
        <v/>
      </c>
      <c r="AT477" s="217">
        <f>AS477/VLOOKUP($T477,'USD Converstion'!$C$7:$D$174,2,FALSE)</f>
        <v/>
      </c>
      <c r="AU477" s="52" t="n"/>
      <c r="AV477" s="221" t="n">
        <v>43957</v>
      </c>
      <c r="AW477" s="222" t="n">
        <v>19589.26213592233</v>
      </c>
      <c r="AX477" s="222" t="n"/>
      <c r="AY477" s="223" t="n"/>
      <c r="AZ477" s="52" t="n"/>
      <c r="BA477" s="137" t="n"/>
      <c r="BB477" s="138" t="inlineStr">
        <is>
          <t xml:space="preserve"> </t>
        </is>
      </c>
      <c r="BC477" s="52" t="n"/>
      <c r="BD477" s="219" t="n"/>
      <c r="BE477" s="219" t="n"/>
      <c r="BF477" s="219" t="n"/>
      <c r="BG477" s="120">
        <f>BF477+BE477+BD477</f>
        <v/>
      </c>
      <c r="BH477" s="217">
        <f>IF(LOWER(T477)="ILS",12,1)*BG477/VLOOKUP($T477,CPC_USDConversion_xlTbl[[Currency2]:[Units/1 USD]],2,FALSE)</f>
        <v/>
      </c>
      <c r="BI477" s="224">
        <f>BH477/VLOOKUP($S477,'CP$'!$B$5:$D$74,2,FALSE)</f>
        <v/>
      </c>
      <c r="BJ477" s="140" t="n">
        <v>65000</v>
      </c>
      <c r="BK477" s="140" t="n">
        <v>100000</v>
      </c>
      <c r="BL477" s="141">
        <f>IFERROR(U477/X477,"")</f>
        <v/>
      </c>
      <c r="BM477" s="141">
        <f>IFERROR(V477/X477,"")</f>
        <v/>
      </c>
      <c r="BN477" s="141">
        <f>IFERROR(W477/X477,"")</f>
        <v/>
      </c>
      <c r="BO477" s="141">
        <f>IFERROR(AA477/AD477,"")</f>
        <v/>
      </c>
      <c r="BP477" s="141">
        <f>IFERROR(AB477/AD477,"")</f>
        <v/>
      </c>
      <c r="BQ477" s="141">
        <f>IFERROR(AC477/AD477,"")</f>
        <v/>
      </c>
      <c r="BR477" s="119" t="n"/>
      <c r="BS477" s="119" t="n"/>
      <c r="BT477" s="119" t="n"/>
      <c r="BU477" s="119" t="n"/>
      <c r="BV477" s="119" t="n"/>
      <c r="BW477" s="119" t="n"/>
      <c r="BX477" s="119" t="n"/>
      <c r="BY477" s="119" t="n"/>
      <c r="BZ477" s="119" t="inlineStr">
        <is>
          <t>Employee</t>
        </is>
      </c>
      <c r="CA477" s="142" t="inlineStr">
        <is>
          <t>S41P</t>
        </is>
      </c>
      <c r="CB477" s="131" t="n">
        <v>1</v>
      </c>
      <c r="CC477" s="143">
        <f>IF(P477&gt;1,1,P477)*CB477</f>
        <v/>
      </c>
      <c r="CD477" s="143" t="n"/>
      <c r="CE477" s="222" t="n">
        <v>22627.08</v>
      </c>
      <c r="CF477" s="86" t="n"/>
      <c r="CG477" s="219" t="n">
        <v>83126.82926829268</v>
      </c>
      <c r="CH477" s="217">
        <f>IF(LOWER(T477)="ILS",12,1)*CG477/VLOOKUP($T477,CPC_USDConversion_xlTbl[[Currency2]:[Units/1 USD]],2,FALSE)</f>
        <v/>
      </c>
      <c r="CI477" s="225">
        <f>AF477</f>
        <v/>
      </c>
      <c r="CJ477" s="225">
        <f>IFERROR(CI477-CH477,"")</f>
        <v/>
      </c>
      <c r="CK477" s="140">
        <f>ROUND(AN477*CC477,-2)</f>
        <v/>
      </c>
      <c r="CL477" s="217">
        <f>CK477/VLOOKUP($T477,'USD Converstion'!$C$7:$D$174,2,FALSE)</f>
        <v/>
      </c>
      <c r="CM477" s="145">
        <f>IF(AD477&gt;X477,1,0)</f>
        <v/>
      </c>
      <c r="CN477" s="225">
        <f>IF(CM477&gt;0,AG477,0)</f>
        <v/>
      </c>
      <c r="CO477" s="225">
        <f>IF(CM477=0,0,AF477)</f>
        <v/>
      </c>
      <c r="CP477" s="146" t="n">
        <v>0</v>
      </c>
      <c r="CQ477" s="147" t="inlineStr">
        <is>
          <t>Regular</t>
        </is>
      </c>
      <c r="CR477" s="225">
        <f>AM477/VLOOKUP(T477,'USD Converstion'!$C$7:$D$174,2,FALSE)</f>
        <v/>
      </c>
      <c r="CS477" s="226">
        <f>AT477</f>
        <v/>
      </c>
      <c r="CT477" s="222" t="n">
        <v>0</v>
      </c>
      <c r="CU477" s="227" t="n"/>
      <c r="CV477" s="145">
        <f>IF(AX477&gt;0,1,0)</f>
        <v/>
      </c>
      <c r="CW477" s="145">
        <f>IF(AY477&gt;0,1,0)</f>
        <v/>
      </c>
      <c r="CX477" s="52" t="n">
        <v>0</v>
      </c>
      <c r="DM477">
        <f>IF(LOWER(T477)="ILS",12,1)*Y477/VLOOKUP($T477,CPC_USDConversion_xlTbl[[Currency2]:[Units/1 USD]],2,FALSE)</f>
        <v/>
      </c>
    </row>
    <row r="478">
      <c r="B478" s="113" t="n">
        <v>138429</v>
      </c>
      <c r="C478" s="113" t="n">
        <v>30746</v>
      </c>
      <c r="D478" s="113" t="n">
        <v>43667</v>
      </c>
      <c r="E478" s="114" t="inlineStr">
        <is>
          <t>Veljko Markovic</t>
        </is>
      </c>
      <c r="F478" s="152" t="inlineStr">
        <is>
          <t>Channel Manager</t>
        </is>
      </c>
      <c r="G478" s="113" t="inlineStr">
        <is>
          <t>Czech Republic</t>
        </is>
      </c>
      <c r="H478" s="113" t="inlineStr">
        <is>
          <t>Daniel Safar</t>
        </is>
      </c>
      <c r="I478" s="113" t="inlineStr">
        <is>
          <t>David Klusacek</t>
        </is>
      </c>
      <c r="J478" s="114" t="inlineStr">
        <is>
          <t>Thorsten Freitag</t>
        </is>
      </c>
      <c r="K478" s="114" t="inlineStr">
        <is>
          <t>Bruno Darmon</t>
        </is>
      </c>
      <c r="L478" s="113" t="inlineStr">
        <is>
          <t>EMEA Sales</t>
        </is>
      </c>
      <c r="M478" s="115" t="n">
        <v>1</v>
      </c>
      <c r="N478" s="151">
        <f>LEFT(CA478,3)</f>
        <v/>
      </c>
      <c r="O478" s="216" t="n">
        <v>43098</v>
      </c>
      <c r="P478" s="118">
        <f>($D$5-O478)/365</f>
        <v/>
      </c>
      <c r="Q478" s="119">
        <f>Q478</f>
        <v/>
      </c>
      <c r="R478" s="52" t="n"/>
      <c r="S478" s="120" t="inlineStr">
        <is>
          <t>Croatia</t>
        </is>
      </c>
      <c r="T478" s="120" t="inlineStr">
        <is>
          <t>EUR</t>
        </is>
      </c>
      <c r="U478" s="120" t="n">
        <v>72000</v>
      </c>
      <c r="V478" s="120" t="n">
        <v>30663.63636363636</v>
      </c>
      <c r="W478" s="120" t="n"/>
      <c r="X478" s="120">
        <f>W478+V478+U478</f>
        <v/>
      </c>
      <c r="Y478" s="121" t="n"/>
      <c r="Z478" s="121" t="n"/>
      <c r="AA478" s="122" t="n"/>
      <c r="AB478" s="122" t="n"/>
      <c r="AC478" s="122" t="n"/>
      <c r="AD478" s="123">
        <f>AC478+AB478+AA478</f>
        <v/>
      </c>
      <c r="AE478" s="124">
        <f>IFERROR(AD478/X478-1,"")</f>
        <v/>
      </c>
      <c r="AF478" s="217">
        <f>IF(LOWER(T478)="ILS",12,1)*X478/VLOOKUP($T478,CPC_USDConversion_xlTbl[[Currency2]:[Units/1 USD]],2,FALSE)</f>
        <v/>
      </c>
      <c r="AG478" s="217">
        <f>IF(LOWER(T478)="ILS",12,1)*AD478/VLOOKUP($T478,CPC_USDConversion_xlTbl[[Currency2]:[Units/1 USD]],2,FALSE)</f>
        <v/>
      </c>
      <c r="AH478" s="126">
        <f>AF478/VLOOKUP($S478,'CP$'!$B$5:$D$74,2,FALSE)</f>
        <v/>
      </c>
      <c r="AI478" s="126">
        <f>AG478/VLOOKUP($S478,'CP$'!$B$5:$D$74,2,FALSE)</f>
        <v/>
      </c>
      <c r="AJ478" s="52" t="n"/>
      <c r="AK478" s="127" t="inlineStr">
        <is>
          <t>Sales Variable</t>
        </is>
      </c>
      <c r="AL478" s="218" t="n"/>
      <c r="AM478" s="129" t="n"/>
      <c r="AN478" s="121" t="n"/>
      <c r="AO478" s="130" t="n"/>
      <c r="AP478" s="131">
        <f>IFERROR(AO478/AM478,"")</f>
        <v/>
      </c>
      <c r="AQ478" s="219">
        <f>AO478*CC478</f>
        <v/>
      </c>
      <c r="AR478" s="219" t="n"/>
      <c r="AS478" s="220">
        <f>AQ478-AR478</f>
        <v/>
      </c>
      <c r="AT478" s="217">
        <f>AS478/VLOOKUP($T478,'USD Converstion'!$C$7:$D$174,2,FALSE)</f>
        <v/>
      </c>
      <c r="AU478" s="52" t="n"/>
      <c r="AV478" s="221" t="n">
        <v>43957</v>
      </c>
      <c r="AW478" s="222" t="n">
        <v>14665.76699029126</v>
      </c>
      <c r="AX478" s="222" t="n"/>
      <c r="AY478" s="223" t="n"/>
      <c r="AZ478" s="52" t="n"/>
      <c r="BA478" s="137" t="n"/>
      <c r="BB478" s="138" t="inlineStr">
        <is>
          <t xml:space="preserve"> </t>
        </is>
      </c>
      <c r="BC478" s="52" t="n"/>
      <c r="BD478" s="219" t="n">
        <v>48438</v>
      </c>
      <c r="BE478" s="219" t="n">
        <v>32292</v>
      </c>
      <c r="BF478" s="219" t="n"/>
      <c r="BG478" s="120">
        <f>BF478+BE478+BD478</f>
        <v/>
      </c>
      <c r="BH478" s="217">
        <f>IF(LOWER(T478)="ILS",12,1)*BG478/VLOOKUP($T478,CPC_USDConversion_xlTbl[[Currency2]:[Units/1 USD]],2,FALSE)</f>
        <v/>
      </c>
      <c r="BI478" s="224">
        <f>BH478/VLOOKUP($S478,'CP$'!$B$5:$D$74,2,FALSE)</f>
        <v/>
      </c>
      <c r="BJ478" s="140" t="n">
        <v>70000</v>
      </c>
      <c r="BK478" s="140" t="n">
        <v>100000</v>
      </c>
      <c r="BL478" s="141">
        <f>IFERROR(U478/X478,"")</f>
        <v/>
      </c>
      <c r="BM478" s="141">
        <f>IFERROR(V478/X478,"")</f>
        <v/>
      </c>
      <c r="BN478" s="141">
        <f>IFERROR(W478/X478,"")</f>
        <v/>
      </c>
      <c r="BO478" s="141">
        <f>IFERROR(AA478/AD478,"")</f>
        <v/>
      </c>
      <c r="BP478" s="141">
        <f>IFERROR(AB478/AD478,"")</f>
        <v/>
      </c>
      <c r="BQ478" s="141">
        <f>IFERROR(AC478/AD478,"")</f>
        <v/>
      </c>
      <c r="BR478" s="119" t="n">
        <v>4</v>
      </c>
      <c r="BS478" s="119" t="n">
        <v>4</v>
      </c>
      <c r="BT478" s="119" t="n">
        <v>4</v>
      </c>
      <c r="BU478" s="119" t="n"/>
      <c r="BV478" s="119" t="n"/>
      <c r="BW478" s="119" t="n"/>
      <c r="BX478" s="119" t="n"/>
      <c r="BY478" s="119" t="n"/>
      <c r="BZ478" s="119" t="inlineStr">
        <is>
          <t>Contractor</t>
        </is>
      </c>
      <c r="CA478" s="142" t="inlineStr">
        <is>
          <t>S53P</t>
        </is>
      </c>
      <c r="CB478" s="131" t="n">
        <v>1</v>
      </c>
      <c r="CC478" s="143">
        <f>IF(P478&gt;1,1,P478)*CB478</f>
        <v/>
      </c>
      <c r="CD478" s="143" t="n"/>
      <c r="CE478" s="222" t="n">
        <v>16880.52</v>
      </c>
      <c r="CF478" s="86" t="n"/>
      <c r="CG478" s="219" t="n">
        <v>81565.85365853659</v>
      </c>
      <c r="CH478" s="217">
        <f>IF(LOWER(T478)="ILS",12,1)*CG478/VLOOKUP($T478,CPC_USDConversion_xlTbl[[Currency2]:[Units/1 USD]],2,FALSE)</f>
        <v/>
      </c>
      <c r="CI478" s="225">
        <f>AF478</f>
        <v/>
      </c>
      <c r="CJ478" s="225">
        <f>IFERROR(CI478-CH478,"")</f>
        <v/>
      </c>
      <c r="CK478" s="140">
        <f>ROUND(AN478*CC478,-2)</f>
        <v/>
      </c>
      <c r="CL478" s="217">
        <f>CK478/VLOOKUP($T478,'USD Converstion'!$C$7:$D$174,2,FALSE)</f>
        <v/>
      </c>
      <c r="CM478" s="145">
        <f>IF(AD478&gt;X478,1,0)</f>
        <v/>
      </c>
      <c r="CN478" s="225">
        <f>IF(CM478&gt;0,AG478,0)</f>
        <v/>
      </c>
      <c r="CO478" s="225">
        <f>IF(CM478=0,0,AF478)</f>
        <v/>
      </c>
      <c r="CP478" s="146" t="n">
        <v>0</v>
      </c>
      <c r="CQ478" s="147" t="inlineStr">
        <is>
          <t>Regular</t>
        </is>
      </c>
      <c r="CR478" s="225">
        <f>AM478/VLOOKUP(T478,'USD Converstion'!$C$7:$D$174,2,FALSE)</f>
        <v/>
      </c>
      <c r="CS478" s="226">
        <f>AT478</f>
        <v/>
      </c>
      <c r="CT478" s="222" t="n">
        <v>0</v>
      </c>
      <c r="CU478" s="227" t="n"/>
      <c r="CV478" s="145">
        <f>IF(AX478&gt;0,1,0)</f>
        <v/>
      </c>
      <c r="CW478" s="145">
        <f>IF(AY478&gt;0,1,0)</f>
        <v/>
      </c>
      <c r="CX478" s="52" t="n">
        <v>0</v>
      </c>
      <c r="DM478">
        <f>IF(LOWER(T478)="ILS",12,1)*Y478/VLOOKUP($T478,CPC_USDConversion_xlTbl[[Currency2]:[Units/1 USD]],2,FALSE)</f>
        <v/>
      </c>
    </row>
    <row r="479">
      <c r="B479" s="113" t="n">
        <v>118521</v>
      </c>
      <c r="C479" s="113" t="n">
        <v>80323</v>
      </c>
      <c r="D479" s="113" t="n"/>
      <c r="E479" s="114" t="inlineStr">
        <is>
          <t>Vladimir Danek</t>
        </is>
      </c>
      <c r="F479" s="152" t="inlineStr">
        <is>
          <t>Major Account Manager  CZ&amp;SK</t>
        </is>
      </c>
      <c r="G479" s="113" t="inlineStr">
        <is>
          <t>Czech Republic</t>
        </is>
      </c>
      <c r="H479" s="113" t="inlineStr">
        <is>
          <t>Daniel Safar</t>
        </is>
      </c>
      <c r="I479" s="113" t="inlineStr">
        <is>
          <t>David Klusacek</t>
        </is>
      </c>
      <c r="J479" s="114" t="inlineStr">
        <is>
          <t>Thorsten Freitag</t>
        </is>
      </c>
      <c r="K479" s="114" t="inlineStr">
        <is>
          <t>Bruno Darmon</t>
        </is>
      </c>
      <c r="L479" s="113" t="inlineStr">
        <is>
          <t>EMEA Sales</t>
        </is>
      </c>
      <c r="M479" s="115" t="n">
        <v>1</v>
      </c>
      <c r="N479" s="151">
        <f>LEFT(CA479,3)</f>
        <v/>
      </c>
      <c r="O479" s="216" t="n">
        <v>39630</v>
      </c>
      <c r="P479" s="118">
        <f>($D$5-O479)/365</f>
        <v/>
      </c>
      <c r="Q479" s="119">
        <f>Q479</f>
        <v/>
      </c>
      <c r="R479" s="52" t="n"/>
      <c r="S479" s="120" t="inlineStr">
        <is>
          <t>Czech Republic</t>
        </is>
      </c>
      <c r="T479" s="120" t="inlineStr">
        <is>
          <t>CZK</t>
        </is>
      </c>
      <c r="U479" s="120" t="n">
        <v>1994646.25</v>
      </c>
      <c r="V479" s="120" t="n">
        <v>962795.4545454545</v>
      </c>
      <c r="W479" s="120" t="n"/>
      <c r="X479" s="120">
        <f>W479+V479+U479</f>
        <v/>
      </c>
      <c r="Y479" s="121" t="n"/>
      <c r="Z479" s="121" t="n"/>
      <c r="AA479" s="122" t="n"/>
      <c r="AB479" s="122" t="n"/>
      <c r="AC479" s="122" t="n"/>
      <c r="AD479" s="123">
        <f>AC479+AB479+AA479</f>
        <v/>
      </c>
      <c r="AE479" s="124">
        <f>IFERROR(AD479/X479-1,"")</f>
        <v/>
      </c>
      <c r="AF479" s="217">
        <f>IF(LOWER(T479)="ILS",12,1)*X479/VLOOKUP($T479,CPC_USDConversion_xlTbl[[Currency2]:[Units/1 USD]],2,FALSE)</f>
        <v/>
      </c>
      <c r="AG479" s="217">
        <f>IF(LOWER(T479)="ILS",12,1)*AD479/VLOOKUP($T479,CPC_USDConversion_xlTbl[[Currency2]:[Units/1 USD]],2,FALSE)</f>
        <v/>
      </c>
      <c r="AH479" s="126">
        <f>AF479/VLOOKUP($S479,'CP$'!$B$5:$D$74,2,FALSE)</f>
        <v/>
      </c>
      <c r="AI479" s="126">
        <f>AG479/VLOOKUP($S479,'CP$'!$B$5:$D$74,2,FALSE)</f>
        <v/>
      </c>
      <c r="AJ479" s="52" t="n"/>
      <c r="AK479" s="127" t="inlineStr">
        <is>
          <t>Sales Variable</t>
        </is>
      </c>
      <c r="AL479" s="218" t="n"/>
      <c r="AM479" s="129" t="n"/>
      <c r="AN479" s="121" t="n"/>
      <c r="AO479" s="130" t="n"/>
      <c r="AP479" s="131">
        <f>IFERROR(AO479/AM479,"")</f>
        <v/>
      </c>
      <c r="AQ479" s="219">
        <f>AO479*CC479</f>
        <v/>
      </c>
      <c r="AR479" s="219" t="n"/>
      <c r="AS479" s="220">
        <f>AQ479-AR479</f>
        <v/>
      </c>
      <c r="AT479" s="217">
        <f>AS479/VLOOKUP($T479,'USD Converstion'!$C$7:$D$174,2,FALSE)</f>
        <v/>
      </c>
      <c r="AU479" s="52" t="n"/>
      <c r="AV479" s="221" t="n">
        <v>43615</v>
      </c>
      <c r="AW479" s="222" t="n">
        <v>34083.29126213592</v>
      </c>
      <c r="AX479" s="222" t="n"/>
      <c r="AY479" s="223" t="n"/>
      <c r="AZ479" s="52" t="n"/>
      <c r="BA479" s="137" t="n"/>
      <c r="BB479" s="138" t="inlineStr">
        <is>
          <t xml:space="preserve"> </t>
        </is>
      </c>
      <c r="BC479" s="52" t="n"/>
      <c r="BD479" s="219" t="n">
        <v>1564647</v>
      </c>
      <c r="BE479" s="219" t="n">
        <v>1043099</v>
      </c>
      <c r="BF479" s="219" t="n"/>
      <c r="BG479" s="120">
        <f>BF479+BE479+BD479</f>
        <v/>
      </c>
      <c r="BH479" s="217">
        <f>IF(LOWER(T479)="ILS",12,1)*BG479/VLOOKUP($T479,CPC_USDConversion_xlTbl[[Currency2]:[Units/1 USD]],2,FALSE)</f>
        <v/>
      </c>
      <c r="BI479" s="224">
        <f>BH479/VLOOKUP($S479,'CP$'!$B$5:$D$74,2,FALSE)</f>
        <v/>
      </c>
      <c r="BJ479" s="140" t="n">
        <v>1600000</v>
      </c>
      <c r="BK479" s="140" t="n">
        <v>2800000</v>
      </c>
      <c r="BL479" s="141">
        <f>IFERROR(U479/X479,"")</f>
        <v/>
      </c>
      <c r="BM479" s="141">
        <f>IFERROR(V479/X479,"")</f>
        <v/>
      </c>
      <c r="BN479" s="141">
        <f>IFERROR(W479/X479,"")</f>
        <v/>
      </c>
      <c r="BO479" s="141">
        <f>IFERROR(AA479/AD479,"")</f>
        <v/>
      </c>
      <c r="BP479" s="141">
        <f>IFERROR(AB479/AD479,"")</f>
        <v/>
      </c>
      <c r="BQ479" s="141">
        <f>IFERROR(AC479/AD479,"")</f>
        <v/>
      </c>
      <c r="BR479" s="119" t="n">
        <v>3</v>
      </c>
      <c r="BS479" s="119" t="n">
        <v>3</v>
      </c>
      <c r="BT479" s="119" t="n">
        <v>4</v>
      </c>
      <c r="BU479" s="119" t="n"/>
      <c r="BV479" s="119" t="n"/>
      <c r="BW479" s="119" t="n"/>
      <c r="BX479" s="119" t="n"/>
      <c r="BY479" s="119" t="n"/>
      <c r="BZ479" s="119" t="inlineStr">
        <is>
          <t>Employee</t>
        </is>
      </c>
      <c r="CA479" s="142" t="inlineStr">
        <is>
          <t>S43P</t>
        </is>
      </c>
      <c r="CB479" s="131" t="n">
        <v>1</v>
      </c>
      <c r="CC479" s="143">
        <f>IF(P479&gt;1,1,P479)*CB479</f>
        <v/>
      </c>
      <c r="CD479" s="143" t="n"/>
      <c r="CE479" s="222" t="n">
        <v>36275.16</v>
      </c>
      <c r="CF479" s="86" t="n"/>
      <c r="CG479" s="219" t="n">
        <v>2582504.390243903</v>
      </c>
      <c r="CH479" s="217">
        <f>IF(LOWER(T479)="ILS",12,1)*CG479/VLOOKUP($T479,CPC_USDConversion_xlTbl[[Currency2]:[Units/1 USD]],2,FALSE)</f>
        <v/>
      </c>
      <c r="CI479" s="225">
        <f>AF479</f>
        <v/>
      </c>
      <c r="CJ479" s="225">
        <f>IFERROR(CI479-CH479,"")</f>
        <v/>
      </c>
      <c r="CK479" s="140">
        <f>ROUND(AN479*CC479,-2)</f>
        <v/>
      </c>
      <c r="CL479" s="217">
        <f>CK479/VLOOKUP($T479,'USD Converstion'!$C$7:$D$174,2,FALSE)</f>
        <v/>
      </c>
      <c r="CM479" s="145">
        <f>IF(AD479&gt;X479,1,0)</f>
        <v/>
      </c>
      <c r="CN479" s="225">
        <f>IF(CM479&gt;0,AG479,0)</f>
        <v/>
      </c>
      <c r="CO479" s="225">
        <f>IF(CM479=0,0,AF479)</f>
        <v/>
      </c>
      <c r="CP479" s="146" t="n">
        <v>0</v>
      </c>
      <c r="CQ479" s="147" t="inlineStr">
        <is>
          <t>Regular</t>
        </is>
      </c>
      <c r="CR479" s="225">
        <f>AM479/VLOOKUP(T479,'USD Converstion'!$C$7:$D$174,2,FALSE)</f>
        <v/>
      </c>
      <c r="CS479" s="226">
        <f>AT479</f>
        <v/>
      </c>
      <c r="CT479" s="222" t="n">
        <v>0</v>
      </c>
      <c r="CU479" s="227" t="n"/>
      <c r="CV479" s="145">
        <f>IF(AX479&gt;0,1,0)</f>
        <v/>
      </c>
      <c r="CW479" s="145">
        <f>IF(AY479&gt;0,1,0)</f>
        <v/>
      </c>
      <c r="CX479" s="52" t="n">
        <v>0</v>
      </c>
      <c r="DM479">
        <f>IF(LOWER(T479)="ILS",12,1)*Y479/VLOOKUP($T479,CPC_USDConversion_xlTbl[[Currency2]:[Units/1 USD]],2,FALSE)</f>
        <v/>
      </c>
    </row>
    <row r="480">
      <c r="B480" s="113" t="n">
        <v>116255</v>
      </c>
      <c r="C480" s="113" t="n">
        <v>100236</v>
      </c>
      <c r="D480" s="113" t="n"/>
      <c r="E480" s="114" t="inlineStr">
        <is>
          <t>Yannis Gikas</t>
        </is>
      </c>
      <c r="F480" s="152" t="inlineStr">
        <is>
          <t>Country Manager, Greece, Cyprus, Romania, Bulgaria</t>
        </is>
      </c>
      <c r="G480" s="113" t="inlineStr">
        <is>
          <t>Eastern Europe &amp; Greece Mgmt</t>
        </is>
      </c>
      <c r="H480" s="113" t="inlineStr">
        <is>
          <t>David Klusacek</t>
        </is>
      </c>
      <c r="I480" s="113" t="inlineStr">
        <is>
          <t>David Klusacek</t>
        </is>
      </c>
      <c r="J480" s="114" t="inlineStr">
        <is>
          <t>Thorsten Freitag</t>
        </is>
      </c>
      <c r="K480" s="114" t="inlineStr">
        <is>
          <t>Bruno Darmon</t>
        </is>
      </c>
      <c r="L480" s="113" t="inlineStr">
        <is>
          <t>EMEA Sales</t>
        </is>
      </c>
      <c r="M480" s="115" t="n">
        <v>1</v>
      </c>
      <c r="N480" s="151">
        <f>LEFT(CA480,3)</f>
        <v/>
      </c>
      <c r="O480" s="216" t="n">
        <v>39518</v>
      </c>
      <c r="P480" s="118">
        <f>($D$5-O480)/365</f>
        <v/>
      </c>
      <c r="Q480" s="119">
        <f>Q480</f>
        <v/>
      </c>
      <c r="R480" s="52" t="n"/>
      <c r="S480" s="120" t="inlineStr">
        <is>
          <t>Greece</t>
        </is>
      </c>
      <c r="T480" s="120" t="inlineStr">
        <is>
          <t>EUR</t>
        </is>
      </c>
      <c r="U480" s="120" t="n">
        <v>156250</v>
      </c>
      <c r="V480" s="120" t="n">
        <v>71390.90909090909</v>
      </c>
      <c r="W480" s="120" t="n"/>
      <c r="X480" s="120">
        <f>W480+V480+U480</f>
        <v/>
      </c>
      <c r="Y480" s="121" t="n"/>
      <c r="Z480" s="121" t="n"/>
      <c r="AA480" s="122" t="n">
        <v>132000</v>
      </c>
      <c r="AB480" s="122" t="n">
        <v>88000</v>
      </c>
      <c r="AC480" s="122" t="n"/>
      <c r="AD480" s="123">
        <f>AC480+AB480+AA480</f>
        <v/>
      </c>
      <c r="AE480" s="124">
        <f>IFERROR(AD480/X480-1,"")</f>
        <v/>
      </c>
      <c r="AF480" s="217">
        <f>IF(LOWER(T480)="ILS",12,1)*X480/VLOOKUP($T480,CPC_USDConversion_xlTbl[[Currency2]:[Units/1 USD]],2,FALSE)</f>
        <v/>
      </c>
      <c r="AG480" s="217">
        <f>IF(LOWER(T480)="ILS",12,1)*AD480/VLOOKUP($T480,CPC_USDConversion_xlTbl[[Currency2]:[Units/1 USD]],2,FALSE)</f>
        <v/>
      </c>
      <c r="AH480" s="126">
        <f>AF480/VLOOKUP($S480,'CP$'!$B$5:$D$74,2,FALSE)</f>
        <v/>
      </c>
      <c r="AI480" s="126">
        <f>AG480/VLOOKUP($S480,'CP$'!$B$5:$D$74,2,FALSE)</f>
        <v/>
      </c>
      <c r="AJ480" s="52" t="n"/>
      <c r="AK480" s="127" t="inlineStr">
        <is>
          <t>Sales Variable</t>
        </is>
      </c>
      <c r="AL480" s="218" t="n"/>
      <c r="AM480" s="129" t="n"/>
      <c r="AN480" s="121" t="n"/>
      <c r="AO480" s="130" t="n"/>
      <c r="AP480" s="131">
        <f>IFERROR(AO480/AM480,"")</f>
        <v/>
      </c>
      <c r="AQ480" s="219">
        <f>AO480*CC480</f>
        <v/>
      </c>
      <c r="AR480" s="219" t="n"/>
      <c r="AS480" s="220">
        <f>AQ480-AR480</f>
        <v/>
      </c>
      <c r="AT480" s="217">
        <f>AS480/VLOOKUP($T480,'USD Converstion'!$C$7:$D$174,2,FALSE)</f>
        <v/>
      </c>
      <c r="AU480" s="52" t="n"/>
      <c r="AV480" s="221" t="n">
        <v>43957</v>
      </c>
      <c r="AW480" s="222" t="n">
        <v>58361.78640776699</v>
      </c>
      <c r="AX480" s="222" t="n"/>
      <c r="AY480" s="223" t="n">
        <v>80000</v>
      </c>
      <c r="AZ480" s="52" t="n"/>
      <c r="BA480" s="137" t="inlineStr">
        <is>
          <t>May, 2021- RSUs grant of 80,000 || April, 2021 - Comp change from 117,400 base + 78,200 commission (OTE of 195,600) to 132,000 base + 88,000 commission (OTE of 220,000)</t>
        </is>
      </c>
      <c r="BB480" s="138" t="inlineStr">
        <is>
          <t xml:space="preserve"> </t>
        </is>
      </c>
      <c r="BC480" s="52" t="n"/>
      <c r="BD480" s="219" t="n">
        <v>114000</v>
      </c>
      <c r="BE480" s="219" t="n">
        <v>76000</v>
      </c>
      <c r="BF480" s="219" t="n"/>
      <c r="BG480" s="120">
        <f>BF480+BE480+BD480</f>
        <v/>
      </c>
      <c r="BH480" s="217">
        <f>IF(LOWER(T480)="ILS",12,1)*BG480/VLOOKUP($T480,CPC_USDConversion_xlTbl[[Currency2]:[Units/1 USD]],2,FALSE)</f>
        <v/>
      </c>
      <c r="BI480" s="224">
        <f>BH480/VLOOKUP($S480,'CP$'!$B$5:$D$74,2,FALSE)</f>
        <v/>
      </c>
      <c r="BJ480" s="140" t="n">
        <v>140000</v>
      </c>
      <c r="BK480" s="140" t="n">
        <v>190000</v>
      </c>
      <c r="BL480" s="141">
        <f>IFERROR(U480/X480,"")</f>
        <v/>
      </c>
      <c r="BM480" s="141">
        <f>IFERROR(V480/X480,"")</f>
        <v/>
      </c>
      <c r="BN480" s="141">
        <f>IFERROR(W480/X480,"")</f>
        <v/>
      </c>
      <c r="BO480" s="141">
        <f>IFERROR(AA480/AD480,"")</f>
        <v/>
      </c>
      <c r="BP480" s="141">
        <f>IFERROR(AB480/AD480,"")</f>
        <v/>
      </c>
      <c r="BQ480" s="141">
        <f>IFERROR(AC480/AD480,"")</f>
        <v/>
      </c>
      <c r="BR480" s="119" t="n">
        <v>3</v>
      </c>
      <c r="BS480" s="119" t="n">
        <v>4</v>
      </c>
      <c r="BT480" s="119" t="n">
        <v>4</v>
      </c>
      <c r="BU480" s="119" t="n"/>
      <c r="BV480" s="119" t="n"/>
      <c r="BW480" s="119" t="n"/>
      <c r="BX480" s="119" t="n"/>
      <c r="BY480" s="119" t="n"/>
      <c r="BZ480" s="119" t="inlineStr">
        <is>
          <t>Employee</t>
        </is>
      </c>
      <c r="CA480" s="142" t="inlineStr">
        <is>
          <t>S31M</t>
        </is>
      </c>
      <c r="CB480" s="131" t="n">
        <v>1</v>
      </c>
      <c r="CC480" s="143">
        <f>IF(P480&gt;1,1,P480)*CB480</f>
        <v/>
      </c>
      <c r="CD480" s="143" t="n"/>
      <c r="CE480" s="222" t="n">
        <v>162579.76</v>
      </c>
      <c r="CF480" s="86" t="n"/>
      <c r="CG480" s="219" t="n">
        <v>191029.2682926829</v>
      </c>
      <c r="CH480" s="217">
        <f>IF(LOWER(T480)="ILS",12,1)*CG480/VLOOKUP($T480,CPC_USDConversion_xlTbl[[Currency2]:[Units/1 USD]],2,FALSE)</f>
        <v/>
      </c>
      <c r="CI480" s="225">
        <f>AF480</f>
        <v/>
      </c>
      <c r="CJ480" s="225">
        <f>IFERROR(CI480-CH480,"")</f>
        <v/>
      </c>
      <c r="CK480" s="140">
        <f>ROUND(AN480*CC480,-2)</f>
        <v/>
      </c>
      <c r="CL480" s="217">
        <f>CK480/VLOOKUP($T480,'USD Converstion'!$C$7:$D$174,2,FALSE)</f>
        <v/>
      </c>
      <c r="CM480" s="145">
        <f>IF(AD480&gt;X480,1,0)</f>
        <v/>
      </c>
      <c r="CN480" s="225">
        <f>IF(CM480&gt;0,AG480,0)</f>
        <v/>
      </c>
      <c r="CO480" s="225">
        <f>IF(CM480=0,0,AF480)</f>
        <v/>
      </c>
      <c r="CP480" s="146" t="n">
        <v>237799.8373029194</v>
      </c>
      <c r="CQ480" s="147" t="inlineStr">
        <is>
          <t>Regular</t>
        </is>
      </c>
      <c r="CR480" s="225">
        <f>AM480/VLOOKUP(T480,'USD Converstion'!$C$7:$D$174,2,FALSE)</f>
        <v/>
      </c>
      <c r="CS480" s="226">
        <f>AT480</f>
        <v/>
      </c>
      <c r="CT480" s="222" t="n">
        <v>0</v>
      </c>
      <c r="CU480" s="227" t="n"/>
      <c r="CV480" s="145">
        <f>IF(AX480&gt;0,1,0)</f>
        <v/>
      </c>
      <c r="CW480" s="145">
        <f>IF(AY480&gt;0,1,0)</f>
        <v/>
      </c>
      <c r="CX480" s="52" t="n">
        <v>1</v>
      </c>
      <c r="DM480">
        <f>IF(LOWER(T480)="ILS",12,1)*Y480/VLOOKUP($T480,CPC_USDConversion_xlTbl[[Currency2]:[Units/1 USD]],2,FALSE)</f>
        <v/>
      </c>
    </row>
    <row r="481">
      <c r="B481" s="113" t="n">
        <v>137994</v>
      </c>
      <c r="C481" s="113" t="n">
        <v>83728</v>
      </c>
      <c r="D481" s="113" t="n">
        <v>88169</v>
      </c>
      <c r="E481" s="114" t="inlineStr">
        <is>
          <t>Tom De Laet</t>
        </is>
      </c>
      <c r="F481" s="152" t="inlineStr">
        <is>
          <t>Incident Response Analyst</t>
        </is>
      </c>
      <c r="G481" s="113" t="inlineStr">
        <is>
          <t>Incident Response</t>
        </is>
      </c>
      <c r="H481" s="113" t="inlineStr">
        <is>
          <t>Daniel Wiley</t>
        </is>
      </c>
      <c r="I481" s="113" t="inlineStr">
        <is>
          <t>Daniel Wiley</t>
        </is>
      </c>
      <c r="J481" s="114" t="inlineStr">
        <is>
          <t>Avi Rembaum</t>
        </is>
      </c>
      <c r="K481" s="114" t="inlineStr">
        <is>
          <t>Avi Rembaum</t>
        </is>
      </c>
      <c r="L481" s="113" t="inlineStr">
        <is>
          <t>Security Solutions</t>
        </is>
      </c>
      <c r="M481" s="115" t="n">
        <v>1</v>
      </c>
      <c r="N481" s="151">
        <f>LEFT(CA481,3)</f>
        <v/>
      </c>
      <c r="O481" s="216" t="n">
        <v>43556</v>
      </c>
      <c r="P481" s="118">
        <f>($D$5-O481)/365</f>
        <v/>
      </c>
      <c r="Q481" s="119">
        <f>Q481</f>
        <v/>
      </c>
      <c r="R481" s="52" t="n"/>
      <c r="S481" s="120" t="inlineStr">
        <is>
          <t>Belgium</t>
        </is>
      </c>
      <c r="T481" s="120" t="inlineStr">
        <is>
          <t>EUR</t>
        </is>
      </c>
      <c r="U481" s="120" t="n">
        <v>117500</v>
      </c>
      <c r="V481" s="120" t="n"/>
      <c r="W481" s="120" t="n">
        <v>9642.857142857143</v>
      </c>
      <c r="X481" s="120">
        <f>W481+V481+U481</f>
        <v/>
      </c>
      <c r="Y481" s="121" t="n"/>
      <c r="Z481" s="121" t="n"/>
      <c r="AA481" s="122" t="n"/>
      <c r="AB481" s="122" t="n"/>
      <c r="AC481" s="122" t="n"/>
      <c r="AD481" s="123">
        <f>AC481+AB481+AA481</f>
        <v/>
      </c>
      <c r="AE481" s="124">
        <f>IFERROR(AD481/X481-1,"")</f>
        <v/>
      </c>
      <c r="AF481" s="217">
        <f>IF(LOWER(T481)="ILS",12,1)*X481/VLOOKUP($T481,CPC_USDConversion_xlTbl[[Currency2]:[Units/1 USD]],2,FALSE)</f>
        <v/>
      </c>
      <c r="AG481" s="217">
        <f>IF(LOWER(T481)="ILS",12,1)*AD481/VLOOKUP($T481,CPC_USDConversion_xlTbl[[Currency2]:[Units/1 USD]],2,FALSE)</f>
        <v/>
      </c>
      <c r="AH481" s="126">
        <f>AF481/VLOOKUP($S481,'CP$'!$B$5:$D$74,2,FALSE)</f>
        <v/>
      </c>
      <c r="AI481" s="126">
        <f>AG481/VLOOKUP($S481,'CP$'!$B$5:$D$74,2,FALSE)</f>
        <v/>
      </c>
      <c r="AJ481" s="52" t="n"/>
      <c r="AK481" s="127" t="inlineStr">
        <is>
          <t>Sales Variable</t>
        </is>
      </c>
      <c r="AL481" s="218" t="n"/>
      <c r="AM481" s="129" t="n"/>
      <c r="AN481" s="121" t="n"/>
      <c r="AO481" s="130" t="n"/>
      <c r="AP481" s="131">
        <f>IFERROR(AO481/AM481,"")</f>
        <v/>
      </c>
      <c r="AQ481" s="219">
        <f>AO481*CC481</f>
        <v/>
      </c>
      <c r="AR481" s="219" t="n"/>
      <c r="AS481" s="220">
        <f>AQ481-AR481</f>
        <v/>
      </c>
      <c r="AT481" s="217">
        <f>AS481/VLOOKUP($T481,'USD Converstion'!$C$7:$D$174,2,FALSE)</f>
        <v/>
      </c>
      <c r="AU481" s="52" t="n"/>
      <c r="AV481" s="221" t="n"/>
      <c r="AW481" s="222" t="n"/>
      <c r="AX481" s="222" t="n"/>
      <c r="AY481" s="223" t="n"/>
      <c r="AZ481" s="52" t="n"/>
      <c r="BA481" s="137" t="inlineStr">
        <is>
          <t>January, 2021 - Transfer change from JS:E51P, Title:Security Engineer, Team:Kristof Lossie - SE Belux, Yearly Salary:73383, Total Compensation:91,383 to JS:R51P, Cost Center:Security Solution Belgium (614441), Office:Brussels, Title:Incident Response Analyst - Belgium, Team:Jon Niccolls - Incident Response, EMEA, Employment Status:Employee, Yearly Salary:86,400, Bonus:9600,Total Compensation:96,000 || August, 2020 - Status change from Employment Status:MLA to Employment Status:Employee || August, 2020 - Status change from Employment Status:Employee to Employment Status:MLA</t>
        </is>
      </c>
      <c r="BB481" s="138" t="inlineStr">
        <is>
          <t xml:space="preserve"> </t>
        </is>
      </c>
      <c r="BC481" s="52" t="n"/>
      <c r="BD481" s="219" t="n">
        <v>72792</v>
      </c>
      <c r="BE481" s="219" t="n">
        <v>18000</v>
      </c>
      <c r="BF481" s="219" t="n"/>
      <c r="BG481" s="120">
        <f>BF481+BE481+BD481</f>
        <v/>
      </c>
      <c r="BH481" s="217">
        <f>IF(LOWER(T481)="ILS",12,1)*BG481/VLOOKUP($T481,CPC_USDConversion_xlTbl[[Currency2]:[Units/1 USD]],2,FALSE)</f>
        <v/>
      </c>
      <c r="BI481" s="224">
        <f>BH481/VLOOKUP($S481,'CP$'!$B$5:$D$74,2,FALSE)</f>
        <v/>
      </c>
      <c r="BJ481" s="140" t="n">
        <v>75000</v>
      </c>
      <c r="BK481" s="140" t="n">
        <v>110000</v>
      </c>
      <c r="BL481" s="141">
        <f>IFERROR(U481/X481,"")</f>
        <v/>
      </c>
      <c r="BM481" s="141">
        <f>IFERROR(V481/X481,"")</f>
        <v/>
      </c>
      <c r="BN481" s="141">
        <f>IFERROR(W481/X481,"")</f>
        <v/>
      </c>
      <c r="BO481" s="141">
        <f>IFERROR(AA481/AD481,"")</f>
        <v/>
      </c>
      <c r="BP481" s="141">
        <f>IFERROR(AB481/AD481,"")</f>
        <v/>
      </c>
      <c r="BQ481" s="141">
        <f>IFERROR(AC481/AD481,"")</f>
        <v/>
      </c>
      <c r="BR481" s="119" t="n">
        <v>3</v>
      </c>
      <c r="BS481" s="119" t="n">
        <v>3</v>
      </c>
      <c r="BT481" s="119" t="n">
        <v>4</v>
      </c>
      <c r="BU481" s="119" t="n"/>
      <c r="BV481" s="119" t="n"/>
      <c r="BW481" s="119" t="n"/>
      <c r="BX481" s="119" t="n"/>
      <c r="BY481" s="119" t="n"/>
      <c r="BZ481" s="119" t="inlineStr">
        <is>
          <t>Employee</t>
        </is>
      </c>
      <c r="CA481" s="142" t="inlineStr">
        <is>
          <t>R51P</t>
        </is>
      </c>
      <c r="CB481" s="131" t="n">
        <v>1</v>
      </c>
      <c r="CC481" s="143">
        <f>IF(P481&gt;1,1,P481)*CB481</f>
        <v/>
      </c>
      <c r="CD481" s="143" t="n"/>
      <c r="CE481" s="222" t="n"/>
      <c r="CF481" s="86" t="n"/>
      <c r="CG481" s="219" t="n">
        <v>89353.7763902439</v>
      </c>
      <c r="CH481" s="217">
        <f>IF(LOWER(T481)="ILS",12,1)*CG481/VLOOKUP($T481,CPC_USDConversion_xlTbl[[Currency2]:[Units/1 USD]],2,FALSE)</f>
        <v/>
      </c>
      <c r="CI481" s="225">
        <f>AF481</f>
        <v/>
      </c>
      <c r="CJ481" s="225">
        <f>IFERROR(CI481-CH481,"")</f>
        <v/>
      </c>
      <c r="CK481" s="140">
        <f>ROUND(AN481*CC481,-2)</f>
        <v/>
      </c>
      <c r="CL481" s="217">
        <f>CK481/VLOOKUP($T481,'USD Converstion'!$C$7:$D$174,2,FALSE)</f>
        <v/>
      </c>
      <c r="CM481" s="145">
        <f>IF(AD481&gt;X481,1,0)</f>
        <v/>
      </c>
      <c r="CN481" s="225">
        <f>IF(CM481&gt;0,AG481,0)</f>
        <v/>
      </c>
      <c r="CO481" s="225">
        <f>IF(CM481=0,0,AF481)</f>
        <v/>
      </c>
      <c r="CP481" s="146" t="n">
        <v>0</v>
      </c>
      <c r="CQ481" s="147" t="inlineStr">
        <is>
          <t>Regular</t>
        </is>
      </c>
      <c r="CR481" s="225">
        <f>AM481/VLOOKUP(T481,'USD Converstion'!$C$7:$D$174,2,FALSE)</f>
        <v/>
      </c>
      <c r="CS481" s="226">
        <f>AT481</f>
        <v/>
      </c>
      <c r="CT481" s="222" t="n">
        <v>0</v>
      </c>
      <c r="CU481" s="227" t="n"/>
      <c r="CV481" s="145">
        <f>IF(AX481&gt;0,1,0)</f>
        <v/>
      </c>
      <c r="CW481" s="145">
        <f>IF(AY481&gt;0,1,0)</f>
        <v/>
      </c>
      <c r="CX481" s="52" t="n">
        <v>0</v>
      </c>
      <c r="DM481">
        <f>IF(LOWER(T481)="ILS",12,1)*Y481/VLOOKUP($T481,CPC_USDConversion_xlTbl[[Currency2]:[Units/1 USD]],2,FALSE)</f>
        <v/>
      </c>
    </row>
    <row r="482">
      <c r="B482" s="113" t="n">
        <v>118279</v>
      </c>
      <c r="C482" s="113" t="n">
        <v>55128</v>
      </c>
      <c r="D482" s="113" t="n">
        <v>85381</v>
      </c>
      <c r="E482" s="114" t="inlineStr">
        <is>
          <t>Hon Tim Toa</t>
        </is>
      </c>
      <c r="F482" s="152" t="inlineStr">
        <is>
          <t>Security Analyst</t>
        </is>
      </c>
      <c r="G482" s="113" t="inlineStr">
        <is>
          <t>Incident Response</t>
        </is>
      </c>
      <c r="H482" s="113" t="inlineStr">
        <is>
          <t>Daniel Wiley</t>
        </is>
      </c>
      <c r="I482" s="113" t="inlineStr">
        <is>
          <t>Daniel Wiley</t>
        </is>
      </c>
      <c r="J482" s="114" t="inlineStr">
        <is>
          <t>Avi Rembaum</t>
        </is>
      </c>
      <c r="K482" s="114" t="inlineStr">
        <is>
          <t>Avi Rembaum</t>
        </is>
      </c>
      <c r="L482" s="113" t="inlineStr">
        <is>
          <t>Security Solutions</t>
        </is>
      </c>
      <c r="M482" s="115" t="n">
        <v>1</v>
      </c>
      <c r="N482" s="151">
        <f>LEFT(CA482,3)</f>
        <v/>
      </c>
      <c r="O482" s="216" t="n">
        <v>43210</v>
      </c>
      <c r="P482" s="118">
        <f>($D$5-O482)/365</f>
        <v/>
      </c>
      <c r="Q482" s="119">
        <f>Q482</f>
        <v/>
      </c>
      <c r="R482" s="52" t="n"/>
      <c r="S482" s="120" t="inlineStr">
        <is>
          <t>Hong Kong</t>
        </is>
      </c>
      <c r="T482" s="120" t="inlineStr">
        <is>
          <t>HKD</t>
        </is>
      </c>
      <c r="U482" s="120" t="n">
        <v>684500</v>
      </c>
      <c r="V482" s="120" t="n"/>
      <c r="W482" s="120" t="n">
        <v>50976.19047619047</v>
      </c>
      <c r="X482" s="120">
        <f>W482+V482+U482</f>
        <v/>
      </c>
      <c r="Y482" s="121" t="n"/>
      <c r="Z482" s="121" t="n"/>
      <c r="AA482" s="122" t="n"/>
      <c r="AB482" s="122" t="n"/>
      <c r="AC482" s="122" t="n"/>
      <c r="AD482" s="123">
        <f>AC482+AB482+AA482</f>
        <v/>
      </c>
      <c r="AE482" s="124">
        <f>IFERROR(AD482/X482-1,"")</f>
        <v/>
      </c>
      <c r="AF482" s="217">
        <f>IF(LOWER(T482)="ILS",12,1)*X482/VLOOKUP($T482,CPC_USDConversion_xlTbl[[Currency2]:[Units/1 USD]],2,FALSE)</f>
        <v/>
      </c>
      <c r="AG482" s="217">
        <f>IF(LOWER(T482)="ILS",12,1)*AD482/VLOOKUP($T482,CPC_USDConversion_xlTbl[[Currency2]:[Units/1 USD]],2,FALSE)</f>
        <v/>
      </c>
      <c r="AH482" s="126">
        <f>AF482/VLOOKUP($S482,'CP$'!$B$5:$D$74,2,FALSE)</f>
        <v/>
      </c>
      <c r="AI482" s="126">
        <f>AG482/VLOOKUP($S482,'CP$'!$B$5:$D$74,2,FALSE)</f>
        <v/>
      </c>
      <c r="AJ482" s="52" t="n"/>
      <c r="AK482" s="127" t="inlineStr">
        <is>
          <t>Target Bonus</t>
        </is>
      </c>
      <c r="AL482" s="218" t="n">
        <v>55000</v>
      </c>
      <c r="AM482" s="129" t="n">
        <v>53000</v>
      </c>
      <c r="AN482" s="121" t="n"/>
      <c r="AO482" s="130" t="n"/>
      <c r="AP482" s="131">
        <f>IFERROR(AO482/AM482,"")</f>
        <v/>
      </c>
      <c r="AQ482" s="219">
        <f>AO482*CC482</f>
        <v/>
      </c>
      <c r="AR482" s="219" t="n"/>
      <c r="AS482" s="220">
        <f>AQ482-AR482</f>
        <v/>
      </c>
      <c r="AT482" s="217">
        <f>AS482/VLOOKUP($T482,'USD Converstion'!$C$7:$D$174,2,FALSE)</f>
        <v/>
      </c>
      <c r="AU482" s="52" t="n"/>
      <c r="AV482" s="221" t="n">
        <v>43957</v>
      </c>
      <c r="AW482" s="222" t="n">
        <v>19589.26213592233</v>
      </c>
      <c r="AX482" s="222" t="n"/>
      <c r="AY482" s="223" t="n"/>
      <c r="AZ482" s="52" t="n"/>
      <c r="BA482" s="137" t="inlineStr">
        <is>
          <t>July, 2020 - Organization change from Team:Timothy Otis - Incident Response Operations to Team:Raymond Schippers - Incident Response APAC</t>
        </is>
      </c>
      <c r="BB482" s="138" t="inlineStr">
        <is>
          <t xml:space="preserve"> </t>
        </is>
      </c>
      <c r="BC482" s="52" t="n"/>
      <c r="BD482" s="219" t="n">
        <v>516000</v>
      </c>
      <c r="BE482" s="219" t="n"/>
      <c r="BF482" s="219" t="n">
        <v>49000</v>
      </c>
      <c r="BG482" s="120">
        <f>BF482+BE482+BD482</f>
        <v/>
      </c>
      <c r="BH482" s="217">
        <f>IF(LOWER(T482)="ILS",12,1)*BG482/VLOOKUP($T482,CPC_USDConversion_xlTbl[[Currency2]:[Units/1 USD]],2,FALSE)</f>
        <v/>
      </c>
      <c r="BI482" s="224">
        <f>BH482/VLOOKUP($S482,'CP$'!$B$5:$D$74,2,FALSE)</f>
        <v/>
      </c>
      <c r="BJ482" s="140" t="n">
        <v>500000</v>
      </c>
      <c r="BK482" s="140" t="n">
        <v>650000</v>
      </c>
      <c r="BL482" s="141">
        <f>IFERROR(U482/X482,"")</f>
        <v/>
      </c>
      <c r="BM482" s="141">
        <f>IFERROR(V482/X482,"")</f>
        <v/>
      </c>
      <c r="BN482" s="141">
        <f>IFERROR(W482/X482,"")</f>
        <v/>
      </c>
      <c r="BO482" s="141">
        <f>IFERROR(AA482/AD482,"")</f>
        <v/>
      </c>
      <c r="BP482" s="141">
        <f>IFERROR(AB482/AD482,"")</f>
        <v/>
      </c>
      <c r="BQ482" s="141">
        <f>IFERROR(AC482/AD482,"")</f>
        <v/>
      </c>
      <c r="BR482" s="119" t="n">
        <v>5</v>
      </c>
      <c r="BS482" s="119" t="n">
        <v>4</v>
      </c>
      <c r="BT482" s="119" t="n">
        <v>4</v>
      </c>
      <c r="BU482" s="119" t="n"/>
      <c r="BV482" s="119" t="n"/>
      <c r="BW482" s="119" t="n"/>
      <c r="BX482" s="119" t="n"/>
      <c r="BY482" s="119" t="n"/>
      <c r="BZ482" s="119" t="inlineStr">
        <is>
          <t>Employee</t>
        </is>
      </c>
      <c r="CA482" s="142" t="inlineStr">
        <is>
          <t>T51P</t>
        </is>
      </c>
      <c r="CB482" s="131" t="n">
        <v>1</v>
      </c>
      <c r="CC482" s="143">
        <f>IF(P482&gt;1,1,P482)*CB482</f>
        <v/>
      </c>
      <c r="CD482" s="143" t="n"/>
      <c r="CE482" s="222" t="n">
        <v>22627.08</v>
      </c>
      <c r="CF482" s="86" t="n"/>
      <c r="CG482" s="219" t="n">
        <v>578736.5853658537</v>
      </c>
      <c r="CH482" s="217">
        <f>IF(LOWER(T482)="ILS",12,1)*CG482/VLOOKUP($T482,CPC_USDConversion_xlTbl[[Currency2]:[Units/1 USD]],2,FALSE)</f>
        <v/>
      </c>
      <c r="CI482" s="225">
        <f>AF482</f>
        <v/>
      </c>
      <c r="CJ482" s="225">
        <f>IFERROR(CI482-CH482,"")</f>
        <v/>
      </c>
      <c r="CK482" s="140">
        <f>ROUND(AN482*CC482,-2)</f>
        <v/>
      </c>
      <c r="CL482" s="217">
        <f>CK482/VLOOKUP($T482,'USD Converstion'!$C$7:$D$174,2,FALSE)</f>
        <v/>
      </c>
      <c r="CM482" s="145">
        <f>IF(AD482&gt;X482,1,0)</f>
        <v/>
      </c>
      <c r="CN482" s="225">
        <f>IF(CM482&gt;0,AG482,0)</f>
        <v/>
      </c>
      <c r="CO482" s="225">
        <f>IF(CM482=0,0,AF482)</f>
        <v/>
      </c>
      <c r="CP482" s="146" t="n">
        <v>0</v>
      </c>
      <c r="CQ482" s="147" t="inlineStr">
        <is>
          <t>Regular</t>
        </is>
      </c>
      <c r="CR482" s="225">
        <f>AM482/VLOOKUP(T482,'USD Converstion'!$C$7:$D$174,2,FALSE)</f>
        <v/>
      </c>
      <c r="CS482" s="226">
        <f>AT482</f>
        <v/>
      </c>
      <c r="CT482" s="222" t="n">
        <v>0</v>
      </c>
      <c r="CU482" s="227" t="n"/>
      <c r="CV482" s="145">
        <f>IF(AX482&gt;0,1,0)</f>
        <v/>
      </c>
      <c r="CW482" s="145">
        <f>IF(AY482&gt;0,1,0)</f>
        <v/>
      </c>
      <c r="CX482" s="52" t="n">
        <v>0</v>
      </c>
      <c r="DM482">
        <f>IF(LOWER(T482)="ILS",12,1)*Y482/VLOOKUP($T482,CPC_USDConversion_xlTbl[[Currency2]:[Units/1 USD]],2,FALSE)</f>
        <v/>
      </c>
    </row>
    <row r="483">
      <c r="B483" s="113" t="n">
        <v>12352</v>
      </c>
      <c r="C483" s="113" t="n">
        <v>80868</v>
      </c>
      <c r="D483" s="113" t="n">
        <v>60637</v>
      </c>
      <c r="E483" s="114" t="inlineStr">
        <is>
          <t>Joshua Williams</t>
        </is>
      </c>
      <c r="F483" s="152" t="inlineStr">
        <is>
          <t>Incident Response Analyst</t>
        </is>
      </c>
      <c r="G483" s="113" t="inlineStr">
        <is>
          <t>Incident Response</t>
        </is>
      </c>
      <c r="H483" s="113" t="inlineStr">
        <is>
          <t>Daniel Wiley</t>
        </is>
      </c>
      <c r="I483" s="113" t="inlineStr">
        <is>
          <t>Daniel Wiley</t>
        </is>
      </c>
      <c r="J483" s="114" t="inlineStr">
        <is>
          <t>Avi Rembaum</t>
        </is>
      </c>
      <c r="K483" s="114" t="inlineStr">
        <is>
          <t>Avi Rembaum</t>
        </is>
      </c>
      <c r="L483" s="113" t="inlineStr">
        <is>
          <t>Security Solutions</t>
        </is>
      </c>
      <c r="M483" s="115" t="n">
        <v>1</v>
      </c>
      <c r="N483" s="151">
        <f>LEFT(CA483,3)</f>
        <v/>
      </c>
      <c r="O483" s="216" t="n">
        <v>43668</v>
      </c>
      <c r="P483" s="118">
        <f>($D$5-O483)/365</f>
        <v/>
      </c>
      <c r="Q483" s="119">
        <f>Q483</f>
        <v/>
      </c>
      <c r="R483" s="52" t="n"/>
      <c r="S483" s="120" t="inlineStr">
        <is>
          <t>Australia</t>
        </is>
      </c>
      <c r="T483" s="120" t="inlineStr">
        <is>
          <t>AUD</t>
        </is>
      </c>
      <c r="U483" s="120" t="n">
        <v>153250</v>
      </c>
      <c r="V483" s="120" t="n"/>
      <c r="W483" s="120" t="n">
        <v>10023.80952380952</v>
      </c>
      <c r="X483" s="120">
        <f>W483+V483+U483</f>
        <v/>
      </c>
      <c r="Y483" s="121" t="n"/>
      <c r="Z483" s="121" t="n"/>
      <c r="AA483" s="122" t="n"/>
      <c r="AB483" s="122" t="n"/>
      <c r="AC483" s="122" t="n"/>
      <c r="AD483" s="123">
        <f>AC483+AB483+AA483</f>
        <v/>
      </c>
      <c r="AE483" s="124">
        <f>IFERROR(AD483/X483-1,"")</f>
        <v/>
      </c>
      <c r="AF483" s="217">
        <f>IF(LOWER(T483)="ILS",12,1)*X483/VLOOKUP($T483,CPC_USDConversion_xlTbl[[Currency2]:[Units/1 USD]],2,FALSE)</f>
        <v/>
      </c>
      <c r="AG483" s="217">
        <f>IF(LOWER(T483)="ILS",12,1)*AD483/VLOOKUP($T483,CPC_USDConversion_xlTbl[[Currency2]:[Units/1 USD]],2,FALSE)</f>
        <v/>
      </c>
      <c r="AH483" s="126">
        <f>AF483/VLOOKUP($S483,'CP$'!$B$5:$D$74,2,FALSE)</f>
        <v/>
      </c>
      <c r="AI483" s="126">
        <f>AG483/VLOOKUP($S483,'CP$'!$B$5:$D$74,2,FALSE)</f>
        <v/>
      </c>
      <c r="AJ483" s="52" t="n"/>
      <c r="AK483" s="127" t="inlineStr">
        <is>
          <t>Target Bonus</t>
        </is>
      </c>
      <c r="AL483" s="218" t="n">
        <v>4438.356164383562</v>
      </c>
      <c r="AM483" s="129" t="n">
        <v>10000</v>
      </c>
      <c r="AN483" s="121" t="n"/>
      <c r="AO483" s="130" t="n"/>
      <c r="AP483" s="131">
        <f>IFERROR(AO483/AM483,"")</f>
        <v/>
      </c>
      <c r="AQ483" s="219">
        <f>AO483*CC483</f>
        <v/>
      </c>
      <c r="AR483" s="219" t="n"/>
      <c r="AS483" s="220">
        <f>AQ483-AR483</f>
        <v/>
      </c>
      <c r="AT483" s="217">
        <f>AS483/VLOOKUP($T483,'USD Converstion'!$C$7:$D$174,2,FALSE)</f>
        <v/>
      </c>
      <c r="AU483" s="52" t="n"/>
      <c r="AV483" s="221" t="n"/>
      <c r="AW483" s="222" t="n"/>
      <c r="AX483" s="222" t="n"/>
      <c r="AY483" s="223" t="n"/>
      <c r="AZ483" s="52" t="n"/>
      <c r="BA483" s="137" t="inlineStr">
        <is>
          <t>July, 2020 - Organization change from Team:Timothy Otis - Incident Response Operations to Team:Raymond Schippers - Incident Response APAC</t>
        </is>
      </c>
      <c r="BB483" s="138" t="inlineStr">
        <is>
          <t xml:space="preserve"> </t>
        </is>
      </c>
      <c r="BC483" s="52" t="n"/>
      <c r="BD483" s="219" t="n">
        <v>110000</v>
      </c>
      <c r="BE483" s="219" t="n"/>
      <c r="BF483" s="219" t="n">
        <v>10000</v>
      </c>
      <c r="BG483" s="120">
        <f>BF483+BE483+BD483</f>
        <v/>
      </c>
      <c r="BH483" s="217">
        <f>IF(LOWER(T483)="ILS",12,1)*BG483/VLOOKUP($T483,CPC_USDConversion_xlTbl[[Currency2]:[Units/1 USD]],2,FALSE)</f>
        <v/>
      </c>
      <c r="BI483" s="224">
        <f>BH483/VLOOKUP($S483,'CP$'!$B$5:$D$74,2,FALSE)</f>
        <v/>
      </c>
      <c r="BJ483" s="140" t="n">
        <v>115000</v>
      </c>
      <c r="BK483" s="140" t="n">
        <v>165000</v>
      </c>
      <c r="BL483" s="141">
        <f>IFERROR(U483/X483,"")</f>
        <v/>
      </c>
      <c r="BM483" s="141">
        <f>IFERROR(V483/X483,"")</f>
        <v/>
      </c>
      <c r="BN483" s="141">
        <f>IFERROR(W483/X483,"")</f>
        <v/>
      </c>
      <c r="BO483" s="141">
        <f>IFERROR(AA483/AD483,"")</f>
        <v/>
      </c>
      <c r="BP483" s="141">
        <f>IFERROR(AB483/AD483,"")</f>
        <v/>
      </c>
      <c r="BQ483" s="141">
        <f>IFERROR(AC483/AD483,"")</f>
        <v/>
      </c>
      <c r="BR483" s="119" t="n"/>
      <c r="BS483" s="119" t="n">
        <v>3</v>
      </c>
      <c r="BT483" s="119" t="n">
        <v>4</v>
      </c>
      <c r="BU483" s="119" t="n"/>
      <c r="BV483" s="119" t="n"/>
      <c r="BW483" s="119" t="n"/>
      <c r="BX483" s="119" t="n"/>
      <c r="BY483" s="119" t="n"/>
      <c r="BZ483" s="119" t="inlineStr">
        <is>
          <t>Employee</t>
        </is>
      </c>
      <c r="CA483" s="142" t="inlineStr">
        <is>
          <t>R51P</t>
        </is>
      </c>
      <c r="CB483" s="131" t="n">
        <v>1</v>
      </c>
      <c r="CC483" s="143">
        <f>IF(P483&gt;1,1,P483)*CB483</f>
        <v/>
      </c>
      <c r="CD483" s="143" t="n"/>
      <c r="CE483" s="222" t="n"/>
      <c r="CF483" s="86" t="n"/>
      <c r="CG483" s="219" t="n">
        <v>122151.2195121951</v>
      </c>
      <c r="CH483" s="217">
        <f>IF(LOWER(T483)="ILS",12,1)*CG483/VLOOKUP($T483,CPC_USDConversion_xlTbl[[Currency2]:[Units/1 USD]],2,FALSE)</f>
        <v/>
      </c>
      <c r="CI483" s="225">
        <f>AF483</f>
        <v/>
      </c>
      <c r="CJ483" s="225">
        <f>IFERROR(CI483-CH483,"")</f>
        <v/>
      </c>
      <c r="CK483" s="140">
        <f>ROUND(AN483*CC483,-2)</f>
        <v/>
      </c>
      <c r="CL483" s="217">
        <f>CK483/VLOOKUP($T483,'USD Converstion'!$C$7:$D$174,2,FALSE)</f>
        <v/>
      </c>
      <c r="CM483" s="145">
        <f>IF(AD483&gt;X483,1,0)</f>
        <v/>
      </c>
      <c r="CN483" s="225">
        <f>IF(CM483&gt;0,AG483,0)</f>
        <v/>
      </c>
      <c r="CO483" s="225">
        <f>IF(CM483=0,0,AF483)</f>
        <v/>
      </c>
      <c r="CP483" s="146" t="n">
        <v>0</v>
      </c>
      <c r="CQ483" s="147" t="inlineStr">
        <is>
          <t>Regular</t>
        </is>
      </c>
      <c r="CR483" s="225">
        <f>AM483/VLOOKUP(T483,'USD Converstion'!$C$7:$D$174,2,FALSE)</f>
        <v/>
      </c>
      <c r="CS483" s="226">
        <f>AT483</f>
        <v/>
      </c>
      <c r="CT483" s="222" t="n">
        <v>0</v>
      </c>
      <c r="CU483" s="227" t="n"/>
      <c r="CV483" s="145">
        <f>IF(AX483&gt;0,1,0)</f>
        <v/>
      </c>
      <c r="CW483" s="145">
        <f>IF(AY483&gt;0,1,0)</f>
        <v/>
      </c>
      <c r="CX483" s="52" t="n">
        <v>0</v>
      </c>
      <c r="DM483">
        <f>IF(LOWER(T483)="ILS",12,1)*Y483/VLOOKUP($T483,CPC_USDConversion_xlTbl[[Currency2]:[Units/1 USD]],2,FALSE)</f>
        <v/>
      </c>
    </row>
    <row r="484">
      <c r="B484" s="113" t="n">
        <v>132704</v>
      </c>
      <c r="C484" s="113" t="n">
        <v>106634</v>
      </c>
      <c r="D484" s="113" t="n">
        <v>26396</v>
      </c>
      <c r="E484" s="114" t="inlineStr">
        <is>
          <t>Florent Akerboom</t>
        </is>
      </c>
      <c r="F484" s="152" t="inlineStr">
        <is>
          <t>Global Account Manager</t>
        </is>
      </c>
      <c r="G484" s="113" t="inlineStr">
        <is>
          <t>European Global Accounts</t>
        </is>
      </c>
      <c r="H484" s="113" t="inlineStr">
        <is>
          <t>Christophe Dufau</t>
        </is>
      </c>
      <c r="I484" s="113" t="inlineStr">
        <is>
          <t>Christophe Dufau</t>
        </is>
      </c>
      <c r="J484" s="114" t="inlineStr">
        <is>
          <t>Bruno Darmon</t>
        </is>
      </c>
      <c r="K484" s="114" t="inlineStr">
        <is>
          <t>Bruno Darmon</t>
        </is>
      </c>
      <c r="L484" s="113" t="inlineStr">
        <is>
          <t>EMEA Sales</t>
        </is>
      </c>
      <c r="M484" s="115" t="n">
        <v>1</v>
      </c>
      <c r="N484" s="151">
        <f>LEFT(CA484,3)</f>
        <v/>
      </c>
      <c r="O484" s="216" t="n">
        <v>43472</v>
      </c>
      <c r="P484" s="118">
        <f>($D$5-O484)/365</f>
        <v/>
      </c>
      <c r="Q484" s="119">
        <f>Q484</f>
        <v/>
      </c>
      <c r="R484" s="52" t="n"/>
      <c r="S484" s="120" t="inlineStr">
        <is>
          <t>France</t>
        </is>
      </c>
      <c r="T484" s="120" t="inlineStr">
        <is>
          <t>EUR</t>
        </is>
      </c>
      <c r="U484" s="120" t="n">
        <v>97437.5</v>
      </c>
      <c r="V484" s="120" t="n">
        <v>43027.27272727272</v>
      </c>
      <c r="W484" s="120" t="n"/>
      <c r="X484" s="120">
        <f>W484+V484+U484</f>
        <v/>
      </c>
      <c r="Y484" s="121" t="n"/>
      <c r="Z484" s="121" t="n"/>
      <c r="AA484" s="122" t="n"/>
      <c r="AB484" s="122" t="n"/>
      <c r="AC484" s="122" t="n"/>
      <c r="AD484" s="123">
        <f>AC484+AB484+AA484</f>
        <v/>
      </c>
      <c r="AE484" s="124">
        <f>IFERROR(AD484/X484-1,"")</f>
        <v/>
      </c>
      <c r="AF484" s="217">
        <f>IF(LOWER(T484)="ILS",12,1)*X484/VLOOKUP($T484,CPC_USDConversion_xlTbl[[Currency2]:[Units/1 USD]],2,FALSE)</f>
        <v/>
      </c>
      <c r="AG484" s="217">
        <f>IF(LOWER(T484)="ILS",12,1)*AD484/VLOOKUP($T484,CPC_USDConversion_xlTbl[[Currency2]:[Units/1 USD]],2,FALSE)</f>
        <v/>
      </c>
      <c r="AH484" s="126">
        <f>AF484/VLOOKUP($S484,'CP$'!$B$5:$D$74,2,FALSE)</f>
        <v/>
      </c>
      <c r="AI484" s="126">
        <f>AG484/VLOOKUP($S484,'CP$'!$B$5:$D$74,2,FALSE)</f>
        <v/>
      </c>
      <c r="AJ484" s="52" t="n"/>
      <c r="AK484" s="127" t="inlineStr">
        <is>
          <t>Sales Variable</t>
        </is>
      </c>
      <c r="AL484" s="218" t="n"/>
      <c r="AM484" s="129" t="n"/>
      <c r="AN484" s="121" t="n"/>
      <c r="AO484" s="130" t="n"/>
      <c r="AP484" s="131">
        <f>IFERROR(AO484/AM484,"")</f>
        <v/>
      </c>
      <c r="AQ484" s="219">
        <f>AO484*CC484</f>
        <v/>
      </c>
      <c r="AR484" s="219" t="n"/>
      <c r="AS484" s="220">
        <f>AQ484-AR484</f>
        <v/>
      </c>
      <c r="AT484" s="217">
        <f>AS484/VLOOKUP($T484,'USD Converstion'!$C$7:$D$174,2,FALSE)</f>
        <v/>
      </c>
      <c r="AU484" s="52" t="n"/>
      <c r="AV484" s="221" t="n">
        <v>43957</v>
      </c>
      <c r="AW484" s="222" t="n">
        <v>19589.26213592233</v>
      </c>
      <c r="AX484" s="222" t="n"/>
      <c r="AY484" s="223" t="n"/>
      <c r="AZ484" s="52" t="n"/>
      <c r="BA484" s="137" t="n"/>
      <c r="BB484" s="138" t="inlineStr">
        <is>
          <t xml:space="preserve"> </t>
        </is>
      </c>
      <c r="BC484" s="52" t="n"/>
      <c r="BD484" s="219" t="n">
        <v>67000</v>
      </c>
      <c r="BE484" s="219" t="n">
        <v>45000</v>
      </c>
      <c r="BF484" s="219" t="n"/>
      <c r="BG484" s="120">
        <f>BF484+BE484+BD484</f>
        <v/>
      </c>
      <c r="BH484" s="217">
        <f>IF(LOWER(T484)="ILS",12,1)*BG484/VLOOKUP($T484,CPC_USDConversion_xlTbl[[Currency2]:[Units/1 USD]],2,FALSE)</f>
        <v/>
      </c>
      <c r="BI484" s="224">
        <f>BH484/VLOOKUP($S484,'CP$'!$B$5:$D$74,2,FALSE)</f>
        <v/>
      </c>
      <c r="BJ484" s="140" t="n">
        <v>70000</v>
      </c>
      <c r="BK484" s="140" t="n">
        <v>130000</v>
      </c>
      <c r="BL484" s="141">
        <f>IFERROR(U484/X484,"")</f>
        <v/>
      </c>
      <c r="BM484" s="141">
        <f>IFERROR(V484/X484,"")</f>
        <v/>
      </c>
      <c r="BN484" s="141">
        <f>IFERROR(W484/X484,"")</f>
        <v/>
      </c>
      <c r="BO484" s="141">
        <f>IFERROR(AA484/AD484,"")</f>
        <v/>
      </c>
      <c r="BP484" s="141">
        <f>IFERROR(AB484/AD484,"")</f>
        <v/>
      </c>
      <c r="BQ484" s="141">
        <f>IFERROR(AC484/AD484,"")</f>
        <v/>
      </c>
      <c r="BR484" s="119" t="n">
        <v>3</v>
      </c>
      <c r="BS484" s="119" t="n">
        <v>4</v>
      </c>
      <c r="BT484" s="119" t="n">
        <v>4</v>
      </c>
      <c r="BU484" s="119" t="n"/>
      <c r="BV484" s="119" t="n"/>
      <c r="BW484" s="119" t="n"/>
      <c r="BX484" s="119" t="n"/>
      <c r="BY484" s="119" t="n"/>
      <c r="BZ484" s="119" t="inlineStr">
        <is>
          <t>Employee</t>
        </is>
      </c>
      <c r="CA484" s="142" t="inlineStr">
        <is>
          <t>S53P</t>
        </is>
      </c>
      <c r="CB484" s="131" t="n">
        <v>1</v>
      </c>
      <c r="CC484" s="143">
        <f>IF(P484&gt;1,1,P484)*CB484</f>
        <v/>
      </c>
      <c r="CD484" s="143" t="n"/>
      <c r="CE484" s="222" t="n">
        <v>22627.08</v>
      </c>
      <c r="CF484" s="86" t="n"/>
      <c r="CG484" s="219" t="n">
        <v>114687.8048780488</v>
      </c>
      <c r="CH484" s="217">
        <f>IF(LOWER(T484)="ILS",12,1)*CG484/VLOOKUP($T484,CPC_USDConversion_xlTbl[[Currency2]:[Units/1 USD]],2,FALSE)</f>
        <v/>
      </c>
      <c r="CI484" s="225">
        <f>AF484</f>
        <v/>
      </c>
      <c r="CJ484" s="225">
        <f>IFERROR(CI484-CH484,"")</f>
        <v/>
      </c>
      <c r="CK484" s="140">
        <f>ROUND(AN484*CC484,-2)</f>
        <v/>
      </c>
      <c r="CL484" s="217">
        <f>CK484/VLOOKUP($T484,'USD Converstion'!$C$7:$D$174,2,FALSE)</f>
        <v/>
      </c>
      <c r="CM484" s="145">
        <f>IF(AD484&gt;X484,1,0)</f>
        <v/>
      </c>
      <c r="CN484" s="225">
        <f>IF(CM484&gt;0,AG484,0)</f>
        <v/>
      </c>
      <c r="CO484" s="225">
        <f>IF(CM484=0,0,AF484)</f>
        <v/>
      </c>
      <c r="CP484" s="146" t="n">
        <v>0</v>
      </c>
      <c r="CQ484" s="147" t="inlineStr">
        <is>
          <t>Regular</t>
        </is>
      </c>
      <c r="CR484" s="225">
        <f>AM484/VLOOKUP(T484,'USD Converstion'!$C$7:$D$174,2,FALSE)</f>
        <v/>
      </c>
      <c r="CS484" s="226">
        <f>AT484</f>
        <v/>
      </c>
      <c r="CT484" s="222" t="n">
        <v>0</v>
      </c>
      <c r="CU484" s="227" t="n"/>
      <c r="CV484" s="145">
        <f>IF(AX484&gt;0,1,0)</f>
        <v/>
      </c>
      <c r="CW484" s="145">
        <f>IF(AY484&gt;0,1,0)</f>
        <v/>
      </c>
      <c r="CX484" s="52" t="n">
        <v>0</v>
      </c>
      <c r="DM484">
        <f>IF(LOWER(T484)="ILS",12,1)*Y484/VLOOKUP($T484,CPC_USDConversion_xlTbl[[Currency2]:[Units/1 USD]],2,FALSE)</f>
        <v/>
      </c>
    </row>
    <row r="485">
      <c r="B485" s="113" t="n">
        <v>131690</v>
      </c>
      <c r="C485" s="113" t="n">
        <v>121291</v>
      </c>
      <c r="D485" s="113" t="n">
        <v>61850</v>
      </c>
      <c r="E485" s="114" t="inlineStr">
        <is>
          <t>Kristina Lysyuk</t>
        </is>
      </c>
      <c r="F485" s="152" t="inlineStr">
        <is>
          <t>Office Manager</t>
        </is>
      </c>
      <c r="G485" s="113" t="inlineStr">
        <is>
          <t>Minsk Development Center</t>
        </is>
      </c>
      <c r="H485" s="113" t="inlineStr">
        <is>
          <t>Borce Jakimovski</t>
        </is>
      </c>
      <c r="I485" s="113" t="inlineStr">
        <is>
          <t>Borce Jakimovski</t>
        </is>
      </c>
      <c r="J485" s="114" t="inlineStr">
        <is>
          <t>Neatsun Ziv</t>
        </is>
      </c>
      <c r="K485" s="114" t="inlineStr">
        <is>
          <t>Dorit Dor</t>
        </is>
      </c>
      <c r="L485" s="113" t="inlineStr">
        <is>
          <t>Products - R&amp;D</t>
        </is>
      </c>
      <c r="M485" s="115" t="n">
        <v>1</v>
      </c>
      <c r="N485" s="151">
        <f>LEFT(CA485,3)</f>
        <v/>
      </c>
      <c r="O485" s="216" t="n">
        <v>43374</v>
      </c>
      <c r="P485" s="118">
        <f>($D$5-O485)/365</f>
        <v/>
      </c>
      <c r="Q485" s="119">
        <f>Q485</f>
        <v/>
      </c>
      <c r="R485" s="52" t="n"/>
      <c r="S485" s="120" t="inlineStr">
        <is>
          <t>Belarus</t>
        </is>
      </c>
      <c r="T485" s="120" t="inlineStr">
        <is>
          <t>USD</t>
        </is>
      </c>
      <c r="U485" s="120" t="n">
        <v>30125</v>
      </c>
      <c r="V485" s="120" t="n"/>
      <c r="W485" s="120" t="n"/>
      <c r="X485" s="120">
        <f>W485+V485+U485</f>
        <v/>
      </c>
      <c r="Y485" s="121" t="n"/>
      <c r="Z485" s="121" t="n"/>
      <c r="AA485" s="122" t="n"/>
      <c r="AB485" s="122" t="n"/>
      <c r="AC485" s="122" t="n"/>
      <c r="AD485" s="123">
        <f>AC485+AB485+AA485</f>
        <v/>
      </c>
      <c r="AE485" s="124">
        <f>IFERROR(AD485/X485-1,"")</f>
        <v/>
      </c>
      <c r="AF485" s="217">
        <f>IF(LOWER(T485)="ILS",12,1)*X485/VLOOKUP($T485,CPC_USDConversion_xlTbl[[Currency2]:[Units/1 USD]],2,FALSE)</f>
        <v/>
      </c>
      <c r="AG485" s="217">
        <f>IF(LOWER(T485)="ILS",12,1)*AD485/VLOOKUP($T485,CPC_USDConversion_xlTbl[[Currency2]:[Units/1 USD]],2,FALSE)</f>
        <v/>
      </c>
      <c r="AH485" s="126">
        <f>AF485/VLOOKUP($S485,'CP$'!$B$5:$D$74,2,FALSE)</f>
        <v/>
      </c>
      <c r="AI485" s="126">
        <f>AG485/VLOOKUP($S485,'CP$'!$B$5:$D$74,2,FALSE)</f>
        <v/>
      </c>
      <c r="AJ485" s="52" t="n"/>
      <c r="AK485" s="127" t="inlineStr">
        <is>
          <t>Regular</t>
        </is>
      </c>
      <c r="AL485" s="218" t="n">
        <v>2000</v>
      </c>
      <c r="AM485" s="129" t="n"/>
      <c r="AN485" s="121" t="n"/>
      <c r="AO485" s="130" t="n"/>
      <c r="AP485" s="131">
        <f>IFERROR(AO485/AM485,"")</f>
        <v/>
      </c>
      <c r="AQ485" s="219">
        <f>AO485*CC485</f>
        <v/>
      </c>
      <c r="AR485" s="219" t="n"/>
      <c r="AS485" s="220">
        <f>AQ485-AR485</f>
        <v/>
      </c>
      <c r="AT485" s="217">
        <f>AS485/VLOOKUP($T485,'USD Converstion'!$C$7:$D$174,2,FALSE)</f>
        <v/>
      </c>
      <c r="AU485" s="52" t="n"/>
      <c r="AV485" s="221" t="n">
        <v>43957</v>
      </c>
      <c r="AW485" s="222" t="n">
        <v>2664.747572815534</v>
      </c>
      <c r="AX485" s="222" t="n"/>
      <c r="AY485" s="223" t="n"/>
      <c r="AZ485" s="52" t="n"/>
      <c r="BA485" s="137" t="n"/>
      <c r="BB485" s="138" t="inlineStr">
        <is>
          <t xml:space="preserve"> </t>
        </is>
      </c>
      <c r="BC485" s="52" t="n"/>
      <c r="BD485" s="219" t="n">
        <v>14000</v>
      </c>
      <c r="BE485" s="219" t="n"/>
      <c r="BF485" s="219" t="n"/>
      <c r="BG485" s="120">
        <f>BF485+BE485+BD485</f>
        <v/>
      </c>
      <c r="BH485" s="217">
        <f>IF(LOWER(T485)="ILS",12,1)*BG485/VLOOKUP($T485,CPC_USDConversion_xlTbl[[Currency2]:[Units/1 USD]],2,FALSE)</f>
        <v/>
      </c>
      <c r="BI485" s="224">
        <f>BH485/VLOOKUP($S485,'CP$'!$B$5:$D$74,2,FALSE)</f>
        <v/>
      </c>
      <c r="BJ485" s="140" t="n">
        <v>9000</v>
      </c>
      <c r="BK485" s="140" t="n">
        <v>18000</v>
      </c>
      <c r="BL485" s="141">
        <f>IFERROR(U485/X485,"")</f>
        <v/>
      </c>
      <c r="BM485" s="141">
        <f>IFERROR(V485/X485,"")</f>
        <v/>
      </c>
      <c r="BN485" s="141">
        <f>IFERROR(W485/X485,"")</f>
        <v/>
      </c>
      <c r="BO485" s="141">
        <f>IFERROR(AA485/AD485,"")</f>
        <v/>
      </c>
      <c r="BP485" s="141">
        <f>IFERROR(AB485/AD485,"")</f>
        <v/>
      </c>
      <c r="BQ485" s="141">
        <f>IFERROR(AC485/AD485,"")</f>
        <v/>
      </c>
      <c r="BR485" s="119" t="n">
        <v>4</v>
      </c>
      <c r="BS485" s="119" t="n">
        <v>4</v>
      </c>
      <c r="BT485" s="119" t="n"/>
      <c r="BU485" s="119" t="n"/>
      <c r="BV485" s="119" t="n"/>
      <c r="BW485" s="119" t="n"/>
      <c r="BX485" s="119" t="n"/>
      <c r="BY485" s="119" t="n"/>
      <c r="BZ485" s="119" t="inlineStr">
        <is>
          <t>Employee</t>
        </is>
      </c>
      <c r="CA485" s="142" t="inlineStr">
        <is>
          <t>P52P</t>
        </is>
      </c>
      <c r="CB485" s="131" t="n">
        <v>1</v>
      </c>
      <c r="CC485" s="143">
        <f>IF(P485&gt;1,1,P485)*CB485</f>
        <v/>
      </c>
      <c r="CD485" s="143" t="n"/>
      <c r="CE485" s="222" t="n">
        <v>2873.28</v>
      </c>
      <c r="CF485" s="86" t="n"/>
      <c r="CG485" s="219" t="n">
        <v>16297.56097560976</v>
      </c>
      <c r="CH485" s="217">
        <f>IF(LOWER(T485)="ILS",12,1)*CG485/VLOOKUP($T485,CPC_USDConversion_xlTbl[[Currency2]:[Units/1 USD]],2,FALSE)</f>
        <v/>
      </c>
      <c r="CI485" s="225">
        <f>AF485</f>
        <v/>
      </c>
      <c r="CJ485" s="225">
        <f>IFERROR(CI485-CH485,"")</f>
        <v/>
      </c>
      <c r="CK485" s="140">
        <f>ROUND(AN485*CC485,-2)</f>
        <v/>
      </c>
      <c r="CL485" s="217">
        <f>CK485/VLOOKUP($T485,'USD Converstion'!$C$7:$D$174,2,FALSE)</f>
        <v/>
      </c>
      <c r="CM485" s="145">
        <f>IF(AD485&gt;X485,1,0)</f>
        <v/>
      </c>
      <c r="CN485" s="225">
        <f>IF(CM485&gt;0,AG485,0)</f>
        <v/>
      </c>
      <c r="CO485" s="225">
        <f>IF(CM485=0,0,AF485)</f>
        <v/>
      </c>
      <c r="CP485" s="146" t="n">
        <v>0</v>
      </c>
      <c r="CQ485" s="147" t="inlineStr">
        <is>
          <t>Regular</t>
        </is>
      </c>
      <c r="CR485" s="225">
        <f>AM485/VLOOKUP(T485,'USD Converstion'!$C$7:$D$174,2,FALSE)</f>
        <v/>
      </c>
      <c r="CS485" s="226">
        <f>AT485</f>
        <v/>
      </c>
      <c r="CT485" s="222" t="n">
        <v>0</v>
      </c>
      <c r="CU485" s="227" t="n"/>
      <c r="CV485" s="145">
        <f>IF(AX485&gt;0,1,0)</f>
        <v/>
      </c>
      <c r="CW485" s="145">
        <f>IF(AY485&gt;0,1,0)</f>
        <v/>
      </c>
      <c r="CX485" s="52" t="n">
        <v>0</v>
      </c>
      <c r="DM485">
        <f>IF(LOWER(T485)="ILS",12,1)*Y485/VLOOKUP($T485,CPC_USDConversion_xlTbl[[Currency2]:[Units/1 USD]],2,FALSE)</f>
        <v/>
      </c>
    </row>
    <row r="486">
      <c r="B486" s="113" t="n">
        <v>135893</v>
      </c>
      <c r="C486" s="113" t="n">
        <v>109704</v>
      </c>
      <c r="D486" s="113" t="n"/>
      <c r="E486" s="114" t="inlineStr">
        <is>
          <t>Alexander Sazonov</t>
        </is>
      </c>
      <c r="F486" s="152" t="inlineStr">
        <is>
          <t>QA Team Leader, Minsk</t>
        </is>
      </c>
      <c r="G486" s="113" t="inlineStr">
        <is>
          <t>Network Security QA intl</t>
        </is>
      </c>
      <c r="H486" s="113" t="inlineStr">
        <is>
          <t>Barak Ran</t>
        </is>
      </c>
      <c r="I486" s="113" t="inlineStr">
        <is>
          <t>Barak Ran</t>
        </is>
      </c>
      <c r="J486" s="114" t="inlineStr">
        <is>
          <t>Amit Gadol</t>
        </is>
      </c>
      <c r="K486" s="114" t="inlineStr">
        <is>
          <t>Dorit Dor</t>
        </is>
      </c>
      <c r="L486" s="113" t="inlineStr">
        <is>
          <t>Products - QA</t>
        </is>
      </c>
      <c r="M486" s="115" t="n">
        <v>1</v>
      </c>
      <c r="N486" s="151">
        <f>LEFT(CA486,3)</f>
        <v/>
      </c>
      <c r="O486" s="216" t="n">
        <v>41024</v>
      </c>
      <c r="P486" s="118">
        <f>($D$5-O486)/365</f>
        <v/>
      </c>
      <c r="Q486" s="119">
        <f>Q486</f>
        <v/>
      </c>
      <c r="R486" s="52" t="n"/>
      <c r="S486" s="120" t="inlineStr">
        <is>
          <t>Belarus</t>
        </is>
      </c>
      <c r="T486" s="120" t="inlineStr">
        <is>
          <t>USD</t>
        </is>
      </c>
      <c r="U486" s="120" t="n">
        <v>64500</v>
      </c>
      <c r="V486" s="120" t="n"/>
      <c r="W486" s="120" t="n"/>
      <c r="X486" s="120">
        <f>W486+V486+U486</f>
        <v/>
      </c>
      <c r="Y486" s="121" t="n"/>
      <c r="Z486" s="121" t="n"/>
      <c r="AA486" s="122" t="n"/>
      <c r="AB486" s="122" t="n"/>
      <c r="AC486" s="122" t="n"/>
      <c r="AD486" s="123">
        <f>AC486+AB486+AA486</f>
        <v/>
      </c>
      <c r="AE486" s="124">
        <f>IFERROR(AD486/X486-1,"")</f>
        <v/>
      </c>
      <c r="AF486" s="217">
        <f>IF(LOWER(T486)="ILS",12,1)*X486/VLOOKUP($T486,CPC_USDConversion_xlTbl[[Currency2]:[Units/1 USD]],2,FALSE)</f>
        <v/>
      </c>
      <c r="AG486" s="217">
        <f>IF(LOWER(T486)="ILS",12,1)*AD486/VLOOKUP($T486,CPC_USDConversion_xlTbl[[Currency2]:[Units/1 USD]],2,FALSE)</f>
        <v/>
      </c>
      <c r="AH486" s="126">
        <f>AF486/VLOOKUP($S486,'CP$'!$B$5:$D$74,2,FALSE)</f>
        <v/>
      </c>
      <c r="AI486" s="126">
        <f>AG486/VLOOKUP($S486,'CP$'!$B$5:$D$74,2,FALSE)</f>
        <v/>
      </c>
      <c r="AJ486" s="52" t="n"/>
      <c r="AK486" s="127" t="inlineStr">
        <is>
          <t>Regular</t>
        </is>
      </c>
      <c r="AL486" s="218" t="n">
        <v>3500</v>
      </c>
      <c r="AM486" s="129" t="n"/>
      <c r="AN486" s="121" t="n"/>
      <c r="AO486" s="130" t="n"/>
      <c r="AP486" s="131">
        <f>IFERROR(AO486/AM486,"")</f>
        <v/>
      </c>
      <c r="AQ486" s="219">
        <f>AO486*CC486</f>
        <v/>
      </c>
      <c r="AR486" s="219" t="n"/>
      <c r="AS486" s="220">
        <f>AQ486-AR486</f>
        <v/>
      </c>
      <c r="AT486" s="217">
        <f>AS486/VLOOKUP($T486,'USD Converstion'!$C$7:$D$174,2,FALSE)</f>
        <v/>
      </c>
      <c r="AU486" s="52" t="n"/>
      <c r="AV486" s="221" t="n">
        <v>43957</v>
      </c>
      <c r="AW486" s="222" t="n">
        <v>7895.961165048543</v>
      </c>
      <c r="AX486" s="222" t="n"/>
      <c r="AY486" s="223" t="n"/>
      <c r="AZ486" s="52" t="n"/>
      <c r="BA486" s="137" t="n"/>
      <c r="BB486" s="138" t="inlineStr">
        <is>
          <t xml:space="preserve"> </t>
        </is>
      </c>
      <c r="BC486" s="52" t="n"/>
      <c r="BD486" s="219" t="n">
        <v>40000</v>
      </c>
      <c r="BE486" s="219" t="n"/>
      <c r="BF486" s="219" t="n"/>
      <c r="BG486" s="120">
        <f>BF486+BE486+BD486</f>
        <v/>
      </c>
      <c r="BH486" s="217">
        <f>IF(LOWER(T486)="ILS",12,1)*BG486/VLOOKUP($T486,CPC_USDConversion_xlTbl[[Currency2]:[Units/1 USD]],2,FALSE)</f>
        <v/>
      </c>
      <c r="BI486" s="224">
        <f>BH486/VLOOKUP($S486,'CP$'!$B$5:$D$74,2,FALSE)</f>
        <v/>
      </c>
      <c r="BJ486" s="140" t="n">
        <v>20000</v>
      </c>
      <c r="BK486" s="140" t="n">
        <v>35000</v>
      </c>
      <c r="BL486" s="141">
        <f>IFERROR(U486/X486,"")</f>
        <v/>
      </c>
      <c r="BM486" s="141">
        <f>IFERROR(V486/X486,"")</f>
        <v/>
      </c>
      <c r="BN486" s="141">
        <f>IFERROR(W486/X486,"")</f>
        <v/>
      </c>
      <c r="BO486" s="141">
        <f>IFERROR(AA486/AD486,"")</f>
        <v/>
      </c>
      <c r="BP486" s="141">
        <f>IFERROR(AB486/AD486,"")</f>
        <v/>
      </c>
      <c r="BQ486" s="141">
        <f>IFERROR(AC486/AD486,"")</f>
        <v/>
      </c>
      <c r="BR486" s="119" t="n">
        <v>3</v>
      </c>
      <c r="BS486" s="119" t="n">
        <v>4</v>
      </c>
      <c r="BT486" s="119" t="n">
        <v>3</v>
      </c>
      <c r="BU486" s="119" t="n"/>
      <c r="BV486" s="119" t="n"/>
      <c r="BW486" s="119" t="n"/>
      <c r="BX486" s="119" t="n"/>
      <c r="BY486" s="119" t="n"/>
      <c r="BZ486" s="119" t="inlineStr">
        <is>
          <t>Employee</t>
        </is>
      </c>
      <c r="CA486" s="142" t="inlineStr">
        <is>
          <t>T41M</t>
        </is>
      </c>
      <c r="CB486" s="131" t="n">
        <v>1</v>
      </c>
      <c r="CC486" s="143">
        <f>IF(P486&gt;1,1,P486)*CB486</f>
        <v/>
      </c>
      <c r="CD486" s="143" t="n"/>
      <c r="CE486" s="222" t="n">
        <v>13767.8</v>
      </c>
      <c r="CF486" s="86" t="n"/>
      <c r="CG486" s="219" t="n">
        <v>43126.82926829268</v>
      </c>
      <c r="CH486" s="217">
        <f>IF(LOWER(T486)="ILS",12,1)*CG486/VLOOKUP($T486,CPC_USDConversion_xlTbl[[Currency2]:[Units/1 USD]],2,FALSE)</f>
        <v/>
      </c>
      <c r="CI486" s="225">
        <f>AF486</f>
        <v/>
      </c>
      <c r="CJ486" s="225">
        <f>IFERROR(CI486-CH486,"")</f>
        <v/>
      </c>
      <c r="CK486" s="140">
        <f>ROUND(AN486*CC486,-2)</f>
        <v/>
      </c>
      <c r="CL486" s="217">
        <f>CK486/VLOOKUP($T486,'USD Converstion'!$C$7:$D$174,2,FALSE)</f>
        <v/>
      </c>
      <c r="CM486" s="145">
        <f>IF(AD486&gt;X486,1,0)</f>
        <v/>
      </c>
      <c r="CN486" s="225">
        <f>IF(CM486&gt;0,AG486,0)</f>
        <v/>
      </c>
      <c r="CO486" s="225">
        <f>IF(CM486=0,0,AF486)</f>
        <v/>
      </c>
      <c r="CP486" s="146" t="n">
        <v>0</v>
      </c>
      <c r="CQ486" s="147" t="inlineStr">
        <is>
          <t>Regular</t>
        </is>
      </c>
      <c r="CR486" s="225">
        <f>AM486/VLOOKUP(T486,'USD Converstion'!$C$7:$D$174,2,FALSE)</f>
        <v/>
      </c>
      <c r="CS486" s="226">
        <f>AT486</f>
        <v/>
      </c>
      <c r="CT486" s="222" t="n">
        <v>0</v>
      </c>
      <c r="CU486" s="227" t="n"/>
      <c r="CV486" s="145">
        <f>IF(AX486&gt;0,1,0)</f>
        <v/>
      </c>
      <c r="CW486" s="145">
        <f>IF(AY486&gt;0,1,0)</f>
        <v/>
      </c>
      <c r="CX486" s="52" t="n">
        <v>0</v>
      </c>
      <c r="DM486">
        <f>IF(LOWER(T486)="ILS",12,1)*Y486/VLOOKUP($T486,CPC_USDConversion_xlTbl[[Currency2]:[Units/1 USD]],2,FALSE)</f>
        <v/>
      </c>
    </row>
    <row r="487">
      <c r="B487" s="113" t="n">
        <v>112915</v>
      </c>
      <c r="C487" s="113" t="n">
        <v>99114</v>
      </c>
      <c r="D487" s="113" t="n">
        <v>77396</v>
      </c>
      <c r="E487" s="114" t="inlineStr">
        <is>
          <t>Kirill Shmarlovski</t>
        </is>
      </c>
      <c r="F487" s="152" t="inlineStr">
        <is>
          <t>QA Automation Developer</t>
        </is>
      </c>
      <c r="G487" s="113" t="inlineStr">
        <is>
          <t>Network Security QA intl</t>
        </is>
      </c>
      <c r="H487" s="113" t="inlineStr">
        <is>
          <t>Barak Ran</t>
        </is>
      </c>
      <c r="I487" s="113" t="inlineStr">
        <is>
          <t>Barak Ran</t>
        </is>
      </c>
      <c r="J487" s="114" t="inlineStr">
        <is>
          <t>Amit Gadol</t>
        </is>
      </c>
      <c r="K487" s="114" t="inlineStr">
        <is>
          <t>Dorit Dor</t>
        </is>
      </c>
      <c r="L487" s="113" t="inlineStr">
        <is>
          <t>Products - QA</t>
        </is>
      </c>
      <c r="M487" s="115" t="n">
        <v>1</v>
      </c>
      <c r="N487" s="151">
        <f>LEFT(CA487,3)</f>
        <v/>
      </c>
      <c r="O487" s="216" t="n">
        <v>42310</v>
      </c>
      <c r="P487" s="118">
        <f>($D$5-O487)/365</f>
        <v/>
      </c>
      <c r="Q487" s="119">
        <f>Q487</f>
        <v/>
      </c>
      <c r="R487" s="52" t="n"/>
      <c r="S487" s="120" t="inlineStr">
        <is>
          <t>Belarus</t>
        </is>
      </c>
      <c r="T487" s="120" t="inlineStr">
        <is>
          <t>USD</t>
        </is>
      </c>
      <c r="U487" s="120" t="n">
        <v>50250</v>
      </c>
      <c r="V487" s="120" t="n"/>
      <c r="W487" s="120" t="n"/>
      <c r="X487" s="120">
        <f>W487+V487+U487</f>
        <v/>
      </c>
      <c r="Y487" s="121" t="n"/>
      <c r="Z487" s="121" t="n"/>
      <c r="AA487" s="122" t="n"/>
      <c r="AB487" s="122" t="n"/>
      <c r="AC487" s="122" t="n"/>
      <c r="AD487" s="123">
        <f>AC487+AB487+AA487</f>
        <v/>
      </c>
      <c r="AE487" s="124">
        <f>IFERROR(AD487/X487-1,"")</f>
        <v/>
      </c>
      <c r="AF487" s="217">
        <f>IF(LOWER(T487)="ILS",12,1)*X487/VLOOKUP($T487,CPC_USDConversion_xlTbl[[Currency2]:[Units/1 USD]],2,FALSE)</f>
        <v/>
      </c>
      <c r="AG487" s="217">
        <f>IF(LOWER(T487)="ILS",12,1)*AD487/VLOOKUP($T487,CPC_USDConversion_xlTbl[[Currency2]:[Units/1 USD]],2,FALSE)</f>
        <v/>
      </c>
      <c r="AH487" s="126">
        <f>AF487/VLOOKUP($S487,'CP$'!$B$5:$D$74,2,FALSE)</f>
        <v/>
      </c>
      <c r="AI487" s="126">
        <f>AG487/VLOOKUP($S487,'CP$'!$B$5:$D$74,2,FALSE)</f>
        <v/>
      </c>
      <c r="AJ487" s="52" t="n"/>
      <c r="AK487" s="127" t="inlineStr">
        <is>
          <t>Regular</t>
        </is>
      </c>
      <c r="AL487" s="218" t="n">
        <v>2500</v>
      </c>
      <c r="AM487" s="129" t="n"/>
      <c r="AN487" s="121" t="n"/>
      <c r="AO487" s="130" t="n"/>
      <c r="AP487" s="131">
        <f>IFERROR(AO487/AM487,"")</f>
        <v/>
      </c>
      <c r="AQ487" s="219">
        <f>AO487*CC487</f>
        <v/>
      </c>
      <c r="AR487" s="219" t="n"/>
      <c r="AS487" s="220">
        <f>AQ487-AR487</f>
        <v/>
      </c>
      <c r="AT487" s="217">
        <f>AS487/VLOOKUP($T487,'USD Converstion'!$C$7:$D$174,2,FALSE)</f>
        <v/>
      </c>
      <c r="AU487" s="52" t="n"/>
      <c r="AV487" s="221" t="n">
        <v>43957</v>
      </c>
      <c r="AW487" s="222" t="n">
        <v>5023.922330097087</v>
      </c>
      <c r="AX487" s="222" t="n"/>
      <c r="AY487" s="223" t="n"/>
      <c r="AZ487" s="52" t="n"/>
      <c r="BA487" s="137" t="inlineStr">
        <is>
          <t>November, 2020 - Status change from Employment Status:Employee to Employment Status:ULOA || November, 2020 - Status change from Employment Status:ULOA to Employment Status:Employee</t>
        </is>
      </c>
      <c r="BB487" s="138" t="inlineStr">
        <is>
          <t xml:space="preserve"> </t>
        </is>
      </c>
      <c r="BC487" s="52" t="n"/>
      <c r="BD487" s="219" t="n">
        <v>29300</v>
      </c>
      <c r="BE487" s="219" t="n"/>
      <c r="BF487" s="219" t="n"/>
      <c r="BG487" s="120">
        <f>BF487+BE487+BD487</f>
        <v/>
      </c>
      <c r="BH487" s="217">
        <f>IF(LOWER(T487)="ILS",12,1)*BG487/VLOOKUP($T487,CPC_USDConversion_xlTbl[[Currency2]:[Units/1 USD]],2,FALSE)</f>
        <v/>
      </c>
      <c r="BI487" s="224">
        <f>BH487/VLOOKUP($S487,'CP$'!$B$5:$D$74,2,FALSE)</f>
        <v/>
      </c>
      <c r="BJ487" s="140" t="n">
        <v>20000</v>
      </c>
      <c r="BK487" s="140" t="n">
        <v>44000</v>
      </c>
      <c r="BL487" s="141">
        <f>IFERROR(U487/X487,"")</f>
        <v/>
      </c>
      <c r="BM487" s="141">
        <f>IFERROR(V487/X487,"")</f>
        <v/>
      </c>
      <c r="BN487" s="141">
        <f>IFERROR(W487/X487,"")</f>
        <v/>
      </c>
      <c r="BO487" s="141">
        <f>IFERROR(AA487/AD487,"")</f>
        <v/>
      </c>
      <c r="BP487" s="141">
        <f>IFERROR(AB487/AD487,"")</f>
        <v/>
      </c>
      <c r="BQ487" s="141">
        <f>IFERROR(AC487/AD487,"")</f>
        <v/>
      </c>
      <c r="BR487" s="119" t="n">
        <v>4</v>
      </c>
      <c r="BS487" s="119" t="n">
        <v>4</v>
      </c>
      <c r="BT487" s="119" t="n">
        <v>5</v>
      </c>
      <c r="BU487" s="119" t="n"/>
      <c r="BV487" s="119" t="n"/>
      <c r="BW487" s="119" t="n"/>
      <c r="BX487" s="119" t="n"/>
      <c r="BY487" s="119" t="n"/>
      <c r="BZ487" s="119" t="inlineStr">
        <is>
          <t>Employee</t>
        </is>
      </c>
      <c r="CA487" s="142" t="inlineStr">
        <is>
          <t>D51P</t>
        </is>
      </c>
      <c r="CB487" s="131" t="n">
        <v>0.9166666666666666</v>
      </c>
      <c r="CC487" s="143">
        <f>IF(P487&gt;1,1,P487)*CB487</f>
        <v/>
      </c>
      <c r="CD487" s="143" t="n"/>
      <c r="CE487" s="222" t="n">
        <v>7662.08</v>
      </c>
      <c r="CF487" s="86" t="n"/>
      <c r="CG487" s="219" t="n">
        <v>32004.87804878049</v>
      </c>
      <c r="CH487" s="217">
        <f>IF(LOWER(T487)="ILS",12,1)*CG487/VLOOKUP($T487,CPC_USDConversion_xlTbl[[Currency2]:[Units/1 USD]],2,FALSE)</f>
        <v/>
      </c>
      <c r="CI487" s="225">
        <f>AF487</f>
        <v/>
      </c>
      <c r="CJ487" s="225">
        <f>IFERROR(CI487-CH487,"")</f>
        <v/>
      </c>
      <c r="CK487" s="140">
        <f>ROUND(AN487*CC487,-2)</f>
        <v/>
      </c>
      <c r="CL487" s="217">
        <f>CK487/VLOOKUP($T487,'USD Converstion'!$C$7:$D$174,2,FALSE)</f>
        <v/>
      </c>
      <c r="CM487" s="145">
        <f>IF(AD487&gt;X487,1,0)</f>
        <v/>
      </c>
      <c r="CN487" s="225">
        <f>IF(CM487&gt;0,AG487,0)</f>
        <v/>
      </c>
      <c r="CO487" s="225">
        <f>IF(CM487=0,0,AF487)</f>
        <v/>
      </c>
      <c r="CP487" s="146" t="n">
        <v>0</v>
      </c>
      <c r="CQ487" s="147" t="inlineStr">
        <is>
          <t>Regular</t>
        </is>
      </c>
      <c r="CR487" s="225">
        <f>AM487/VLOOKUP(T487,'USD Converstion'!$C$7:$D$174,2,FALSE)</f>
        <v/>
      </c>
      <c r="CS487" s="226">
        <f>AT487</f>
        <v/>
      </c>
      <c r="CT487" s="222" t="n">
        <v>0</v>
      </c>
      <c r="CU487" s="227" t="n"/>
      <c r="CV487" s="145">
        <f>IF(AX487&gt;0,1,0)</f>
        <v/>
      </c>
      <c r="CW487" s="145">
        <f>IF(AY487&gt;0,1,0)</f>
        <v/>
      </c>
      <c r="CX487" s="52" t="n">
        <v>0</v>
      </c>
      <c r="DM487">
        <f>IF(LOWER(T487)="ILS",12,1)*Y487/VLOOKUP($T487,CPC_USDConversion_xlTbl[[Currency2]:[Units/1 USD]],2,FALSE)</f>
        <v/>
      </c>
    </row>
    <row r="488">
      <c r="B488" s="113" t="n">
        <v>114412</v>
      </c>
      <c r="C488" s="113" t="n">
        <v>121911</v>
      </c>
      <c r="D488" s="113" t="n">
        <v>76696</v>
      </c>
      <c r="E488" s="114" t="inlineStr">
        <is>
          <t>Vadim Kraevsky</t>
        </is>
      </c>
      <c r="F488" s="152" t="inlineStr">
        <is>
          <t>QA Engineer</t>
        </is>
      </c>
      <c r="G488" s="113" t="inlineStr">
        <is>
          <t>Network Security QA intl</t>
        </is>
      </c>
      <c r="H488" s="113" t="inlineStr">
        <is>
          <t>Barak Ran</t>
        </is>
      </c>
      <c r="I488" s="113" t="inlineStr">
        <is>
          <t>Barak Ran</t>
        </is>
      </c>
      <c r="J488" s="114" t="inlineStr">
        <is>
          <t>Amit Gadol</t>
        </is>
      </c>
      <c r="K488" s="114" t="inlineStr">
        <is>
          <t>Dorit Dor</t>
        </is>
      </c>
      <c r="L488" s="113" t="inlineStr">
        <is>
          <t>Products - QA</t>
        </is>
      </c>
      <c r="M488" s="115" t="n">
        <v>1</v>
      </c>
      <c r="N488" s="151">
        <f>LEFT(CA488,3)</f>
        <v/>
      </c>
      <c r="O488" s="216" t="n">
        <v>43206</v>
      </c>
      <c r="P488" s="118">
        <f>($D$5-O488)/365</f>
        <v/>
      </c>
      <c r="Q488" s="119">
        <f>Q488</f>
        <v/>
      </c>
      <c r="R488" s="52" t="n"/>
      <c r="S488" s="120" t="inlineStr">
        <is>
          <t>Belarus</t>
        </is>
      </c>
      <c r="T488" s="120" t="inlineStr">
        <is>
          <t>USD</t>
        </is>
      </c>
      <c r="U488" s="120" t="n">
        <v>32750</v>
      </c>
      <c r="V488" s="120" t="n"/>
      <c r="W488" s="120" t="n"/>
      <c r="X488" s="120">
        <f>W488+V488+U488</f>
        <v/>
      </c>
      <c r="Y488" s="121" t="n"/>
      <c r="Z488" s="121" t="n"/>
      <c r="AA488" s="122" t="n"/>
      <c r="AB488" s="122" t="n"/>
      <c r="AC488" s="122" t="n"/>
      <c r="AD488" s="123">
        <f>AC488+AB488+AA488</f>
        <v/>
      </c>
      <c r="AE488" s="124">
        <f>IFERROR(AD488/X488-1,"")</f>
        <v/>
      </c>
      <c r="AF488" s="217">
        <f>IF(LOWER(T488)="ILS",12,1)*X488/VLOOKUP($T488,CPC_USDConversion_xlTbl[[Currency2]:[Units/1 USD]],2,FALSE)</f>
        <v/>
      </c>
      <c r="AG488" s="217">
        <f>IF(LOWER(T488)="ILS",12,1)*AD488/VLOOKUP($T488,CPC_USDConversion_xlTbl[[Currency2]:[Units/1 USD]],2,FALSE)</f>
        <v/>
      </c>
      <c r="AH488" s="126">
        <f>AF488/VLOOKUP($S488,'CP$'!$B$5:$D$74,2,FALSE)</f>
        <v/>
      </c>
      <c r="AI488" s="126">
        <f>AG488/VLOOKUP($S488,'CP$'!$B$5:$D$74,2,FALSE)</f>
        <v/>
      </c>
      <c r="AJ488" s="52" t="n"/>
      <c r="AK488" s="127" t="inlineStr">
        <is>
          <t>Regular</t>
        </is>
      </c>
      <c r="AL488" s="218" t="n">
        <v>1200</v>
      </c>
      <c r="AM488" s="129" t="n"/>
      <c r="AN488" s="121" t="n"/>
      <c r="AO488" s="130" t="n"/>
      <c r="AP488" s="131">
        <f>IFERROR(AO488/AM488,"")</f>
        <v/>
      </c>
      <c r="AQ488" s="219">
        <f>AO488*CC488</f>
        <v/>
      </c>
      <c r="AR488" s="219" t="n"/>
      <c r="AS488" s="220">
        <f>AQ488-AR488</f>
        <v/>
      </c>
      <c r="AT488" s="217">
        <f>AS488/VLOOKUP($T488,'USD Converstion'!$C$7:$D$174,2,FALSE)</f>
        <v/>
      </c>
      <c r="AU488" s="52" t="n"/>
      <c r="AV488" s="221" t="n"/>
      <c r="AW488" s="222" t="n"/>
      <c r="AX488" s="222" t="n"/>
      <c r="AY488" s="223" t="n"/>
      <c r="AZ488" s="52" t="n"/>
      <c r="BA488" s="137" t="n"/>
      <c r="BB488" s="138" t="inlineStr">
        <is>
          <t xml:space="preserve"> </t>
        </is>
      </c>
      <c r="BC488" s="52" t="n"/>
      <c r="BD488" s="219" t="n">
        <v>16750</v>
      </c>
      <c r="BE488" s="219" t="n"/>
      <c r="BF488" s="219" t="n"/>
      <c r="BG488" s="120">
        <f>BF488+BE488+BD488</f>
        <v/>
      </c>
      <c r="BH488" s="217">
        <f>IF(LOWER(T488)="ILS",12,1)*BG488/VLOOKUP($T488,CPC_USDConversion_xlTbl[[Currency2]:[Units/1 USD]],2,FALSE)</f>
        <v/>
      </c>
      <c r="BI488" s="224">
        <f>BH488/VLOOKUP($S488,'CP$'!$B$5:$D$74,2,FALSE)</f>
        <v/>
      </c>
      <c r="BJ488" s="140" t="n">
        <v>10000</v>
      </c>
      <c r="BK488" s="140" t="n">
        <v>21000</v>
      </c>
      <c r="BL488" s="141">
        <f>IFERROR(U488/X488,"")</f>
        <v/>
      </c>
      <c r="BM488" s="141">
        <f>IFERROR(V488/X488,"")</f>
        <v/>
      </c>
      <c r="BN488" s="141">
        <f>IFERROR(W488/X488,"")</f>
        <v/>
      </c>
      <c r="BO488" s="141">
        <f>IFERROR(AA488/AD488,"")</f>
        <v/>
      </c>
      <c r="BP488" s="141">
        <f>IFERROR(AB488/AD488,"")</f>
        <v/>
      </c>
      <c r="BQ488" s="141">
        <f>IFERROR(AC488/AD488,"")</f>
        <v/>
      </c>
      <c r="BR488" s="119" t="n">
        <v>3</v>
      </c>
      <c r="BS488" s="119" t="n">
        <v>3</v>
      </c>
      <c r="BT488" s="119" t="n">
        <v>4</v>
      </c>
      <c r="BU488" s="119" t="n"/>
      <c r="BV488" s="119" t="n"/>
      <c r="BW488" s="119" t="n"/>
      <c r="BX488" s="119" t="n"/>
      <c r="BY488" s="119" t="n"/>
      <c r="BZ488" s="119" t="inlineStr">
        <is>
          <t>Employee</t>
        </is>
      </c>
      <c r="CA488" s="142" t="inlineStr">
        <is>
          <t>T56P</t>
        </is>
      </c>
      <c r="CB488" s="131" t="n">
        <v>1</v>
      </c>
      <c r="CC488" s="143">
        <f>IF(P488&gt;1,1,P488)*CB488</f>
        <v/>
      </c>
      <c r="CD488" s="143" t="n"/>
      <c r="CE488" s="222" t="n"/>
      <c r="CF488" s="86" t="n"/>
      <c r="CG488" s="219" t="n">
        <v>18346.34146341464</v>
      </c>
      <c r="CH488" s="217">
        <f>IF(LOWER(T488)="ILS",12,1)*CG488/VLOOKUP($T488,CPC_USDConversion_xlTbl[[Currency2]:[Units/1 USD]],2,FALSE)</f>
        <v/>
      </c>
      <c r="CI488" s="225">
        <f>AF488</f>
        <v/>
      </c>
      <c r="CJ488" s="225">
        <f>IFERROR(CI488-CH488,"")</f>
        <v/>
      </c>
      <c r="CK488" s="140">
        <f>ROUND(AN488*CC488,-2)</f>
        <v/>
      </c>
      <c r="CL488" s="217">
        <f>CK488/VLOOKUP($T488,'USD Converstion'!$C$7:$D$174,2,FALSE)</f>
        <v/>
      </c>
      <c r="CM488" s="145">
        <f>IF(AD488&gt;X488,1,0)</f>
        <v/>
      </c>
      <c r="CN488" s="225">
        <f>IF(CM488&gt;0,AG488,0)</f>
        <v/>
      </c>
      <c r="CO488" s="225">
        <f>IF(CM488=0,0,AF488)</f>
        <v/>
      </c>
      <c r="CP488" s="146" t="n">
        <v>0</v>
      </c>
      <c r="CQ488" s="147" t="inlineStr">
        <is>
          <t>Regular</t>
        </is>
      </c>
      <c r="CR488" s="225">
        <f>AM488/VLOOKUP(T488,'USD Converstion'!$C$7:$D$174,2,FALSE)</f>
        <v/>
      </c>
      <c r="CS488" s="226">
        <f>AT488</f>
        <v/>
      </c>
      <c r="CT488" s="222" t="n">
        <v>0</v>
      </c>
      <c r="CU488" s="227" t="n"/>
      <c r="CV488" s="145">
        <f>IF(AX488&gt;0,1,0)</f>
        <v/>
      </c>
      <c r="CW488" s="145">
        <f>IF(AY488&gt;0,1,0)</f>
        <v/>
      </c>
      <c r="CX488" s="52" t="n">
        <v>0</v>
      </c>
      <c r="DM488">
        <f>IF(LOWER(T488)="ILS",12,1)*Y488/VLOOKUP($T488,CPC_USDConversion_xlTbl[[Currency2]:[Units/1 USD]],2,FALSE)</f>
        <v/>
      </c>
    </row>
    <row r="489">
      <c r="B489" s="113" t="n">
        <v>119640</v>
      </c>
      <c r="C489" s="113" t="n">
        <v>28236</v>
      </c>
      <c r="D489" s="113" t="n">
        <v>57592</v>
      </c>
      <c r="E489" s="114" t="inlineStr">
        <is>
          <t>Viachaslau Kraskouski</t>
        </is>
      </c>
      <c r="F489" s="152" t="inlineStr">
        <is>
          <t>QA Engineer</t>
        </is>
      </c>
      <c r="G489" s="113" t="inlineStr">
        <is>
          <t>Network Security QA intl</t>
        </is>
      </c>
      <c r="H489" s="113" t="inlineStr">
        <is>
          <t>Barak Ran</t>
        </is>
      </c>
      <c r="I489" s="113" t="inlineStr">
        <is>
          <t>Barak Ran</t>
        </is>
      </c>
      <c r="J489" s="114" t="inlineStr">
        <is>
          <t>Amit Gadol</t>
        </is>
      </c>
      <c r="K489" s="114" t="inlineStr">
        <is>
          <t>Dorit Dor</t>
        </is>
      </c>
      <c r="L489" s="113" t="inlineStr">
        <is>
          <t>Products - QA</t>
        </is>
      </c>
      <c r="M489" s="115" t="n">
        <v>1</v>
      </c>
      <c r="N489" s="151">
        <f>LEFT(CA489,3)</f>
        <v/>
      </c>
      <c r="O489" s="216" t="n">
        <v>42716</v>
      </c>
      <c r="P489" s="118">
        <f>($D$5-O489)/365</f>
        <v/>
      </c>
      <c r="Q489" s="119">
        <f>Q489</f>
        <v/>
      </c>
      <c r="R489" s="52" t="n"/>
      <c r="S489" s="120" t="inlineStr">
        <is>
          <t>Belarus</t>
        </is>
      </c>
      <c r="T489" s="120" t="inlineStr">
        <is>
          <t>USD</t>
        </is>
      </c>
      <c r="U489" s="120" t="n">
        <v>45125</v>
      </c>
      <c r="V489" s="120" t="n"/>
      <c r="W489" s="120" t="n"/>
      <c r="X489" s="120">
        <f>W489+V489+U489</f>
        <v/>
      </c>
      <c r="Y489" s="121" t="n"/>
      <c r="Z489" s="121" t="n"/>
      <c r="AA489" s="122" t="n"/>
      <c r="AB489" s="122" t="n"/>
      <c r="AC489" s="122" t="n"/>
      <c r="AD489" s="123">
        <f>AC489+AB489+AA489</f>
        <v/>
      </c>
      <c r="AE489" s="124">
        <f>IFERROR(AD489/X489-1,"")</f>
        <v/>
      </c>
      <c r="AF489" s="217">
        <f>IF(LOWER(T489)="ILS",12,1)*X489/VLOOKUP($T489,CPC_USDConversion_xlTbl[[Currency2]:[Units/1 USD]],2,FALSE)</f>
        <v/>
      </c>
      <c r="AG489" s="217">
        <f>IF(LOWER(T489)="ILS",12,1)*AD489/VLOOKUP($T489,CPC_USDConversion_xlTbl[[Currency2]:[Units/1 USD]],2,FALSE)</f>
        <v/>
      </c>
      <c r="AH489" s="126">
        <f>AF489/VLOOKUP($S489,'CP$'!$B$5:$D$74,2,FALSE)</f>
        <v/>
      </c>
      <c r="AI489" s="126">
        <f>AG489/VLOOKUP($S489,'CP$'!$B$5:$D$74,2,FALSE)</f>
        <v/>
      </c>
      <c r="AJ489" s="52" t="n"/>
      <c r="AK489" s="127" t="inlineStr">
        <is>
          <t>Regular</t>
        </is>
      </c>
      <c r="AL489" s="218" t="n">
        <v>2900</v>
      </c>
      <c r="AM489" s="129" t="n"/>
      <c r="AN489" s="121" t="n"/>
      <c r="AO489" s="130" t="n"/>
      <c r="AP489" s="131">
        <f>IFERROR(AO489/AM489,"")</f>
        <v/>
      </c>
      <c r="AQ489" s="219">
        <f>AO489*CC489</f>
        <v/>
      </c>
      <c r="AR489" s="219" t="n"/>
      <c r="AS489" s="220">
        <f>AQ489-AR489</f>
        <v/>
      </c>
      <c r="AT489" s="217">
        <f>AS489/VLOOKUP($T489,'USD Converstion'!$C$7:$D$174,2,FALSE)</f>
        <v/>
      </c>
      <c r="AU489" s="52" t="n"/>
      <c r="AV489" s="221" t="n">
        <v>43615</v>
      </c>
      <c r="AW489" s="222" t="n">
        <v>5011.815533980583</v>
      </c>
      <c r="AX489" s="222" t="n"/>
      <c r="AY489" s="223" t="n"/>
      <c r="AZ489" s="52" t="n"/>
      <c r="BA489" s="137" t="n"/>
      <c r="BB489" s="138" t="inlineStr">
        <is>
          <t xml:space="preserve"> </t>
        </is>
      </c>
      <c r="BC489" s="52" t="n"/>
      <c r="BD489" s="219" t="n">
        <v>25500</v>
      </c>
      <c r="BE489" s="219" t="n"/>
      <c r="BF489" s="219" t="n"/>
      <c r="BG489" s="120">
        <f>BF489+BE489+BD489</f>
        <v/>
      </c>
      <c r="BH489" s="217">
        <f>IF(LOWER(T489)="ILS",12,1)*BG489/VLOOKUP($T489,CPC_USDConversion_xlTbl[[Currency2]:[Units/1 USD]],2,FALSE)</f>
        <v/>
      </c>
      <c r="BI489" s="224">
        <f>BH489/VLOOKUP($S489,'CP$'!$B$5:$D$74,2,FALSE)</f>
        <v/>
      </c>
      <c r="BJ489" s="140" t="n">
        <v>18000</v>
      </c>
      <c r="BK489" s="140" t="n">
        <v>30000</v>
      </c>
      <c r="BL489" s="141">
        <f>IFERROR(U489/X489,"")</f>
        <v/>
      </c>
      <c r="BM489" s="141">
        <f>IFERROR(V489/X489,"")</f>
        <v/>
      </c>
      <c r="BN489" s="141">
        <f>IFERROR(W489/X489,"")</f>
        <v/>
      </c>
      <c r="BO489" s="141">
        <f>IFERROR(AA489/AD489,"")</f>
        <v/>
      </c>
      <c r="BP489" s="141">
        <f>IFERROR(AB489/AD489,"")</f>
        <v/>
      </c>
      <c r="BQ489" s="141">
        <f>IFERROR(AC489/AD489,"")</f>
        <v/>
      </c>
      <c r="BR489" s="119" t="n">
        <v>4</v>
      </c>
      <c r="BS489" s="119" t="n">
        <v>5</v>
      </c>
      <c r="BT489" s="119" t="n">
        <v>4</v>
      </c>
      <c r="BU489" s="119" t="n"/>
      <c r="BV489" s="119" t="n"/>
      <c r="BW489" s="119" t="n"/>
      <c r="BX489" s="119" t="n"/>
      <c r="BY489" s="119" t="n"/>
      <c r="BZ489" s="119" t="inlineStr">
        <is>
          <t>Employee</t>
        </is>
      </c>
      <c r="CA489" s="142" t="inlineStr">
        <is>
          <t>T46P</t>
        </is>
      </c>
      <c r="CB489" s="131" t="n">
        <v>1</v>
      </c>
      <c r="CC489" s="143">
        <f>IF(P489&gt;1,1,P489)*CB489</f>
        <v/>
      </c>
      <c r="CD489" s="143" t="n"/>
      <c r="CE489" s="222" t="n">
        <v>3950.76</v>
      </c>
      <c r="CF489" s="86" t="n"/>
      <c r="CG489" s="219" t="n">
        <v>28004.87804878049</v>
      </c>
      <c r="CH489" s="217">
        <f>IF(LOWER(T489)="ILS",12,1)*CG489/VLOOKUP($T489,CPC_USDConversion_xlTbl[[Currency2]:[Units/1 USD]],2,FALSE)</f>
        <v/>
      </c>
      <c r="CI489" s="225">
        <f>AF489</f>
        <v/>
      </c>
      <c r="CJ489" s="225">
        <f>IFERROR(CI489-CH489,"")</f>
        <v/>
      </c>
      <c r="CK489" s="140">
        <f>ROUND(AN489*CC489,-2)</f>
        <v/>
      </c>
      <c r="CL489" s="217">
        <f>CK489/VLOOKUP($T489,'USD Converstion'!$C$7:$D$174,2,FALSE)</f>
        <v/>
      </c>
      <c r="CM489" s="145">
        <f>IF(AD489&gt;X489,1,0)</f>
        <v/>
      </c>
      <c r="CN489" s="225">
        <f>IF(CM489&gt;0,AG489,0)</f>
        <v/>
      </c>
      <c r="CO489" s="225">
        <f>IF(CM489=0,0,AF489)</f>
        <v/>
      </c>
      <c r="CP489" s="146" t="n">
        <v>0</v>
      </c>
      <c r="CQ489" s="147" t="inlineStr">
        <is>
          <t>Regular</t>
        </is>
      </c>
      <c r="CR489" s="225">
        <f>AM489/VLOOKUP(T489,'USD Converstion'!$C$7:$D$174,2,FALSE)</f>
        <v/>
      </c>
      <c r="CS489" s="226">
        <f>AT489</f>
        <v/>
      </c>
      <c r="CT489" s="222" t="n">
        <v>0</v>
      </c>
      <c r="CU489" s="227" t="n"/>
      <c r="CV489" s="145">
        <f>IF(AX489&gt;0,1,0)</f>
        <v/>
      </c>
      <c r="CW489" s="145">
        <f>IF(AY489&gt;0,1,0)</f>
        <v/>
      </c>
      <c r="CX489" s="52" t="n">
        <v>0</v>
      </c>
      <c r="DM489">
        <f>IF(LOWER(T489)="ILS",12,1)*Y489/VLOOKUP($T489,CPC_USDConversion_xlTbl[[Currency2]:[Units/1 USD]],2,FALSE)</f>
        <v/>
      </c>
    </row>
    <row r="490">
      <c r="B490" s="113" t="n">
        <v>139548</v>
      </c>
      <c r="C490" s="113" t="n">
        <v>52324</v>
      </c>
      <c r="D490" s="113" t="n"/>
      <c r="E490" s="114" t="inlineStr">
        <is>
          <t>Adam Du</t>
        </is>
      </c>
      <c r="F490" s="152" t="inlineStr">
        <is>
          <t>Major Account Manager</t>
        </is>
      </c>
      <c r="G490" s="113" t="inlineStr">
        <is>
          <t>China Sales Team</t>
        </is>
      </c>
      <c r="H490" s="113" t="inlineStr">
        <is>
          <t>Stone Chen</t>
        </is>
      </c>
      <c r="I490" s="113" t="inlineStr">
        <is>
          <t>Argon Ho</t>
        </is>
      </c>
      <c r="J490" s="114" t="inlineStr">
        <is>
          <t>Sharat Sinha</t>
        </is>
      </c>
      <c r="K490" s="114" t="inlineStr">
        <is>
          <t>Sharat Sinha</t>
        </is>
      </c>
      <c r="L490" s="113" t="inlineStr">
        <is>
          <t>APAC Sales</t>
        </is>
      </c>
      <c r="M490" s="115" t="n">
        <v>1</v>
      </c>
      <c r="N490" s="151">
        <f>LEFT(CA490,3)</f>
        <v/>
      </c>
      <c r="O490" s="216" t="n">
        <v>41078</v>
      </c>
      <c r="P490" s="118">
        <f>($D$5-O490)/365</f>
        <v/>
      </c>
      <c r="Q490" s="119">
        <f>Q490</f>
        <v/>
      </c>
      <c r="R490" s="52" t="n"/>
      <c r="S490" s="120" t="inlineStr">
        <is>
          <t>China</t>
        </is>
      </c>
      <c r="T490" s="120" t="inlineStr">
        <is>
          <t>CNY</t>
        </is>
      </c>
      <c r="U490" s="120" t="n">
        <v>411200</v>
      </c>
      <c r="V490" s="120" t="n">
        <v>195063.6363636364</v>
      </c>
      <c r="W490" s="120" t="n"/>
      <c r="X490" s="120">
        <f>W490+V490+U490</f>
        <v/>
      </c>
      <c r="Y490" s="121" t="n"/>
      <c r="Z490" s="121" t="n"/>
      <c r="AA490" s="122" t="n"/>
      <c r="AB490" s="122" t="n"/>
      <c r="AC490" s="122" t="n"/>
      <c r="AD490" s="123">
        <f>AC490+AB490+AA490</f>
        <v/>
      </c>
      <c r="AE490" s="124">
        <f>IFERROR(AD490/X490-1,"")</f>
        <v/>
      </c>
      <c r="AF490" s="217">
        <f>IF(LOWER(T490)="ILS",12,1)*X490/VLOOKUP($T490,CPC_USDConversion_xlTbl[[Currency2]:[Units/1 USD]],2,FALSE)</f>
        <v/>
      </c>
      <c r="AG490" s="217">
        <f>IF(LOWER(T490)="ILS",12,1)*AD490/VLOOKUP($T490,CPC_USDConversion_xlTbl[[Currency2]:[Units/1 USD]],2,FALSE)</f>
        <v/>
      </c>
      <c r="AH490" s="126">
        <f>AF490/VLOOKUP($S490,'CP$'!$B$5:$D$74,2,FALSE)</f>
        <v/>
      </c>
      <c r="AI490" s="126">
        <f>AG490/VLOOKUP($S490,'CP$'!$B$5:$D$74,2,FALSE)</f>
        <v/>
      </c>
      <c r="AJ490" s="52" t="n"/>
      <c r="AK490" s="127" t="inlineStr">
        <is>
          <t>Sales Variable</t>
        </is>
      </c>
      <c r="AL490" s="218" t="n"/>
      <c r="AM490" s="129" t="n"/>
      <c r="AN490" s="121" t="n"/>
      <c r="AO490" s="130" t="n"/>
      <c r="AP490" s="131">
        <f>IFERROR(AO490/AM490,"")</f>
        <v/>
      </c>
      <c r="AQ490" s="219">
        <f>AO490*CC490</f>
        <v/>
      </c>
      <c r="AR490" s="219" t="n"/>
      <c r="AS490" s="220">
        <f>AQ490-AR490</f>
        <v/>
      </c>
      <c r="AT490" s="217">
        <f>AS490/VLOOKUP($T490,'USD Converstion'!$C$7:$D$174,2,FALSE)</f>
        <v/>
      </c>
      <c r="AU490" s="52" t="n"/>
      <c r="AV490" s="221" t="n">
        <v>43957</v>
      </c>
      <c r="AW490" s="222" t="n">
        <v>9844.844660194174</v>
      </c>
      <c r="AX490" s="222" t="n"/>
      <c r="AY490" s="223" t="n"/>
      <c r="AZ490" s="52" t="n"/>
      <c r="BA490" s="137" t="n"/>
      <c r="BB490" s="138" t="inlineStr">
        <is>
          <t xml:space="preserve"> </t>
        </is>
      </c>
      <c r="BC490" s="52" t="n"/>
      <c r="BD490" s="219" t="n">
        <v>309000</v>
      </c>
      <c r="BE490" s="219" t="n">
        <v>206000</v>
      </c>
      <c r="BF490" s="219" t="n"/>
      <c r="BG490" s="120">
        <f>BF490+BE490+BD490</f>
        <v/>
      </c>
      <c r="BH490" s="217">
        <f>IF(LOWER(T490)="ILS",12,1)*BG490/VLOOKUP($T490,CPC_USDConversion_xlTbl[[Currency2]:[Units/1 USD]],2,FALSE)</f>
        <v/>
      </c>
      <c r="BI490" s="224">
        <f>BH490/VLOOKUP($S490,'CP$'!$B$5:$D$74,2,FALSE)</f>
        <v/>
      </c>
      <c r="BJ490" s="140" t="n">
        <v>400000</v>
      </c>
      <c r="BK490" s="140" t="n">
        <v>700000</v>
      </c>
      <c r="BL490" s="141">
        <f>IFERROR(U490/X490,"")</f>
        <v/>
      </c>
      <c r="BM490" s="141">
        <f>IFERROR(V490/X490,"")</f>
        <v/>
      </c>
      <c r="BN490" s="141">
        <f>IFERROR(W490/X490,"")</f>
        <v/>
      </c>
      <c r="BO490" s="141">
        <f>IFERROR(AA490/AD490,"")</f>
        <v/>
      </c>
      <c r="BP490" s="141">
        <f>IFERROR(AB490/AD490,"")</f>
        <v/>
      </c>
      <c r="BQ490" s="141">
        <f>IFERROR(AC490/AD490,"")</f>
        <v/>
      </c>
      <c r="BR490" s="119" t="n">
        <v>3</v>
      </c>
      <c r="BS490" s="119" t="n">
        <v>3</v>
      </c>
      <c r="BT490" s="119" t="n">
        <v>4</v>
      </c>
      <c r="BU490" s="119" t="n"/>
      <c r="BV490" s="119" t="n"/>
      <c r="BW490" s="119" t="n"/>
      <c r="BX490" s="119" t="n"/>
      <c r="BY490" s="119" t="n"/>
      <c r="BZ490" s="119" t="inlineStr">
        <is>
          <t>Employee</t>
        </is>
      </c>
      <c r="CA490" s="142" t="inlineStr">
        <is>
          <t>S53P</t>
        </is>
      </c>
      <c r="CB490" s="131" t="n">
        <v>1</v>
      </c>
      <c r="CC490" s="143">
        <f>IF(P490&gt;1,1,P490)*CB490</f>
        <v/>
      </c>
      <c r="CD490" s="143" t="n"/>
      <c r="CE490" s="222" t="n">
        <v>27415.88</v>
      </c>
      <c r="CF490" s="86" t="n"/>
      <c r="CG490" s="219" t="n">
        <v>522736.5853658537</v>
      </c>
      <c r="CH490" s="217">
        <f>IF(LOWER(T490)="ILS",12,1)*CG490/VLOOKUP($T490,CPC_USDConversion_xlTbl[[Currency2]:[Units/1 USD]],2,FALSE)</f>
        <v/>
      </c>
      <c r="CI490" s="225">
        <f>AF490</f>
        <v/>
      </c>
      <c r="CJ490" s="225">
        <f>IFERROR(CI490-CH490,"")</f>
        <v/>
      </c>
      <c r="CK490" s="140">
        <f>ROUND(AN490*CC490,-2)</f>
        <v/>
      </c>
      <c r="CL490" s="217">
        <f>CK490/VLOOKUP($T490,'USD Converstion'!$C$7:$D$174,2,FALSE)</f>
        <v/>
      </c>
      <c r="CM490" s="145">
        <f>IF(AD490&gt;X490,1,0)</f>
        <v/>
      </c>
      <c r="CN490" s="225">
        <f>IF(CM490&gt;0,AG490,0)</f>
        <v/>
      </c>
      <c r="CO490" s="225">
        <f>IF(CM490=0,0,AF490)</f>
        <v/>
      </c>
      <c r="CP490" s="146" t="n">
        <v>0</v>
      </c>
      <c r="CQ490" s="147" t="inlineStr">
        <is>
          <t>Regular</t>
        </is>
      </c>
      <c r="CR490" s="225">
        <f>AM490/VLOOKUP(T490,'USD Converstion'!$C$7:$D$174,2,FALSE)</f>
        <v/>
      </c>
      <c r="CS490" s="226">
        <f>AT490</f>
        <v/>
      </c>
      <c r="CT490" s="222" t="n">
        <v>0</v>
      </c>
      <c r="CU490" s="227" t="n"/>
      <c r="CV490" s="145">
        <f>IF(AX490&gt;0,1,0)</f>
        <v/>
      </c>
      <c r="CW490" s="145">
        <f>IF(AY490&gt;0,1,0)</f>
        <v/>
      </c>
      <c r="CX490" s="52" t="n">
        <v>0</v>
      </c>
      <c r="DM490">
        <f>IF(LOWER(T490)="ILS",12,1)*Y490/VLOOKUP($T490,CPC_USDConversion_xlTbl[[Currency2]:[Units/1 USD]],2,FALSE)</f>
        <v/>
      </c>
    </row>
    <row r="491">
      <c r="B491" s="113" t="n">
        <v>134943</v>
      </c>
      <c r="C491" s="113" t="n">
        <v>57653</v>
      </c>
      <c r="D491" s="113" t="n">
        <v>37714</v>
      </c>
      <c r="E491" s="114" t="inlineStr">
        <is>
          <t>Emily Gu</t>
        </is>
      </c>
      <c r="F491" s="152" t="inlineStr">
        <is>
          <t>Channel Account Manager</t>
        </is>
      </c>
      <c r="G491" s="113" t="inlineStr">
        <is>
          <t>Greater China Channels</t>
        </is>
      </c>
      <c r="H491" s="113" t="inlineStr">
        <is>
          <t>Harry Wong</t>
        </is>
      </c>
      <c r="I491" s="113" t="inlineStr">
        <is>
          <t>Argon Ho</t>
        </is>
      </c>
      <c r="J491" s="114" t="inlineStr">
        <is>
          <t>Sharat Sinha</t>
        </is>
      </c>
      <c r="K491" s="114" t="inlineStr">
        <is>
          <t>Sharat Sinha</t>
        </is>
      </c>
      <c r="L491" s="113" t="inlineStr">
        <is>
          <t>APAC Sales</t>
        </is>
      </c>
      <c r="M491" s="115" t="n">
        <v>1</v>
      </c>
      <c r="N491" s="151">
        <f>LEFT(CA491,3)</f>
        <v/>
      </c>
      <c r="O491" s="216" t="n">
        <v>43391</v>
      </c>
      <c r="P491" s="118">
        <f>($D$5-O491)/365</f>
        <v/>
      </c>
      <c r="Q491" s="119">
        <f>Q491</f>
        <v/>
      </c>
      <c r="R491" s="52" t="n"/>
      <c r="S491" s="120" t="inlineStr">
        <is>
          <t>Taiwan</t>
        </is>
      </c>
      <c r="T491" s="120" t="inlineStr">
        <is>
          <t>TWD</t>
        </is>
      </c>
      <c r="U491" s="120" t="n">
        <v>1509500</v>
      </c>
      <c r="V491" s="120" t="n">
        <v>727572.7272727272</v>
      </c>
      <c r="W491" s="120" t="n"/>
      <c r="X491" s="120">
        <f>W491+V491+U491</f>
        <v/>
      </c>
      <c r="Y491" s="121" t="n"/>
      <c r="Z491" s="121" t="n"/>
      <c r="AA491" s="122" t="n"/>
      <c r="AB491" s="122" t="n"/>
      <c r="AC491" s="122" t="n"/>
      <c r="AD491" s="123">
        <f>AC491+AB491+AA491</f>
        <v/>
      </c>
      <c r="AE491" s="124">
        <f>IFERROR(AD491/X491-1,"")</f>
        <v/>
      </c>
      <c r="AF491" s="217">
        <f>IF(LOWER(T491)="ILS",12,1)*X491/VLOOKUP($T491,CPC_USDConversion_xlTbl[[Currency2]:[Units/1 USD]],2,FALSE)</f>
        <v/>
      </c>
      <c r="AG491" s="217">
        <f>IF(LOWER(T491)="ILS",12,1)*AD491/VLOOKUP($T491,CPC_USDConversion_xlTbl[[Currency2]:[Units/1 USD]],2,FALSE)</f>
        <v/>
      </c>
      <c r="AH491" s="126">
        <f>AF491/VLOOKUP($S491,'CP$'!$B$5:$D$74,2,FALSE)</f>
        <v/>
      </c>
      <c r="AI491" s="126">
        <f>AG491/VLOOKUP($S491,'CP$'!$B$5:$D$74,2,FALSE)</f>
        <v/>
      </c>
      <c r="AJ491" s="52" t="n"/>
      <c r="AK491" s="127" t="inlineStr">
        <is>
          <t>Sales Variable</t>
        </is>
      </c>
      <c r="AL491" s="218" t="n"/>
      <c r="AM491" s="129" t="n"/>
      <c r="AN491" s="121" t="n"/>
      <c r="AO491" s="130" t="n"/>
      <c r="AP491" s="131">
        <f>IFERROR(AO491/AM491,"")</f>
        <v/>
      </c>
      <c r="AQ491" s="219">
        <f>AO491*CC491</f>
        <v/>
      </c>
      <c r="AR491" s="219" t="n"/>
      <c r="AS491" s="220">
        <f>AQ491-AR491</f>
        <v/>
      </c>
      <c r="AT491" s="217">
        <f>AS491/VLOOKUP($T491,'USD Converstion'!$C$7:$D$174,2,FALSE)</f>
        <v/>
      </c>
      <c r="AU491" s="52" t="n"/>
      <c r="AV491" s="221" t="n">
        <v>43957</v>
      </c>
      <c r="AW491" s="222" t="n">
        <v>9844.844660194174</v>
      </c>
      <c r="AX491" s="222" t="n"/>
      <c r="AY491" s="223" t="n"/>
      <c r="AZ491" s="52" t="n"/>
      <c r="BA491" s="137" t="inlineStr">
        <is>
          <t>Jan 1, 2021 - EL Comp update from 938,000 base + 462,000 commission (1,400,000 OTE) to 1,200,00 base + 800,000 commission (2,000,000 OTE). JS from S61P to S51P. Title from  Sales Associate to Channel Account Manager.</t>
        </is>
      </c>
      <c r="BB491" s="138" t="inlineStr">
        <is>
          <t xml:space="preserve"> </t>
        </is>
      </c>
      <c r="BC491" s="52" t="n"/>
      <c r="BD491" s="219" t="n">
        <v>920000</v>
      </c>
      <c r="BE491" s="219" t="n">
        <v>180000</v>
      </c>
      <c r="BF491" s="219" t="n"/>
      <c r="BG491" s="120">
        <f>BF491+BE491+BD491</f>
        <v/>
      </c>
      <c r="BH491" s="217">
        <f>IF(LOWER(T491)="ILS",12,1)*BG491/VLOOKUP($T491,CPC_USDConversion_xlTbl[[Currency2]:[Units/1 USD]],2,FALSE)</f>
        <v/>
      </c>
      <c r="BI491" s="224">
        <f>BH491/VLOOKUP($S491,'CP$'!$B$5:$D$74,2,FALSE)</f>
        <v/>
      </c>
      <c r="BJ491" s="140" t="n">
        <v>1700000</v>
      </c>
      <c r="BK491" s="140" t="n">
        <v>2900000</v>
      </c>
      <c r="BL491" s="141">
        <f>IFERROR(U491/X491,"")</f>
        <v/>
      </c>
      <c r="BM491" s="141">
        <f>IFERROR(V491/X491,"")</f>
        <v/>
      </c>
      <c r="BN491" s="141">
        <f>IFERROR(W491/X491,"")</f>
        <v/>
      </c>
      <c r="BO491" s="141">
        <f>IFERROR(AA491/AD491,"")</f>
        <v/>
      </c>
      <c r="BP491" s="141">
        <f>IFERROR(AB491/AD491,"")</f>
        <v/>
      </c>
      <c r="BQ491" s="141">
        <f>IFERROR(AC491/AD491,"")</f>
        <v/>
      </c>
      <c r="BR491" s="119" t="n">
        <v>3</v>
      </c>
      <c r="BS491" s="119" t="n">
        <v>5</v>
      </c>
      <c r="BT491" s="119" t="n">
        <v>4</v>
      </c>
      <c r="BU491" s="119" t="n"/>
      <c r="BV491" s="119" t="n"/>
      <c r="BW491" s="119" t="n"/>
      <c r="BX491" s="119" t="n"/>
      <c r="BY491" s="119" t="n"/>
      <c r="BZ491" s="119" t="inlineStr">
        <is>
          <t>Employee</t>
        </is>
      </c>
      <c r="CA491" s="142" t="inlineStr">
        <is>
          <t>S51P</t>
        </is>
      </c>
      <c r="CB491" s="131" t="n">
        <v>1</v>
      </c>
      <c r="CC491" s="143">
        <f>IF(P491&gt;1,1,P491)*CB491</f>
        <v/>
      </c>
      <c r="CD491" s="143" t="n"/>
      <c r="CE491" s="222" t="n">
        <v>11253.68</v>
      </c>
      <c r="CF491" s="86" t="n"/>
      <c r="CG491" s="219" t="n">
        <v>1366053.658536586</v>
      </c>
      <c r="CH491" s="217">
        <f>IF(LOWER(T491)="ILS",12,1)*CG491/VLOOKUP($T491,CPC_USDConversion_xlTbl[[Currency2]:[Units/1 USD]],2,FALSE)</f>
        <v/>
      </c>
      <c r="CI491" s="225">
        <f>AF491</f>
        <v/>
      </c>
      <c r="CJ491" s="225">
        <f>IFERROR(CI491-CH491,"")</f>
        <v/>
      </c>
      <c r="CK491" s="140">
        <f>ROUND(AN491*CC491,-2)</f>
        <v/>
      </c>
      <c r="CL491" s="217">
        <f>CK491/VLOOKUP($T491,'USD Converstion'!$C$7:$D$174,2,FALSE)</f>
        <v/>
      </c>
      <c r="CM491" s="145">
        <f>IF(AD491&gt;X491,1,0)</f>
        <v/>
      </c>
      <c r="CN491" s="225">
        <f>IF(CM491&gt;0,AG491,0)</f>
        <v/>
      </c>
      <c r="CO491" s="225">
        <f>IF(CM491=0,0,AF491)</f>
        <v/>
      </c>
      <c r="CP491" s="146" t="n">
        <v>0</v>
      </c>
      <c r="CQ491" s="147" t="inlineStr">
        <is>
          <t>EL</t>
        </is>
      </c>
      <c r="CR491" s="225">
        <f>AM491/VLOOKUP(T491,'USD Converstion'!$C$7:$D$174,2,FALSE)</f>
        <v/>
      </c>
      <c r="CS491" s="226">
        <f>AT491</f>
        <v/>
      </c>
      <c r="CT491" s="222" t="n">
        <v>0</v>
      </c>
      <c r="CU491" s="227" t="n"/>
      <c r="CV491" s="145">
        <f>IF(AX491&gt;0,1,0)</f>
        <v/>
      </c>
      <c r="CW491" s="145">
        <f>IF(AY491&gt;0,1,0)</f>
        <v/>
      </c>
      <c r="CX491" s="52" t="n">
        <v>0</v>
      </c>
      <c r="DM491">
        <f>IF(LOWER(T491)="ILS",12,1)*Y491/VLOOKUP($T491,CPC_USDConversion_xlTbl[[Currency2]:[Units/1 USD]],2,FALSE)</f>
        <v/>
      </c>
    </row>
    <row r="492">
      <c r="B492" s="113" t="n">
        <v>124941</v>
      </c>
      <c r="C492" s="113" t="n">
        <v>71471</v>
      </c>
      <c r="D492" s="113" t="n">
        <v>38224</v>
      </c>
      <c r="E492" s="114" t="inlineStr">
        <is>
          <t>Haichao Xie</t>
        </is>
      </c>
      <c r="F492" s="152" t="inlineStr">
        <is>
          <t>Security Engineer</t>
        </is>
      </c>
      <c r="G492" s="113" t="inlineStr">
        <is>
          <t>Greater China</t>
        </is>
      </c>
      <c r="H492" s="113" t="inlineStr">
        <is>
          <t>Argon Ho</t>
        </is>
      </c>
      <c r="I492" s="113" t="inlineStr">
        <is>
          <t>Argon Ho</t>
        </is>
      </c>
      <c r="J492" s="114" t="inlineStr">
        <is>
          <t>Sharat Sinha</t>
        </is>
      </c>
      <c r="K492" s="114" t="inlineStr">
        <is>
          <t>Sharat Sinha</t>
        </is>
      </c>
      <c r="L492" s="113" t="inlineStr">
        <is>
          <t>APAC Sales</t>
        </is>
      </c>
      <c r="M492" s="115" t="n">
        <v>1</v>
      </c>
      <c r="N492" s="151">
        <f>LEFT(CA492,3)</f>
        <v/>
      </c>
      <c r="O492" s="216" t="n">
        <v>43262</v>
      </c>
      <c r="P492" s="118">
        <f>($D$5-O492)/365</f>
        <v/>
      </c>
      <c r="Q492" s="119">
        <f>Q492</f>
        <v/>
      </c>
      <c r="R492" s="52" t="n"/>
      <c r="S492" s="120" t="inlineStr">
        <is>
          <t>China</t>
        </is>
      </c>
      <c r="T492" s="120" t="inlineStr">
        <is>
          <t>CNY</t>
        </is>
      </c>
      <c r="U492" s="120" t="n">
        <v>436892</v>
      </c>
      <c r="V492" s="120" t="n">
        <v>78007.63636363637</v>
      </c>
      <c r="W492" s="120" t="n"/>
      <c r="X492" s="120">
        <f>W492+V492+U492</f>
        <v/>
      </c>
      <c r="Y492" s="121" t="n"/>
      <c r="Z492" s="121" t="n"/>
      <c r="AA492" s="122" t="n"/>
      <c r="AB492" s="122" t="n"/>
      <c r="AC492" s="122" t="n"/>
      <c r="AD492" s="123">
        <f>AC492+AB492+AA492</f>
        <v/>
      </c>
      <c r="AE492" s="124">
        <f>IFERROR(AD492/X492-1,"")</f>
        <v/>
      </c>
      <c r="AF492" s="217">
        <f>IF(LOWER(T492)="ILS",12,1)*X492/VLOOKUP($T492,CPC_USDConversion_xlTbl[[Currency2]:[Units/1 USD]],2,FALSE)</f>
        <v/>
      </c>
      <c r="AG492" s="217">
        <f>IF(LOWER(T492)="ILS",12,1)*AD492/VLOOKUP($T492,CPC_USDConversion_xlTbl[[Currency2]:[Units/1 USD]],2,FALSE)</f>
        <v/>
      </c>
      <c r="AH492" s="126">
        <f>AF492/VLOOKUP($S492,'CP$'!$B$5:$D$74,2,FALSE)</f>
        <v/>
      </c>
      <c r="AI492" s="126">
        <f>AG492/VLOOKUP($S492,'CP$'!$B$5:$D$74,2,FALSE)</f>
        <v/>
      </c>
      <c r="AJ492" s="52" t="n"/>
      <c r="AK492" s="127" t="inlineStr">
        <is>
          <t>Sales Variable</t>
        </is>
      </c>
      <c r="AL492" s="218" t="n"/>
      <c r="AM492" s="129" t="n"/>
      <c r="AN492" s="121" t="n"/>
      <c r="AO492" s="130" t="n"/>
      <c r="AP492" s="131">
        <f>IFERROR(AO492/AM492,"")</f>
        <v/>
      </c>
      <c r="AQ492" s="219">
        <f>AO492*CC492</f>
        <v/>
      </c>
      <c r="AR492" s="219" t="n"/>
      <c r="AS492" s="220">
        <f>AQ492-AR492</f>
        <v/>
      </c>
      <c r="AT492" s="217">
        <f>AS492/VLOOKUP($T492,'USD Converstion'!$C$7:$D$174,2,FALSE)</f>
        <v/>
      </c>
      <c r="AU492" s="52" t="n"/>
      <c r="AV492" s="221" t="n">
        <v>43957</v>
      </c>
      <c r="AW492" s="222" t="n">
        <v>14665.76699029126</v>
      </c>
      <c r="AX492" s="222" t="n"/>
      <c r="AY492" s="223" t="n"/>
      <c r="AZ492" s="52" t="n"/>
      <c r="BA492" s="137" t="n"/>
      <c r="BB492" s="138" t="inlineStr">
        <is>
          <t xml:space="preserve"> </t>
        </is>
      </c>
      <c r="BC492" s="52" t="n"/>
      <c r="BD492" s="219" t="n">
        <v>322560</v>
      </c>
      <c r="BE492" s="219" t="n">
        <v>80640</v>
      </c>
      <c r="BF492" s="219" t="n"/>
      <c r="BG492" s="120">
        <f>BF492+BE492+BD492</f>
        <v/>
      </c>
      <c r="BH492" s="217">
        <f>IF(LOWER(T492)="ILS",12,1)*BG492/VLOOKUP($T492,CPC_USDConversion_xlTbl[[Currency2]:[Units/1 USD]],2,FALSE)</f>
        <v/>
      </c>
      <c r="BI492" s="224">
        <f>BH492/VLOOKUP($S492,'CP$'!$B$5:$D$74,2,FALSE)</f>
        <v/>
      </c>
      <c r="BJ492" s="140" t="n">
        <v>300000</v>
      </c>
      <c r="BK492" s="140" t="n">
        <v>500000</v>
      </c>
      <c r="BL492" s="141">
        <f>IFERROR(U492/X492,"")</f>
        <v/>
      </c>
      <c r="BM492" s="141">
        <f>IFERROR(V492/X492,"")</f>
        <v/>
      </c>
      <c r="BN492" s="141">
        <f>IFERROR(W492/X492,"")</f>
        <v/>
      </c>
      <c r="BO492" s="141">
        <f>IFERROR(AA492/AD492,"")</f>
        <v/>
      </c>
      <c r="BP492" s="141">
        <f>IFERROR(AB492/AD492,"")</f>
        <v/>
      </c>
      <c r="BQ492" s="141">
        <f>IFERROR(AC492/AD492,"")</f>
        <v/>
      </c>
      <c r="BR492" s="119" t="n">
        <v>4</v>
      </c>
      <c r="BS492" s="119" t="n">
        <v>5</v>
      </c>
      <c r="BT492" s="119" t="n">
        <v>4</v>
      </c>
      <c r="BU492" s="119" t="n"/>
      <c r="BV492" s="119" t="n"/>
      <c r="BW492" s="119" t="n"/>
      <c r="BX492" s="119" t="n"/>
      <c r="BY492" s="119" t="n"/>
      <c r="BZ492" s="119" t="inlineStr">
        <is>
          <t>Employee</t>
        </is>
      </c>
      <c r="CA492" s="142" t="inlineStr">
        <is>
          <t>E51P</t>
        </is>
      </c>
      <c r="CB492" s="131" t="n">
        <v>1</v>
      </c>
      <c r="CC492" s="143">
        <f>IF(P492&gt;1,1,P492)*CB492</f>
        <v/>
      </c>
      <c r="CD492" s="143" t="n"/>
      <c r="CE492" s="222" t="n">
        <v>24782.04</v>
      </c>
      <c r="CF492" s="86" t="n"/>
      <c r="CG492" s="219" t="n">
        <v>417167.8048780489</v>
      </c>
      <c r="CH492" s="217">
        <f>IF(LOWER(T492)="ILS",12,1)*CG492/VLOOKUP($T492,CPC_USDConversion_xlTbl[[Currency2]:[Units/1 USD]],2,FALSE)</f>
        <v/>
      </c>
      <c r="CI492" s="225">
        <f>AF492</f>
        <v/>
      </c>
      <c r="CJ492" s="225">
        <f>IFERROR(CI492-CH492,"")</f>
        <v/>
      </c>
      <c r="CK492" s="140">
        <f>ROUND(AN492*CC492,-2)</f>
        <v/>
      </c>
      <c r="CL492" s="217">
        <f>CK492/VLOOKUP($T492,'USD Converstion'!$C$7:$D$174,2,FALSE)</f>
        <v/>
      </c>
      <c r="CM492" s="145">
        <f>IF(AD492&gt;X492,1,0)</f>
        <v/>
      </c>
      <c r="CN492" s="225">
        <f>IF(CM492&gt;0,AG492,0)</f>
        <v/>
      </c>
      <c r="CO492" s="225">
        <f>IF(CM492=0,0,AF492)</f>
        <v/>
      </c>
      <c r="CP492" s="146" t="n">
        <v>0</v>
      </c>
      <c r="CQ492" s="147" t="inlineStr">
        <is>
          <t>Regular</t>
        </is>
      </c>
      <c r="CR492" s="225">
        <f>AM492/VLOOKUP(T492,'USD Converstion'!$C$7:$D$174,2,FALSE)</f>
        <v/>
      </c>
      <c r="CS492" s="226">
        <f>AT492</f>
        <v/>
      </c>
      <c r="CT492" s="222" t="n">
        <v>0</v>
      </c>
      <c r="CU492" s="227" t="n"/>
      <c r="CV492" s="145">
        <f>IF(AX492&gt;0,1,0)</f>
        <v/>
      </c>
      <c r="CW492" s="145">
        <f>IF(AY492&gt;0,1,0)</f>
        <v/>
      </c>
      <c r="CX492" s="52" t="n">
        <v>0</v>
      </c>
      <c r="DM492">
        <f>IF(LOWER(T492)="ILS",12,1)*Y492/VLOOKUP($T492,CPC_USDConversion_xlTbl[[Currency2]:[Units/1 USD]],2,FALSE)</f>
        <v/>
      </c>
    </row>
    <row r="493">
      <c r="B493" s="113" t="n">
        <v>136728</v>
      </c>
      <c r="C493" s="113" t="n">
        <v>81923</v>
      </c>
      <c r="D493" s="113" t="n">
        <v>116147</v>
      </c>
      <c r="E493" s="114" t="inlineStr">
        <is>
          <t>Heng Yang</t>
        </is>
      </c>
      <c r="F493" s="152" t="inlineStr">
        <is>
          <t>Major Account Manager</t>
        </is>
      </c>
      <c r="G493" s="113" t="inlineStr">
        <is>
          <t>China Sales Team</t>
        </is>
      </c>
      <c r="H493" s="113" t="inlineStr">
        <is>
          <t>Stone Chen</t>
        </is>
      </c>
      <c r="I493" s="113" t="inlineStr">
        <is>
          <t>Argon Ho</t>
        </is>
      </c>
      <c r="J493" s="114" t="inlineStr">
        <is>
          <t>Sharat Sinha</t>
        </is>
      </c>
      <c r="K493" s="114" t="inlineStr">
        <is>
          <t>Sharat Sinha</t>
        </is>
      </c>
      <c r="L493" s="113" t="inlineStr">
        <is>
          <t>APAC Sales</t>
        </is>
      </c>
      <c r="M493" s="115" t="n">
        <v>1</v>
      </c>
      <c r="N493" s="151">
        <f>LEFT(CA493,3)</f>
        <v/>
      </c>
      <c r="O493" s="216" t="n">
        <v>42128</v>
      </c>
      <c r="P493" s="118">
        <f>($D$5-O493)/365</f>
        <v/>
      </c>
      <c r="Q493" s="119">
        <f>Q493</f>
        <v/>
      </c>
      <c r="R493" s="52" t="n"/>
      <c r="S493" s="120" t="inlineStr">
        <is>
          <t>China</t>
        </is>
      </c>
      <c r="T493" s="120" t="inlineStr">
        <is>
          <t>CNY</t>
        </is>
      </c>
      <c r="U493" s="120" t="n">
        <v>436718.75</v>
      </c>
      <c r="V493" s="120" t="n">
        <v>189595.4545454545</v>
      </c>
      <c r="W493" s="120" t="n"/>
      <c r="X493" s="120">
        <f>W493+V493+U493</f>
        <v/>
      </c>
      <c r="Y493" s="121" t="n"/>
      <c r="Z493" s="121" t="n"/>
      <c r="AA493" s="122" t="n"/>
      <c r="AB493" s="122" t="n"/>
      <c r="AC493" s="122" t="n"/>
      <c r="AD493" s="123">
        <f>AC493+AB493+AA493</f>
        <v/>
      </c>
      <c r="AE493" s="124">
        <f>IFERROR(AD493/X493-1,"")</f>
        <v/>
      </c>
      <c r="AF493" s="217">
        <f>IF(LOWER(T493)="ILS",12,1)*X493/VLOOKUP($T493,CPC_USDConversion_xlTbl[[Currency2]:[Units/1 USD]],2,FALSE)</f>
        <v/>
      </c>
      <c r="AG493" s="217">
        <f>IF(LOWER(T493)="ILS",12,1)*AD493/VLOOKUP($T493,CPC_USDConversion_xlTbl[[Currency2]:[Units/1 USD]],2,FALSE)</f>
        <v/>
      </c>
      <c r="AH493" s="126">
        <f>AF493/VLOOKUP($S493,'CP$'!$B$5:$D$74,2,FALSE)</f>
        <v/>
      </c>
      <c r="AI493" s="126">
        <f>AG493/VLOOKUP($S493,'CP$'!$B$5:$D$74,2,FALSE)</f>
        <v/>
      </c>
      <c r="AJ493" s="52" t="n"/>
      <c r="AK493" s="127" t="inlineStr">
        <is>
          <t>Sales Variable</t>
        </is>
      </c>
      <c r="AL493" s="218" t="n"/>
      <c r="AM493" s="129" t="n"/>
      <c r="AN493" s="121" t="n"/>
      <c r="AO493" s="130" t="n"/>
      <c r="AP493" s="131">
        <f>IFERROR(AO493/AM493,"")</f>
        <v/>
      </c>
      <c r="AQ493" s="219">
        <f>AO493*CC493</f>
        <v/>
      </c>
      <c r="AR493" s="219" t="n"/>
      <c r="AS493" s="220">
        <f>AQ493-AR493</f>
        <v/>
      </c>
      <c r="AT493" s="217">
        <f>AS493/VLOOKUP($T493,'USD Converstion'!$C$7:$D$174,2,FALSE)</f>
        <v/>
      </c>
      <c r="AU493" s="52" t="n"/>
      <c r="AV493" s="221" t="n">
        <v>43957</v>
      </c>
      <c r="AW493" s="222" t="n">
        <v>19589.26213592233</v>
      </c>
      <c r="AX493" s="222" t="n"/>
      <c r="AY493" s="223" t="n"/>
      <c r="AZ493" s="52" t="n"/>
      <c r="BA493" s="137" t="inlineStr">
        <is>
          <t>February, 2021: title change from territory manager to major account manager</t>
        </is>
      </c>
      <c r="BB493" s="138" t="inlineStr">
        <is>
          <t xml:space="preserve"> </t>
        </is>
      </c>
      <c r="BC493" s="52" t="n"/>
      <c r="BD493" s="219" t="n">
        <v>341775</v>
      </c>
      <c r="BE493" s="219" t="n">
        <v>146475</v>
      </c>
      <c r="BF493" s="219" t="n"/>
      <c r="BG493" s="120">
        <f>BF493+BE493+BD493</f>
        <v/>
      </c>
      <c r="BH493" s="217">
        <f>IF(LOWER(T493)="ILS",12,1)*BG493/VLOOKUP($T493,CPC_USDConversion_xlTbl[[Currency2]:[Units/1 USD]],2,FALSE)</f>
        <v/>
      </c>
      <c r="BI493" s="224">
        <f>BH493/VLOOKUP($S493,'CP$'!$B$5:$D$74,2,FALSE)</f>
        <v/>
      </c>
      <c r="BJ493" s="140" t="n">
        <v>320000</v>
      </c>
      <c r="BK493" s="140" t="n">
        <v>550000</v>
      </c>
      <c r="BL493" s="141">
        <f>IFERROR(U493/X493,"")</f>
        <v/>
      </c>
      <c r="BM493" s="141">
        <f>IFERROR(V493/X493,"")</f>
        <v/>
      </c>
      <c r="BN493" s="141">
        <f>IFERROR(W493/X493,"")</f>
        <v/>
      </c>
      <c r="BO493" s="141">
        <f>IFERROR(AA493/AD493,"")</f>
        <v/>
      </c>
      <c r="BP493" s="141">
        <f>IFERROR(AB493/AD493,"")</f>
        <v/>
      </c>
      <c r="BQ493" s="141">
        <f>IFERROR(AC493/AD493,"")</f>
        <v/>
      </c>
      <c r="BR493" s="119" t="n">
        <v>5</v>
      </c>
      <c r="BS493" s="119" t="n">
        <v>5</v>
      </c>
      <c r="BT493" s="119" t="n">
        <v>4</v>
      </c>
      <c r="BU493" s="119" t="n"/>
      <c r="BV493" s="119" t="n"/>
      <c r="BW493" s="119" t="n"/>
      <c r="BX493" s="119" t="n"/>
      <c r="BY493" s="119" t="n"/>
      <c r="BZ493" s="119" t="inlineStr">
        <is>
          <t>Employee</t>
        </is>
      </c>
      <c r="CA493" s="142" t="inlineStr">
        <is>
          <t>S51P</t>
        </is>
      </c>
      <c r="CB493" s="131" t="n">
        <v>1</v>
      </c>
      <c r="CC493" s="143">
        <f>IF(P493&gt;1,1,P493)*CB493</f>
        <v/>
      </c>
      <c r="CD493" s="143" t="n"/>
      <c r="CE493" s="222" t="n">
        <v>67043.2</v>
      </c>
      <c r="CF493" s="86" t="n"/>
      <c r="CG493" s="219" t="n">
        <v>536785.3658536585</v>
      </c>
      <c r="CH493" s="217">
        <f>IF(LOWER(T493)="ILS",12,1)*CG493/VLOOKUP($T493,CPC_USDConversion_xlTbl[[Currency2]:[Units/1 USD]],2,FALSE)</f>
        <v/>
      </c>
      <c r="CI493" s="225">
        <f>AF493</f>
        <v/>
      </c>
      <c r="CJ493" s="225">
        <f>IFERROR(CI493-CH493,"")</f>
        <v/>
      </c>
      <c r="CK493" s="140">
        <f>ROUND(AN493*CC493,-2)</f>
        <v/>
      </c>
      <c r="CL493" s="217">
        <f>CK493/VLOOKUP($T493,'USD Converstion'!$C$7:$D$174,2,FALSE)</f>
        <v/>
      </c>
      <c r="CM493" s="145">
        <f>IF(AD493&gt;X493,1,0)</f>
        <v/>
      </c>
      <c r="CN493" s="225">
        <f>IF(CM493&gt;0,AG493,0)</f>
        <v/>
      </c>
      <c r="CO493" s="225">
        <f>IF(CM493=0,0,AF493)</f>
        <v/>
      </c>
      <c r="CP493" s="146" t="n">
        <v>0</v>
      </c>
      <c r="CQ493" s="147" t="inlineStr">
        <is>
          <t>Regular</t>
        </is>
      </c>
      <c r="CR493" s="225">
        <f>AM493/VLOOKUP(T493,'USD Converstion'!$C$7:$D$174,2,FALSE)</f>
        <v/>
      </c>
      <c r="CS493" s="226">
        <f>AT493</f>
        <v/>
      </c>
      <c r="CT493" s="222" t="n">
        <v>0</v>
      </c>
      <c r="CU493" s="227" t="n"/>
      <c r="CV493" s="145">
        <f>IF(AX493&gt;0,1,0)</f>
        <v/>
      </c>
      <c r="CW493" s="145">
        <f>IF(AY493&gt;0,1,0)</f>
        <v/>
      </c>
      <c r="CX493" s="52" t="n">
        <v>0</v>
      </c>
      <c r="DM493">
        <f>IF(LOWER(T493)="ILS",12,1)*Y493/VLOOKUP($T493,CPC_USDConversion_xlTbl[[Currency2]:[Units/1 USD]],2,FALSE)</f>
        <v/>
      </c>
    </row>
    <row r="494">
      <c r="B494" s="113" t="n">
        <v>121110</v>
      </c>
      <c r="C494" s="113" t="n">
        <v>109812</v>
      </c>
      <c r="D494" s="113" t="n">
        <v>69110</v>
      </c>
      <c r="E494" s="114" t="inlineStr">
        <is>
          <t>Hua Liu</t>
        </is>
      </c>
      <c r="F494" s="152" t="inlineStr">
        <is>
          <t>Security Engineer</t>
        </is>
      </c>
      <c r="G494" s="113" t="inlineStr">
        <is>
          <t>Greater China</t>
        </is>
      </c>
      <c r="H494" s="113" t="inlineStr">
        <is>
          <t>Argon Ho</t>
        </is>
      </c>
      <c r="I494" s="113" t="inlineStr">
        <is>
          <t>Argon Ho</t>
        </is>
      </c>
      <c r="J494" s="114" t="inlineStr">
        <is>
          <t>Sharat Sinha</t>
        </is>
      </c>
      <c r="K494" s="114" t="inlineStr">
        <is>
          <t>Sharat Sinha</t>
        </is>
      </c>
      <c r="L494" s="113" t="inlineStr">
        <is>
          <t>APAC Sales</t>
        </is>
      </c>
      <c r="M494" s="115" t="n">
        <v>1</v>
      </c>
      <c r="N494" s="151">
        <f>LEFT(CA494,3)</f>
        <v/>
      </c>
      <c r="O494" s="216" t="n">
        <v>43416</v>
      </c>
      <c r="P494" s="118">
        <f>($D$5-O494)/365</f>
        <v/>
      </c>
      <c r="Q494" s="119">
        <f>Q494</f>
        <v/>
      </c>
      <c r="R494" s="52" t="n"/>
      <c r="S494" s="120" t="inlineStr">
        <is>
          <t>China</t>
        </is>
      </c>
      <c r="T494" s="120" t="inlineStr">
        <is>
          <t>CNY</t>
        </is>
      </c>
      <c r="U494" s="120" t="n">
        <v>488900</v>
      </c>
      <c r="V494" s="120" t="n">
        <v>87463.63636363635</v>
      </c>
      <c r="W494" s="120" t="n"/>
      <c r="X494" s="120">
        <f>W494+V494+U494</f>
        <v/>
      </c>
      <c r="Y494" s="121" t="n"/>
      <c r="Z494" s="121" t="n"/>
      <c r="AA494" s="122" t="n"/>
      <c r="AB494" s="122" t="n"/>
      <c r="AC494" s="122" t="n"/>
      <c r="AD494" s="123">
        <f>AC494+AB494+AA494</f>
        <v/>
      </c>
      <c r="AE494" s="124">
        <f>IFERROR(AD494/X494-1,"")</f>
        <v/>
      </c>
      <c r="AF494" s="217">
        <f>IF(LOWER(T494)="ILS",12,1)*X494/VLOOKUP($T494,CPC_USDConversion_xlTbl[[Currency2]:[Units/1 USD]],2,FALSE)</f>
        <v/>
      </c>
      <c r="AG494" s="217">
        <f>IF(LOWER(T494)="ILS",12,1)*AD494/VLOOKUP($T494,CPC_USDConversion_xlTbl[[Currency2]:[Units/1 USD]],2,FALSE)</f>
        <v/>
      </c>
      <c r="AH494" s="126">
        <f>AF494/VLOOKUP($S494,'CP$'!$B$5:$D$74,2,FALSE)</f>
        <v/>
      </c>
      <c r="AI494" s="126">
        <f>AG494/VLOOKUP($S494,'CP$'!$B$5:$D$74,2,FALSE)</f>
        <v/>
      </c>
      <c r="AJ494" s="52" t="n"/>
      <c r="AK494" s="127" t="inlineStr">
        <is>
          <t>Sales Variable</t>
        </is>
      </c>
      <c r="AL494" s="218" t="n"/>
      <c r="AM494" s="129" t="n"/>
      <c r="AN494" s="121" t="n"/>
      <c r="AO494" s="130" t="n"/>
      <c r="AP494" s="131">
        <f>IFERROR(AO494/AM494,"")</f>
        <v/>
      </c>
      <c r="AQ494" s="219">
        <f>AO494*CC494</f>
        <v/>
      </c>
      <c r="AR494" s="219" t="n"/>
      <c r="AS494" s="220">
        <f>AQ494-AR494</f>
        <v/>
      </c>
      <c r="AT494" s="217">
        <f>AS494/VLOOKUP($T494,'USD Converstion'!$C$7:$D$174,2,FALSE)</f>
        <v/>
      </c>
      <c r="AU494" s="52" t="n"/>
      <c r="AV494" s="221" t="n">
        <v>43957</v>
      </c>
      <c r="AW494" s="222" t="n">
        <v>14665.76699029126</v>
      </c>
      <c r="AX494" s="222" t="n"/>
      <c r="AY494" s="223" t="n"/>
      <c r="AZ494" s="52" t="n"/>
      <c r="BA494" s="137" t="n"/>
      <c r="BB494" s="138" t="inlineStr">
        <is>
          <t xml:space="preserve"> </t>
        </is>
      </c>
      <c r="BC494" s="52" t="n"/>
      <c r="BD494" s="219" t="n">
        <v>376000</v>
      </c>
      <c r="BE494" s="219" t="n">
        <v>94000</v>
      </c>
      <c r="BF494" s="219" t="n"/>
      <c r="BG494" s="120">
        <f>BF494+BE494+BD494</f>
        <v/>
      </c>
      <c r="BH494" s="217">
        <f>IF(LOWER(T494)="ILS",12,1)*BG494/VLOOKUP($T494,CPC_USDConversion_xlTbl[[Currency2]:[Units/1 USD]],2,FALSE)</f>
        <v/>
      </c>
      <c r="BI494" s="224">
        <f>BH494/VLOOKUP($S494,'CP$'!$B$5:$D$74,2,FALSE)</f>
        <v/>
      </c>
      <c r="BJ494" s="140" t="n">
        <v>300000</v>
      </c>
      <c r="BK494" s="140" t="n">
        <v>500000</v>
      </c>
      <c r="BL494" s="141">
        <f>IFERROR(U494/X494,"")</f>
        <v/>
      </c>
      <c r="BM494" s="141">
        <f>IFERROR(V494/X494,"")</f>
        <v/>
      </c>
      <c r="BN494" s="141">
        <f>IFERROR(W494/X494,"")</f>
        <v/>
      </c>
      <c r="BO494" s="141">
        <f>IFERROR(AA494/AD494,"")</f>
        <v/>
      </c>
      <c r="BP494" s="141">
        <f>IFERROR(AB494/AD494,"")</f>
        <v/>
      </c>
      <c r="BQ494" s="141">
        <f>IFERROR(AC494/AD494,"")</f>
        <v/>
      </c>
      <c r="BR494" s="119" t="n">
        <v>3</v>
      </c>
      <c r="BS494" s="119" t="n">
        <v>4</v>
      </c>
      <c r="BT494" s="119" t="n">
        <v>4</v>
      </c>
      <c r="BU494" s="119" t="n"/>
      <c r="BV494" s="119" t="n"/>
      <c r="BW494" s="119" t="n"/>
      <c r="BX494" s="119" t="n"/>
      <c r="BY494" s="119" t="n"/>
      <c r="BZ494" s="119" t="inlineStr">
        <is>
          <t>Employee</t>
        </is>
      </c>
      <c r="CA494" s="142" t="inlineStr">
        <is>
          <t>E51P</t>
        </is>
      </c>
      <c r="CB494" s="131" t="n">
        <v>1</v>
      </c>
      <c r="CC494" s="143">
        <f>IF(P494&gt;1,1,P494)*CB494</f>
        <v/>
      </c>
      <c r="CD494" s="143" t="n"/>
      <c r="CE494" s="222" t="n">
        <v>32324.4</v>
      </c>
      <c r="CF494" s="86" t="n"/>
      <c r="CG494" s="219" t="n">
        <v>467907.3170731708</v>
      </c>
      <c r="CH494" s="217">
        <f>IF(LOWER(T494)="ILS",12,1)*CG494/VLOOKUP($T494,CPC_USDConversion_xlTbl[[Currency2]:[Units/1 USD]],2,FALSE)</f>
        <v/>
      </c>
      <c r="CI494" s="225">
        <f>AF494</f>
        <v/>
      </c>
      <c r="CJ494" s="225">
        <f>IFERROR(CI494-CH494,"")</f>
        <v/>
      </c>
      <c r="CK494" s="140">
        <f>ROUND(AN494*CC494,-2)</f>
        <v/>
      </c>
      <c r="CL494" s="217">
        <f>CK494/VLOOKUP($T494,'USD Converstion'!$C$7:$D$174,2,FALSE)</f>
        <v/>
      </c>
      <c r="CM494" s="145">
        <f>IF(AD494&gt;X494,1,0)</f>
        <v/>
      </c>
      <c r="CN494" s="225">
        <f>IF(CM494&gt;0,AG494,0)</f>
        <v/>
      </c>
      <c r="CO494" s="225">
        <f>IF(CM494=0,0,AF494)</f>
        <v/>
      </c>
      <c r="CP494" s="146" t="n">
        <v>0</v>
      </c>
      <c r="CQ494" s="147" t="inlineStr">
        <is>
          <t>Regular</t>
        </is>
      </c>
      <c r="CR494" s="225">
        <f>AM494/VLOOKUP(T494,'USD Converstion'!$C$7:$D$174,2,FALSE)</f>
        <v/>
      </c>
      <c r="CS494" s="226">
        <f>AT494</f>
        <v/>
      </c>
      <c r="CT494" s="222" t="n">
        <v>0</v>
      </c>
      <c r="CU494" s="227" t="n"/>
      <c r="CV494" s="145">
        <f>IF(AX494&gt;0,1,0)</f>
        <v/>
      </c>
      <c r="CW494" s="145">
        <f>IF(AY494&gt;0,1,0)</f>
        <v/>
      </c>
      <c r="CX494" s="52" t="n">
        <v>0</v>
      </c>
      <c r="DM494">
        <f>IF(LOWER(T494)="ILS",12,1)*Y494/VLOOKUP($T494,CPC_USDConversion_xlTbl[[Currency2]:[Units/1 USD]],2,FALSE)</f>
        <v/>
      </c>
    </row>
    <row r="495">
      <c r="B495" s="113" t="n">
        <v>107141</v>
      </c>
      <c r="C495" s="113" t="n">
        <v>53756</v>
      </c>
      <c r="D495" s="113" t="n">
        <v>86386</v>
      </c>
      <c r="E495" s="114" t="inlineStr">
        <is>
          <t>Jacky Chan</t>
        </is>
      </c>
      <c r="F495" s="152" t="inlineStr">
        <is>
          <t>Territory Manager</t>
        </is>
      </c>
      <c r="G495" s="113" t="inlineStr">
        <is>
          <t>Hong Kong Sales</t>
        </is>
      </c>
      <c r="H495" s="113" t="inlineStr">
        <is>
          <t>Amy Chow</t>
        </is>
      </c>
      <c r="I495" s="113" t="inlineStr">
        <is>
          <t>Argon Ho</t>
        </is>
      </c>
      <c r="J495" s="114" t="inlineStr">
        <is>
          <t>Sharat Sinha</t>
        </is>
      </c>
      <c r="K495" s="114" t="inlineStr">
        <is>
          <t>Sharat Sinha</t>
        </is>
      </c>
      <c r="L495" s="113" t="inlineStr">
        <is>
          <t>APAC Sales</t>
        </is>
      </c>
      <c r="M495" s="115" t="n">
        <v>1</v>
      </c>
      <c r="N495" s="151">
        <f>LEFT(CA495,3)</f>
        <v/>
      </c>
      <c r="O495" s="216" t="n">
        <v>43420</v>
      </c>
      <c r="P495" s="118">
        <f>($D$5-O495)/365</f>
        <v/>
      </c>
      <c r="Q495" s="119">
        <f>Q495</f>
        <v/>
      </c>
      <c r="R495" s="52" t="n"/>
      <c r="S495" s="120" t="inlineStr">
        <is>
          <t>Hong Kong</t>
        </is>
      </c>
      <c r="T495" s="120" t="inlineStr">
        <is>
          <t>HKD</t>
        </is>
      </c>
      <c r="U495" s="120" t="n">
        <v>774500</v>
      </c>
      <c r="V495" s="120" t="n">
        <v>371209.0909090909</v>
      </c>
      <c r="W495" s="120" t="n"/>
      <c r="X495" s="120">
        <f>W495+V495+U495</f>
        <v/>
      </c>
      <c r="Y495" s="121" t="n"/>
      <c r="Z495" s="121" t="n"/>
      <c r="AA495" s="122" t="n"/>
      <c r="AB495" s="122" t="n"/>
      <c r="AC495" s="122" t="n"/>
      <c r="AD495" s="123">
        <f>AC495+AB495+AA495</f>
        <v/>
      </c>
      <c r="AE495" s="124">
        <f>IFERROR(AD495/X495-1,"")</f>
        <v/>
      </c>
      <c r="AF495" s="217">
        <f>IF(LOWER(T495)="ILS",12,1)*X495/VLOOKUP($T495,CPC_USDConversion_xlTbl[[Currency2]:[Units/1 USD]],2,FALSE)</f>
        <v/>
      </c>
      <c r="AG495" s="217">
        <f>IF(LOWER(T495)="ILS",12,1)*AD495/VLOOKUP($T495,CPC_USDConversion_xlTbl[[Currency2]:[Units/1 USD]],2,FALSE)</f>
        <v/>
      </c>
      <c r="AH495" s="126">
        <f>AF495/VLOOKUP($S495,'CP$'!$B$5:$D$74,2,FALSE)</f>
        <v/>
      </c>
      <c r="AI495" s="126">
        <f>AG495/VLOOKUP($S495,'CP$'!$B$5:$D$74,2,FALSE)</f>
        <v/>
      </c>
      <c r="AJ495" s="52" t="n"/>
      <c r="AK495" s="127" t="inlineStr">
        <is>
          <t>Sales Variable</t>
        </is>
      </c>
      <c r="AL495" s="218" t="n"/>
      <c r="AM495" s="129" t="n"/>
      <c r="AN495" s="121" t="n"/>
      <c r="AO495" s="130" t="n"/>
      <c r="AP495" s="131">
        <f>IFERROR(AO495/AM495,"")</f>
        <v/>
      </c>
      <c r="AQ495" s="219">
        <f>AO495*CC495</f>
        <v/>
      </c>
      <c r="AR495" s="219" t="n"/>
      <c r="AS495" s="220">
        <f>AQ495-AR495</f>
        <v/>
      </c>
      <c r="AT495" s="217">
        <f>AS495/VLOOKUP($T495,'USD Converstion'!$C$7:$D$174,2,FALSE)</f>
        <v/>
      </c>
      <c r="AU495" s="52" t="n"/>
      <c r="AV495" s="221" t="n">
        <v>43957</v>
      </c>
      <c r="AW495" s="222" t="n">
        <v>19589.26213592233</v>
      </c>
      <c r="AX495" s="222" t="n"/>
      <c r="AY495" s="223" t="n"/>
      <c r="AZ495" s="52" t="n"/>
      <c r="BA495" s="137" t="inlineStr">
        <is>
          <t>February, 2021: title change from major account manager to territory manager</t>
        </is>
      </c>
      <c r="BB495" s="138" t="inlineStr">
        <is>
          <t xml:space="preserve"> </t>
        </is>
      </c>
      <c r="BC495" s="52" t="n"/>
      <c r="BD495" s="219" t="n">
        <v>588000</v>
      </c>
      <c r="BE495" s="219" t="n">
        <v>392000</v>
      </c>
      <c r="BF495" s="219" t="n"/>
      <c r="BG495" s="120">
        <f>BF495+BE495+BD495</f>
        <v/>
      </c>
      <c r="BH495" s="217">
        <f>IF(LOWER(T495)="ILS",12,1)*BG495/VLOOKUP($T495,CPC_USDConversion_xlTbl[[Currency2]:[Units/1 USD]],2,FALSE)</f>
        <v/>
      </c>
      <c r="BI495" s="224">
        <f>BH495/VLOOKUP($S495,'CP$'!$B$5:$D$74,2,FALSE)</f>
        <v/>
      </c>
      <c r="BJ495" s="140" t="n">
        <v>600000</v>
      </c>
      <c r="BK495" s="140" t="n">
        <v>1100000</v>
      </c>
      <c r="BL495" s="141">
        <f>IFERROR(U495/X495,"")</f>
        <v/>
      </c>
      <c r="BM495" s="141">
        <f>IFERROR(V495/X495,"")</f>
        <v/>
      </c>
      <c r="BN495" s="141">
        <f>IFERROR(W495/X495,"")</f>
        <v/>
      </c>
      <c r="BO495" s="141">
        <f>IFERROR(AA495/AD495,"")</f>
        <v/>
      </c>
      <c r="BP495" s="141">
        <f>IFERROR(AB495/AD495,"")</f>
        <v/>
      </c>
      <c r="BQ495" s="141">
        <f>IFERROR(AC495/AD495,"")</f>
        <v/>
      </c>
      <c r="BR495" s="119" t="n">
        <v>5</v>
      </c>
      <c r="BS495" s="119" t="n">
        <v>5</v>
      </c>
      <c r="BT495" s="119" t="n">
        <v>4</v>
      </c>
      <c r="BU495" s="119" t="n"/>
      <c r="BV495" s="119" t="n"/>
      <c r="BW495" s="119" t="n"/>
      <c r="BX495" s="119" t="n"/>
      <c r="BY495" s="119" t="n"/>
      <c r="BZ495" s="119" t="inlineStr">
        <is>
          <t>Employee</t>
        </is>
      </c>
      <c r="CA495" s="142" t="inlineStr">
        <is>
          <t>S53P</t>
        </is>
      </c>
      <c r="CB495" s="131" t="n">
        <v>1</v>
      </c>
      <c r="CC495" s="143">
        <f>IF(P495&gt;1,1,P495)*CB495</f>
        <v/>
      </c>
      <c r="CD495" s="143" t="n"/>
      <c r="CE495" s="222" t="n">
        <v>22627.08</v>
      </c>
      <c r="CF495" s="86" t="n"/>
      <c r="CG495" s="219" t="n">
        <v>995321.9512195123</v>
      </c>
      <c r="CH495" s="217">
        <f>IF(LOWER(T495)="ILS",12,1)*CG495/VLOOKUP($T495,CPC_USDConversion_xlTbl[[Currency2]:[Units/1 USD]],2,FALSE)</f>
        <v/>
      </c>
      <c r="CI495" s="225">
        <f>AF495</f>
        <v/>
      </c>
      <c r="CJ495" s="225">
        <f>IFERROR(CI495-CH495,"")</f>
        <v/>
      </c>
      <c r="CK495" s="140">
        <f>ROUND(AN495*CC495,-2)</f>
        <v/>
      </c>
      <c r="CL495" s="217">
        <f>CK495/VLOOKUP($T495,'USD Converstion'!$C$7:$D$174,2,FALSE)</f>
        <v/>
      </c>
      <c r="CM495" s="145">
        <f>IF(AD495&gt;X495,1,0)</f>
        <v/>
      </c>
      <c r="CN495" s="225">
        <f>IF(CM495&gt;0,AG495,0)</f>
        <v/>
      </c>
      <c r="CO495" s="225">
        <f>IF(CM495=0,0,AF495)</f>
        <v/>
      </c>
      <c r="CP495" s="146" t="n">
        <v>0</v>
      </c>
      <c r="CQ495" s="147" t="inlineStr">
        <is>
          <t>Regular</t>
        </is>
      </c>
      <c r="CR495" s="225">
        <f>AM495/VLOOKUP(T495,'USD Converstion'!$C$7:$D$174,2,FALSE)</f>
        <v/>
      </c>
      <c r="CS495" s="226">
        <f>AT495</f>
        <v/>
      </c>
      <c r="CT495" s="222" t="n">
        <v>0</v>
      </c>
      <c r="CU495" s="227" t="n"/>
      <c r="CV495" s="145">
        <f>IF(AX495&gt;0,1,0)</f>
        <v/>
      </c>
      <c r="CW495" s="145">
        <f>IF(AY495&gt;0,1,0)</f>
        <v/>
      </c>
      <c r="CX495" s="52" t="n">
        <v>0</v>
      </c>
      <c r="DM495">
        <f>IF(LOWER(T495)="ILS",12,1)*Y495/VLOOKUP($T495,CPC_USDConversion_xlTbl[[Currency2]:[Units/1 USD]],2,FALSE)</f>
        <v/>
      </c>
    </row>
    <row r="496">
      <c r="B496" s="113" t="n">
        <v>135286</v>
      </c>
      <c r="C496" s="113" t="n">
        <v>36705</v>
      </c>
      <c r="D496" s="113" t="n"/>
      <c r="E496" s="114" t="inlineStr">
        <is>
          <t>Jacyou Bo Yee Lee</t>
        </is>
      </c>
      <c r="F496" s="152" t="inlineStr">
        <is>
          <t>North Asia Buisness Operations Manager</t>
        </is>
      </c>
      <c r="G496" s="113" t="inlineStr">
        <is>
          <t>Greater China</t>
        </is>
      </c>
      <c r="H496" s="113" t="inlineStr">
        <is>
          <t>Argon Ho</t>
        </is>
      </c>
      <c r="I496" s="113" t="inlineStr">
        <is>
          <t>Argon Ho</t>
        </is>
      </c>
      <c r="J496" s="114" t="inlineStr">
        <is>
          <t>Sharat Sinha</t>
        </is>
      </c>
      <c r="K496" s="114" t="inlineStr">
        <is>
          <t>Sharat Sinha</t>
        </is>
      </c>
      <c r="L496" s="113" t="inlineStr">
        <is>
          <t>APAC Sales</t>
        </is>
      </c>
      <c r="M496" s="115" t="n">
        <v>1</v>
      </c>
      <c r="N496" s="151">
        <f>LEFT(CA496,3)</f>
        <v/>
      </c>
      <c r="O496" s="216" t="n">
        <v>40129</v>
      </c>
      <c r="P496" s="118">
        <f>($D$5-O496)/365</f>
        <v/>
      </c>
      <c r="Q496" s="119">
        <f>Q496</f>
        <v/>
      </c>
      <c r="R496" s="52" t="n"/>
      <c r="S496" s="120" t="inlineStr">
        <is>
          <t>Hong Kong</t>
        </is>
      </c>
      <c r="T496" s="120" t="inlineStr">
        <is>
          <t>HKD</t>
        </is>
      </c>
      <c r="U496" s="120" t="n">
        <v>550300</v>
      </c>
      <c r="V496" s="120" t="n"/>
      <c r="W496" s="120" t="n">
        <v>103509.5238095238</v>
      </c>
      <c r="X496" s="120">
        <f>W496+V496+U496</f>
        <v/>
      </c>
      <c r="Y496" s="121" t="n"/>
      <c r="Z496" s="121" t="n"/>
      <c r="AA496" s="122" t="n"/>
      <c r="AB496" s="122" t="n"/>
      <c r="AC496" s="122" t="n"/>
      <c r="AD496" s="123">
        <f>AC496+AB496+AA496</f>
        <v/>
      </c>
      <c r="AE496" s="124">
        <f>IFERROR(AD496/X496-1,"")</f>
        <v/>
      </c>
      <c r="AF496" s="217">
        <f>IF(LOWER(T496)="ILS",12,1)*X496/VLOOKUP($T496,CPC_USDConversion_xlTbl[[Currency2]:[Units/1 USD]],2,FALSE)</f>
        <v/>
      </c>
      <c r="AG496" s="217">
        <f>IF(LOWER(T496)="ILS",12,1)*AD496/VLOOKUP($T496,CPC_USDConversion_xlTbl[[Currency2]:[Units/1 USD]],2,FALSE)</f>
        <v/>
      </c>
      <c r="AH496" s="126">
        <f>AF496/VLOOKUP($S496,'CP$'!$B$5:$D$74,2,FALSE)</f>
        <v/>
      </c>
      <c r="AI496" s="126">
        <f>AG496/VLOOKUP($S496,'CP$'!$B$5:$D$74,2,FALSE)</f>
        <v/>
      </c>
      <c r="AJ496" s="52" t="n"/>
      <c r="AK496" s="127" t="inlineStr">
        <is>
          <t>Target Bonus</t>
        </is>
      </c>
      <c r="AL496" s="218" t="n">
        <v>115500</v>
      </c>
      <c r="AM496" s="129" t="n">
        <v>108160</v>
      </c>
      <c r="AN496" s="121" t="n"/>
      <c r="AO496" s="130" t="n"/>
      <c r="AP496" s="131">
        <f>IFERROR(AO496/AM496,"")</f>
        <v/>
      </c>
      <c r="AQ496" s="219">
        <f>AO496*CC496</f>
        <v/>
      </c>
      <c r="AR496" s="219" t="n"/>
      <c r="AS496" s="220">
        <f>AQ496-AR496</f>
        <v/>
      </c>
      <c r="AT496" s="217">
        <f>AS496/VLOOKUP($T496,'USD Converstion'!$C$7:$D$174,2,FALSE)</f>
        <v/>
      </c>
      <c r="AU496" s="52" t="n"/>
      <c r="AV496" s="221" t="n">
        <v>43615</v>
      </c>
      <c r="AW496" s="222" t="n">
        <v>19547.55339805825</v>
      </c>
      <c r="AX496" s="222" t="n"/>
      <c r="AY496" s="223" t="n"/>
      <c r="AZ496" s="52" t="n"/>
      <c r="BA496" s="137" t="n"/>
      <c r="BB496" s="138" t="inlineStr">
        <is>
          <t xml:space="preserve"> </t>
        </is>
      </c>
      <c r="BC496" s="52" t="n"/>
      <c r="BD496" s="219" t="n">
        <v>415000</v>
      </c>
      <c r="BE496" s="219" t="n"/>
      <c r="BF496" s="219" t="n">
        <v>105000</v>
      </c>
      <c r="BG496" s="120">
        <f>BF496+BE496+BD496</f>
        <v/>
      </c>
      <c r="BH496" s="217">
        <f>IF(LOWER(T496)="ILS",12,1)*BG496/VLOOKUP($T496,CPC_USDConversion_xlTbl[[Currency2]:[Units/1 USD]],2,FALSE)</f>
        <v/>
      </c>
      <c r="BI496" s="224">
        <f>BH496/VLOOKUP($S496,'CP$'!$B$5:$D$74,2,FALSE)</f>
        <v/>
      </c>
      <c r="BJ496" s="140" t="n">
        <v>400000</v>
      </c>
      <c r="BK496" s="140" t="n">
        <v>600000</v>
      </c>
      <c r="BL496" s="141">
        <f>IFERROR(U496/X496,"")</f>
        <v/>
      </c>
      <c r="BM496" s="141">
        <f>IFERROR(V496/X496,"")</f>
        <v/>
      </c>
      <c r="BN496" s="141">
        <f>IFERROR(W496/X496,"")</f>
        <v/>
      </c>
      <c r="BO496" s="141">
        <f>IFERROR(AA496/AD496,"")</f>
        <v/>
      </c>
      <c r="BP496" s="141">
        <f>IFERROR(AB496/AD496,"")</f>
        <v/>
      </c>
      <c r="BQ496" s="141">
        <f>IFERROR(AC496/AD496,"")</f>
        <v/>
      </c>
      <c r="BR496" s="119" t="n">
        <v>5</v>
      </c>
      <c r="BS496" s="119" t="n">
        <v>4</v>
      </c>
      <c r="BT496" s="119" t="n">
        <v>4</v>
      </c>
      <c r="BU496" s="119" t="n"/>
      <c r="BV496" s="119" t="n"/>
      <c r="BW496" s="119" t="n"/>
      <c r="BX496" s="119" t="n"/>
      <c r="BY496" s="119" t="n"/>
      <c r="BZ496" s="119" t="inlineStr">
        <is>
          <t>Employee</t>
        </is>
      </c>
      <c r="CA496" s="142" t="inlineStr">
        <is>
          <t>M55P</t>
        </is>
      </c>
      <c r="CB496" s="131" t="n">
        <v>1</v>
      </c>
      <c r="CC496" s="143">
        <f>IF(P496&gt;1,1,P496)*CB496</f>
        <v/>
      </c>
      <c r="CD496" s="143" t="n"/>
      <c r="CE496" s="222" t="n">
        <v>21429.88</v>
      </c>
      <c r="CF496" s="86" t="n"/>
      <c r="CG496" s="219" t="n">
        <v>527809.756097561</v>
      </c>
      <c r="CH496" s="217">
        <f>IF(LOWER(T496)="ILS",12,1)*CG496/VLOOKUP($T496,CPC_USDConversion_xlTbl[[Currency2]:[Units/1 USD]],2,FALSE)</f>
        <v/>
      </c>
      <c r="CI496" s="225">
        <f>AF496</f>
        <v/>
      </c>
      <c r="CJ496" s="225">
        <f>IFERROR(CI496-CH496,"")</f>
        <v/>
      </c>
      <c r="CK496" s="140">
        <f>ROUND(AN496*CC496,-2)</f>
        <v/>
      </c>
      <c r="CL496" s="217">
        <f>CK496/VLOOKUP($T496,'USD Converstion'!$C$7:$D$174,2,FALSE)</f>
        <v/>
      </c>
      <c r="CM496" s="145">
        <f>IF(AD496&gt;X496,1,0)</f>
        <v/>
      </c>
      <c r="CN496" s="225">
        <f>IF(CM496&gt;0,AG496,0)</f>
        <v/>
      </c>
      <c r="CO496" s="225">
        <f>IF(CM496=0,0,AF496)</f>
        <v/>
      </c>
      <c r="CP496" s="146" t="n">
        <v>0</v>
      </c>
      <c r="CQ496" s="147" t="inlineStr">
        <is>
          <t>Regular</t>
        </is>
      </c>
      <c r="CR496" s="225">
        <f>AM496/VLOOKUP(T496,'USD Converstion'!$C$7:$D$174,2,FALSE)</f>
        <v/>
      </c>
      <c r="CS496" s="226">
        <f>AT496</f>
        <v/>
      </c>
      <c r="CT496" s="222" t="n">
        <v>0</v>
      </c>
      <c r="CU496" s="227" t="n"/>
      <c r="CV496" s="145">
        <f>IF(AX496&gt;0,1,0)</f>
        <v/>
      </c>
      <c r="CW496" s="145">
        <f>IF(AY496&gt;0,1,0)</f>
        <v/>
      </c>
      <c r="CX496" s="52" t="n">
        <v>0</v>
      </c>
      <c r="DM496">
        <f>IF(LOWER(T496)="ILS",12,1)*Y496/VLOOKUP($T496,CPC_USDConversion_xlTbl[[Currency2]:[Units/1 USD]],2,FALSE)</f>
        <v/>
      </c>
    </row>
    <row r="497">
      <c r="B497" s="113" t="n">
        <v>137127</v>
      </c>
      <c r="C497" s="113" t="n">
        <v>95724</v>
      </c>
      <c r="D497" s="113" t="n">
        <v>124490</v>
      </c>
      <c r="E497" s="114" t="inlineStr">
        <is>
          <t>Monica Lee</t>
        </is>
      </c>
      <c r="F497" s="152" t="inlineStr">
        <is>
          <t>Territory Manager</t>
        </is>
      </c>
      <c r="G497" s="113" t="inlineStr">
        <is>
          <t>Taiwan Sales</t>
        </is>
      </c>
      <c r="H497" s="113" t="inlineStr">
        <is>
          <t>Vincent Liu</t>
        </is>
      </c>
      <c r="I497" s="113" t="inlineStr">
        <is>
          <t>Argon Ho</t>
        </is>
      </c>
      <c r="J497" s="114" t="inlineStr">
        <is>
          <t>Sharat Sinha</t>
        </is>
      </c>
      <c r="K497" s="114" t="inlineStr">
        <is>
          <t>Sharat Sinha</t>
        </is>
      </c>
      <c r="L497" s="113" t="inlineStr">
        <is>
          <t>APAC Sales</t>
        </is>
      </c>
      <c r="M497" s="115" t="n">
        <v>1</v>
      </c>
      <c r="N497" s="151">
        <f>LEFT(CA497,3)</f>
        <v/>
      </c>
      <c r="O497" s="216" t="n">
        <v>43752</v>
      </c>
      <c r="P497" s="118">
        <f>($D$5-O497)/365</f>
        <v/>
      </c>
      <c r="Q497" s="119">
        <f>Q497</f>
        <v/>
      </c>
      <c r="R497" s="52" t="n"/>
      <c r="S497" s="120" t="inlineStr">
        <is>
          <t>Taiwan</t>
        </is>
      </c>
      <c r="T497" s="120" t="inlineStr">
        <is>
          <t>TWD</t>
        </is>
      </c>
      <c r="U497" s="120" t="n">
        <v>2784500</v>
      </c>
      <c r="V497" s="120" t="n">
        <v>1345754.545454545</v>
      </c>
      <c r="W497" s="120" t="n"/>
      <c r="X497" s="120">
        <f>W497+V497+U497</f>
        <v/>
      </c>
      <c r="Y497" s="121" t="n"/>
      <c r="Z497" s="121" t="n"/>
      <c r="AA497" s="122" t="n"/>
      <c r="AB497" s="122" t="n"/>
      <c r="AC497" s="122" t="n"/>
      <c r="AD497" s="123">
        <f>AC497+AB497+AA497</f>
        <v/>
      </c>
      <c r="AE497" s="124">
        <f>IFERROR(AD497/X497-1,"")</f>
        <v/>
      </c>
      <c r="AF497" s="217">
        <f>IF(LOWER(T497)="ILS",12,1)*X497/VLOOKUP($T497,CPC_USDConversion_xlTbl[[Currency2]:[Units/1 USD]],2,FALSE)</f>
        <v/>
      </c>
      <c r="AG497" s="217">
        <f>IF(LOWER(T497)="ILS",12,1)*AD497/VLOOKUP($T497,CPC_USDConversion_xlTbl[[Currency2]:[Units/1 USD]],2,FALSE)</f>
        <v/>
      </c>
      <c r="AH497" s="126">
        <f>AF497/VLOOKUP($S497,'CP$'!$B$5:$D$74,2,FALSE)</f>
        <v/>
      </c>
      <c r="AI497" s="126">
        <f>AG497/VLOOKUP($S497,'CP$'!$B$5:$D$74,2,FALSE)</f>
        <v/>
      </c>
      <c r="AJ497" s="52" t="n"/>
      <c r="AK497" s="127" t="inlineStr">
        <is>
          <t>Sales Variable</t>
        </is>
      </c>
      <c r="AL497" s="218" t="n"/>
      <c r="AM497" s="129" t="n"/>
      <c r="AN497" s="121" t="n"/>
      <c r="AO497" s="130" t="n"/>
      <c r="AP497" s="131">
        <f>IFERROR(AO497/AM497,"")</f>
        <v/>
      </c>
      <c r="AQ497" s="219">
        <f>AO497*CC497</f>
        <v/>
      </c>
      <c r="AR497" s="219" t="n"/>
      <c r="AS497" s="220">
        <f>AQ497-AR497</f>
        <v/>
      </c>
      <c r="AT497" s="217">
        <f>AS497/VLOOKUP($T497,'USD Converstion'!$C$7:$D$174,2,FALSE)</f>
        <v/>
      </c>
      <c r="AU497" s="52" t="n"/>
      <c r="AV497" s="221" t="n">
        <v>43768</v>
      </c>
      <c r="AW497" s="222" t="n">
        <v>29274.89320388349</v>
      </c>
      <c r="AX497" s="222" t="n"/>
      <c r="AY497" s="223" t="n"/>
      <c r="AZ497" s="52" t="n"/>
      <c r="BA497" s="137" t="inlineStr">
        <is>
          <t>February, 2021: title change from major account manager to territory manager</t>
        </is>
      </c>
      <c r="BB497" s="138" t="inlineStr">
        <is>
          <t xml:space="preserve"> </t>
        </is>
      </c>
      <c r="BC497" s="52" t="n"/>
      <c r="BD497" s="219" t="n">
        <v>2220000</v>
      </c>
      <c r="BE497" s="219" t="n">
        <v>1480000</v>
      </c>
      <c r="BF497" s="219" t="n"/>
      <c r="BG497" s="120">
        <f>BF497+BE497+BD497</f>
        <v/>
      </c>
      <c r="BH497" s="217">
        <f>IF(LOWER(T497)="ILS",12,1)*BG497/VLOOKUP($T497,CPC_USDConversion_xlTbl[[Currency2]:[Units/1 USD]],2,FALSE)</f>
        <v/>
      </c>
      <c r="BI497" s="224">
        <f>BH497/VLOOKUP($S497,'CP$'!$B$5:$D$74,2,FALSE)</f>
        <v/>
      </c>
      <c r="BJ497" s="140" t="n">
        <v>2600000</v>
      </c>
      <c r="BK497" s="140" t="n">
        <v>4000000</v>
      </c>
      <c r="BL497" s="141">
        <f>IFERROR(U497/X497,"")</f>
        <v/>
      </c>
      <c r="BM497" s="141">
        <f>IFERROR(V497/X497,"")</f>
        <v/>
      </c>
      <c r="BN497" s="141">
        <f>IFERROR(W497/X497,"")</f>
        <v/>
      </c>
      <c r="BO497" s="141">
        <f>IFERROR(AA497/AD497,"")</f>
        <v/>
      </c>
      <c r="BP497" s="141">
        <f>IFERROR(AB497/AD497,"")</f>
        <v/>
      </c>
      <c r="BQ497" s="141">
        <f>IFERROR(AC497/AD497,"")</f>
        <v/>
      </c>
      <c r="BR497" s="119" t="n"/>
      <c r="BS497" s="119" t="n"/>
      <c r="BT497" s="119" t="n">
        <v>4</v>
      </c>
      <c r="BU497" s="119" t="n"/>
      <c r="BV497" s="119" t="n"/>
      <c r="BW497" s="119" t="n"/>
      <c r="BX497" s="119" t="n"/>
      <c r="BY497" s="119" t="n"/>
      <c r="BZ497" s="119" t="inlineStr">
        <is>
          <t>Employee</t>
        </is>
      </c>
      <c r="CA497" s="142" t="inlineStr">
        <is>
          <t>S43P</t>
        </is>
      </c>
      <c r="CB497" s="131" t="n">
        <v>1</v>
      </c>
      <c r="CC497" s="143">
        <f>IF(P497&gt;1,1,P497)*CB497</f>
        <v/>
      </c>
      <c r="CD497" s="143" t="n"/>
      <c r="CE497" s="222" t="n">
        <v>23944</v>
      </c>
      <c r="CF497" s="86" t="n"/>
      <c r="CG497" s="219" t="n">
        <v>3609956.097560976</v>
      </c>
      <c r="CH497" s="217">
        <f>IF(LOWER(T497)="ILS",12,1)*CG497/VLOOKUP($T497,CPC_USDConversion_xlTbl[[Currency2]:[Units/1 USD]],2,FALSE)</f>
        <v/>
      </c>
      <c r="CI497" s="225">
        <f>AF497</f>
        <v/>
      </c>
      <c r="CJ497" s="225">
        <f>IFERROR(CI497-CH497,"")</f>
        <v/>
      </c>
      <c r="CK497" s="140">
        <f>ROUND(AN497*CC497,-2)</f>
        <v/>
      </c>
      <c r="CL497" s="217">
        <f>CK497/VLOOKUP($T497,'USD Converstion'!$C$7:$D$174,2,FALSE)</f>
        <v/>
      </c>
      <c r="CM497" s="145">
        <f>IF(AD497&gt;X497,1,0)</f>
        <v/>
      </c>
      <c r="CN497" s="225">
        <f>IF(CM497&gt;0,AG497,0)</f>
        <v/>
      </c>
      <c r="CO497" s="225">
        <f>IF(CM497=0,0,AF497)</f>
        <v/>
      </c>
      <c r="CP497" s="146" t="n">
        <v>0</v>
      </c>
      <c r="CQ497" s="147" t="inlineStr">
        <is>
          <t>Regular</t>
        </is>
      </c>
      <c r="CR497" s="225">
        <f>AM497/VLOOKUP(T497,'USD Converstion'!$C$7:$D$174,2,FALSE)</f>
        <v/>
      </c>
      <c r="CS497" s="226">
        <f>AT497</f>
        <v/>
      </c>
      <c r="CT497" s="222" t="n">
        <v>0</v>
      </c>
      <c r="CU497" s="227" t="n"/>
      <c r="CV497" s="145">
        <f>IF(AX497&gt;0,1,0)</f>
        <v/>
      </c>
      <c r="CW497" s="145">
        <f>IF(AY497&gt;0,1,0)</f>
        <v/>
      </c>
      <c r="CX497" s="52" t="n">
        <v>0</v>
      </c>
      <c r="DM497">
        <f>IF(LOWER(T497)="ILS",12,1)*Y497/VLOOKUP($T497,CPC_USDConversion_xlTbl[[Currency2]:[Units/1 USD]],2,FALSE)</f>
        <v/>
      </c>
    </row>
    <row r="498">
      <c r="B498" s="113" t="n">
        <v>132683</v>
      </c>
      <c r="C498" s="113" t="n">
        <v>26849</v>
      </c>
      <c r="D498" s="113" t="n">
        <v>101423</v>
      </c>
      <c r="E498" s="114" t="inlineStr">
        <is>
          <t>Patrick Yin</t>
        </is>
      </c>
      <c r="F498" s="152" t="inlineStr">
        <is>
          <t>Major Account Manager</t>
        </is>
      </c>
      <c r="G498" s="113" t="inlineStr">
        <is>
          <t>Taiwan Sales</t>
        </is>
      </c>
      <c r="H498" s="113" t="inlineStr">
        <is>
          <t>Vincent Liu</t>
        </is>
      </c>
      <c r="I498" s="113" t="inlineStr">
        <is>
          <t>Argon Ho</t>
        </is>
      </c>
      <c r="J498" s="114" t="inlineStr">
        <is>
          <t>Sharat Sinha</t>
        </is>
      </c>
      <c r="K498" s="114" t="inlineStr">
        <is>
          <t>Sharat Sinha</t>
        </is>
      </c>
      <c r="L498" s="113" t="inlineStr">
        <is>
          <t>APAC Sales</t>
        </is>
      </c>
      <c r="M498" s="115" t="n">
        <v>1</v>
      </c>
      <c r="N498" s="151">
        <f>LEFT(CA498,3)</f>
        <v/>
      </c>
      <c r="O498" s="216" t="n">
        <v>42436</v>
      </c>
      <c r="P498" s="118">
        <f>($D$5-O498)/365</f>
        <v/>
      </c>
      <c r="Q498" s="119">
        <f>Q498</f>
        <v/>
      </c>
      <c r="R498" s="52" t="n"/>
      <c r="S498" s="120" t="inlineStr">
        <is>
          <t>Taiwan</t>
        </is>
      </c>
      <c r="T498" s="120" t="inlineStr">
        <is>
          <t>TWD</t>
        </is>
      </c>
      <c r="U498" s="120" t="n">
        <v>2859500</v>
      </c>
      <c r="V498" s="120" t="n">
        <v>1382118.181818182</v>
      </c>
      <c r="W498" s="120" t="n"/>
      <c r="X498" s="120">
        <f>W498+V498+U498</f>
        <v/>
      </c>
      <c r="Y498" s="121" t="n"/>
      <c r="Z498" s="121" t="n"/>
      <c r="AA498" s="122" t="n"/>
      <c r="AB498" s="122" t="n"/>
      <c r="AC498" s="122" t="n"/>
      <c r="AD498" s="123">
        <f>AC498+AB498+AA498</f>
        <v/>
      </c>
      <c r="AE498" s="124">
        <f>IFERROR(AD498/X498-1,"")</f>
        <v/>
      </c>
      <c r="AF498" s="217">
        <f>IF(LOWER(T498)="ILS",12,1)*X498/VLOOKUP($T498,CPC_USDConversion_xlTbl[[Currency2]:[Units/1 USD]],2,FALSE)</f>
        <v/>
      </c>
      <c r="AG498" s="217">
        <f>IF(LOWER(T498)="ILS",12,1)*AD498/VLOOKUP($T498,CPC_USDConversion_xlTbl[[Currency2]:[Units/1 USD]],2,FALSE)</f>
        <v/>
      </c>
      <c r="AH498" s="126">
        <f>AF498/VLOOKUP($S498,'CP$'!$B$5:$D$74,2,FALSE)</f>
        <v/>
      </c>
      <c r="AI498" s="126">
        <f>AG498/VLOOKUP($S498,'CP$'!$B$5:$D$74,2,FALSE)</f>
        <v/>
      </c>
      <c r="AJ498" s="52" t="n"/>
      <c r="AK498" s="127" t="inlineStr">
        <is>
          <t>Sales Variable</t>
        </is>
      </c>
      <c r="AL498" s="218" t="n"/>
      <c r="AM498" s="129" t="n"/>
      <c r="AN498" s="121" t="n"/>
      <c r="AO498" s="130" t="n"/>
      <c r="AP498" s="131">
        <f>IFERROR(AO498/AM498,"")</f>
        <v/>
      </c>
      <c r="AQ498" s="219">
        <f>AO498*CC498</f>
        <v/>
      </c>
      <c r="AR498" s="219" t="n"/>
      <c r="AS498" s="220">
        <f>AQ498-AR498</f>
        <v/>
      </c>
      <c r="AT498" s="217">
        <f>AS498/VLOOKUP($T498,'USD Converstion'!$C$7:$D$174,2,FALSE)</f>
        <v/>
      </c>
      <c r="AU498" s="52" t="n"/>
      <c r="AV498" s="221" t="n">
        <v>43957</v>
      </c>
      <c r="AW498" s="222" t="n">
        <v>29231.10679611651</v>
      </c>
      <c r="AX498" s="222" t="n"/>
      <c r="AY498" s="223" t="n"/>
      <c r="AZ498" s="52" t="n"/>
      <c r="BA498" s="137" t="n"/>
      <c r="BB498" s="138" t="inlineStr">
        <is>
          <t xml:space="preserve"> </t>
        </is>
      </c>
      <c r="BC498" s="52" t="n"/>
      <c r="BD498" s="219" t="n">
        <v>2224800</v>
      </c>
      <c r="BE498" s="219" t="n">
        <v>1483200</v>
      </c>
      <c r="BF498" s="219" t="n"/>
      <c r="BG498" s="120">
        <f>BF498+BE498+BD498</f>
        <v/>
      </c>
      <c r="BH498" s="217">
        <f>IF(LOWER(T498)="ILS",12,1)*BG498/VLOOKUP($T498,CPC_USDConversion_xlTbl[[Currency2]:[Units/1 USD]],2,FALSE)</f>
        <v/>
      </c>
      <c r="BI498" s="224">
        <f>BH498/VLOOKUP($S498,'CP$'!$B$5:$D$74,2,FALSE)</f>
        <v/>
      </c>
      <c r="BJ498" s="140" t="n">
        <v>2600000</v>
      </c>
      <c r="BK498" s="140" t="n">
        <v>4000000</v>
      </c>
      <c r="BL498" s="141">
        <f>IFERROR(U498/X498,"")</f>
        <v/>
      </c>
      <c r="BM498" s="141">
        <f>IFERROR(V498/X498,"")</f>
        <v/>
      </c>
      <c r="BN498" s="141">
        <f>IFERROR(W498/X498,"")</f>
        <v/>
      </c>
      <c r="BO498" s="141">
        <f>IFERROR(AA498/AD498,"")</f>
        <v/>
      </c>
      <c r="BP498" s="141">
        <f>IFERROR(AB498/AD498,"")</f>
        <v/>
      </c>
      <c r="BQ498" s="141">
        <f>IFERROR(AC498/AD498,"")</f>
        <v/>
      </c>
      <c r="BR498" s="119" t="n">
        <v>4</v>
      </c>
      <c r="BS498" s="119" t="n">
        <v>4</v>
      </c>
      <c r="BT498" s="119" t="n">
        <v>4</v>
      </c>
      <c r="BU498" s="119" t="n"/>
      <c r="BV498" s="119" t="n"/>
      <c r="BW498" s="119" t="n"/>
      <c r="BX498" s="119" t="n"/>
      <c r="BY498" s="119" t="n"/>
      <c r="BZ498" s="119" t="inlineStr">
        <is>
          <t>Employee</t>
        </is>
      </c>
      <c r="CA498" s="142" t="inlineStr">
        <is>
          <t>S43P</t>
        </is>
      </c>
      <c r="CB498" s="131" t="n">
        <v>1</v>
      </c>
      <c r="CC498" s="143">
        <f>IF(P498&gt;1,1,P498)*CB498</f>
        <v/>
      </c>
      <c r="CD498" s="143" t="n"/>
      <c r="CE498" s="222" t="n">
        <v>52197.92</v>
      </c>
      <c r="CF498" s="86" t="n"/>
      <c r="CG498" s="219" t="n">
        <v>3707517.073170732</v>
      </c>
      <c r="CH498" s="217">
        <f>IF(LOWER(T498)="ILS",12,1)*CG498/VLOOKUP($T498,CPC_USDConversion_xlTbl[[Currency2]:[Units/1 USD]],2,FALSE)</f>
        <v/>
      </c>
      <c r="CI498" s="225">
        <f>AF498</f>
        <v/>
      </c>
      <c r="CJ498" s="225">
        <f>IFERROR(CI498-CH498,"")</f>
        <v/>
      </c>
      <c r="CK498" s="140">
        <f>ROUND(AN498*CC498,-2)</f>
        <v/>
      </c>
      <c r="CL498" s="217">
        <f>CK498/VLOOKUP($T498,'USD Converstion'!$C$7:$D$174,2,FALSE)</f>
        <v/>
      </c>
      <c r="CM498" s="145">
        <f>IF(AD498&gt;X498,1,0)</f>
        <v/>
      </c>
      <c r="CN498" s="225">
        <f>IF(CM498&gt;0,AG498,0)</f>
        <v/>
      </c>
      <c r="CO498" s="225">
        <f>IF(CM498=0,0,AF498)</f>
        <v/>
      </c>
      <c r="CP498" s="146" t="n">
        <v>0</v>
      </c>
      <c r="CQ498" s="147" t="inlineStr">
        <is>
          <t>Regular</t>
        </is>
      </c>
      <c r="CR498" s="225">
        <f>AM498/VLOOKUP(T498,'USD Converstion'!$C$7:$D$174,2,FALSE)</f>
        <v/>
      </c>
      <c r="CS498" s="226">
        <f>AT498</f>
        <v/>
      </c>
      <c r="CT498" s="222" t="n">
        <v>0</v>
      </c>
      <c r="CU498" s="227" t="n"/>
      <c r="CV498" s="145">
        <f>IF(AX498&gt;0,1,0)</f>
        <v/>
      </c>
      <c r="CW498" s="145">
        <f>IF(AY498&gt;0,1,0)</f>
        <v/>
      </c>
      <c r="CX498" s="52" t="n">
        <v>0</v>
      </c>
      <c r="DM498">
        <f>IF(LOWER(T498)="ILS",12,1)*Y498/VLOOKUP($T498,CPC_USDConversion_xlTbl[[Currency2]:[Units/1 USD]],2,FALSE)</f>
        <v/>
      </c>
    </row>
    <row r="499">
      <c r="B499" s="113" t="n">
        <v>123926</v>
      </c>
      <c r="C499" s="113" t="n">
        <v>117904</v>
      </c>
      <c r="D499" s="113" t="n">
        <v>76318</v>
      </c>
      <c r="E499" s="114" t="inlineStr">
        <is>
          <t>Stephen Liu</t>
        </is>
      </c>
      <c r="F499" s="152" t="inlineStr">
        <is>
          <t>Sales Manager, HK</t>
        </is>
      </c>
      <c r="G499" s="113" t="inlineStr">
        <is>
          <t>Hong Kong Sales</t>
        </is>
      </c>
      <c r="H499" s="113" t="inlineStr">
        <is>
          <t>Amy Chow</t>
        </is>
      </c>
      <c r="I499" s="113" t="inlineStr">
        <is>
          <t>Argon Ho</t>
        </is>
      </c>
      <c r="J499" s="114" t="inlineStr">
        <is>
          <t>Sharat Sinha</t>
        </is>
      </c>
      <c r="K499" s="114" t="inlineStr">
        <is>
          <t>Sharat Sinha</t>
        </is>
      </c>
      <c r="L499" s="113" t="inlineStr">
        <is>
          <t>APAC Sales</t>
        </is>
      </c>
      <c r="M499" s="115" t="n">
        <v>1</v>
      </c>
      <c r="N499" s="151">
        <f>LEFT(CA499,3)</f>
        <v/>
      </c>
      <c r="O499" s="216" t="n">
        <v>42807</v>
      </c>
      <c r="P499" s="118">
        <f>($D$5-O499)/365</f>
        <v/>
      </c>
      <c r="Q499" s="119">
        <f>Q499</f>
        <v/>
      </c>
      <c r="R499" s="52" t="n"/>
      <c r="S499" s="120" t="inlineStr">
        <is>
          <t>Hong Kong</t>
        </is>
      </c>
      <c r="T499" s="120" t="inlineStr">
        <is>
          <t>HKD</t>
        </is>
      </c>
      <c r="U499" s="120" t="n">
        <v>1091000</v>
      </c>
      <c r="V499" s="120" t="n">
        <v>524663.6363636364</v>
      </c>
      <c r="W499" s="120" t="n"/>
      <c r="X499" s="120">
        <f>W499+V499+U499</f>
        <v/>
      </c>
      <c r="Y499" s="121" t="n"/>
      <c r="Z499" s="121" t="n"/>
      <c r="AA499" s="122" t="n"/>
      <c r="AB499" s="122" t="n"/>
      <c r="AC499" s="122" t="n"/>
      <c r="AD499" s="123">
        <f>AC499+AB499+AA499</f>
        <v/>
      </c>
      <c r="AE499" s="124">
        <f>IFERROR(AD499/X499-1,"")</f>
        <v/>
      </c>
      <c r="AF499" s="217">
        <f>IF(LOWER(T499)="ILS",12,1)*X499/VLOOKUP($T499,CPC_USDConversion_xlTbl[[Currency2]:[Units/1 USD]],2,FALSE)</f>
        <v/>
      </c>
      <c r="AG499" s="217">
        <f>IF(LOWER(T499)="ILS",12,1)*AD499/VLOOKUP($T499,CPC_USDConversion_xlTbl[[Currency2]:[Units/1 USD]],2,FALSE)</f>
        <v/>
      </c>
      <c r="AH499" s="126">
        <f>AF499/VLOOKUP($S499,'CP$'!$B$5:$D$74,2,FALSE)</f>
        <v/>
      </c>
      <c r="AI499" s="126">
        <f>AG499/VLOOKUP($S499,'CP$'!$B$5:$D$74,2,FALSE)</f>
        <v/>
      </c>
      <c r="AJ499" s="52" t="n"/>
      <c r="AK499" s="127" t="inlineStr">
        <is>
          <t>Sales Variable</t>
        </is>
      </c>
      <c r="AL499" s="218" t="n"/>
      <c r="AM499" s="129" t="n"/>
      <c r="AN499" s="121" t="n"/>
      <c r="AO499" s="130" t="n"/>
      <c r="AP499" s="131">
        <f>IFERROR(AO499/AM499,"")</f>
        <v/>
      </c>
      <c r="AQ499" s="219">
        <f>AO499*CC499</f>
        <v/>
      </c>
      <c r="AR499" s="219" t="n"/>
      <c r="AS499" s="220">
        <f>AQ499-AR499</f>
        <v/>
      </c>
      <c r="AT499" s="217">
        <f>AS499/VLOOKUP($T499,'USD Converstion'!$C$7:$D$174,2,FALSE)</f>
        <v/>
      </c>
      <c r="AU499" s="52" t="n"/>
      <c r="AV499" s="221" t="n">
        <v>43957</v>
      </c>
      <c r="AW499" s="222" t="n">
        <v>29231.10679611651</v>
      </c>
      <c r="AX499" s="222" t="n"/>
      <c r="AY499" s="223" t="n"/>
      <c r="AZ499" s="52" t="n"/>
      <c r="BA499" s="137" t="n"/>
      <c r="BB499" s="138" t="inlineStr">
        <is>
          <t xml:space="preserve"> </t>
        </is>
      </c>
      <c r="BC499" s="52" t="n"/>
      <c r="BD499" s="219" t="n">
        <v>858000</v>
      </c>
      <c r="BE499" s="219" t="n">
        <v>572000</v>
      </c>
      <c r="BF499" s="219" t="n"/>
      <c r="BG499" s="120">
        <f>BF499+BE499+BD499</f>
        <v/>
      </c>
      <c r="BH499" s="217">
        <f>IF(LOWER(T499)="ILS",12,1)*BG499/VLOOKUP($T499,CPC_USDConversion_xlTbl[[Currency2]:[Units/1 USD]],2,FALSE)</f>
        <v/>
      </c>
      <c r="BI499" s="224">
        <f>BH499/VLOOKUP($S499,'CP$'!$B$5:$D$74,2,FALSE)</f>
        <v/>
      </c>
      <c r="BJ499" s="140" t="n">
        <v>950000</v>
      </c>
      <c r="BK499" s="140" t="n">
        <v>1500000</v>
      </c>
      <c r="BL499" s="141">
        <f>IFERROR(U499/X499,"")</f>
        <v/>
      </c>
      <c r="BM499" s="141">
        <f>IFERROR(V499/X499,"")</f>
        <v/>
      </c>
      <c r="BN499" s="141">
        <f>IFERROR(W499/X499,"")</f>
        <v/>
      </c>
      <c r="BO499" s="141">
        <f>IFERROR(AA499/AD499,"")</f>
        <v/>
      </c>
      <c r="BP499" s="141">
        <f>IFERROR(AB499/AD499,"")</f>
        <v/>
      </c>
      <c r="BQ499" s="141">
        <f>IFERROR(AC499/AD499,"")</f>
        <v/>
      </c>
      <c r="BR499" s="119" t="n">
        <v>4</v>
      </c>
      <c r="BS499" s="119" t="n">
        <v>4</v>
      </c>
      <c r="BT499" s="119" t="n">
        <v>4</v>
      </c>
      <c r="BU499" s="119" t="n"/>
      <c r="BV499" s="119" t="n"/>
      <c r="BW499" s="119" t="n"/>
      <c r="BX499" s="119" t="n"/>
      <c r="BY499" s="119" t="n"/>
      <c r="BZ499" s="119" t="inlineStr">
        <is>
          <t>Employee</t>
        </is>
      </c>
      <c r="CA499" s="142" t="inlineStr">
        <is>
          <t>S43M</t>
        </is>
      </c>
      <c r="CB499" s="131" t="n">
        <v>1</v>
      </c>
      <c r="CC499" s="143">
        <f>IF(P499&gt;1,1,P499)*CB499</f>
        <v/>
      </c>
      <c r="CD499" s="143" t="n"/>
      <c r="CE499" s="222" t="n">
        <v>87515.31999999999</v>
      </c>
      <c r="CF499" s="86" t="n"/>
      <c r="CG499" s="219" t="n">
        <v>1407029.268292683</v>
      </c>
      <c r="CH499" s="217">
        <f>IF(LOWER(T499)="ILS",12,1)*CG499/VLOOKUP($T499,CPC_USDConversion_xlTbl[[Currency2]:[Units/1 USD]],2,FALSE)</f>
        <v/>
      </c>
      <c r="CI499" s="225">
        <f>AF499</f>
        <v/>
      </c>
      <c r="CJ499" s="225">
        <f>IFERROR(CI499-CH499,"")</f>
        <v/>
      </c>
      <c r="CK499" s="140">
        <f>ROUND(AN499*CC499,-2)</f>
        <v/>
      </c>
      <c r="CL499" s="217">
        <f>CK499/VLOOKUP($T499,'USD Converstion'!$C$7:$D$174,2,FALSE)</f>
        <v/>
      </c>
      <c r="CM499" s="145">
        <f>IF(AD499&gt;X499,1,0)</f>
        <v/>
      </c>
      <c r="CN499" s="225">
        <f>IF(CM499&gt;0,AG499,0)</f>
        <v/>
      </c>
      <c r="CO499" s="225">
        <f>IF(CM499=0,0,AF499)</f>
        <v/>
      </c>
      <c r="CP499" s="146" t="n">
        <v>0</v>
      </c>
      <c r="CQ499" s="147" t="inlineStr">
        <is>
          <t>Regular</t>
        </is>
      </c>
      <c r="CR499" s="225">
        <f>AM499/VLOOKUP(T499,'USD Converstion'!$C$7:$D$174,2,FALSE)</f>
        <v/>
      </c>
      <c r="CS499" s="226">
        <f>AT499</f>
        <v/>
      </c>
      <c r="CT499" s="222" t="n">
        <v>0</v>
      </c>
      <c r="CU499" s="227" t="n"/>
      <c r="CV499" s="145">
        <f>IF(AX499&gt;0,1,0)</f>
        <v/>
      </c>
      <c r="CW499" s="145">
        <f>IF(AY499&gt;0,1,0)</f>
        <v/>
      </c>
      <c r="CX499" s="52" t="n">
        <v>0</v>
      </c>
      <c r="DM499">
        <f>IF(LOWER(T499)="ILS",12,1)*Y499/VLOOKUP($T499,CPC_USDConversion_xlTbl[[Currency2]:[Units/1 USD]],2,FALSE)</f>
        <v/>
      </c>
    </row>
    <row r="500">
      <c r="B500" s="113" t="n">
        <v>134397</v>
      </c>
      <c r="C500" s="113" t="n">
        <v>110016</v>
      </c>
      <c r="D500" s="113" t="n">
        <v>88797</v>
      </c>
      <c r="E500" s="114" t="inlineStr">
        <is>
          <t>Summer Wang</t>
        </is>
      </c>
      <c r="F500" s="152" t="inlineStr">
        <is>
          <t>Territory Manager</t>
        </is>
      </c>
      <c r="G500" s="113" t="inlineStr">
        <is>
          <t>China Sales Team</t>
        </is>
      </c>
      <c r="H500" s="113" t="inlineStr">
        <is>
          <t>Stone Chen</t>
        </is>
      </c>
      <c r="I500" s="113" t="inlineStr">
        <is>
          <t>Argon Ho</t>
        </is>
      </c>
      <c r="J500" s="114" t="inlineStr">
        <is>
          <t>Sharat Sinha</t>
        </is>
      </c>
      <c r="K500" s="114" t="inlineStr">
        <is>
          <t>Sharat Sinha</t>
        </is>
      </c>
      <c r="L500" s="113" t="inlineStr">
        <is>
          <t>APAC Sales</t>
        </is>
      </c>
      <c r="M500" s="115" t="n">
        <v>1</v>
      </c>
      <c r="N500" s="151">
        <f>LEFT(CA500,3)</f>
        <v/>
      </c>
      <c r="O500" s="216" t="n">
        <v>43373</v>
      </c>
      <c r="P500" s="118">
        <f>($D$5-O500)/365</f>
        <v/>
      </c>
      <c r="Q500" s="119">
        <f>Q500</f>
        <v/>
      </c>
      <c r="R500" s="52" t="n"/>
      <c r="S500" s="120" t="inlineStr">
        <is>
          <t>China</t>
        </is>
      </c>
      <c r="T500" s="120" t="inlineStr">
        <is>
          <t>CNY</t>
        </is>
      </c>
      <c r="U500" s="120" t="n">
        <v>459500</v>
      </c>
      <c r="V500" s="120" t="n">
        <v>218481.8181818182</v>
      </c>
      <c r="W500" s="120" t="n"/>
      <c r="X500" s="120">
        <f>W500+V500+U500</f>
        <v/>
      </c>
      <c r="Y500" s="121" t="n"/>
      <c r="Z500" s="121" t="n"/>
      <c r="AA500" s="122" t="n"/>
      <c r="AB500" s="122" t="n"/>
      <c r="AC500" s="122" t="n"/>
      <c r="AD500" s="123">
        <f>AC500+AB500+AA500</f>
        <v/>
      </c>
      <c r="AE500" s="124">
        <f>IFERROR(AD500/X500-1,"")</f>
        <v/>
      </c>
      <c r="AF500" s="217">
        <f>IF(LOWER(T500)="ILS",12,1)*X500/VLOOKUP($T500,CPC_USDConversion_xlTbl[[Currency2]:[Units/1 USD]],2,FALSE)</f>
        <v/>
      </c>
      <c r="AG500" s="217">
        <f>IF(LOWER(T500)="ILS",12,1)*AD500/VLOOKUP($T500,CPC_USDConversion_xlTbl[[Currency2]:[Units/1 USD]],2,FALSE)</f>
        <v/>
      </c>
      <c r="AH500" s="126">
        <f>AF500/VLOOKUP($S500,'CP$'!$B$5:$D$74,2,FALSE)</f>
        <v/>
      </c>
      <c r="AI500" s="126">
        <f>AG500/VLOOKUP($S500,'CP$'!$B$5:$D$74,2,FALSE)</f>
        <v/>
      </c>
      <c r="AJ500" s="52" t="n"/>
      <c r="AK500" s="127" t="inlineStr">
        <is>
          <t>Sales Variable</t>
        </is>
      </c>
      <c r="AL500" s="218" t="n"/>
      <c r="AM500" s="129" t="n"/>
      <c r="AN500" s="121" t="n"/>
      <c r="AO500" s="130" t="n"/>
      <c r="AP500" s="131">
        <f>IFERROR(AO500/AM500,"")</f>
        <v/>
      </c>
      <c r="AQ500" s="219">
        <f>AO500*CC500</f>
        <v/>
      </c>
      <c r="AR500" s="219" t="n"/>
      <c r="AS500" s="220">
        <f>AQ500-AR500</f>
        <v/>
      </c>
      <c r="AT500" s="217">
        <f>AS500/VLOOKUP($T500,'USD Converstion'!$C$7:$D$174,2,FALSE)</f>
        <v/>
      </c>
      <c r="AU500" s="52" t="n"/>
      <c r="AV500" s="221" t="n"/>
      <c r="AW500" s="222" t="n"/>
      <c r="AX500" s="222" t="n"/>
      <c r="AY500" s="223" t="n"/>
      <c r="AZ500" s="52" t="n"/>
      <c r="BA500" s="137" t="inlineStr">
        <is>
          <t>February, 2021: title change from major account manager to territory manager</t>
        </is>
      </c>
      <c r="BB500" s="138" t="inlineStr">
        <is>
          <t xml:space="preserve"> </t>
        </is>
      </c>
      <c r="BC500" s="52" t="n"/>
      <c r="BD500" s="219" t="n">
        <v>360000</v>
      </c>
      <c r="BE500" s="219" t="n">
        <v>240000</v>
      </c>
      <c r="BF500" s="219" t="n"/>
      <c r="BG500" s="120">
        <f>BF500+BE500+BD500</f>
        <v/>
      </c>
      <c r="BH500" s="217">
        <f>IF(LOWER(T500)="ILS",12,1)*BG500/VLOOKUP($T500,CPC_USDConversion_xlTbl[[Currency2]:[Units/1 USD]],2,FALSE)</f>
        <v/>
      </c>
      <c r="BI500" s="224">
        <f>BH500/VLOOKUP($S500,'CP$'!$B$5:$D$74,2,FALSE)</f>
        <v/>
      </c>
      <c r="BJ500" s="140" t="n">
        <v>400000</v>
      </c>
      <c r="BK500" s="140" t="n">
        <v>700000</v>
      </c>
      <c r="BL500" s="141">
        <f>IFERROR(U500/X500,"")</f>
        <v/>
      </c>
      <c r="BM500" s="141">
        <f>IFERROR(V500/X500,"")</f>
        <v/>
      </c>
      <c r="BN500" s="141">
        <f>IFERROR(W500/X500,"")</f>
        <v/>
      </c>
      <c r="BO500" s="141">
        <f>IFERROR(AA500/AD500,"")</f>
        <v/>
      </c>
      <c r="BP500" s="141">
        <f>IFERROR(AB500/AD500,"")</f>
        <v/>
      </c>
      <c r="BQ500" s="141">
        <f>IFERROR(AC500/AD500,"")</f>
        <v/>
      </c>
      <c r="BR500" s="119" t="n">
        <v>2</v>
      </c>
      <c r="BS500" s="119" t="n">
        <v>2</v>
      </c>
      <c r="BT500" s="119" t="n">
        <v>4</v>
      </c>
      <c r="BU500" s="119" t="n"/>
      <c r="BV500" s="119" t="n"/>
      <c r="BW500" s="119" t="n"/>
      <c r="BX500" s="119" t="n"/>
      <c r="BY500" s="119" t="n"/>
      <c r="BZ500" s="119" t="inlineStr">
        <is>
          <t>Employee</t>
        </is>
      </c>
      <c r="CA500" s="142" t="inlineStr">
        <is>
          <t>S53P</t>
        </is>
      </c>
      <c r="CB500" s="131" t="n">
        <v>1</v>
      </c>
      <c r="CC500" s="143">
        <f>IF(P500&gt;1,1,P500)*CB500</f>
        <v/>
      </c>
      <c r="CD500" s="143" t="n"/>
      <c r="CE500" s="222" t="n"/>
      <c r="CF500" s="86" t="n"/>
      <c r="CG500" s="219" t="n">
        <v>585565.8536585367</v>
      </c>
      <c r="CH500" s="217">
        <f>IF(LOWER(T500)="ILS",12,1)*CG500/VLOOKUP($T500,CPC_USDConversion_xlTbl[[Currency2]:[Units/1 USD]],2,FALSE)</f>
        <v/>
      </c>
      <c r="CI500" s="225">
        <f>AF500</f>
        <v/>
      </c>
      <c r="CJ500" s="225">
        <f>IFERROR(CI500-CH500,"")</f>
        <v/>
      </c>
      <c r="CK500" s="140">
        <f>ROUND(AN500*CC500,-2)</f>
        <v/>
      </c>
      <c r="CL500" s="217">
        <f>CK500/VLOOKUP($T500,'USD Converstion'!$C$7:$D$174,2,FALSE)</f>
        <v/>
      </c>
      <c r="CM500" s="145">
        <f>IF(AD500&gt;X500,1,0)</f>
        <v/>
      </c>
      <c r="CN500" s="225">
        <f>IF(CM500&gt;0,AG500,0)</f>
        <v/>
      </c>
      <c r="CO500" s="225">
        <f>IF(CM500=0,0,AF500)</f>
        <v/>
      </c>
      <c r="CP500" s="146" t="n">
        <v>0</v>
      </c>
      <c r="CQ500" s="147" t="inlineStr">
        <is>
          <t>Regular</t>
        </is>
      </c>
      <c r="CR500" s="225">
        <f>AM500/VLOOKUP(T500,'USD Converstion'!$C$7:$D$174,2,FALSE)</f>
        <v/>
      </c>
      <c r="CS500" s="226">
        <f>AT500</f>
        <v/>
      </c>
      <c r="CT500" s="222" t="n">
        <v>0</v>
      </c>
      <c r="CU500" s="227" t="n"/>
      <c r="CV500" s="145">
        <f>IF(AX500&gt;0,1,0)</f>
        <v/>
      </c>
      <c r="CW500" s="145">
        <f>IF(AY500&gt;0,1,0)</f>
        <v/>
      </c>
      <c r="CX500" s="52" t="n">
        <v>0</v>
      </c>
      <c r="DM500">
        <f>IF(LOWER(T500)="ILS",12,1)*Y500/VLOOKUP($T500,CPC_USDConversion_xlTbl[[Currency2]:[Units/1 USD]],2,FALSE)</f>
        <v/>
      </c>
    </row>
    <row r="501">
      <c r="B501" s="113" t="n">
        <v>138877</v>
      </c>
      <c r="C501" s="113" t="n">
        <v>107668</v>
      </c>
      <c r="D501" s="113" t="n">
        <v>25774</v>
      </c>
      <c r="E501" s="114" t="inlineStr">
        <is>
          <t>Vincent Fu</t>
        </is>
      </c>
      <c r="F501" s="152" t="inlineStr">
        <is>
          <t>Lead Security Engineer</t>
        </is>
      </c>
      <c r="G501" s="113" t="inlineStr">
        <is>
          <t>Greater China</t>
        </is>
      </c>
      <c r="H501" s="113" t="inlineStr">
        <is>
          <t>Argon Ho</t>
        </is>
      </c>
      <c r="I501" s="113" t="inlineStr">
        <is>
          <t>Argon Ho</t>
        </is>
      </c>
      <c r="J501" s="114" t="inlineStr">
        <is>
          <t>Sharat Sinha</t>
        </is>
      </c>
      <c r="K501" s="114" t="inlineStr">
        <is>
          <t>Sharat Sinha</t>
        </is>
      </c>
      <c r="L501" s="113" t="inlineStr">
        <is>
          <t>APAC Sales</t>
        </is>
      </c>
      <c r="M501" s="115" t="n">
        <v>1</v>
      </c>
      <c r="N501" s="151">
        <f>LEFT(CA501,3)</f>
        <v/>
      </c>
      <c r="O501" s="216" t="n">
        <v>42005</v>
      </c>
      <c r="P501" s="118">
        <f>($D$5-O501)/365</f>
        <v/>
      </c>
      <c r="Q501" s="119">
        <f>Q501</f>
        <v/>
      </c>
      <c r="R501" s="52" t="n"/>
      <c r="S501" s="120" t="inlineStr">
        <is>
          <t>Taiwan</t>
        </is>
      </c>
      <c r="T501" s="120" t="inlineStr">
        <is>
          <t>TWD</t>
        </is>
      </c>
      <c r="U501" s="120" t="n">
        <v>3233500</v>
      </c>
      <c r="V501" s="120" t="n">
        <v>586481.8181818181</v>
      </c>
      <c r="W501" s="120" t="n"/>
      <c r="X501" s="120">
        <f>W501+V501+U501</f>
        <v/>
      </c>
      <c r="Y501" s="121" t="n"/>
      <c r="Z501" s="121" t="n"/>
      <c r="AA501" s="122" t="n"/>
      <c r="AB501" s="122" t="n"/>
      <c r="AC501" s="122" t="n"/>
      <c r="AD501" s="123">
        <f>AC501+AB501+AA501</f>
        <v/>
      </c>
      <c r="AE501" s="124">
        <f>IFERROR(AD501/X501-1,"")</f>
        <v/>
      </c>
      <c r="AF501" s="217">
        <f>IF(LOWER(T501)="ILS",12,1)*X501/VLOOKUP($T501,CPC_USDConversion_xlTbl[[Currency2]:[Units/1 USD]],2,FALSE)</f>
        <v/>
      </c>
      <c r="AG501" s="217">
        <f>IF(LOWER(T501)="ILS",12,1)*AD501/VLOOKUP($T501,CPC_USDConversion_xlTbl[[Currency2]:[Units/1 USD]],2,FALSE)</f>
        <v/>
      </c>
      <c r="AH501" s="126">
        <f>AF501/VLOOKUP($S501,'CP$'!$B$5:$D$74,2,FALSE)</f>
        <v/>
      </c>
      <c r="AI501" s="126">
        <f>AG501/VLOOKUP($S501,'CP$'!$B$5:$D$74,2,FALSE)</f>
        <v/>
      </c>
      <c r="AJ501" s="52" t="n"/>
      <c r="AK501" s="127" t="inlineStr">
        <is>
          <t>Sales Variable</t>
        </is>
      </c>
      <c r="AL501" s="218" t="n"/>
      <c r="AM501" s="129" t="n"/>
      <c r="AN501" s="121" t="n"/>
      <c r="AO501" s="130" t="n"/>
      <c r="AP501" s="131">
        <f>IFERROR(AO501/AM501,"")</f>
        <v/>
      </c>
      <c r="AQ501" s="219">
        <f>AO501*CC501</f>
        <v/>
      </c>
      <c r="AR501" s="219" t="n"/>
      <c r="AS501" s="220">
        <f>AQ501-AR501</f>
        <v/>
      </c>
      <c r="AT501" s="217">
        <f>AS501/VLOOKUP($T501,'USD Converstion'!$C$7:$D$174,2,FALSE)</f>
        <v/>
      </c>
      <c r="AU501" s="52" t="n"/>
      <c r="AV501" s="221" t="n">
        <v>43957</v>
      </c>
      <c r="AW501" s="222" t="n">
        <v>19589.26213592233</v>
      </c>
      <c r="AX501" s="222" t="n"/>
      <c r="AY501" s="223" t="n"/>
      <c r="AZ501" s="52" t="n"/>
      <c r="BA501" s="137" t="n"/>
      <c r="BB501" s="138" t="inlineStr">
        <is>
          <t xml:space="preserve"> </t>
        </is>
      </c>
      <c r="BC501" s="52" t="n"/>
      <c r="BD501" s="219" t="n">
        <v>2480000</v>
      </c>
      <c r="BE501" s="219" t="n">
        <v>620000</v>
      </c>
      <c r="BF501" s="219" t="n"/>
      <c r="BG501" s="120">
        <f>BF501+BE501+BD501</f>
        <v/>
      </c>
      <c r="BH501" s="217">
        <f>IF(LOWER(T501)="ILS",12,1)*BG501/VLOOKUP($T501,CPC_USDConversion_xlTbl[[Currency2]:[Units/1 USD]],2,FALSE)</f>
        <v/>
      </c>
      <c r="BI501" s="224">
        <f>BH501/VLOOKUP($S501,'CP$'!$B$5:$D$74,2,FALSE)</f>
        <v/>
      </c>
      <c r="BJ501" s="140" t="n">
        <v>2300000</v>
      </c>
      <c r="BK501" s="140" t="n">
        <v>3600000</v>
      </c>
      <c r="BL501" s="141">
        <f>IFERROR(U501/X501,"")</f>
        <v/>
      </c>
      <c r="BM501" s="141">
        <f>IFERROR(V501/X501,"")</f>
        <v/>
      </c>
      <c r="BN501" s="141">
        <f>IFERROR(W501/X501,"")</f>
        <v/>
      </c>
      <c r="BO501" s="141">
        <f>IFERROR(AA501/AD501,"")</f>
        <v/>
      </c>
      <c r="BP501" s="141">
        <f>IFERROR(AB501/AD501,"")</f>
        <v/>
      </c>
      <c r="BQ501" s="141">
        <f>IFERROR(AC501/AD501,"")</f>
        <v/>
      </c>
      <c r="BR501" s="119" t="n">
        <v>5</v>
      </c>
      <c r="BS501" s="119" t="n">
        <v>4</v>
      </c>
      <c r="BT501" s="119" t="n">
        <v>4</v>
      </c>
      <c r="BU501" s="119" t="n"/>
      <c r="BV501" s="119" t="n"/>
      <c r="BW501" s="119" t="n"/>
      <c r="BX501" s="119" t="n"/>
      <c r="BY501" s="119" t="n"/>
      <c r="BZ501" s="119" t="inlineStr">
        <is>
          <t>Employee</t>
        </is>
      </c>
      <c r="CA501" s="142" t="inlineStr">
        <is>
          <t>E41P</t>
        </is>
      </c>
      <c r="CB501" s="131" t="n">
        <v>1</v>
      </c>
      <c r="CC501" s="143">
        <f>IF(P501&gt;1,1,P501)*CB501</f>
        <v/>
      </c>
      <c r="CD501" s="143" t="n"/>
      <c r="CE501" s="222" t="n">
        <v>38430.12</v>
      </c>
      <c r="CF501" s="86" t="n"/>
      <c r="CG501" s="219" t="n">
        <v>3145565.853658537</v>
      </c>
      <c r="CH501" s="217">
        <f>IF(LOWER(T501)="ILS",12,1)*CG501/VLOOKUP($T501,CPC_USDConversion_xlTbl[[Currency2]:[Units/1 USD]],2,FALSE)</f>
        <v/>
      </c>
      <c r="CI501" s="225">
        <f>AF501</f>
        <v/>
      </c>
      <c r="CJ501" s="225">
        <f>IFERROR(CI501-CH501,"")</f>
        <v/>
      </c>
      <c r="CK501" s="140">
        <f>ROUND(AN501*CC501,-2)</f>
        <v/>
      </c>
      <c r="CL501" s="217">
        <f>CK501/VLOOKUP($T501,'USD Converstion'!$C$7:$D$174,2,FALSE)</f>
        <v/>
      </c>
      <c r="CM501" s="145">
        <f>IF(AD501&gt;X501,1,0)</f>
        <v/>
      </c>
      <c r="CN501" s="225">
        <f>IF(CM501&gt;0,AG501,0)</f>
        <v/>
      </c>
      <c r="CO501" s="225">
        <f>IF(CM501=0,0,AF501)</f>
        <v/>
      </c>
      <c r="CP501" s="146" t="n">
        <v>0</v>
      </c>
      <c r="CQ501" s="147" t="inlineStr">
        <is>
          <t>Regular</t>
        </is>
      </c>
      <c r="CR501" s="225">
        <f>AM501/VLOOKUP(T501,'USD Converstion'!$C$7:$D$174,2,FALSE)</f>
        <v/>
      </c>
      <c r="CS501" s="226">
        <f>AT501</f>
        <v/>
      </c>
      <c r="CT501" s="222" t="n">
        <v>0</v>
      </c>
      <c r="CU501" s="227" t="n"/>
      <c r="CV501" s="145">
        <f>IF(AX501&gt;0,1,0)</f>
        <v/>
      </c>
      <c r="CW501" s="145">
        <f>IF(AY501&gt;0,1,0)</f>
        <v/>
      </c>
      <c r="CX501" s="52" t="n">
        <v>0</v>
      </c>
      <c r="DM501">
        <f>IF(LOWER(T501)="ILS",12,1)*Y501/VLOOKUP($T501,CPC_USDConversion_xlTbl[[Currency2]:[Units/1 USD]],2,FALSE)</f>
        <v/>
      </c>
    </row>
    <row r="502">
      <c r="B502" s="113" t="n">
        <v>112279</v>
      </c>
      <c r="C502" s="113" t="n">
        <v>60439</v>
      </c>
      <c r="D502" s="113" t="n">
        <v>98227</v>
      </c>
      <c r="E502" s="114" t="inlineStr">
        <is>
          <t>Vincent Liu</t>
        </is>
      </c>
      <c r="F502" s="152" t="inlineStr">
        <is>
          <t>Country Manager, Taiwan</t>
        </is>
      </c>
      <c r="G502" s="113" t="inlineStr">
        <is>
          <t>Greater China</t>
        </is>
      </c>
      <c r="H502" s="113" t="inlineStr">
        <is>
          <t>Argon Ho</t>
        </is>
      </c>
      <c r="I502" s="113" t="inlineStr">
        <is>
          <t>Argon Ho</t>
        </is>
      </c>
      <c r="J502" s="114" t="inlineStr">
        <is>
          <t>Sharat Sinha</t>
        </is>
      </c>
      <c r="K502" s="114" t="inlineStr">
        <is>
          <t>Sharat Sinha</t>
        </is>
      </c>
      <c r="L502" s="113" t="inlineStr">
        <is>
          <t>APAC Sales</t>
        </is>
      </c>
      <c r="M502" s="115" t="n">
        <v>1</v>
      </c>
      <c r="N502" s="151">
        <f>LEFT(CA502,3)</f>
        <v/>
      </c>
      <c r="O502" s="216" t="n">
        <v>42366</v>
      </c>
      <c r="P502" s="118">
        <f>($D$5-O502)/365</f>
        <v/>
      </c>
      <c r="Q502" s="119">
        <f>Q502</f>
        <v/>
      </c>
      <c r="R502" s="52" t="n"/>
      <c r="S502" s="120" t="inlineStr">
        <is>
          <t>Taiwan</t>
        </is>
      </c>
      <c r="T502" s="120" t="inlineStr">
        <is>
          <t>TWD</t>
        </is>
      </c>
      <c r="U502" s="120" t="n">
        <v>5469500</v>
      </c>
      <c r="V502" s="120" t="n">
        <v>2647572.727272727</v>
      </c>
      <c r="W502" s="120" t="n"/>
      <c r="X502" s="120">
        <f>W502+V502+U502</f>
        <v/>
      </c>
      <c r="Y502" s="121" t="n"/>
      <c r="Z502" s="121" t="n"/>
      <c r="AA502" s="122" t="n"/>
      <c r="AB502" s="122" t="n"/>
      <c r="AC502" s="122" t="n"/>
      <c r="AD502" s="123">
        <f>AC502+AB502+AA502</f>
        <v/>
      </c>
      <c r="AE502" s="124">
        <f>IFERROR(AD502/X502-1,"")</f>
        <v/>
      </c>
      <c r="AF502" s="217">
        <f>IF(LOWER(T502)="ILS",12,1)*X502/VLOOKUP($T502,CPC_USDConversion_xlTbl[[Currency2]:[Units/1 USD]],2,FALSE)</f>
        <v/>
      </c>
      <c r="AG502" s="217">
        <f>IF(LOWER(T502)="ILS",12,1)*AD502/VLOOKUP($T502,CPC_USDConversion_xlTbl[[Currency2]:[Units/1 USD]],2,FALSE)</f>
        <v/>
      </c>
      <c r="AH502" s="126">
        <f>AF502/VLOOKUP($S502,'CP$'!$B$5:$D$74,2,FALSE)</f>
        <v/>
      </c>
      <c r="AI502" s="126">
        <f>AG502/VLOOKUP($S502,'CP$'!$B$5:$D$74,2,FALSE)</f>
        <v/>
      </c>
      <c r="AJ502" s="52" t="n"/>
      <c r="AK502" s="127" t="inlineStr">
        <is>
          <t>Sales Variable</t>
        </is>
      </c>
      <c r="AL502" s="218" t="n"/>
      <c r="AM502" s="129" t="n"/>
      <c r="AN502" s="121" t="n"/>
      <c r="AO502" s="130" t="n"/>
      <c r="AP502" s="131">
        <f>IFERROR(AO502/AM502,"")</f>
        <v/>
      </c>
      <c r="AQ502" s="219">
        <f>AO502*CC502</f>
        <v/>
      </c>
      <c r="AR502" s="219" t="n"/>
      <c r="AS502" s="220">
        <f>AQ502-AR502</f>
        <v/>
      </c>
      <c r="AT502" s="217">
        <f>AS502/VLOOKUP($T502,'USD Converstion'!$C$7:$D$174,2,FALSE)</f>
        <v/>
      </c>
      <c r="AU502" s="52" t="n"/>
      <c r="AV502" s="221" t="n">
        <v>43768</v>
      </c>
      <c r="AW502" s="222" t="n">
        <v>38965.52427184466</v>
      </c>
      <c r="AX502" s="222" t="n"/>
      <c r="AY502" s="223" t="n"/>
      <c r="AZ502" s="52" t="n"/>
      <c r="BA502" s="137" t="n"/>
      <c r="BB502" s="138" t="inlineStr">
        <is>
          <t xml:space="preserve"> </t>
        </is>
      </c>
      <c r="BC502" s="52" t="n"/>
      <c r="BD502" s="219" t="n">
        <v>4368000</v>
      </c>
      <c r="BE502" s="219" t="n">
        <v>2912000</v>
      </c>
      <c r="BF502" s="219" t="n"/>
      <c r="BG502" s="120">
        <f>BF502+BE502+BD502</f>
        <v/>
      </c>
      <c r="BH502" s="217">
        <f>IF(LOWER(T502)="ILS",12,1)*BG502/VLOOKUP($T502,CPC_USDConversion_xlTbl[[Currency2]:[Units/1 USD]],2,FALSE)</f>
        <v/>
      </c>
      <c r="BI502" s="224">
        <f>BH502/VLOOKUP($S502,'CP$'!$B$5:$D$74,2,FALSE)</f>
        <v/>
      </c>
      <c r="BJ502" s="140" t="n">
        <v>3500000</v>
      </c>
      <c r="BK502" s="140" t="n">
        <v>5500000</v>
      </c>
      <c r="BL502" s="141">
        <f>IFERROR(U502/X502,"")</f>
        <v/>
      </c>
      <c r="BM502" s="141">
        <f>IFERROR(V502/X502,"")</f>
        <v/>
      </c>
      <c r="BN502" s="141">
        <f>IFERROR(W502/X502,"")</f>
        <v/>
      </c>
      <c r="BO502" s="141">
        <f>IFERROR(AA502/AD502,"")</f>
        <v/>
      </c>
      <c r="BP502" s="141">
        <f>IFERROR(AB502/AD502,"")</f>
        <v/>
      </c>
      <c r="BQ502" s="141">
        <f>IFERROR(AC502/AD502,"")</f>
        <v/>
      </c>
      <c r="BR502" s="119" t="n">
        <v>4</v>
      </c>
      <c r="BS502" s="119" t="n">
        <v>4</v>
      </c>
      <c r="BT502" s="119" t="n">
        <v>4</v>
      </c>
      <c r="BU502" s="119" t="n"/>
      <c r="BV502" s="119" t="n"/>
      <c r="BW502" s="119" t="n"/>
      <c r="BX502" s="119" t="n"/>
      <c r="BY502" s="119" t="n"/>
      <c r="BZ502" s="119" t="inlineStr">
        <is>
          <t>Employee</t>
        </is>
      </c>
      <c r="CA502" s="142" t="inlineStr">
        <is>
          <t>S31M</t>
        </is>
      </c>
      <c r="CB502" s="131" t="n">
        <v>1</v>
      </c>
      <c r="CC502" s="143">
        <f>IF(P502&gt;1,1,P502)*CB502</f>
        <v/>
      </c>
      <c r="CD502" s="143" t="n"/>
      <c r="CE502" s="222" t="n">
        <v>116966.44</v>
      </c>
      <c r="CF502" s="86" t="n"/>
      <c r="CG502" s="219" t="n">
        <v>7102639.024390245</v>
      </c>
      <c r="CH502" s="217">
        <f>IF(LOWER(T502)="ILS",12,1)*CG502/VLOOKUP($T502,CPC_USDConversion_xlTbl[[Currency2]:[Units/1 USD]],2,FALSE)</f>
        <v/>
      </c>
      <c r="CI502" s="225">
        <f>AF502</f>
        <v/>
      </c>
      <c r="CJ502" s="225">
        <f>IFERROR(CI502-CH502,"")</f>
        <v/>
      </c>
      <c r="CK502" s="140">
        <f>ROUND(AN502*CC502,-2)</f>
        <v/>
      </c>
      <c r="CL502" s="217">
        <f>CK502/VLOOKUP($T502,'USD Converstion'!$C$7:$D$174,2,FALSE)</f>
        <v/>
      </c>
      <c r="CM502" s="145">
        <f>IF(AD502&gt;X502,1,0)</f>
        <v/>
      </c>
      <c r="CN502" s="225">
        <f>IF(CM502&gt;0,AG502,0)</f>
        <v/>
      </c>
      <c r="CO502" s="225">
        <f>IF(CM502=0,0,AF502)</f>
        <v/>
      </c>
      <c r="CP502" s="146" t="n">
        <v>0</v>
      </c>
      <c r="CQ502" s="147" t="inlineStr">
        <is>
          <t>Regular</t>
        </is>
      </c>
      <c r="CR502" s="225">
        <f>AM502/VLOOKUP(T502,'USD Converstion'!$C$7:$D$174,2,FALSE)</f>
        <v/>
      </c>
      <c r="CS502" s="226">
        <f>AT502</f>
        <v/>
      </c>
      <c r="CT502" s="222" t="n">
        <v>0</v>
      </c>
      <c r="CU502" s="227" t="n"/>
      <c r="CV502" s="145">
        <f>IF(AX502&gt;0,1,0)</f>
        <v/>
      </c>
      <c r="CW502" s="145">
        <f>IF(AY502&gt;0,1,0)</f>
        <v/>
      </c>
      <c r="CX502" s="52" t="n">
        <v>0</v>
      </c>
      <c r="DM502">
        <f>IF(LOWER(T502)="ILS",12,1)*Y502/VLOOKUP($T502,CPC_USDConversion_xlTbl[[Currency2]:[Units/1 USD]],2,FALSE)</f>
        <v/>
      </c>
    </row>
    <row r="503">
      <c r="B503" s="113" t="n">
        <v>126479</v>
      </c>
      <c r="C503" s="113" t="n">
        <v>84010</v>
      </c>
      <c r="D503" s="113" t="n"/>
      <c r="E503" s="114" t="inlineStr">
        <is>
          <t>Vivian Wang</t>
        </is>
      </c>
      <c r="F503" s="152" t="inlineStr">
        <is>
          <t>Major Account Manager</t>
        </is>
      </c>
      <c r="G503" s="113" t="inlineStr">
        <is>
          <t>China Sales Team</t>
        </is>
      </c>
      <c r="H503" s="113" t="inlineStr">
        <is>
          <t>Stone Chen</t>
        </is>
      </c>
      <c r="I503" s="113" t="inlineStr">
        <is>
          <t>Argon Ho</t>
        </is>
      </c>
      <c r="J503" s="114" t="inlineStr">
        <is>
          <t>Sharat Sinha</t>
        </is>
      </c>
      <c r="K503" s="114" t="inlineStr">
        <is>
          <t>Sharat Sinha</t>
        </is>
      </c>
      <c r="L503" s="113" t="inlineStr">
        <is>
          <t>APAC Sales</t>
        </is>
      </c>
      <c r="M503" s="115" t="n">
        <v>1</v>
      </c>
      <c r="N503" s="151">
        <f>LEFT(CA503,3)</f>
        <v/>
      </c>
      <c r="O503" s="216" t="n">
        <v>41153</v>
      </c>
      <c r="P503" s="118">
        <f>($D$5-O503)/365</f>
        <v/>
      </c>
      <c r="Q503" s="119">
        <f>Q503</f>
        <v/>
      </c>
      <c r="R503" s="52" t="n"/>
      <c r="S503" s="120" t="inlineStr">
        <is>
          <t>China</t>
        </is>
      </c>
      <c r="T503" s="120" t="inlineStr">
        <is>
          <t>CNY</t>
        </is>
      </c>
      <c r="U503" s="120" t="n">
        <v>572000</v>
      </c>
      <c r="V503" s="120" t="n">
        <v>273027.2727272727</v>
      </c>
      <c r="W503" s="120" t="n"/>
      <c r="X503" s="120">
        <f>W503+V503+U503</f>
        <v/>
      </c>
      <c r="Y503" s="121" t="n"/>
      <c r="Z503" s="121" t="n"/>
      <c r="AA503" s="122" t="n"/>
      <c r="AB503" s="122" t="n"/>
      <c r="AC503" s="122" t="n"/>
      <c r="AD503" s="123">
        <f>AC503+AB503+AA503</f>
        <v/>
      </c>
      <c r="AE503" s="124">
        <f>IFERROR(AD503/X503-1,"")</f>
        <v/>
      </c>
      <c r="AF503" s="217">
        <f>IF(LOWER(T503)="ILS",12,1)*X503/VLOOKUP($T503,CPC_USDConversion_xlTbl[[Currency2]:[Units/1 USD]],2,FALSE)</f>
        <v/>
      </c>
      <c r="AG503" s="217">
        <f>IF(LOWER(T503)="ILS",12,1)*AD503/VLOOKUP($T503,CPC_USDConversion_xlTbl[[Currency2]:[Units/1 USD]],2,FALSE)</f>
        <v/>
      </c>
      <c r="AH503" s="126">
        <f>AF503/VLOOKUP($S503,'CP$'!$B$5:$D$74,2,FALSE)</f>
        <v/>
      </c>
      <c r="AI503" s="126">
        <f>AG503/VLOOKUP($S503,'CP$'!$B$5:$D$74,2,FALSE)</f>
        <v/>
      </c>
      <c r="AJ503" s="52" t="n"/>
      <c r="AK503" s="127" t="inlineStr">
        <is>
          <t>Sales Variable</t>
        </is>
      </c>
      <c r="AL503" s="218" t="n"/>
      <c r="AM503" s="129" t="n"/>
      <c r="AN503" s="121" t="n"/>
      <c r="AO503" s="130" t="n"/>
      <c r="AP503" s="131">
        <f>IFERROR(AO503/AM503,"")</f>
        <v/>
      </c>
      <c r="AQ503" s="219">
        <f>AO503*CC503</f>
        <v/>
      </c>
      <c r="AR503" s="219" t="n"/>
      <c r="AS503" s="220">
        <f>AQ503-AR503</f>
        <v/>
      </c>
      <c r="AT503" s="217">
        <f>AS503/VLOOKUP($T503,'USD Converstion'!$C$7:$D$174,2,FALSE)</f>
        <v/>
      </c>
      <c r="AU503" s="52" t="n"/>
      <c r="AV503" s="221" t="n">
        <v>43615</v>
      </c>
      <c r="AW503" s="222" t="n">
        <v>19547.55339805825</v>
      </c>
      <c r="AX503" s="222" t="n"/>
      <c r="AY503" s="223" t="n"/>
      <c r="AZ503" s="52" t="n"/>
      <c r="BA503" s="137" t="n"/>
      <c r="BB503" s="138" t="inlineStr">
        <is>
          <t xml:space="preserve"> </t>
        </is>
      </c>
      <c r="BC503" s="52" t="n"/>
      <c r="BD503" s="219" t="n">
        <v>420000</v>
      </c>
      <c r="BE503" s="219" t="n">
        <v>290000</v>
      </c>
      <c r="BF503" s="219" t="n"/>
      <c r="BG503" s="120">
        <f>BF503+BE503+BD503</f>
        <v/>
      </c>
      <c r="BH503" s="217">
        <f>IF(LOWER(T503)="ILS",12,1)*BG503/VLOOKUP($T503,CPC_USDConversion_xlTbl[[Currency2]:[Units/1 USD]],2,FALSE)</f>
        <v/>
      </c>
      <c r="BI503" s="224">
        <f>BH503/VLOOKUP($S503,'CP$'!$B$5:$D$74,2,FALSE)</f>
        <v/>
      </c>
      <c r="BJ503" s="140" t="n">
        <v>400000</v>
      </c>
      <c r="BK503" s="140" t="n">
        <v>700000</v>
      </c>
      <c r="BL503" s="141">
        <f>IFERROR(U503/X503,"")</f>
        <v/>
      </c>
      <c r="BM503" s="141">
        <f>IFERROR(V503/X503,"")</f>
        <v/>
      </c>
      <c r="BN503" s="141">
        <f>IFERROR(W503/X503,"")</f>
        <v/>
      </c>
      <c r="BO503" s="141">
        <f>IFERROR(AA503/AD503,"")</f>
        <v/>
      </c>
      <c r="BP503" s="141">
        <f>IFERROR(AB503/AD503,"")</f>
        <v/>
      </c>
      <c r="BQ503" s="141">
        <f>IFERROR(AC503/AD503,"")</f>
        <v/>
      </c>
      <c r="BR503" s="119" t="n">
        <v>4</v>
      </c>
      <c r="BS503" s="119" t="n">
        <v>3</v>
      </c>
      <c r="BT503" s="119" t="n">
        <v>4</v>
      </c>
      <c r="BU503" s="119" t="n"/>
      <c r="BV503" s="119" t="n"/>
      <c r="BW503" s="119" t="n"/>
      <c r="BX503" s="119" t="n"/>
      <c r="BY503" s="119" t="n"/>
      <c r="BZ503" s="119" t="inlineStr">
        <is>
          <t>Employee</t>
        </is>
      </c>
      <c r="CA503" s="142" t="inlineStr">
        <is>
          <t>S53P</t>
        </is>
      </c>
      <c r="CB503" s="131" t="n">
        <v>1</v>
      </c>
      <c r="CC503" s="143">
        <f>IF(P503&gt;1,1,P503)*CB503</f>
        <v/>
      </c>
      <c r="CD503" s="143" t="n"/>
      <c r="CE503" s="222" t="n">
        <v>39747.04</v>
      </c>
      <c r="CF503" s="86" t="n"/>
      <c r="CG503" s="219" t="n">
        <v>731907.3170731708</v>
      </c>
      <c r="CH503" s="217">
        <f>IF(LOWER(T503)="ILS",12,1)*CG503/VLOOKUP($T503,CPC_USDConversion_xlTbl[[Currency2]:[Units/1 USD]],2,FALSE)</f>
        <v/>
      </c>
      <c r="CI503" s="225">
        <f>AF503</f>
        <v/>
      </c>
      <c r="CJ503" s="225">
        <f>IFERROR(CI503-CH503,"")</f>
        <v/>
      </c>
      <c r="CK503" s="140">
        <f>ROUND(AN503*CC503,-2)</f>
        <v/>
      </c>
      <c r="CL503" s="217">
        <f>CK503/VLOOKUP($T503,'USD Converstion'!$C$7:$D$174,2,FALSE)</f>
        <v/>
      </c>
      <c r="CM503" s="145">
        <f>IF(AD503&gt;X503,1,0)</f>
        <v/>
      </c>
      <c r="CN503" s="225">
        <f>IF(CM503&gt;0,AG503,0)</f>
        <v/>
      </c>
      <c r="CO503" s="225">
        <f>IF(CM503=0,0,AF503)</f>
        <v/>
      </c>
      <c r="CP503" s="146" t="n">
        <v>0</v>
      </c>
      <c r="CQ503" s="147" t="inlineStr">
        <is>
          <t>Regular</t>
        </is>
      </c>
      <c r="CR503" s="225">
        <f>AM503/VLOOKUP(T503,'USD Converstion'!$C$7:$D$174,2,FALSE)</f>
        <v/>
      </c>
      <c r="CS503" s="226">
        <f>AT503</f>
        <v/>
      </c>
      <c r="CT503" s="222" t="n">
        <v>0</v>
      </c>
      <c r="CU503" s="227" t="n"/>
      <c r="CV503" s="145">
        <f>IF(AX503&gt;0,1,0)</f>
        <v/>
      </c>
      <c r="CW503" s="145">
        <f>IF(AY503&gt;0,1,0)</f>
        <v/>
      </c>
      <c r="CX503" s="52" t="n">
        <v>0</v>
      </c>
      <c r="DM503">
        <f>IF(LOWER(T503)="ILS",12,1)*Y503/VLOOKUP($T503,CPC_USDConversion_xlTbl[[Currency2]:[Units/1 USD]],2,FALSE)</f>
        <v/>
      </c>
    </row>
    <row r="504">
      <c r="B504" s="113" t="n">
        <v>101942</v>
      </c>
      <c r="C504" s="113" t="n">
        <v>101566</v>
      </c>
      <c r="D504" s="113" t="n">
        <v>48950</v>
      </c>
      <c r="E504" s="114" t="inlineStr">
        <is>
          <t>Xiaojiang Wen</t>
        </is>
      </c>
      <c r="F504" s="152" t="inlineStr">
        <is>
          <t>Cloud Security Technical Expert</t>
        </is>
      </c>
      <c r="G504" s="113" t="inlineStr">
        <is>
          <t>Greater China</t>
        </is>
      </c>
      <c r="H504" s="113" t="inlineStr">
        <is>
          <t>Argon Ho</t>
        </is>
      </c>
      <c r="I504" s="113" t="inlineStr">
        <is>
          <t>Argon Ho</t>
        </is>
      </c>
      <c r="J504" s="114" t="inlineStr">
        <is>
          <t>Sharat Sinha</t>
        </is>
      </c>
      <c r="K504" s="114" t="inlineStr">
        <is>
          <t>Sharat Sinha</t>
        </is>
      </c>
      <c r="L504" s="113" t="inlineStr">
        <is>
          <t>APAC Sales</t>
        </is>
      </c>
      <c r="M504" s="115" t="n">
        <v>1</v>
      </c>
      <c r="N504" s="151">
        <f>LEFT(CA504,3)</f>
        <v/>
      </c>
      <c r="O504" s="216" t="n">
        <v>43381</v>
      </c>
      <c r="P504" s="118">
        <f>($D$5-O504)/365</f>
        <v/>
      </c>
      <c r="Q504" s="119">
        <f>Q504</f>
        <v/>
      </c>
      <c r="R504" s="52" t="n"/>
      <c r="S504" s="120" t="inlineStr">
        <is>
          <t>China</t>
        </is>
      </c>
      <c r="T504" s="120" t="inlineStr">
        <is>
          <t>CNY</t>
        </is>
      </c>
      <c r="U504" s="120" t="n">
        <v>784500</v>
      </c>
      <c r="V504" s="120" t="n"/>
      <c r="W504" s="120" t="n">
        <v>143357.1428571428</v>
      </c>
      <c r="X504" s="120">
        <f>W504+V504+U504</f>
        <v/>
      </c>
      <c r="Y504" s="121" t="n"/>
      <c r="Z504" s="121" t="n"/>
      <c r="AA504" s="122" t="n"/>
      <c r="AB504" s="122" t="n"/>
      <c r="AC504" s="122" t="n"/>
      <c r="AD504" s="123">
        <f>AC504+AB504+AA504</f>
        <v/>
      </c>
      <c r="AE504" s="124">
        <f>IFERROR(AD504/X504-1,"")</f>
        <v/>
      </c>
      <c r="AF504" s="217">
        <f>IF(LOWER(T504)="ILS",12,1)*X504/VLOOKUP($T504,CPC_USDConversion_xlTbl[[Currency2]:[Units/1 USD]],2,FALSE)</f>
        <v/>
      </c>
      <c r="AG504" s="217">
        <f>IF(LOWER(T504)="ILS",12,1)*AD504/VLOOKUP($T504,CPC_USDConversion_xlTbl[[Currency2]:[Units/1 USD]],2,FALSE)</f>
        <v/>
      </c>
      <c r="AH504" s="126">
        <f>AF504/VLOOKUP($S504,'CP$'!$B$5:$D$74,2,FALSE)</f>
        <v/>
      </c>
      <c r="AI504" s="126">
        <f>AG504/VLOOKUP($S504,'CP$'!$B$5:$D$74,2,FALSE)</f>
        <v/>
      </c>
      <c r="AJ504" s="52" t="n"/>
      <c r="AK504" s="127" t="inlineStr">
        <is>
          <t>Target Bonus</t>
        </is>
      </c>
      <c r="AL504" s="218" t="n">
        <v>150000</v>
      </c>
      <c r="AM504" s="129" t="n">
        <v>150000</v>
      </c>
      <c r="AN504" s="121" t="n"/>
      <c r="AO504" s="130" t="n"/>
      <c r="AP504" s="131">
        <f>IFERROR(AO504/AM504,"")</f>
        <v/>
      </c>
      <c r="AQ504" s="219">
        <f>AO504*CC504</f>
        <v/>
      </c>
      <c r="AR504" s="219" t="n"/>
      <c r="AS504" s="220">
        <f>AQ504-AR504</f>
        <v/>
      </c>
      <c r="AT504" s="217">
        <f>AS504/VLOOKUP($T504,'USD Converstion'!$C$7:$D$174,2,FALSE)</f>
        <v/>
      </c>
      <c r="AU504" s="52" t="n"/>
      <c r="AV504" s="221" t="n">
        <v>43403</v>
      </c>
      <c r="AW504" s="222" t="n">
        <v>24466.66990291262</v>
      </c>
      <c r="AX504" s="222" t="n"/>
      <c r="AY504" s="223" t="n"/>
      <c r="AZ504" s="52" t="n"/>
      <c r="BA504" s="137" t="n"/>
      <c r="BB504" s="138" t="inlineStr">
        <is>
          <t xml:space="preserve"> </t>
        </is>
      </c>
      <c r="BC504" s="52" t="n"/>
      <c r="BD504" s="219" t="n">
        <v>600000</v>
      </c>
      <c r="BE504" s="219" t="n"/>
      <c r="BF504" s="219" t="n">
        <v>150000</v>
      </c>
      <c r="BG504" s="120">
        <f>BF504+BE504+BD504</f>
        <v/>
      </c>
      <c r="BH504" s="217">
        <f>IF(LOWER(T504)="ILS",12,1)*BG504/VLOOKUP($T504,CPC_USDConversion_xlTbl[[Currency2]:[Units/1 USD]],2,FALSE)</f>
        <v/>
      </c>
      <c r="BI504" s="224">
        <f>BH504/VLOOKUP($S504,'CP$'!$B$5:$D$74,2,FALSE)</f>
        <v/>
      </c>
      <c r="BJ504" s="140" t="n">
        <v>500000</v>
      </c>
      <c r="BK504" s="140" t="n">
        <v>750000</v>
      </c>
      <c r="BL504" s="141">
        <f>IFERROR(U504/X504,"")</f>
        <v/>
      </c>
      <c r="BM504" s="141">
        <f>IFERROR(V504/X504,"")</f>
        <v/>
      </c>
      <c r="BN504" s="141">
        <f>IFERROR(W504/X504,"")</f>
        <v/>
      </c>
      <c r="BO504" s="141">
        <f>IFERROR(AA504/AD504,"")</f>
        <v/>
      </c>
      <c r="BP504" s="141">
        <f>IFERROR(AB504/AD504,"")</f>
        <v/>
      </c>
      <c r="BQ504" s="141">
        <f>IFERROR(AC504/AD504,"")</f>
        <v/>
      </c>
      <c r="BR504" s="119" t="n">
        <v>4</v>
      </c>
      <c r="BS504" s="119" t="n">
        <v>3</v>
      </c>
      <c r="BT504" s="119" t="n">
        <v>4</v>
      </c>
      <c r="BU504" s="119" t="n"/>
      <c r="BV504" s="119" t="n"/>
      <c r="BW504" s="119" t="n"/>
      <c r="BX504" s="119" t="n"/>
      <c r="BY504" s="119" t="n"/>
      <c r="BZ504" s="119" t="inlineStr">
        <is>
          <t>Employee</t>
        </is>
      </c>
      <c r="CA504" s="142" t="inlineStr">
        <is>
          <t>E41P</t>
        </is>
      </c>
      <c r="CB504" s="131" t="n">
        <v>1</v>
      </c>
      <c r="CC504" s="143">
        <f>IF(P504&gt;1,1,P504)*CB504</f>
        <v/>
      </c>
      <c r="CD504" s="143" t="n"/>
      <c r="CE504" s="222" t="n">
        <v>13887.52</v>
      </c>
      <c r="CF504" s="86" t="n"/>
      <c r="CG504" s="219" t="n">
        <v>751419.512195122</v>
      </c>
      <c r="CH504" s="217">
        <f>IF(LOWER(T504)="ILS",12,1)*CG504/VLOOKUP($T504,CPC_USDConversion_xlTbl[[Currency2]:[Units/1 USD]],2,FALSE)</f>
        <v/>
      </c>
      <c r="CI504" s="225">
        <f>AF504</f>
        <v/>
      </c>
      <c r="CJ504" s="225">
        <f>IFERROR(CI504-CH504,"")</f>
        <v/>
      </c>
      <c r="CK504" s="140">
        <f>ROUND(AN504*CC504,-2)</f>
        <v/>
      </c>
      <c r="CL504" s="217">
        <f>CK504/VLOOKUP($T504,'USD Converstion'!$C$7:$D$174,2,FALSE)</f>
        <v/>
      </c>
      <c r="CM504" s="145">
        <f>IF(AD504&gt;X504,1,0)</f>
        <v/>
      </c>
      <c r="CN504" s="225">
        <f>IF(CM504&gt;0,AG504,0)</f>
        <v/>
      </c>
      <c r="CO504" s="225">
        <f>IF(CM504=0,0,AF504)</f>
        <v/>
      </c>
      <c r="CP504" s="146" t="n">
        <v>0</v>
      </c>
      <c r="CQ504" s="147" t="inlineStr">
        <is>
          <t>Regular</t>
        </is>
      </c>
      <c r="CR504" s="225">
        <f>AM504/VLOOKUP(T504,'USD Converstion'!$C$7:$D$174,2,FALSE)</f>
        <v/>
      </c>
      <c r="CS504" s="226">
        <f>AT504</f>
        <v/>
      </c>
      <c r="CT504" s="222" t="n">
        <v>0</v>
      </c>
      <c r="CU504" s="227" t="n"/>
      <c r="CV504" s="145">
        <f>IF(AX504&gt;0,1,0)</f>
        <v/>
      </c>
      <c r="CW504" s="145">
        <f>IF(AY504&gt;0,1,0)</f>
        <v/>
      </c>
      <c r="CX504" s="52" t="n">
        <v>0</v>
      </c>
      <c r="DM504">
        <f>IF(LOWER(T504)="ILS",12,1)*Y504/VLOOKUP($T504,CPC_USDConversion_xlTbl[[Currency2]:[Units/1 USD]],2,FALSE)</f>
        <v/>
      </c>
    </row>
    <row r="505">
      <c r="B505" s="113" t="n">
        <v>102167</v>
      </c>
      <c r="C505" s="113" t="n">
        <v>92487</v>
      </c>
      <c r="D505" s="113" t="n">
        <v>116187</v>
      </c>
      <c r="E505" s="114" t="inlineStr">
        <is>
          <t>Yi Shen</t>
        </is>
      </c>
      <c r="F505" s="152" t="inlineStr">
        <is>
          <t>Territory Manager</t>
        </is>
      </c>
      <c r="G505" s="113" t="inlineStr">
        <is>
          <t>China Sales Team</t>
        </is>
      </c>
      <c r="H505" s="113" t="inlineStr">
        <is>
          <t>Stone Chen</t>
        </is>
      </c>
      <c r="I505" s="113" t="inlineStr">
        <is>
          <t>Argon Ho</t>
        </is>
      </c>
      <c r="J505" s="114" t="inlineStr">
        <is>
          <t>Sharat Sinha</t>
        </is>
      </c>
      <c r="K505" s="114" t="inlineStr">
        <is>
          <t>Sharat Sinha</t>
        </is>
      </c>
      <c r="L505" s="113" t="inlineStr">
        <is>
          <t>APAC Sales</t>
        </is>
      </c>
      <c r="M505" s="115" t="n">
        <v>1</v>
      </c>
      <c r="N505" s="151">
        <f>LEFT(CA505,3)</f>
        <v/>
      </c>
      <c r="O505" s="216" t="n">
        <v>41856</v>
      </c>
      <c r="P505" s="118">
        <f>($D$5-O505)/365</f>
        <v/>
      </c>
      <c r="Q505" s="119">
        <f>Q505</f>
        <v/>
      </c>
      <c r="R505" s="52" t="n"/>
      <c r="S505" s="120" t="inlineStr">
        <is>
          <t>China</t>
        </is>
      </c>
      <c r="T505" s="120" t="inlineStr">
        <is>
          <t>CNY</t>
        </is>
      </c>
      <c r="U505" s="120" t="n">
        <v>547625</v>
      </c>
      <c r="V505" s="120" t="n">
        <v>258027.2727272727</v>
      </c>
      <c r="W505" s="120" t="n"/>
      <c r="X505" s="120">
        <f>W505+V505+U505</f>
        <v/>
      </c>
      <c r="Y505" s="121" t="n"/>
      <c r="Z505" s="121" t="n"/>
      <c r="AA505" s="122" t="n"/>
      <c r="AB505" s="122" t="n"/>
      <c r="AC505" s="122" t="n"/>
      <c r="AD505" s="123">
        <f>AC505+AB505+AA505</f>
        <v/>
      </c>
      <c r="AE505" s="124">
        <f>IFERROR(AD505/X505-1,"")</f>
        <v/>
      </c>
      <c r="AF505" s="217">
        <f>IF(LOWER(T505)="ILS",12,1)*X505/VLOOKUP($T505,CPC_USDConversion_xlTbl[[Currency2]:[Units/1 USD]],2,FALSE)</f>
        <v/>
      </c>
      <c r="AG505" s="217">
        <f>IF(LOWER(T505)="ILS",12,1)*AD505/VLOOKUP($T505,CPC_USDConversion_xlTbl[[Currency2]:[Units/1 USD]],2,FALSE)</f>
        <v/>
      </c>
      <c r="AH505" s="126">
        <f>AF505/VLOOKUP($S505,'CP$'!$B$5:$D$74,2,FALSE)</f>
        <v/>
      </c>
      <c r="AI505" s="126">
        <f>AG505/VLOOKUP($S505,'CP$'!$B$5:$D$74,2,FALSE)</f>
        <v/>
      </c>
      <c r="AJ505" s="52" t="n"/>
      <c r="AK505" s="127" t="inlineStr">
        <is>
          <t>Sales Variable</t>
        </is>
      </c>
      <c r="AL505" s="218" t="n"/>
      <c r="AM505" s="129" t="n"/>
      <c r="AN505" s="121" t="n"/>
      <c r="AO505" s="130" t="n"/>
      <c r="AP505" s="131">
        <f>IFERROR(AO505/AM505,"")</f>
        <v/>
      </c>
      <c r="AQ505" s="219">
        <f>AO505*CC505</f>
        <v/>
      </c>
      <c r="AR505" s="219" t="n"/>
      <c r="AS505" s="220">
        <f>AQ505-AR505</f>
        <v/>
      </c>
      <c r="AT505" s="217">
        <f>AS505/VLOOKUP($T505,'USD Converstion'!$C$7:$D$174,2,FALSE)</f>
        <v/>
      </c>
      <c r="AU505" s="52" t="n"/>
      <c r="AV505" s="221" t="n">
        <v>43615</v>
      </c>
      <c r="AW505" s="222" t="n">
        <v>19547.55339805825</v>
      </c>
      <c r="AX505" s="222" t="n"/>
      <c r="AY505" s="223" t="n"/>
      <c r="AZ505" s="52" t="n"/>
      <c r="BA505" s="137" t="inlineStr">
        <is>
          <t>February, 2021: title change from major account manager to territory manager || December, 2020 - JS change from JS:S53P to JS:S43P</t>
        </is>
      </c>
      <c r="BB505" s="138" t="inlineStr">
        <is>
          <t xml:space="preserve"> </t>
        </is>
      </c>
      <c r="BC505" s="52" t="n"/>
      <c r="BD505" s="219" t="n">
        <v>430500</v>
      </c>
      <c r="BE505" s="219" t="n">
        <v>283500</v>
      </c>
      <c r="BF505" s="219" t="n"/>
      <c r="BG505" s="120">
        <f>BF505+BE505+BD505</f>
        <v/>
      </c>
      <c r="BH505" s="217">
        <f>IF(LOWER(T505)="ILS",12,1)*BG505/VLOOKUP($T505,CPC_USDConversion_xlTbl[[Currency2]:[Units/1 USD]],2,FALSE)</f>
        <v/>
      </c>
      <c r="BI505" s="224">
        <f>BH505/VLOOKUP($S505,'CP$'!$B$5:$D$74,2,FALSE)</f>
        <v/>
      </c>
      <c r="BJ505" s="140" t="n">
        <v>550000</v>
      </c>
      <c r="BK505" s="140" t="n">
        <v>950000</v>
      </c>
      <c r="BL505" s="141">
        <f>IFERROR(U505/X505,"")</f>
        <v/>
      </c>
      <c r="BM505" s="141">
        <f>IFERROR(V505/X505,"")</f>
        <v/>
      </c>
      <c r="BN505" s="141">
        <f>IFERROR(W505/X505,"")</f>
        <v/>
      </c>
      <c r="BO505" s="141">
        <f>IFERROR(AA505/AD505,"")</f>
        <v/>
      </c>
      <c r="BP505" s="141">
        <f>IFERROR(AB505/AD505,"")</f>
        <v/>
      </c>
      <c r="BQ505" s="141">
        <f>IFERROR(AC505/AD505,"")</f>
        <v/>
      </c>
      <c r="BR505" s="119" t="n">
        <v>3</v>
      </c>
      <c r="BS505" s="119" t="n">
        <v>3</v>
      </c>
      <c r="BT505" s="119" t="n">
        <v>4</v>
      </c>
      <c r="BU505" s="119" t="n"/>
      <c r="BV505" s="119" t="n"/>
      <c r="BW505" s="119" t="n"/>
      <c r="BX505" s="119" t="n"/>
      <c r="BY505" s="119" t="n"/>
      <c r="BZ505" s="119" t="inlineStr">
        <is>
          <t>Employee</t>
        </is>
      </c>
      <c r="CA505" s="142" t="inlineStr">
        <is>
          <t>S43P</t>
        </is>
      </c>
      <c r="CB505" s="131" t="n">
        <v>1</v>
      </c>
      <c r="CC505" s="143">
        <f>IF(P505&gt;1,1,P505)*CB505</f>
        <v/>
      </c>
      <c r="CD505" s="143" t="n"/>
      <c r="CE505" s="222" t="n">
        <v>34120.2</v>
      </c>
      <c r="CF505" s="86" t="n"/>
      <c r="CG505" s="219" t="n">
        <v>696785.3658536586</v>
      </c>
      <c r="CH505" s="217">
        <f>IF(LOWER(T505)="ILS",12,1)*CG505/VLOOKUP($T505,CPC_USDConversion_xlTbl[[Currency2]:[Units/1 USD]],2,FALSE)</f>
        <v/>
      </c>
      <c r="CI505" s="225">
        <f>AF505</f>
        <v/>
      </c>
      <c r="CJ505" s="225">
        <f>IFERROR(CI505-CH505,"")</f>
        <v/>
      </c>
      <c r="CK505" s="140">
        <f>ROUND(AN505*CC505,-2)</f>
        <v/>
      </c>
      <c r="CL505" s="217">
        <f>CK505/VLOOKUP($T505,'USD Converstion'!$C$7:$D$174,2,FALSE)</f>
        <v/>
      </c>
      <c r="CM505" s="145">
        <f>IF(AD505&gt;X505,1,0)</f>
        <v/>
      </c>
      <c r="CN505" s="225">
        <f>IF(CM505&gt;0,AG505,0)</f>
        <v/>
      </c>
      <c r="CO505" s="225">
        <f>IF(CM505=0,0,AF505)</f>
        <v/>
      </c>
      <c r="CP505" s="146" t="n">
        <v>0</v>
      </c>
      <c r="CQ505" s="147" t="inlineStr">
        <is>
          <t>Regular</t>
        </is>
      </c>
      <c r="CR505" s="225">
        <f>AM505/VLOOKUP(T505,'USD Converstion'!$C$7:$D$174,2,FALSE)</f>
        <v/>
      </c>
      <c r="CS505" s="226">
        <f>AT505</f>
        <v/>
      </c>
      <c r="CT505" s="222" t="n">
        <v>0</v>
      </c>
      <c r="CU505" s="227" t="n"/>
      <c r="CV505" s="145">
        <f>IF(AX505&gt;0,1,0)</f>
        <v/>
      </c>
      <c r="CW505" s="145">
        <f>IF(AY505&gt;0,1,0)</f>
        <v/>
      </c>
      <c r="CX505" s="52" t="n">
        <v>0</v>
      </c>
      <c r="DM505">
        <f>IF(LOWER(T505)="ILS",12,1)*Y505/VLOOKUP($T505,CPC_USDConversion_xlTbl[[Currency2]:[Units/1 USD]],2,FALSE)</f>
        <v/>
      </c>
    </row>
    <row r="506">
      <c r="B506" s="113" t="n">
        <v>132621</v>
      </c>
      <c r="C506" s="113" t="n">
        <v>44641</v>
      </c>
      <c r="D506" s="113" t="n">
        <v>87360</v>
      </c>
      <c r="E506" s="114" t="inlineStr">
        <is>
          <t>Yuki Sum</t>
        </is>
      </c>
      <c r="F506" s="152" t="inlineStr">
        <is>
          <t>Territory Manager</t>
        </is>
      </c>
      <c r="G506" s="113" t="inlineStr">
        <is>
          <t>Hong Kong Sales</t>
        </is>
      </c>
      <c r="H506" s="113" t="inlineStr">
        <is>
          <t>Amy Chow</t>
        </is>
      </c>
      <c r="I506" s="113" t="inlineStr">
        <is>
          <t>Argon Ho</t>
        </is>
      </c>
      <c r="J506" s="114" t="inlineStr">
        <is>
          <t>Sharat Sinha</t>
        </is>
      </c>
      <c r="K506" s="114" t="inlineStr">
        <is>
          <t>Sharat Sinha</t>
        </is>
      </c>
      <c r="L506" s="113" t="inlineStr">
        <is>
          <t>APAC Sales</t>
        </is>
      </c>
      <c r="M506" s="115" t="n">
        <v>1</v>
      </c>
      <c r="N506" s="151">
        <f>LEFT(CA506,3)</f>
        <v/>
      </c>
      <c r="O506" s="216" t="n">
        <v>43089</v>
      </c>
      <c r="P506" s="118">
        <f>($D$5-O506)/365</f>
        <v/>
      </c>
      <c r="Q506" s="119">
        <f>Q506</f>
        <v/>
      </c>
      <c r="R506" s="52" t="n"/>
      <c r="S506" s="120" t="inlineStr">
        <is>
          <t>Hong Kong</t>
        </is>
      </c>
      <c r="T506" s="120" t="inlineStr">
        <is>
          <t>HKD</t>
        </is>
      </c>
      <c r="U506" s="120" t="n">
        <v>846875</v>
      </c>
      <c r="V506" s="120" t="n">
        <v>406299.9999999999</v>
      </c>
      <c r="W506" s="120" t="n"/>
      <c r="X506" s="120">
        <f>W506+V506+U506</f>
        <v/>
      </c>
      <c r="Y506" s="121" t="n"/>
      <c r="Z506" s="121" t="n"/>
      <c r="AA506" s="122" t="n"/>
      <c r="AB506" s="122" t="n"/>
      <c r="AC506" s="122" t="n"/>
      <c r="AD506" s="123">
        <f>AC506+AB506+AA506</f>
        <v/>
      </c>
      <c r="AE506" s="124">
        <f>IFERROR(AD506/X506-1,"")</f>
        <v/>
      </c>
      <c r="AF506" s="217">
        <f>IF(LOWER(T506)="ILS",12,1)*X506/VLOOKUP($T506,CPC_USDConversion_xlTbl[[Currency2]:[Units/1 USD]],2,FALSE)</f>
        <v/>
      </c>
      <c r="AG506" s="217">
        <f>IF(LOWER(T506)="ILS",12,1)*AD506/VLOOKUP($T506,CPC_USDConversion_xlTbl[[Currency2]:[Units/1 USD]],2,FALSE)</f>
        <v/>
      </c>
      <c r="AH506" s="126">
        <f>AF506/VLOOKUP($S506,'CP$'!$B$5:$D$74,2,FALSE)</f>
        <v/>
      </c>
      <c r="AI506" s="126">
        <f>AG506/VLOOKUP($S506,'CP$'!$B$5:$D$74,2,FALSE)</f>
        <v/>
      </c>
      <c r="AJ506" s="52" t="n"/>
      <c r="AK506" s="127" t="inlineStr">
        <is>
          <t>Sales Variable</t>
        </is>
      </c>
      <c r="AL506" s="218" t="n"/>
      <c r="AM506" s="129" t="n"/>
      <c r="AN506" s="121" t="n"/>
      <c r="AO506" s="130" t="n"/>
      <c r="AP506" s="131">
        <f>IFERROR(AO506/AM506,"")</f>
        <v/>
      </c>
      <c r="AQ506" s="219">
        <f>AO506*CC506</f>
        <v/>
      </c>
      <c r="AR506" s="219" t="n"/>
      <c r="AS506" s="220">
        <f>AQ506-AR506</f>
        <v/>
      </c>
      <c r="AT506" s="217">
        <f>AS506/VLOOKUP($T506,'USD Converstion'!$C$7:$D$174,2,FALSE)</f>
        <v/>
      </c>
      <c r="AU506" s="52" t="n"/>
      <c r="AV506" s="221" t="n">
        <v>43615</v>
      </c>
      <c r="AW506" s="222" t="n">
        <v>29274.47572815534</v>
      </c>
      <c r="AX506" s="222" t="n"/>
      <c r="AY506" s="223" t="n"/>
      <c r="AZ506" s="52" t="n"/>
      <c r="BA506" s="137" t="inlineStr">
        <is>
          <t>February, 2021: title change from major account manager to territory manager</t>
        </is>
      </c>
      <c r="BB506" s="138" t="inlineStr">
        <is>
          <t xml:space="preserve"> </t>
        </is>
      </c>
      <c r="BC506" s="52" t="n"/>
      <c r="BD506" s="219" t="n">
        <v>609000</v>
      </c>
      <c r="BE506" s="219" t="n">
        <v>406000</v>
      </c>
      <c r="BF506" s="219" t="n"/>
      <c r="BG506" s="120">
        <f>BF506+BE506+BD506</f>
        <v/>
      </c>
      <c r="BH506" s="217">
        <f>IF(LOWER(T506)="ILS",12,1)*BG506/VLOOKUP($T506,CPC_USDConversion_xlTbl[[Currency2]:[Units/1 USD]],2,FALSE)</f>
        <v/>
      </c>
      <c r="BI506" s="224">
        <f>BH506/VLOOKUP($S506,'CP$'!$B$5:$D$74,2,FALSE)</f>
        <v/>
      </c>
      <c r="BJ506" s="140" t="n">
        <v>600000</v>
      </c>
      <c r="BK506" s="140" t="n">
        <v>1100000</v>
      </c>
      <c r="BL506" s="141">
        <f>IFERROR(U506/X506,"")</f>
        <v/>
      </c>
      <c r="BM506" s="141">
        <f>IFERROR(V506/X506,"")</f>
        <v/>
      </c>
      <c r="BN506" s="141">
        <f>IFERROR(W506/X506,"")</f>
        <v/>
      </c>
      <c r="BO506" s="141">
        <f>IFERROR(AA506/AD506,"")</f>
        <v/>
      </c>
      <c r="BP506" s="141">
        <f>IFERROR(AB506/AD506,"")</f>
        <v/>
      </c>
      <c r="BQ506" s="141">
        <f>IFERROR(AC506/AD506,"")</f>
        <v/>
      </c>
      <c r="BR506" s="119" t="n">
        <v>3</v>
      </c>
      <c r="BS506" s="119" t="n">
        <v>3</v>
      </c>
      <c r="BT506" s="119" t="n">
        <v>4</v>
      </c>
      <c r="BU506" s="119" t="n"/>
      <c r="BV506" s="119" t="n"/>
      <c r="BW506" s="119" t="n"/>
      <c r="BX506" s="119" t="n"/>
      <c r="BY506" s="119" t="n"/>
      <c r="BZ506" s="119" t="inlineStr">
        <is>
          <t>Employee</t>
        </is>
      </c>
      <c r="CA506" s="142" t="inlineStr">
        <is>
          <t>S53P</t>
        </is>
      </c>
      <c r="CB506" s="131" t="n">
        <v>1</v>
      </c>
      <c r="CC506" s="143">
        <f>IF(P506&gt;1,1,P506)*CB506</f>
        <v/>
      </c>
      <c r="CD506" s="143" t="n"/>
      <c r="CE506" s="222" t="n">
        <v>23824.28</v>
      </c>
      <c r="CF506" s="86" t="n"/>
      <c r="CG506" s="219" t="n">
        <v>1089468.292682927</v>
      </c>
      <c r="CH506" s="217">
        <f>IF(LOWER(T506)="ILS",12,1)*CG506/VLOOKUP($T506,CPC_USDConversion_xlTbl[[Currency2]:[Units/1 USD]],2,FALSE)</f>
        <v/>
      </c>
      <c r="CI506" s="225">
        <f>AF506</f>
        <v/>
      </c>
      <c r="CJ506" s="225">
        <f>IFERROR(CI506-CH506,"")</f>
        <v/>
      </c>
      <c r="CK506" s="140">
        <f>ROUND(AN506*CC506,-2)</f>
        <v/>
      </c>
      <c r="CL506" s="217">
        <f>CK506/VLOOKUP($T506,'USD Converstion'!$C$7:$D$174,2,FALSE)</f>
        <v/>
      </c>
      <c r="CM506" s="145">
        <f>IF(AD506&gt;X506,1,0)</f>
        <v/>
      </c>
      <c r="CN506" s="225">
        <f>IF(CM506&gt;0,AG506,0)</f>
        <v/>
      </c>
      <c r="CO506" s="225">
        <f>IF(CM506=0,0,AF506)</f>
        <v/>
      </c>
      <c r="CP506" s="146" t="n">
        <v>0</v>
      </c>
      <c r="CQ506" s="147" t="inlineStr">
        <is>
          <t>Regular</t>
        </is>
      </c>
      <c r="CR506" s="225">
        <f>AM506/VLOOKUP(T506,'USD Converstion'!$C$7:$D$174,2,FALSE)</f>
        <v/>
      </c>
      <c r="CS506" s="226">
        <f>AT506</f>
        <v/>
      </c>
      <c r="CT506" s="222" t="n">
        <v>0</v>
      </c>
      <c r="CU506" s="227" t="n"/>
      <c r="CV506" s="145">
        <f>IF(AX506&gt;0,1,0)</f>
        <v/>
      </c>
      <c r="CW506" s="145">
        <f>IF(AY506&gt;0,1,0)</f>
        <v/>
      </c>
      <c r="CX506" s="52" t="n">
        <v>0</v>
      </c>
      <c r="DM506">
        <f>IF(LOWER(T506)="ILS",12,1)*Y506/VLOOKUP($T506,CPC_USDConversion_xlTbl[[Currency2]:[Units/1 USD]],2,FALSE)</f>
        <v/>
      </c>
    </row>
    <row r="507">
      <c r="B507" s="113" t="n">
        <v>109410</v>
      </c>
      <c r="C507" s="113" t="n">
        <v>115048</v>
      </c>
      <c r="D507" s="113" t="n">
        <v>28321</v>
      </c>
      <c r="E507" s="114" t="inlineStr">
        <is>
          <t>Adam Bowman</t>
        </is>
      </c>
      <c r="F507" s="152" t="inlineStr">
        <is>
          <t>Channel Manager</t>
        </is>
      </c>
      <c r="G507" s="113" t="inlineStr">
        <is>
          <t>UK Channel &amp; Direct Sales</t>
        </is>
      </c>
      <c r="H507" s="113" t="inlineStr">
        <is>
          <t>Michael Wakefield</t>
        </is>
      </c>
      <c r="I507" s="113" t="inlineStr">
        <is>
          <t>Andy Wright</t>
        </is>
      </c>
      <c r="J507" s="114" t="inlineStr">
        <is>
          <t>Thorsten Freitag</t>
        </is>
      </c>
      <c r="K507" s="114" t="inlineStr">
        <is>
          <t>Bruno Darmon</t>
        </is>
      </c>
      <c r="L507" s="113" t="inlineStr">
        <is>
          <t>EMEA Sales</t>
        </is>
      </c>
      <c r="M507" s="115" t="n">
        <v>1</v>
      </c>
      <c r="N507" s="151">
        <f>LEFT(CA507,3)</f>
        <v/>
      </c>
      <c r="O507" s="216" t="n">
        <v>43283</v>
      </c>
      <c r="P507" s="118">
        <f>($D$5-O507)/365</f>
        <v/>
      </c>
      <c r="Q507" s="119">
        <f>Q507</f>
        <v/>
      </c>
      <c r="R507" s="52" t="n"/>
      <c r="S507" s="120" t="inlineStr">
        <is>
          <t>Great Britain</t>
        </is>
      </c>
      <c r="T507" s="120" t="inlineStr">
        <is>
          <t>GBP</t>
        </is>
      </c>
      <c r="U507" s="120" t="n">
        <v>104975</v>
      </c>
      <c r="V507" s="120" t="n">
        <v>46572.72727272727</v>
      </c>
      <c r="W507" s="120" t="n"/>
      <c r="X507" s="120">
        <f>W507+V507+U507</f>
        <v/>
      </c>
      <c r="Y507" s="121" t="n"/>
      <c r="Z507" s="121" t="n"/>
      <c r="AA507" s="122" t="n"/>
      <c r="AB507" s="122" t="n"/>
      <c r="AC507" s="122" t="n"/>
      <c r="AD507" s="123">
        <f>AC507+AB507+AA507</f>
        <v/>
      </c>
      <c r="AE507" s="124">
        <f>IFERROR(AD507/X507-1,"")</f>
        <v/>
      </c>
      <c r="AF507" s="217">
        <f>IF(LOWER(T507)="ILS",12,1)*X507/VLOOKUP($T507,CPC_USDConversion_xlTbl[[Currency2]:[Units/1 USD]],2,FALSE)</f>
        <v/>
      </c>
      <c r="AG507" s="217">
        <f>IF(LOWER(T507)="ILS",12,1)*AD507/VLOOKUP($T507,CPC_USDConversion_xlTbl[[Currency2]:[Units/1 USD]],2,FALSE)</f>
        <v/>
      </c>
      <c r="AH507" s="126">
        <f>AF507/VLOOKUP($S507,'CP$'!$B$5:$D$74,2,FALSE)</f>
        <v/>
      </c>
      <c r="AI507" s="126">
        <f>AG507/VLOOKUP($S507,'CP$'!$B$5:$D$74,2,FALSE)</f>
        <v/>
      </c>
      <c r="AJ507" s="52" t="n"/>
      <c r="AK507" s="127" t="inlineStr">
        <is>
          <t>Sales Variable</t>
        </is>
      </c>
      <c r="AL507" s="218" t="n"/>
      <c r="AM507" s="129" t="n"/>
      <c r="AN507" s="121" t="n"/>
      <c r="AO507" s="130" t="n"/>
      <c r="AP507" s="131">
        <f>IFERROR(AO507/AM507,"")</f>
        <v/>
      </c>
      <c r="AQ507" s="219">
        <f>AO507*CC507</f>
        <v/>
      </c>
      <c r="AR507" s="219" t="n"/>
      <c r="AS507" s="220">
        <f>AQ507-AR507</f>
        <v/>
      </c>
      <c r="AT507" s="217">
        <f>AS507/VLOOKUP($T507,'USD Converstion'!$C$7:$D$174,2,FALSE)</f>
        <v/>
      </c>
      <c r="AU507" s="52" t="n"/>
      <c r="AV507" s="221" t="n">
        <v>43957</v>
      </c>
      <c r="AW507" s="222" t="n">
        <v>9844.844660194174</v>
      </c>
      <c r="AX507" s="222" t="n"/>
      <c r="AY507" s="223" t="n"/>
      <c r="AZ507" s="52" t="n"/>
      <c r="BA507" s="137" t="n"/>
      <c r="BB507" s="138" t="inlineStr">
        <is>
          <t xml:space="preserve"> </t>
        </is>
      </c>
      <c r="BC507" s="52" t="n"/>
      <c r="BD507" s="219" t="n">
        <v>74160</v>
      </c>
      <c r="BE507" s="219" t="n">
        <v>49440</v>
      </c>
      <c r="BF507" s="219" t="n"/>
      <c r="BG507" s="120">
        <f>BF507+BE507+BD507</f>
        <v/>
      </c>
      <c r="BH507" s="217">
        <f>IF(LOWER(T507)="ILS",12,1)*BG507/VLOOKUP($T507,CPC_USDConversion_xlTbl[[Currency2]:[Units/1 USD]],2,FALSE)</f>
        <v/>
      </c>
      <c r="BI507" s="224">
        <f>BH507/VLOOKUP($S507,'CP$'!$B$5:$D$74,2,FALSE)</f>
        <v/>
      </c>
      <c r="BJ507" s="140" t="n">
        <v>100000</v>
      </c>
      <c r="BK507" s="140" t="n">
        <v>150000</v>
      </c>
      <c r="BL507" s="141">
        <f>IFERROR(U507/X507,"")</f>
        <v/>
      </c>
      <c r="BM507" s="141">
        <f>IFERROR(V507/X507,"")</f>
        <v/>
      </c>
      <c r="BN507" s="141">
        <f>IFERROR(W507/X507,"")</f>
        <v/>
      </c>
      <c r="BO507" s="141">
        <f>IFERROR(AA507/AD507,"")</f>
        <v/>
      </c>
      <c r="BP507" s="141">
        <f>IFERROR(AB507/AD507,"")</f>
        <v/>
      </c>
      <c r="BQ507" s="141">
        <f>IFERROR(AC507/AD507,"")</f>
        <v/>
      </c>
      <c r="BR507" s="119" t="n">
        <v>4</v>
      </c>
      <c r="BS507" s="119" t="n">
        <v>4</v>
      </c>
      <c r="BT507" s="119" t="n">
        <v>4</v>
      </c>
      <c r="BU507" s="119" t="n"/>
      <c r="BV507" s="119" t="n"/>
      <c r="BW507" s="119" t="n"/>
      <c r="BX507" s="119" t="n"/>
      <c r="BY507" s="119" t="n"/>
      <c r="BZ507" s="119" t="inlineStr">
        <is>
          <t>Employee</t>
        </is>
      </c>
      <c r="CA507" s="142" t="inlineStr">
        <is>
          <t>S41P</t>
        </is>
      </c>
      <c r="CB507" s="131" t="n">
        <v>1</v>
      </c>
      <c r="CC507" s="143">
        <f>IF(P507&gt;1,1,P507)*CB507</f>
        <v/>
      </c>
      <c r="CD507" s="143" t="n"/>
      <c r="CE507" s="222" t="n">
        <v>19155.2</v>
      </c>
      <c r="CF507" s="86" t="n"/>
      <c r="CG507" s="219" t="n">
        <v>124375.6097560976</v>
      </c>
      <c r="CH507" s="217">
        <f>IF(LOWER(T507)="ILS",12,1)*CG507/VLOOKUP($T507,CPC_USDConversion_xlTbl[[Currency2]:[Units/1 USD]],2,FALSE)</f>
        <v/>
      </c>
      <c r="CI507" s="225">
        <f>AF507</f>
        <v/>
      </c>
      <c r="CJ507" s="225">
        <f>IFERROR(CI507-CH507,"")</f>
        <v/>
      </c>
      <c r="CK507" s="140">
        <f>ROUND(AN507*CC507,-2)</f>
        <v/>
      </c>
      <c r="CL507" s="217">
        <f>CK507/VLOOKUP($T507,'USD Converstion'!$C$7:$D$174,2,FALSE)</f>
        <v/>
      </c>
      <c r="CM507" s="145">
        <f>IF(AD507&gt;X507,1,0)</f>
        <v/>
      </c>
      <c r="CN507" s="225">
        <f>IF(CM507&gt;0,AG507,0)</f>
        <v/>
      </c>
      <c r="CO507" s="225">
        <f>IF(CM507=0,0,AF507)</f>
        <v/>
      </c>
      <c r="CP507" s="146" t="n">
        <v>0</v>
      </c>
      <c r="CQ507" s="147" t="inlineStr">
        <is>
          <t>Regular</t>
        </is>
      </c>
      <c r="CR507" s="225">
        <f>AM507/VLOOKUP(T507,'USD Converstion'!$C$7:$D$174,2,FALSE)</f>
        <v/>
      </c>
      <c r="CS507" s="226">
        <f>AT507</f>
        <v/>
      </c>
      <c r="CT507" s="222" t="n">
        <v>0</v>
      </c>
      <c r="CU507" s="227" t="n"/>
      <c r="CV507" s="145">
        <f>IF(AX507&gt;0,1,0)</f>
        <v/>
      </c>
      <c r="CW507" s="145">
        <f>IF(AY507&gt;0,1,0)</f>
        <v/>
      </c>
      <c r="CX507" s="52" t="n">
        <v>0</v>
      </c>
      <c r="DM507">
        <f>IF(LOWER(T507)="ILS",12,1)*Y507/VLOOKUP($T507,CPC_USDConversion_xlTbl[[Currency2]:[Units/1 USD]],2,FALSE)</f>
        <v/>
      </c>
    </row>
    <row r="508">
      <c r="B508" s="113" t="n">
        <v>100597</v>
      </c>
      <c r="C508" s="113" t="n">
        <v>68771</v>
      </c>
      <c r="D508" s="113" t="n">
        <v>98529</v>
      </c>
      <c r="E508" s="114" t="inlineStr">
        <is>
          <t>Alexis Salour</t>
        </is>
      </c>
      <c r="F508" s="152" t="inlineStr">
        <is>
          <t>Account Manager - UK</t>
        </is>
      </c>
      <c r="G508" s="113" t="inlineStr">
        <is>
          <t>UK Channel &amp; Direct Sales</t>
        </is>
      </c>
      <c r="H508" s="113" t="inlineStr">
        <is>
          <t>Michael Wakefield</t>
        </is>
      </c>
      <c r="I508" s="113" t="inlineStr">
        <is>
          <t>Andy Wright</t>
        </is>
      </c>
      <c r="J508" s="114" t="inlineStr">
        <is>
          <t>Thorsten Freitag</t>
        </is>
      </c>
      <c r="K508" s="114" t="inlineStr">
        <is>
          <t>Bruno Darmon</t>
        </is>
      </c>
      <c r="L508" s="113" t="inlineStr">
        <is>
          <t>EMEA Sales</t>
        </is>
      </c>
      <c r="M508" s="115" t="n">
        <v>1</v>
      </c>
      <c r="N508" s="151">
        <f>LEFT(CA508,3)</f>
        <v/>
      </c>
      <c r="O508" s="216" t="n">
        <v>42976</v>
      </c>
      <c r="P508" s="118">
        <f>($D$5-O508)/365</f>
        <v/>
      </c>
      <c r="Q508" s="119">
        <f>Q508</f>
        <v/>
      </c>
      <c r="R508" s="52" t="n"/>
      <c r="S508" s="120" t="inlineStr">
        <is>
          <t>Great Britain</t>
        </is>
      </c>
      <c r="T508" s="120" t="inlineStr">
        <is>
          <t>GBP</t>
        </is>
      </c>
      <c r="U508" s="120" t="n">
        <v>100062.5</v>
      </c>
      <c r="V508" s="120" t="n">
        <v>43936.36363636363</v>
      </c>
      <c r="W508" s="120" t="n"/>
      <c r="X508" s="120">
        <f>W508+V508+U508</f>
        <v/>
      </c>
      <c r="Y508" s="121" t="n"/>
      <c r="Z508" s="121" t="n"/>
      <c r="AA508" s="122" t="n"/>
      <c r="AB508" s="122" t="n"/>
      <c r="AC508" s="122" t="n"/>
      <c r="AD508" s="123">
        <f>AC508+AB508+AA508</f>
        <v/>
      </c>
      <c r="AE508" s="124">
        <f>IFERROR(AD508/X508-1,"")</f>
        <v/>
      </c>
      <c r="AF508" s="217">
        <f>IF(LOWER(T508)="ILS",12,1)*X508/VLOOKUP($T508,CPC_USDConversion_xlTbl[[Currency2]:[Units/1 USD]],2,FALSE)</f>
        <v/>
      </c>
      <c r="AG508" s="217">
        <f>IF(LOWER(T508)="ILS",12,1)*AD508/VLOOKUP($T508,CPC_USDConversion_xlTbl[[Currency2]:[Units/1 USD]],2,FALSE)</f>
        <v/>
      </c>
      <c r="AH508" s="126">
        <f>AF508/VLOOKUP($S508,'CP$'!$B$5:$D$74,2,FALSE)</f>
        <v/>
      </c>
      <c r="AI508" s="126">
        <f>AG508/VLOOKUP($S508,'CP$'!$B$5:$D$74,2,FALSE)</f>
        <v/>
      </c>
      <c r="AJ508" s="52" t="n"/>
      <c r="AK508" s="127" t="inlineStr">
        <is>
          <t>Sales Variable</t>
        </is>
      </c>
      <c r="AL508" s="218" t="n"/>
      <c r="AM508" s="129" t="n"/>
      <c r="AN508" s="121" t="n"/>
      <c r="AO508" s="130" t="n"/>
      <c r="AP508" s="131">
        <f>IFERROR(AO508/AM508,"")</f>
        <v/>
      </c>
      <c r="AQ508" s="219">
        <f>AO508*CC508</f>
        <v/>
      </c>
      <c r="AR508" s="219" t="n"/>
      <c r="AS508" s="220">
        <f>AQ508-AR508</f>
        <v/>
      </c>
      <c r="AT508" s="217">
        <f>AS508/VLOOKUP($T508,'USD Converstion'!$C$7:$D$174,2,FALSE)</f>
        <v/>
      </c>
      <c r="AU508" s="52" t="n"/>
      <c r="AV508" s="221" t="n">
        <v>43957</v>
      </c>
      <c r="AW508" s="222" t="n">
        <v>14665.76699029126</v>
      </c>
      <c r="AX508" s="222" t="n"/>
      <c r="AY508" s="223" t="n"/>
      <c r="AZ508" s="52" t="n"/>
      <c r="BA508" s="137" t="n"/>
      <c r="BB508" s="138" t="inlineStr">
        <is>
          <t xml:space="preserve"> </t>
        </is>
      </c>
      <c r="BC508" s="52" t="n"/>
      <c r="BD508" s="219" t="n">
        <v>69000</v>
      </c>
      <c r="BE508" s="219" t="n">
        <v>46000</v>
      </c>
      <c r="BF508" s="219" t="n"/>
      <c r="BG508" s="120">
        <f>BF508+BE508+BD508</f>
        <v/>
      </c>
      <c r="BH508" s="217">
        <f>IF(LOWER(T508)="ILS",12,1)*BG508/VLOOKUP($T508,CPC_USDConversion_xlTbl[[Currency2]:[Units/1 USD]],2,FALSE)</f>
        <v/>
      </c>
      <c r="BI508" s="224">
        <f>BH508/VLOOKUP($S508,'CP$'!$B$5:$D$74,2,FALSE)</f>
        <v/>
      </c>
      <c r="BJ508" s="140" t="n">
        <v>85000</v>
      </c>
      <c r="BK508" s="140" t="n">
        <v>140000</v>
      </c>
      <c r="BL508" s="141">
        <f>IFERROR(U508/X508,"")</f>
        <v/>
      </c>
      <c r="BM508" s="141">
        <f>IFERROR(V508/X508,"")</f>
        <v/>
      </c>
      <c r="BN508" s="141">
        <f>IFERROR(W508/X508,"")</f>
        <v/>
      </c>
      <c r="BO508" s="141">
        <f>IFERROR(AA508/AD508,"")</f>
        <v/>
      </c>
      <c r="BP508" s="141">
        <f>IFERROR(AB508/AD508,"")</f>
        <v/>
      </c>
      <c r="BQ508" s="141">
        <f>IFERROR(AC508/AD508,"")</f>
        <v/>
      </c>
      <c r="BR508" s="119" t="n">
        <v>5</v>
      </c>
      <c r="BS508" s="119" t="n">
        <v>5</v>
      </c>
      <c r="BT508" s="119" t="n">
        <v>4</v>
      </c>
      <c r="BU508" s="119" t="n"/>
      <c r="BV508" s="119" t="n"/>
      <c r="BW508" s="119" t="n"/>
      <c r="BX508" s="119" t="n"/>
      <c r="BY508" s="119" t="n"/>
      <c r="BZ508" s="119" t="inlineStr">
        <is>
          <t>Employee</t>
        </is>
      </c>
      <c r="CA508" s="142" t="inlineStr">
        <is>
          <t>S53P</t>
        </is>
      </c>
      <c r="CB508" s="131" t="n">
        <v>1</v>
      </c>
      <c r="CC508" s="143">
        <f>IF(P508&gt;1,1,P508)*CB508</f>
        <v/>
      </c>
      <c r="CD508" s="143" t="n"/>
      <c r="CE508" s="222" t="n">
        <v>32683.56</v>
      </c>
      <c r="CF508" s="86" t="n"/>
      <c r="CG508" s="219" t="n">
        <v>117712.1951219512</v>
      </c>
      <c r="CH508" s="217">
        <f>IF(LOWER(T508)="ILS",12,1)*CG508/VLOOKUP($T508,CPC_USDConversion_xlTbl[[Currency2]:[Units/1 USD]],2,FALSE)</f>
        <v/>
      </c>
      <c r="CI508" s="225">
        <f>AF508</f>
        <v/>
      </c>
      <c r="CJ508" s="225">
        <f>IFERROR(CI508-CH508,"")</f>
        <v/>
      </c>
      <c r="CK508" s="140">
        <f>ROUND(AN508*CC508,-2)</f>
        <v/>
      </c>
      <c r="CL508" s="217">
        <f>CK508/VLOOKUP($T508,'USD Converstion'!$C$7:$D$174,2,FALSE)</f>
        <v/>
      </c>
      <c r="CM508" s="145">
        <f>IF(AD508&gt;X508,1,0)</f>
        <v/>
      </c>
      <c r="CN508" s="225">
        <f>IF(CM508&gt;0,AG508,0)</f>
        <v/>
      </c>
      <c r="CO508" s="225">
        <f>IF(CM508=0,0,AF508)</f>
        <v/>
      </c>
      <c r="CP508" s="146" t="n">
        <v>0</v>
      </c>
      <c r="CQ508" s="147" t="inlineStr">
        <is>
          <t>Regular</t>
        </is>
      </c>
      <c r="CR508" s="225">
        <f>AM508/VLOOKUP(T508,'USD Converstion'!$C$7:$D$174,2,FALSE)</f>
        <v/>
      </c>
      <c r="CS508" s="226">
        <f>AT508</f>
        <v/>
      </c>
      <c r="CT508" s="222" t="n">
        <v>0</v>
      </c>
      <c r="CU508" s="227" t="n"/>
      <c r="CV508" s="145">
        <f>IF(AX508&gt;0,1,0)</f>
        <v/>
      </c>
      <c r="CW508" s="145">
        <f>IF(AY508&gt;0,1,0)</f>
        <v/>
      </c>
      <c r="CX508" s="52" t="n">
        <v>0</v>
      </c>
      <c r="DM508">
        <f>IF(LOWER(T508)="ILS",12,1)*Y508/VLOOKUP($T508,CPC_USDConversion_xlTbl[[Currency2]:[Units/1 USD]],2,FALSE)</f>
        <v/>
      </c>
    </row>
    <row r="509">
      <c r="B509" s="113" t="n">
        <v>115405</v>
      </c>
      <c r="C509" s="113" t="n">
        <v>42948</v>
      </c>
      <c r="D509" s="113" t="n">
        <v>59268</v>
      </c>
      <c r="E509" s="114" t="inlineStr">
        <is>
          <t>Amy O'Brien</t>
        </is>
      </c>
      <c r="F509" s="152" t="inlineStr">
        <is>
          <t>Channel Account Manager</t>
        </is>
      </c>
      <c r="G509" s="113" t="inlineStr">
        <is>
          <t>UK Channel &amp; Direct Sales</t>
        </is>
      </c>
      <c r="H509" s="113" t="inlineStr">
        <is>
          <t>Michael Wakefield</t>
        </is>
      </c>
      <c r="I509" s="113" t="inlineStr">
        <is>
          <t>Andy Wright</t>
        </is>
      </c>
      <c r="J509" s="114" t="inlineStr">
        <is>
          <t>Thorsten Freitag</t>
        </is>
      </c>
      <c r="K509" s="114" t="inlineStr">
        <is>
          <t>Bruno Darmon</t>
        </is>
      </c>
      <c r="L509" s="113" t="inlineStr">
        <is>
          <t>EMEA Sales</t>
        </is>
      </c>
      <c r="M509" s="115" t="n">
        <v>1</v>
      </c>
      <c r="N509" s="151">
        <f>LEFT(CA509,3)</f>
        <v/>
      </c>
      <c r="O509" s="216" t="n">
        <v>43563</v>
      </c>
      <c r="P509" s="118">
        <f>($D$5-O509)/365</f>
        <v/>
      </c>
      <c r="Q509" s="119">
        <f>Q509</f>
        <v/>
      </c>
      <c r="R509" s="52" t="n"/>
      <c r="S509" s="120" t="inlineStr">
        <is>
          <t>Great Britain</t>
        </is>
      </c>
      <c r="T509" s="120" t="inlineStr">
        <is>
          <t>GBP</t>
        </is>
      </c>
      <c r="U509" s="120" t="n">
        <v>101300</v>
      </c>
      <c r="V509" s="120" t="n">
        <v>44809.0909090909</v>
      </c>
      <c r="W509" s="120" t="n"/>
      <c r="X509" s="120">
        <f>W509+V509+U509</f>
        <v/>
      </c>
      <c r="Y509" s="121" t="n"/>
      <c r="Z509" s="121" t="n"/>
      <c r="AA509" s="122" t="n"/>
      <c r="AB509" s="122" t="n"/>
      <c r="AC509" s="122" t="n"/>
      <c r="AD509" s="123">
        <f>AC509+AB509+AA509</f>
        <v/>
      </c>
      <c r="AE509" s="124">
        <f>IFERROR(AD509/X509-1,"")</f>
        <v/>
      </c>
      <c r="AF509" s="217">
        <f>IF(LOWER(T509)="ILS",12,1)*X509/VLOOKUP($T509,CPC_USDConversion_xlTbl[[Currency2]:[Units/1 USD]],2,FALSE)</f>
        <v/>
      </c>
      <c r="AG509" s="217">
        <f>IF(LOWER(T509)="ILS",12,1)*AD509/VLOOKUP($T509,CPC_USDConversion_xlTbl[[Currency2]:[Units/1 USD]],2,FALSE)</f>
        <v/>
      </c>
      <c r="AH509" s="126">
        <f>AF509/VLOOKUP($S509,'CP$'!$B$5:$D$74,2,FALSE)</f>
        <v/>
      </c>
      <c r="AI509" s="126">
        <f>AG509/VLOOKUP($S509,'CP$'!$B$5:$D$74,2,FALSE)</f>
        <v/>
      </c>
      <c r="AJ509" s="52" t="n"/>
      <c r="AK509" s="127" t="inlineStr">
        <is>
          <t>Sales Variable</t>
        </is>
      </c>
      <c r="AL509" s="218" t="n"/>
      <c r="AM509" s="129" t="n"/>
      <c r="AN509" s="121" t="n"/>
      <c r="AO509" s="130" t="n"/>
      <c r="AP509" s="131">
        <f>IFERROR(AO509/AM509,"")</f>
        <v/>
      </c>
      <c r="AQ509" s="219">
        <f>AO509*CC509</f>
        <v/>
      </c>
      <c r="AR509" s="219" t="n"/>
      <c r="AS509" s="220">
        <f>AQ509-AR509</f>
        <v/>
      </c>
      <c r="AT509" s="217">
        <f>AS509/VLOOKUP($T509,'USD Converstion'!$C$7:$D$174,2,FALSE)</f>
        <v/>
      </c>
      <c r="AU509" s="52" t="n"/>
      <c r="AV509" s="221" t="n">
        <v>43957</v>
      </c>
      <c r="AW509" s="222" t="n">
        <v>5023.922330097087</v>
      </c>
      <c r="AX509" s="222" t="n"/>
      <c r="AY509" s="223" t="n"/>
      <c r="AZ509" s="52" t="n"/>
      <c r="BA509" s="137" t="n"/>
      <c r="BB509" s="138" t="inlineStr">
        <is>
          <t xml:space="preserve"> </t>
        </is>
      </c>
      <c r="BC509" s="52" t="n"/>
      <c r="BD509" s="219" t="n">
        <v>72000</v>
      </c>
      <c r="BE509" s="219" t="n">
        <v>48000</v>
      </c>
      <c r="BF509" s="219" t="n"/>
      <c r="BG509" s="120">
        <f>BF509+BE509+BD509</f>
        <v/>
      </c>
      <c r="BH509" s="217">
        <f>IF(LOWER(T509)="ILS",12,1)*BG509/VLOOKUP($T509,CPC_USDConversion_xlTbl[[Currency2]:[Units/1 USD]],2,FALSE)</f>
        <v/>
      </c>
      <c r="BI509" s="224">
        <f>BH509/VLOOKUP($S509,'CP$'!$B$5:$D$74,2,FALSE)</f>
        <v/>
      </c>
      <c r="BJ509" s="140" t="n">
        <v>70000</v>
      </c>
      <c r="BK509" s="140" t="n">
        <v>130000</v>
      </c>
      <c r="BL509" s="141">
        <f>IFERROR(U509/X509,"")</f>
        <v/>
      </c>
      <c r="BM509" s="141">
        <f>IFERROR(V509/X509,"")</f>
        <v/>
      </c>
      <c r="BN509" s="141">
        <f>IFERROR(W509/X509,"")</f>
        <v/>
      </c>
      <c r="BO509" s="141">
        <f>IFERROR(AA509/AD509,"")</f>
        <v/>
      </c>
      <c r="BP509" s="141">
        <f>IFERROR(AB509/AD509,"")</f>
        <v/>
      </c>
      <c r="BQ509" s="141">
        <f>IFERROR(AC509/AD509,"")</f>
        <v/>
      </c>
      <c r="BR509" s="119" t="n">
        <v>3</v>
      </c>
      <c r="BS509" s="119" t="n">
        <v>3</v>
      </c>
      <c r="BT509" s="119" t="n">
        <v>4</v>
      </c>
      <c r="BU509" s="119" t="n"/>
      <c r="BV509" s="119" t="n"/>
      <c r="BW509" s="119" t="n"/>
      <c r="BX509" s="119" t="n"/>
      <c r="BY509" s="119" t="n"/>
      <c r="BZ509" s="119" t="inlineStr">
        <is>
          <t>Employee</t>
        </is>
      </c>
      <c r="CA509" s="142" t="inlineStr">
        <is>
          <t>S51P</t>
        </is>
      </c>
      <c r="CB509" s="131" t="n">
        <v>1</v>
      </c>
      <c r="CC509" s="143">
        <f>IF(P509&gt;1,1,P509)*CB509</f>
        <v/>
      </c>
      <c r="CD509" s="143" t="n"/>
      <c r="CE509" s="222" t="n">
        <v>21429.88</v>
      </c>
      <c r="CF509" s="86" t="n"/>
      <c r="CG509" s="219" t="n">
        <v>119614.6341463415</v>
      </c>
      <c r="CH509" s="217">
        <f>IF(LOWER(T509)="ILS",12,1)*CG509/VLOOKUP($T509,CPC_USDConversion_xlTbl[[Currency2]:[Units/1 USD]],2,FALSE)</f>
        <v/>
      </c>
      <c r="CI509" s="225">
        <f>AF509</f>
        <v/>
      </c>
      <c r="CJ509" s="225">
        <f>IFERROR(CI509-CH509,"")</f>
        <v/>
      </c>
      <c r="CK509" s="140">
        <f>ROUND(AN509*CC509,-2)</f>
        <v/>
      </c>
      <c r="CL509" s="217">
        <f>CK509/VLOOKUP($T509,'USD Converstion'!$C$7:$D$174,2,FALSE)</f>
        <v/>
      </c>
      <c r="CM509" s="145">
        <f>IF(AD509&gt;X509,1,0)</f>
        <v/>
      </c>
      <c r="CN509" s="225">
        <f>IF(CM509&gt;0,AG509,0)</f>
        <v/>
      </c>
      <c r="CO509" s="225">
        <f>IF(CM509=0,0,AF509)</f>
        <v/>
      </c>
      <c r="CP509" s="146" t="n">
        <v>0</v>
      </c>
      <c r="CQ509" s="147" t="inlineStr">
        <is>
          <t>Regular</t>
        </is>
      </c>
      <c r="CR509" s="225">
        <f>AM509/VLOOKUP(T509,'USD Converstion'!$C$7:$D$174,2,FALSE)</f>
        <v/>
      </c>
      <c r="CS509" s="226">
        <f>AT509</f>
        <v/>
      </c>
      <c r="CT509" s="222" t="n">
        <v>0</v>
      </c>
      <c r="CU509" s="227" t="n"/>
      <c r="CV509" s="145">
        <f>IF(AX509&gt;0,1,0)</f>
        <v/>
      </c>
      <c r="CW509" s="145">
        <f>IF(AY509&gt;0,1,0)</f>
        <v/>
      </c>
      <c r="CX509" s="52" t="n">
        <v>0</v>
      </c>
      <c r="DM509">
        <f>IF(LOWER(T509)="ILS",12,1)*Y509/VLOOKUP($T509,CPC_USDConversion_xlTbl[[Currency2]:[Units/1 USD]],2,FALSE)</f>
        <v/>
      </c>
    </row>
    <row r="510">
      <c r="B510" s="113" t="n">
        <v>111786</v>
      </c>
      <c r="C510" s="113" t="n">
        <v>100578</v>
      </c>
      <c r="D510" s="113" t="n">
        <v>32902</v>
      </c>
      <c r="E510" s="114" t="inlineStr">
        <is>
          <t>Dakota Kirby</t>
        </is>
      </c>
      <c r="F510" s="152" t="inlineStr">
        <is>
          <t>Territory Account Manager</t>
        </is>
      </c>
      <c r="G510" s="113" t="inlineStr">
        <is>
          <t>UK Sales EL</t>
        </is>
      </c>
      <c r="H510" s="113" t="inlineStr">
        <is>
          <t>Andy Wright</t>
        </is>
      </c>
      <c r="I510" s="113" t="inlineStr">
        <is>
          <t>Andy Wright</t>
        </is>
      </c>
      <c r="J510" s="114" t="inlineStr">
        <is>
          <t>Thorsten Freitag</t>
        </is>
      </c>
      <c r="K510" s="114" t="inlineStr">
        <is>
          <t>Bruno Darmon</t>
        </is>
      </c>
      <c r="L510" s="113" t="inlineStr">
        <is>
          <t>EMEA Sales</t>
        </is>
      </c>
      <c r="M510" s="115" t="n">
        <v>1</v>
      </c>
      <c r="N510" s="151">
        <f>LEFT(CA510,3)</f>
        <v/>
      </c>
      <c r="O510" s="216" t="n">
        <v>43527</v>
      </c>
      <c r="P510" s="118">
        <f>($D$5-O510)/365</f>
        <v/>
      </c>
      <c r="Q510" s="119">
        <f>Q510</f>
        <v/>
      </c>
      <c r="R510" s="52" t="n"/>
      <c r="S510" s="120" t="inlineStr">
        <is>
          <t>Great Britain</t>
        </is>
      </c>
      <c r="T510" s="120" t="inlineStr">
        <is>
          <t>GBP</t>
        </is>
      </c>
      <c r="U510" s="120" t="n">
        <v>62000</v>
      </c>
      <c r="V510" s="120" t="n">
        <v>25754.54545454545</v>
      </c>
      <c r="W510" s="120" t="n"/>
      <c r="X510" s="120">
        <f>W510+V510+U510</f>
        <v/>
      </c>
      <c r="Y510" s="121" t="n"/>
      <c r="Z510" s="121" t="n"/>
      <c r="AA510" s="122" t="n"/>
      <c r="AB510" s="122" t="n"/>
      <c r="AC510" s="122" t="n"/>
      <c r="AD510" s="123">
        <f>AC510+AB510+AA510</f>
        <v/>
      </c>
      <c r="AE510" s="124">
        <f>IFERROR(AD510/X510-1,"")</f>
        <v/>
      </c>
      <c r="AF510" s="217">
        <f>IF(LOWER(T510)="ILS",12,1)*X510/VLOOKUP($T510,CPC_USDConversion_xlTbl[[Currency2]:[Units/1 USD]],2,FALSE)</f>
        <v/>
      </c>
      <c r="AG510" s="217">
        <f>IF(LOWER(T510)="ILS",12,1)*AD510/VLOOKUP($T510,CPC_USDConversion_xlTbl[[Currency2]:[Units/1 USD]],2,FALSE)</f>
        <v/>
      </c>
      <c r="AH510" s="126">
        <f>AF510/VLOOKUP($S510,'CP$'!$B$5:$D$74,2,FALSE)</f>
        <v/>
      </c>
      <c r="AI510" s="126">
        <f>AG510/VLOOKUP($S510,'CP$'!$B$5:$D$74,2,FALSE)</f>
        <v/>
      </c>
      <c r="AJ510" s="52" t="n"/>
      <c r="AK510" s="127" t="inlineStr">
        <is>
          <t>Sales Variable</t>
        </is>
      </c>
      <c r="AL510" s="218" t="n"/>
      <c r="AM510" s="129" t="n"/>
      <c r="AN510" s="121" t="n"/>
      <c r="AO510" s="130" t="n"/>
      <c r="AP510" s="131">
        <f>IFERROR(AO510/AM510,"")</f>
        <v/>
      </c>
      <c r="AQ510" s="219">
        <f>AO510*CC510</f>
        <v/>
      </c>
      <c r="AR510" s="219" t="n"/>
      <c r="AS510" s="220">
        <f>AQ510-AR510</f>
        <v/>
      </c>
      <c r="AT510" s="217">
        <f>AS510/VLOOKUP($T510,'USD Converstion'!$C$7:$D$174,2,FALSE)</f>
        <v/>
      </c>
      <c r="AU510" s="52" t="n"/>
      <c r="AV510" s="221" t="n"/>
      <c r="AW510" s="222" t="n"/>
      <c r="AX510" s="222" t="n"/>
      <c r="AY510" s="223" t="n"/>
      <c r="AZ510" s="52" t="n"/>
      <c r="BA510" s="137" t="inlineStr">
        <is>
          <t>Jan 1, 2021 - EL Comp update from 39,000 base + 11,000 commission (50,000 OTE) to 42,000 base + 28,000 commission (70,000 OTE). JS from S61P to S51P. Title from Sales Associate to Territory Account Manager.</t>
        </is>
      </c>
      <c r="BB510" s="138" t="inlineStr">
        <is>
          <t xml:space="preserve"> </t>
        </is>
      </c>
      <c r="BC510" s="52" t="n"/>
      <c r="BD510" s="219" t="n">
        <v>35000</v>
      </c>
      <c r="BE510" s="219" t="n">
        <v>10000</v>
      </c>
      <c r="BF510" s="219" t="n"/>
      <c r="BG510" s="120">
        <f>BF510+BE510+BD510</f>
        <v/>
      </c>
      <c r="BH510" s="217">
        <f>IF(LOWER(T510)="ILS",12,1)*BG510/VLOOKUP($T510,CPC_USDConversion_xlTbl[[Currency2]:[Units/1 USD]],2,FALSE)</f>
        <v/>
      </c>
      <c r="BI510" s="224">
        <f>BH510/VLOOKUP($S510,'CP$'!$B$5:$D$74,2,FALSE)</f>
        <v/>
      </c>
      <c r="BJ510" s="140" t="n">
        <v>70000</v>
      </c>
      <c r="BK510" s="140" t="n">
        <v>130000</v>
      </c>
      <c r="BL510" s="141">
        <f>IFERROR(U510/X510,"")</f>
        <v/>
      </c>
      <c r="BM510" s="141">
        <f>IFERROR(V510/X510,"")</f>
        <v/>
      </c>
      <c r="BN510" s="141">
        <f>IFERROR(W510/X510,"")</f>
        <v/>
      </c>
      <c r="BO510" s="141">
        <f>IFERROR(AA510/AD510,"")</f>
        <v/>
      </c>
      <c r="BP510" s="141">
        <f>IFERROR(AB510/AD510,"")</f>
        <v/>
      </c>
      <c r="BQ510" s="141">
        <f>IFERROR(AC510/AD510,"")</f>
        <v/>
      </c>
      <c r="BR510" s="119" t="n">
        <v>3</v>
      </c>
      <c r="BS510" s="119" t="n">
        <v>3</v>
      </c>
      <c r="BT510" s="119" t="n">
        <v>4</v>
      </c>
      <c r="BU510" s="119" t="n"/>
      <c r="BV510" s="119" t="n"/>
      <c r="BW510" s="119" t="n"/>
      <c r="BX510" s="119" t="n"/>
      <c r="BY510" s="119" t="n"/>
      <c r="BZ510" s="119" t="inlineStr">
        <is>
          <t>Employee</t>
        </is>
      </c>
      <c r="CA510" s="142" t="inlineStr">
        <is>
          <t>S51P</t>
        </is>
      </c>
      <c r="CB510" s="131" t="n">
        <v>1</v>
      </c>
      <c r="CC510" s="143">
        <f>IF(P510&gt;1,1,P510)*CB510</f>
        <v/>
      </c>
      <c r="CD510" s="143" t="n"/>
      <c r="CE510" s="222" t="n"/>
      <c r="CF510" s="86" t="n"/>
      <c r="CG510" s="219" t="n">
        <v>48980.48780487805</v>
      </c>
      <c r="CH510" s="217">
        <f>IF(LOWER(T510)="ILS",12,1)*CG510/VLOOKUP($T510,CPC_USDConversion_xlTbl[[Currency2]:[Units/1 USD]],2,FALSE)</f>
        <v/>
      </c>
      <c r="CI510" s="225">
        <f>AF510</f>
        <v/>
      </c>
      <c r="CJ510" s="225">
        <f>IFERROR(CI510-CH510,"")</f>
        <v/>
      </c>
      <c r="CK510" s="140">
        <f>ROUND(AN510*CC510,-2)</f>
        <v/>
      </c>
      <c r="CL510" s="217">
        <f>CK510/VLOOKUP($T510,'USD Converstion'!$C$7:$D$174,2,FALSE)</f>
        <v/>
      </c>
      <c r="CM510" s="145">
        <f>IF(AD510&gt;X510,1,0)</f>
        <v/>
      </c>
      <c r="CN510" s="225">
        <f>IF(CM510&gt;0,AG510,0)</f>
        <v/>
      </c>
      <c r="CO510" s="225">
        <f>IF(CM510=0,0,AF510)</f>
        <v/>
      </c>
      <c r="CP510" s="146" t="n">
        <v>0</v>
      </c>
      <c r="CQ510" s="147" t="inlineStr">
        <is>
          <t>EL</t>
        </is>
      </c>
      <c r="CR510" s="225">
        <f>AM510/VLOOKUP(T510,'USD Converstion'!$C$7:$D$174,2,FALSE)</f>
        <v/>
      </c>
      <c r="CS510" s="226">
        <f>AT510</f>
        <v/>
      </c>
      <c r="CT510" s="222" t="n">
        <v>0</v>
      </c>
      <c r="CU510" s="227" t="n"/>
      <c r="CV510" s="145">
        <f>IF(AX510&gt;0,1,0)</f>
        <v/>
      </c>
      <c r="CW510" s="145">
        <f>IF(AY510&gt;0,1,0)</f>
        <v/>
      </c>
      <c r="CX510" s="52" t="n">
        <v>0</v>
      </c>
      <c r="DM510">
        <f>IF(LOWER(T510)="ILS",12,1)*Y510/VLOOKUP($T510,CPC_USDConversion_xlTbl[[Currency2]:[Units/1 USD]],2,FALSE)</f>
        <v/>
      </c>
    </row>
    <row r="511">
      <c r="B511" s="113" t="n">
        <v>135290</v>
      </c>
      <c r="C511" s="113" t="n">
        <v>64168</v>
      </c>
      <c r="D511" s="113" t="n">
        <v>89229</v>
      </c>
      <c r="E511" s="114" t="inlineStr">
        <is>
          <t>Daniel Ronan</t>
        </is>
      </c>
      <c r="F511" s="152" t="inlineStr">
        <is>
          <t>Account Manager</t>
        </is>
      </c>
      <c r="G511" s="113" t="inlineStr">
        <is>
          <t>UK Channel &amp; Direct Sales</t>
        </is>
      </c>
      <c r="H511" s="113" t="inlineStr">
        <is>
          <t>Michael Wakefield</t>
        </is>
      </c>
      <c r="I511" s="113" t="inlineStr">
        <is>
          <t>Andy Wright</t>
        </is>
      </c>
      <c r="J511" s="114" t="inlineStr">
        <is>
          <t>Thorsten Freitag</t>
        </is>
      </c>
      <c r="K511" s="114" t="inlineStr">
        <is>
          <t>Bruno Darmon</t>
        </is>
      </c>
      <c r="L511" s="113" t="inlineStr">
        <is>
          <t>EMEA Sales</t>
        </is>
      </c>
      <c r="M511" s="115" t="n">
        <v>1</v>
      </c>
      <c r="N511" s="151">
        <f>LEFT(CA511,3)</f>
        <v/>
      </c>
      <c r="O511" s="216" t="n">
        <v>43311</v>
      </c>
      <c r="P511" s="118">
        <f>($D$5-O511)/365</f>
        <v/>
      </c>
      <c r="Q511" s="119">
        <f>Q511</f>
        <v/>
      </c>
      <c r="R511" s="52" t="n"/>
      <c r="S511" s="120" t="inlineStr">
        <is>
          <t>Great Britain</t>
        </is>
      </c>
      <c r="T511" s="120" t="inlineStr">
        <is>
          <t>GBP</t>
        </is>
      </c>
      <c r="U511" s="120" t="n">
        <v>96125</v>
      </c>
      <c r="V511" s="120" t="n">
        <v>42300</v>
      </c>
      <c r="W511" s="120" t="n"/>
      <c r="X511" s="120">
        <f>W511+V511+U511</f>
        <v/>
      </c>
      <c r="Y511" s="121" t="n"/>
      <c r="Z511" s="121" t="n"/>
      <c r="AA511" s="122" t="n"/>
      <c r="AB511" s="122" t="n"/>
      <c r="AC511" s="122" t="n"/>
      <c r="AD511" s="123">
        <f>AC511+AB511+AA511</f>
        <v/>
      </c>
      <c r="AE511" s="124">
        <f>IFERROR(AD511/X511-1,"")</f>
        <v/>
      </c>
      <c r="AF511" s="217">
        <f>IF(LOWER(T511)="ILS",12,1)*X511/VLOOKUP($T511,CPC_USDConversion_xlTbl[[Currency2]:[Units/1 USD]],2,FALSE)</f>
        <v/>
      </c>
      <c r="AG511" s="217">
        <f>IF(LOWER(T511)="ILS",12,1)*AD511/VLOOKUP($T511,CPC_USDConversion_xlTbl[[Currency2]:[Units/1 USD]],2,FALSE)</f>
        <v/>
      </c>
      <c r="AH511" s="126">
        <f>AF511/VLOOKUP($S511,'CP$'!$B$5:$D$74,2,FALSE)</f>
        <v/>
      </c>
      <c r="AI511" s="126">
        <f>AG511/VLOOKUP($S511,'CP$'!$B$5:$D$74,2,FALSE)</f>
        <v/>
      </c>
      <c r="AJ511" s="52" t="n"/>
      <c r="AK511" s="127" t="inlineStr">
        <is>
          <t>Sales Variable</t>
        </is>
      </c>
      <c r="AL511" s="218" t="n"/>
      <c r="AM511" s="129" t="n"/>
      <c r="AN511" s="121" t="n"/>
      <c r="AO511" s="130" t="n"/>
      <c r="AP511" s="131">
        <f>IFERROR(AO511/AM511,"")</f>
        <v/>
      </c>
      <c r="AQ511" s="219">
        <f>AO511*CC511</f>
        <v/>
      </c>
      <c r="AR511" s="219" t="n"/>
      <c r="AS511" s="220">
        <f>AQ511-AR511</f>
        <v/>
      </c>
      <c r="AT511" s="217">
        <f>AS511/VLOOKUP($T511,'USD Converstion'!$C$7:$D$174,2,FALSE)</f>
        <v/>
      </c>
      <c r="AU511" s="52" t="n"/>
      <c r="AV511" s="221" t="n">
        <v>43957</v>
      </c>
      <c r="AW511" s="222" t="n">
        <v>14665.76699029126</v>
      </c>
      <c r="AX511" s="222" t="n"/>
      <c r="AY511" s="223" t="n"/>
      <c r="AZ511" s="52" t="n"/>
      <c r="BA511" s="137" t="inlineStr">
        <is>
          <t>April, 2020 - Compensation change from Yearly Salary:57750, Yearly Commission:57750, Total Compensation:115500 to Yearly Salary:69300, Yearly Commission:46200, Total Compensation:115500</t>
        </is>
      </c>
      <c r="BB511" s="138" t="inlineStr">
        <is>
          <t xml:space="preserve"> </t>
        </is>
      </c>
      <c r="BC511" s="52" t="n"/>
      <c r="BD511" s="219" t="n">
        <v>55000</v>
      </c>
      <c r="BE511" s="219" t="n">
        <v>55000</v>
      </c>
      <c r="BF511" s="219" t="n"/>
      <c r="BG511" s="120">
        <f>BF511+BE511+BD511</f>
        <v/>
      </c>
      <c r="BH511" s="217">
        <f>IF(LOWER(T511)="ILS",12,1)*BG511/VLOOKUP($T511,CPC_USDConversion_xlTbl[[Currency2]:[Units/1 USD]],2,FALSE)</f>
        <v/>
      </c>
      <c r="BI511" s="224">
        <f>BH511/VLOOKUP($S511,'CP$'!$B$5:$D$74,2,FALSE)</f>
        <v/>
      </c>
      <c r="BJ511" s="140" t="n">
        <v>85000</v>
      </c>
      <c r="BK511" s="140" t="n">
        <v>140000</v>
      </c>
      <c r="BL511" s="141">
        <f>IFERROR(U511/X511,"")</f>
        <v/>
      </c>
      <c r="BM511" s="141">
        <f>IFERROR(V511/X511,"")</f>
        <v/>
      </c>
      <c r="BN511" s="141">
        <f>IFERROR(W511/X511,"")</f>
        <v/>
      </c>
      <c r="BO511" s="141">
        <f>IFERROR(AA511/AD511,"")</f>
        <v/>
      </c>
      <c r="BP511" s="141">
        <f>IFERROR(AB511/AD511,"")</f>
        <v/>
      </c>
      <c r="BQ511" s="141">
        <f>IFERROR(AC511/AD511,"")</f>
        <v/>
      </c>
      <c r="BR511" s="119" t="n">
        <v>4</v>
      </c>
      <c r="BS511" s="119" t="n">
        <v>5</v>
      </c>
      <c r="BT511" s="119" t="n">
        <v>4</v>
      </c>
      <c r="BU511" s="119" t="n"/>
      <c r="BV511" s="119" t="n"/>
      <c r="BW511" s="119" t="n"/>
      <c r="BX511" s="119" t="n"/>
      <c r="BY511" s="119" t="n"/>
      <c r="BZ511" s="119" t="inlineStr">
        <is>
          <t>Employee</t>
        </is>
      </c>
      <c r="CA511" s="142" t="inlineStr">
        <is>
          <t>S53P</t>
        </is>
      </c>
      <c r="CB511" s="131" t="n">
        <v>1</v>
      </c>
      <c r="CC511" s="143">
        <f>IF(P511&gt;1,1,P511)*CB511</f>
        <v/>
      </c>
      <c r="CD511" s="143" t="n"/>
      <c r="CE511" s="222" t="n">
        <v>16880.52</v>
      </c>
      <c r="CF511" s="86" t="n"/>
      <c r="CG511" s="219" t="n">
        <v>112882.9268292683</v>
      </c>
      <c r="CH511" s="217">
        <f>IF(LOWER(T511)="ILS",12,1)*CG511/VLOOKUP($T511,CPC_USDConversion_xlTbl[[Currency2]:[Units/1 USD]],2,FALSE)</f>
        <v/>
      </c>
      <c r="CI511" s="225">
        <f>AF511</f>
        <v/>
      </c>
      <c r="CJ511" s="225">
        <f>IFERROR(CI511-CH511,"")</f>
        <v/>
      </c>
      <c r="CK511" s="140">
        <f>ROUND(AN511*CC511,-2)</f>
        <v/>
      </c>
      <c r="CL511" s="217">
        <f>CK511/VLOOKUP($T511,'USD Converstion'!$C$7:$D$174,2,FALSE)</f>
        <v/>
      </c>
      <c r="CM511" s="145">
        <f>IF(AD511&gt;X511,1,0)</f>
        <v/>
      </c>
      <c r="CN511" s="225">
        <f>IF(CM511&gt;0,AG511,0)</f>
        <v/>
      </c>
      <c r="CO511" s="225">
        <f>IF(CM511=0,0,AF511)</f>
        <v/>
      </c>
      <c r="CP511" s="146" t="n">
        <v>0</v>
      </c>
      <c r="CQ511" s="147" t="inlineStr">
        <is>
          <t>Regular</t>
        </is>
      </c>
      <c r="CR511" s="225">
        <f>AM511/VLOOKUP(T511,'USD Converstion'!$C$7:$D$174,2,FALSE)</f>
        <v/>
      </c>
      <c r="CS511" s="226">
        <f>AT511</f>
        <v/>
      </c>
      <c r="CT511" s="222" t="n">
        <v>0</v>
      </c>
      <c r="CU511" s="227" t="n"/>
      <c r="CV511" s="145">
        <f>IF(AX511&gt;0,1,0)</f>
        <v/>
      </c>
      <c r="CW511" s="145">
        <f>IF(AY511&gt;0,1,0)</f>
        <v/>
      </c>
      <c r="CX511" s="52" t="n">
        <v>0</v>
      </c>
      <c r="DM511">
        <f>IF(LOWER(T511)="ILS",12,1)*Y511/VLOOKUP($T511,CPC_USDConversion_xlTbl[[Currency2]:[Units/1 USD]],2,FALSE)</f>
        <v/>
      </c>
    </row>
    <row r="512">
      <c r="B512" s="113" t="n">
        <v>120887</v>
      </c>
      <c r="C512" s="113" t="n">
        <v>29439</v>
      </c>
      <c r="D512" s="113" t="n">
        <v>53826</v>
      </c>
      <c r="E512" s="114" t="inlineStr">
        <is>
          <t>Emma Homewood</t>
        </is>
      </c>
      <c r="F512" s="152" t="inlineStr">
        <is>
          <t>PA / Office Manager</t>
        </is>
      </c>
      <c r="G512" s="113" t="inlineStr">
        <is>
          <t>UK Sales</t>
        </is>
      </c>
      <c r="H512" s="113" t="inlineStr">
        <is>
          <t>Andy Wright</t>
        </is>
      </c>
      <c r="I512" s="113" t="inlineStr">
        <is>
          <t>Andy Wright</t>
        </is>
      </c>
      <c r="J512" s="114" t="inlineStr">
        <is>
          <t>Thorsten Freitag</t>
        </is>
      </c>
      <c r="K512" s="114" t="inlineStr">
        <is>
          <t>Bruno Darmon</t>
        </is>
      </c>
      <c r="L512" s="113" t="inlineStr">
        <is>
          <t>EMEA Sales</t>
        </is>
      </c>
      <c r="M512" s="115" t="n">
        <v>1</v>
      </c>
      <c r="N512" s="151">
        <f>LEFT(CA512,3)</f>
        <v/>
      </c>
      <c r="O512" s="216" t="n">
        <v>42220</v>
      </c>
      <c r="P512" s="118">
        <f>($D$5-O512)/365</f>
        <v/>
      </c>
      <c r="Q512" s="119">
        <f>Q512</f>
        <v/>
      </c>
      <c r="R512" s="52" t="n"/>
      <c r="S512" s="120" t="inlineStr">
        <is>
          <t>Great Britain</t>
        </is>
      </c>
      <c r="T512" s="120" t="inlineStr">
        <is>
          <t>GBP</t>
        </is>
      </c>
      <c r="U512" s="120" t="n">
        <v>71375</v>
      </c>
      <c r="V512" s="120" t="n"/>
      <c r="W512" s="120" t="n"/>
      <c r="X512" s="120">
        <f>W512+V512+U512</f>
        <v/>
      </c>
      <c r="Y512" s="121" t="n"/>
      <c r="Z512" s="121" t="n"/>
      <c r="AA512" s="122" t="n"/>
      <c r="AB512" s="122" t="n"/>
      <c r="AC512" s="122" t="n"/>
      <c r="AD512" s="123">
        <f>AC512+AB512+AA512</f>
        <v/>
      </c>
      <c r="AE512" s="124">
        <f>IFERROR(AD512/X512-1,"")</f>
        <v/>
      </c>
      <c r="AF512" s="217">
        <f>IF(LOWER(T512)="ILS",12,1)*X512/VLOOKUP($T512,CPC_USDConversion_xlTbl[[Currency2]:[Units/1 USD]],2,FALSE)</f>
        <v/>
      </c>
      <c r="AG512" s="217">
        <f>IF(LOWER(T512)="ILS",12,1)*AD512/VLOOKUP($T512,CPC_USDConversion_xlTbl[[Currency2]:[Units/1 USD]],2,FALSE)</f>
        <v/>
      </c>
      <c r="AH512" s="126">
        <f>AF512/VLOOKUP($S512,'CP$'!$B$5:$D$74,2,FALSE)</f>
        <v/>
      </c>
      <c r="AI512" s="126">
        <f>AG512/VLOOKUP($S512,'CP$'!$B$5:$D$74,2,FALSE)</f>
        <v/>
      </c>
      <c r="AJ512" s="52" t="n"/>
      <c r="AK512" s="127" t="inlineStr">
        <is>
          <t>No Bonus Plan</t>
        </is>
      </c>
      <c r="AL512" s="218" t="n"/>
      <c r="AM512" s="129" t="n"/>
      <c r="AN512" s="121" t="n"/>
      <c r="AO512" s="130" t="n"/>
      <c r="AP512" s="131">
        <f>IFERROR(AO512/AM512,"")</f>
        <v/>
      </c>
      <c r="AQ512" s="219">
        <f>AO512*CC512</f>
        <v/>
      </c>
      <c r="AR512" s="219" t="n"/>
      <c r="AS512" s="220">
        <f>AQ512-AR512</f>
        <v/>
      </c>
      <c r="AT512" s="217">
        <f>AS512/VLOOKUP($T512,'USD Converstion'!$C$7:$D$174,2,FALSE)</f>
        <v/>
      </c>
      <c r="AU512" s="52" t="n"/>
      <c r="AV512" s="221" t="n">
        <v>43615</v>
      </c>
      <c r="AW512" s="222" t="n">
        <v>10585.66990291262</v>
      </c>
      <c r="AX512" s="222" t="n"/>
      <c r="AY512" s="223" t="n"/>
      <c r="AZ512" s="52" t="n"/>
      <c r="BA512" s="137" t="inlineStr">
        <is>
          <t>November, 2020 - JS change from JS:P53M to JS:P43M</t>
        </is>
      </c>
      <c r="BB512" s="138" t="inlineStr">
        <is>
          <t xml:space="preserve"> </t>
        </is>
      </c>
      <c r="BC512" s="52" t="n"/>
      <c r="BD512" s="219" t="n">
        <v>48046</v>
      </c>
      <c r="BE512" s="219" t="n"/>
      <c r="BF512" s="219" t="n"/>
      <c r="BG512" s="120">
        <f>BF512+BE512+BD512</f>
        <v/>
      </c>
      <c r="BH512" s="217">
        <f>IF(LOWER(T512)="ILS",12,1)*BG512/VLOOKUP($T512,CPC_USDConversion_xlTbl[[Currency2]:[Units/1 USD]],2,FALSE)</f>
        <v/>
      </c>
      <c r="BI512" s="224">
        <f>BH512/VLOOKUP($S512,'CP$'!$B$5:$D$74,2,FALSE)</f>
        <v/>
      </c>
      <c r="BJ512" s="140" t="n">
        <v>55000</v>
      </c>
      <c r="BK512" s="140" t="n">
        <v>72000</v>
      </c>
      <c r="BL512" s="141">
        <f>IFERROR(U512/X512,"")</f>
        <v/>
      </c>
      <c r="BM512" s="141">
        <f>IFERROR(V512/X512,"")</f>
        <v/>
      </c>
      <c r="BN512" s="141">
        <f>IFERROR(W512/X512,"")</f>
        <v/>
      </c>
      <c r="BO512" s="141">
        <f>IFERROR(AA512/AD512,"")</f>
        <v/>
      </c>
      <c r="BP512" s="141">
        <f>IFERROR(AB512/AD512,"")</f>
        <v/>
      </c>
      <c r="BQ512" s="141">
        <f>IFERROR(AC512/AD512,"")</f>
        <v/>
      </c>
      <c r="BR512" s="119" t="n">
        <v>4</v>
      </c>
      <c r="BS512" s="119" t="n">
        <v>4</v>
      </c>
      <c r="BT512" s="119" t="n">
        <v>4</v>
      </c>
      <c r="BU512" s="119" t="n"/>
      <c r="BV512" s="119" t="n"/>
      <c r="BW512" s="119" t="n"/>
      <c r="BX512" s="119" t="n"/>
      <c r="BY512" s="119" t="n"/>
      <c r="BZ512" s="119" t="inlineStr">
        <is>
          <t>Employee</t>
        </is>
      </c>
      <c r="CA512" s="142" t="inlineStr">
        <is>
          <t>P43M</t>
        </is>
      </c>
      <c r="CB512" s="131" t="n">
        <v>1</v>
      </c>
      <c r="CC512" s="143">
        <f>IF(P512&gt;1,1,P512)*CB512</f>
        <v/>
      </c>
      <c r="CD512" s="143" t="n"/>
      <c r="CE512" s="222" t="n">
        <v>10774.8</v>
      </c>
      <c r="CF512" s="86" t="n"/>
      <c r="CG512" s="219" t="n">
        <v>48492.68292682927</v>
      </c>
      <c r="CH512" s="217">
        <f>IF(LOWER(T512)="ILS",12,1)*CG512/VLOOKUP($T512,CPC_USDConversion_xlTbl[[Currency2]:[Units/1 USD]],2,FALSE)</f>
        <v/>
      </c>
      <c r="CI512" s="225">
        <f>AF512</f>
        <v/>
      </c>
      <c r="CJ512" s="225">
        <f>IFERROR(CI512-CH512,"")</f>
        <v/>
      </c>
      <c r="CK512" s="140">
        <f>ROUND(AN512*CC512,-2)</f>
        <v/>
      </c>
      <c r="CL512" s="217">
        <f>CK512/VLOOKUP($T512,'USD Converstion'!$C$7:$D$174,2,FALSE)</f>
        <v/>
      </c>
      <c r="CM512" s="145">
        <f>IF(AD512&gt;X512,1,0)</f>
        <v/>
      </c>
      <c r="CN512" s="225">
        <f>IF(CM512&gt;0,AG512,0)</f>
        <v/>
      </c>
      <c r="CO512" s="225">
        <f>IF(CM512=0,0,AF512)</f>
        <v/>
      </c>
      <c r="CP512" s="146" t="n">
        <v>0</v>
      </c>
      <c r="CQ512" s="147" t="inlineStr">
        <is>
          <t>Regular</t>
        </is>
      </c>
      <c r="CR512" s="225">
        <f>AM512/VLOOKUP(T512,'USD Converstion'!$C$7:$D$174,2,FALSE)</f>
        <v/>
      </c>
      <c r="CS512" s="226">
        <f>AT512</f>
        <v/>
      </c>
      <c r="CT512" s="222" t="n">
        <v>0</v>
      </c>
      <c r="CU512" s="227" t="n"/>
      <c r="CV512" s="145">
        <f>IF(AX512&gt;0,1,0)</f>
        <v/>
      </c>
      <c r="CW512" s="145">
        <f>IF(AY512&gt;0,1,0)</f>
        <v/>
      </c>
      <c r="CX512" s="52" t="n">
        <v>0</v>
      </c>
      <c r="DM512">
        <f>IF(LOWER(T512)="ILS",12,1)*Y512/VLOOKUP($T512,CPC_USDConversion_xlTbl[[Currency2]:[Units/1 USD]],2,FALSE)</f>
        <v/>
      </c>
    </row>
    <row r="513">
      <c r="B513" s="113" t="n">
        <v>118247</v>
      </c>
      <c r="C513" s="113" t="n">
        <v>88996</v>
      </c>
      <c r="D513" s="113" t="n">
        <v>100985</v>
      </c>
      <c r="E513" s="114" t="inlineStr">
        <is>
          <t>Jed Thompson</t>
        </is>
      </c>
      <c r="F513" s="152" t="inlineStr">
        <is>
          <t>Public Sector Account Manager</t>
        </is>
      </c>
      <c r="G513" s="113" t="inlineStr">
        <is>
          <t>UK Sales</t>
        </is>
      </c>
      <c r="H513" s="113" t="inlineStr">
        <is>
          <t>Andy Wright</t>
        </is>
      </c>
      <c r="I513" s="113" t="inlineStr">
        <is>
          <t>Andy Wright</t>
        </is>
      </c>
      <c r="J513" s="114" t="inlineStr">
        <is>
          <t>Thorsten Freitag</t>
        </is>
      </c>
      <c r="K513" s="114" t="inlineStr">
        <is>
          <t>Bruno Darmon</t>
        </is>
      </c>
      <c r="L513" s="113" t="inlineStr">
        <is>
          <t>EMEA Sales</t>
        </is>
      </c>
      <c r="M513" s="115" t="n">
        <v>1</v>
      </c>
      <c r="N513" s="151">
        <f>LEFT(CA513,3)</f>
        <v/>
      </c>
      <c r="O513" s="216" t="n">
        <v>43073</v>
      </c>
      <c r="P513" s="118">
        <f>($D$5-O513)/365</f>
        <v/>
      </c>
      <c r="Q513" s="119">
        <f>Q513</f>
        <v/>
      </c>
      <c r="R513" s="52" t="n"/>
      <c r="S513" s="120" t="inlineStr">
        <is>
          <t>Great Britain</t>
        </is>
      </c>
      <c r="T513" s="120" t="inlineStr">
        <is>
          <t>GBP</t>
        </is>
      </c>
      <c r="U513" s="120" t="n">
        <v>101787.5</v>
      </c>
      <c r="V513" s="120" t="n">
        <v>45045.45454545454</v>
      </c>
      <c r="W513" s="120" t="n"/>
      <c r="X513" s="120">
        <f>W513+V513+U513</f>
        <v/>
      </c>
      <c r="Y513" s="121" t="n"/>
      <c r="Z513" s="121" t="n"/>
      <c r="AA513" s="122" t="n"/>
      <c r="AB513" s="122" t="n"/>
      <c r="AC513" s="122" t="n"/>
      <c r="AD513" s="123">
        <f>AC513+AB513+AA513</f>
        <v/>
      </c>
      <c r="AE513" s="124">
        <f>IFERROR(AD513/X513-1,"")</f>
        <v/>
      </c>
      <c r="AF513" s="217">
        <f>IF(LOWER(T513)="ILS",12,1)*X513/VLOOKUP($T513,CPC_USDConversion_xlTbl[[Currency2]:[Units/1 USD]],2,FALSE)</f>
        <v/>
      </c>
      <c r="AG513" s="217">
        <f>IF(LOWER(T513)="ILS",12,1)*AD513/VLOOKUP($T513,CPC_USDConversion_xlTbl[[Currency2]:[Units/1 USD]],2,FALSE)</f>
        <v/>
      </c>
      <c r="AH513" s="126">
        <f>AF513/VLOOKUP($S513,'CP$'!$B$5:$D$74,2,FALSE)</f>
        <v/>
      </c>
      <c r="AI513" s="126">
        <f>AG513/VLOOKUP($S513,'CP$'!$B$5:$D$74,2,FALSE)</f>
        <v/>
      </c>
      <c r="AJ513" s="52" t="n"/>
      <c r="AK513" s="127" t="inlineStr">
        <is>
          <t>Sales Variable</t>
        </is>
      </c>
      <c r="AL513" s="218" t="n"/>
      <c r="AM513" s="129" t="n"/>
      <c r="AN513" s="121" t="n"/>
      <c r="AO513" s="130" t="n"/>
      <c r="AP513" s="131">
        <f>IFERROR(AO513/AM513,"")</f>
        <v/>
      </c>
      <c r="AQ513" s="219">
        <f>AO513*CC513</f>
        <v/>
      </c>
      <c r="AR513" s="219" t="n"/>
      <c r="AS513" s="220">
        <f>AQ513-AR513</f>
        <v/>
      </c>
      <c r="AT513" s="217">
        <f>AS513/VLOOKUP($T513,'USD Converstion'!$C$7:$D$174,2,FALSE)</f>
        <v/>
      </c>
      <c r="AU513" s="52" t="n"/>
      <c r="AV513" s="221" t="n">
        <v>43859</v>
      </c>
      <c r="AW513" s="222" t="n">
        <v>29298.97087378641</v>
      </c>
      <c r="AX513" s="222" t="n"/>
      <c r="AY513" s="223" t="n"/>
      <c r="AZ513" s="52" t="n"/>
      <c r="BA513" s="137" t="n"/>
      <c r="BB513" s="138" t="inlineStr">
        <is>
          <t xml:space="preserve"> </t>
        </is>
      </c>
      <c r="BC513" s="52" t="n"/>
      <c r="BD513" s="219" t="n">
        <v>64200</v>
      </c>
      <c r="BE513" s="219" t="n">
        <v>42800</v>
      </c>
      <c r="BF513" s="219" t="n"/>
      <c r="BG513" s="120">
        <f>BF513+BE513+BD513</f>
        <v/>
      </c>
      <c r="BH513" s="217">
        <f>IF(LOWER(T513)="ILS",12,1)*BG513/VLOOKUP($T513,CPC_USDConversion_xlTbl[[Currency2]:[Units/1 USD]],2,FALSE)</f>
        <v/>
      </c>
      <c r="BI513" s="224">
        <f>BH513/VLOOKUP($S513,'CP$'!$B$5:$D$74,2,FALSE)</f>
        <v/>
      </c>
      <c r="BJ513" s="140" t="n">
        <v>85000</v>
      </c>
      <c r="BK513" s="140" t="n">
        <v>140000</v>
      </c>
      <c r="BL513" s="141">
        <f>IFERROR(U513/X513,"")</f>
        <v/>
      </c>
      <c r="BM513" s="141">
        <f>IFERROR(V513/X513,"")</f>
        <v/>
      </c>
      <c r="BN513" s="141">
        <f>IFERROR(W513/X513,"")</f>
        <v/>
      </c>
      <c r="BO513" s="141">
        <f>IFERROR(AA513/AD513,"")</f>
        <v/>
      </c>
      <c r="BP513" s="141">
        <f>IFERROR(AB513/AD513,"")</f>
        <v/>
      </c>
      <c r="BQ513" s="141">
        <f>IFERROR(AC513/AD513,"")</f>
        <v/>
      </c>
      <c r="BR513" s="119" t="n">
        <v>4</v>
      </c>
      <c r="BS513" s="119" t="n">
        <v>5</v>
      </c>
      <c r="BT513" s="119" t="n">
        <v>4</v>
      </c>
      <c r="BU513" s="119" t="n"/>
      <c r="BV513" s="119" t="n"/>
      <c r="BW513" s="119" t="n"/>
      <c r="BX513" s="119" t="n"/>
      <c r="BY513" s="119" t="n"/>
      <c r="BZ513" s="119" t="inlineStr">
        <is>
          <t>Employee</t>
        </is>
      </c>
      <c r="CA513" s="142" t="inlineStr">
        <is>
          <t>S53P</t>
        </is>
      </c>
      <c r="CB513" s="131" t="n">
        <v>1</v>
      </c>
      <c r="CC513" s="143">
        <f>IF(P513&gt;1,1,P513)*CB513</f>
        <v/>
      </c>
      <c r="CD513" s="143" t="n"/>
      <c r="CE513" s="222" t="n">
        <v>47289.4</v>
      </c>
      <c r="CF513" s="86" t="n"/>
      <c r="CG513" s="219" t="n">
        <v>120248.7804878049</v>
      </c>
      <c r="CH513" s="217">
        <f>IF(LOWER(T513)="ILS",12,1)*CG513/VLOOKUP($T513,CPC_USDConversion_xlTbl[[Currency2]:[Units/1 USD]],2,FALSE)</f>
        <v/>
      </c>
      <c r="CI513" s="225">
        <f>AF513</f>
        <v/>
      </c>
      <c r="CJ513" s="225">
        <f>IFERROR(CI513-CH513,"")</f>
        <v/>
      </c>
      <c r="CK513" s="140">
        <f>ROUND(AN513*CC513,-2)</f>
        <v/>
      </c>
      <c r="CL513" s="217">
        <f>CK513/VLOOKUP($T513,'USD Converstion'!$C$7:$D$174,2,FALSE)</f>
        <v/>
      </c>
      <c r="CM513" s="145">
        <f>IF(AD513&gt;X513,1,0)</f>
        <v/>
      </c>
      <c r="CN513" s="225">
        <f>IF(CM513&gt;0,AG513,0)</f>
        <v/>
      </c>
      <c r="CO513" s="225">
        <f>IF(CM513=0,0,AF513)</f>
        <v/>
      </c>
      <c r="CP513" s="146" t="n">
        <v>0</v>
      </c>
      <c r="CQ513" s="147" t="inlineStr">
        <is>
          <t>Regular</t>
        </is>
      </c>
      <c r="CR513" s="225">
        <f>AM513/VLOOKUP(T513,'USD Converstion'!$C$7:$D$174,2,FALSE)</f>
        <v/>
      </c>
      <c r="CS513" s="226">
        <f>AT513</f>
        <v/>
      </c>
      <c r="CT513" s="222" t="n">
        <v>0</v>
      </c>
      <c r="CU513" s="227" t="n"/>
      <c r="CV513" s="145">
        <f>IF(AX513&gt;0,1,0)</f>
        <v/>
      </c>
      <c r="CW513" s="145">
        <f>IF(AY513&gt;0,1,0)</f>
        <v/>
      </c>
      <c r="CX513" s="52" t="n">
        <v>0</v>
      </c>
      <c r="DM513">
        <f>IF(LOWER(T513)="ILS",12,1)*Y513/VLOOKUP($T513,CPC_USDConversion_xlTbl[[Currency2]:[Units/1 USD]],2,FALSE)</f>
        <v/>
      </c>
    </row>
    <row r="514">
      <c r="B514" s="113" t="n">
        <v>120264</v>
      </c>
      <c r="C514" s="113" t="n">
        <v>120579</v>
      </c>
      <c r="D514" s="113" t="n">
        <v>98906</v>
      </c>
      <c r="E514" s="114" t="inlineStr">
        <is>
          <t>John Price</t>
        </is>
      </c>
      <c r="F514" s="152" t="inlineStr">
        <is>
          <t xml:space="preserve">Sales Manager - Public Sector UK </t>
        </is>
      </c>
      <c r="G514" s="113" t="inlineStr">
        <is>
          <t>UK Sales</t>
        </is>
      </c>
      <c r="H514" s="113" t="inlineStr">
        <is>
          <t>Andy Wright</t>
        </is>
      </c>
      <c r="I514" s="113" t="inlineStr">
        <is>
          <t>Andy Wright</t>
        </is>
      </c>
      <c r="J514" s="114" t="inlineStr">
        <is>
          <t>Thorsten Freitag</t>
        </is>
      </c>
      <c r="K514" s="114" t="inlineStr">
        <is>
          <t>Bruno Darmon</t>
        </is>
      </c>
      <c r="L514" s="113" t="inlineStr">
        <is>
          <t>EMEA Sales</t>
        </is>
      </c>
      <c r="M514" s="115" t="n">
        <v>1</v>
      </c>
      <c r="N514" s="151">
        <f>LEFT(CA514,3)</f>
        <v/>
      </c>
      <c r="O514" s="216" t="n">
        <v>43528</v>
      </c>
      <c r="P514" s="118">
        <f>($D$5-O514)/365</f>
        <v/>
      </c>
      <c r="Q514" s="119">
        <f>Q514</f>
        <v/>
      </c>
      <c r="R514" s="52" t="n"/>
      <c r="S514" s="120" t="inlineStr">
        <is>
          <t>Great Britain</t>
        </is>
      </c>
      <c r="T514" s="120" t="inlineStr">
        <is>
          <t>GBP</t>
        </is>
      </c>
      <c r="U514" s="120" t="n">
        <v>140750</v>
      </c>
      <c r="V514" s="120" t="n">
        <v>63936.36363636363</v>
      </c>
      <c r="W514" s="120" t="n"/>
      <c r="X514" s="120">
        <f>W514+V514+U514</f>
        <v/>
      </c>
      <c r="Y514" s="121" t="n"/>
      <c r="Z514" s="121" t="n"/>
      <c r="AA514" s="122" t="n"/>
      <c r="AB514" s="122" t="n"/>
      <c r="AC514" s="122" t="n"/>
      <c r="AD514" s="123">
        <f>AC514+AB514+AA514</f>
        <v/>
      </c>
      <c r="AE514" s="124">
        <f>IFERROR(AD514/X514-1,"")</f>
        <v/>
      </c>
      <c r="AF514" s="217">
        <f>IF(LOWER(T514)="ILS",12,1)*X514/VLOOKUP($T514,CPC_USDConversion_xlTbl[[Currency2]:[Units/1 USD]],2,FALSE)</f>
        <v/>
      </c>
      <c r="AG514" s="217">
        <f>IF(LOWER(T514)="ILS",12,1)*AD514/VLOOKUP($T514,CPC_USDConversion_xlTbl[[Currency2]:[Units/1 USD]],2,FALSE)</f>
        <v/>
      </c>
      <c r="AH514" s="126">
        <f>AF514/VLOOKUP($S514,'CP$'!$B$5:$D$74,2,FALSE)</f>
        <v/>
      </c>
      <c r="AI514" s="126">
        <f>AG514/VLOOKUP($S514,'CP$'!$B$5:$D$74,2,FALSE)</f>
        <v/>
      </c>
      <c r="AJ514" s="52" t="n"/>
      <c r="AK514" s="127" t="inlineStr">
        <is>
          <t>Sales Variable</t>
        </is>
      </c>
      <c r="AL514" s="218" t="n"/>
      <c r="AM514" s="129" t="n"/>
      <c r="AN514" s="121" t="n"/>
      <c r="AO514" s="130" t="n"/>
      <c r="AP514" s="131">
        <f>IFERROR(AO514/AM514,"")</f>
        <v/>
      </c>
      <c r="AQ514" s="219">
        <f>AO514*CC514</f>
        <v/>
      </c>
      <c r="AR514" s="219" t="n"/>
      <c r="AS514" s="220">
        <f>AQ514-AR514</f>
        <v/>
      </c>
      <c r="AT514" s="217">
        <f>AS514/VLOOKUP($T514,'USD Converstion'!$C$7:$D$174,2,FALSE)</f>
        <v/>
      </c>
      <c r="AU514" s="52" t="n"/>
      <c r="AV514" s="221" t="n">
        <v>44047</v>
      </c>
      <c r="AW514" s="222" t="n">
        <v>24397.8932038835</v>
      </c>
      <c r="AX514" s="222" t="n"/>
      <c r="AY514" s="223" t="n"/>
      <c r="AZ514" s="52" t="n"/>
      <c r="BA514" s="137" t="inlineStr">
        <is>
          <t>July, 2020 - Compensation change to RSU:25000</t>
        </is>
      </c>
      <c r="BB514" s="138" t="inlineStr">
        <is>
          <t xml:space="preserve"> </t>
        </is>
      </c>
      <c r="BC514" s="52" t="n"/>
      <c r="BD514" s="219" t="n">
        <v>100000</v>
      </c>
      <c r="BE514" s="219" t="n">
        <v>65000</v>
      </c>
      <c r="BF514" s="219" t="n"/>
      <c r="BG514" s="120">
        <f>BF514+BE514+BD514</f>
        <v/>
      </c>
      <c r="BH514" s="217">
        <f>IF(LOWER(T514)="ILS",12,1)*BG514/VLOOKUP($T514,CPC_USDConversion_xlTbl[[Currency2]:[Units/1 USD]],2,FALSE)</f>
        <v/>
      </c>
      <c r="BI514" s="224">
        <f>BH514/VLOOKUP($S514,'CP$'!$B$5:$D$74,2,FALSE)</f>
        <v/>
      </c>
      <c r="BJ514" s="140" t="n">
        <v>120000</v>
      </c>
      <c r="BK514" s="140" t="n">
        <v>185000</v>
      </c>
      <c r="BL514" s="141">
        <f>IFERROR(U514/X514,"")</f>
        <v/>
      </c>
      <c r="BM514" s="141">
        <f>IFERROR(V514/X514,"")</f>
        <v/>
      </c>
      <c r="BN514" s="141">
        <f>IFERROR(W514/X514,"")</f>
        <v/>
      </c>
      <c r="BO514" s="141">
        <f>IFERROR(AA514/AD514,"")</f>
        <v/>
      </c>
      <c r="BP514" s="141">
        <f>IFERROR(AB514/AD514,"")</f>
        <v/>
      </c>
      <c r="BQ514" s="141">
        <f>IFERROR(AC514/AD514,"")</f>
        <v/>
      </c>
      <c r="BR514" s="119" t="n">
        <v>3</v>
      </c>
      <c r="BS514" s="119" t="n">
        <v>3</v>
      </c>
      <c r="BT514" s="119" t="n">
        <v>4</v>
      </c>
      <c r="BU514" s="119" t="n"/>
      <c r="BV514" s="119" t="n"/>
      <c r="BW514" s="119" t="n"/>
      <c r="BX514" s="119" t="n"/>
      <c r="BY514" s="119" t="n"/>
      <c r="BZ514" s="119" t="inlineStr">
        <is>
          <t>Employee</t>
        </is>
      </c>
      <c r="CA514" s="142" t="inlineStr">
        <is>
          <t>S43M</t>
        </is>
      </c>
      <c r="CB514" s="131" t="n">
        <v>1</v>
      </c>
      <c r="CC514" s="143">
        <f>IF(P514&gt;1,1,P514)*CB514</f>
        <v/>
      </c>
      <c r="CD514" s="143" t="n"/>
      <c r="CE514" s="222" t="n">
        <v>48007.72</v>
      </c>
      <c r="CF514" s="86" t="n"/>
      <c r="CG514" s="219" t="n">
        <v>170931.7073170732</v>
      </c>
      <c r="CH514" s="217">
        <f>IF(LOWER(T514)="ILS",12,1)*CG514/VLOOKUP($T514,CPC_USDConversion_xlTbl[[Currency2]:[Units/1 USD]],2,FALSE)</f>
        <v/>
      </c>
      <c r="CI514" s="225">
        <f>AF514</f>
        <v/>
      </c>
      <c r="CJ514" s="225">
        <f>IFERROR(CI514-CH514,"")</f>
        <v/>
      </c>
      <c r="CK514" s="140">
        <f>ROUND(AN514*CC514,-2)</f>
        <v/>
      </c>
      <c r="CL514" s="217">
        <f>CK514/VLOOKUP($T514,'USD Converstion'!$C$7:$D$174,2,FALSE)</f>
        <v/>
      </c>
      <c r="CM514" s="145">
        <f>IF(AD514&gt;X514,1,0)</f>
        <v/>
      </c>
      <c r="CN514" s="225">
        <f>IF(CM514&gt;0,AG514,0)</f>
        <v/>
      </c>
      <c r="CO514" s="225">
        <f>IF(CM514=0,0,AF514)</f>
        <v/>
      </c>
      <c r="CP514" s="146" t="n">
        <v>0</v>
      </c>
      <c r="CQ514" s="147" t="inlineStr">
        <is>
          <t>Regular</t>
        </is>
      </c>
      <c r="CR514" s="225">
        <f>AM514/VLOOKUP(T514,'USD Converstion'!$C$7:$D$174,2,FALSE)</f>
        <v/>
      </c>
      <c r="CS514" s="226">
        <f>AT514</f>
        <v/>
      </c>
      <c r="CT514" s="222" t="n">
        <v>0</v>
      </c>
      <c r="CU514" s="227" t="n"/>
      <c r="CV514" s="145">
        <f>IF(AX514&gt;0,1,0)</f>
        <v/>
      </c>
      <c r="CW514" s="145">
        <f>IF(AY514&gt;0,1,0)</f>
        <v/>
      </c>
      <c r="CX514" s="52" t="n">
        <v>0</v>
      </c>
      <c r="DM514">
        <f>IF(LOWER(T514)="ILS",12,1)*Y514/VLOOKUP($T514,CPC_USDConversion_xlTbl[[Currency2]:[Units/1 USD]],2,FALSE)</f>
        <v/>
      </c>
    </row>
    <row r="515">
      <c r="B515" s="113" t="n">
        <v>121581</v>
      </c>
      <c r="C515" s="113" t="n">
        <v>46398</v>
      </c>
      <c r="D515" s="113" t="n">
        <v>91426</v>
      </c>
      <c r="E515" s="114" t="inlineStr">
        <is>
          <t>Mark Jay</t>
        </is>
      </c>
      <c r="F515" s="152" t="inlineStr">
        <is>
          <t>Major Account Manager</t>
        </is>
      </c>
      <c r="G515" s="113" t="inlineStr">
        <is>
          <t>UK Sales</t>
        </is>
      </c>
      <c r="H515" s="113" t="inlineStr">
        <is>
          <t>Andy Wright</t>
        </is>
      </c>
      <c r="I515" s="113" t="inlineStr">
        <is>
          <t>Andy Wright</t>
        </is>
      </c>
      <c r="J515" s="114" t="inlineStr">
        <is>
          <t>Thorsten Freitag</t>
        </is>
      </c>
      <c r="K515" s="114" t="inlineStr">
        <is>
          <t>Bruno Darmon</t>
        </is>
      </c>
      <c r="L515" s="113" t="inlineStr">
        <is>
          <t>EMEA Sales</t>
        </is>
      </c>
      <c r="M515" s="115" t="n">
        <v>1</v>
      </c>
      <c r="N515" s="151">
        <f>LEFT(CA515,3)</f>
        <v/>
      </c>
      <c r="O515" s="216" t="n">
        <v>41976</v>
      </c>
      <c r="P515" s="118">
        <f>($D$5-O515)/365</f>
        <v/>
      </c>
      <c r="Q515" s="119">
        <f>Q515</f>
        <v/>
      </c>
      <c r="R515" s="52" t="n"/>
      <c r="S515" s="120" t="inlineStr">
        <is>
          <t>Great Britain</t>
        </is>
      </c>
      <c r="T515" s="120" t="inlineStr">
        <is>
          <t>GBP</t>
        </is>
      </c>
      <c r="U515" s="120" t="n">
        <v>112812.5</v>
      </c>
      <c r="V515" s="120" t="n">
        <v>50299.99999999999</v>
      </c>
      <c r="W515" s="120" t="n"/>
      <c r="X515" s="120">
        <f>W515+V515+U515</f>
        <v/>
      </c>
      <c r="Y515" s="121" t="n"/>
      <c r="Z515" s="121" t="n"/>
      <c r="AA515" s="122" t="n"/>
      <c r="AB515" s="122" t="n"/>
      <c r="AC515" s="122" t="n"/>
      <c r="AD515" s="123">
        <f>AC515+AB515+AA515</f>
        <v/>
      </c>
      <c r="AE515" s="124">
        <f>IFERROR(AD515/X515-1,"")</f>
        <v/>
      </c>
      <c r="AF515" s="217">
        <f>IF(LOWER(T515)="ILS",12,1)*X515/VLOOKUP($T515,CPC_USDConversion_xlTbl[[Currency2]:[Units/1 USD]],2,FALSE)</f>
        <v/>
      </c>
      <c r="AG515" s="217">
        <f>IF(LOWER(T515)="ILS",12,1)*AD515/VLOOKUP($T515,CPC_USDConversion_xlTbl[[Currency2]:[Units/1 USD]],2,FALSE)</f>
        <v/>
      </c>
      <c r="AH515" s="126">
        <f>AF515/VLOOKUP($S515,'CP$'!$B$5:$D$74,2,FALSE)</f>
        <v/>
      </c>
      <c r="AI515" s="126">
        <f>AG515/VLOOKUP($S515,'CP$'!$B$5:$D$74,2,FALSE)</f>
        <v/>
      </c>
      <c r="AJ515" s="52" t="n"/>
      <c r="AK515" s="127" t="inlineStr">
        <is>
          <t>Sales Variable</t>
        </is>
      </c>
      <c r="AL515" s="218" t="n"/>
      <c r="AM515" s="129" t="n"/>
      <c r="AN515" s="121" t="n"/>
      <c r="AO515" s="130" t="n"/>
      <c r="AP515" s="131">
        <f>IFERROR(AO515/AM515,"")</f>
        <v/>
      </c>
      <c r="AQ515" s="219">
        <f>AO515*CC515</f>
        <v/>
      </c>
      <c r="AR515" s="219" t="n"/>
      <c r="AS515" s="220">
        <f>AQ515-AR515</f>
        <v/>
      </c>
      <c r="AT515" s="217">
        <f>AS515/VLOOKUP($T515,'USD Converstion'!$C$7:$D$174,2,FALSE)</f>
        <v/>
      </c>
      <c r="AU515" s="52" t="n"/>
      <c r="AV515" s="221" t="n">
        <v>43957</v>
      </c>
      <c r="AW515" s="222" t="n">
        <v>19589.26213592233</v>
      </c>
      <c r="AX515" s="222" t="n"/>
      <c r="AY515" s="223" t="n"/>
      <c r="AZ515" s="52" t="n"/>
      <c r="BA515" s="137" t="n"/>
      <c r="BB515" s="138" t="inlineStr">
        <is>
          <t xml:space="preserve"> </t>
        </is>
      </c>
      <c r="BC515" s="52" t="n"/>
      <c r="BD515" s="219" t="n">
        <v>80250</v>
      </c>
      <c r="BE515" s="219" t="n">
        <v>53500</v>
      </c>
      <c r="BF515" s="219" t="n"/>
      <c r="BG515" s="120">
        <f>BF515+BE515+BD515</f>
        <v/>
      </c>
      <c r="BH515" s="217">
        <f>IF(LOWER(T515)="ILS",12,1)*BG515/VLOOKUP($T515,CPC_USDConversion_xlTbl[[Currency2]:[Units/1 USD]],2,FALSE)</f>
        <v/>
      </c>
      <c r="BI515" s="224">
        <f>BH515/VLOOKUP($S515,'CP$'!$B$5:$D$74,2,FALSE)</f>
        <v/>
      </c>
      <c r="BJ515" s="140" t="n">
        <v>120000</v>
      </c>
      <c r="BK515" s="140" t="n">
        <v>185000</v>
      </c>
      <c r="BL515" s="141">
        <f>IFERROR(U515/X515,"")</f>
        <v/>
      </c>
      <c r="BM515" s="141">
        <f>IFERROR(V515/X515,"")</f>
        <v/>
      </c>
      <c r="BN515" s="141">
        <f>IFERROR(W515/X515,"")</f>
        <v/>
      </c>
      <c r="BO515" s="141">
        <f>IFERROR(AA515/AD515,"")</f>
        <v/>
      </c>
      <c r="BP515" s="141">
        <f>IFERROR(AB515/AD515,"")</f>
        <v/>
      </c>
      <c r="BQ515" s="141">
        <f>IFERROR(AC515/AD515,"")</f>
        <v/>
      </c>
      <c r="BR515" s="119" t="n">
        <v>3</v>
      </c>
      <c r="BS515" s="119" t="n">
        <v>3</v>
      </c>
      <c r="BT515" s="119" t="n">
        <v>4</v>
      </c>
      <c r="BU515" s="119" t="n"/>
      <c r="BV515" s="119" t="n"/>
      <c r="BW515" s="119" t="n"/>
      <c r="BX515" s="119" t="n"/>
      <c r="BY515" s="119" t="n"/>
      <c r="BZ515" s="119" t="inlineStr">
        <is>
          <t>Employee</t>
        </is>
      </c>
      <c r="CA515" s="142" t="inlineStr">
        <is>
          <t>S43P</t>
        </is>
      </c>
      <c r="CB515" s="131" t="n">
        <v>1</v>
      </c>
      <c r="CC515" s="143">
        <f>IF(P515&gt;1,1,P515)*CB515</f>
        <v/>
      </c>
      <c r="CD515" s="143" t="n"/>
      <c r="CE515" s="222" t="n">
        <v>48366.88</v>
      </c>
      <c r="CF515" s="86" t="n"/>
      <c r="CG515" s="219" t="n">
        <v>134492.6829268293</v>
      </c>
      <c r="CH515" s="217">
        <f>IF(LOWER(T515)="ILS",12,1)*CG515/VLOOKUP($T515,CPC_USDConversion_xlTbl[[Currency2]:[Units/1 USD]],2,FALSE)</f>
        <v/>
      </c>
      <c r="CI515" s="225">
        <f>AF515</f>
        <v/>
      </c>
      <c r="CJ515" s="225">
        <f>IFERROR(CI515-CH515,"")</f>
        <v/>
      </c>
      <c r="CK515" s="140">
        <f>ROUND(AN515*CC515,-2)</f>
        <v/>
      </c>
      <c r="CL515" s="217">
        <f>CK515/VLOOKUP($T515,'USD Converstion'!$C$7:$D$174,2,FALSE)</f>
        <v/>
      </c>
      <c r="CM515" s="145">
        <f>IF(AD515&gt;X515,1,0)</f>
        <v/>
      </c>
      <c r="CN515" s="225">
        <f>IF(CM515&gt;0,AG515,0)</f>
        <v/>
      </c>
      <c r="CO515" s="225">
        <f>IF(CM515=0,0,AF515)</f>
        <v/>
      </c>
      <c r="CP515" s="146" t="n">
        <v>0</v>
      </c>
      <c r="CQ515" s="147" t="inlineStr">
        <is>
          <t>Regular</t>
        </is>
      </c>
      <c r="CR515" s="225">
        <f>AM515/VLOOKUP(T515,'USD Converstion'!$C$7:$D$174,2,FALSE)</f>
        <v/>
      </c>
      <c r="CS515" s="226">
        <f>AT515</f>
        <v/>
      </c>
      <c r="CT515" s="222" t="n">
        <v>0</v>
      </c>
      <c r="CU515" s="227" t="n"/>
      <c r="CV515" s="145">
        <f>IF(AX515&gt;0,1,0)</f>
        <v/>
      </c>
      <c r="CW515" s="145">
        <f>IF(AY515&gt;0,1,0)</f>
        <v/>
      </c>
      <c r="CX515" s="52" t="n">
        <v>0</v>
      </c>
      <c r="DM515">
        <f>IF(LOWER(T515)="ILS",12,1)*Y515/VLOOKUP($T515,CPC_USDConversion_xlTbl[[Currency2]:[Units/1 USD]],2,FALSE)</f>
        <v/>
      </c>
    </row>
    <row r="516">
      <c r="B516" s="113" t="n">
        <v>131464</v>
      </c>
      <c r="C516" s="113" t="n">
        <v>47113</v>
      </c>
      <c r="D516" s="113" t="n">
        <v>122485</v>
      </c>
      <c r="E516" s="114" t="inlineStr">
        <is>
          <t>Mark McMeekin</t>
        </is>
      </c>
      <c r="F516" s="152" t="inlineStr">
        <is>
          <t>Major Account Manager</t>
        </is>
      </c>
      <c r="G516" s="113" t="inlineStr">
        <is>
          <t>UK Channel &amp; Direct Sales</t>
        </is>
      </c>
      <c r="H516" s="113" t="inlineStr">
        <is>
          <t>Michael Wakefield</t>
        </is>
      </c>
      <c r="I516" s="113" t="inlineStr">
        <is>
          <t>Andy Wright</t>
        </is>
      </c>
      <c r="J516" s="114" t="inlineStr">
        <is>
          <t>Thorsten Freitag</t>
        </is>
      </c>
      <c r="K516" s="114" t="inlineStr">
        <is>
          <t>Bruno Darmon</t>
        </is>
      </c>
      <c r="L516" s="113" t="inlineStr">
        <is>
          <t>EMEA Sales</t>
        </is>
      </c>
      <c r="M516" s="115" t="n">
        <v>1</v>
      </c>
      <c r="N516" s="151">
        <f>LEFT(CA516,3)</f>
        <v/>
      </c>
      <c r="O516" s="216" t="n">
        <v>43836</v>
      </c>
      <c r="P516" s="118">
        <f>($D$5-O516)/365</f>
        <v/>
      </c>
      <c r="Q516" s="119">
        <f>Q516</f>
        <v/>
      </c>
      <c r="R516" s="52" t="n"/>
      <c r="S516" s="120" t="inlineStr">
        <is>
          <t>Great Britain</t>
        </is>
      </c>
      <c r="T516" s="120" t="inlineStr">
        <is>
          <t>GBP</t>
        </is>
      </c>
      <c r="U516" s="120" t="n">
        <v>122000</v>
      </c>
      <c r="V516" s="120" t="n">
        <v>54845.45454545454</v>
      </c>
      <c r="W516" s="120" t="n"/>
      <c r="X516" s="120">
        <f>W516+V516+U516</f>
        <v/>
      </c>
      <c r="Y516" s="121" t="n"/>
      <c r="Z516" s="121" t="n"/>
      <c r="AA516" s="122" t="n"/>
      <c r="AB516" s="122" t="n"/>
      <c r="AC516" s="122" t="n"/>
      <c r="AD516" s="123">
        <f>AC516+AB516+AA516</f>
        <v/>
      </c>
      <c r="AE516" s="124">
        <f>IFERROR(AD516/X516-1,"")</f>
        <v/>
      </c>
      <c r="AF516" s="217">
        <f>IF(LOWER(T516)="ILS",12,1)*X516/VLOOKUP($T516,CPC_USDConversion_xlTbl[[Currency2]:[Units/1 USD]],2,FALSE)</f>
        <v/>
      </c>
      <c r="AG516" s="217">
        <f>IF(LOWER(T516)="ILS",12,1)*AD516/VLOOKUP($T516,CPC_USDConversion_xlTbl[[Currency2]:[Units/1 USD]],2,FALSE)</f>
        <v/>
      </c>
      <c r="AH516" s="126">
        <f>AF516/VLOOKUP($S516,'CP$'!$B$5:$D$74,2,FALSE)</f>
        <v/>
      </c>
      <c r="AI516" s="126">
        <f>AG516/VLOOKUP($S516,'CP$'!$B$5:$D$74,2,FALSE)</f>
        <v/>
      </c>
      <c r="AJ516" s="52" t="n"/>
      <c r="AK516" s="127" t="inlineStr">
        <is>
          <t>Sales Variable</t>
        </is>
      </c>
      <c r="AL516" s="218" t="n"/>
      <c r="AM516" s="129" t="n"/>
      <c r="AN516" s="121" t="n"/>
      <c r="AO516" s="130" t="n"/>
      <c r="AP516" s="131">
        <f>IFERROR(AO516/AM516,"")</f>
        <v/>
      </c>
      <c r="AQ516" s="219">
        <f>AO516*CC516</f>
        <v/>
      </c>
      <c r="AR516" s="219" t="n"/>
      <c r="AS516" s="220">
        <f>AQ516-AR516</f>
        <v/>
      </c>
      <c r="AT516" s="217">
        <f>AS516/VLOOKUP($T516,'USD Converstion'!$C$7:$D$174,2,FALSE)</f>
        <v/>
      </c>
      <c r="AU516" s="52" t="n"/>
      <c r="AV516" s="221" t="n"/>
      <c r="AW516" s="222" t="n"/>
      <c r="AX516" s="222" t="n"/>
      <c r="AY516" s="223" t="n"/>
      <c r="AZ516" s="52" t="n"/>
      <c r="BA516" s="137" t="n"/>
      <c r="BB516" s="138" t="inlineStr">
        <is>
          <t xml:space="preserve"> </t>
        </is>
      </c>
      <c r="BC516" s="52" t="n"/>
      <c r="BD516" s="219" t="n">
        <v>90000</v>
      </c>
      <c r="BE516" s="219" t="n">
        <v>60000</v>
      </c>
      <c r="BF516" s="219" t="n"/>
      <c r="BG516" s="120">
        <f>BF516+BE516+BD516</f>
        <v/>
      </c>
      <c r="BH516" s="217">
        <f>IF(LOWER(T516)="ILS",12,1)*BG516/VLOOKUP($T516,CPC_USDConversion_xlTbl[[Currency2]:[Units/1 USD]],2,FALSE)</f>
        <v/>
      </c>
      <c r="BI516" s="224">
        <f>BH516/VLOOKUP($S516,'CP$'!$B$5:$D$74,2,FALSE)</f>
        <v/>
      </c>
      <c r="BJ516" s="140" t="n">
        <v>120000</v>
      </c>
      <c r="BK516" s="140" t="n">
        <v>185000</v>
      </c>
      <c r="BL516" s="141">
        <f>IFERROR(U516/X516,"")</f>
        <v/>
      </c>
      <c r="BM516" s="141">
        <f>IFERROR(V516/X516,"")</f>
        <v/>
      </c>
      <c r="BN516" s="141">
        <f>IFERROR(W516/X516,"")</f>
        <v/>
      </c>
      <c r="BO516" s="141">
        <f>IFERROR(AA516/AD516,"")</f>
        <v/>
      </c>
      <c r="BP516" s="141">
        <f>IFERROR(AB516/AD516,"")</f>
        <v/>
      </c>
      <c r="BQ516" s="141">
        <f>IFERROR(AC516/AD516,"")</f>
        <v/>
      </c>
      <c r="BR516" s="119" t="n"/>
      <c r="BS516" s="119" t="n"/>
      <c r="BT516" s="119" t="n">
        <v>4</v>
      </c>
      <c r="BU516" s="119" t="n"/>
      <c r="BV516" s="119" t="n"/>
      <c r="BW516" s="119" t="n"/>
      <c r="BX516" s="119" t="n"/>
      <c r="BY516" s="119" t="n"/>
      <c r="BZ516" s="119" t="inlineStr">
        <is>
          <t>Employee</t>
        </is>
      </c>
      <c r="CA516" s="142" t="inlineStr">
        <is>
          <t>S43P</t>
        </is>
      </c>
      <c r="CB516" s="131" t="n">
        <v>1</v>
      </c>
      <c r="CC516" s="143">
        <f>IF(P516&gt;1,1,P516)*CB516</f>
        <v/>
      </c>
      <c r="CD516" s="143" t="n"/>
      <c r="CE516" s="222" t="n"/>
      <c r="CF516" s="86" t="n"/>
      <c r="CG516" s="219" t="n">
        <v>146541.4634146342</v>
      </c>
      <c r="CH516" s="217">
        <f>IF(LOWER(T516)="ILS",12,1)*CG516/VLOOKUP($T516,CPC_USDConversion_xlTbl[[Currency2]:[Units/1 USD]],2,FALSE)</f>
        <v/>
      </c>
      <c r="CI516" s="225">
        <f>AF516</f>
        <v/>
      </c>
      <c r="CJ516" s="225">
        <f>IFERROR(CI516-CH516,"")</f>
        <v/>
      </c>
      <c r="CK516" s="140">
        <f>ROUND(AN516*CC516,-2)</f>
        <v/>
      </c>
      <c r="CL516" s="217">
        <f>CK516/VLOOKUP($T516,'USD Converstion'!$C$7:$D$174,2,FALSE)</f>
        <v/>
      </c>
      <c r="CM516" s="145">
        <f>IF(AD516&gt;X516,1,0)</f>
        <v/>
      </c>
      <c r="CN516" s="225">
        <f>IF(CM516&gt;0,AG516,0)</f>
        <v/>
      </c>
      <c r="CO516" s="225">
        <f>IF(CM516=0,0,AF516)</f>
        <v/>
      </c>
      <c r="CP516" s="146" t="n">
        <v>0</v>
      </c>
      <c r="CQ516" s="147" t="inlineStr">
        <is>
          <t>Regular</t>
        </is>
      </c>
      <c r="CR516" s="225">
        <f>AM516/VLOOKUP(T516,'USD Converstion'!$C$7:$D$174,2,FALSE)</f>
        <v/>
      </c>
      <c r="CS516" s="226">
        <f>AT516</f>
        <v/>
      </c>
      <c r="CT516" s="222" t="n">
        <v>0</v>
      </c>
      <c r="CU516" s="227" t="n"/>
      <c r="CV516" s="145">
        <f>IF(AX516&gt;0,1,0)</f>
        <v/>
      </c>
      <c r="CW516" s="145">
        <f>IF(AY516&gt;0,1,0)</f>
        <v/>
      </c>
      <c r="CX516" s="52" t="n">
        <v>0</v>
      </c>
      <c r="DM516">
        <f>IF(LOWER(T516)="ILS",12,1)*Y516/VLOOKUP($T516,CPC_USDConversion_xlTbl[[Currency2]:[Units/1 USD]],2,FALSE)</f>
        <v/>
      </c>
    </row>
    <row r="517">
      <c r="B517" s="113" t="n">
        <v>132184</v>
      </c>
      <c r="C517" s="113" t="n">
        <v>43176</v>
      </c>
      <c r="D517" s="113" t="n">
        <v>103850</v>
      </c>
      <c r="E517" s="114" t="inlineStr">
        <is>
          <t>Matthew Potts</t>
        </is>
      </c>
      <c r="F517" s="152" t="inlineStr">
        <is>
          <t>Major Account Manager</t>
        </is>
      </c>
      <c r="G517" s="113" t="inlineStr">
        <is>
          <t>UK Sales</t>
        </is>
      </c>
      <c r="H517" s="113" t="inlineStr">
        <is>
          <t>Andy Wright</t>
        </is>
      </c>
      <c r="I517" s="113" t="inlineStr">
        <is>
          <t>Andy Wright</t>
        </is>
      </c>
      <c r="J517" s="114" t="inlineStr">
        <is>
          <t>Thorsten Freitag</t>
        </is>
      </c>
      <c r="K517" s="114" t="inlineStr">
        <is>
          <t>Bruno Darmon</t>
        </is>
      </c>
      <c r="L517" s="113" t="inlineStr">
        <is>
          <t>EMEA Sales</t>
        </is>
      </c>
      <c r="M517" s="115" t="n">
        <v>1</v>
      </c>
      <c r="N517" s="151">
        <f>LEFT(CA517,3)</f>
        <v/>
      </c>
      <c r="O517" s="216" t="n">
        <v>42751</v>
      </c>
      <c r="P517" s="118">
        <f>($D$5-O517)/365</f>
        <v/>
      </c>
      <c r="Q517" s="119">
        <f>Q517</f>
        <v/>
      </c>
      <c r="R517" s="52" t="n"/>
      <c r="S517" s="120" t="inlineStr">
        <is>
          <t>Great Britain</t>
        </is>
      </c>
      <c r="T517" s="120" t="inlineStr">
        <is>
          <t>GBP</t>
        </is>
      </c>
      <c r="U517" s="120" t="n">
        <v>124250</v>
      </c>
      <c r="V517" s="120" t="n">
        <v>55936.36363636363</v>
      </c>
      <c r="W517" s="120" t="n"/>
      <c r="X517" s="120">
        <f>W517+V517+U517</f>
        <v/>
      </c>
      <c r="Y517" s="121" t="n"/>
      <c r="Z517" s="121" t="n"/>
      <c r="AA517" s="122" t="n"/>
      <c r="AB517" s="122" t="n"/>
      <c r="AC517" s="122" t="n"/>
      <c r="AD517" s="123">
        <f>AC517+AB517+AA517</f>
        <v/>
      </c>
      <c r="AE517" s="124">
        <f>IFERROR(AD517/X517-1,"")</f>
        <v/>
      </c>
      <c r="AF517" s="217">
        <f>IF(LOWER(T517)="ILS",12,1)*X517/VLOOKUP($T517,CPC_USDConversion_xlTbl[[Currency2]:[Units/1 USD]],2,FALSE)</f>
        <v/>
      </c>
      <c r="AG517" s="217">
        <f>IF(LOWER(T517)="ILS",12,1)*AD517/VLOOKUP($T517,CPC_USDConversion_xlTbl[[Currency2]:[Units/1 USD]],2,FALSE)</f>
        <v/>
      </c>
      <c r="AH517" s="126">
        <f>AF517/VLOOKUP($S517,'CP$'!$B$5:$D$74,2,FALSE)</f>
        <v/>
      </c>
      <c r="AI517" s="126">
        <f>AG517/VLOOKUP($S517,'CP$'!$B$5:$D$74,2,FALSE)</f>
        <v/>
      </c>
      <c r="AJ517" s="52" t="n"/>
      <c r="AK517" s="127" t="inlineStr">
        <is>
          <t>Sales Variable</t>
        </is>
      </c>
      <c r="AL517" s="218" t="n"/>
      <c r="AM517" s="129" t="n"/>
      <c r="AN517" s="121" t="n"/>
      <c r="AO517" s="130" t="n"/>
      <c r="AP517" s="131">
        <f>IFERROR(AO517/AM517,"")</f>
        <v/>
      </c>
      <c r="AQ517" s="219">
        <f>AO517*CC517</f>
        <v/>
      </c>
      <c r="AR517" s="219" t="n"/>
      <c r="AS517" s="220">
        <f>AQ517-AR517</f>
        <v/>
      </c>
      <c r="AT517" s="217">
        <f>AS517/VLOOKUP($T517,'USD Converstion'!$C$7:$D$174,2,FALSE)</f>
        <v/>
      </c>
      <c r="AU517" s="52" t="n"/>
      <c r="AV517" s="221" t="n">
        <v>43957</v>
      </c>
      <c r="AW517" s="222" t="n">
        <v>19589.26213592233</v>
      </c>
      <c r="AX517" s="222" t="n"/>
      <c r="AY517" s="223" t="n"/>
      <c r="AZ517" s="52" t="n"/>
      <c r="BA517" s="137" t="n"/>
      <c r="BB517" s="138" t="inlineStr">
        <is>
          <t xml:space="preserve"> </t>
        </is>
      </c>
      <c r="BC517" s="52" t="n"/>
      <c r="BD517" s="219" t="n">
        <v>88200</v>
      </c>
      <c r="BE517" s="219" t="n">
        <v>58800</v>
      </c>
      <c r="BF517" s="219" t="n"/>
      <c r="BG517" s="120">
        <f>BF517+BE517+BD517</f>
        <v/>
      </c>
      <c r="BH517" s="217">
        <f>IF(LOWER(T517)="ILS",12,1)*BG517/VLOOKUP($T517,CPC_USDConversion_xlTbl[[Currency2]:[Units/1 USD]],2,FALSE)</f>
        <v/>
      </c>
      <c r="BI517" s="224">
        <f>BH517/VLOOKUP($S517,'CP$'!$B$5:$D$74,2,FALSE)</f>
        <v/>
      </c>
      <c r="BJ517" s="140" t="n">
        <v>120000</v>
      </c>
      <c r="BK517" s="140" t="n">
        <v>185000</v>
      </c>
      <c r="BL517" s="141">
        <f>IFERROR(U517/X517,"")</f>
        <v/>
      </c>
      <c r="BM517" s="141">
        <f>IFERROR(V517/X517,"")</f>
        <v/>
      </c>
      <c r="BN517" s="141">
        <f>IFERROR(W517/X517,"")</f>
        <v/>
      </c>
      <c r="BO517" s="141">
        <f>IFERROR(AA517/AD517,"")</f>
        <v/>
      </c>
      <c r="BP517" s="141">
        <f>IFERROR(AB517/AD517,"")</f>
        <v/>
      </c>
      <c r="BQ517" s="141">
        <f>IFERROR(AC517/AD517,"")</f>
        <v/>
      </c>
      <c r="BR517" s="119" t="n">
        <v>4</v>
      </c>
      <c r="BS517" s="119" t="n">
        <v>3</v>
      </c>
      <c r="BT517" s="119" t="n">
        <v>4</v>
      </c>
      <c r="BU517" s="119" t="n"/>
      <c r="BV517" s="119" t="n"/>
      <c r="BW517" s="119" t="n"/>
      <c r="BX517" s="119" t="n"/>
      <c r="BY517" s="119" t="n"/>
      <c r="BZ517" s="119" t="inlineStr">
        <is>
          <t>Employee</t>
        </is>
      </c>
      <c r="CA517" s="142" t="inlineStr">
        <is>
          <t>S43P</t>
        </is>
      </c>
      <c r="CB517" s="131" t="n">
        <v>1</v>
      </c>
      <c r="CC517" s="143">
        <f>IF(P517&gt;1,1,P517)*CB517</f>
        <v/>
      </c>
      <c r="CD517" s="143" t="n"/>
      <c r="CE517" s="222" t="n">
        <v>64768.52</v>
      </c>
      <c r="CF517" s="86" t="n"/>
      <c r="CG517" s="219" t="n">
        <v>149468.2926829268</v>
      </c>
      <c r="CH517" s="217">
        <f>IF(LOWER(T517)="ILS",12,1)*CG517/VLOOKUP($T517,CPC_USDConversion_xlTbl[[Currency2]:[Units/1 USD]],2,FALSE)</f>
        <v/>
      </c>
      <c r="CI517" s="225">
        <f>AF517</f>
        <v/>
      </c>
      <c r="CJ517" s="225">
        <f>IFERROR(CI517-CH517,"")</f>
        <v/>
      </c>
      <c r="CK517" s="140">
        <f>ROUND(AN517*CC517,-2)</f>
        <v/>
      </c>
      <c r="CL517" s="217">
        <f>CK517/VLOOKUP($T517,'USD Converstion'!$C$7:$D$174,2,FALSE)</f>
        <v/>
      </c>
      <c r="CM517" s="145">
        <f>IF(AD517&gt;X517,1,0)</f>
        <v/>
      </c>
      <c r="CN517" s="225">
        <f>IF(CM517&gt;0,AG517,0)</f>
        <v/>
      </c>
      <c r="CO517" s="225">
        <f>IF(CM517=0,0,AF517)</f>
        <v/>
      </c>
      <c r="CP517" s="146" t="n">
        <v>0</v>
      </c>
      <c r="CQ517" s="147" t="inlineStr">
        <is>
          <t>Regular</t>
        </is>
      </c>
      <c r="CR517" s="225">
        <f>AM517/VLOOKUP(T517,'USD Converstion'!$C$7:$D$174,2,FALSE)</f>
        <v/>
      </c>
      <c r="CS517" s="226">
        <f>AT517</f>
        <v/>
      </c>
      <c r="CT517" s="222" t="n">
        <v>0</v>
      </c>
      <c r="CU517" s="227" t="n"/>
      <c r="CV517" s="145">
        <f>IF(AX517&gt;0,1,0)</f>
        <v/>
      </c>
      <c r="CW517" s="145">
        <f>IF(AY517&gt;0,1,0)</f>
        <v/>
      </c>
      <c r="CX517" s="52" t="n">
        <v>0</v>
      </c>
      <c r="DM517">
        <f>IF(LOWER(T517)="ILS",12,1)*Y517/VLOOKUP($T517,CPC_USDConversion_xlTbl[[Currency2]:[Units/1 USD]],2,FALSE)</f>
        <v/>
      </c>
    </row>
    <row r="518">
      <c r="B518" s="113" t="n">
        <v>137235</v>
      </c>
      <c r="C518" s="113" t="n">
        <v>34584</v>
      </c>
      <c r="D518" s="113" t="n"/>
      <c r="E518" s="114" t="inlineStr">
        <is>
          <t>Michael Wakefield</t>
        </is>
      </c>
      <c r="F518" s="152" t="inlineStr">
        <is>
          <t>UK Sales Director</t>
        </is>
      </c>
      <c r="G518" s="113" t="inlineStr">
        <is>
          <t>UK Sales</t>
        </is>
      </c>
      <c r="H518" s="113" t="inlineStr">
        <is>
          <t>Andy Wright</t>
        </is>
      </c>
      <c r="I518" s="113" t="inlineStr">
        <is>
          <t>Andy Wright</t>
        </is>
      </c>
      <c r="J518" s="114" t="inlineStr">
        <is>
          <t>Thorsten Freitag</t>
        </is>
      </c>
      <c r="K518" s="114" t="inlineStr">
        <is>
          <t>Bruno Darmon</t>
        </is>
      </c>
      <c r="L518" s="113" t="inlineStr">
        <is>
          <t>EMEA Sales</t>
        </is>
      </c>
      <c r="M518" s="115" t="n">
        <v>1</v>
      </c>
      <c r="N518" s="151">
        <f>LEFT(CA518,3)</f>
        <v/>
      </c>
      <c r="O518" s="216" t="n">
        <v>40413</v>
      </c>
      <c r="P518" s="118">
        <f>($D$5-O518)/365</f>
        <v/>
      </c>
      <c r="Q518" s="119">
        <f>Q518</f>
        <v/>
      </c>
      <c r="R518" s="52" t="n"/>
      <c r="S518" s="120" t="inlineStr">
        <is>
          <t>Great Britain</t>
        </is>
      </c>
      <c r="T518" s="120" t="inlineStr">
        <is>
          <t>GBP</t>
        </is>
      </c>
      <c r="U518" s="120" t="n">
        <v>175100</v>
      </c>
      <c r="V518" s="120" t="n">
        <v>80590.90909090909</v>
      </c>
      <c r="W518" s="120" t="n"/>
      <c r="X518" s="120">
        <f>W518+V518+U518</f>
        <v/>
      </c>
      <c r="Y518" s="121" t="n"/>
      <c r="Z518" s="121" t="n"/>
      <c r="AA518" s="122" t="n"/>
      <c r="AB518" s="122" t="n"/>
      <c r="AC518" s="122" t="n"/>
      <c r="AD518" s="123">
        <f>AC518+AB518+AA518</f>
        <v/>
      </c>
      <c r="AE518" s="124">
        <f>IFERROR(AD518/X518-1,"")</f>
        <v/>
      </c>
      <c r="AF518" s="217">
        <f>IF(LOWER(T518)="ILS",12,1)*X518/VLOOKUP($T518,CPC_USDConversion_xlTbl[[Currency2]:[Units/1 USD]],2,FALSE)</f>
        <v/>
      </c>
      <c r="AG518" s="217">
        <f>IF(LOWER(T518)="ILS",12,1)*AD518/VLOOKUP($T518,CPC_USDConversion_xlTbl[[Currency2]:[Units/1 USD]],2,FALSE)</f>
        <v/>
      </c>
      <c r="AH518" s="126">
        <f>AF518/VLOOKUP($S518,'CP$'!$B$5:$D$74,2,FALSE)</f>
        <v/>
      </c>
      <c r="AI518" s="126">
        <f>AG518/VLOOKUP($S518,'CP$'!$B$5:$D$74,2,FALSE)</f>
        <v/>
      </c>
      <c r="AJ518" s="52" t="n"/>
      <c r="AK518" s="127" t="inlineStr">
        <is>
          <t>Sales Variable</t>
        </is>
      </c>
      <c r="AL518" s="218" t="n"/>
      <c r="AM518" s="129" t="n"/>
      <c r="AN518" s="121" t="n"/>
      <c r="AO518" s="130" t="n"/>
      <c r="AP518" s="131">
        <f>IFERROR(AO518/AM518,"")</f>
        <v/>
      </c>
      <c r="AQ518" s="219">
        <f>AO518*CC518</f>
        <v/>
      </c>
      <c r="AR518" s="219" t="n"/>
      <c r="AS518" s="220">
        <f>AQ518-AR518</f>
        <v/>
      </c>
      <c r="AT518" s="217">
        <f>AS518/VLOOKUP($T518,'USD Converstion'!$C$7:$D$174,2,FALSE)</f>
        <v/>
      </c>
      <c r="AU518" s="52" t="n"/>
      <c r="AV518" s="221" t="n">
        <v>43957</v>
      </c>
      <c r="AW518" s="222" t="n">
        <v>48719.94174757281</v>
      </c>
      <c r="AX518" s="222" t="n"/>
      <c r="AY518" s="223" t="n"/>
      <c r="AZ518" s="52" t="n"/>
      <c r="BA518" s="137" t="n"/>
      <c r="BB518" s="138" t="inlineStr">
        <is>
          <t xml:space="preserve"> </t>
        </is>
      </c>
      <c r="BC518" s="52" t="n"/>
      <c r="BD518" s="219" t="n">
        <v>132480</v>
      </c>
      <c r="BE518" s="219" t="n">
        <v>88320</v>
      </c>
      <c r="BF518" s="219" t="n"/>
      <c r="BG518" s="120">
        <f>BF518+BE518+BD518</f>
        <v/>
      </c>
      <c r="BH518" s="217">
        <f>IF(LOWER(T518)="ILS",12,1)*BG518/VLOOKUP($T518,CPC_USDConversion_xlTbl[[Currency2]:[Units/1 USD]],2,FALSE)</f>
        <v/>
      </c>
      <c r="BI518" s="224">
        <f>BH518/VLOOKUP($S518,'CP$'!$B$5:$D$74,2,FALSE)</f>
        <v/>
      </c>
      <c r="BJ518" s="140" t="n">
        <v>140000</v>
      </c>
      <c r="BK518" s="140" t="n">
        <v>230000</v>
      </c>
      <c r="BL518" s="141">
        <f>IFERROR(U518/X518,"")</f>
        <v/>
      </c>
      <c r="BM518" s="141">
        <f>IFERROR(V518/X518,"")</f>
        <v/>
      </c>
      <c r="BN518" s="141">
        <f>IFERROR(W518/X518,"")</f>
        <v/>
      </c>
      <c r="BO518" s="141">
        <f>IFERROR(AA518/AD518,"")</f>
        <v/>
      </c>
      <c r="BP518" s="141">
        <f>IFERROR(AB518/AD518,"")</f>
        <v/>
      </c>
      <c r="BQ518" s="141">
        <f>IFERROR(AC518/AD518,"")</f>
        <v/>
      </c>
      <c r="BR518" s="119" t="n">
        <v>4</v>
      </c>
      <c r="BS518" s="119" t="n">
        <v>3</v>
      </c>
      <c r="BT518" s="119" t="n">
        <v>4</v>
      </c>
      <c r="BU518" s="119" t="n"/>
      <c r="BV518" s="119" t="n"/>
      <c r="BW518" s="119" t="n"/>
      <c r="BX518" s="119" t="n"/>
      <c r="BY518" s="119" t="n"/>
      <c r="BZ518" s="119" t="inlineStr">
        <is>
          <t>Employee</t>
        </is>
      </c>
      <c r="CA518" s="142" t="inlineStr">
        <is>
          <t>S31M</t>
        </is>
      </c>
      <c r="CB518" s="131" t="n">
        <v>1</v>
      </c>
      <c r="CC518" s="143">
        <f>IF(P518&gt;1,1,P518)*CB518</f>
        <v/>
      </c>
      <c r="CD518" s="143" t="n"/>
      <c r="CE518" s="222" t="n">
        <v>135044.16</v>
      </c>
      <c r="CF518" s="86" t="n"/>
      <c r="CG518" s="219" t="n">
        <v>215614.6341463415</v>
      </c>
      <c r="CH518" s="217">
        <f>IF(LOWER(T518)="ILS",12,1)*CG518/VLOOKUP($T518,CPC_USDConversion_xlTbl[[Currency2]:[Units/1 USD]],2,FALSE)</f>
        <v/>
      </c>
      <c r="CI518" s="225">
        <f>AF518</f>
        <v/>
      </c>
      <c r="CJ518" s="225">
        <f>IFERROR(CI518-CH518,"")</f>
        <v/>
      </c>
      <c r="CK518" s="140">
        <f>ROUND(AN518*CC518,-2)</f>
        <v/>
      </c>
      <c r="CL518" s="217">
        <f>CK518/VLOOKUP($T518,'USD Converstion'!$C$7:$D$174,2,FALSE)</f>
        <v/>
      </c>
      <c r="CM518" s="145">
        <f>IF(AD518&gt;X518,1,0)</f>
        <v/>
      </c>
      <c r="CN518" s="225">
        <f>IF(CM518&gt;0,AG518,0)</f>
        <v/>
      </c>
      <c r="CO518" s="225">
        <f>IF(CM518=0,0,AF518)</f>
        <v/>
      </c>
      <c r="CP518" s="146" t="n">
        <v>0</v>
      </c>
      <c r="CQ518" s="147" t="inlineStr">
        <is>
          <t>Regular</t>
        </is>
      </c>
      <c r="CR518" s="225">
        <f>AM518/VLOOKUP(T518,'USD Converstion'!$C$7:$D$174,2,FALSE)</f>
        <v/>
      </c>
      <c r="CS518" s="226">
        <f>AT518</f>
        <v/>
      </c>
      <c r="CT518" s="222" t="n">
        <v>0</v>
      </c>
      <c r="CU518" s="227" t="n"/>
      <c r="CV518" s="145">
        <f>IF(AX518&gt;0,1,0)</f>
        <v/>
      </c>
      <c r="CW518" s="145">
        <f>IF(AY518&gt;0,1,0)</f>
        <v/>
      </c>
      <c r="CX518" s="52" t="n">
        <v>0</v>
      </c>
      <c r="DM518">
        <f>IF(LOWER(T518)="ILS",12,1)*Y518/VLOOKUP($T518,CPC_USDConversion_xlTbl[[Currency2]:[Units/1 USD]],2,FALSE)</f>
        <v/>
      </c>
    </row>
    <row r="519">
      <c r="B519" s="113" t="n">
        <v>104650</v>
      </c>
      <c r="C519" s="113" t="n">
        <v>115240</v>
      </c>
      <c r="D519" s="113" t="n">
        <v>53876</v>
      </c>
      <c r="E519" s="114" t="inlineStr">
        <is>
          <t>Paul Sutch</t>
        </is>
      </c>
      <c r="F519" s="152" t="inlineStr">
        <is>
          <t>Public Sector Account Manager</t>
        </is>
      </c>
      <c r="G519" s="113" t="inlineStr">
        <is>
          <t>UK Sales</t>
        </is>
      </c>
      <c r="H519" s="113" t="inlineStr">
        <is>
          <t>Andy Wright</t>
        </is>
      </c>
      <c r="I519" s="113" t="inlineStr">
        <is>
          <t>Andy Wright</t>
        </is>
      </c>
      <c r="J519" s="114" t="inlineStr">
        <is>
          <t>Thorsten Freitag</t>
        </is>
      </c>
      <c r="K519" s="114" t="inlineStr">
        <is>
          <t>Bruno Darmon</t>
        </is>
      </c>
      <c r="L519" s="113" t="inlineStr">
        <is>
          <t>EMEA Sales</t>
        </is>
      </c>
      <c r="M519" s="115" t="n">
        <v>1</v>
      </c>
      <c r="N519" s="151">
        <f>LEFT(CA519,3)</f>
        <v/>
      </c>
      <c r="O519" s="216" t="n">
        <v>43181</v>
      </c>
      <c r="P519" s="118">
        <f>($D$5-O519)/365</f>
        <v/>
      </c>
      <c r="Q519" s="119">
        <f>Q519</f>
        <v/>
      </c>
      <c r="R519" s="52" t="n"/>
      <c r="S519" s="120" t="inlineStr">
        <is>
          <t>Great Britain</t>
        </is>
      </c>
      <c r="T519" s="120" t="inlineStr">
        <is>
          <t>GBP</t>
        </is>
      </c>
      <c r="U519" s="120" t="n">
        <v>107000</v>
      </c>
      <c r="V519" s="120" t="n">
        <v>47572.72727272727</v>
      </c>
      <c r="W519" s="120" t="n"/>
      <c r="X519" s="120">
        <f>W519+V519+U519</f>
        <v/>
      </c>
      <c r="Y519" s="121" t="n"/>
      <c r="Z519" s="121" t="n"/>
      <c r="AA519" s="122" t="n"/>
      <c r="AB519" s="122" t="n"/>
      <c r="AC519" s="122" t="n"/>
      <c r="AD519" s="123">
        <f>AC519+AB519+AA519</f>
        <v/>
      </c>
      <c r="AE519" s="124">
        <f>IFERROR(AD519/X519-1,"")</f>
        <v/>
      </c>
      <c r="AF519" s="217">
        <f>IF(LOWER(T519)="ILS",12,1)*X519/VLOOKUP($T519,CPC_USDConversion_xlTbl[[Currency2]:[Units/1 USD]],2,FALSE)</f>
        <v/>
      </c>
      <c r="AG519" s="217">
        <f>IF(LOWER(T519)="ILS",12,1)*AD519/VLOOKUP($T519,CPC_USDConversion_xlTbl[[Currency2]:[Units/1 USD]],2,FALSE)</f>
        <v/>
      </c>
      <c r="AH519" s="126">
        <f>AF519/VLOOKUP($S519,'CP$'!$B$5:$D$74,2,FALSE)</f>
        <v/>
      </c>
      <c r="AI519" s="126">
        <f>AG519/VLOOKUP($S519,'CP$'!$B$5:$D$74,2,FALSE)</f>
        <v/>
      </c>
      <c r="AJ519" s="52" t="n"/>
      <c r="AK519" s="127" t="inlineStr">
        <is>
          <t>Sales Variable</t>
        </is>
      </c>
      <c r="AL519" s="218" t="n"/>
      <c r="AM519" s="129" t="n"/>
      <c r="AN519" s="121" t="n"/>
      <c r="AO519" s="130" t="n"/>
      <c r="AP519" s="131">
        <f>IFERROR(AO519/AM519,"")</f>
        <v/>
      </c>
      <c r="AQ519" s="219">
        <f>AO519*CC519</f>
        <v/>
      </c>
      <c r="AR519" s="219" t="n"/>
      <c r="AS519" s="220">
        <f>AQ519-AR519</f>
        <v/>
      </c>
      <c r="AT519" s="217">
        <f>AS519/VLOOKUP($T519,'USD Converstion'!$C$7:$D$174,2,FALSE)</f>
        <v/>
      </c>
      <c r="AU519" s="52" t="n"/>
      <c r="AV519" s="221" t="n"/>
      <c r="AW519" s="222" t="n"/>
      <c r="AX519" s="222" t="n"/>
      <c r="AY519" s="223" t="n"/>
      <c r="AZ519" s="52" t="n"/>
      <c r="BA519" s="137" t="n"/>
      <c r="BB519" s="138" t="inlineStr">
        <is>
          <t xml:space="preserve"> </t>
        </is>
      </c>
      <c r="BC519" s="52" t="n"/>
      <c r="BD519" s="219" t="n">
        <v>78000</v>
      </c>
      <c r="BE519" s="219" t="n">
        <v>52000</v>
      </c>
      <c r="BF519" s="219" t="n"/>
      <c r="BG519" s="120">
        <f>BF519+BE519+BD519</f>
        <v/>
      </c>
      <c r="BH519" s="217">
        <f>IF(LOWER(T519)="ILS",12,1)*BG519/VLOOKUP($T519,CPC_USDConversion_xlTbl[[Currency2]:[Units/1 USD]],2,FALSE)</f>
        <v/>
      </c>
      <c r="BI519" s="224">
        <f>BH519/VLOOKUP($S519,'CP$'!$B$5:$D$74,2,FALSE)</f>
        <v/>
      </c>
      <c r="BJ519" s="140" t="n">
        <v>120000</v>
      </c>
      <c r="BK519" s="140" t="n">
        <v>185000</v>
      </c>
      <c r="BL519" s="141">
        <f>IFERROR(U519/X519,"")</f>
        <v/>
      </c>
      <c r="BM519" s="141">
        <f>IFERROR(V519/X519,"")</f>
        <v/>
      </c>
      <c r="BN519" s="141">
        <f>IFERROR(W519/X519,"")</f>
        <v/>
      </c>
      <c r="BO519" s="141">
        <f>IFERROR(AA519/AD519,"")</f>
        <v/>
      </c>
      <c r="BP519" s="141">
        <f>IFERROR(AB519/AD519,"")</f>
        <v/>
      </c>
      <c r="BQ519" s="141">
        <f>IFERROR(AC519/AD519,"")</f>
        <v/>
      </c>
      <c r="BR519" s="119" t="n">
        <v>3</v>
      </c>
      <c r="BS519" s="119" t="n">
        <v>2</v>
      </c>
      <c r="BT519" s="119" t="n">
        <v>4</v>
      </c>
      <c r="BU519" s="119" t="n"/>
      <c r="BV519" s="119" t="n"/>
      <c r="BW519" s="119" t="n"/>
      <c r="BX519" s="119" t="n"/>
      <c r="BY519" s="119" t="n"/>
      <c r="BZ519" s="119" t="inlineStr">
        <is>
          <t>Employee</t>
        </is>
      </c>
      <c r="CA519" s="142" t="inlineStr">
        <is>
          <t>S43P</t>
        </is>
      </c>
      <c r="CB519" s="131" t="n">
        <v>1</v>
      </c>
      <c r="CC519" s="143">
        <f>IF(P519&gt;1,1,P519)*CB519</f>
        <v/>
      </c>
      <c r="CD519" s="143" t="n"/>
      <c r="CE519" s="222" t="n"/>
      <c r="CF519" s="86" t="n"/>
      <c r="CG519" s="219" t="n">
        <v>127029.2682926829</v>
      </c>
      <c r="CH519" s="217">
        <f>IF(LOWER(T519)="ILS",12,1)*CG519/VLOOKUP($T519,CPC_USDConversion_xlTbl[[Currency2]:[Units/1 USD]],2,FALSE)</f>
        <v/>
      </c>
      <c r="CI519" s="225">
        <f>AF519</f>
        <v/>
      </c>
      <c r="CJ519" s="225">
        <f>IFERROR(CI519-CH519,"")</f>
        <v/>
      </c>
      <c r="CK519" s="140">
        <f>ROUND(AN519*CC519,-2)</f>
        <v/>
      </c>
      <c r="CL519" s="217">
        <f>CK519/VLOOKUP($T519,'USD Converstion'!$C$7:$D$174,2,FALSE)</f>
        <v/>
      </c>
      <c r="CM519" s="145">
        <f>IF(AD519&gt;X519,1,0)</f>
        <v/>
      </c>
      <c r="CN519" s="225">
        <f>IF(CM519&gt;0,AG519,0)</f>
        <v/>
      </c>
      <c r="CO519" s="225">
        <f>IF(CM519=0,0,AF519)</f>
        <v/>
      </c>
      <c r="CP519" s="146" t="n">
        <v>0</v>
      </c>
      <c r="CQ519" s="147" t="inlineStr">
        <is>
          <t>Regular</t>
        </is>
      </c>
      <c r="CR519" s="225">
        <f>AM519/VLOOKUP(T519,'USD Converstion'!$C$7:$D$174,2,FALSE)</f>
        <v/>
      </c>
      <c r="CS519" s="226">
        <f>AT519</f>
        <v/>
      </c>
      <c r="CT519" s="222" t="n">
        <v>0</v>
      </c>
      <c r="CU519" s="227" t="n"/>
      <c r="CV519" s="145">
        <f>IF(AX519&gt;0,1,0)</f>
        <v/>
      </c>
      <c r="CW519" s="145">
        <f>IF(AY519&gt;0,1,0)</f>
        <v/>
      </c>
      <c r="CX519" s="52" t="n">
        <v>0</v>
      </c>
      <c r="DM519">
        <f>IF(LOWER(T519)="ILS",12,1)*Y519/VLOOKUP($T519,CPC_USDConversion_xlTbl[[Currency2]:[Units/1 USD]],2,FALSE)</f>
        <v/>
      </c>
    </row>
    <row r="520">
      <c r="B520" s="113" t="n">
        <v>10979</v>
      </c>
      <c r="C520" s="113" t="n">
        <v>51897</v>
      </c>
      <c r="D520" s="113" t="n">
        <v>70263</v>
      </c>
      <c r="E520" s="114" t="inlineStr">
        <is>
          <t>Rebecca Dixon</t>
        </is>
      </c>
      <c r="F520" s="152" t="inlineStr">
        <is>
          <t>Distribution Team Leader</t>
        </is>
      </c>
      <c r="G520" s="113" t="inlineStr">
        <is>
          <t>UK Channel &amp; Direct Sales</t>
        </is>
      </c>
      <c r="H520" s="113" t="inlineStr">
        <is>
          <t>Michael Wakefield</t>
        </is>
      </c>
      <c r="I520" s="113" t="inlineStr">
        <is>
          <t>Andy Wright</t>
        </is>
      </c>
      <c r="J520" s="114" t="inlineStr">
        <is>
          <t>Thorsten Freitag</t>
        </is>
      </c>
      <c r="K520" s="114" t="inlineStr">
        <is>
          <t>Bruno Darmon</t>
        </is>
      </c>
      <c r="L520" s="113" t="inlineStr">
        <is>
          <t>EMEA Sales</t>
        </is>
      </c>
      <c r="M520" s="115" t="n">
        <v>1</v>
      </c>
      <c r="N520" s="151">
        <f>LEFT(CA520,3)</f>
        <v/>
      </c>
      <c r="O520" s="216" t="n">
        <v>41918</v>
      </c>
      <c r="P520" s="118">
        <f>($D$5-O520)/365</f>
        <v/>
      </c>
      <c r="Q520" s="119">
        <f>Q520</f>
        <v/>
      </c>
      <c r="R520" s="52" t="n"/>
      <c r="S520" s="120" t="inlineStr">
        <is>
          <t>Great Britain</t>
        </is>
      </c>
      <c r="T520" s="120" t="inlineStr">
        <is>
          <t>GBP</t>
        </is>
      </c>
      <c r="U520" s="120" t="n">
        <v>117500</v>
      </c>
      <c r="V520" s="120" t="n">
        <v>52663.63636363636</v>
      </c>
      <c r="W520" s="120" t="n"/>
      <c r="X520" s="120">
        <f>W520+V520+U520</f>
        <v/>
      </c>
      <c r="Y520" s="121" t="n"/>
      <c r="Z520" s="121" t="n"/>
      <c r="AA520" s="122" t="n"/>
      <c r="AB520" s="122" t="n"/>
      <c r="AC520" s="122" t="n"/>
      <c r="AD520" s="123">
        <f>AC520+AB520+AA520</f>
        <v/>
      </c>
      <c r="AE520" s="124">
        <f>IFERROR(AD520/X520-1,"")</f>
        <v/>
      </c>
      <c r="AF520" s="217">
        <f>IF(LOWER(T520)="ILS",12,1)*X520/VLOOKUP($T520,CPC_USDConversion_xlTbl[[Currency2]:[Units/1 USD]],2,FALSE)</f>
        <v/>
      </c>
      <c r="AG520" s="217">
        <f>IF(LOWER(T520)="ILS",12,1)*AD520/VLOOKUP($T520,CPC_USDConversion_xlTbl[[Currency2]:[Units/1 USD]],2,FALSE)</f>
        <v/>
      </c>
      <c r="AH520" s="126">
        <f>AF520/VLOOKUP($S520,'CP$'!$B$5:$D$74,2,FALSE)</f>
        <v/>
      </c>
      <c r="AI520" s="126">
        <f>AG520/VLOOKUP($S520,'CP$'!$B$5:$D$74,2,FALSE)</f>
        <v/>
      </c>
      <c r="AJ520" s="52" t="n"/>
      <c r="AK520" s="127" t="inlineStr">
        <is>
          <t>Sales Variable</t>
        </is>
      </c>
      <c r="AL520" s="218" t="n"/>
      <c r="AM520" s="129" t="n"/>
      <c r="AN520" s="121" t="n"/>
      <c r="AO520" s="130" t="n"/>
      <c r="AP520" s="131">
        <f>IFERROR(AO520/AM520,"")</f>
        <v/>
      </c>
      <c r="AQ520" s="219">
        <f>AO520*CC520</f>
        <v/>
      </c>
      <c r="AR520" s="219" t="n"/>
      <c r="AS520" s="220">
        <f>AQ520-AR520</f>
        <v/>
      </c>
      <c r="AT520" s="217">
        <f>AS520/VLOOKUP($T520,'USD Converstion'!$C$7:$D$174,2,FALSE)</f>
        <v/>
      </c>
      <c r="AU520" s="52" t="n"/>
      <c r="AV520" s="221" t="n">
        <v>43957</v>
      </c>
      <c r="AW520" s="222" t="n">
        <v>19589.26213592233</v>
      </c>
      <c r="AX520" s="222" t="n"/>
      <c r="AY520" s="223" t="n"/>
      <c r="AZ520" s="52" t="n"/>
      <c r="BA520" s="137" t="n"/>
      <c r="BB520" s="138" t="inlineStr">
        <is>
          <t xml:space="preserve"> </t>
        </is>
      </c>
      <c r="BC520" s="52" t="n"/>
      <c r="BD520" s="219" t="n">
        <v>74970</v>
      </c>
      <c r="BE520" s="219" t="n">
        <v>49980</v>
      </c>
      <c r="BF520" s="219" t="n"/>
      <c r="BG520" s="120">
        <f>BF520+BE520+BD520</f>
        <v/>
      </c>
      <c r="BH520" s="217">
        <f>IF(LOWER(T520)="ILS",12,1)*BG520/VLOOKUP($T520,CPC_USDConversion_xlTbl[[Currency2]:[Units/1 USD]],2,FALSE)</f>
        <v/>
      </c>
      <c r="BI520" s="224">
        <f>BH520/VLOOKUP($S520,'CP$'!$B$5:$D$74,2,FALSE)</f>
        <v/>
      </c>
      <c r="BJ520" s="140" t="n">
        <v>100000</v>
      </c>
      <c r="BK520" s="140" t="n">
        <v>150000</v>
      </c>
      <c r="BL520" s="141">
        <f>IFERROR(U520/X520,"")</f>
        <v/>
      </c>
      <c r="BM520" s="141">
        <f>IFERROR(V520/X520,"")</f>
        <v/>
      </c>
      <c r="BN520" s="141">
        <f>IFERROR(W520/X520,"")</f>
        <v/>
      </c>
      <c r="BO520" s="141">
        <f>IFERROR(AA520/AD520,"")</f>
        <v/>
      </c>
      <c r="BP520" s="141">
        <f>IFERROR(AB520/AD520,"")</f>
        <v/>
      </c>
      <c r="BQ520" s="141">
        <f>IFERROR(AC520/AD520,"")</f>
        <v/>
      </c>
      <c r="BR520" s="119" t="n">
        <v>5</v>
      </c>
      <c r="BS520" s="119" t="n">
        <v>5</v>
      </c>
      <c r="BT520" s="119" t="n">
        <v>4</v>
      </c>
      <c r="BU520" s="119" t="n"/>
      <c r="BV520" s="119" t="n"/>
      <c r="BW520" s="119" t="n"/>
      <c r="BX520" s="119" t="n"/>
      <c r="BY520" s="119" t="n"/>
      <c r="BZ520" s="119" t="inlineStr">
        <is>
          <t>Employee</t>
        </is>
      </c>
      <c r="CA520" s="142" t="inlineStr">
        <is>
          <t>S41M</t>
        </is>
      </c>
      <c r="CB520" s="131" t="n">
        <v>1</v>
      </c>
      <c r="CC520" s="143">
        <f>IF(P520&gt;1,1,P520)*CB520</f>
        <v/>
      </c>
      <c r="CD520" s="143" t="n"/>
      <c r="CE520" s="222" t="n">
        <v>50881</v>
      </c>
      <c r="CF520" s="86" t="n"/>
      <c r="CG520" s="219" t="n">
        <v>140687.8048780488</v>
      </c>
      <c r="CH520" s="217">
        <f>IF(LOWER(T520)="ILS",12,1)*CG520/VLOOKUP($T520,CPC_USDConversion_xlTbl[[Currency2]:[Units/1 USD]],2,FALSE)</f>
        <v/>
      </c>
      <c r="CI520" s="225">
        <f>AF520</f>
        <v/>
      </c>
      <c r="CJ520" s="225">
        <f>IFERROR(CI520-CH520,"")</f>
        <v/>
      </c>
      <c r="CK520" s="140">
        <f>ROUND(AN520*CC520,-2)</f>
        <v/>
      </c>
      <c r="CL520" s="217">
        <f>CK520/VLOOKUP($T520,'USD Converstion'!$C$7:$D$174,2,FALSE)</f>
        <v/>
      </c>
      <c r="CM520" s="145">
        <f>IF(AD520&gt;X520,1,0)</f>
        <v/>
      </c>
      <c r="CN520" s="225">
        <f>IF(CM520&gt;0,AG520,0)</f>
        <v/>
      </c>
      <c r="CO520" s="225">
        <f>IF(CM520=0,0,AF520)</f>
        <v/>
      </c>
      <c r="CP520" s="146" t="n">
        <v>0</v>
      </c>
      <c r="CQ520" s="147" t="inlineStr">
        <is>
          <t>Regular</t>
        </is>
      </c>
      <c r="CR520" s="225">
        <f>AM520/VLOOKUP(T520,'USD Converstion'!$C$7:$D$174,2,FALSE)</f>
        <v/>
      </c>
      <c r="CS520" s="226">
        <f>AT520</f>
        <v/>
      </c>
      <c r="CT520" s="222" t="n">
        <v>0</v>
      </c>
      <c r="CU520" s="227" t="n"/>
      <c r="CV520" s="145">
        <f>IF(AX520&gt;0,1,0)</f>
        <v/>
      </c>
      <c r="CW520" s="145">
        <f>IF(AY520&gt;0,1,0)</f>
        <v/>
      </c>
      <c r="CX520" s="52" t="n">
        <v>0</v>
      </c>
      <c r="DM520">
        <f>IF(LOWER(T520)="ILS",12,1)*Y520/VLOOKUP($T520,CPC_USDConversion_xlTbl[[Currency2]:[Units/1 USD]],2,FALSE)</f>
        <v/>
      </c>
    </row>
    <row r="521">
      <c r="B521" s="113" t="n">
        <v>134085</v>
      </c>
      <c r="C521" s="113" t="n">
        <v>27030</v>
      </c>
      <c r="D521" s="113" t="n">
        <v>90747</v>
      </c>
      <c r="E521" s="114" t="inlineStr">
        <is>
          <t>Rebecca James</t>
        </is>
      </c>
      <c r="F521" s="152" t="inlineStr">
        <is>
          <t>Distribution Manager</t>
        </is>
      </c>
      <c r="G521" s="113" t="inlineStr">
        <is>
          <t>UK Channel &amp; Direct Sales</t>
        </is>
      </c>
      <c r="H521" s="113" t="inlineStr">
        <is>
          <t>Michael Wakefield</t>
        </is>
      </c>
      <c r="I521" s="113" t="inlineStr">
        <is>
          <t>Andy Wright</t>
        </is>
      </c>
      <c r="J521" s="114" t="inlineStr">
        <is>
          <t>Thorsten Freitag</t>
        </is>
      </c>
      <c r="K521" s="114" t="inlineStr">
        <is>
          <t>Bruno Darmon</t>
        </is>
      </c>
      <c r="L521" s="113" t="inlineStr">
        <is>
          <t>EMEA Sales</t>
        </is>
      </c>
      <c r="M521" s="115" t="n">
        <v>1</v>
      </c>
      <c r="N521" s="151">
        <f>LEFT(CA521,3)</f>
        <v/>
      </c>
      <c r="O521" s="216" t="n">
        <v>43325</v>
      </c>
      <c r="P521" s="118">
        <f>($D$5-O521)/365</f>
        <v/>
      </c>
      <c r="Q521" s="119">
        <f>Q521</f>
        <v/>
      </c>
      <c r="R521" s="52" t="n"/>
      <c r="S521" s="120" t="inlineStr">
        <is>
          <t>Great Britain</t>
        </is>
      </c>
      <c r="T521" s="120" t="inlineStr">
        <is>
          <t>GBP</t>
        </is>
      </c>
      <c r="U521" s="120" t="n">
        <v>89500</v>
      </c>
      <c r="V521" s="120" t="n">
        <v>38936.36363636363</v>
      </c>
      <c r="W521" s="120" t="n"/>
      <c r="X521" s="120">
        <f>W521+V521+U521</f>
        <v/>
      </c>
      <c r="Y521" s="121" t="n"/>
      <c r="Z521" s="121" t="n"/>
      <c r="AA521" s="122" t="n"/>
      <c r="AB521" s="122" t="n"/>
      <c r="AC521" s="122" t="n"/>
      <c r="AD521" s="123">
        <f>AC521+AB521+AA521</f>
        <v/>
      </c>
      <c r="AE521" s="124">
        <f>IFERROR(AD521/X521-1,"")</f>
        <v/>
      </c>
      <c r="AF521" s="217">
        <f>IF(LOWER(T521)="ILS",12,1)*X521/VLOOKUP($T521,CPC_USDConversion_xlTbl[[Currency2]:[Units/1 USD]],2,FALSE)</f>
        <v/>
      </c>
      <c r="AG521" s="217">
        <f>IF(LOWER(T521)="ILS",12,1)*AD521/VLOOKUP($T521,CPC_USDConversion_xlTbl[[Currency2]:[Units/1 USD]],2,FALSE)</f>
        <v/>
      </c>
      <c r="AH521" s="126">
        <f>AF521/VLOOKUP($S521,'CP$'!$B$5:$D$74,2,FALSE)</f>
        <v/>
      </c>
      <c r="AI521" s="126">
        <f>AG521/VLOOKUP($S521,'CP$'!$B$5:$D$74,2,FALSE)</f>
        <v/>
      </c>
      <c r="AJ521" s="52" t="n"/>
      <c r="AK521" s="127" t="inlineStr">
        <is>
          <t>Sales Variable</t>
        </is>
      </c>
      <c r="AL521" s="218" t="n"/>
      <c r="AM521" s="129" t="n"/>
      <c r="AN521" s="121" t="n"/>
      <c r="AO521" s="130" t="n"/>
      <c r="AP521" s="131">
        <f>IFERROR(AO521/AM521,"")</f>
        <v/>
      </c>
      <c r="AQ521" s="219">
        <f>AO521*CC521</f>
        <v/>
      </c>
      <c r="AR521" s="219" t="n"/>
      <c r="AS521" s="220">
        <f>AQ521-AR521</f>
        <v/>
      </c>
      <c r="AT521" s="217">
        <f>AS521/VLOOKUP($T521,'USD Converstion'!$C$7:$D$174,2,FALSE)</f>
        <v/>
      </c>
      <c r="AU521" s="52" t="n"/>
      <c r="AV521" s="221" t="n">
        <v>43957</v>
      </c>
      <c r="AW521" s="222" t="n">
        <v>24410.18446601942</v>
      </c>
      <c r="AX521" s="222" t="n"/>
      <c r="AY521" s="223" t="n"/>
      <c r="AZ521" s="52" t="n"/>
      <c r="BA521" s="137" t="n"/>
      <c r="BB521" s="138" t="inlineStr">
        <is>
          <t xml:space="preserve"> </t>
        </is>
      </c>
      <c r="BC521" s="52" t="n"/>
      <c r="BD521" s="219" t="n">
        <v>58139.8119122257</v>
      </c>
      <c r="BE521" s="219" t="n">
        <v>38759.87460815047</v>
      </c>
      <c r="BF521" s="219" t="n"/>
      <c r="BG521" s="120">
        <f>BF521+BE521+BD521</f>
        <v/>
      </c>
      <c r="BH521" s="217">
        <f>IF(LOWER(T521)="ILS",12,1)*BG521/VLOOKUP($T521,CPC_USDConversion_xlTbl[[Currency2]:[Units/1 USD]],2,FALSE)</f>
        <v/>
      </c>
      <c r="BI521" s="224">
        <f>BH521/VLOOKUP($S521,'CP$'!$B$5:$D$74,2,FALSE)</f>
        <v/>
      </c>
      <c r="BJ521" s="140" t="n">
        <v>70000</v>
      </c>
      <c r="BK521" s="140" t="n">
        <v>130000</v>
      </c>
      <c r="BL521" s="141">
        <f>IFERROR(U521/X521,"")</f>
        <v/>
      </c>
      <c r="BM521" s="141">
        <f>IFERROR(V521/X521,"")</f>
        <v/>
      </c>
      <c r="BN521" s="141">
        <f>IFERROR(W521/X521,"")</f>
        <v/>
      </c>
      <c r="BO521" s="141">
        <f>IFERROR(AA521/AD521,"")</f>
        <v/>
      </c>
      <c r="BP521" s="141">
        <f>IFERROR(AB521/AD521,"")</f>
        <v/>
      </c>
      <c r="BQ521" s="141">
        <f>IFERROR(AC521/AD521,"")</f>
        <v/>
      </c>
      <c r="BR521" s="119" t="n">
        <v>5</v>
      </c>
      <c r="BS521" s="119" t="n">
        <v>5</v>
      </c>
      <c r="BT521" s="119" t="n">
        <v>4</v>
      </c>
      <c r="BU521" s="119" t="n"/>
      <c r="BV521" s="119" t="n"/>
      <c r="BW521" s="119" t="n"/>
      <c r="BX521" s="119" t="n"/>
      <c r="BY521" s="119" t="n"/>
      <c r="BZ521" s="119" t="inlineStr">
        <is>
          <t>Employee</t>
        </is>
      </c>
      <c r="CA521" s="142" t="inlineStr">
        <is>
          <t>S51P</t>
        </is>
      </c>
      <c r="CB521" s="131" t="n">
        <v>1</v>
      </c>
      <c r="CC521" s="143">
        <f>IF(P521&gt;1,1,P521)*CB521</f>
        <v/>
      </c>
      <c r="CD521" s="143" t="n"/>
      <c r="CE521" s="222" t="n">
        <v>39268.16</v>
      </c>
      <c r="CF521" s="86" t="n"/>
      <c r="CG521" s="219" t="n">
        <v>104102.4390243903</v>
      </c>
      <c r="CH521" s="217">
        <f>IF(LOWER(T521)="ILS",12,1)*CG521/VLOOKUP($T521,CPC_USDConversion_xlTbl[[Currency2]:[Units/1 USD]],2,FALSE)</f>
        <v/>
      </c>
      <c r="CI521" s="225">
        <f>AF521</f>
        <v/>
      </c>
      <c r="CJ521" s="225">
        <f>IFERROR(CI521-CH521,"")</f>
        <v/>
      </c>
      <c r="CK521" s="140">
        <f>ROUND(AN521*CC521,-2)</f>
        <v/>
      </c>
      <c r="CL521" s="217">
        <f>CK521/VLOOKUP($T521,'USD Converstion'!$C$7:$D$174,2,FALSE)</f>
        <v/>
      </c>
      <c r="CM521" s="145">
        <f>IF(AD521&gt;X521,1,0)</f>
        <v/>
      </c>
      <c r="CN521" s="225">
        <f>IF(CM521&gt;0,AG521,0)</f>
        <v/>
      </c>
      <c r="CO521" s="225">
        <f>IF(CM521=0,0,AF521)</f>
        <v/>
      </c>
      <c r="CP521" s="146" t="n">
        <v>0</v>
      </c>
      <c r="CQ521" s="147" t="inlineStr">
        <is>
          <t>Regular</t>
        </is>
      </c>
      <c r="CR521" s="225">
        <f>AM521/VLOOKUP(T521,'USD Converstion'!$C$7:$D$174,2,FALSE)</f>
        <v/>
      </c>
      <c r="CS521" s="226">
        <f>AT521</f>
        <v/>
      </c>
      <c r="CT521" s="222" t="n">
        <v>0</v>
      </c>
      <c r="CU521" s="227" t="n"/>
      <c r="CV521" s="145">
        <f>IF(AX521&gt;0,1,0)</f>
        <v/>
      </c>
      <c r="CW521" s="145">
        <f>IF(AY521&gt;0,1,0)</f>
        <v/>
      </c>
      <c r="CX521" s="52" t="n">
        <v>0</v>
      </c>
      <c r="DM521">
        <f>IF(LOWER(T521)="ILS",12,1)*Y521/VLOOKUP($T521,CPC_USDConversion_xlTbl[[Currency2]:[Units/1 USD]],2,FALSE)</f>
        <v/>
      </c>
    </row>
    <row r="522">
      <c r="B522" s="113" t="n">
        <v>104745</v>
      </c>
      <c r="C522" s="113" t="n">
        <v>47299</v>
      </c>
      <c r="D522" s="113" t="n">
        <v>65687</v>
      </c>
      <c r="E522" s="114" t="inlineStr">
        <is>
          <t>Richard Scott</t>
        </is>
      </c>
      <c r="F522" s="152" t="inlineStr">
        <is>
          <t>Channel Account Manager</t>
        </is>
      </c>
      <c r="G522" s="113" t="inlineStr">
        <is>
          <t>UK Channel &amp; Direct Sales</t>
        </is>
      </c>
      <c r="H522" s="113" t="inlineStr">
        <is>
          <t>Michael Wakefield</t>
        </is>
      </c>
      <c r="I522" s="113" t="inlineStr">
        <is>
          <t>Andy Wright</t>
        </is>
      </c>
      <c r="J522" s="114" t="inlineStr">
        <is>
          <t>Thorsten Freitag</t>
        </is>
      </c>
      <c r="K522" s="114" t="inlineStr">
        <is>
          <t>Bruno Darmon</t>
        </is>
      </c>
      <c r="L522" s="113" t="inlineStr">
        <is>
          <t>EMEA Sales</t>
        </is>
      </c>
      <c r="M522" s="115" t="n">
        <v>1</v>
      </c>
      <c r="N522" s="151">
        <f>LEFT(CA522,3)</f>
        <v/>
      </c>
      <c r="O522" s="216" t="n">
        <v>43255</v>
      </c>
      <c r="P522" s="118">
        <f>($D$5-O522)/365</f>
        <v/>
      </c>
      <c r="Q522" s="119">
        <f>Q522</f>
        <v/>
      </c>
      <c r="R522" s="52" t="n"/>
      <c r="S522" s="120" t="inlineStr">
        <is>
          <t>Great Britain</t>
        </is>
      </c>
      <c r="T522" s="120" t="inlineStr">
        <is>
          <t>GBP</t>
        </is>
      </c>
      <c r="U522" s="120" t="n">
        <v>86750</v>
      </c>
      <c r="V522" s="120" t="n">
        <v>37754.54545454545</v>
      </c>
      <c r="W522" s="120" t="n"/>
      <c r="X522" s="120">
        <f>W522+V522+U522</f>
        <v/>
      </c>
      <c r="Y522" s="121" t="n"/>
      <c r="Z522" s="121" t="n"/>
      <c r="AA522" s="122" t="n"/>
      <c r="AB522" s="122" t="n"/>
      <c r="AC522" s="122" t="n"/>
      <c r="AD522" s="123">
        <f>AC522+AB522+AA522</f>
        <v/>
      </c>
      <c r="AE522" s="124">
        <f>IFERROR(AD522/X522-1,"")</f>
        <v/>
      </c>
      <c r="AF522" s="217">
        <f>IF(LOWER(T522)="ILS",12,1)*X522/VLOOKUP($T522,CPC_USDConversion_xlTbl[[Currency2]:[Units/1 USD]],2,FALSE)</f>
        <v/>
      </c>
      <c r="AG522" s="217">
        <f>IF(LOWER(T522)="ILS",12,1)*AD522/VLOOKUP($T522,CPC_USDConversion_xlTbl[[Currency2]:[Units/1 USD]],2,FALSE)</f>
        <v/>
      </c>
      <c r="AH522" s="126">
        <f>AF522/VLOOKUP($S522,'CP$'!$B$5:$D$74,2,FALSE)</f>
        <v/>
      </c>
      <c r="AI522" s="126">
        <f>AG522/VLOOKUP($S522,'CP$'!$B$5:$D$74,2,FALSE)</f>
        <v/>
      </c>
      <c r="AJ522" s="52" t="n"/>
      <c r="AK522" s="127" t="inlineStr">
        <is>
          <t>Sales Variable</t>
        </is>
      </c>
      <c r="AL522" s="218" t="n"/>
      <c r="AM522" s="129" t="n"/>
      <c r="AN522" s="121" t="n"/>
      <c r="AO522" s="130" t="n"/>
      <c r="AP522" s="131">
        <f>IFERROR(AO522/AM522,"")</f>
        <v/>
      </c>
      <c r="AQ522" s="219">
        <f>AO522*CC522</f>
        <v/>
      </c>
      <c r="AR522" s="219" t="n"/>
      <c r="AS522" s="220">
        <f>AQ522-AR522</f>
        <v/>
      </c>
      <c r="AT522" s="217">
        <f>AS522/VLOOKUP($T522,'USD Converstion'!$C$7:$D$174,2,FALSE)</f>
        <v/>
      </c>
      <c r="AU522" s="52" t="n"/>
      <c r="AV522" s="221" t="n">
        <v>43957</v>
      </c>
      <c r="AW522" s="222" t="n">
        <v>9844.844660194174</v>
      </c>
      <c r="AX522" s="222" t="n"/>
      <c r="AY522" s="223" t="n"/>
      <c r="AZ522" s="52" t="n"/>
      <c r="BA522" s="137" t="n"/>
      <c r="BB522" s="138" t="inlineStr">
        <is>
          <t xml:space="preserve"> </t>
        </is>
      </c>
      <c r="BC522" s="52" t="n"/>
      <c r="BD522" s="219" t="n">
        <v>60000</v>
      </c>
      <c r="BE522" s="219" t="n">
        <v>40000</v>
      </c>
      <c r="BF522" s="219" t="n"/>
      <c r="BG522" s="120">
        <f>BF522+BE522+BD522</f>
        <v/>
      </c>
      <c r="BH522" s="217">
        <f>IF(LOWER(T522)="ILS",12,1)*BG522/VLOOKUP($T522,CPC_USDConversion_xlTbl[[Currency2]:[Units/1 USD]],2,FALSE)</f>
        <v/>
      </c>
      <c r="BI522" s="224">
        <f>BH522/VLOOKUP($S522,'CP$'!$B$5:$D$74,2,FALSE)</f>
        <v/>
      </c>
      <c r="BJ522" s="140" t="n">
        <v>70000</v>
      </c>
      <c r="BK522" s="140" t="n">
        <v>130000</v>
      </c>
      <c r="BL522" s="141">
        <f>IFERROR(U522/X522,"")</f>
        <v/>
      </c>
      <c r="BM522" s="141">
        <f>IFERROR(V522/X522,"")</f>
        <v/>
      </c>
      <c r="BN522" s="141">
        <f>IFERROR(W522/X522,"")</f>
        <v/>
      </c>
      <c r="BO522" s="141">
        <f>IFERROR(AA522/AD522,"")</f>
        <v/>
      </c>
      <c r="BP522" s="141">
        <f>IFERROR(AB522/AD522,"")</f>
        <v/>
      </c>
      <c r="BQ522" s="141">
        <f>IFERROR(AC522/AD522,"")</f>
        <v/>
      </c>
      <c r="BR522" s="119" t="n">
        <v>2</v>
      </c>
      <c r="BS522" s="119" t="n">
        <v>3</v>
      </c>
      <c r="BT522" s="119" t="n">
        <v>4</v>
      </c>
      <c r="BU522" s="119" t="n"/>
      <c r="BV522" s="119" t="n"/>
      <c r="BW522" s="119" t="n"/>
      <c r="BX522" s="119" t="n"/>
      <c r="BY522" s="119" t="n"/>
      <c r="BZ522" s="119" t="inlineStr">
        <is>
          <t>Employee</t>
        </is>
      </c>
      <c r="CA522" s="142" t="inlineStr">
        <is>
          <t>S51P</t>
        </is>
      </c>
      <c r="CB522" s="131" t="n">
        <v>1</v>
      </c>
      <c r="CC522" s="143">
        <f>IF(P522&gt;1,1,P522)*CB522</f>
        <v/>
      </c>
      <c r="CD522" s="143" t="n"/>
      <c r="CE522" s="222" t="n">
        <v>11253.68</v>
      </c>
      <c r="CF522" s="86" t="n"/>
      <c r="CG522" s="219" t="n">
        <v>100687.8048780488</v>
      </c>
      <c r="CH522" s="217">
        <f>IF(LOWER(T522)="ILS",12,1)*CG522/VLOOKUP($T522,CPC_USDConversion_xlTbl[[Currency2]:[Units/1 USD]],2,FALSE)</f>
        <v/>
      </c>
      <c r="CI522" s="225">
        <f>AF522</f>
        <v/>
      </c>
      <c r="CJ522" s="225">
        <f>IFERROR(CI522-CH522,"")</f>
        <v/>
      </c>
      <c r="CK522" s="140">
        <f>ROUND(AN522*CC522,-2)</f>
        <v/>
      </c>
      <c r="CL522" s="217">
        <f>CK522/VLOOKUP($T522,'USD Converstion'!$C$7:$D$174,2,FALSE)</f>
        <v/>
      </c>
      <c r="CM522" s="145">
        <f>IF(AD522&gt;X522,1,0)</f>
        <v/>
      </c>
      <c r="CN522" s="225">
        <f>IF(CM522&gt;0,AG522,0)</f>
        <v/>
      </c>
      <c r="CO522" s="225">
        <f>IF(CM522=0,0,AF522)</f>
        <v/>
      </c>
      <c r="CP522" s="146" t="n">
        <v>0</v>
      </c>
      <c r="CQ522" s="147" t="inlineStr">
        <is>
          <t>Regular</t>
        </is>
      </c>
      <c r="CR522" s="225">
        <f>AM522/VLOOKUP(T522,'USD Converstion'!$C$7:$D$174,2,FALSE)</f>
        <v/>
      </c>
      <c r="CS522" s="226">
        <f>AT522</f>
        <v/>
      </c>
      <c r="CT522" s="222" t="n">
        <v>0</v>
      </c>
      <c r="CU522" s="227" t="n"/>
      <c r="CV522" s="145">
        <f>IF(AX522&gt;0,1,0)</f>
        <v/>
      </c>
      <c r="CW522" s="145">
        <f>IF(AY522&gt;0,1,0)</f>
        <v/>
      </c>
      <c r="CX522" s="52" t="n">
        <v>0</v>
      </c>
      <c r="DM522">
        <f>IF(LOWER(T522)="ILS",12,1)*Y522/VLOOKUP($T522,CPC_USDConversion_xlTbl[[Currency2]:[Units/1 USD]],2,FALSE)</f>
        <v/>
      </c>
    </row>
    <row r="523">
      <c r="B523" s="113" t="n">
        <v>108403</v>
      </c>
      <c r="C523" s="113" t="n">
        <v>97373</v>
      </c>
      <c r="D523" s="113" t="n">
        <v>58484</v>
      </c>
      <c r="E523" s="114" t="inlineStr">
        <is>
          <t>Sarah Watson</t>
        </is>
      </c>
      <c r="F523" s="152" t="inlineStr">
        <is>
          <t>Account Manager</t>
        </is>
      </c>
      <c r="G523" s="113" t="inlineStr">
        <is>
          <t>UK Channel &amp; Direct Sales</t>
        </is>
      </c>
      <c r="H523" s="113" t="inlineStr">
        <is>
          <t>Michael Wakefield</t>
        </is>
      </c>
      <c r="I523" s="113" t="inlineStr">
        <is>
          <t>Andy Wright</t>
        </is>
      </c>
      <c r="J523" s="114" t="inlineStr">
        <is>
          <t>Thorsten Freitag</t>
        </is>
      </c>
      <c r="K523" s="114" t="inlineStr">
        <is>
          <t>Bruno Darmon</t>
        </is>
      </c>
      <c r="L523" s="113" t="inlineStr">
        <is>
          <t>EMEA Sales</t>
        </is>
      </c>
      <c r="M523" s="115" t="n">
        <v>1</v>
      </c>
      <c r="N523" s="151">
        <f>LEFT(CA523,3)</f>
        <v/>
      </c>
      <c r="O523" s="216" t="n">
        <v>43345</v>
      </c>
      <c r="P523" s="118">
        <f>($D$5-O523)/365</f>
        <v/>
      </c>
      <c r="Q523" s="119">
        <f>Q523</f>
        <v/>
      </c>
      <c r="R523" s="52" t="n"/>
      <c r="S523" s="120" t="inlineStr">
        <is>
          <t>Great Britain</t>
        </is>
      </c>
      <c r="T523" s="120" t="inlineStr">
        <is>
          <t>GBP</t>
        </is>
      </c>
      <c r="U523" s="120" t="n">
        <v>109925</v>
      </c>
      <c r="V523" s="120" t="n">
        <v>48990.90909090909</v>
      </c>
      <c r="W523" s="120" t="n"/>
      <c r="X523" s="120">
        <f>W523+V523+U523</f>
        <v/>
      </c>
      <c r="Y523" s="121" t="n"/>
      <c r="Z523" s="121" t="n"/>
      <c r="AA523" s="122" t="n"/>
      <c r="AB523" s="122" t="n"/>
      <c r="AC523" s="122" t="n"/>
      <c r="AD523" s="123">
        <f>AC523+AB523+AA523</f>
        <v/>
      </c>
      <c r="AE523" s="124">
        <f>IFERROR(AD523/X523-1,"")</f>
        <v/>
      </c>
      <c r="AF523" s="217">
        <f>IF(LOWER(T523)="ILS",12,1)*X523/VLOOKUP($T523,CPC_USDConversion_xlTbl[[Currency2]:[Units/1 USD]],2,FALSE)</f>
        <v/>
      </c>
      <c r="AG523" s="217">
        <f>IF(LOWER(T523)="ILS",12,1)*AD523/VLOOKUP($T523,CPC_USDConversion_xlTbl[[Currency2]:[Units/1 USD]],2,FALSE)</f>
        <v/>
      </c>
      <c r="AH523" s="126">
        <f>AF523/VLOOKUP($S523,'CP$'!$B$5:$D$74,2,FALSE)</f>
        <v/>
      </c>
      <c r="AI523" s="126">
        <f>AG523/VLOOKUP($S523,'CP$'!$B$5:$D$74,2,FALSE)</f>
        <v/>
      </c>
      <c r="AJ523" s="52" t="n"/>
      <c r="AK523" s="127" t="inlineStr">
        <is>
          <t>Sales Variable</t>
        </is>
      </c>
      <c r="AL523" s="218" t="n"/>
      <c r="AM523" s="129" t="n"/>
      <c r="AN523" s="121" t="n"/>
      <c r="AO523" s="130" t="n"/>
      <c r="AP523" s="131">
        <f>IFERROR(AO523/AM523,"")</f>
        <v/>
      </c>
      <c r="AQ523" s="219">
        <f>AO523*CC523</f>
        <v/>
      </c>
      <c r="AR523" s="219" t="n"/>
      <c r="AS523" s="220">
        <f>AQ523-AR523</f>
        <v/>
      </c>
      <c r="AT523" s="217">
        <f>AS523/VLOOKUP($T523,'USD Converstion'!$C$7:$D$174,2,FALSE)</f>
        <v/>
      </c>
      <c r="AU523" s="52" t="n"/>
      <c r="AV523" s="221" t="n">
        <v>43957</v>
      </c>
      <c r="AW523" s="222" t="n">
        <v>9844.844660194174</v>
      </c>
      <c r="AX523" s="222" t="n"/>
      <c r="AY523" s="223" t="n"/>
      <c r="AZ523" s="52" t="n"/>
      <c r="BA523" s="137" t="n"/>
      <c r="BB523" s="138" t="inlineStr">
        <is>
          <t xml:space="preserve"> </t>
        </is>
      </c>
      <c r="BC523" s="52" t="n"/>
      <c r="BD523" s="219" t="n">
        <v>78000</v>
      </c>
      <c r="BE523" s="219" t="n">
        <v>52000</v>
      </c>
      <c r="BF523" s="219" t="n"/>
      <c r="BG523" s="120">
        <f>BF523+BE523+BD523</f>
        <v/>
      </c>
      <c r="BH523" s="217">
        <f>IF(LOWER(T523)="ILS",12,1)*BG523/VLOOKUP($T523,CPC_USDConversion_xlTbl[[Currency2]:[Units/1 USD]],2,FALSE)</f>
        <v/>
      </c>
      <c r="BI523" s="224">
        <f>BH523/VLOOKUP($S523,'CP$'!$B$5:$D$74,2,FALSE)</f>
        <v/>
      </c>
      <c r="BJ523" s="140" t="n">
        <v>120000</v>
      </c>
      <c r="BK523" s="140" t="n">
        <v>185000</v>
      </c>
      <c r="BL523" s="141">
        <f>IFERROR(U523/X523,"")</f>
        <v/>
      </c>
      <c r="BM523" s="141">
        <f>IFERROR(V523/X523,"")</f>
        <v/>
      </c>
      <c r="BN523" s="141">
        <f>IFERROR(W523/X523,"")</f>
        <v/>
      </c>
      <c r="BO523" s="141">
        <f>IFERROR(AA523/AD523,"")</f>
        <v/>
      </c>
      <c r="BP523" s="141">
        <f>IFERROR(AB523/AD523,"")</f>
        <v/>
      </c>
      <c r="BQ523" s="141">
        <f>IFERROR(AC523/AD523,"")</f>
        <v/>
      </c>
      <c r="BR523" s="119" t="n">
        <v>4</v>
      </c>
      <c r="BS523" s="119" t="n">
        <v>4</v>
      </c>
      <c r="BT523" s="119" t="n">
        <v>4</v>
      </c>
      <c r="BU523" s="119" t="n"/>
      <c r="BV523" s="119" t="n"/>
      <c r="BW523" s="119" t="n"/>
      <c r="BX523" s="119" t="n"/>
      <c r="BY523" s="119" t="n"/>
      <c r="BZ523" s="119" t="inlineStr">
        <is>
          <t>Employee</t>
        </is>
      </c>
      <c r="CA523" s="142" t="inlineStr">
        <is>
          <t>S43P</t>
        </is>
      </c>
      <c r="CB523" s="131" t="n">
        <v>1</v>
      </c>
      <c r="CC523" s="143">
        <f>IF(P523&gt;1,1,P523)*CB523</f>
        <v/>
      </c>
      <c r="CD523" s="143" t="n"/>
      <c r="CE523" s="222" t="n">
        <v>22267.92</v>
      </c>
      <c r="CF523" s="86" t="n"/>
      <c r="CG523" s="219" t="n">
        <v>130834.1463414634</v>
      </c>
      <c r="CH523" s="217">
        <f>IF(LOWER(T523)="ILS",12,1)*CG523/VLOOKUP($T523,CPC_USDConversion_xlTbl[[Currency2]:[Units/1 USD]],2,FALSE)</f>
        <v/>
      </c>
      <c r="CI523" s="225">
        <f>AF523</f>
        <v/>
      </c>
      <c r="CJ523" s="225">
        <f>IFERROR(CI523-CH523,"")</f>
        <v/>
      </c>
      <c r="CK523" s="140">
        <f>ROUND(AN523*CC523,-2)</f>
        <v/>
      </c>
      <c r="CL523" s="217">
        <f>CK523/VLOOKUP($T523,'USD Converstion'!$C$7:$D$174,2,FALSE)</f>
        <v/>
      </c>
      <c r="CM523" s="145">
        <f>IF(AD523&gt;X523,1,0)</f>
        <v/>
      </c>
      <c r="CN523" s="225">
        <f>IF(CM523&gt;0,AG523,0)</f>
        <v/>
      </c>
      <c r="CO523" s="225">
        <f>IF(CM523=0,0,AF523)</f>
        <v/>
      </c>
      <c r="CP523" s="146" t="n">
        <v>0</v>
      </c>
      <c r="CQ523" s="147" t="inlineStr">
        <is>
          <t>Regular</t>
        </is>
      </c>
      <c r="CR523" s="225">
        <f>AM523/VLOOKUP(T523,'USD Converstion'!$C$7:$D$174,2,FALSE)</f>
        <v/>
      </c>
      <c r="CS523" s="226">
        <f>AT523</f>
        <v/>
      </c>
      <c r="CT523" s="222" t="n">
        <v>0</v>
      </c>
      <c r="CU523" s="227" t="n"/>
      <c r="CV523" s="145">
        <f>IF(AX523&gt;0,1,0)</f>
        <v/>
      </c>
      <c r="CW523" s="145">
        <f>IF(AY523&gt;0,1,0)</f>
        <v/>
      </c>
      <c r="CX523" s="52" t="n">
        <v>0</v>
      </c>
      <c r="DM523">
        <f>IF(LOWER(T523)="ILS",12,1)*Y523/VLOOKUP($T523,CPC_USDConversion_xlTbl[[Currency2]:[Units/1 USD]],2,FALSE)</f>
        <v/>
      </c>
    </row>
    <row r="524">
      <c r="B524" s="113" t="n">
        <v>13155</v>
      </c>
      <c r="C524" s="113" t="n">
        <v>70689</v>
      </c>
      <c r="D524" s="113" t="n">
        <v>42498</v>
      </c>
      <c r="E524" s="114" t="inlineStr">
        <is>
          <t>Adil Syed</t>
        </is>
      </c>
      <c r="F524" s="152" t="inlineStr">
        <is>
          <t>Technical Support Engineer (T3)</t>
        </is>
      </c>
      <c r="G524" s="113" t="inlineStr">
        <is>
          <t>TAC India</t>
        </is>
      </c>
      <c r="H524" s="113" t="inlineStr">
        <is>
          <t>Amita Tiwari</t>
        </is>
      </c>
      <c r="I524" s="113" t="inlineStr">
        <is>
          <t>Amit Lewenhoff</t>
        </is>
      </c>
      <c r="J524" s="114" t="inlineStr">
        <is>
          <t>Sharon Elmashaly</t>
        </is>
      </c>
      <c r="K524" s="114" t="inlineStr">
        <is>
          <t>Sharon Elmashaly</t>
        </is>
      </c>
      <c r="L524" s="113" t="inlineStr">
        <is>
          <t>TAC</t>
        </is>
      </c>
      <c r="M524" s="115" t="n">
        <v>1</v>
      </c>
      <c r="N524" s="151">
        <f>LEFT(CA524,3)</f>
        <v/>
      </c>
      <c r="O524" s="216" t="n">
        <v>43178</v>
      </c>
      <c r="P524" s="118">
        <f>($D$5-O524)/365</f>
        <v/>
      </c>
      <c r="Q524" s="119">
        <f>Q524</f>
        <v/>
      </c>
      <c r="R524" s="52" t="n"/>
      <c r="S524" s="120" t="inlineStr">
        <is>
          <t>India</t>
        </is>
      </c>
      <c r="T524" s="120" t="inlineStr">
        <is>
          <t>INR</t>
        </is>
      </c>
      <c r="U524" s="120" t="n">
        <v>1147000</v>
      </c>
      <c r="V524" s="120" t="n"/>
      <c r="W524" s="120" t="n"/>
      <c r="X524" s="120">
        <f>W524+V524+U524</f>
        <v/>
      </c>
      <c r="Y524" s="121" t="n">
        <v>110000</v>
      </c>
      <c r="Z524" s="121" t="n"/>
      <c r="AA524" s="122" t="n"/>
      <c r="AB524" s="122" t="n"/>
      <c r="AC524" s="122" t="n"/>
      <c r="AD524" s="123">
        <f>AC524+AB524+AA524</f>
        <v/>
      </c>
      <c r="AE524" s="124">
        <f>IFERROR(AD524/X524-1,"")</f>
        <v/>
      </c>
      <c r="AF524" s="217">
        <f>IF(LOWER(T524)="ILS",12,1)*X524/VLOOKUP($T524,CPC_USDConversion_xlTbl[[Currency2]:[Units/1 USD]],2,FALSE)</f>
        <v/>
      </c>
      <c r="AG524" s="217">
        <f>IF(LOWER(T524)="ILS",12,1)*AD524/VLOOKUP($T524,CPC_USDConversion_xlTbl[[Currency2]:[Units/1 USD]],2,FALSE)</f>
        <v/>
      </c>
      <c r="AH524" s="126">
        <f>AF524/VLOOKUP($S524,'CP$'!$B$5:$D$74,2,FALSE)</f>
        <v/>
      </c>
      <c r="AI524" s="126">
        <f>AG524/VLOOKUP($S524,'CP$'!$B$5:$D$74,2,FALSE)</f>
        <v/>
      </c>
      <c r="AJ524" s="52" t="n"/>
      <c r="AK524" s="127" t="inlineStr">
        <is>
          <t>Regular</t>
        </is>
      </c>
      <c r="AL524" s="218" t="n">
        <v>100000</v>
      </c>
      <c r="AM524" s="129" t="n"/>
      <c r="AN524" s="121" t="n">
        <v>0</v>
      </c>
      <c r="AO524" s="130" t="n"/>
      <c r="AP524" s="131">
        <f>IFERROR(AO524/AM524,"")</f>
        <v/>
      </c>
      <c r="AQ524" s="219">
        <f>AO524*CC524</f>
        <v/>
      </c>
      <c r="AR524" s="219" t="n"/>
      <c r="AS524" s="220">
        <f>AQ524-AR524</f>
        <v/>
      </c>
      <c r="AT524" s="217">
        <f>AS524/VLOOKUP($T524,'USD Converstion'!$C$7:$D$174,2,FALSE)</f>
        <v/>
      </c>
      <c r="AU524" s="52" t="n"/>
      <c r="AV524" s="221" t="n"/>
      <c r="AW524" s="222" t="n"/>
      <c r="AX524" s="222" t="n"/>
      <c r="AY524" s="223" t="n"/>
      <c r="AZ524" s="52" t="n"/>
      <c r="BA524" s="137" t="inlineStr">
        <is>
          <t>November, 2020 - Organization change from JS:T53P to JS:T51P || June, 2020 - Organization change from JS:T53P, Title:Technical Support Engineer (T2), Yearly Salary:735000, Total Compensation:735000 to JS:255P, Title:Technical Support Engineer (T3), Yearly Salary:910,000, Total Compensation:910000</t>
        </is>
      </c>
      <c r="BB524" s="138" t="inlineStr">
        <is>
          <t xml:space="preserve"> </t>
        </is>
      </c>
      <c r="BC524" s="52" t="n"/>
      <c r="BD524" s="219" t="n">
        <v>650000</v>
      </c>
      <c r="BE524" s="219" t="n"/>
      <c r="BF524" s="219" t="n"/>
      <c r="BG524" s="120">
        <f>BF524+BE524+BD524</f>
        <v/>
      </c>
      <c r="BH524" s="217">
        <f>IF(LOWER(T524)="ILS",12,1)*BG524/VLOOKUP($T524,CPC_USDConversion_xlTbl[[Currency2]:[Units/1 USD]],2,FALSE)</f>
        <v/>
      </c>
      <c r="BI524" s="224">
        <f>BH524/VLOOKUP($S524,'CP$'!$B$5:$D$74,2,FALSE)</f>
        <v/>
      </c>
      <c r="BJ524" s="140" t="n">
        <v>900000</v>
      </c>
      <c r="BK524" s="140" t="n">
        <v>1800000</v>
      </c>
      <c r="BL524" s="141">
        <f>IFERROR(U524/X524,"")</f>
        <v/>
      </c>
      <c r="BM524" s="141">
        <f>IFERROR(V524/X524,"")</f>
        <v/>
      </c>
      <c r="BN524" s="141">
        <f>IFERROR(W524/X524,"")</f>
        <v/>
      </c>
      <c r="BO524" s="141">
        <f>IFERROR(AA524/AD524,"")</f>
        <v/>
      </c>
      <c r="BP524" s="141">
        <f>IFERROR(AB524/AD524,"")</f>
        <v/>
      </c>
      <c r="BQ524" s="141">
        <f>IFERROR(AC524/AD524,"")</f>
        <v/>
      </c>
      <c r="BR524" s="119" t="n">
        <v>3</v>
      </c>
      <c r="BS524" s="119" t="n">
        <v>5</v>
      </c>
      <c r="BT524" s="119" t="n">
        <v>3</v>
      </c>
      <c r="BU524" s="119" t="n">
        <v>3</v>
      </c>
      <c r="BV524" s="119" t="n"/>
      <c r="BW524" s="119" t="n"/>
      <c r="BX524" s="119" t="n"/>
      <c r="BY524" s="119" t="n"/>
      <c r="BZ524" s="119" t="inlineStr">
        <is>
          <t>Employee</t>
        </is>
      </c>
      <c r="CA524" s="142" t="inlineStr">
        <is>
          <t>T51P</t>
        </is>
      </c>
      <c r="CB524" s="131" t="n">
        <v>1</v>
      </c>
      <c r="CC524" s="143">
        <f>IF(P524&gt;1,1,P524)*CB524</f>
        <v/>
      </c>
      <c r="CD524" s="143" t="n"/>
      <c r="CE524" s="222" t="n"/>
      <c r="CF524" s="86" t="n"/>
      <c r="CG524" s="219" t="n">
        <v>888004.8780487806</v>
      </c>
      <c r="CH524" s="217">
        <f>IF(LOWER(T524)="ILS",12,1)*CG524/VLOOKUP($T524,CPC_USDConversion_xlTbl[[Currency2]:[Units/1 USD]],2,FALSE)</f>
        <v/>
      </c>
      <c r="CI524" s="225">
        <f>AF524</f>
        <v/>
      </c>
      <c r="CJ524" s="225">
        <f>IFERROR(CI524-CH524,"")</f>
        <v/>
      </c>
      <c r="CK524" s="140">
        <f>ROUND(AN524*CC524,-2)</f>
        <v/>
      </c>
      <c r="CL524" s="217">
        <f>CK524/VLOOKUP($T524,'USD Converstion'!$C$7:$D$174,2,FALSE)</f>
        <v/>
      </c>
      <c r="CM524" s="145">
        <f>IF(AD524&gt;X524,1,0)</f>
        <v/>
      </c>
      <c r="CN524" s="225">
        <f>IF(CM524&gt;0,AG524,0)</f>
        <v/>
      </c>
      <c r="CO524" s="225">
        <f>IF(CM524=0,0,AF524)</f>
        <v/>
      </c>
      <c r="CP524" s="146" t="n">
        <v>0</v>
      </c>
      <c r="CQ524" s="147" t="inlineStr">
        <is>
          <t>Regular</t>
        </is>
      </c>
      <c r="CR524" s="225">
        <f>AM524/VLOOKUP(T524,'USD Converstion'!$C$7:$D$174,2,FALSE)</f>
        <v/>
      </c>
      <c r="CS524" s="226">
        <f>AT524</f>
        <v/>
      </c>
      <c r="CT524" s="222" t="n">
        <v>0</v>
      </c>
      <c r="CU524" s="227" t="n"/>
      <c r="CV524" s="145">
        <f>IF(AX524&gt;0,1,0)</f>
        <v/>
      </c>
      <c r="CW524" s="145">
        <f>IF(AY524&gt;0,1,0)</f>
        <v/>
      </c>
      <c r="CX524" s="52" t="n">
        <v>0</v>
      </c>
      <c r="DM524">
        <f>IF(LOWER(T524)="ILS",12,1)*Y524/VLOOKUP($T524,CPC_USDConversion_xlTbl[[Currency2]:[Units/1 USD]],2,FALSE)</f>
        <v/>
      </c>
    </row>
    <row r="525">
      <c r="B525" s="113" t="n">
        <v>134894</v>
      </c>
      <c r="C525" s="113" t="n">
        <v>107857</v>
      </c>
      <c r="D525" s="113" t="n"/>
      <c r="E525" s="114" t="inlineStr">
        <is>
          <t>Amita Tiwari</t>
        </is>
      </c>
      <c r="F525" s="152" t="inlineStr">
        <is>
          <t>Head of India TAC</t>
        </is>
      </c>
      <c r="G525" s="113" t="inlineStr">
        <is>
          <t>APAC TAC</t>
        </is>
      </c>
      <c r="H525" s="113" t="inlineStr">
        <is>
          <t>Amit Lewenhoff</t>
        </is>
      </c>
      <c r="I525" s="113" t="inlineStr">
        <is>
          <t>Amit Lewenhoff</t>
        </is>
      </c>
      <c r="J525" s="114" t="inlineStr">
        <is>
          <t>Sharon Elmashaly</t>
        </is>
      </c>
      <c r="K525" s="114" t="inlineStr">
        <is>
          <t>Sharon Elmashaly</t>
        </is>
      </c>
      <c r="L525" s="113" t="inlineStr">
        <is>
          <t>TAC</t>
        </is>
      </c>
      <c r="M525" s="115" t="n">
        <v>1</v>
      </c>
      <c r="N525" s="151">
        <f>LEFT(CA525,3)</f>
        <v/>
      </c>
      <c r="O525" s="216" t="n">
        <v>42321</v>
      </c>
      <c r="P525" s="118">
        <f>($D$5-O525)/365</f>
        <v/>
      </c>
      <c r="Q525" s="119">
        <f>Q525</f>
        <v/>
      </c>
      <c r="R525" s="52" t="n"/>
      <c r="S525" s="120" t="inlineStr">
        <is>
          <t>India</t>
        </is>
      </c>
      <c r="T525" s="120" t="inlineStr">
        <is>
          <t>INR</t>
        </is>
      </c>
      <c r="U525" s="120" t="n">
        <v>5259500</v>
      </c>
      <c r="V525" s="120" t="n"/>
      <c r="W525" s="120" t="n"/>
      <c r="X525" s="120">
        <f>W525+V525+U525</f>
        <v/>
      </c>
      <c r="Y525" s="121" t="n"/>
      <c r="Z525" s="121" t="n"/>
      <c r="AA525" s="122" t="n"/>
      <c r="AB525" s="122" t="n"/>
      <c r="AC525" s="122" t="n"/>
      <c r="AD525" s="123">
        <f>AC525+AB525+AA525</f>
        <v/>
      </c>
      <c r="AE525" s="124">
        <f>IFERROR(AD525/X525-1,"")</f>
        <v/>
      </c>
      <c r="AF525" s="217">
        <f>IF(LOWER(T525)="ILS",12,1)*X525/VLOOKUP($T525,CPC_USDConversion_xlTbl[[Currency2]:[Units/1 USD]],2,FALSE)</f>
        <v/>
      </c>
      <c r="AG525" s="217">
        <f>IF(LOWER(T525)="ILS",12,1)*AD525/VLOOKUP($T525,CPC_USDConversion_xlTbl[[Currency2]:[Units/1 USD]],2,FALSE)</f>
        <v/>
      </c>
      <c r="AH525" s="126">
        <f>AF525/VLOOKUP($S525,'CP$'!$B$5:$D$74,2,FALSE)</f>
        <v/>
      </c>
      <c r="AI525" s="126">
        <f>AG525/VLOOKUP($S525,'CP$'!$B$5:$D$74,2,FALSE)</f>
        <v/>
      </c>
      <c r="AJ525" s="52" t="n"/>
      <c r="AK525" s="127" t="inlineStr">
        <is>
          <t>Regular</t>
        </is>
      </c>
      <c r="AL525" s="218" t="n">
        <v>550000</v>
      </c>
      <c r="AM525" s="129" t="n"/>
      <c r="AN525" s="121" t="n"/>
      <c r="AO525" s="130" t="n"/>
      <c r="AP525" s="131">
        <f>IFERROR(AO525/AM525,"")</f>
        <v/>
      </c>
      <c r="AQ525" s="219">
        <f>AO525*CC525</f>
        <v/>
      </c>
      <c r="AR525" s="219" t="n"/>
      <c r="AS525" s="220">
        <f>AQ525-AR525</f>
        <v/>
      </c>
      <c r="AT525" s="217">
        <f>AS525/VLOOKUP($T525,'USD Converstion'!$C$7:$D$174,2,FALSE)</f>
        <v/>
      </c>
      <c r="AU525" s="52" t="n"/>
      <c r="AV525" s="221" t="n">
        <v>43984</v>
      </c>
      <c r="AW525" s="222" t="n">
        <v>34099.18446601942</v>
      </c>
      <c r="AX525" s="222" t="n"/>
      <c r="AY525" s="223" t="n"/>
      <c r="AZ525" s="52" t="n"/>
      <c r="BA525" s="137" t="inlineStr">
        <is>
          <t>June, 2020 - Title change from Title:India TAC Manager, Yearly Salary:3800000, Total Compensation:3800000 to Title:Head of India TAC, RSU:35000, Yearly Salary:4200000, Total Compensation:4200000</t>
        </is>
      </c>
      <c r="BB525" s="138" t="inlineStr">
        <is>
          <t xml:space="preserve"> </t>
        </is>
      </c>
      <c r="BC525" s="52" t="n"/>
      <c r="BD525" s="219" t="n">
        <v>3500000</v>
      </c>
      <c r="BE525" s="219" t="n"/>
      <c r="BF525" s="219" t="n"/>
      <c r="BG525" s="120">
        <f>BF525+BE525+BD525</f>
        <v/>
      </c>
      <c r="BH525" s="217">
        <f>IF(LOWER(T525)="ILS",12,1)*BG525/VLOOKUP($T525,CPC_USDConversion_xlTbl[[Currency2]:[Units/1 USD]],2,FALSE)</f>
        <v/>
      </c>
      <c r="BI525" s="224">
        <f>BH525/VLOOKUP($S525,'CP$'!$B$5:$D$74,2,FALSE)</f>
        <v/>
      </c>
      <c r="BJ525" s="140" t="n">
        <v>2800000</v>
      </c>
      <c r="BK525" s="140" t="n">
        <v>5000000</v>
      </c>
      <c r="BL525" s="141">
        <f>IFERROR(U525/X525,"")</f>
        <v/>
      </c>
      <c r="BM525" s="141">
        <f>IFERROR(V525/X525,"")</f>
        <v/>
      </c>
      <c r="BN525" s="141">
        <f>IFERROR(W525/X525,"")</f>
        <v/>
      </c>
      <c r="BO525" s="141">
        <f>IFERROR(AA525/AD525,"")</f>
        <v/>
      </c>
      <c r="BP525" s="141">
        <f>IFERROR(AB525/AD525,"")</f>
        <v/>
      </c>
      <c r="BQ525" s="141">
        <f>IFERROR(AC525/AD525,"")</f>
        <v/>
      </c>
      <c r="BR525" s="119" t="n">
        <v>4</v>
      </c>
      <c r="BS525" s="119" t="n">
        <v>5</v>
      </c>
      <c r="BT525" s="119" t="n">
        <v>4</v>
      </c>
      <c r="BU525" s="119" t="n"/>
      <c r="BV525" s="119" t="n"/>
      <c r="BW525" s="119" t="n"/>
      <c r="BX525" s="119" t="n"/>
      <c r="BY525" s="119" t="n"/>
      <c r="BZ525" s="119" t="inlineStr">
        <is>
          <t>Employee</t>
        </is>
      </c>
      <c r="CA525" s="142" t="inlineStr">
        <is>
          <t>T31M</t>
        </is>
      </c>
      <c r="CB525" s="131" t="n">
        <v>1</v>
      </c>
      <c r="CC525" s="143">
        <f>IF(P525&gt;1,1,P525)*CB525</f>
        <v/>
      </c>
      <c r="CD525" s="143" t="n"/>
      <c r="CE525" s="222" t="n">
        <v>65606.56</v>
      </c>
      <c r="CF525" s="86" t="n"/>
      <c r="CG525" s="219" t="n">
        <v>4097760.975609757</v>
      </c>
      <c r="CH525" s="217">
        <f>IF(LOWER(T525)="ILS",12,1)*CG525/VLOOKUP($T525,CPC_USDConversion_xlTbl[[Currency2]:[Units/1 USD]],2,FALSE)</f>
        <v/>
      </c>
      <c r="CI525" s="225">
        <f>AF525</f>
        <v/>
      </c>
      <c r="CJ525" s="225">
        <f>IFERROR(CI525-CH525,"")</f>
        <v/>
      </c>
      <c r="CK525" s="140">
        <f>ROUND(AN525*CC525,-2)</f>
        <v/>
      </c>
      <c r="CL525" s="217">
        <f>CK525/VLOOKUP($T525,'USD Converstion'!$C$7:$D$174,2,FALSE)</f>
        <v/>
      </c>
      <c r="CM525" s="145">
        <f>IF(AD525&gt;X525,1,0)</f>
        <v/>
      </c>
      <c r="CN525" s="225">
        <f>IF(CM525&gt;0,AG525,0)</f>
        <v/>
      </c>
      <c r="CO525" s="225">
        <f>IF(CM525=0,0,AF525)</f>
        <v/>
      </c>
      <c r="CP525" s="146" t="n">
        <v>0</v>
      </c>
      <c r="CQ525" s="147" t="inlineStr">
        <is>
          <t>Regular</t>
        </is>
      </c>
      <c r="CR525" s="225">
        <f>AM525/VLOOKUP(T525,'USD Converstion'!$C$7:$D$174,2,FALSE)</f>
        <v/>
      </c>
      <c r="CS525" s="226">
        <f>AT525</f>
        <v/>
      </c>
      <c r="CT525" s="222" t="n">
        <v>0</v>
      </c>
      <c r="CU525" s="227" t="n"/>
      <c r="CV525" s="145">
        <f>IF(AX525&gt;0,1,0)</f>
        <v/>
      </c>
      <c r="CW525" s="145">
        <f>IF(AY525&gt;0,1,0)</f>
        <v/>
      </c>
      <c r="CX525" s="52" t="n">
        <v>0</v>
      </c>
      <c r="DM525">
        <f>IF(LOWER(T525)="ILS",12,1)*Y525/VLOOKUP($T525,CPC_USDConversion_xlTbl[[Currency2]:[Units/1 USD]],2,FALSE)</f>
        <v/>
      </c>
    </row>
    <row r="526">
      <c r="B526" s="113" t="n">
        <v>130120</v>
      </c>
      <c r="C526" s="113" t="n">
        <v>29991</v>
      </c>
      <c r="D526" s="113" t="n">
        <v>29939</v>
      </c>
      <c r="E526" s="114" t="inlineStr">
        <is>
          <t>Amogha Chandrashekar</t>
        </is>
      </c>
      <c r="F526" s="152" t="inlineStr">
        <is>
          <t>Technical Support Engineer (T3)</t>
        </is>
      </c>
      <c r="G526" s="113" t="inlineStr">
        <is>
          <t>TAC India</t>
        </is>
      </c>
      <c r="H526" s="113" t="inlineStr">
        <is>
          <t>Amita Tiwari</t>
        </is>
      </c>
      <c r="I526" s="113" t="inlineStr">
        <is>
          <t>Amit Lewenhoff</t>
        </is>
      </c>
      <c r="J526" s="114" t="inlineStr">
        <is>
          <t>Sharon Elmashaly</t>
        </is>
      </c>
      <c r="K526" s="114" t="inlineStr">
        <is>
          <t>Sharon Elmashaly</t>
        </is>
      </c>
      <c r="L526" s="113" t="inlineStr">
        <is>
          <t>TAC</t>
        </is>
      </c>
      <c r="M526" s="115" t="n">
        <v>1</v>
      </c>
      <c r="N526" s="151">
        <f>LEFT(CA526,3)</f>
        <v/>
      </c>
      <c r="O526" s="216" t="n">
        <v>43313</v>
      </c>
      <c r="P526" s="118">
        <f>($D$5-O526)/365</f>
        <v/>
      </c>
      <c r="Q526" s="119">
        <f>Q526</f>
        <v/>
      </c>
      <c r="R526" s="52" t="n"/>
      <c r="S526" s="120" t="inlineStr">
        <is>
          <t>India</t>
        </is>
      </c>
      <c r="T526" s="120" t="inlineStr">
        <is>
          <t>INR</t>
        </is>
      </c>
      <c r="U526" s="120" t="n">
        <v>1509500</v>
      </c>
      <c r="V526" s="120" t="n"/>
      <c r="W526" s="120" t="n"/>
      <c r="X526" s="120">
        <f>W526+V526+U526</f>
        <v/>
      </c>
      <c r="Y526" s="121" t="n"/>
      <c r="Z526" s="121" t="n"/>
      <c r="AA526" s="122" t="n"/>
      <c r="AB526" s="122" t="n"/>
      <c r="AC526" s="122" t="n"/>
      <c r="AD526" s="123">
        <f>AC526+AB526+AA526</f>
        <v/>
      </c>
      <c r="AE526" s="124">
        <f>IFERROR(AD526/X526-1,"")</f>
        <v/>
      </c>
      <c r="AF526" s="217">
        <f>IF(LOWER(T526)="ILS",12,1)*X526/VLOOKUP($T526,CPC_USDConversion_xlTbl[[Currency2]:[Units/1 USD]],2,FALSE)</f>
        <v/>
      </c>
      <c r="AG526" s="217">
        <f>IF(LOWER(T526)="ILS",12,1)*AD526/VLOOKUP($T526,CPC_USDConversion_xlTbl[[Currency2]:[Units/1 USD]],2,FALSE)</f>
        <v/>
      </c>
      <c r="AH526" s="126">
        <f>AF526/VLOOKUP($S526,'CP$'!$B$5:$D$74,2,FALSE)</f>
        <v/>
      </c>
      <c r="AI526" s="126">
        <f>AG526/VLOOKUP($S526,'CP$'!$B$5:$D$74,2,FALSE)</f>
        <v/>
      </c>
      <c r="AJ526" s="52" t="n"/>
      <c r="AK526" s="127" t="inlineStr">
        <is>
          <t>Regular</t>
        </is>
      </c>
      <c r="AL526" s="218" t="n">
        <v>100000</v>
      </c>
      <c r="AM526" s="129" t="n"/>
      <c r="AN526" s="121" t="n"/>
      <c r="AO526" s="130" t="n"/>
      <c r="AP526" s="131">
        <f>IFERROR(AO526/AM526,"")</f>
        <v/>
      </c>
      <c r="AQ526" s="219">
        <f>AO526*CC526</f>
        <v/>
      </c>
      <c r="AR526" s="219" t="n"/>
      <c r="AS526" s="220">
        <f>AQ526-AR526</f>
        <v/>
      </c>
      <c r="AT526" s="217">
        <f>AS526/VLOOKUP($T526,'USD Converstion'!$C$7:$D$174,2,FALSE)</f>
        <v/>
      </c>
      <c r="AU526" s="52" t="n"/>
      <c r="AV526" s="221" t="n">
        <v>43957</v>
      </c>
      <c r="AW526" s="222" t="n">
        <v>7588.242718446602</v>
      </c>
      <c r="AX526" s="222" t="n"/>
      <c r="AY526" s="223" t="n"/>
      <c r="AZ526" s="52" t="n"/>
      <c r="BA526" s="137" t="inlineStr">
        <is>
          <t>June, 2020 - Organization change from Team:Tausif Khaleel - India TAC- Afternoon Team, Title:Technical Support Engineer (T2), Yearly Salary:1120000, Total Compensation:1120000 to Team:Nishigandh Joshi - HE+ MGMT Weekday Afternoon, Title:Technical Support Engineer (T3), Yearly Salary:1200000, Total Compensation:1200000</t>
        </is>
      </c>
      <c r="BB526" s="138" t="inlineStr">
        <is>
          <t xml:space="preserve"> </t>
        </is>
      </c>
      <c r="BC526" s="52" t="n"/>
      <c r="BD526" s="219" t="n">
        <v>1050000</v>
      </c>
      <c r="BE526" s="219" t="n"/>
      <c r="BF526" s="219" t="n"/>
      <c r="BG526" s="120">
        <f>BF526+BE526+BD526</f>
        <v/>
      </c>
      <c r="BH526" s="217">
        <f>IF(LOWER(T526)="ILS",12,1)*BG526/VLOOKUP($T526,CPC_USDConversion_xlTbl[[Currency2]:[Units/1 USD]],2,FALSE)</f>
        <v/>
      </c>
      <c r="BI526" s="224">
        <f>BH526/VLOOKUP($S526,'CP$'!$B$5:$D$74,2,FALSE)</f>
        <v/>
      </c>
      <c r="BJ526" s="140" t="n">
        <v>900000</v>
      </c>
      <c r="BK526" s="140" t="n">
        <v>1800000</v>
      </c>
      <c r="BL526" s="141">
        <f>IFERROR(U526/X526,"")</f>
        <v/>
      </c>
      <c r="BM526" s="141">
        <f>IFERROR(V526/X526,"")</f>
        <v/>
      </c>
      <c r="BN526" s="141">
        <f>IFERROR(W526/X526,"")</f>
        <v/>
      </c>
      <c r="BO526" s="141">
        <f>IFERROR(AA526/AD526,"")</f>
        <v/>
      </c>
      <c r="BP526" s="141">
        <f>IFERROR(AB526/AD526,"")</f>
        <v/>
      </c>
      <c r="BQ526" s="141">
        <f>IFERROR(AC526/AD526,"")</f>
        <v/>
      </c>
      <c r="BR526" s="119" t="n">
        <v>3</v>
      </c>
      <c r="BS526" s="119" t="n">
        <v>3</v>
      </c>
      <c r="BT526" s="119" t="n">
        <v>4</v>
      </c>
      <c r="BU526" s="119" t="n"/>
      <c r="BV526" s="119" t="n"/>
      <c r="BW526" s="119" t="n"/>
      <c r="BX526" s="119" t="n"/>
      <c r="BY526" s="119" t="n"/>
      <c r="BZ526" s="119" t="inlineStr">
        <is>
          <t>Employee</t>
        </is>
      </c>
      <c r="CA526" s="142" t="inlineStr">
        <is>
          <t>T51P</t>
        </is>
      </c>
      <c r="CB526" s="131" t="n">
        <v>1</v>
      </c>
      <c r="CC526" s="143">
        <f>IF(P526&gt;1,1,P526)*CB526</f>
        <v/>
      </c>
      <c r="CD526" s="143" t="n"/>
      <c r="CE526" s="222" t="n">
        <v>8619.84</v>
      </c>
      <c r="CF526" s="86" t="n"/>
      <c r="CG526" s="219" t="n">
        <v>1170931.707317073</v>
      </c>
      <c r="CH526" s="217">
        <f>IF(LOWER(T526)="ILS",12,1)*CG526/VLOOKUP($T526,CPC_USDConversion_xlTbl[[Currency2]:[Units/1 USD]],2,FALSE)</f>
        <v/>
      </c>
      <c r="CI526" s="225">
        <f>AF526</f>
        <v/>
      </c>
      <c r="CJ526" s="225">
        <f>IFERROR(CI526-CH526,"")</f>
        <v/>
      </c>
      <c r="CK526" s="140">
        <f>ROUND(AN526*CC526,-2)</f>
        <v/>
      </c>
      <c r="CL526" s="217">
        <f>CK526/VLOOKUP($T526,'USD Converstion'!$C$7:$D$174,2,FALSE)</f>
        <v/>
      </c>
      <c r="CM526" s="145">
        <f>IF(AD526&gt;X526,1,0)</f>
        <v/>
      </c>
      <c r="CN526" s="225">
        <f>IF(CM526&gt;0,AG526,0)</f>
        <v/>
      </c>
      <c r="CO526" s="225">
        <f>IF(CM526=0,0,AF526)</f>
        <v/>
      </c>
      <c r="CP526" s="146" t="n">
        <v>0</v>
      </c>
      <c r="CQ526" s="147" t="inlineStr">
        <is>
          <t>Regular</t>
        </is>
      </c>
      <c r="CR526" s="225">
        <f>AM526/VLOOKUP(T526,'USD Converstion'!$C$7:$D$174,2,FALSE)</f>
        <v/>
      </c>
      <c r="CS526" s="226">
        <f>AT526</f>
        <v/>
      </c>
      <c r="CT526" s="222" t="n">
        <v>0</v>
      </c>
      <c r="CU526" s="227" t="n"/>
      <c r="CV526" s="145">
        <f>IF(AX526&gt;0,1,0)</f>
        <v/>
      </c>
      <c r="CW526" s="145">
        <f>IF(AY526&gt;0,1,0)</f>
        <v/>
      </c>
      <c r="CX526" s="52" t="n">
        <v>0</v>
      </c>
      <c r="DM526">
        <f>IF(LOWER(T526)="ILS",12,1)*Y526/VLOOKUP($T526,CPC_USDConversion_xlTbl[[Currency2]:[Units/1 USD]],2,FALSE)</f>
        <v/>
      </c>
    </row>
    <row r="527">
      <c r="B527" s="113" t="n">
        <v>132524</v>
      </c>
      <c r="C527" s="113" t="n">
        <v>92011</v>
      </c>
      <c r="D527" s="113" t="n"/>
      <c r="E527" s="114" t="inlineStr">
        <is>
          <t>Hideaki Furuhashi</t>
        </is>
      </c>
      <c r="F527" s="152" t="inlineStr">
        <is>
          <t xml:space="preserve">Diamond Services Engineer </t>
        </is>
      </c>
      <c r="G527" s="113" t="inlineStr">
        <is>
          <t>APAC TAC</t>
        </is>
      </c>
      <c r="H527" s="113" t="inlineStr">
        <is>
          <t>Amit Lewenhoff</t>
        </is>
      </c>
      <c r="I527" s="113" t="inlineStr">
        <is>
          <t>Amit Lewenhoff</t>
        </is>
      </c>
      <c r="J527" s="114" t="inlineStr">
        <is>
          <t>Sharon Elmashaly</t>
        </is>
      </c>
      <c r="K527" s="114" t="inlineStr">
        <is>
          <t>Sharon Elmashaly</t>
        </is>
      </c>
      <c r="L527" s="113" t="inlineStr">
        <is>
          <t>TAC</t>
        </is>
      </c>
      <c r="M527" s="115" t="n">
        <v>1</v>
      </c>
      <c r="N527" s="151">
        <f>LEFT(CA527,3)</f>
        <v/>
      </c>
      <c r="O527" s="216" t="n">
        <v>40219</v>
      </c>
      <c r="P527" s="118">
        <f>($D$5-O527)/365</f>
        <v/>
      </c>
      <c r="Q527" s="119">
        <f>Q527</f>
        <v/>
      </c>
      <c r="R527" s="52" t="n"/>
      <c r="S527" s="120" t="inlineStr">
        <is>
          <t>Japan</t>
        </is>
      </c>
      <c r="T527" s="120" t="inlineStr">
        <is>
          <t>JPY</t>
        </is>
      </c>
      <c r="U527" s="120" t="n">
        <v>11259500</v>
      </c>
      <c r="V527" s="120" t="n"/>
      <c r="W527" s="120" t="n">
        <v>1000500</v>
      </c>
      <c r="X527" s="120">
        <f>W527+V527+U527</f>
        <v/>
      </c>
      <c r="Y527" s="121" t="n"/>
      <c r="Z527" s="121" t="n"/>
      <c r="AA527" s="122" t="n"/>
      <c r="AB527" s="122" t="n"/>
      <c r="AC527" s="122" t="n"/>
      <c r="AD527" s="123">
        <f>AC527+AB527+AA527</f>
        <v/>
      </c>
      <c r="AE527" s="124">
        <f>IFERROR(AD527/X527-1,"")</f>
        <v/>
      </c>
      <c r="AF527" s="217">
        <f>IF(LOWER(T527)="ILS",12,1)*X527/VLOOKUP($T527,CPC_USDConversion_xlTbl[[Currency2]:[Units/1 USD]],2,FALSE)</f>
        <v/>
      </c>
      <c r="AG527" s="217">
        <f>IF(LOWER(T527)="ILS",12,1)*AD527/VLOOKUP($T527,CPC_USDConversion_xlTbl[[Currency2]:[Units/1 USD]],2,FALSE)</f>
        <v/>
      </c>
      <c r="AH527" s="126">
        <f>AF527/VLOOKUP($S527,'CP$'!$B$5:$D$74,2,FALSE)</f>
        <v/>
      </c>
      <c r="AI527" s="126">
        <f>AG527/VLOOKUP($S527,'CP$'!$B$5:$D$74,2,FALSE)</f>
        <v/>
      </c>
      <c r="AJ527" s="52" t="n"/>
      <c r="AK527" s="127" t="inlineStr">
        <is>
          <t>Target Bonus</t>
        </is>
      </c>
      <c r="AL527" s="218" t="n">
        <v>800000</v>
      </c>
      <c r="AM527" s="129" t="n">
        <v>1050000</v>
      </c>
      <c r="AN527" s="121" t="n"/>
      <c r="AO527" s="130" t="n"/>
      <c r="AP527" s="131">
        <f>IFERROR(AO527/AM527,"")</f>
        <v/>
      </c>
      <c r="AQ527" s="219">
        <f>AO527*CC527</f>
        <v/>
      </c>
      <c r="AR527" s="219" t="n"/>
      <c r="AS527" s="220">
        <f>AQ527-AR527</f>
        <v/>
      </c>
      <c r="AT527" s="217">
        <f>AS527/VLOOKUP($T527,'USD Converstion'!$C$7:$D$174,2,FALSE)</f>
        <v/>
      </c>
      <c r="AU527" s="52" t="n"/>
      <c r="AV527" s="221" t="n">
        <v>43957</v>
      </c>
      <c r="AW527" s="222" t="n">
        <v>34154.60194174758</v>
      </c>
      <c r="AX527" s="222" t="n"/>
      <c r="AY527" s="223" t="n"/>
      <c r="AZ527" s="52" t="n"/>
      <c r="BA527" s="137" t="n"/>
      <c r="BB527" s="138" t="inlineStr">
        <is>
          <t xml:space="preserve"> </t>
        </is>
      </c>
      <c r="BC527" s="52" t="n"/>
      <c r="BD527" s="219" t="n">
        <v>8700000</v>
      </c>
      <c r="BE527" s="219" t="n"/>
      <c r="BF527" s="219" t="n">
        <v>750000</v>
      </c>
      <c r="BG527" s="120">
        <f>BF527+BE527+BD527</f>
        <v/>
      </c>
      <c r="BH527" s="217">
        <f>IF(LOWER(T527)="ILS",12,1)*BG527/VLOOKUP($T527,CPC_USDConversion_xlTbl[[Currency2]:[Units/1 USD]],2,FALSE)</f>
        <v/>
      </c>
      <c r="BI527" s="224">
        <f>BH527/VLOOKUP($S527,'CP$'!$B$5:$D$74,2,FALSE)</f>
        <v/>
      </c>
      <c r="BJ527" s="140" t="n">
        <v>9000000</v>
      </c>
      <c r="BK527" s="140" t="n">
        <v>14000000</v>
      </c>
      <c r="BL527" s="141">
        <f>IFERROR(U527/X527,"")</f>
        <v/>
      </c>
      <c r="BM527" s="141">
        <f>IFERROR(V527/X527,"")</f>
        <v/>
      </c>
      <c r="BN527" s="141">
        <f>IFERROR(W527/X527,"")</f>
        <v/>
      </c>
      <c r="BO527" s="141">
        <f>IFERROR(AA527/AD527,"")</f>
        <v/>
      </c>
      <c r="BP527" s="141">
        <f>IFERROR(AB527/AD527,"")</f>
        <v/>
      </c>
      <c r="BQ527" s="141">
        <f>IFERROR(AC527/AD527,"")</f>
        <v/>
      </c>
      <c r="BR527" s="119" t="n">
        <v>4</v>
      </c>
      <c r="BS527" s="119" t="n">
        <v>5</v>
      </c>
      <c r="BT527" s="119" t="n">
        <v>4</v>
      </c>
      <c r="BU527" s="119" t="n"/>
      <c r="BV527" s="119" t="n"/>
      <c r="BW527" s="119" t="n"/>
      <c r="BX527" s="119" t="n"/>
      <c r="BY527" s="119" t="n"/>
      <c r="BZ527" s="119" t="inlineStr">
        <is>
          <t>Employee</t>
        </is>
      </c>
      <c r="CA527" s="142" t="inlineStr">
        <is>
          <t>T41P</t>
        </is>
      </c>
      <c r="CB527" s="131" t="n">
        <v>1</v>
      </c>
      <c r="CC527" s="143">
        <f>IF(P527&gt;1,1,P527)*CB527</f>
        <v/>
      </c>
      <c r="CD527" s="143" t="n"/>
      <c r="CE527" s="222" t="n">
        <v>50641.56</v>
      </c>
      <c r="CF527" s="86" t="n"/>
      <c r="CG527" s="219" t="n">
        <v>9805078.048780488</v>
      </c>
      <c r="CH527" s="217">
        <f>IF(LOWER(T527)="ILS",12,1)*CG527/VLOOKUP($T527,CPC_USDConversion_xlTbl[[Currency2]:[Units/1 USD]],2,FALSE)</f>
        <v/>
      </c>
      <c r="CI527" s="225">
        <f>AF527</f>
        <v/>
      </c>
      <c r="CJ527" s="225">
        <f>IFERROR(CI527-CH527,"")</f>
        <v/>
      </c>
      <c r="CK527" s="140">
        <f>ROUND(AN527*CC527,-2)</f>
        <v/>
      </c>
      <c r="CL527" s="217">
        <f>CK527/VLOOKUP($T527,'USD Converstion'!$C$7:$D$174,2,FALSE)</f>
        <v/>
      </c>
      <c r="CM527" s="145">
        <f>IF(AD527&gt;X527,1,0)</f>
        <v/>
      </c>
      <c r="CN527" s="225">
        <f>IF(CM527&gt;0,AG527,0)</f>
        <v/>
      </c>
      <c r="CO527" s="225">
        <f>IF(CM527=0,0,AF527)</f>
        <v/>
      </c>
      <c r="CP527" s="146" t="n">
        <v>0</v>
      </c>
      <c r="CQ527" s="147" t="inlineStr">
        <is>
          <t>Regular</t>
        </is>
      </c>
      <c r="CR527" s="225">
        <f>AM527/VLOOKUP(T527,'USD Converstion'!$C$7:$D$174,2,FALSE)</f>
        <v/>
      </c>
      <c r="CS527" s="226">
        <f>AT527</f>
        <v/>
      </c>
      <c r="CT527" s="222" t="n">
        <v>0</v>
      </c>
      <c r="CU527" s="227" t="n"/>
      <c r="CV527" s="145">
        <f>IF(AX527&gt;0,1,0)</f>
        <v/>
      </c>
      <c r="CW527" s="145">
        <f>IF(AY527&gt;0,1,0)</f>
        <v/>
      </c>
      <c r="CX527" s="52" t="n">
        <v>0</v>
      </c>
      <c r="DM527">
        <f>IF(LOWER(T527)="ILS",12,1)*Y527/VLOOKUP($T527,CPC_USDConversion_xlTbl[[Currency2]:[Units/1 USD]],2,FALSE)</f>
        <v/>
      </c>
    </row>
    <row r="528">
      <c r="B528" s="113" t="n">
        <v>106545</v>
      </c>
      <c r="C528" s="113" t="n">
        <v>39884</v>
      </c>
      <c r="D528" s="113" t="n">
        <v>77213</v>
      </c>
      <c r="E528" s="114" t="inlineStr">
        <is>
          <t>Hugo Zhao</t>
        </is>
      </c>
      <c r="F528" s="152" t="inlineStr">
        <is>
          <t xml:space="preserve">China TAC Team Leader </t>
        </is>
      </c>
      <c r="G528" s="113" t="inlineStr">
        <is>
          <t>APAC TAC</t>
        </is>
      </c>
      <c r="H528" s="113" t="inlineStr">
        <is>
          <t>Amit Lewenhoff</t>
        </is>
      </c>
      <c r="I528" s="113" t="inlineStr">
        <is>
          <t>Amit Lewenhoff</t>
        </is>
      </c>
      <c r="J528" s="114" t="inlineStr">
        <is>
          <t>Sharon Elmashaly</t>
        </is>
      </c>
      <c r="K528" s="114" t="inlineStr">
        <is>
          <t>Sharon Elmashaly</t>
        </is>
      </c>
      <c r="L528" s="113" t="inlineStr">
        <is>
          <t>TAC</t>
        </is>
      </c>
      <c r="M528" s="115" t="n">
        <v>1</v>
      </c>
      <c r="N528" s="151">
        <f>LEFT(CA528,3)</f>
        <v/>
      </c>
      <c r="O528" s="216" t="n">
        <v>43234</v>
      </c>
      <c r="P528" s="118">
        <f>($D$5-O528)/365</f>
        <v/>
      </c>
      <c r="Q528" s="119">
        <f>Q528</f>
        <v/>
      </c>
      <c r="R528" s="52" t="n"/>
      <c r="S528" s="120" t="inlineStr">
        <is>
          <t>China</t>
        </is>
      </c>
      <c r="T528" s="120" t="inlineStr">
        <is>
          <t>CNY</t>
        </is>
      </c>
      <c r="U528" s="120" t="n">
        <v>428250</v>
      </c>
      <c r="V528" s="120" t="n"/>
      <c r="W528" s="120" t="n"/>
      <c r="X528" s="120">
        <f>W528+V528+U528</f>
        <v/>
      </c>
      <c r="Y528" s="121" t="n"/>
      <c r="Z528" s="121" t="n"/>
      <c r="AA528" s="122" t="n"/>
      <c r="AB528" s="122" t="n"/>
      <c r="AC528" s="122" t="n"/>
      <c r="AD528" s="123">
        <f>AC528+AB528+AA528</f>
        <v/>
      </c>
      <c r="AE528" s="124">
        <f>IFERROR(AD528/X528-1,"")</f>
        <v/>
      </c>
      <c r="AF528" s="217">
        <f>IF(LOWER(T528)="ILS",12,1)*X528/VLOOKUP($T528,CPC_USDConversion_xlTbl[[Currency2]:[Units/1 USD]],2,FALSE)</f>
        <v/>
      </c>
      <c r="AG528" s="217">
        <f>IF(LOWER(T528)="ILS",12,1)*AD528/VLOOKUP($T528,CPC_USDConversion_xlTbl[[Currency2]:[Units/1 USD]],2,FALSE)</f>
        <v/>
      </c>
      <c r="AH528" s="126">
        <f>AF528/VLOOKUP($S528,'CP$'!$B$5:$D$74,2,FALSE)</f>
        <v/>
      </c>
      <c r="AI528" s="126">
        <f>AG528/VLOOKUP($S528,'CP$'!$B$5:$D$74,2,FALSE)</f>
        <v/>
      </c>
      <c r="AJ528" s="52" t="n"/>
      <c r="AK528" s="127" t="inlineStr">
        <is>
          <t>Regular</t>
        </is>
      </c>
      <c r="AL528" s="218" t="n">
        <v>30000</v>
      </c>
      <c r="AM528" s="129" t="n"/>
      <c r="AN528" s="121" t="n"/>
      <c r="AO528" s="130" t="n"/>
      <c r="AP528" s="131">
        <f>IFERROR(AO528/AM528,"")</f>
        <v/>
      </c>
      <c r="AQ528" s="219">
        <f>AO528*CC528</f>
        <v/>
      </c>
      <c r="AR528" s="219" t="n"/>
      <c r="AS528" s="220">
        <f>AQ528-AR528</f>
        <v/>
      </c>
      <c r="AT528" s="217">
        <f>AS528/VLOOKUP($T528,'USD Converstion'!$C$7:$D$174,2,FALSE)</f>
        <v/>
      </c>
      <c r="AU528" s="52" t="n"/>
      <c r="AV528" s="221" t="n">
        <v>43957</v>
      </c>
      <c r="AW528" s="222" t="n">
        <v>14665.76699029126</v>
      </c>
      <c r="AX528" s="222" t="n"/>
      <c r="AY528" s="223" t="n"/>
      <c r="AZ528" s="52" t="n"/>
      <c r="BA528" s="137" t="inlineStr">
        <is>
          <t>December, 2020 - JS change from T51M to T41M</t>
        </is>
      </c>
      <c r="BB528" s="138" t="inlineStr">
        <is>
          <t xml:space="preserve"> </t>
        </is>
      </c>
      <c r="BC528" s="52" t="n"/>
      <c r="BD528" s="219" t="n">
        <v>335000</v>
      </c>
      <c r="BE528" s="219" t="n"/>
      <c r="BF528" s="219" t="n"/>
      <c r="BG528" s="120">
        <f>BF528+BE528+BD528</f>
        <v/>
      </c>
      <c r="BH528" s="217">
        <f>IF(LOWER(T528)="ILS",12,1)*BG528/VLOOKUP($T528,CPC_USDConversion_xlTbl[[Currency2]:[Units/1 USD]],2,FALSE)</f>
        <v/>
      </c>
      <c r="BI528" s="224">
        <f>BH528/VLOOKUP($S528,'CP$'!$B$5:$D$74,2,FALSE)</f>
        <v/>
      </c>
      <c r="BJ528" s="140" t="n">
        <v>300000</v>
      </c>
      <c r="BK528" s="140" t="n">
        <v>500000</v>
      </c>
      <c r="BL528" s="141">
        <f>IFERROR(U528/X528,"")</f>
        <v/>
      </c>
      <c r="BM528" s="141">
        <f>IFERROR(V528/X528,"")</f>
        <v/>
      </c>
      <c r="BN528" s="141">
        <f>IFERROR(W528/X528,"")</f>
        <v/>
      </c>
      <c r="BO528" s="141">
        <f>IFERROR(AA528/AD528,"")</f>
        <v/>
      </c>
      <c r="BP528" s="141">
        <f>IFERROR(AB528/AD528,"")</f>
        <v/>
      </c>
      <c r="BQ528" s="141">
        <f>IFERROR(AC528/AD528,"")</f>
        <v/>
      </c>
      <c r="BR528" s="119" t="n">
        <v>4</v>
      </c>
      <c r="BS528" s="119" t="n">
        <v>4</v>
      </c>
      <c r="BT528" s="119" t="n">
        <v>4</v>
      </c>
      <c r="BU528" s="119" t="n"/>
      <c r="BV528" s="119" t="n"/>
      <c r="BW528" s="119" t="n"/>
      <c r="BX528" s="119" t="n"/>
      <c r="BY528" s="119" t="n"/>
      <c r="BZ528" s="119" t="inlineStr">
        <is>
          <t>Employee</t>
        </is>
      </c>
      <c r="CA528" s="142" t="inlineStr">
        <is>
          <t>T41M</t>
        </is>
      </c>
      <c r="CB528" s="131" t="n">
        <v>1</v>
      </c>
      <c r="CC528" s="143">
        <f>IF(P528&gt;1,1,P528)*CB528</f>
        <v/>
      </c>
      <c r="CD528" s="143" t="n"/>
      <c r="CE528" s="222" t="n">
        <v>16880.52</v>
      </c>
      <c r="CF528" s="86" t="n"/>
      <c r="CG528" s="219" t="n">
        <v>327029.2682926829</v>
      </c>
      <c r="CH528" s="217">
        <f>IF(LOWER(T528)="ILS",12,1)*CG528/VLOOKUP($T528,CPC_USDConversion_xlTbl[[Currency2]:[Units/1 USD]],2,FALSE)</f>
        <v/>
      </c>
      <c r="CI528" s="225">
        <f>AF528</f>
        <v/>
      </c>
      <c r="CJ528" s="225">
        <f>IFERROR(CI528-CH528,"")</f>
        <v/>
      </c>
      <c r="CK528" s="140">
        <f>ROUND(AN528*CC528,-2)</f>
        <v/>
      </c>
      <c r="CL528" s="217">
        <f>CK528/VLOOKUP($T528,'USD Converstion'!$C$7:$D$174,2,FALSE)</f>
        <v/>
      </c>
      <c r="CM528" s="145">
        <f>IF(AD528&gt;X528,1,0)</f>
        <v/>
      </c>
      <c r="CN528" s="225">
        <f>IF(CM528&gt;0,AG528,0)</f>
        <v/>
      </c>
      <c r="CO528" s="225">
        <f>IF(CM528=0,0,AF528)</f>
        <v/>
      </c>
      <c r="CP528" s="146" t="n">
        <v>0</v>
      </c>
      <c r="CQ528" s="147" t="inlineStr">
        <is>
          <t>Regular</t>
        </is>
      </c>
      <c r="CR528" s="225">
        <f>AM528/VLOOKUP(T528,'USD Converstion'!$C$7:$D$174,2,FALSE)</f>
        <v/>
      </c>
      <c r="CS528" s="226">
        <f>AT528</f>
        <v/>
      </c>
      <c r="CT528" s="222" t="n">
        <v>0</v>
      </c>
      <c r="CU528" s="227" t="n"/>
      <c r="CV528" s="145">
        <f>IF(AX528&gt;0,1,0)</f>
        <v/>
      </c>
      <c r="CW528" s="145">
        <f>IF(AY528&gt;0,1,0)</f>
        <v/>
      </c>
      <c r="CX528" s="52" t="n">
        <v>0</v>
      </c>
      <c r="DM528">
        <f>IF(LOWER(T528)="ILS",12,1)*Y528/VLOOKUP($T528,CPC_USDConversion_xlTbl[[Currency2]:[Units/1 USD]],2,FALSE)</f>
        <v/>
      </c>
    </row>
    <row r="529">
      <c r="B529" s="113" t="n">
        <v>136508</v>
      </c>
      <c r="C529" s="113" t="n">
        <v>25922</v>
      </c>
      <c r="D529" s="113" t="n">
        <v>40346</v>
      </c>
      <c r="E529" s="114" t="inlineStr">
        <is>
          <t>Jalaj Katyal</t>
        </is>
      </c>
      <c r="F529" s="152" t="inlineStr">
        <is>
          <t>Technical Support Engineer (T2)</t>
        </is>
      </c>
      <c r="G529" s="113" t="inlineStr">
        <is>
          <t>TAC India</t>
        </is>
      </c>
      <c r="H529" s="113" t="inlineStr">
        <is>
          <t>Amita Tiwari</t>
        </is>
      </c>
      <c r="I529" s="113" t="inlineStr">
        <is>
          <t>Amit Lewenhoff</t>
        </is>
      </c>
      <c r="J529" s="114" t="inlineStr">
        <is>
          <t>Sharon Elmashaly</t>
        </is>
      </c>
      <c r="K529" s="114" t="inlineStr">
        <is>
          <t>Sharon Elmashaly</t>
        </is>
      </c>
      <c r="L529" s="113" t="inlineStr">
        <is>
          <t>TAC</t>
        </is>
      </c>
      <c r="M529" s="115" t="n">
        <v>1</v>
      </c>
      <c r="N529" s="151">
        <f>LEFT(CA529,3)</f>
        <v/>
      </c>
      <c r="O529" s="216" t="n">
        <v>43941</v>
      </c>
      <c r="P529" s="118">
        <f>($D$5-O529)/365</f>
        <v/>
      </c>
      <c r="Q529" s="119">
        <f>Q529</f>
        <v/>
      </c>
      <c r="R529" s="52" t="n"/>
      <c r="S529" s="120" t="inlineStr">
        <is>
          <t>India</t>
        </is>
      </c>
      <c r="T529" s="120" t="inlineStr">
        <is>
          <t>INR</t>
        </is>
      </c>
      <c r="U529" s="120" t="n">
        <v>1197000</v>
      </c>
      <c r="V529" s="120" t="n"/>
      <c r="W529" s="120" t="n"/>
      <c r="X529" s="120">
        <f>W529+V529+U529</f>
        <v/>
      </c>
      <c r="Y529" s="121" t="n"/>
      <c r="Z529" s="121" t="n"/>
      <c r="AA529" s="122" t="n"/>
      <c r="AB529" s="122" t="n"/>
      <c r="AC529" s="122" t="n"/>
      <c r="AD529" s="123">
        <f>AC529+AB529+AA529</f>
        <v/>
      </c>
      <c r="AE529" s="124">
        <f>IFERROR(AD529/X529-1,"")</f>
        <v/>
      </c>
      <c r="AF529" s="217">
        <f>IF(LOWER(T529)="ILS",12,1)*X529/VLOOKUP($T529,CPC_USDConversion_xlTbl[[Currency2]:[Units/1 USD]],2,FALSE)</f>
        <v/>
      </c>
      <c r="AG529" s="217">
        <f>IF(LOWER(T529)="ILS",12,1)*AD529/VLOOKUP($T529,CPC_USDConversion_xlTbl[[Currency2]:[Units/1 USD]],2,FALSE)</f>
        <v/>
      </c>
      <c r="AH529" s="126">
        <f>AF529/VLOOKUP($S529,'CP$'!$B$5:$D$74,2,FALSE)</f>
        <v/>
      </c>
      <c r="AI529" s="126">
        <f>AG529/VLOOKUP($S529,'CP$'!$B$5:$D$74,2,FALSE)</f>
        <v/>
      </c>
      <c r="AJ529" s="52" t="n"/>
      <c r="AK529" s="127" t="inlineStr">
        <is>
          <t>Regular</t>
        </is>
      </c>
      <c r="AL529" s="218" t="n"/>
      <c r="AM529" s="129" t="n"/>
      <c r="AN529" s="121" t="n"/>
      <c r="AO529" s="130" t="n"/>
      <c r="AP529" s="131">
        <f>IFERROR(AO529/AM529,"")</f>
        <v/>
      </c>
      <c r="AQ529" s="219">
        <f>AO529*CC529</f>
        <v/>
      </c>
      <c r="AR529" s="219" t="n"/>
      <c r="AS529" s="220">
        <f>AQ529-AR529</f>
        <v/>
      </c>
      <c r="AT529" s="217">
        <f>AS529/VLOOKUP($T529,'USD Converstion'!$C$7:$D$174,2,FALSE)</f>
        <v/>
      </c>
      <c r="AU529" s="52" t="n"/>
      <c r="AV529" s="221" t="n"/>
      <c r="AW529" s="222" t="n"/>
      <c r="AX529" s="222" t="n"/>
      <c r="AY529" s="223" t="n"/>
      <c r="AZ529" s="52" t="n"/>
      <c r="BA529" s="137" t="inlineStr">
        <is>
          <t>June, 2020 - Organization change from Team:Amita Tiwari - TAC India to Team:Nishigandh Joshi - HE+ MGMT Weekday Afternoon</t>
        </is>
      </c>
      <c r="BB529" s="138" t="inlineStr">
        <is>
          <t xml:space="preserve"> </t>
        </is>
      </c>
      <c r="BC529" s="52" t="n"/>
      <c r="BD529" s="219" t="n"/>
      <c r="BE529" s="219" t="n"/>
      <c r="BF529" s="219" t="n"/>
      <c r="BG529" s="120">
        <f>BF529+BE529+BD529</f>
        <v/>
      </c>
      <c r="BH529" s="217">
        <f>IF(LOWER(T529)="ILS",12,1)*BG529/VLOOKUP($T529,CPC_USDConversion_xlTbl[[Currency2]:[Units/1 USD]],2,FALSE)</f>
        <v/>
      </c>
      <c r="BI529" s="224">
        <f>BH529/VLOOKUP($S529,'CP$'!$B$5:$D$74,2,FALSE)</f>
        <v/>
      </c>
      <c r="BJ529" s="140" t="n">
        <v>500000</v>
      </c>
      <c r="BK529" s="140" t="n">
        <v>950000</v>
      </c>
      <c r="BL529" s="141">
        <f>IFERROR(U529/X529,"")</f>
        <v/>
      </c>
      <c r="BM529" s="141">
        <f>IFERROR(V529/X529,"")</f>
        <v/>
      </c>
      <c r="BN529" s="141">
        <f>IFERROR(W529/X529,"")</f>
        <v/>
      </c>
      <c r="BO529" s="141">
        <f>IFERROR(AA529/AD529,"")</f>
        <v/>
      </c>
      <c r="BP529" s="141">
        <f>IFERROR(AB529/AD529,"")</f>
        <v/>
      </c>
      <c r="BQ529" s="141">
        <f>IFERROR(AC529/AD529,"")</f>
        <v/>
      </c>
      <c r="BR529" s="119" t="n"/>
      <c r="BS529" s="119" t="n"/>
      <c r="BT529" s="119" t="n">
        <v>3</v>
      </c>
      <c r="BU529" s="119" t="n"/>
      <c r="BV529" s="119" t="n"/>
      <c r="BW529" s="119" t="n"/>
      <c r="BX529" s="119" t="n"/>
      <c r="BY529" s="119" t="n"/>
      <c r="BZ529" s="119" t="inlineStr">
        <is>
          <t>Employee</t>
        </is>
      </c>
      <c r="CA529" s="142" t="inlineStr">
        <is>
          <t>T61P</t>
        </is>
      </c>
      <c r="CB529" s="131" t="n">
        <v>1</v>
      </c>
      <c r="CC529" s="143">
        <f>IF(P529&gt;1,1,P529)*CB529</f>
        <v/>
      </c>
      <c r="CD529" s="143" t="n"/>
      <c r="CE529" s="222" t="n"/>
      <c r="CF529" s="86" t="n"/>
      <c r="CG529" s="219" t="n">
        <v>927029.2682926831</v>
      </c>
      <c r="CH529" s="217">
        <f>IF(LOWER(T529)="ILS",12,1)*CG529/VLOOKUP($T529,CPC_USDConversion_xlTbl[[Currency2]:[Units/1 USD]],2,FALSE)</f>
        <v/>
      </c>
      <c r="CI529" s="225">
        <f>AF529</f>
        <v/>
      </c>
      <c r="CJ529" s="225">
        <f>IFERROR(CI529-CH529,"")</f>
        <v/>
      </c>
      <c r="CK529" s="140">
        <f>ROUND(AN529*CC529,-2)</f>
        <v/>
      </c>
      <c r="CL529" s="217">
        <f>CK529/VLOOKUP($T529,'USD Converstion'!$C$7:$D$174,2,FALSE)</f>
        <v/>
      </c>
      <c r="CM529" s="145">
        <f>IF(AD529&gt;X529,1,0)</f>
        <v/>
      </c>
      <c r="CN529" s="225">
        <f>IF(CM529&gt;0,AG529,0)</f>
        <v/>
      </c>
      <c r="CO529" s="225">
        <f>IF(CM529=0,0,AF529)</f>
        <v/>
      </c>
      <c r="CP529" s="146" t="n">
        <v>0</v>
      </c>
      <c r="CQ529" s="147" t="inlineStr">
        <is>
          <t>Regular</t>
        </is>
      </c>
      <c r="CR529" s="225">
        <f>AM529/VLOOKUP(T529,'USD Converstion'!$C$7:$D$174,2,FALSE)</f>
        <v/>
      </c>
      <c r="CS529" s="226">
        <f>AT529</f>
        <v/>
      </c>
      <c r="CT529" s="222" t="n">
        <v>0</v>
      </c>
      <c r="CU529" s="227" t="n"/>
      <c r="CV529" s="145">
        <f>IF(AX529&gt;0,1,0)</f>
        <v/>
      </c>
      <c r="CW529" s="145">
        <f>IF(AY529&gt;0,1,0)</f>
        <v/>
      </c>
      <c r="CX529" s="52" t="n">
        <v>0</v>
      </c>
      <c r="DM529">
        <f>IF(LOWER(T529)="ILS",12,1)*Y529/VLOOKUP($T529,CPC_USDConversion_xlTbl[[Currency2]:[Units/1 USD]],2,FALSE)</f>
        <v/>
      </c>
    </row>
    <row r="530">
      <c r="B530" s="113" t="n">
        <v>134970</v>
      </c>
      <c r="C530" s="113" t="n">
        <v>92536</v>
      </c>
      <c r="D530" s="113" t="n">
        <v>108769</v>
      </c>
      <c r="E530" s="114" t="inlineStr">
        <is>
          <t>Lei Liu</t>
        </is>
      </c>
      <c r="F530" s="152" t="inlineStr">
        <is>
          <t>Escalation Engineer</t>
        </is>
      </c>
      <c r="G530" s="113" t="inlineStr">
        <is>
          <t>APAC TAC</t>
        </is>
      </c>
      <c r="H530" s="113" t="inlineStr">
        <is>
          <t>Amit Lewenhoff</t>
        </is>
      </c>
      <c r="I530" s="113" t="inlineStr">
        <is>
          <t>Amit Lewenhoff</t>
        </is>
      </c>
      <c r="J530" s="114" t="inlineStr">
        <is>
          <t>Sharon Elmashaly</t>
        </is>
      </c>
      <c r="K530" s="114" t="inlineStr">
        <is>
          <t>Sharon Elmashaly</t>
        </is>
      </c>
      <c r="L530" s="113" t="inlineStr">
        <is>
          <t>TAC</t>
        </is>
      </c>
      <c r="M530" s="115" t="n">
        <v>1</v>
      </c>
      <c r="N530" s="151">
        <f>LEFT(CA530,3)</f>
        <v/>
      </c>
      <c r="O530" s="216" t="n">
        <v>42307</v>
      </c>
      <c r="P530" s="118">
        <f>($D$5-O530)/365</f>
        <v/>
      </c>
      <c r="Q530" s="119">
        <f>Q530</f>
        <v/>
      </c>
      <c r="R530" s="52" t="n"/>
      <c r="S530" s="120" t="inlineStr">
        <is>
          <t>China</t>
        </is>
      </c>
      <c r="T530" s="120" t="inlineStr">
        <is>
          <t>CNY</t>
        </is>
      </c>
      <c r="U530" s="120" t="n">
        <v>547000</v>
      </c>
      <c r="V530" s="120" t="n"/>
      <c r="W530" s="120" t="n"/>
      <c r="X530" s="120">
        <f>W530+V530+U530</f>
        <v/>
      </c>
      <c r="Y530" s="121" t="n"/>
      <c r="Z530" s="121" t="n"/>
      <c r="AA530" s="122" t="n"/>
      <c r="AB530" s="122" t="n"/>
      <c r="AC530" s="122" t="n"/>
      <c r="AD530" s="123">
        <f>AC530+AB530+AA530</f>
        <v/>
      </c>
      <c r="AE530" s="124">
        <f>IFERROR(AD530/X530-1,"")</f>
        <v/>
      </c>
      <c r="AF530" s="217">
        <f>IF(LOWER(T530)="ILS",12,1)*X530/VLOOKUP($T530,CPC_USDConversion_xlTbl[[Currency2]:[Units/1 USD]],2,FALSE)</f>
        <v/>
      </c>
      <c r="AG530" s="217">
        <f>IF(LOWER(T530)="ILS",12,1)*AD530/VLOOKUP($T530,CPC_USDConversion_xlTbl[[Currency2]:[Units/1 USD]],2,FALSE)</f>
        <v/>
      </c>
      <c r="AH530" s="126">
        <f>AF530/VLOOKUP($S530,'CP$'!$B$5:$D$74,2,FALSE)</f>
        <v/>
      </c>
      <c r="AI530" s="126">
        <f>AG530/VLOOKUP($S530,'CP$'!$B$5:$D$74,2,FALSE)</f>
        <v/>
      </c>
      <c r="AJ530" s="52" t="n"/>
      <c r="AK530" s="127" t="inlineStr">
        <is>
          <t>Regular</t>
        </is>
      </c>
      <c r="AL530" s="218" t="n">
        <v>50000</v>
      </c>
      <c r="AM530" s="129" t="n"/>
      <c r="AN530" s="121" t="n"/>
      <c r="AO530" s="130" t="n"/>
      <c r="AP530" s="131">
        <f>IFERROR(AO530/AM530,"")</f>
        <v/>
      </c>
      <c r="AQ530" s="219">
        <f>AO530*CC530</f>
        <v/>
      </c>
      <c r="AR530" s="219" t="n"/>
      <c r="AS530" s="220">
        <f>AQ530-AR530</f>
        <v/>
      </c>
      <c r="AT530" s="217">
        <f>AS530/VLOOKUP($T530,'USD Converstion'!$C$7:$D$174,2,FALSE)</f>
        <v/>
      </c>
      <c r="AU530" s="52" t="n"/>
      <c r="AV530" s="221" t="n">
        <v>43615</v>
      </c>
      <c r="AW530" s="222" t="n">
        <v>16705.98058252427</v>
      </c>
      <c r="AX530" s="222" t="n"/>
      <c r="AY530" s="223" t="n"/>
      <c r="AZ530" s="52" t="n"/>
      <c r="BA530" s="137" t="n"/>
      <c r="BB530" s="138" t="inlineStr">
        <is>
          <t xml:space="preserve"> </t>
        </is>
      </c>
      <c r="BC530" s="52" t="n"/>
      <c r="BD530" s="219" t="n">
        <v>400000</v>
      </c>
      <c r="BE530" s="219" t="n"/>
      <c r="BF530" s="219" t="n"/>
      <c r="BG530" s="120">
        <f>BF530+BE530+BD530</f>
        <v/>
      </c>
      <c r="BH530" s="217">
        <f>IF(LOWER(T530)="ILS",12,1)*BG530/VLOOKUP($T530,CPC_USDConversion_xlTbl[[Currency2]:[Units/1 USD]],2,FALSE)</f>
        <v/>
      </c>
      <c r="BI530" s="224">
        <f>BH530/VLOOKUP($S530,'CP$'!$B$5:$D$74,2,FALSE)</f>
        <v/>
      </c>
      <c r="BJ530" s="140" t="n">
        <v>300000</v>
      </c>
      <c r="BK530" s="140" t="n">
        <v>500000</v>
      </c>
      <c r="BL530" s="141">
        <f>IFERROR(U530/X530,"")</f>
        <v/>
      </c>
      <c r="BM530" s="141">
        <f>IFERROR(V530/X530,"")</f>
        <v/>
      </c>
      <c r="BN530" s="141">
        <f>IFERROR(W530/X530,"")</f>
        <v/>
      </c>
      <c r="BO530" s="141">
        <f>IFERROR(AA530/AD530,"")</f>
        <v/>
      </c>
      <c r="BP530" s="141">
        <f>IFERROR(AB530/AD530,"")</f>
        <v/>
      </c>
      <c r="BQ530" s="141">
        <f>IFERROR(AC530/AD530,"")</f>
        <v/>
      </c>
      <c r="BR530" s="119" t="n">
        <v>3</v>
      </c>
      <c r="BS530" s="119" t="n">
        <v>5</v>
      </c>
      <c r="BT530" s="119" t="n">
        <v>4</v>
      </c>
      <c r="BU530" s="119" t="n"/>
      <c r="BV530" s="119" t="n"/>
      <c r="BW530" s="119" t="n"/>
      <c r="BX530" s="119" t="n"/>
      <c r="BY530" s="119" t="n"/>
      <c r="BZ530" s="119" t="inlineStr">
        <is>
          <t>Employee</t>
        </is>
      </c>
      <c r="CA530" s="142" t="inlineStr">
        <is>
          <t>T41P</t>
        </is>
      </c>
      <c r="CB530" s="131" t="n">
        <v>1</v>
      </c>
      <c r="CC530" s="143">
        <f>IF(P530&gt;1,1,P530)*CB530</f>
        <v/>
      </c>
      <c r="CD530" s="143" t="n"/>
      <c r="CE530" s="222" t="n">
        <v>18077.72</v>
      </c>
      <c r="CF530" s="86" t="n"/>
      <c r="CG530" s="219" t="n">
        <v>419712.1951219513</v>
      </c>
      <c r="CH530" s="217">
        <f>IF(LOWER(T530)="ILS",12,1)*CG530/VLOOKUP($T530,CPC_USDConversion_xlTbl[[Currency2]:[Units/1 USD]],2,FALSE)</f>
        <v/>
      </c>
      <c r="CI530" s="225">
        <f>AF530</f>
        <v/>
      </c>
      <c r="CJ530" s="225">
        <f>IFERROR(CI530-CH530,"")</f>
        <v/>
      </c>
      <c r="CK530" s="140">
        <f>ROUND(AN530*CC530,-2)</f>
        <v/>
      </c>
      <c r="CL530" s="217">
        <f>CK530/VLOOKUP($T530,'USD Converstion'!$C$7:$D$174,2,FALSE)</f>
        <v/>
      </c>
      <c r="CM530" s="145">
        <f>IF(AD530&gt;X530,1,0)</f>
        <v/>
      </c>
      <c r="CN530" s="225">
        <f>IF(CM530&gt;0,AG530,0)</f>
        <v/>
      </c>
      <c r="CO530" s="225">
        <f>IF(CM530=0,0,AF530)</f>
        <v/>
      </c>
      <c r="CP530" s="146" t="n">
        <v>0</v>
      </c>
      <c r="CQ530" s="147" t="inlineStr">
        <is>
          <t>Regular</t>
        </is>
      </c>
      <c r="CR530" s="225">
        <f>AM530/VLOOKUP(T530,'USD Converstion'!$C$7:$D$174,2,FALSE)</f>
        <v/>
      </c>
      <c r="CS530" s="226">
        <f>AT530</f>
        <v/>
      </c>
      <c r="CT530" s="222" t="n">
        <v>0</v>
      </c>
      <c r="CU530" s="227" t="n"/>
      <c r="CV530" s="145">
        <f>IF(AX530&gt;0,1,0)</f>
        <v/>
      </c>
      <c r="CW530" s="145">
        <f>IF(AY530&gt;0,1,0)</f>
        <v/>
      </c>
      <c r="CX530" s="52" t="n">
        <v>0</v>
      </c>
      <c r="DM530">
        <f>IF(LOWER(T530)="ILS",12,1)*Y530/VLOOKUP($T530,CPC_USDConversion_xlTbl[[Currency2]:[Units/1 USD]],2,FALSE)</f>
        <v/>
      </c>
    </row>
    <row r="531">
      <c r="B531" s="113" t="n">
        <v>118711</v>
      </c>
      <c r="C531" s="113" t="n">
        <v>121622</v>
      </c>
      <c r="D531" s="113" t="n"/>
      <c r="E531" s="114" t="inlineStr">
        <is>
          <t>Masahiro Konno</t>
        </is>
      </c>
      <c r="F531" s="152" t="inlineStr">
        <is>
          <t xml:space="preserve">Escalation Engineer </t>
        </is>
      </c>
      <c r="G531" s="113" t="inlineStr">
        <is>
          <t>APAC TAC</t>
        </is>
      </c>
      <c r="H531" s="113" t="inlineStr">
        <is>
          <t>Amit Lewenhoff</t>
        </is>
      </c>
      <c r="I531" s="113" t="inlineStr">
        <is>
          <t>Amit Lewenhoff</t>
        </is>
      </c>
      <c r="J531" s="114" t="inlineStr">
        <is>
          <t>Sharon Elmashaly</t>
        </is>
      </c>
      <c r="K531" s="114" t="inlineStr">
        <is>
          <t>Sharon Elmashaly</t>
        </is>
      </c>
      <c r="L531" s="113" t="inlineStr">
        <is>
          <t>TAC</t>
        </is>
      </c>
      <c r="M531" s="115" t="n">
        <v>1</v>
      </c>
      <c r="N531" s="151">
        <f>LEFT(CA531,3)</f>
        <v/>
      </c>
      <c r="O531" s="216" t="n">
        <v>37561</v>
      </c>
      <c r="P531" s="118">
        <f>($D$5-O531)/365</f>
        <v/>
      </c>
      <c r="Q531" s="119">
        <f>Q531</f>
        <v/>
      </c>
      <c r="R531" s="52" t="n"/>
      <c r="S531" s="120" t="inlineStr">
        <is>
          <t>Japan</t>
        </is>
      </c>
      <c r="T531" s="120" t="inlineStr">
        <is>
          <t>JPY</t>
        </is>
      </c>
      <c r="U531" s="120" t="n">
        <v>12884500</v>
      </c>
      <c r="V531" s="120" t="n"/>
      <c r="W531" s="120" t="n">
        <v>1238595.238095238</v>
      </c>
      <c r="X531" s="120">
        <f>W531+V531+U531</f>
        <v/>
      </c>
      <c r="Y531" s="121" t="n"/>
      <c r="Z531" s="121" t="n"/>
      <c r="AA531" s="122" t="n"/>
      <c r="AB531" s="122" t="n"/>
      <c r="AC531" s="122" t="n"/>
      <c r="AD531" s="123">
        <f>AC531+AB531+AA531</f>
        <v/>
      </c>
      <c r="AE531" s="124">
        <f>IFERROR(AD531/X531-1,"")</f>
        <v/>
      </c>
      <c r="AF531" s="217">
        <f>IF(LOWER(T531)="ILS",12,1)*X531/VLOOKUP($T531,CPC_USDConversion_xlTbl[[Currency2]:[Units/1 USD]],2,FALSE)</f>
        <v/>
      </c>
      <c r="AG531" s="217">
        <f>IF(LOWER(T531)="ILS",12,1)*AD531/VLOOKUP($T531,CPC_USDConversion_xlTbl[[Currency2]:[Units/1 USD]],2,FALSE)</f>
        <v/>
      </c>
      <c r="AH531" s="126">
        <f>AF531/VLOOKUP($S531,'CP$'!$B$5:$D$74,2,FALSE)</f>
        <v/>
      </c>
      <c r="AI531" s="126">
        <f>AG531/VLOOKUP($S531,'CP$'!$B$5:$D$74,2,FALSE)</f>
        <v/>
      </c>
      <c r="AJ531" s="52" t="n"/>
      <c r="AK531" s="127" t="inlineStr">
        <is>
          <t>Target Bonus</t>
        </is>
      </c>
      <c r="AL531" s="218" t="n">
        <v>1300000</v>
      </c>
      <c r="AM531" s="129" t="n">
        <v>1300000</v>
      </c>
      <c r="AN531" s="121" t="n"/>
      <c r="AO531" s="130" t="n"/>
      <c r="AP531" s="131">
        <f>IFERROR(AO531/AM531,"")</f>
        <v/>
      </c>
      <c r="AQ531" s="219">
        <f>AO531*CC531</f>
        <v/>
      </c>
      <c r="AR531" s="219" t="n"/>
      <c r="AS531" s="220">
        <f>AQ531-AR531</f>
        <v/>
      </c>
      <c r="AT531" s="217">
        <f>AS531/VLOOKUP($T531,'USD Converstion'!$C$7:$D$174,2,FALSE)</f>
        <v/>
      </c>
      <c r="AU531" s="52" t="n"/>
      <c r="AV531" s="221" t="n">
        <v>43957</v>
      </c>
      <c r="AW531" s="222" t="n">
        <v>15691.49514563107</v>
      </c>
      <c r="AX531" s="222" t="n"/>
      <c r="AY531" s="223" t="n"/>
      <c r="AZ531" s="52" t="n"/>
      <c r="BA531" s="137" t="n"/>
      <c r="BB531" s="138" t="inlineStr">
        <is>
          <t xml:space="preserve"> </t>
        </is>
      </c>
      <c r="BC531" s="52" t="n"/>
      <c r="BD531" s="219" t="n">
        <v>10000000</v>
      </c>
      <c r="BE531" s="219" t="n"/>
      <c r="BF531" s="219" t="n">
        <v>1300000</v>
      </c>
      <c r="BG531" s="120">
        <f>BF531+BE531+BD531</f>
        <v/>
      </c>
      <c r="BH531" s="217">
        <f>IF(LOWER(T531)="ILS",12,1)*BG531/VLOOKUP($T531,CPC_USDConversion_xlTbl[[Currency2]:[Units/1 USD]],2,FALSE)</f>
        <v/>
      </c>
      <c r="BI531" s="224">
        <f>BH531/VLOOKUP($S531,'CP$'!$B$5:$D$74,2,FALSE)</f>
        <v/>
      </c>
      <c r="BJ531" s="140" t="n">
        <v>9000000</v>
      </c>
      <c r="BK531" s="140" t="n">
        <v>14000000</v>
      </c>
      <c r="BL531" s="141">
        <f>IFERROR(U531/X531,"")</f>
        <v/>
      </c>
      <c r="BM531" s="141">
        <f>IFERROR(V531/X531,"")</f>
        <v/>
      </c>
      <c r="BN531" s="141">
        <f>IFERROR(W531/X531,"")</f>
        <v/>
      </c>
      <c r="BO531" s="141">
        <f>IFERROR(AA531/AD531,"")</f>
        <v/>
      </c>
      <c r="BP531" s="141">
        <f>IFERROR(AB531/AD531,"")</f>
        <v/>
      </c>
      <c r="BQ531" s="141">
        <f>IFERROR(AC531/AD531,"")</f>
        <v/>
      </c>
      <c r="BR531" s="119" t="n">
        <v>3</v>
      </c>
      <c r="BS531" s="119" t="n">
        <v>3</v>
      </c>
      <c r="BT531" s="119" t="n">
        <v>4</v>
      </c>
      <c r="BU531" s="119" t="n"/>
      <c r="BV531" s="119" t="n"/>
      <c r="BW531" s="119" t="n"/>
      <c r="BX531" s="119" t="n"/>
      <c r="BY531" s="119" t="n"/>
      <c r="BZ531" s="119" t="inlineStr">
        <is>
          <t>Employee</t>
        </is>
      </c>
      <c r="CA531" s="142" t="inlineStr">
        <is>
          <t>T41P</t>
        </is>
      </c>
      <c r="CB531" s="131" t="n">
        <v>1</v>
      </c>
      <c r="CC531" s="143">
        <f>IF(P531&gt;1,1,P531)*CB531</f>
        <v/>
      </c>
      <c r="CD531" s="143" t="n"/>
      <c r="CE531" s="222" t="n">
        <v>27176.44</v>
      </c>
      <c r="CF531" s="86" t="n"/>
      <c r="CG531" s="219" t="n">
        <v>11317273.17073171</v>
      </c>
      <c r="CH531" s="217">
        <f>IF(LOWER(T531)="ILS",12,1)*CG531/VLOOKUP($T531,CPC_USDConversion_xlTbl[[Currency2]:[Units/1 USD]],2,FALSE)</f>
        <v/>
      </c>
      <c r="CI531" s="225">
        <f>AF531</f>
        <v/>
      </c>
      <c r="CJ531" s="225">
        <f>IFERROR(CI531-CH531,"")</f>
        <v/>
      </c>
      <c r="CK531" s="140">
        <f>ROUND(AN531*CC531,-2)</f>
        <v/>
      </c>
      <c r="CL531" s="217">
        <f>CK531/VLOOKUP($T531,'USD Converstion'!$C$7:$D$174,2,FALSE)</f>
        <v/>
      </c>
      <c r="CM531" s="145">
        <f>IF(AD531&gt;X531,1,0)</f>
        <v/>
      </c>
      <c r="CN531" s="225">
        <f>IF(CM531&gt;0,AG531,0)</f>
        <v/>
      </c>
      <c r="CO531" s="225">
        <f>IF(CM531=0,0,AF531)</f>
        <v/>
      </c>
      <c r="CP531" s="146" t="n">
        <v>0</v>
      </c>
      <c r="CQ531" s="147" t="inlineStr">
        <is>
          <t>Regular</t>
        </is>
      </c>
      <c r="CR531" s="225">
        <f>AM531/VLOOKUP(T531,'USD Converstion'!$C$7:$D$174,2,FALSE)</f>
        <v/>
      </c>
      <c r="CS531" s="226">
        <f>AT531</f>
        <v/>
      </c>
      <c r="CT531" s="222" t="n">
        <v>0</v>
      </c>
      <c r="CU531" s="227" t="n"/>
      <c r="CV531" s="145">
        <f>IF(AX531&gt;0,1,0)</f>
        <v/>
      </c>
      <c r="CW531" s="145">
        <f>IF(AY531&gt;0,1,0)</f>
        <v/>
      </c>
      <c r="CX531" s="52" t="n">
        <v>0</v>
      </c>
      <c r="DM531">
        <f>IF(LOWER(T531)="ILS",12,1)*Y531/VLOOKUP($T531,CPC_USDConversion_xlTbl[[Currency2]:[Units/1 USD]],2,FALSE)</f>
        <v/>
      </c>
    </row>
    <row r="532">
      <c r="B532" s="113" t="n">
        <v>100475</v>
      </c>
      <c r="C532" s="113" t="n">
        <v>43416</v>
      </c>
      <c r="D532" s="113" t="n">
        <v>42673</v>
      </c>
      <c r="E532" s="114" t="inlineStr">
        <is>
          <t>Mubarak Khan</t>
        </is>
      </c>
      <c r="F532" s="152" t="inlineStr">
        <is>
          <t>Technical Support Engineer (T2)</t>
        </is>
      </c>
      <c r="G532" s="113" t="inlineStr">
        <is>
          <t>TAC India</t>
        </is>
      </c>
      <c r="H532" s="113" t="inlineStr">
        <is>
          <t>Amita Tiwari</t>
        </is>
      </c>
      <c r="I532" s="113" t="inlineStr">
        <is>
          <t>Amit Lewenhoff</t>
        </is>
      </c>
      <c r="J532" s="114" t="inlineStr">
        <is>
          <t>Sharon Elmashaly</t>
        </is>
      </c>
      <c r="K532" s="114" t="inlineStr">
        <is>
          <t>Sharon Elmashaly</t>
        </is>
      </c>
      <c r="L532" s="113" t="inlineStr">
        <is>
          <t>TAC</t>
        </is>
      </c>
      <c r="M532" s="115" t="n">
        <v>1</v>
      </c>
      <c r="N532" s="151">
        <f>LEFT(CA532,3)</f>
        <v/>
      </c>
      <c r="O532" s="216" t="n">
        <v>43934</v>
      </c>
      <c r="P532" s="118">
        <f>($D$5-O532)/365</f>
        <v/>
      </c>
      <c r="Q532" s="119">
        <f>Q532</f>
        <v/>
      </c>
      <c r="R532" s="52" t="n"/>
      <c r="S532" s="120" t="inlineStr">
        <is>
          <t>India</t>
        </is>
      </c>
      <c r="T532" s="120" t="inlineStr">
        <is>
          <t>INR</t>
        </is>
      </c>
      <c r="U532" s="120" t="n">
        <v>759500</v>
      </c>
      <c r="V532" s="120" t="n"/>
      <c r="W532" s="120" t="n"/>
      <c r="X532" s="120">
        <f>W532+V532+U532</f>
        <v/>
      </c>
      <c r="Y532" s="121" t="n"/>
      <c r="Z532" s="121" t="n"/>
      <c r="AA532" s="122" t="n"/>
      <c r="AB532" s="122" t="n"/>
      <c r="AC532" s="122" t="n"/>
      <c r="AD532" s="123">
        <f>AC532+AB532+AA532</f>
        <v/>
      </c>
      <c r="AE532" s="124">
        <f>IFERROR(AD532/X532-1,"")</f>
        <v/>
      </c>
      <c r="AF532" s="217">
        <f>IF(LOWER(T532)="ILS",12,1)*X532/VLOOKUP($T532,CPC_USDConversion_xlTbl[[Currency2]:[Units/1 USD]],2,FALSE)</f>
        <v/>
      </c>
      <c r="AG532" s="217">
        <f>IF(LOWER(T532)="ILS",12,1)*AD532/VLOOKUP($T532,CPC_USDConversion_xlTbl[[Currency2]:[Units/1 USD]],2,FALSE)</f>
        <v/>
      </c>
      <c r="AH532" s="126">
        <f>AF532/VLOOKUP($S532,'CP$'!$B$5:$D$74,2,FALSE)</f>
        <v/>
      </c>
      <c r="AI532" s="126">
        <f>AG532/VLOOKUP($S532,'CP$'!$B$5:$D$74,2,FALSE)</f>
        <v/>
      </c>
      <c r="AJ532" s="52" t="n"/>
      <c r="AK532" s="127" t="inlineStr">
        <is>
          <t>Regular</t>
        </is>
      </c>
      <c r="AL532" s="218" t="n"/>
      <c r="AM532" s="129" t="n"/>
      <c r="AN532" s="121" t="n"/>
      <c r="AO532" s="130" t="n"/>
      <c r="AP532" s="131">
        <f>IFERROR(AO532/AM532,"")</f>
        <v/>
      </c>
      <c r="AQ532" s="219">
        <f>AO532*CC532</f>
        <v/>
      </c>
      <c r="AR532" s="219" t="n"/>
      <c r="AS532" s="220">
        <f>AQ532-AR532</f>
        <v/>
      </c>
      <c r="AT532" s="217">
        <f>AS532/VLOOKUP($T532,'USD Converstion'!$C$7:$D$174,2,FALSE)</f>
        <v/>
      </c>
      <c r="AU532" s="52" t="n"/>
      <c r="AV532" s="221" t="n"/>
      <c r="AW532" s="222" t="n"/>
      <c r="AX532" s="222" t="n"/>
      <c r="AY532" s="223" t="n"/>
      <c r="AZ532" s="52" t="n"/>
      <c r="BA532" s="137" t="inlineStr">
        <is>
          <t>June, 2020 - Organization change from Team:Amita Tiwari - TAC India to Team:Siddhesh Bane - Weekend Morning</t>
        </is>
      </c>
      <c r="BB532" s="138" t="inlineStr">
        <is>
          <t xml:space="preserve"> </t>
        </is>
      </c>
      <c r="BC532" s="52" t="n"/>
      <c r="BD532" s="219" t="n"/>
      <c r="BE532" s="219" t="n"/>
      <c r="BF532" s="219" t="n"/>
      <c r="BG532" s="120">
        <f>BF532+BE532+BD532</f>
        <v/>
      </c>
      <c r="BH532" s="217">
        <f>IF(LOWER(T532)="ILS",12,1)*BG532/VLOOKUP($T532,CPC_USDConversion_xlTbl[[Currency2]:[Units/1 USD]],2,FALSE)</f>
        <v/>
      </c>
      <c r="BI532" s="224">
        <f>BH532/VLOOKUP($S532,'CP$'!$B$5:$D$74,2,FALSE)</f>
        <v/>
      </c>
      <c r="BJ532" s="140" t="n">
        <v>500000</v>
      </c>
      <c r="BK532" s="140" t="n">
        <v>950000</v>
      </c>
      <c r="BL532" s="141">
        <f>IFERROR(U532/X532,"")</f>
        <v/>
      </c>
      <c r="BM532" s="141">
        <f>IFERROR(V532/X532,"")</f>
        <v/>
      </c>
      <c r="BN532" s="141">
        <f>IFERROR(W532/X532,"")</f>
        <v/>
      </c>
      <c r="BO532" s="141">
        <f>IFERROR(AA532/AD532,"")</f>
        <v/>
      </c>
      <c r="BP532" s="141">
        <f>IFERROR(AB532/AD532,"")</f>
        <v/>
      </c>
      <c r="BQ532" s="141">
        <f>IFERROR(AC532/AD532,"")</f>
        <v/>
      </c>
      <c r="BR532" s="119" t="n"/>
      <c r="BS532" s="119" t="n"/>
      <c r="BT532" s="119" t="n">
        <v>2</v>
      </c>
      <c r="BU532" s="119" t="n"/>
      <c r="BV532" s="119" t="n"/>
      <c r="BW532" s="119" t="n"/>
      <c r="BX532" s="119" t="n"/>
      <c r="BY532" s="119" t="n"/>
      <c r="BZ532" s="119" t="inlineStr">
        <is>
          <t>Employee</t>
        </is>
      </c>
      <c r="CA532" s="142" t="inlineStr">
        <is>
          <t>T61P</t>
        </is>
      </c>
      <c r="CB532" s="131" t="n">
        <v>1</v>
      </c>
      <c r="CC532" s="143">
        <f>IF(P532&gt;1,1,P532)*CB532</f>
        <v/>
      </c>
      <c r="CD532" s="143" t="n"/>
      <c r="CE532" s="222" t="n"/>
      <c r="CF532" s="86" t="n"/>
      <c r="CG532" s="219" t="n">
        <v>585565.8536585367</v>
      </c>
      <c r="CH532" s="217">
        <f>IF(LOWER(T532)="ILS",12,1)*CG532/VLOOKUP($T532,CPC_USDConversion_xlTbl[[Currency2]:[Units/1 USD]],2,FALSE)</f>
        <v/>
      </c>
      <c r="CI532" s="225">
        <f>AF532</f>
        <v/>
      </c>
      <c r="CJ532" s="225">
        <f>IFERROR(CI532-CH532,"")</f>
        <v/>
      </c>
      <c r="CK532" s="140">
        <f>ROUND(AN532*CC532,-2)</f>
        <v/>
      </c>
      <c r="CL532" s="217">
        <f>CK532/VLOOKUP($T532,'USD Converstion'!$C$7:$D$174,2,FALSE)</f>
        <v/>
      </c>
      <c r="CM532" s="145">
        <f>IF(AD532&gt;X532,1,0)</f>
        <v/>
      </c>
      <c r="CN532" s="225">
        <f>IF(CM532&gt;0,AG532,0)</f>
        <v/>
      </c>
      <c r="CO532" s="225">
        <f>IF(CM532=0,0,AF532)</f>
        <v/>
      </c>
      <c r="CP532" s="146" t="n">
        <v>0</v>
      </c>
      <c r="CQ532" s="147" t="inlineStr">
        <is>
          <t>Regular</t>
        </is>
      </c>
      <c r="CR532" s="225">
        <f>AM532/VLOOKUP(T532,'USD Converstion'!$C$7:$D$174,2,FALSE)</f>
        <v/>
      </c>
      <c r="CS532" s="226">
        <f>AT532</f>
        <v/>
      </c>
      <c r="CT532" s="222" t="n">
        <v>0</v>
      </c>
      <c r="CU532" s="227" t="n"/>
      <c r="CV532" s="145">
        <f>IF(AX532&gt;0,1,0)</f>
        <v/>
      </c>
      <c r="CW532" s="145">
        <f>IF(AY532&gt;0,1,0)</f>
        <v/>
      </c>
      <c r="CX532" s="52" t="n">
        <v>0</v>
      </c>
      <c r="DM532">
        <f>IF(LOWER(T532)="ILS",12,1)*Y532/VLOOKUP($T532,CPC_USDConversion_xlTbl[[Currency2]:[Units/1 USD]],2,FALSE)</f>
        <v/>
      </c>
    </row>
    <row r="533">
      <c r="B533" s="113" t="n">
        <v>113341</v>
      </c>
      <c r="C533" s="113" t="n">
        <v>51956</v>
      </c>
      <c r="D533" s="113" t="n">
        <v>91516</v>
      </c>
      <c r="E533" s="114" t="inlineStr">
        <is>
          <t>Rajesh Kermgi Malkanna</t>
        </is>
      </c>
      <c r="F533" s="152" t="inlineStr">
        <is>
          <t>Team Manager, Diamond Services</t>
        </is>
      </c>
      <c r="G533" s="113" t="inlineStr">
        <is>
          <t>TAC India</t>
        </is>
      </c>
      <c r="H533" s="113" t="inlineStr">
        <is>
          <t>Amita Tiwari</t>
        </is>
      </c>
      <c r="I533" s="113" t="inlineStr">
        <is>
          <t>Amit Lewenhoff</t>
        </is>
      </c>
      <c r="J533" s="114" t="inlineStr">
        <is>
          <t>Sharon Elmashaly</t>
        </is>
      </c>
      <c r="K533" s="114" t="inlineStr">
        <is>
          <t>Sharon Elmashaly</t>
        </is>
      </c>
      <c r="L533" s="113" t="inlineStr">
        <is>
          <t>TAC</t>
        </is>
      </c>
      <c r="M533" s="115" t="n">
        <v>1</v>
      </c>
      <c r="N533" s="151">
        <f>LEFT(CA533,3)</f>
        <v/>
      </c>
      <c r="O533" s="216" t="n">
        <v>43003</v>
      </c>
      <c r="P533" s="118">
        <f>($D$5-O533)/365</f>
        <v/>
      </c>
      <c r="Q533" s="119">
        <f>Q533</f>
        <v/>
      </c>
      <c r="R533" s="52" t="n"/>
      <c r="S533" s="120" t="inlineStr">
        <is>
          <t>India</t>
        </is>
      </c>
      <c r="T533" s="120" t="inlineStr">
        <is>
          <t>INR</t>
        </is>
      </c>
      <c r="U533" s="120" t="n">
        <v>2509500</v>
      </c>
      <c r="V533" s="120" t="n"/>
      <c r="W533" s="120" t="n"/>
      <c r="X533" s="120">
        <f>W533+V533+U533</f>
        <v/>
      </c>
      <c r="Y533" s="121" t="n"/>
      <c r="Z533" s="121" t="n"/>
      <c r="AA533" s="122" t="n"/>
      <c r="AB533" s="122" t="n"/>
      <c r="AC533" s="122" t="n"/>
      <c r="AD533" s="123">
        <f>AC533+AB533+AA533</f>
        <v/>
      </c>
      <c r="AE533" s="124">
        <f>IFERROR(AD533/X533-1,"")</f>
        <v/>
      </c>
      <c r="AF533" s="217">
        <f>IF(LOWER(T533)="ILS",12,1)*X533/VLOOKUP($T533,CPC_USDConversion_xlTbl[[Currency2]:[Units/1 USD]],2,FALSE)</f>
        <v/>
      </c>
      <c r="AG533" s="217">
        <f>IF(LOWER(T533)="ILS",12,1)*AD533/VLOOKUP($T533,CPC_USDConversion_xlTbl[[Currency2]:[Units/1 USD]],2,FALSE)</f>
        <v/>
      </c>
      <c r="AH533" s="126">
        <f>AF533/VLOOKUP($S533,'CP$'!$B$5:$D$74,2,FALSE)</f>
        <v/>
      </c>
      <c r="AI533" s="126">
        <f>AG533/VLOOKUP($S533,'CP$'!$B$5:$D$74,2,FALSE)</f>
        <v/>
      </c>
      <c r="AJ533" s="52" t="n"/>
      <c r="AK533" s="127" t="inlineStr">
        <is>
          <t>Regular</t>
        </is>
      </c>
      <c r="AL533" s="218" t="n">
        <v>100000</v>
      </c>
      <c r="AM533" s="129" t="n"/>
      <c r="AN533" s="121" t="n"/>
      <c r="AO533" s="130" t="n"/>
      <c r="AP533" s="131">
        <f>IFERROR(AO533/AM533,"")</f>
        <v/>
      </c>
      <c r="AQ533" s="219">
        <f>AO533*CC533</f>
        <v/>
      </c>
      <c r="AR533" s="219" t="n"/>
      <c r="AS533" s="220">
        <f>AQ533-AR533</f>
        <v/>
      </c>
      <c r="AT533" s="217">
        <f>AS533/VLOOKUP($T533,'USD Converstion'!$C$7:$D$174,2,FALSE)</f>
        <v/>
      </c>
      <c r="AU533" s="52" t="n"/>
      <c r="AV533" s="221" t="n">
        <v>43615</v>
      </c>
      <c r="AW533" s="222" t="n">
        <v>7416.223300970873</v>
      </c>
      <c r="AX533" s="222" t="n"/>
      <c r="AY533" s="223" t="n"/>
      <c r="AZ533" s="52" t="n"/>
      <c r="BA533" s="137" t="inlineStr">
        <is>
          <t>November, 2020 - Organization change from JS:T43M to JS:T41M || June, 2020 - Organization change from JS:T43M, Team:Amita Tiwari - TAC India, Title:Diamond Services Engineer, Yearly Salary:1900000, Total Compensation:1900000 to JS:245M, Team:Rajesh Kermgi Malkanna - Diamond Team, Title:Team Manager, Diamond Services, Yearly Salary:2000000, Total Compensation:2000000</t>
        </is>
      </c>
      <c r="BB533" s="138" t="inlineStr">
        <is>
          <t xml:space="preserve"> </t>
        </is>
      </c>
      <c r="BC533" s="52" t="n"/>
      <c r="BD533" s="219" t="n">
        <v>1800000</v>
      </c>
      <c r="BE533" s="219" t="n"/>
      <c r="BF533" s="219" t="n"/>
      <c r="BG533" s="120">
        <f>BF533+BE533+BD533</f>
        <v/>
      </c>
      <c r="BH533" s="217">
        <f>IF(LOWER(T533)="ILS",12,1)*BG533/VLOOKUP($T533,CPC_USDConversion_xlTbl[[Currency2]:[Units/1 USD]],2,FALSE)</f>
        <v/>
      </c>
      <c r="BI533" s="224">
        <f>BH533/VLOOKUP($S533,'CP$'!$B$5:$D$74,2,FALSE)</f>
        <v/>
      </c>
      <c r="BJ533" s="140" t="n">
        <v>1500000</v>
      </c>
      <c r="BK533" s="140" t="n">
        <v>2800000</v>
      </c>
      <c r="BL533" s="141">
        <f>IFERROR(U533/X533,"")</f>
        <v/>
      </c>
      <c r="BM533" s="141">
        <f>IFERROR(V533/X533,"")</f>
        <v/>
      </c>
      <c r="BN533" s="141">
        <f>IFERROR(W533/X533,"")</f>
        <v/>
      </c>
      <c r="BO533" s="141">
        <f>IFERROR(AA533/AD533,"")</f>
        <v/>
      </c>
      <c r="BP533" s="141">
        <f>IFERROR(AB533/AD533,"")</f>
        <v/>
      </c>
      <c r="BQ533" s="141">
        <f>IFERROR(AC533/AD533,"")</f>
        <v/>
      </c>
      <c r="BR533" s="119" t="n">
        <v>4</v>
      </c>
      <c r="BS533" s="119" t="n">
        <v>3</v>
      </c>
      <c r="BT533" s="119" t="n">
        <v>5</v>
      </c>
      <c r="BU533" s="119" t="n"/>
      <c r="BV533" s="119" t="n"/>
      <c r="BW533" s="119" t="n"/>
      <c r="BX533" s="119" t="n"/>
      <c r="BY533" s="119" t="n"/>
      <c r="BZ533" s="119" t="inlineStr">
        <is>
          <t>Employee</t>
        </is>
      </c>
      <c r="CA533" s="142" t="inlineStr">
        <is>
          <t>T41M</t>
        </is>
      </c>
      <c r="CB533" s="131" t="n">
        <v>1</v>
      </c>
      <c r="CC533" s="143">
        <f>IF(P533&gt;1,1,P533)*CB533</f>
        <v/>
      </c>
      <c r="CD533" s="143" t="n"/>
      <c r="CE533" s="222" t="n">
        <v>5866.28</v>
      </c>
      <c r="CF533" s="86" t="n"/>
      <c r="CG533" s="219" t="n">
        <v>1951419.512195122</v>
      </c>
      <c r="CH533" s="217">
        <f>IF(LOWER(T533)="ILS",12,1)*CG533/VLOOKUP($T533,CPC_USDConversion_xlTbl[[Currency2]:[Units/1 USD]],2,FALSE)</f>
        <v/>
      </c>
      <c r="CI533" s="225">
        <f>AF533</f>
        <v/>
      </c>
      <c r="CJ533" s="225">
        <f>IFERROR(CI533-CH533,"")</f>
        <v/>
      </c>
      <c r="CK533" s="140">
        <f>ROUND(AN533*CC533,-2)</f>
        <v/>
      </c>
      <c r="CL533" s="217">
        <f>CK533/VLOOKUP($T533,'USD Converstion'!$C$7:$D$174,2,FALSE)</f>
        <v/>
      </c>
      <c r="CM533" s="145">
        <f>IF(AD533&gt;X533,1,0)</f>
        <v/>
      </c>
      <c r="CN533" s="225">
        <f>IF(CM533&gt;0,AG533,0)</f>
        <v/>
      </c>
      <c r="CO533" s="225">
        <f>IF(CM533=0,0,AF533)</f>
        <v/>
      </c>
      <c r="CP533" s="146" t="n">
        <v>0</v>
      </c>
      <c r="CQ533" s="147" t="inlineStr">
        <is>
          <t>Regular</t>
        </is>
      </c>
      <c r="CR533" s="225">
        <f>AM533/VLOOKUP(T533,'USD Converstion'!$C$7:$D$174,2,FALSE)</f>
        <v/>
      </c>
      <c r="CS533" s="226">
        <f>AT533</f>
        <v/>
      </c>
      <c r="CT533" s="222" t="n">
        <v>0</v>
      </c>
      <c r="CU533" s="227" t="n"/>
      <c r="CV533" s="145">
        <f>IF(AX533&gt;0,1,0)</f>
        <v/>
      </c>
      <c r="CW533" s="145">
        <f>IF(AY533&gt;0,1,0)</f>
        <v/>
      </c>
      <c r="CX533" s="52" t="n">
        <v>0</v>
      </c>
      <c r="DM533">
        <f>IF(LOWER(T533)="ILS",12,1)*Y533/VLOOKUP($T533,CPC_USDConversion_xlTbl[[Currency2]:[Units/1 USD]],2,FALSE)</f>
        <v/>
      </c>
    </row>
    <row r="534">
      <c r="B534" s="113" t="n">
        <v>104754</v>
      </c>
      <c r="C534" s="113" t="n">
        <v>109929</v>
      </c>
      <c r="D534" s="113" t="n">
        <v>113484</v>
      </c>
      <c r="E534" s="114" t="inlineStr">
        <is>
          <t>Ravi Kumar Yadav</t>
        </is>
      </c>
      <c r="F534" s="152" t="inlineStr">
        <is>
          <t>Technical Support Engineer (T3)</t>
        </is>
      </c>
      <c r="G534" s="113" t="inlineStr">
        <is>
          <t>TAC India</t>
        </is>
      </c>
      <c r="H534" s="113" t="inlineStr">
        <is>
          <t>Amita Tiwari</t>
        </is>
      </c>
      <c r="I534" s="113" t="inlineStr">
        <is>
          <t>Amit Lewenhoff</t>
        </is>
      </c>
      <c r="J534" s="114" t="inlineStr">
        <is>
          <t>Sharon Elmashaly</t>
        </is>
      </c>
      <c r="K534" s="114" t="inlineStr">
        <is>
          <t>Sharon Elmashaly</t>
        </is>
      </c>
      <c r="L534" s="113" t="inlineStr">
        <is>
          <t>TAC</t>
        </is>
      </c>
      <c r="M534" s="115" t="n">
        <v>1</v>
      </c>
      <c r="N534" s="151">
        <f>LEFT(CA534,3)</f>
        <v/>
      </c>
      <c r="O534" s="216" t="n">
        <v>43311</v>
      </c>
      <c r="P534" s="118">
        <f>($D$5-O534)/365</f>
        <v/>
      </c>
      <c r="Q534" s="119">
        <f>Q534</f>
        <v/>
      </c>
      <c r="R534" s="52" t="n"/>
      <c r="S534" s="120" t="inlineStr">
        <is>
          <t>India</t>
        </is>
      </c>
      <c r="T534" s="120" t="inlineStr">
        <is>
          <t>INR</t>
        </is>
      </c>
      <c r="U534" s="120" t="n">
        <v>1134500</v>
      </c>
      <c r="V534" s="120" t="n"/>
      <c r="W534" s="120" t="n"/>
      <c r="X534" s="120">
        <f>W534+V534+U534</f>
        <v/>
      </c>
      <c r="Y534" s="121" t="n"/>
      <c r="Z534" s="121" t="n"/>
      <c r="AA534" s="122" t="n"/>
      <c r="AB534" s="122" t="n"/>
      <c r="AC534" s="122" t="n"/>
      <c r="AD534" s="123">
        <f>AC534+AB534+AA534</f>
        <v/>
      </c>
      <c r="AE534" s="124">
        <f>IFERROR(AD534/X534-1,"")</f>
        <v/>
      </c>
      <c r="AF534" s="217">
        <f>IF(LOWER(T534)="ILS",12,1)*X534/VLOOKUP($T534,CPC_USDConversion_xlTbl[[Currency2]:[Units/1 USD]],2,FALSE)</f>
        <v/>
      </c>
      <c r="AG534" s="217">
        <f>IF(LOWER(T534)="ILS",12,1)*AD534/VLOOKUP($T534,CPC_USDConversion_xlTbl[[Currency2]:[Units/1 USD]],2,FALSE)</f>
        <v/>
      </c>
      <c r="AH534" s="126">
        <f>AF534/VLOOKUP($S534,'CP$'!$B$5:$D$74,2,FALSE)</f>
        <v/>
      </c>
      <c r="AI534" s="126">
        <f>AG534/VLOOKUP($S534,'CP$'!$B$5:$D$74,2,FALSE)</f>
        <v/>
      </c>
      <c r="AJ534" s="52" t="n"/>
      <c r="AK534" s="127" t="inlineStr">
        <is>
          <t>Regular</t>
        </is>
      </c>
      <c r="AL534" s="218" t="n">
        <v>75000</v>
      </c>
      <c r="AM534" s="129" t="n"/>
      <c r="AN534" s="121" t="n"/>
      <c r="AO534" s="130" t="n"/>
      <c r="AP534" s="131">
        <f>IFERROR(AO534/AM534,"")</f>
        <v/>
      </c>
      <c r="AQ534" s="219">
        <f>AO534*CC534</f>
        <v/>
      </c>
      <c r="AR534" s="219" t="n"/>
      <c r="AS534" s="220">
        <f>AQ534-AR534</f>
        <v/>
      </c>
      <c r="AT534" s="217">
        <f>AS534/VLOOKUP($T534,'USD Converstion'!$C$7:$D$174,2,FALSE)</f>
        <v/>
      </c>
      <c r="AU534" s="52" t="n"/>
      <c r="AV534" s="221" t="n"/>
      <c r="AW534" s="222" t="n"/>
      <c r="AX534" s="222" t="n"/>
      <c r="AY534" s="223" t="n"/>
      <c r="AZ534" s="52" t="n"/>
      <c r="BA534" s="137" t="inlineStr">
        <is>
          <t>November, 2020 - Organization change from JS:T53P to JS:T51P || June, 2020 - Organization change from JS:T53P, Team:Tausif Khaleel - India TAC- Afternoon Team, Title:Technical Support Engineer (T2), Yearly Salary:718000, Total Compensation:718000 to JS:255P, Team:Rishiraj Dave - Weekend Night, Title:Technical Support Engineer (T3), Yearly Salary:900000, Total Compensation:900000</t>
        </is>
      </c>
      <c r="BB534" s="138" t="inlineStr">
        <is>
          <t xml:space="preserve"> </t>
        </is>
      </c>
      <c r="BC534" s="52" t="n"/>
      <c r="BD534" s="219" t="n">
        <v>650000</v>
      </c>
      <c r="BE534" s="219" t="n"/>
      <c r="BF534" s="219" t="n"/>
      <c r="BG534" s="120">
        <f>BF534+BE534+BD534</f>
        <v/>
      </c>
      <c r="BH534" s="217">
        <f>IF(LOWER(T534)="ILS",12,1)*BG534/VLOOKUP($T534,CPC_USDConversion_xlTbl[[Currency2]:[Units/1 USD]],2,FALSE)</f>
        <v/>
      </c>
      <c r="BI534" s="224">
        <f>BH534/VLOOKUP($S534,'CP$'!$B$5:$D$74,2,FALSE)</f>
        <v/>
      </c>
      <c r="BJ534" s="140" t="n">
        <v>900000</v>
      </c>
      <c r="BK534" s="140" t="n">
        <v>1800000</v>
      </c>
      <c r="BL534" s="141">
        <f>IFERROR(U534/X534,"")</f>
        <v/>
      </c>
      <c r="BM534" s="141">
        <f>IFERROR(V534/X534,"")</f>
        <v/>
      </c>
      <c r="BN534" s="141">
        <f>IFERROR(W534/X534,"")</f>
        <v/>
      </c>
      <c r="BO534" s="141">
        <f>IFERROR(AA534/AD534,"")</f>
        <v/>
      </c>
      <c r="BP534" s="141">
        <f>IFERROR(AB534/AD534,"")</f>
        <v/>
      </c>
      <c r="BQ534" s="141">
        <f>IFERROR(AC534/AD534,"")</f>
        <v/>
      </c>
      <c r="BR534" s="119" t="n">
        <v>3</v>
      </c>
      <c r="BS534" s="119" t="n">
        <v>4</v>
      </c>
      <c r="BT534" s="119" t="n">
        <v>3</v>
      </c>
      <c r="BU534" s="119" t="n"/>
      <c r="BV534" s="119" t="n"/>
      <c r="BW534" s="119" t="n"/>
      <c r="BX534" s="119" t="n"/>
      <c r="BY534" s="119" t="n"/>
      <c r="BZ534" s="119" t="inlineStr">
        <is>
          <t>Employee</t>
        </is>
      </c>
      <c r="CA534" s="142" t="inlineStr">
        <is>
          <t>T51P</t>
        </is>
      </c>
      <c r="CB534" s="131" t="n">
        <v>1</v>
      </c>
      <c r="CC534" s="143">
        <f>IF(P534&gt;1,1,P534)*CB534</f>
        <v/>
      </c>
      <c r="CD534" s="143" t="n"/>
      <c r="CE534" s="222" t="n"/>
      <c r="CF534" s="86" t="n"/>
      <c r="CG534" s="219" t="n">
        <v>878248.7804878049</v>
      </c>
      <c r="CH534" s="217">
        <f>IF(LOWER(T534)="ILS",12,1)*CG534/VLOOKUP($T534,CPC_USDConversion_xlTbl[[Currency2]:[Units/1 USD]],2,FALSE)</f>
        <v/>
      </c>
      <c r="CI534" s="225">
        <f>AF534</f>
        <v/>
      </c>
      <c r="CJ534" s="225">
        <f>IFERROR(CI534-CH534,"")</f>
        <v/>
      </c>
      <c r="CK534" s="140">
        <f>ROUND(AN534*CC534,-2)</f>
        <v/>
      </c>
      <c r="CL534" s="217">
        <f>CK534/VLOOKUP($T534,'USD Converstion'!$C$7:$D$174,2,FALSE)</f>
        <v/>
      </c>
      <c r="CM534" s="145">
        <f>IF(AD534&gt;X534,1,0)</f>
        <v/>
      </c>
      <c r="CN534" s="225">
        <f>IF(CM534&gt;0,AG534,0)</f>
        <v/>
      </c>
      <c r="CO534" s="225">
        <f>IF(CM534=0,0,AF534)</f>
        <v/>
      </c>
      <c r="CP534" s="146" t="n">
        <v>0</v>
      </c>
      <c r="CQ534" s="147" t="inlineStr">
        <is>
          <t>Regular</t>
        </is>
      </c>
      <c r="CR534" s="225">
        <f>AM534/VLOOKUP(T534,'USD Converstion'!$C$7:$D$174,2,FALSE)</f>
        <v/>
      </c>
      <c r="CS534" s="226">
        <f>AT534</f>
        <v/>
      </c>
      <c r="CT534" s="222" t="n">
        <v>0</v>
      </c>
      <c r="CU534" s="227" t="n"/>
      <c r="CV534" s="145">
        <f>IF(AX534&gt;0,1,0)</f>
        <v/>
      </c>
      <c r="CW534" s="145">
        <f>IF(AY534&gt;0,1,0)</f>
        <v/>
      </c>
      <c r="CX534" s="52" t="n">
        <v>0</v>
      </c>
      <c r="DM534">
        <f>IF(LOWER(T534)="ILS",12,1)*Y534/VLOOKUP($T534,CPC_USDConversion_xlTbl[[Currency2]:[Units/1 USD]],2,FALSE)</f>
        <v/>
      </c>
    </row>
    <row r="535">
      <c r="B535" s="113" t="n">
        <v>101218</v>
      </c>
      <c r="C535" s="113" t="n">
        <v>58375</v>
      </c>
      <c r="D535" s="113" t="n">
        <v>93279</v>
      </c>
      <c r="E535" s="114" t="inlineStr">
        <is>
          <t>Rishiraj Dave</t>
        </is>
      </c>
      <c r="F535" s="152" t="inlineStr">
        <is>
          <t>Team Leader</t>
        </is>
      </c>
      <c r="G535" s="113" t="inlineStr">
        <is>
          <t>TAC India</t>
        </is>
      </c>
      <c r="H535" s="113" t="inlineStr">
        <is>
          <t>Amita Tiwari</t>
        </is>
      </c>
      <c r="I535" s="113" t="inlineStr">
        <is>
          <t>Amit Lewenhoff</t>
        </is>
      </c>
      <c r="J535" s="114" t="inlineStr">
        <is>
          <t>Sharon Elmashaly</t>
        </is>
      </c>
      <c r="K535" s="114" t="inlineStr">
        <is>
          <t>Sharon Elmashaly</t>
        </is>
      </c>
      <c r="L535" s="113" t="inlineStr">
        <is>
          <t>TAC</t>
        </is>
      </c>
      <c r="M535" s="115" t="n">
        <v>1</v>
      </c>
      <c r="N535" s="151">
        <f>LEFT(CA535,3)</f>
        <v/>
      </c>
      <c r="O535" s="216" t="n">
        <v>42983</v>
      </c>
      <c r="P535" s="118">
        <f>($D$5-O535)/365</f>
        <v/>
      </c>
      <c r="Q535" s="119">
        <f>Q535</f>
        <v/>
      </c>
      <c r="R535" s="52" t="n"/>
      <c r="S535" s="120" t="inlineStr">
        <is>
          <t>India</t>
        </is>
      </c>
      <c r="T535" s="120" t="inlineStr">
        <is>
          <t>INR</t>
        </is>
      </c>
      <c r="U535" s="120" t="n">
        <v>2009500</v>
      </c>
      <c r="V535" s="120" t="n"/>
      <c r="W535" s="120" t="n"/>
      <c r="X535" s="120">
        <f>W535+V535+U535</f>
        <v/>
      </c>
      <c r="Y535" s="121" t="n"/>
      <c r="Z535" s="121" t="n"/>
      <c r="AA535" s="122" t="n"/>
      <c r="AB535" s="122" t="n"/>
      <c r="AC535" s="122" t="n"/>
      <c r="AD535" s="123">
        <f>AC535+AB535+AA535</f>
        <v/>
      </c>
      <c r="AE535" s="124">
        <f>IFERROR(AD535/X535-1,"")</f>
        <v/>
      </c>
      <c r="AF535" s="217">
        <f>IF(LOWER(T535)="ILS",12,1)*X535/VLOOKUP($T535,CPC_USDConversion_xlTbl[[Currency2]:[Units/1 USD]],2,FALSE)</f>
        <v/>
      </c>
      <c r="AG535" s="217">
        <f>IF(LOWER(T535)="ILS",12,1)*AD535/VLOOKUP($T535,CPC_USDConversion_xlTbl[[Currency2]:[Units/1 USD]],2,FALSE)</f>
        <v/>
      </c>
      <c r="AH535" s="126">
        <f>AF535/VLOOKUP($S535,'CP$'!$B$5:$D$74,2,FALSE)</f>
        <v/>
      </c>
      <c r="AI535" s="126">
        <f>AG535/VLOOKUP($S535,'CP$'!$B$5:$D$74,2,FALSE)</f>
        <v/>
      </c>
      <c r="AJ535" s="52" t="n"/>
      <c r="AK535" s="127" t="inlineStr">
        <is>
          <t>Regular</t>
        </is>
      </c>
      <c r="AL535" s="218" t="n">
        <v>135000</v>
      </c>
      <c r="AM535" s="129" t="n"/>
      <c r="AN535" s="121" t="n"/>
      <c r="AO535" s="130" t="n"/>
      <c r="AP535" s="131">
        <f>IFERROR(AO535/AM535,"")</f>
        <v/>
      </c>
      <c r="AQ535" s="219">
        <f>AO535*CC535</f>
        <v/>
      </c>
      <c r="AR535" s="219" t="n"/>
      <c r="AS535" s="220">
        <f>AQ535-AR535</f>
        <v/>
      </c>
      <c r="AT535" s="217">
        <f>AS535/VLOOKUP($T535,'USD Converstion'!$C$7:$D$174,2,FALSE)</f>
        <v/>
      </c>
      <c r="AU535" s="52" t="n"/>
      <c r="AV535" s="221" t="n">
        <v>43615</v>
      </c>
      <c r="AW535" s="222" t="n">
        <v>7962.679611650486</v>
      </c>
      <c r="AX535" s="222" t="n"/>
      <c r="AY535" s="223" t="n"/>
      <c r="AZ535" s="52" t="n"/>
      <c r="BA535" s="137" t="inlineStr">
        <is>
          <t>November, 2020 - Organization change from JS:T43M to JS:T41M || June, 2020 - Organization change from JS:T43M, Team:Amita Tiwari - TAC India, Title:TAC Technical Leader, Yearly Salary:1350000, Total Compensation:1350000 to JS:245M, Team:Rishiraj Dave - Weekend Night, Title:Team Leader, Yearly Salary:1600000, Total Compensation:1600000</t>
        </is>
      </c>
      <c r="BB535" s="138" t="inlineStr">
        <is>
          <t xml:space="preserve"> </t>
        </is>
      </c>
      <c r="BC535" s="52" t="n"/>
      <c r="BD535" s="219" t="n">
        <v>1350000</v>
      </c>
      <c r="BE535" s="219" t="n"/>
      <c r="BF535" s="219" t="n"/>
      <c r="BG535" s="120">
        <f>BF535+BE535+BD535</f>
        <v/>
      </c>
      <c r="BH535" s="217">
        <f>IF(LOWER(T535)="ILS",12,1)*BG535/VLOOKUP($T535,CPC_USDConversion_xlTbl[[Currency2]:[Units/1 USD]],2,FALSE)</f>
        <v/>
      </c>
      <c r="BI535" s="224">
        <f>BH535/VLOOKUP($S535,'CP$'!$B$5:$D$74,2,FALSE)</f>
        <v/>
      </c>
      <c r="BJ535" s="140" t="n">
        <v>1500000</v>
      </c>
      <c r="BK535" s="140" t="n">
        <v>2800000</v>
      </c>
      <c r="BL535" s="141">
        <f>IFERROR(U535/X535,"")</f>
        <v/>
      </c>
      <c r="BM535" s="141">
        <f>IFERROR(V535/X535,"")</f>
        <v/>
      </c>
      <c r="BN535" s="141">
        <f>IFERROR(W535/X535,"")</f>
        <v/>
      </c>
      <c r="BO535" s="141">
        <f>IFERROR(AA535/AD535,"")</f>
        <v/>
      </c>
      <c r="BP535" s="141">
        <f>IFERROR(AB535/AD535,"")</f>
        <v/>
      </c>
      <c r="BQ535" s="141">
        <f>IFERROR(AC535/AD535,"")</f>
        <v/>
      </c>
      <c r="BR535" s="119" t="n">
        <v>4</v>
      </c>
      <c r="BS535" s="119" t="n">
        <v>4</v>
      </c>
      <c r="BT535" s="119" t="n">
        <v>5</v>
      </c>
      <c r="BU535" s="119" t="n"/>
      <c r="BV535" s="119" t="n"/>
      <c r="BW535" s="119" t="n"/>
      <c r="BX535" s="119" t="n"/>
      <c r="BY535" s="119" t="n"/>
      <c r="BZ535" s="119" t="inlineStr">
        <is>
          <t>Employee</t>
        </is>
      </c>
      <c r="CA535" s="142" t="inlineStr">
        <is>
          <t>T41M</t>
        </is>
      </c>
      <c r="CB535" s="131" t="n">
        <v>1</v>
      </c>
      <c r="CC535" s="143">
        <f>IF(P535&gt;1,1,P535)*CB535</f>
        <v/>
      </c>
      <c r="CD535" s="143" t="n"/>
      <c r="CE535" s="222" t="n">
        <v>6345.16</v>
      </c>
      <c r="CF535" s="86" t="n"/>
      <c r="CG535" s="219" t="n">
        <v>1561175.609756098</v>
      </c>
      <c r="CH535" s="217">
        <f>IF(LOWER(T535)="ILS",12,1)*CG535/VLOOKUP($T535,CPC_USDConversion_xlTbl[[Currency2]:[Units/1 USD]],2,FALSE)</f>
        <v/>
      </c>
      <c r="CI535" s="225">
        <f>AF535</f>
        <v/>
      </c>
      <c r="CJ535" s="225">
        <f>IFERROR(CI535-CH535,"")</f>
        <v/>
      </c>
      <c r="CK535" s="140">
        <f>ROUND(AN535*CC535,-2)</f>
        <v/>
      </c>
      <c r="CL535" s="217">
        <f>CK535/VLOOKUP($T535,'USD Converstion'!$C$7:$D$174,2,FALSE)</f>
        <v/>
      </c>
      <c r="CM535" s="145">
        <f>IF(AD535&gt;X535,1,0)</f>
        <v/>
      </c>
      <c r="CN535" s="225">
        <f>IF(CM535&gt;0,AG535,0)</f>
        <v/>
      </c>
      <c r="CO535" s="225">
        <f>IF(CM535=0,0,AF535)</f>
        <v/>
      </c>
      <c r="CP535" s="146" t="n">
        <v>0</v>
      </c>
      <c r="CQ535" s="147" t="inlineStr">
        <is>
          <t>Regular</t>
        </is>
      </c>
      <c r="CR535" s="225">
        <f>AM535/VLOOKUP(T535,'USD Converstion'!$C$7:$D$174,2,FALSE)</f>
        <v/>
      </c>
      <c r="CS535" s="226">
        <f>AT535</f>
        <v/>
      </c>
      <c r="CT535" s="222" t="n">
        <v>0</v>
      </c>
      <c r="CU535" s="227" t="n"/>
      <c r="CV535" s="145">
        <f>IF(AX535&gt;0,1,0)</f>
        <v/>
      </c>
      <c r="CW535" s="145">
        <f>IF(AY535&gt;0,1,0)</f>
        <v/>
      </c>
      <c r="CX535" s="52" t="n">
        <v>0</v>
      </c>
      <c r="DM535">
        <f>IF(LOWER(T535)="ILS",12,1)*Y535/VLOOKUP($T535,CPC_USDConversion_xlTbl[[Currency2]:[Units/1 USD]],2,FALSE)</f>
        <v/>
      </c>
    </row>
    <row r="536">
      <c r="B536" s="113" t="n">
        <v>114405</v>
      </c>
      <c r="C536" s="113" t="n">
        <v>113283</v>
      </c>
      <c r="D536" s="113" t="n">
        <v>71928</v>
      </c>
      <c r="E536" s="114" t="inlineStr">
        <is>
          <t>Shailesh Kuntal</t>
        </is>
      </c>
      <c r="F536" s="152" t="inlineStr">
        <is>
          <t>Team Leader</t>
        </is>
      </c>
      <c r="G536" s="113" t="inlineStr">
        <is>
          <t>TAC India</t>
        </is>
      </c>
      <c r="H536" s="113" t="inlineStr">
        <is>
          <t>Amita Tiwari</t>
        </is>
      </c>
      <c r="I536" s="113" t="inlineStr">
        <is>
          <t>Amit Lewenhoff</t>
        </is>
      </c>
      <c r="J536" s="114" t="inlineStr">
        <is>
          <t>Sharon Elmashaly</t>
        </is>
      </c>
      <c r="K536" s="114" t="inlineStr">
        <is>
          <t>Sharon Elmashaly</t>
        </is>
      </c>
      <c r="L536" s="113" t="inlineStr">
        <is>
          <t>TAC</t>
        </is>
      </c>
      <c r="M536" s="115" t="n">
        <v>1</v>
      </c>
      <c r="N536" s="151">
        <f>LEFT(CA536,3)</f>
        <v/>
      </c>
      <c r="O536" s="216" t="n">
        <v>43122</v>
      </c>
      <c r="P536" s="118">
        <f>($D$5-O536)/365</f>
        <v/>
      </c>
      <c r="Q536" s="119">
        <f>Q536</f>
        <v/>
      </c>
      <c r="R536" s="52" t="n"/>
      <c r="S536" s="120" t="inlineStr">
        <is>
          <t>India</t>
        </is>
      </c>
      <c r="T536" s="120" t="inlineStr">
        <is>
          <t>INR</t>
        </is>
      </c>
      <c r="U536" s="120" t="n">
        <v>1884500</v>
      </c>
      <c r="V536" s="120" t="n"/>
      <c r="W536" s="120" t="n"/>
      <c r="X536" s="120">
        <f>W536+V536+U536</f>
        <v/>
      </c>
      <c r="Y536" s="121" t="n"/>
      <c r="Z536" s="121" t="n"/>
      <c r="AA536" s="122" t="n"/>
      <c r="AB536" s="122" t="n"/>
      <c r="AC536" s="122" t="n"/>
      <c r="AD536" s="123">
        <f>AC536+AB536+AA536</f>
        <v/>
      </c>
      <c r="AE536" s="124">
        <f>IFERROR(AD536/X536-1,"")</f>
        <v/>
      </c>
      <c r="AF536" s="217">
        <f>IF(LOWER(T536)="ILS",12,1)*X536/VLOOKUP($T536,CPC_USDConversion_xlTbl[[Currency2]:[Units/1 USD]],2,FALSE)</f>
        <v/>
      </c>
      <c r="AG536" s="217">
        <f>IF(LOWER(T536)="ILS",12,1)*AD536/VLOOKUP($T536,CPC_USDConversion_xlTbl[[Currency2]:[Units/1 USD]],2,FALSE)</f>
        <v/>
      </c>
      <c r="AH536" s="126">
        <f>AF536/VLOOKUP($S536,'CP$'!$B$5:$D$74,2,FALSE)</f>
        <v/>
      </c>
      <c r="AI536" s="126">
        <f>AG536/VLOOKUP($S536,'CP$'!$B$5:$D$74,2,FALSE)</f>
        <v/>
      </c>
      <c r="AJ536" s="52" t="n"/>
      <c r="AK536" s="127" t="inlineStr">
        <is>
          <t>Regular</t>
        </is>
      </c>
      <c r="AL536" s="218" t="n">
        <v>75000</v>
      </c>
      <c r="AM536" s="129" t="n"/>
      <c r="AN536" s="121" t="n"/>
      <c r="AO536" s="130" t="n"/>
      <c r="AP536" s="131">
        <f>IFERROR(AO536/AM536,"")</f>
        <v/>
      </c>
      <c r="AQ536" s="219">
        <f>AO536*CC536</f>
        <v/>
      </c>
      <c r="AR536" s="219" t="n"/>
      <c r="AS536" s="220">
        <f>AQ536-AR536</f>
        <v/>
      </c>
      <c r="AT536" s="217">
        <f>AS536/VLOOKUP($T536,'USD Converstion'!$C$7:$D$174,2,FALSE)</f>
        <v/>
      </c>
      <c r="AU536" s="52" t="n"/>
      <c r="AV536" s="221" t="n"/>
      <c r="AW536" s="222" t="n"/>
      <c r="AX536" s="222" t="n"/>
      <c r="AY536" s="223" t="n"/>
      <c r="AZ536" s="52" t="n"/>
      <c r="BA536" s="137" t="inlineStr">
        <is>
          <t>November, 2020 - Organization change from JS:T53M to JS:T51M || June, 2020 - Organization change from JS:T53M, Team:Tausif Khaleel - India TAC- Afternoon Team, Title:Technical Support Engineer (T3), Yearly Salary:880000, Total Compensation:880000 to JS:255M, Team:Shailesh Kuntal - VPN + Sec Weekday Afternoon, Title:Team Leader, Yearly Salary:1500000, Total Compensation:1500000</t>
        </is>
      </c>
      <c r="BB536" s="138" t="inlineStr">
        <is>
          <t xml:space="preserve"> </t>
        </is>
      </c>
      <c r="BC536" s="52" t="n"/>
      <c r="BD536" s="219" t="n">
        <v>880000</v>
      </c>
      <c r="BE536" s="219" t="n"/>
      <c r="BF536" s="219" t="n"/>
      <c r="BG536" s="120">
        <f>BF536+BE536+BD536</f>
        <v/>
      </c>
      <c r="BH536" s="217">
        <f>IF(LOWER(T536)="ILS",12,1)*BG536/VLOOKUP($T536,CPC_USDConversion_xlTbl[[Currency2]:[Units/1 USD]],2,FALSE)</f>
        <v/>
      </c>
      <c r="BI536" s="224">
        <f>BH536/VLOOKUP($S536,'CP$'!$B$5:$D$74,2,FALSE)</f>
        <v/>
      </c>
      <c r="BJ536" s="140" t="n">
        <v>900000</v>
      </c>
      <c r="BK536" s="140" t="n">
        <v>1800000</v>
      </c>
      <c r="BL536" s="141">
        <f>IFERROR(U536/X536,"")</f>
        <v/>
      </c>
      <c r="BM536" s="141">
        <f>IFERROR(V536/X536,"")</f>
        <v/>
      </c>
      <c r="BN536" s="141">
        <f>IFERROR(W536/X536,"")</f>
        <v/>
      </c>
      <c r="BO536" s="141">
        <f>IFERROR(AA536/AD536,"")</f>
        <v/>
      </c>
      <c r="BP536" s="141">
        <f>IFERROR(AB536/AD536,"")</f>
        <v/>
      </c>
      <c r="BQ536" s="141">
        <f>IFERROR(AC536/AD536,"")</f>
        <v/>
      </c>
      <c r="BR536" s="119" t="n">
        <v>5</v>
      </c>
      <c r="BS536" s="119" t="n">
        <v>4</v>
      </c>
      <c r="BT536" s="119" t="n">
        <v>4</v>
      </c>
      <c r="BU536" s="119" t="n"/>
      <c r="BV536" s="119" t="n"/>
      <c r="BW536" s="119" t="n"/>
      <c r="BX536" s="119" t="n"/>
      <c r="BY536" s="119" t="n"/>
      <c r="BZ536" s="119" t="inlineStr">
        <is>
          <t>Employee</t>
        </is>
      </c>
      <c r="CA536" s="142" t="inlineStr">
        <is>
          <t>T51M</t>
        </is>
      </c>
      <c r="CB536" s="131" t="n">
        <v>1</v>
      </c>
      <c r="CC536" s="143">
        <f>IF(P536&gt;1,1,P536)*CB536</f>
        <v/>
      </c>
      <c r="CD536" s="143" t="n"/>
      <c r="CE536" s="222" t="n"/>
      <c r="CF536" s="86" t="n"/>
      <c r="CG536" s="219" t="n">
        <v>1463614.634146342</v>
      </c>
      <c r="CH536" s="217">
        <f>IF(LOWER(T536)="ILS",12,1)*CG536/VLOOKUP($T536,CPC_USDConversion_xlTbl[[Currency2]:[Units/1 USD]],2,FALSE)</f>
        <v/>
      </c>
      <c r="CI536" s="225">
        <f>AF536</f>
        <v/>
      </c>
      <c r="CJ536" s="225">
        <f>IFERROR(CI536-CH536,"")</f>
        <v/>
      </c>
      <c r="CK536" s="140">
        <f>ROUND(AN536*CC536,-2)</f>
        <v/>
      </c>
      <c r="CL536" s="217">
        <f>CK536/VLOOKUP($T536,'USD Converstion'!$C$7:$D$174,2,FALSE)</f>
        <v/>
      </c>
      <c r="CM536" s="145">
        <f>IF(AD536&gt;X536,1,0)</f>
        <v/>
      </c>
      <c r="CN536" s="225">
        <f>IF(CM536&gt;0,AG536,0)</f>
        <v/>
      </c>
      <c r="CO536" s="225">
        <f>IF(CM536=0,0,AF536)</f>
        <v/>
      </c>
      <c r="CP536" s="146" t="n">
        <v>0</v>
      </c>
      <c r="CQ536" s="147" t="inlineStr">
        <is>
          <t>Regular</t>
        </is>
      </c>
      <c r="CR536" s="225">
        <f>AM536/VLOOKUP(T536,'USD Converstion'!$C$7:$D$174,2,FALSE)</f>
        <v/>
      </c>
      <c r="CS536" s="226">
        <f>AT536</f>
        <v/>
      </c>
      <c r="CT536" s="222" t="n">
        <v>0</v>
      </c>
      <c r="CU536" s="227" t="n"/>
      <c r="CV536" s="145">
        <f>IF(AX536&gt;0,1,0)</f>
        <v/>
      </c>
      <c r="CW536" s="145">
        <f>IF(AY536&gt;0,1,0)</f>
        <v/>
      </c>
      <c r="CX536" s="52" t="n">
        <v>0</v>
      </c>
      <c r="DM536">
        <f>IF(LOWER(T536)="ILS",12,1)*Y536/VLOOKUP($T536,CPC_USDConversion_xlTbl[[Currency2]:[Units/1 USD]],2,FALSE)</f>
        <v/>
      </c>
    </row>
    <row r="537">
      <c r="B537" s="113" t="n">
        <v>109919</v>
      </c>
      <c r="C537" s="113" t="n">
        <v>71825</v>
      </c>
      <c r="D537" s="113" t="n">
        <v>120393</v>
      </c>
      <c r="E537" s="114" t="inlineStr">
        <is>
          <t>Swathi Rao G</t>
        </is>
      </c>
      <c r="F537" s="152" t="inlineStr">
        <is>
          <t>Diamond Services Engineer</t>
        </is>
      </c>
      <c r="G537" s="113" t="inlineStr">
        <is>
          <t>TAC India</t>
        </is>
      </c>
      <c r="H537" s="113" t="inlineStr">
        <is>
          <t>Amita Tiwari</t>
        </is>
      </c>
      <c r="I537" s="113" t="inlineStr">
        <is>
          <t>Amit Lewenhoff</t>
        </is>
      </c>
      <c r="J537" s="114" t="inlineStr">
        <is>
          <t>Sharon Elmashaly</t>
        </is>
      </c>
      <c r="K537" s="114" t="inlineStr">
        <is>
          <t>Sharon Elmashaly</t>
        </is>
      </c>
      <c r="L537" s="113" t="inlineStr">
        <is>
          <t>TAC</t>
        </is>
      </c>
      <c r="M537" s="115" t="n">
        <v>1</v>
      </c>
      <c r="N537" s="151">
        <f>LEFT(CA537,3)</f>
        <v/>
      </c>
      <c r="O537" s="216" t="n">
        <v>43668</v>
      </c>
      <c r="P537" s="118">
        <f>($D$5-O537)/365</f>
        <v/>
      </c>
      <c r="Q537" s="119">
        <f>Q537</f>
        <v/>
      </c>
      <c r="R537" s="52" t="n"/>
      <c r="S537" s="120" t="inlineStr">
        <is>
          <t>India</t>
        </is>
      </c>
      <c r="T537" s="120" t="inlineStr">
        <is>
          <t>INR</t>
        </is>
      </c>
      <c r="U537" s="120" t="n">
        <v>1584500</v>
      </c>
      <c r="V537" s="120" t="n"/>
      <c r="W537" s="120" t="n"/>
      <c r="X537" s="120">
        <f>W537+V537+U537</f>
        <v/>
      </c>
      <c r="Y537" s="121" t="n"/>
      <c r="Z537" s="121" t="n"/>
      <c r="AA537" s="122" t="n"/>
      <c r="AB537" s="122" t="n"/>
      <c r="AC537" s="122" t="n"/>
      <c r="AD537" s="123">
        <f>AC537+AB537+AA537</f>
        <v/>
      </c>
      <c r="AE537" s="124">
        <f>IFERROR(AD537/X537-1,"")</f>
        <v/>
      </c>
      <c r="AF537" s="217">
        <f>IF(LOWER(T537)="ILS",12,1)*X537/VLOOKUP($T537,CPC_USDConversion_xlTbl[[Currency2]:[Units/1 USD]],2,FALSE)</f>
        <v/>
      </c>
      <c r="AG537" s="217">
        <f>IF(LOWER(T537)="ILS",12,1)*AD537/VLOOKUP($T537,CPC_USDConversion_xlTbl[[Currency2]:[Units/1 USD]],2,FALSE)</f>
        <v/>
      </c>
      <c r="AH537" s="126">
        <f>AF537/VLOOKUP($S537,'CP$'!$B$5:$D$74,2,FALSE)</f>
        <v/>
      </c>
      <c r="AI537" s="126">
        <f>AG537/VLOOKUP($S537,'CP$'!$B$5:$D$74,2,FALSE)</f>
        <v/>
      </c>
      <c r="AJ537" s="52" t="n"/>
      <c r="AK537" s="127" t="inlineStr">
        <is>
          <t>Regular</t>
        </is>
      </c>
      <c r="AL537" s="218" t="n">
        <v>35151.78082191781</v>
      </c>
      <c r="AM537" s="129" t="n"/>
      <c r="AN537" s="121" t="n"/>
      <c r="AO537" s="130" t="n"/>
      <c r="AP537" s="131">
        <f>IFERROR(AO537/AM537,"")</f>
        <v/>
      </c>
      <c r="AQ537" s="219">
        <f>AO537*CC537</f>
        <v/>
      </c>
      <c r="AR537" s="219" t="n"/>
      <c r="AS537" s="220">
        <f>AQ537-AR537</f>
        <v/>
      </c>
      <c r="AT537" s="217">
        <f>AS537/VLOOKUP($T537,'USD Converstion'!$C$7:$D$174,2,FALSE)</f>
        <v/>
      </c>
      <c r="AU537" s="52" t="n"/>
      <c r="AV537" s="221" t="n"/>
      <c r="AW537" s="222" t="n"/>
      <c r="AX537" s="222" t="n"/>
      <c r="AY537" s="223" t="n"/>
      <c r="AZ537" s="52" t="n"/>
      <c r="BA537" s="137" t="inlineStr">
        <is>
          <t>June, 2020 - Organization change from Team:Tausif Khaleel - India TAC- Afternoon Team, Title:Technical Support Engineer (T2), Yearly Salary:1200000, Total Compensation:1200000 to Team:Rajesh Kermgi Malkanna - Diamond Team, Title:Diamond Services Engineer, Yearly Salary:1260000, Total Compensation:1260000</t>
        </is>
      </c>
      <c r="BB537" s="138" t="inlineStr">
        <is>
          <t xml:space="preserve"> </t>
        </is>
      </c>
      <c r="BC537" s="52" t="n"/>
      <c r="BD537" s="219" t="n">
        <v>1200000</v>
      </c>
      <c r="BE537" s="219" t="n"/>
      <c r="BF537" s="219" t="n"/>
      <c r="BG537" s="120">
        <f>BF537+BE537+BD537</f>
        <v/>
      </c>
      <c r="BH537" s="217">
        <f>IF(LOWER(T537)="ILS",12,1)*BG537/VLOOKUP($T537,CPC_USDConversion_xlTbl[[Currency2]:[Units/1 USD]],2,FALSE)</f>
        <v/>
      </c>
      <c r="BI537" s="224">
        <f>BH537/VLOOKUP($S537,'CP$'!$B$5:$D$74,2,FALSE)</f>
        <v/>
      </c>
      <c r="BJ537" s="140" t="n">
        <v>900000</v>
      </c>
      <c r="BK537" s="140" t="n">
        <v>1800000</v>
      </c>
      <c r="BL537" s="141">
        <f>IFERROR(U537/X537,"")</f>
        <v/>
      </c>
      <c r="BM537" s="141">
        <f>IFERROR(V537/X537,"")</f>
        <v/>
      </c>
      <c r="BN537" s="141">
        <f>IFERROR(W537/X537,"")</f>
        <v/>
      </c>
      <c r="BO537" s="141">
        <f>IFERROR(AA537/AD537,"")</f>
        <v/>
      </c>
      <c r="BP537" s="141">
        <f>IFERROR(AB537/AD537,"")</f>
        <v/>
      </c>
      <c r="BQ537" s="141">
        <f>IFERROR(AC537/AD537,"")</f>
        <v/>
      </c>
      <c r="BR537" s="119" t="n"/>
      <c r="BS537" s="119" t="n">
        <v>3</v>
      </c>
      <c r="BT537" s="119" t="n">
        <v>4</v>
      </c>
      <c r="BU537" s="119" t="n"/>
      <c r="BV537" s="119" t="n"/>
      <c r="BW537" s="119" t="n"/>
      <c r="BX537" s="119" t="n"/>
      <c r="BY537" s="119" t="n"/>
      <c r="BZ537" s="119" t="inlineStr">
        <is>
          <t>Employee</t>
        </is>
      </c>
      <c r="CA537" s="142" t="inlineStr">
        <is>
          <t>T51P</t>
        </is>
      </c>
      <c r="CB537" s="131" t="n">
        <v>1</v>
      </c>
      <c r="CC537" s="143">
        <f>IF(P537&gt;1,1,P537)*CB537</f>
        <v/>
      </c>
      <c r="CD537" s="143" t="n"/>
      <c r="CE537" s="222" t="n"/>
      <c r="CF537" s="86" t="n"/>
      <c r="CG537" s="219" t="n">
        <v>1229468.292682927</v>
      </c>
      <c r="CH537" s="217">
        <f>IF(LOWER(T537)="ILS",12,1)*CG537/VLOOKUP($T537,CPC_USDConversion_xlTbl[[Currency2]:[Units/1 USD]],2,FALSE)</f>
        <v/>
      </c>
      <c r="CI537" s="225">
        <f>AF537</f>
        <v/>
      </c>
      <c r="CJ537" s="225">
        <f>IFERROR(CI537-CH537,"")</f>
        <v/>
      </c>
      <c r="CK537" s="140">
        <f>ROUND(AN537*CC537,-2)</f>
        <v/>
      </c>
      <c r="CL537" s="217">
        <f>CK537/VLOOKUP($T537,'USD Converstion'!$C$7:$D$174,2,FALSE)</f>
        <v/>
      </c>
      <c r="CM537" s="145">
        <f>IF(AD537&gt;X537,1,0)</f>
        <v/>
      </c>
      <c r="CN537" s="225">
        <f>IF(CM537&gt;0,AG537,0)</f>
        <v/>
      </c>
      <c r="CO537" s="225">
        <f>IF(CM537=0,0,AF537)</f>
        <v/>
      </c>
      <c r="CP537" s="146" t="n">
        <v>0</v>
      </c>
      <c r="CQ537" s="147" t="inlineStr">
        <is>
          <t>Regular</t>
        </is>
      </c>
      <c r="CR537" s="225">
        <f>AM537/VLOOKUP(T537,'USD Converstion'!$C$7:$D$174,2,FALSE)</f>
        <v/>
      </c>
      <c r="CS537" s="226">
        <f>AT537</f>
        <v/>
      </c>
      <c r="CT537" s="222" t="n">
        <v>0</v>
      </c>
      <c r="CU537" s="227" t="n"/>
      <c r="CV537" s="145">
        <f>IF(AX537&gt;0,1,0)</f>
        <v/>
      </c>
      <c r="CW537" s="145">
        <f>IF(AY537&gt;0,1,0)</f>
        <v/>
      </c>
      <c r="CX537" s="52" t="n">
        <v>0</v>
      </c>
      <c r="DM537">
        <f>IF(LOWER(T537)="ILS",12,1)*Y537/VLOOKUP($T537,CPC_USDConversion_xlTbl[[Currency2]:[Units/1 USD]],2,FALSE)</f>
        <v/>
      </c>
    </row>
    <row r="538">
      <c r="B538" s="113" t="n">
        <v>108861</v>
      </c>
      <c r="C538" s="113" t="n">
        <v>105215</v>
      </c>
      <c r="D538" s="113" t="n">
        <v>99021</v>
      </c>
      <c r="E538" s="114" t="inlineStr">
        <is>
          <t>Syed Yusuf</t>
        </is>
      </c>
      <c r="F538" s="152" t="inlineStr">
        <is>
          <t>Technical Support Engineer (T2)</t>
        </is>
      </c>
      <c r="G538" s="113" t="inlineStr">
        <is>
          <t>TAC India</t>
        </is>
      </c>
      <c r="H538" s="113" t="inlineStr">
        <is>
          <t>Amita Tiwari</t>
        </is>
      </c>
      <c r="I538" s="113" t="inlineStr">
        <is>
          <t>Amit Lewenhoff</t>
        </is>
      </c>
      <c r="J538" s="114" t="inlineStr">
        <is>
          <t>Sharon Elmashaly</t>
        </is>
      </c>
      <c r="K538" s="114" t="inlineStr">
        <is>
          <t>Sharon Elmashaly</t>
        </is>
      </c>
      <c r="L538" s="113" t="inlineStr">
        <is>
          <t>TAC</t>
        </is>
      </c>
      <c r="M538" s="115" t="n">
        <v>1</v>
      </c>
      <c r="N538" s="151">
        <f>LEFT(CA538,3)</f>
        <v/>
      </c>
      <c r="O538" s="216" t="n">
        <v>43934</v>
      </c>
      <c r="P538" s="118">
        <f>($D$5-O538)/365</f>
        <v/>
      </c>
      <c r="Q538" s="119">
        <f>Q538</f>
        <v/>
      </c>
      <c r="R538" s="52" t="n"/>
      <c r="S538" s="120" t="inlineStr">
        <is>
          <t>India</t>
        </is>
      </c>
      <c r="T538" s="120" t="inlineStr">
        <is>
          <t>INR</t>
        </is>
      </c>
      <c r="U538" s="120" t="n">
        <v>1072000</v>
      </c>
      <c r="V538" s="120" t="n"/>
      <c r="W538" s="120" t="n"/>
      <c r="X538" s="120">
        <f>W538+V538+U538</f>
        <v/>
      </c>
      <c r="Y538" s="121" t="n"/>
      <c r="Z538" s="121" t="n"/>
      <c r="AA538" s="122" t="n"/>
      <c r="AB538" s="122" t="n"/>
      <c r="AC538" s="122" t="n"/>
      <c r="AD538" s="123">
        <f>AC538+AB538+AA538</f>
        <v/>
      </c>
      <c r="AE538" s="124">
        <f>IFERROR(AD538/X538-1,"")</f>
        <v/>
      </c>
      <c r="AF538" s="217">
        <f>IF(LOWER(T538)="ILS",12,1)*X538/VLOOKUP($T538,CPC_USDConversion_xlTbl[[Currency2]:[Units/1 USD]],2,FALSE)</f>
        <v/>
      </c>
      <c r="AG538" s="217">
        <f>IF(LOWER(T538)="ILS",12,1)*AD538/VLOOKUP($T538,CPC_USDConversion_xlTbl[[Currency2]:[Units/1 USD]],2,FALSE)</f>
        <v/>
      </c>
      <c r="AH538" s="126">
        <f>AF538/VLOOKUP($S538,'CP$'!$B$5:$D$74,2,FALSE)</f>
        <v/>
      </c>
      <c r="AI538" s="126">
        <f>AG538/VLOOKUP($S538,'CP$'!$B$5:$D$74,2,FALSE)</f>
        <v/>
      </c>
      <c r="AJ538" s="52" t="n"/>
      <c r="AK538" s="127" t="inlineStr">
        <is>
          <t>Regular</t>
        </is>
      </c>
      <c r="AL538" s="218" t="n"/>
      <c r="AM538" s="129" t="n"/>
      <c r="AN538" s="121" t="n"/>
      <c r="AO538" s="130" t="n"/>
      <c r="AP538" s="131">
        <f>IFERROR(AO538/AM538,"")</f>
        <v/>
      </c>
      <c r="AQ538" s="219">
        <f>AO538*CC538</f>
        <v/>
      </c>
      <c r="AR538" s="219" t="n"/>
      <c r="AS538" s="220">
        <f>AQ538-AR538</f>
        <v/>
      </c>
      <c r="AT538" s="217">
        <f>AS538/VLOOKUP($T538,'USD Converstion'!$C$7:$D$174,2,FALSE)</f>
        <v/>
      </c>
      <c r="AU538" s="52" t="n"/>
      <c r="AV538" s="221" t="n"/>
      <c r="AW538" s="222" t="n"/>
      <c r="AX538" s="222" t="n"/>
      <c r="AY538" s="223" t="n"/>
      <c r="AZ538" s="52" t="n"/>
      <c r="BA538" s="137" t="inlineStr">
        <is>
          <t>June, 2020 - Organization change from Team:Amita Tiwari - TAC India to Team:Nishigandh Joshi - HE+ MGMT Weekday Afternoon</t>
        </is>
      </c>
      <c r="BB538" s="138" t="inlineStr">
        <is>
          <t xml:space="preserve"> </t>
        </is>
      </c>
      <c r="BC538" s="52" t="n"/>
      <c r="BD538" s="219" t="n"/>
      <c r="BE538" s="219" t="n"/>
      <c r="BF538" s="219" t="n"/>
      <c r="BG538" s="120">
        <f>BF538+BE538+BD538</f>
        <v/>
      </c>
      <c r="BH538" s="217">
        <f>IF(LOWER(T538)="ILS",12,1)*BG538/VLOOKUP($T538,CPC_USDConversion_xlTbl[[Currency2]:[Units/1 USD]],2,FALSE)</f>
        <v/>
      </c>
      <c r="BI538" s="224">
        <f>BH538/VLOOKUP($S538,'CP$'!$B$5:$D$74,2,FALSE)</f>
        <v/>
      </c>
      <c r="BJ538" s="140" t="n">
        <v>500000</v>
      </c>
      <c r="BK538" s="140" t="n">
        <v>950000</v>
      </c>
      <c r="BL538" s="141">
        <f>IFERROR(U538/X538,"")</f>
        <v/>
      </c>
      <c r="BM538" s="141">
        <f>IFERROR(V538/X538,"")</f>
        <v/>
      </c>
      <c r="BN538" s="141">
        <f>IFERROR(W538/X538,"")</f>
        <v/>
      </c>
      <c r="BO538" s="141">
        <f>IFERROR(AA538/AD538,"")</f>
        <v/>
      </c>
      <c r="BP538" s="141">
        <f>IFERROR(AB538/AD538,"")</f>
        <v/>
      </c>
      <c r="BQ538" s="141">
        <f>IFERROR(AC538/AD538,"")</f>
        <v/>
      </c>
      <c r="BR538" s="119" t="n"/>
      <c r="BS538" s="119" t="n"/>
      <c r="BT538" s="119" t="n">
        <v>2</v>
      </c>
      <c r="BU538" s="119" t="n"/>
      <c r="BV538" s="119" t="n"/>
      <c r="BW538" s="119" t="n"/>
      <c r="BX538" s="119" t="n"/>
      <c r="BY538" s="119" t="n"/>
      <c r="BZ538" s="119" t="inlineStr">
        <is>
          <t>Employee</t>
        </is>
      </c>
      <c r="CA538" s="142" t="inlineStr">
        <is>
          <t>T61P</t>
        </is>
      </c>
      <c r="CB538" s="131" t="n">
        <v>1</v>
      </c>
      <c r="CC538" s="143">
        <f>IF(P538&gt;1,1,P538)*CB538</f>
        <v/>
      </c>
      <c r="CD538" s="143" t="n"/>
      <c r="CE538" s="222" t="n"/>
      <c r="CF538" s="86" t="n"/>
      <c r="CG538" s="219" t="n">
        <v>829468.2926829269</v>
      </c>
      <c r="CH538" s="217">
        <f>IF(LOWER(T538)="ILS",12,1)*CG538/VLOOKUP($T538,CPC_USDConversion_xlTbl[[Currency2]:[Units/1 USD]],2,FALSE)</f>
        <v/>
      </c>
      <c r="CI538" s="225">
        <f>AF538</f>
        <v/>
      </c>
      <c r="CJ538" s="225">
        <f>IFERROR(CI538-CH538,"")</f>
        <v/>
      </c>
      <c r="CK538" s="140">
        <f>ROUND(AN538*CC538,-2)</f>
        <v/>
      </c>
      <c r="CL538" s="217">
        <f>CK538/VLOOKUP($T538,'USD Converstion'!$C$7:$D$174,2,FALSE)</f>
        <v/>
      </c>
      <c r="CM538" s="145">
        <f>IF(AD538&gt;X538,1,0)</f>
        <v/>
      </c>
      <c r="CN538" s="225">
        <f>IF(CM538&gt;0,AG538,0)</f>
        <v/>
      </c>
      <c r="CO538" s="225">
        <f>IF(CM538=0,0,AF538)</f>
        <v/>
      </c>
      <c r="CP538" s="146" t="n">
        <v>0</v>
      </c>
      <c r="CQ538" s="147" t="inlineStr">
        <is>
          <t>Regular</t>
        </is>
      </c>
      <c r="CR538" s="225">
        <f>AM538/VLOOKUP(T538,'USD Converstion'!$C$7:$D$174,2,FALSE)</f>
        <v/>
      </c>
      <c r="CS538" s="226">
        <f>AT538</f>
        <v/>
      </c>
      <c r="CT538" s="222" t="n">
        <v>0</v>
      </c>
      <c r="CU538" s="227" t="n"/>
      <c r="CV538" s="145">
        <f>IF(AX538&gt;0,1,0)</f>
        <v/>
      </c>
      <c r="CW538" s="145">
        <f>IF(AY538&gt;0,1,0)</f>
        <v/>
      </c>
      <c r="CX538" s="52" t="n">
        <v>0</v>
      </c>
      <c r="DM538">
        <f>IF(LOWER(T538)="ILS",12,1)*Y538/VLOOKUP($T538,CPC_USDConversion_xlTbl[[Currency2]:[Units/1 USD]],2,FALSE)</f>
        <v/>
      </c>
    </row>
    <row r="539">
      <c r="B539" s="113" t="n">
        <v>110818</v>
      </c>
      <c r="C539" s="113" t="n">
        <v>113653</v>
      </c>
      <c r="D539" s="113" t="n">
        <v>73696</v>
      </c>
      <c r="E539" s="114" t="inlineStr">
        <is>
          <t>Vikas Sharma</t>
        </is>
      </c>
      <c r="F539" s="152" t="inlineStr">
        <is>
          <t>Australia TAC Team Leader</t>
        </is>
      </c>
      <c r="G539" s="113" t="inlineStr">
        <is>
          <t>APAC TAC</t>
        </is>
      </c>
      <c r="H539" s="113" t="inlineStr">
        <is>
          <t>Amit Lewenhoff</t>
        </is>
      </c>
      <c r="I539" s="113" t="inlineStr">
        <is>
          <t>Amit Lewenhoff</t>
        </is>
      </c>
      <c r="J539" s="114" t="inlineStr">
        <is>
          <t>Sharon Elmashaly</t>
        </is>
      </c>
      <c r="K539" s="114" t="inlineStr">
        <is>
          <t>Sharon Elmashaly</t>
        </is>
      </c>
      <c r="L539" s="113" t="inlineStr">
        <is>
          <t>TAC</t>
        </is>
      </c>
      <c r="M539" s="115" t="n">
        <v>1</v>
      </c>
      <c r="N539" s="151">
        <f>LEFT(CA539,3)</f>
        <v/>
      </c>
      <c r="O539" s="216" t="n">
        <v>42310</v>
      </c>
      <c r="P539" s="118">
        <f>($D$5-O539)/365</f>
        <v/>
      </c>
      <c r="Q539" s="119">
        <f>Q539</f>
        <v/>
      </c>
      <c r="R539" s="52" t="n"/>
      <c r="S539" s="120" t="inlineStr">
        <is>
          <t>Australia</t>
        </is>
      </c>
      <c r="T539" s="120" t="inlineStr">
        <is>
          <t>AUD</t>
        </is>
      </c>
      <c r="U539" s="120" t="n">
        <v>215750</v>
      </c>
      <c r="V539" s="120" t="n"/>
      <c r="W539" s="120" t="n"/>
      <c r="X539" s="120">
        <f>W539+V539+U539</f>
        <v/>
      </c>
      <c r="Y539" s="121" t="n"/>
      <c r="Z539" s="121" t="n"/>
      <c r="AA539" s="122" t="n"/>
      <c r="AB539" s="122" t="n"/>
      <c r="AC539" s="122" t="n"/>
      <c r="AD539" s="123">
        <f>AC539+AB539+AA539</f>
        <v/>
      </c>
      <c r="AE539" s="124">
        <f>IFERROR(AD539/X539-1,"")</f>
        <v/>
      </c>
      <c r="AF539" s="217">
        <f>IF(LOWER(T539)="ILS",12,1)*X539/VLOOKUP($T539,CPC_USDConversion_xlTbl[[Currency2]:[Units/1 USD]],2,FALSE)</f>
        <v/>
      </c>
      <c r="AG539" s="217">
        <f>IF(LOWER(T539)="ILS",12,1)*AD539/VLOOKUP($T539,CPC_USDConversion_xlTbl[[Currency2]:[Units/1 USD]],2,FALSE)</f>
        <v/>
      </c>
      <c r="AH539" s="126">
        <f>AF539/VLOOKUP($S539,'CP$'!$B$5:$D$74,2,FALSE)</f>
        <v/>
      </c>
      <c r="AI539" s="126">
        <f>AG539/VLOOKUP($S539,'CP$'!$B$5:$D$74,2,FALSE)</f>
        <v/>
      </c>
      <c r="AJ539" s="52" t="n"/>
      <c r="AK539" s="127" t="inlineStr">
        <is>
          <t>Regular</t>
        </is>
      </c>
      <c r="AL539" s="218" t="n">
        <v>10000</v>
      </c>
      <c r="AM539" s="129" t="n"/>
      <c r="AN539" s="121" t="n"/>
      <c r="AO539" s="130" t="n"/>
      <c r="AP539" s="131">
        <f>IFERROR(AO539/AM539,"")</f>
        <v/>
      </c>
      <c r="AQ539" s="219">
        <f>AO539*CC539</f>
        <v/>
      </c>
      <c r="AR539" s="219" t="n"/>
      <c r="AS539" s="220">
        <f>AQ539-AR539</f>
        <v/>
      </c>
      <c r="AT539" s="217">
        <f>AS539/VLOOKUP($T539,'USD Converstion'!$C$7:$D$174,2,FALSE)</f>
        <v/>
      </c>
      <c r="AU539" s="52" t="n"/>
      <c r="AV539" s="221" t="n">
        <v>43615</v>
      </c>
      <c r="AW539" s="222" t="n">
        <v>19547.55339805825</v>
      </c>
      <c r="AX539" s="222" t="n"/>
      <c r="AY539" s="223" t="n"/>
      <c r="AZ539" s="52" t="n"/>
      <c r="BA539" s="137" t="n"/>
      <c r="BB539" s="138" t="inlineStr">
        <is>
          <t xml:space="preserve"> </t>
        </is>
      </c>
      <c r="BC539" s="52" t="n"/>
      <c r="BD539" s="219" t="n">
        <v>165000</v>
      </c>
      <c r="BE539" s="219" t="n"/>
      <c r="BF539" s="219" t="n"/>
      <c r="BG539" s="120">
        <f>BF539+BE539+BD539</f>
        <v/>
      </c>
      <c r="BH539" s="217">
        <f>IF(LOWER(T539)="ILS",12,1)*BG539/VLOOKUP($T539,CPC_USDConversion_xlTbl[[Currency2]:[Units/1 USD]],2,FALSE)</f>
        <v/>
      </c>
      <c r="BI539" s="224">
        <f>BH539/VLOOKUP($S539,'CP$'!$B$5:$D$74,2,FALSE)</f>
        <v/>
      </c>
      <c r="BJ539" s="140" t="n">
        <v>130000</v>
      </c>
      <c r="BK539" s="140" t="n">
        <v>185000</v>
      </c>
      <c r="BL539" s="141">
        <f>IFERROR(U539/X539,"")</f>
        <v/>
      </c>
      <c r="BM539" s="141">
        <f>IFERROR(V539/X539,"")</f>
        <v/>
      </c>
      <c r="BN539" s="141">
        <f>IFERROR(W539/X539,"")</f>
        <v/>
      </c>
      <c r="BO539" s="141">
        <f>IFERROR(AA539/AD539,"")</f>
        <v/>
      </c>
      <c r="BP539" s="141">
        <f>IFERROR(AB539/AD539,"")</f>
        <v/>
      </c>
      <c r="BQ539" s="141">
        <f>IFERROR(AC539/AD539,"")</f>
        <v/>
      </c>
      <c r="BR539" s="119" t="n">
        <v>2</v>
      </c>
      <c r="BS539" s="119" t="n">
        <v>3</v>
      </c>
      <c r="BT539" s="119" t="n">
        <v>4</v>
      </c>
      <c r="BU539" s="119" t="n"/>
      <c r="BV539" s="119" t="n"/>
      <c r="BW539" s="119" t="n"/>
      <c r="BX539" s="119" t="n"/>
      <c r="BY539" s="119" t="n"/>
      <c r="BZ539" s="119" t="inlineStr">
        <is>
          <t>Employee</t>
        </is>
      </c>
      <c r="CA539" s="142" t="inlineStr">
        <is>
          <t>T41M</t>
        </is>
      </c>
      <c r="CB539" s="131" t="n">
        <v>1</v>
      </c>
      <c r="CC539" s="143">
        <f>IF(P539&gt;1,1,P539)*CB539</f>
        <v/>
      </c>
      <c r="CD539" s="143" t="n"/>
      <c r="CE539" s="222" t="n">
        <v>22866.52</v>
      </c>
      <c r="CF539" s="86" t="n"/>
      <c r="CG539" s="219" t="n">
        <v>161175.6097560976</v>
      </c>
      <c r="CH539" s="217">
        <f>IF(LOWER(T539)="ILS",12,1)*CG539/VLOOKUP($T539,CPC_USDConversion_xlTbl[[Currency2]:[Units/1 USD]],2,FALSE)</f>
        <v/>
      </c>
      <c r="CI539" s="225">
        <f>AF539</f>
        <v/>
      </c>
      <c r="CJ539" s="225">
        <f>IFERROR(CI539-CH539,"")</f>
        <v/>
      </c>
      <c r="CK539" s="140">
        <f>ROUND(AN539*CC539,-2)</f>
        <v/>
      </c>
      <c r="CL539" s="217">
        <f>CK539/VLOOKUP($T539,'USD Converstion'!$C$7:$D$174,2,FALSE)</f>
        <v/>
      </c>
      <c r="CM539" s="145">
        <f>IF(AD539&gt;X539,1,0)</f>
        <v/>
      </c>
      <c r="CN539" s="225">
        <f>IF(CM539&gt;0,AG539,0)</f>
        <v/>
      </c>
      <c r="CO539" s="225">
        <f>IF(CM539=0,0,AF539)</f>
        <v/>
      </c>
      <c r="CP539" s="146" t="n">
        <v>0</v>
      </c>
      <c r="CQ539" s="147" t="inlineStr">
        <is>
          <t>Regular</t>
        </is>
      </c>
      <c r="CR539" s="225">
        <f>AM539/VLOOKUP(T539,'USD Converstion'!$C$7:$D$174,2,FALSE)</f>
        <v/>
      </c>
      <c r="CS539" s="226">
        <f>AT539</f>
        <v/>
      </c>
      <c r="CT539" s="222" t="n">
        <v>0</v>
      </c>
      <c r="CU539" s="227" t="n"/>
      <c r="CV539" s="145">
        <f>IF(AX539&gt;0,1,0)</f>
        <v/>
      </c>
      <c r="CW539" s="145">
        <f>IF(AY539&gt;0,1,0)</f>
        <v/>
      </c>
      <c r="CX539" s="52" t="n">
        <v>0</v>
      </c>
      <c r="DM539">
        <f>IF(LOWER(T539)="ILS",12,1)*Y539/VLOOKUP($T539,CPC_USDConversion_xlTbl[[Currency2]:[Units/1 USD]],2,FALSE)</f>
        <v/>
      </c>
    </row>
    <row r="540">
      <c r="B540" s="113" t="n">
        <v>133546</v>
      </c>
      <c r="C540" s="113" t="n">
        <v>35477</v>
      </c>
      <c r="D540" s="113" t="n">
        <v>29749</v>
      </c>
      <c r="E540" s="114" t="inlineStr">
        <is>
          <t>Wei Zhang</t>
        </is>
      </c>
      <c r="F540" s="152" t="inlineStr">
        <is>
          <t>Technical Support Engineer (T2)</t>
        </is>
      </c>
      <c r="G540" s="113" t="inlineStr">
        <is>
          <t>APAC TAC</t>
        </is>
      </c>
      <c r="H540" s="113" t="inlineStr">
        <is>
          <t>Amit Lewenhoff</t>
        </is>
      </c>
      <c r="I540" s="113" t="inlineStr">
        <is>
          <t>Amit Lewenhoff</t>
        </is>
      </c>
      <c r="J540" s="114" t="inlineStr">
        <is>
          <t>Sharon Elmashaly</t>
        </is>
      </c>
      <c r="K540" s="114" t="inlineStr">
        <is>
          <t>Sharon Elmashaly</t>
        </is>
      </c>
      <c r="L540" s="113" t="inlineStr">
        <is>
          <t>TAC</t>
        </is>
      </c>
      <c r="M540" s="115" t="n">
        <v>1</v>
      </c>
      <c r="N540" s="151">
        <f>LEFT(CA540,3)</f>
        <v/>
      </c>
      <c r="O540" s="216" t="n">
        <v>43818</v>
      </c>
      <c r="P540" s="118">
        <f>($D$5-O540)/365</f>
        <v/>
      </c>
      <c r="Q540" s="119">
        <f>Q540</f>
        <v/>
      </c>
      <c r="R540" s="52" t="n"/>
      <c r="S540" s="120" t="inlineStr">
        <is>
          <t>China</t>
        </is>
      </c>
      <c r="T540" s="120" t="inlineStr">
        <is>
          <t>CNY</t>
        </is>
      </c>
      <c r="U540" s="120" t="n">
        <v>372000</v>
      </c>
      <c r="V540" s="120" t="n"/>
      <c r="W540" s="120" t="n"/>
      <c r="X540" s="120">
        <f>W540+V540+U540</f>
        <v/>
      </c>
      <c r="Y540" s="121" t="n"/>
      <c r="Z540" s="121" t="n"/>
      <c r="AA540" s="122" t="n"/>
      <c r="AB540" s="122" t="n"/>
      <c r="AC540" s="122" t="n"/>
      <c r="AD540" s="123">
        <f>AC540+AB540+AA540</f>
        <v/>
      </c>
      <c r="AE540" s="124">
        <f>IFERROR(AD540/X540-1,"")</f>
        <v/>
      </c>
      <c r="AF540" s="217">
        <f>IF(LOWER(T540)="ILS",12,1)*X540/VLOOKUP($T540,CPC_USDConversion_xlTbl[[Currency2]:[Units/1 USD]],2,FALSE)</f>
        <v/>
      </c>
      <c r="AG540" s="217">
        <f>IF(LOWER(T540)="ILS",12,1)*AD540/VLOOKUP($T540,CPC_USDConversion_xlTbl[[Currency2]:[Units/1 USD]],2,FALSE)</f>
        <v/>
      </c>
      <c r="AH540" s="126">
        <f>AF540/VLOOKUP($S540,'CP$'!$B$5:$D$74,2,FALSE)</f>
        <v/>
      </c>
      <c r="AI540" s="126">
        <f>AG540/VLOOKUP($S540,'CP$'!$B$5:$D$74,2,FALSE)</f>
        <v/>
      </c>
      <c r="AJ540" s="52" t="n"/>
      <c r="AK540" s="127" t="inlineStr">
        <is>
          <t>Regular</t>
        </is>
      </c>
      <c r="AL540" s="218" t="n"/>
      <c r="AM540" s="129" t="n"/>
      <c r="AN540" s="121" t="n"/>
      <c r="AO540" s="130" t="n"/>
      <c r="AP540" s="131">
        <f>IFERROR(AO540/AM540,"")</f>
        <v/>
      </c>
      <c r="AQ540" s="219">
        <f>AO540*CC540</f>
        <v/>
      </c>
      <c r="AR540" s="219" t="n"/>
      <c r="AS540" s="220">
        <f>AQ540-AR540</f>
        <v/>
      </c>
      <c r="AT540" s="217">
        <f>AS540/VLOOKUP($T540,'USD Converstion'!$C$7:$D$174,2,FALSE)</f>
        <v/>
      </c>
      <c r="AU540" s="52" t="n"/>
      <c r="AV540" s="221" t="n"/>
      <c r="AW540" s="222" t="n"/>
      <c r="AX540" s="222" t="n"/>
      <c r="AY540" s="223" t="n"/>
      <c r="AZ540" s="52" t="n"/>
      <c r="BA540" s="137" t="n"/>
      <c r="BB540" s="138" t="inlineStr">
        <is>
          <t xml:space="preserve"> </t>
        </is>
      </c>
      <c r="BC540" s="52" t="n"/>
      <c r="BD540" s="219" t="n">
        <v>290000</v>
      </c>
      <c r="BE540" s="219" t="n">
        <v>30000</v>
      </c>
      <c r="BF540" s="219" t="n"/>
      <c r="BG540" s="120">
        <f>BF540+BE540+BD540</f>
        <v/>
      </c>
      <c r="BH540" s="217">
        <f>IF(LOWER(T540)="ILS",12,1)*BG540/VLOOKUP($T540,CPC_USDConversion_xlTbl[[Currency2]:[Units/1 USD]],2,FALSE)</f>
        <v/>
      </c>
      <c r="BI540" s="224">
        <f>BH540/VLOOKUP($S540,'CP$'!$B$5:$D$74,2,FALSE)</f>
        <v/>
      </c>
      <c r="BJ540" s="140" t="n">
        <v>200000</v>
      </c>
      <c r="BK540" s="140" t="n">
        <v>320000</v>
      </c>
      <c r="BL540" s="141">
        <f>IFERROR(U540/X540,"")</f>
        <v/>
      </c>
      <c r="BM540" s="141">
        <f>IFERROR(V540/X540,"")</f>
        <v/>
      </c>
      <c r="BN540" s="141">
        <f>IFERROR(W540/X540,"")</f>
        <v/>
      </c>
      <c r="BO540" s="141">
        <f>IFERROR(AA540/AD540,"")</f>
        <v/>
      </c>
      <c r="BP540" s="141">
        <f>IFERROR(AB540/AD540,"")</f>
        <v/>
      </c>
      <c r="BQ540" s="141">
        <f>IFERROR(AC540/AD540,"")</f>
        <v/>
      </c>
      <c r="BR540" s="119" t="n"/>
      <c r="BS540" s="119" t="n"/>
      <c r="BT540" s="119" t="n">
        <v>4</v>
      </c>
      <c r="BU540" s="119" t="n"/>
      <c r="BV540" s="119" t="n"/>
      <c r="BW540" s="119" t="n"/>
      <c r="BX540" s="119" t="n"/>
      <c r="BY540" s="119" t="n"/>
      <c r="BZ540" s="119" t="inlineStr">
        <is>
          <t>Employee</t>
        </is>
      </c>
      <c r="CA540" s="142" t="inlineStr">
        <is>
          <t>T51P</t>
        </is>
      </c>
      <c r="CB540" s="131" t="n">
        <v>1</v>
      </c>
      <c r="CC540" s="143">
        <f>IF(P540&gt;1,1,P540)*CB540</f>
        <v/>
      </c>
      <c r="CD540" s="143" t="n"/>
      <c r="CE540" s="222" t="n"/>
      <c r="CF540" s="86" t="n"/>
      <c r="CG540" s="219" t="n">
        <v>283126.8292682927</v>
      </c>
      <c r="CH540" s="217">
        <f>IF(LOWER(T540)="ILS",12,1)*CG540/VLOOKUP($T540,CPC_USDConversion_xlTbl[[Currency2]:[Units/1 USD]],2,FALSE)</f>
        <v/>
      </c>
      <c r="CI540" s="225">
        <f>AF540</f>
        <v/>
      </c>
      <c r="CJ540" s="225">
        <f>IFERROR(CI540-CH540,"")</f>
        <v/>
      </c>
      <c r="CK540" s="140">
        <f>ROUND(AN540*CC540,-2)</f>
        <v/>
      </c>
      <c r="CL540" s="217">
        <f>CK540/VLOOKUP($T540,'USD Converstion'!$C$7:$D$174,2,FALSE)</f>
        <v/>
      </c>
      <c r="CM540" s="145">
        <f>IF(AD540&gt;X540,1,0)</f>
        <v/>
      </c>
      <c r="CN540" s="225">
        <f>IF(CM540&gt;0,AG540,0)</f>
        <v/>
      </c>
      <c r="CO540" s="225">
        <f>IF(CM540=0,0,AF540)</f>
        <v/>
      </c>
      <c r="CP540" s="146" t="n">
        <v>0</v>
      </c>
      <c r="CQ540" s="147" t="inlineStr">
        <is>
          <t>Regular</t>
        </is>
      </c>
      <c r="CR540" s="225">
        <f>AM540/VLOOKUP(T540,'USD Converstion'!$C$7:$D$174,2,FALSE)</f>
        <v/>
      </c>
      <c r="CS540" s="226">
        <f>AT540</f>
        <v/>
      </c>
      <c r="CT540" s="222" t="n">
        <v>0</v>
      </c>
      <c r="CU540" s="227" t="n"/>
      <c r="CV540" s="145">
        <f>IF(AX540&gt;0,1,0)</f>
        <v/>
      </c>
      <c r="CW540" s="145">
        <f>IF(AY540&gt;0,1,0)</f>
        <v/>
      </c>
      <c r="CX540" s="52" t="n">
        <v>0</v>
      </c>
      <c r="DM540">
        <f>IF(LOWER(T540)="ILS",12,1)*Y540/VLOOKUP($T540,CPC_USDConversion_xlTbl[[Currency2]:[Units/1 USD]],2,FALSE)</f>
        <v/>
      </c>
    </row>
    <row r="541">
      <c r="B541" s="113" t="n">
        <v>133202</v>
      </c>
      <c r="C541" s="113" t="n">
        <v>81820</v>
      </c>
      <c r="D541" s="113" t="n">
        <v>73268</v>
      </c>
      <c r="E541" s="114" t="inlineStr">
        <is>
          <t>Ada Liu</t>
        </is>
      </c>
      <c r="F541" s="152" t="inlineStr">
        <is>
          <t>Field Marketing Specialist</t>
        </is>
      </c>
      <c r="G541" s="113" t="inlineStr">
        <is>
          <t>Field Marketing Asia</t>
        </is>
      </c>
      <c r="H541" s="113" t="inlineStr">
        <is>
          <t>Sharon Tan</t>
        </is>
      </c>
      <c r="I541" s="113" t="inlineStr">
        <is>
          <t>Miryam Steinitz</t>
        </is>
      </c>
      <c r="J541" s="114" t="inlineStr">
        <is>
          <t>Miryam Steinitz</t>
        </is>
      </c>
      <c r="K541" s="114" t="inlineStr">
        <is>
          <t>Peter Alexander</t>
        </is>
      </c>
      <c r="L541" s="113" t="inlineStr">
        <is>
          <t>Marketing</t>
        </is>
      </c>
      <c r="M541" s="115" t="n">
        <v>1</v>
      </c>
      <c r="N541" s="151">
        <f>LEFT(CA541,3)</f>
        <v/>
      </c>
      <c r="O541" s="216" t="n">
        <v>42466</v>
      </c>
      <c r="P541" s="118">
        <f>($D$5-O541)/365</f>
        <v/>
      </c>
      <c r="Q541" s="119">
        <f>Q541</f>
        <v/>
      </c>
      <c r="R541" s="52" t="n"/>
      <c r="S541" s="120" t="inlineStr">
        <is>
          <t>China</t>
        </is>
      </c>
      <c r="T541" s="120" t="inlineStr">
        <is>
          <t>CNY</t>
        </is>
      </c>
      <c r="U541" s="120" t="n">
        <v>234500</v>
      </c>
      <c r="V541" s="120" t="n"/>
      <c r="W541" s="120" t="n">
        <v>19547.61904761905</v>
      </c>
      <c r="X541" s="120">
        <f>W541+V541+U541</f>
        <v/>
      </c>
      <c r="Y541" s="121" t="n"/>
      <c r="Z541" s="121" t="n"/>
      <c r="AA541" s="122" t="n"/>
      <c r="AB541" s="122" t="n"/>
      <c r="AC541" s="122" t="n"/>
      <c r="AD541" s="123">
        <f>AC541+AB541+AA541</f>
        <v/>
      </c>
      <c r="AE541" s="124">
        <f>IFERROR(AD541/X541-1,"")</f>
        <v/>
      </c>
      <c r="AF541" s="217">
        <f>IF(LOWER(T541)="ILS",12,1)*X541/VLOOKUP($T541,CPC_USDConversion_xlTbl[[Currency2]:[Units/1 USD]],2,FALSE)</f>
        <v/>
      </c>
      <c r="AG541" s="217">
        <f>IF(LOWER(T541)="ILS",12,1)*AD541/VLOOKUP($T541,CPC_USDConversion_xlTbl[[Currency2]:[Units/1 USD]],2,FALSE)</f>
        <v/>
      </c>
      <c r="AH541" s="126">
        <f>AF541/VLOOKUP($S541,'CP$'!$B$5:$D$74,2,FALSE)</f>
        <v/>
      </c>
      <c r="AI541" s="126">
        <f>AG541/VLOOKUP($S541,'CP$'!$B$5:$D$74,2,FALSE)</f>
        <v/>
      </c>
      <c r="AJ541" s="52" t="n"/>
      <c r="AK541" s="127" t="inlineStr">
        <is>
          <t>Target Bonus</t>
        </is>
      </c>
      <c r="AL541" s="218" t="n">
        <v>19500</v>
      </c>
      <c r="AM541" s="129" t="n">
        <v>20000</v>
      </c>
      <c r="AN541" s="121" t="n"/>
      <c r="AO541" s="130" t="n"/>
      <c r="AP541" s="131">
        <f>IFERROR(AO541/AM541,"")</f>
        <v/>
      </c>
      <c r="AQ541" s="219">
        <f>AO541*CC541</f>
        <v/>
      </c>
      <c r="AR541" s="219" t="n"/>
      <c r="AS541" s="220">
        <f>AQ541-AR541</f>
        <v/>
      </c>
      <c r="AT541" s="217">
        <f>AS541/VLOOKUP($T541,'USD Converstion'!$C$7:$D$174,2,FALSE)</f>
        <v/>
      </c>
      <c r="AU541" s="52" t="n"/>
      <c r="AV541" s="221" t="n">
        <v>43957</v>
      </c>
      <c r="AW541" s="222" t="n">
        <v>9844.844660194174</v>
      </c>
      <c r="AX541" s="222" t="n"/>
      <c r="AY541" s="223" t="n"/>
      <c r="AZ541" s="52" t="n"/>
      <c r="BA541" s="137" t="n"/>
      <c r="BB541" s="138" t="inlineStr">
        <is>
          <t xml:space="preserve"> </t>
        </is>
      </c>
      <c r="BC541" s="52" t="n"/>
      <c r="BD541" s="219" t="n">
        <v>168000</v>
      </c>
      <c r="BE541" s="219" t="n"/>
      <c r="BF541" s="219" t="n">
        <v>18500</v>
      </c>
      <c r="BG541" s="120">
        <f>BF541+BE541+BD541</f>
        <v/>
      </c>
      <c r="BH541" s="217">
        <f>IF(LOWER(T541)="ILS",12,1)*BG541/VLOOKUP($T541,CPC_USDConversion_xlTbl[[Currency2]:[Units/1 USD]],2,FALSE)</f>
        <v/>
      </c>
      <c r="BI541" s="224">
        <f>BH541/VLOOKUP($S541,'CP$'!$B$5:$D$74,2,FALSE)</f>
        <v/>
      </c>
      <c r="BJ541" s="140" t="n">
        <v>200000</v>
      </c>
      <c r="BK541" s="140" t="n">
        <v>300000</v>
      </c>
      <c r="BL541" s="141">
        <f>IFERROR(U541/X541,"")</f>
        <v/>
      </c>
      <c r="BM541" s="141">
        <f>IFERROR(V541/X541,"")</f>
        <v/>
      </c>
      <c r="BN541" s="141">
        <f>IFERROR(W541/X541,"")</f>
        <v/>
      </c>
      <c r="BO541" s="141">
        <f>IFERROR(AA541/AD541,"")</f>
        <v/>
      </c>
      <c r="BP541" s="141">
        <f>IFERROR(AB541/AD541,"")</f>
        <v/>
      </c>
      <c r="BQ541" s="141">
        <f>IFERROR(AC541/AD541,"")</f>
        <v/>
      </c>
      <c r="BR541" s="119" t="n">
        <v>4</v>
      </c>
      <c r="BS541" s="119" t="n">
        <v>3</v>
      </c>
      <c r="BT541" s="119" t="n">
        <v>4</v>
      </c>
      <c r="BU541" s="119" t="n"/>
      <c r="BV541" s="119" t="n"/>
      <c r="BW541" s="119" t="n"/>
      <c r="BX541" s="119" t="n"/>
      <c r="BY541" s="119" t="n"/>
      <c r="BZ541" s="119" t="inlineStr">
        <is>
          <t>Employee</t>
        </is>
      </c>
      <c r="CA541" s="142" t="inlineStr">
        <is>
          <t>M53P</t>
        </is>
      </c>
      <c r="CB541" s="131" t="n">
        <v>1</v>
      </c>
      <c r="CC541" s="143">
        <f>IF(P541&gt;1,1,P541)*CB541</f>
        <v/>
      </c>
      <c r="CD541" s="143" t="n"/>
      <c r="CE541" s="222" t="n">
        <v>14246.68</v>
      </c>
      <c r="CF541" s="86" t="n"/>
      <c r="CG541" s="219" t="n">
        <v>195321.9512195122</v>
      </c>
      <c r="CH541" s="217">
        <f>IF(LOWER(T541)="ILS",12,1)*CG541/VLOOKUP($T541,CPC_USDConversion_xlTbl[[Currency2]:[Units/1 USD]],2,FALSE)</f>
        <v/>
      </c>
      <c r="CI541" s="225">
        <f>AF541</f>
        <v/>
      </c>
      <c r="CJ541" s="225">
        <f>IFERROR(CI541-CH541,"")</f>
        <v/>
      </c>
      <c r="CK541" s="140">
        <f>ROUND(AN541*CC541,-2)</f>
        <v/>
      </c>
      <c r="CL541" s="217">
        <f>CK541/VLOOKUP($T541,'USD Converstion'!$C$7:$D$174,2,FALSE)</f>
        <v/>
      </c>
      <c r="CM541" s="145">
        <f>IF(AD541&gt;X541,1,0)</f>
        <v/>
      </c>
      <c r="CN541" s="225">
        <f>IF(CM541&gt;0,AG541,0)</f>
        <v/>
      </c>
      <c r="CO541" s="225">
        <f>IF(CM541=0,0,AF541)</f>
        <v/>
      </c>
      <c r="CP541" s="146" t="n">
        <v>0</v>
      </c>
      <c r="CQ541" s="147" t="inlineStr">
        <is>
          <t>Regular</t>
        </is>
      </c>
      <c r="CR541" s="225">
        <f>AM541/VLOOKUP(T541,'USD Converstion'!$C$7:$D$174,2,FALSE)</f>
        <v/>
      </c>
      <c r="CS541" s="226">
        <f>AT541</f>
        <v/>
      </c>
      <c r="CT541" s="222" t="n">
        <v>0</v>
      </c>
      <c r="CU541" s="227" t="n"/>
      <c r="CV541" s="145">
        <f>IF(AX541&gt;0,1,0)</f>
        <v/>
      </c>
      <c r="CW541" s="145">
        <f>IF(AY541&gt;0,1,0)</f>
        <v/>
      </c>
      <c r="CX541" s="52" t="n">
        <v>0</v>
      </c>
      <c r="DM541">
        <f>IF(LOWER(T541)="ILS",12,1)*Y541/VLOOKUP($T541,CPC_USDConversion_xlTbl[[Currency2]:[Units/1 USD]],2,FALSE)</f>
        <v/>
      </c>
    </row>
    <row r="542">
      <c r="B542" s="113" t="n">
        <v>123135</v>
      </c>
      <c r="C542" s="113" t="n">
        <v>28543</v>
      </c>
      <c r="D542" s="113" t="n">
        <v>92664</v>
      </c>
      <c r="E542" s="114" t="inlineStr">
        <is>
          <t>Alex Chong</t>
        </is>
      </c>
      <c r="F542" s="152" t="inlineStr">
        <is>
          <t>Regional Sales Manager</t>
        </is>
      </c>
      <c r="G542" s="113" t="inlineStr">
        <is>
          <t>Security Solutions intl</t>
        </is>
      </c>
      <c r="H542" s="113" t="inlineStr">
        <is>
          <t>Avi Rembaum</t>
        </is>
      </c>
      <c r="I542" s="113" t="inlineStr">
        <is>
          <t>Avi Rembaum</t>
        </is>
      </c>
      <c r="J542" s="114" t="inlineStr">
        <is>
          <t>Avi Rembaum</t>
        </is>
      </c>
      <c r="K542" s="114" t="inlineStr">
        <is>
          <t>Avi Rembaum</t>
        </is>
      </c>
      <c r="L542" s="113" t="inlineStr">
        <is>
          <t>Security Solutions</t>
        </is>
      </c>
      <c r="M542" s="115" t="n">
        <v>1</v>
      </c>
      <c r="N542" s="151">
        <f>LEFT(CA542,3)</f>
        <v/>
      </c>
      <c r="O542" s="216" t="n">
        <v>42457</v>
      </c>
      <c r="P542" s="118">
        <f>($D$5-O542)/365</f>
        <v/>
      </c>
      <c r="Q542" s="119">
        <f>Q542</f>
        <v/>
      </c>
      <c r="R542" s="52" t="n"/>
      <c r="S542" s="120" t="inlineStr">
        <is>
          <t>Singapore</t>
        </is>
      </c>
      <c r="T542" s="120" t="inlineStr">
        <is>
          <t>SGD</t>
        </is>
      </c>
      <c r="U542" s="120" t="n">
        <v>175750</v>
      </c>
      <c r="V542" s="120" t="n">
        <v>29390.90909090909</v>
      </c>
      <c r="W542" s="120" t="n"/>
      <c r="X542" s="120">
        <f>W542+V542+U542</f>
        <v/>
      </c>
      <c r="Y542" s="121" t="n"/>
      <c r="Z542" s="121" t="n"/>
      <c r="AA542" s="122" t="n"/>
      <c r="AB542" s="122" t="n"/>
      <c r="AC542" s="122" t="n"/>
      <c r="AD542" s="123">
        <f>AC542+AB542+AA542</f>
        <v/>
      </c>
      <c r="AE542" s="124">
        <f>IFERROR(AD542/X542-1,"")</f>
        <v/>
      </c>
      <c r="AF542" s="217">
        <f>IF(LOWER(T542)="ILS",12,1)*X542/VLOOKUP($T542,CPC_USDConversion_xlTbl[[Currency2]:[Units/1 USD]],2,FALSE)</f>
        <v/>
      </c>
      <c r="AG542" s="217">
        <f>IF(LOWER(T542)="ILS",12,1)*AD542/VLOOKUP($T542,CPC_USDConversion_xlTbl[[Currency2]:[Units/1 USD]],2,FALSE)</f>
        <v/>
      </c>
      <c r="AH542" s="126">
        <f>AF542/VLOOKUP($S542,'CP$'!$B$5:$D$74,2,FALSE)</f>
        <v/>
      </c>
      <c r="AI542" s="126">
        <f>AG542/VLOOKUP($S542,'CP$'!$B$5:$D$74,2,FALSE)</f>
        <v/>
      </c>
      <c r="AJ542" s="52" t="n"/>
      <c r="AK542" s="127" t="inlineStr">
        <is>
          <t>Sales Variable</t>
        </is>
      </c>
      <c r="AL542" s="218" t="n"/>
      <c r="AM542" s="129" t="n"/>
      <c r="AN542" s="121" t="n"/>
      <c r="AO542" s="130" t="n"/>
      <c r="AP542" s="131">
        <f>IFERROR(AO542/AM542,"")</f>
        <v/>
      </c>
      <c r="AQ542" s="219">
        <f>AO542*CC542</f>
        <v/>
      </c>
      <c r="AR542" s="219" t="n"/>
      <c r="AS542" s="220">
        <f>AQ542-AR542</f>
        <v/>
      </c>
      <c r="AT542" s="217">
        <f>AS542/VLOOKUP($T542,'USD Converstion'!$C$7:$D$174,2,FALSE)</f>
        <v/>
      </c>
      <c r="AU542" s="52" t="n"/>
      <c r="AV542" s="221" t="n">
        <v>43957</v>
      </c>
      <c r="AW542" s="222" t="n">
        <v>19589.26213592233</v>
      </c>
      <c r="AX542" s="222" t="n"/>
      <c r="AY542" s="223" t="n"/>
      <c r="AZ542" s="52" t="n"/>
      <c r="BA542" s="137" t="n"/>
      <c r="BB542" s="138" t="inlineStr">
        <is>
          <t xml:space="preserve"> </t>
        </is>
      </c>
      <c r="BC542" s="52" t="n"/>
      <c r="BD542" s="219" t="n">
        <v>124000</v>
      </c>
      <c r="BE542" s="219" t="n">
        <v>31000</v>
      </c>
      <c r="BF542" s="219" t="n"/>
      <c r="BG542" s="120">
        <f>BF542+BE542+BD542</f>
        <v/>
      </c>
      <c r="BH542" s="217">
        <f>IF(LOWER(T542)="ILS",12,1)*BG542/VLOOKUP($T542,CPC_USDConversion_xlTbl[[Currency2]:[Units/1 USD]],2,FALSE)</f>
        <v/>
      </c>
      <c r="BI542" s="224">
        <f>BH542/VLOOKUP($S542,'CP$'!$B$5:$D$74,2,FALSE)</f>
        <v/>
      </c>
      <c r="BJ542" s="140" t="n">
        <v>120000</v>
      </c>
      <c r="BK542" s="140" t="n">
        <v>200000</v>
      </c>
      <c r="BL542" s="141">
        <f>IFERROR(U542/X542,"")</f>
        <v/>
      </c>
      <c r="BM542" s="141">
        <f>IFERROR(V542/X542,"")</f>
        <v/>
      </c>
      <c r="BN542" s="141">
        <f>IFERROR(W542/X542,"")</f>
        <v/>
      </c>
      <c r="BO542" s="141">
        <f>IFERROR(AA542/AD542,"")</f>
        <v/>
      </c>
      <c r="BP542" s="141">
        <f>IFERROR(AB542/AD542,"")</f>
        <v/>
      </c>
      <c r="BQ542" s="141">
        <f>IFERROR(AC542/AD542,"")</f>
        <v/>
      </c>
      <c r="BR542" s="119" t="n">
        <v>4</v>
      </c>
      <c r="BS542" s="119" t="n">
        <v>5</v>
      </c>
      <c r="BT542" s="119" t="n">
        <v>4</v>
      </c>
      <c r="BU542" s="119" t="n"/>
      <c r="BV542" s="119" t="n"/>
      <c r="BW542" s="119" t="n"/>
      <c r="BX542" s="119" t="n"/>
      <c r="BY542" s="119" t="n"/>
      <c r="BZ542" s="119" t="inlineStr">
        <is>
          <t>Employee</t>
        </is>
      </c>
      <c r="CA542" s="142" t="inlineStr">
        <is>
          <t>S53P</t>
        </is>
      </c>
      <c r="CB542" s="131" t="n">
        <v>1</v>
      </c>
      <c r="CC542" s="143">
        <f>IF(P542&gt;1,1,P542)*CB542</f>
        <v/>
      </c>
      <c r="CD542" s="143" t="n"/>
      <c r="CE542" s="222" t="n">
        <v>28253.92</v>
      </c>
      <c r="CF542" s="86" t="n"/>
      <c r="CG542" s="219" t="n">
        <v>161175.6097560976</v>
      </c>
      <c r="CH542" s="217">
        <f>IF(LOWER(T542)="ILS",12,1)*CG542/VLOOKUP($T542,CPC_USDConversion_xlTbl[[Currency2]:[Units/1 USD]],2,FALSE)</f>
        <v/>
      </c>
      <c r="CI542" s="225">
        <f>AF542</f>
        <v/>
      </c>
      <c r="CJ542" s="225">
        <f>IFERROR(CI542-CH542,"")</f>
        <v/>
      </c>
      <c r="CK542" s="140">
        <f>ROUND(AN542*CC542,-2)</f>
        <v/>
      </c>
      <c r="CL542" s="217">
        <f>CK542/VLOOKUP($T542,'USD Converstion'!$C$7:$D$174,2,FALSE)</f>
        <v/>
      </c>
      <c r="CM542" s="145">
        <f>IF(AD542&gt;X542,1,0)</f>
        <v/>
      </c>
      <c r="CN542" s="225">
        <f>IF(CM542&gt;0,AG542,0)</f>
        <v/>
      </c>
      <c r="CO542" s="225">
        <f>IF(CM542=0,0,AF542)</f>
        <v/>
      </c>
      <c r="CP542" s="146" t="n">
        <v>0</v>
      </c>
      <c r="CQ542" s="147" t="inlineStr">
        <is>
          <t>Regular</t>
        </is>
      </c>
      <c r="CR542" s="225">
        <f>AM542/VLOOKUP(T542,'USD Converstion'!$C$7:$D$174,2,FALSE)</f>
        <v/>
      </c>
      <c r="CS542" s="226">
        <f>AT542</f>
        <v/>
      </c>
      <c r="CT542" s="222" t="n">
        <v>0</v>
      </c>
      <c r="CU542" s="227" t="n"/>
      <c r="CV542" s="145">
        <f>IF(AX542&gt;0,1,0)</f>
        <v/>
      </c>
      <c r="CW542" s="145">
        <f>IF(AY542&gt;0,1,0)</f>
        <v/>
      </c>
      <c r="CX542" s="52" t="n">
        <v>0</v>
      </c>
      <c r="DM542">
        <f>IF(LOWER(T542)="ILS",12,1)*Y542/VLOOKUP($T542,CPC_USDConversion_xlTbl[[Currency2]:[Units/1 USD]],2,FALSE)</f>
        <v/>
      </c>
    </row>
    <row r="543">
      <c r="B543" s="113" t="n">
        <v>119020</v>
      </c>
      <c r="C543" s="113" t="n">
        <v>47832</v>
      </c>
      <c r="D543" s="113" t="n">
        <v>33368</v>
      </c>
      <c r="E543" s="114" t="inlineStr">
        <is>
          <t>Andy Wright</t>
        </is>
      </c>
      <c r="F543" s="152" t="inlineStr">
        <is>
          <t xml:space="preserve">Regional Director UK &amp; Ireland </t>
        </is>
      </c>
      <c r="G543" s="113" t="inlineStr">
        <is>
          <t>Europe Sales Mgmt</t>
        </is>
      </c>
      <c r="H543" s="113" t="inlineStr">
        <is>
          <t>Thorsten Freitag</t>
        </is>
      </c>
      <c r="I543" s="113" t="inlineStr">
        <is>
          <t>Thorsten Freitag</t>
        </is>
      </c>
      <c r="J543" s="114" t="inlineStr">
        <is>
          <t>Thorsten Freitag</t>
        </is>
      </c>
      <c r="K543" s="114" t="inlineStr">
        <is>
          <t>Bruno Darmon</t>
        </is>
      </c>
      <c r="L543" s="113" t="inlineStr">
        <is>
          <t>EMEA Sales</t>
        </is>
      </c>
      <c r="M543" s="115" t="n">
        <v>1</v>
      </c>
      <c r="N543" s="151">
        <f>LEFT(CA543,3)</f>
        <v/>
      </c>
      <c r="O543" s="216" t="n">
        <v>42857</v>
      </c>
      <c r="P543" s="118">
        <f>($D$5-O543)/365</f>
        <v/>
      </c>
      <c r="Q543" s="119">
        <f>Q543</f>
        <v/>
      </c>
      <c r="R543" s="52" t="n"/>
      <c r="S543" s="120" t="inlineStr">
        <is>
          <t>Great Britain</t>
        </is>
      </c>
      <c r="T543" s="120" t="inlineStr">
        <is>
          <t>GBP</t>
        </is>
      </c>
      <c r="U543" s="120" t="n">
        <v>209500</v>
      </c>
      <c r="V543" s="120" t="n">
        <v>95754.54545454544</v>
      </c>
      <c r="W543" s="120" t="n"/>
      <c r="X543" s="120">
        <f>W543+V543+U543</f>
        <v/>
      </c>
      <c r="Y543" s="121" t="n"/>
      <c r="Z543" s="121" t="n"/>
      <c r="AA543" s="122" t="n"/>
      <c r="AB543" s="122" t="n"/>
      <c r="AC543" s="122" t="n"/>
      <c r="AD543" s="123">
        <f>AC543+AB543+AA543</f>
        <v/>
      </c>
      <c r="AE543" s="124">
        <f>IFERROR(AD543/X543-1,"")</f>
        <v/>
      </c>
      <c r="AF543" s="217">
        <f>IF(LOWER(T543)="ILS",12,1)*X543/VLOOKUP($T543,CPC_USDConversion_xlTbl[[Currency2]:[Units/1 USD]],2,FALSE)</f>
        <v/>
      </c>
      <c r="AG543" s="217">
        <f>IF(LOWER(T543)="ILS",12,1)*AD543/VLOOKUP($T543,CPC_USDConversion_xlTbl[[Currency2]:[Units/1 USD]],2,FALSE)</f>
        <v/>
      </c>
      <c r="AH543" s="126">
        <f>AF543/VLOOKUP($S543,'CP$'!$B$5:$D$74,2,FALSE)</f>
        <v/>
      </c>
      <c r="AI543" s="126">
        <f>AG543/VLOOKUP($S543,'CP$'!$B$5:$D$74,2,FALSE)</f>
        <v/>
      </c>
      <c r="AJ543" s="52" t="n"/>
      <c r="AK543" s="127" t="inlineStr">
        <is>
          <t>Sales Variable</t>
        </is>
      </c>
      <c r="AL543" s="218" t="n"/>
      <c r="AM543" s="129" t="n"/>
      <c r="AN543" s="121" t="n"/>
      <c r="AO543" s="130" t="n"/>
      <c r="AP543" s="131">
        <f>IFERROR(AO543/AM543,"")</f>
        <v/>
      </c>
      <c r="AQ543" s="219">
        <f>AO543*CC543</f>
        <v/>
      </c>
      <c r="AR543" s="219" t="n"/>
      <c r="AS543" s="220">
        <f>AQ543-AR543</f>
        <v/>
      </c>
      <c r="AT543" s="217">
        <f>AS543/VLOOKUP($T543,'USD Converstion'!$C$7:$D$174,2,FALSE)</f>
        <v/>
      </c>
      <c r="AU543" s="52" t="n"/>
      <c r="AV543" s="221" t="n">
        <v>43957</v>
      </c>
      <c r="AW543" s="222" t="n">
        <v>97236.88349514562</v>
      </c>
      <c r="AX543" s="222" t="n"/>
      <c r="AY543" s="223" t="n"/>
      <c r="AZ543" s="52" t="n"/>
      <c r="BA543" s="137" t="n"/>
      <c r="BB543" s="138" t="inlineStr">
        <is>
          <t xml:space="preserve"> </t>
        </is>
      </c>
      <c r="BC543" s="52" t="n"/>
      <c r="BD543" s="219" t="n">
        <v>150000</v>
      </c>
      <c r="BE543" s="219" t="n">
        <v>100000</v>
      </c>
      <c r="BF543" s="219" t="n"/>
      <c r="BG543" s="120">
        <f>BF543+BE543+BD543</f>
        <v/>
      </c>
      <c r="BH543" s="217">
        <f>IF(LOWER(T543)="ILS",12,1)*BG543/VLOOKUP($T543,CPC_USDConversion_xlTbl[[Currency2]:[Units/1 USD]],2,FALSE)</f>
        <v/>
      </c>
      <c r="BI543" s="224">
        <f>BH543/VLOOKUP($S543,'CP$'!$B$5:$D$74,2,FALSE)</f>
        <v/>
      </c>
      <c r="BJ543" s="140" t="n">
        <v>180000</v>
      </c>
      <c r="BK543" s="140" t="n">
        <v>280000</v>
      </c>
      <c r="BL543" s="141">
        <f>IFERROR(U543/X543,"")</f>
        <v/>
      </c>
      <c r="BM543" s="141">
        <f>IFERROR(V543/X543,"")</f>
        <v/>
      </c>
      <c r="BN543" s="141">
        <f>IFERROR(W543/X543,"")</f>
        <v/>
      </c>
      <c r="BO543" s="141">
        <f>IFERROR(AA543/AD543,"")</f>
        <v/>
      </c>
      <c r="BP543" s="141">
        <f>IFERROR(AB543/AD543,"")</f>
        <v/>
      </c>
      <c r="BQ543" s="141">
        <f>IFERROR(AC543/AD543,"")</f>
        <v/>
      </c>
      <c r="BR543" s="119" t="n">
        <v>4</v>
      </c>
      <c r="BS543" s="119" t="n">
        <v>3</v>
      </c>
      <c r="BT543" s="119" t="n">
        <v>4</v>
      </c>
      <c r="BU543" s="119" t="n"/>
      <c r="BV543" s="119" t="n"/>
      <c r="BW543" s="119" t="n"/>
      <c r="BX543" s="119" t="n"/>
      <c r="BY543" s="119" t="n"/>
      <c r="BZ543" s="119" t="inlineStr">
        <is>
          <t>Employee</t>
        </is>
      </c>
      <c r="CA543" s="142" t="inlineStr">
        <is>
          <t>S20M</t>
        </is>
      </c>
      <c r="CB543" s="131" t="n">
        <v>1</v>
      </c>
      <c r="CC543" s="143">
        <f>IF(P543&gt;1,1,P543)*CB543</f>
        <v/>
      </c>
      <c r="CD543" s="143" t="n"/>
      <c r="CE543" s="222" t="n">
        <v>246503.48</v>
      </c>
      <c r="CF543" s="86" t="n"/>
      <c r="CG543" s="219" t="n">
        <v>258736.5853658537</v>
      </c>
      <c r="CH543" s="217">
        <f>IF(LOWER(T543)="ILS",12,1)*CG543/VLOOKUP($T543,CPC_USDConversion_xlTbl[[Currency2]:[Units/1 USD]],2,FALSE)</f>
        <v/>
      </c>
      <c r="CI543" s="225">
        <f>AF543</f>
        <v/>
      </c>
      <c r="CJ543" s="225">
        <f>IFERROR(CI543-CH543,"")</f>
        <v/>
      </c>
      <c r="CK543" s="140">
        <f>ROUND(AN543*CC543,-2)</f>
        <v/>
      </c>
      <c r="CL543" s="217">
        <f>CK543/VLOOKUP($T543,'USD Converstion'!$C$7:$D$174,2,FALSE)</f>
        <v/>
      </c>
      <c r="CM543" s="145">
        <f>IF(AD543&gt;X543,1,0)</f>
        <v/>
      </c>
      <c r="CN543" s="225">
        <f>IF(CM543&gt;0,AG543,0)</f>
        <v/>
      </c>
      <c r="CO543" s="225">
        <f>IF(CM543=0,0,AF543)</f>
        <v/>
      </c>
      <c r="CP543" s="146" t="n">
        <v>0</v>
      </c>
      <c r="CQ543" s="147" t="inlineStr">
        <is>
          <t>Regular</t>
        </is>
      </c>
      <c r="CR543" s="225">
        <f>AM543/VLOOKUP(T543,'USD Converstion'!$C$7:$D$174,2,FALSE)</f>
        <v/>
      </c>
      <c r="CS543" s="226">
        <f>AT543</f>
        <v/>
      </c>
      <c r="CT543" s="222" t="n">
        <v>0</v>
      </c>
      <c r="CU543" s="227" t="n"/>
      <c r="CV543" s="145">
        <f>IF(AX543&gt;0,1,0)</f>
        <v/>
      </c>
      <c r="CW543" s="145">
        <f>IF(AY543&gt;0,1,0)</f>
        <v/>
      </c>
      <c r="CX543" s="52" t="n">
        <v>0</v>
      </c>
      <c r="DM543">
        <f>IF(LOWER(T543)="ILS",12,1)*Y543/VLOOKUP($T543,CPC_USDConversion_xlTbl[[Currency2]:[Units/1 USD]],2,FALSE)</f>
        <v/>
      </c>
    </row>
    <row r="544">
      <c r="B544" s="113" t="n">
        <v>134900</v>
      </c>
      <c r="C544" s="113" t="n">
        <v>49622</v>
      </c>
      <c r="D544" s="113" t="n">
        <v>38696</v>
      </c>
      <c r="E544" s="114" t="inlineStr">
        <is>
          <t>Claire Yip</t>
        </is>
      </c>
      <c r="F544" s="152" t="inlineStr">
        <is>
          <t>Renewals Manager</t>
        </is>
      </c>
      <c r="G544" s="113" t="inlineStr">
        <is>
          <t>Inside Sales &amp; Renewals</t>
        </is>
      </c>
      <c r="H544" s="113" t="inlineStr">
        <is>
          <t>Derrick Lau</t>
        </is>
      </c>
      <c r="I544" s="113" t="inlineStr">
        <is>
          <t>Sharat Sinha</t>
        </is>
      </c>
      <c r="J544" s="114" t="inlineStr">
        <is>
          <t>Sharat Sinha</t>
        </is>
      </c>
      <c r="K544" s="114" t="inlineStr">
        <is>
          <t>Sharat Sinha</t>
        </is>
      </c>
      <c r="L544" s="113" t="inlineStr">
        <is>
          <t>APAC Sales</t>
        </is>
      </c>
      <c r="M544" s="115" t="n">
        <v>1</v>
      </c>
      <c r="N544" s="151">
        <f>LEFT(CA544,3)</f>
        <v/>
      </c>
      <c r="O544" s="216" t="n">
        <v>42072</v>
      </c>
      <c r="P544" s="118">
        <f>($D$5-O544)/365</f>
        <v/>
      </c>
      <c r="Q544" s="119">
        <f>Q544</f>
        <v/>
      </c>
      <c r="R544" s="52" t="n"/>
      <c r="S544" s="120" t="inlineStr">
        <is>
          <t>Taiwan</t>
        </is>
      </c>
      <c r="T544" s="120" t="inlineStr">
        <is>
          <t>TWD</t>
        </is>
      </c>
      <c r="U544" s="120" t="n">
        <v>2135750</v>
      </c>
      <c r="V544" s="120" t="n">
        <v>172118.1818181818</v>
      </c>
      <c r="W544" s="120" t="n"/>
      <c r="X544" s="120">
        <f>W544+V544+U544</f>
        <v/>
      </c>
      <c r="Y544" s="121" t="n"/>
      <c r="Z544" s="121" t="n"/>
      <c r="AA544" s="122" t="n"/>
      <c r="AB544" s="122" t="n"/>
      <c r="AC544" s="122" t="n"/>
      <c r="AD544" s="123">
        <f>AC544+AB544+AA544</f>
        <v/>
      </c>
      <c r="AE544" s="124">
        <f>IFERROR(AD544/X544-1,"")</f>
        <v/>
      </c>
      <c r="AF544" s="217">
        <f>IF(LOWER(T544)="ILS",12,1)*X544/VLOOKUP($T544,CPC_USDConversion_xlTbl[[Currency2]:[Units/1 USD]],2,FALSE)</f>
        <v/>
      </c>
      <c r="AG544" s="217">
        <f>IF(LOWER(T544)="ILS",12,1)*AD544/VLOOKUP($T544,CPC_USDConversion_xlTbl[[Currency2]:[Units/1 USD]],2,FALSE)</f>
        <v/>
      </c>
      <c r="AH544" s="126">
        <f>AF544/VLOOKUP($S544,'CP$'!$B$5:$D$74,2,FALSE)</f>
        <v/>
      </c>
      <c r="AI544" s="126">
        <f>AG544/VLOOKUP($S544,'CP$'!$B$5:$D$74,2,FALSE)</f>
        <v/>
      </c>
      <c r="AJ544" s="52" t="n"/>
      <c r="AK544" s="127" t="inlineStr">
        <is>
          <t>Sales Variable</t>
        </is>
      </c>
      <c r="AL544" s="218" t="n"/>
      <c r="AM544" s="129" t="n"/>
      <c r="AN544" s="121" t="n"/>
      <c r="AO544" s="130" t="n"/>
      <c r="AP544" s="131">
        <f>IFERROR(AO544/AM544,"")</f>
        <v/>
      </c>
      <c r="AQ544" s="219">
        <f>AO544*CC544</f>
        <v/>
      </c>
      <c r="AR544" s="219" t="n"/>
      <c r="AS544" s="220">
        <f>AQ544-AR544</f>
        <v/>
      </c>
      <c r="AT544" s="217">
        <f>AS544/VLOOKUP($T544,'USD Converstion'!$C$7:$D$174,2,FALSE)</f>
        <v/>
      </c>
      <c r="AU544" s="52" t="n"/>
      <c r="AV544" s="221" t="n">
        <v>43957</v>
      </c>
      <c r="AW544" s="222" t="n">
        <v>11793.72815533981</v>
      </c>
      <c r="AX544" s="222" t="n"/>
      <c r="AY544" s="223" t="n"/>
      <c r="AZ544" s="52" t="n"/>
      <c r="BA544" s="137" t="n"/>
      <c r="BB544" s="138" t="inlineStr">
        <is>
          <t xml:space="preserve"> </t>
        </is>
      </c>
      <c r="BC544" s="52" t="n"/>
      <c r="BD544" s="219" t="n">
        <v>1650000</v>
      </c>
      <c r="BE544" s="219" t="n">
        <v>185000</v>
      </c>
      <c r="BF544" s="219" t="n"/>
      <c r="BG544" s="120">
        <f>BF544+BE544+BD544</f>
        <v/>
      </c>
      <c r="BH544" s="217">
        <f>IF(LOWER(T544)="ILS",12,1)*BG544/VLOOKUP($T544,CPC_USDConversion_xlTbl[[Currency2]:[Units/1 USD]],2,FALSE)</f>
        <v/>
      </c>
      <c r="BI544" s="224">
        <f>BH544/VLOOKUP($S544,'CP$'!$B$5:$D$74,2,FALSE)</f>
        <v/>
      </c>
      <c r="BJ544" s="140" t="n">
        <v>1200000</v>
      </c>
      <c r="BK544" s="140" t="n">
        <v>1950000</v>
      </c>
      <c r="BL544" s="141">
        <f>IFERROR(U544/X544,"")</f>
        <v/>
      </c>
      <c r="BM544" s="141">
        <f>IFERROR(V544/X544,"")</f>
        <v/>
      </c>
      <c r="BN544" s="141">
        <f>IFERROR(W544/X544,"")</f>
        <v/>
      </c>
      <c r="BO544" s="141">
        <f>IFERROR(AA544/AD544,"")</f>
        <v/>
      </c>
      <c r="BP544" s="141">
        <f>IFERROR(AB544/AD544,"")</f>
        <v/>
      </c>
      <c r="BQ544" s="141">
        <f>IFERROR(AC544/AD544,"")</f>
        <v/>
      </c>
      <c r="BR544" s="119" t="n">
        <v>3</v>
      </c>
      <c r="BS544" s="119" t="n">
        <v>3</v>
      </c>
      <c r="BT544" s="119" t="n">
        <v>4</v>
      </c>
      <c r="BU544" s="119" t="n"/>
      <c r="BV544" s="119" t="n"/>
      <c r="BW544" s="119" t="n"/>
      <c r="BX544" s="119" t="n"/>
      <c r="BY544" s="119" t="n"/>
      <c r="BZ544" s="119" t="inlineStr">
        <is>
          <t>Employee</t>
        </is>
      </c>
      <c r="CA544" s="142" t="inlineStr">
        <is>
          <t>M55P</t>
        </is>
      </c>
      <c r="CB544" s="131" t="n">
        <v>1</v>
      </c>
      <c r="CC544" s="143">
        <f>IF(P544&gt;1,1,P544)*CB544</f>
        <v/>
      </c>
      <c r="CD544" s="143" t="n"/>
      <c r="CE544" s="222" t="n">
        <v>22866.52</v>
      </c>
      <c r="CF544" s="86" t="n"/>
      <c r="CG544" s="219" t="n">
        <v>1844102.43902439</v>
      </c>
      <c r="CH544" s="217">
        <f>IF(LOWER(T544)="ILS",12,1)*CG544/VLOOKUP($T544,CPC_USDConversion_xlTbl[[Currency2]:[Units/1 USD]],2,FALSE)</f>
        <v/>
      </c>
      <c r="CI544" s="225">
        <f>AF544</f>
        <v/>
      </c>
      <c r="CJ544" s="225">
        <f>IFERROR(CI544-CH544,"")</f>
        <v/>
      </c>
      <c r="CK544" s="140">
        <f>ROUND(AN544*CC544,-2)</f>
        <v/>
      </c>
      <c r="CL544" s="217">
        <f>CK544/VLOOKUP($T544,'USD Converstion'!$C$7:$D$174,2,FALSE)</f>
        <v/>
      </c>
      <c r="CM544" s="145">
        <f>IF(AD544&gt;X544,1,0)</f>
        <v/>
      </c>
      <c r="CN544" s="225">
        <f>IF(CM544&gt;0,AG544,0)</f>
        <v/>
      </c>
      <c r="CO544" s="225">
        <f>IF(CM544=0,0,AF544)</f>
        <v/>
      </c>
      <c r="CP544" s="146" t="n">
        <v>0</v>
      </c>
      <c r="CQ544" s="147" t="inlineStr">
        <is>
          <t>Regular</t>
        </is>
      </c>
      <c r="CR544" s="225">
        <f>AM544/VLOOKUP(T544,'USD Converstion'!$C$7:$D$174,2,FALSE)</f>
        <v/>
      </c>
      <c r="CS544" s="226">
        <f>AT544</f>
        <v/>
      </c>
      <c r="CT544" s="222" t="n">
        <v>0</v>
      </c>
      <c r="CU544" s="227" t="n"/>
      <c r="CV544" s="145">
        <f>IF(AX544&gt;0,1,0)</f>
        <v/>
      </c>
      <c r="CW544" s="145">
        <f>IF(AY544&gt;0,1,0)</f>
        <v/>
      </c>
      <c r="CX544" s="52" t="n">
        <v>0</v>
      </c>
      <c r="DM544">
        <f>IF(LOWER(T544)="ILS",12,1)*Y544/VLOOKUP($T544,CPC_USDConversion_xlTbl[[Currency2]:[Units/1 USD]],2,FALSE)</f>
        <v/>
      </c>
    </row>
    <row r="545">
      <c r="B545" s="113" t="n">
        <v>129964</v>
      </c>
      <c r="C545" s="113" t="n">
        <v>25065</v>
      </c>
      <c r="D545" s="113" t="n"/>
      <c r="E545" s="114" t="inlineStr">
        <is>
          <t>Corinne Vakulenko</t>
        </is>
      </c>
      <c r="F545" s="152" t="inlineStr">
        <is>
          <t>GRC Global Sales Manager</t>
        </is>
      </c>
      <c r="G545" s="113" t="inlineStr">
        <is>
          <t>Security Solutions intl</t>
        </is>
      </c>
      <c r="H545" s="113" t="inlineStr">
        <is>
          <t>Avi Rembaum</t>
        </is>
      </c>
      <c r="I545" s="113" t="inlineStr">
        <is>
          <t>Avi Rembaum</t>
        </is>
      </c>
      <c r="J545" s="114" t="inlineStr">
        <is>
          <t>Avi Rembaum</t>
        </is>
      </c>
      <c r="K545" s="114" t="inlineStr">
        <is>
          <t>Avi Rembaum</t>
        </is>
      </c>
      <c r="L545" s="113" t="inlineStr">
        <is>
          <t>Security Solutions</t>
        </is>
      </c>
      <c r="M545" s="115" t="n">
        <v>1</v>
      </c>
      <c r="N545" s="151">
        <f>LEFT(CA545,3)</f>
        <v/>
      </c>
      <c r="O545" s="216" t="n">
        <v>40872</v>
      </c>
      <c r="P545" s="118">
        <f>($D$5-O545)/365</f>
        <v/>
      </c>
      <c r="Q545" s="119">
        <f>Q545</f>
        <v/>
      </c>
      <c r="R545" s="52" t="n"/>
      <c r="S545" s="120" t="inlineStr">
        <is>
          <t>Israel</t>
        </is>
      </c>
      <c r="T545" s="120" t="inlineStr">
        <is>
          <t>ILS</t>
        </is>
      </c>
      <c r="U545" s="120" t="n">
        <v>43875</v>
      </c>
      <c r="V545" s="120" t="n">
        <v>6209.090909090909</v>
      </c>
      <c r="W545" s="120" t="n"/>
      <c r="X545" s="120">
        <f>W545+V545+U545</f>
        <v/>
      </c>
      <c r="Y545" s="121" t="n"/>
      <c r="Z545" s="121" t="n"/>
      <c r="AA545" s="122" t="n"/>
      <c r="AB545" s="122" t="n"/>
      <c r="AC545" s="122" t="n"/>
      <c r="AD545" s="123">
        <f>AC545+AB545+AA545</f>
        <v/>
      </c>
      <c r="AE545" s="124">
        <f>IFERROR(AD545/X545-1,"")</f>
        <v/>
      </c>
      <c r="AF545" s="217">
        <f>IF(LOWER(T545)="ILS",12,1)*X545/VLOOKUP($T545,CPC_USDConversion_xlTbl[[Currency2]:[Units/1 USD]],2,FALSE)</f>
        <v/>
      </c>
      <c r="AG545" s="217">
        <f>IF(LOWER(T545)="ILS",12,1)*AD545/VLOOKUP($T545,CPC_USDConversion_xlTbl[[Currency2]:[Units/1 USD]],2,FALSE)</f>
        <v/>
      </c>
      <c r="AH545" s="126">
        <f>AF545/VLOOKUP($S545,'CP$'!$B$5:$D$74,2,FALSE)</f>
        <v/>
      </c>
      <c r="AI545" s="126">
        <f>AG545/VLOOKUP($S545,'CP$'!$B$5:$D$74,2,FALSE)</f>
        <v/>
      </c>
      <c r="AJ545" s="52" t="n"/>
      <c r="AK545" s="127" t="inlineStr">
        <is>
          <t>Sales Variable</t>
        </is>
      </c>
      <c r="AL545" s="218" t="n"/>
      <c r="AM545" s="129" t="n"/>
      <c r="AN545" s="121" t="n"/>
      <c r="AO545" s="130" t="n"/>
      <c r="AP545" s="131">
        <f>IFERROR(AO545/AM545,"")</f>
        <v/>
      </c>
      <c r="AQ545" s="219">
        <f>AO545*CC545</f>
        <v/>
      </c>
      <c r="AR545" s="219" t="n"/>
      <c r="AS545" s="220">
        <f>AQ545-AR545</f>
        <v/>
      </c>
      <c r="AT545" s="217">
        <f>AS545/VLOOKUP($T545,'USD Converstion'!$C$7:$D$174,2,FALSE)</f>
        <v/>
      </c>
      <c r="AU545" s="52" t="n"/>
      <c r="AV545" s="221" t="n">
        <v>43957</v>
      </c>
      <c r="AW545" s="222" t="n">
        <v>29231.10679611651</v>
      </c>
      <c r="AX545" s="222" t="n"/>
      <c r="AY545" s="223" t="n"/>
      <c r="AZ545" s="52" t="n"/>
      <c r="BA545" s="137" t="n"/>
      <c r="BB545" s="138" t="inlineStr">
        <is>
          <t xml:space="preserve"> </t>
        </is>
      </c>
      <c r="BC545" s="52" t="n"/>
      <c r="BD545" s="219" t="n">
        <v>25600</v>
      </c>
      <c r="BE545" s="219" t="n">
        <v>6400</v>
      </c>
      <c r="BF545" s="219" t="n"/>
      <c r="BG545" s="120">
        <f>BF545+BE545+BD545</f>
        <v/>
      </c>
      <c r="BH545" s="217">
        <f>IF(LOWER(T545)="ILS",12,1)*BG545/VLOOKUP($T545,CPC_USDConversion_xlTbl[[Currency2]:[Units/1 USD]],2,FALSE)</f>
        <v/>
      </c>
      <c r="BI545" s="224">
        <f>BH545/VLOOKUP($S545,'CP$'!$B$5:$D$74,2,FALSE)</f>
        <v/>
      </c>
      <c r="BJ545" s="140" t="n">
        <v>32000</v>
      </c>
      <c r="BK545" s="140" t="n">
        <v>48000</v>
      </c>
      <c r="BL545" s="141">
        <f>IFERROR(U545/X545,"")</f>
        <v/>
      </c>
      <c r="BM545" s="141">
        <f>IFERROR(V545/X545,"")</f>
        <v/>
      </c>
      <c r="BN545" s="141">
        <f>IFERROR(W545/X545,"")</f>
        <v/>
      </c>
      <c r="BO545" s="141">
        <f>IFERROR(AA545/AD545,"")</f>
        <v/>
      </c>
      <c r="BP545" s="141">
        <f>IFERROR(AB545/AD545,"")</f>
        <v/>
      </c>
      <c r="BQ545" s="141">
        <f>IFERROR(AC545/AD545,"")</f>
        <v/>
      </c>
      <c r="BR545" s="119" t="n">
        <v>4</v>
      </c>
      <c r="BS545" s="119" t="n">
        <v>4</v>
      </c>
      <c r="BT545" s="119" t="n">
        <v>4</v>
      </c>
      <c r="BU545" s="119" t="n"/>
      <c r="BV545" s="119" t="n"/>
      <c r="BW545" s="119" t="n"/>
      <c r="BX545" s="119" t="n"/>
      <c r="BY545" s="119" t="n"/>
      <c r="BZ545" s="119" t="inlineStr">
        <is>
          <t>Employee</t>
        </is>
      </c>
      <c r="CA545" s="142" t="inlineStr">
        <is>
          <t>S41M</t>
        </is>
      </c>
      <c r="CB545" s="131" t="n">
        <v>1</v>
      </c>
      <c r="CC545" s="143">
        <f>IF(P545&gt;1,1,P545)*CB545</f>
        <v/>
      </c>
      <c r="CD545" s="143" t="n"/>
      <c r="CE545" s="222" t="n">
        <v>92064.67999999999</v>
      </c>
      <c r="CF545" s="86" t="n"/>
      <c r="CG545" s="219" t="n">
        <v>33370.73170731708</v>
      </c>
      <c r="CH545" s="217">
        <f>IF(LOWER(T545)="ILS",12,1)*CG545/VLOOKUP($T545,CPC_USDConversion_xlTbl[[Currency2]:[Units/1 USD]],2,FALSE)</f>
        <v/>
      </c>
      <c r="CI545" s="225">
        <f>AF545</f>
        <v/>
      </c>
      <c r="CJ545" s="225">
        <f>IFERROR(CI545-CH545,"")</f>
        <v/>
      </c>
      <c r="CK545" s="140">
        <f>ROUND(AN545*CC545,-2)</f>
        <v/>
      </c>
      <c r="CL545" s="217">
        <f>CK545/VLOOKUP($T545,'USD Converstion'!$C$7:$D$174,2,FALSE)</f>
        <v/>
      </c>
      <c r="CM545" s="145">
        <f>IF(AD545&gt;X545,1,0)</f>
        <v/>
      </c>
      <c r="CN545" s="225">
        <f>IF(CM545&gt;0,AG545,0)</f>
        <v/>
      </c>
      <c r="CO545" s="225">
        <f>IF(CM545=0,0,AF545)</f>
        <v/>
      </c>
      <c r="CP545" s="146" t="n">
        <v>0</v>
      </c>
      <c r="CQ545" s="147" t="inlineStr">
        <is>
          <t>Regular</t>
        </is>
      </c>
      <c r="CR545" s="225">
        <f>AM545/VLOOKUP(T545,'USD Converstion'!$C$7:$D$174,2,FALSE)</f>
        <v/>
      </c>
      <c r="CS545" s="226">
        <f>AT545</f>
        <v/>
      </c>
      <c r="CT545" s="222" t="n">
        <v>0</v>
      </c>
      <c r="CU545" s="227" t="n"/>
      <c r="CV545" s="145">
        <f>IF(AX545&gt;0,1,0)</f>
        <v/>
      </c>
      <c r="CW545" s="145">
        <f>IF(AY545&gt;0,1,0)</f>
        <v/>
      </c>
      <c r="CX545" s="52" t="n">
        <v>0</v>
      </c>
      <c r="DM545">
        <f>IF(LOWER(T545)="ILS",12,1)*Y545/VLOOKUP($T545,CPC_USDConversion_xlTbl[[Currency2]:[Units/1 USD]],2,FALSE)</f>
        <v/>
      </c>
    </row>
    <row r="546">
      <c r="B546" s="113" t="n">
        <v>135538</v>
      </c>
      <c r="C546" s="113" t="n">
        <v>70118</v>
      </c>
      <c r="D546" s="113" t="n">
        <v>29822</v>
      </c>
      <c r="E546" s="114" t="inlineStr">
        <is>
          <t>Diana Munoz</t>
        </is>
      </c>
      <c r="F546" s="152" t="inlineStr">
        <is>
          <t>Field Marketing Manager</t>
        </is>
      </c>
      <c r="G546" s="113" t="inlineStr">
        <is>
          <t>Field marketing EMEA</t>
        </is>
      </c>
      <c r="H546" s="113" t="inlineStr">
        <is>
          <t>Lillian Sapir</t>
        </is>
      </c>
      <c r="I546" s="113" t="inlineStr">
        <is>
          <t>Miryam Steinitz</t>
        </is>
      </c>
      <c r="J546" s="114" t="inlineStr">
        <is>
          <t>Miryam Steinitz</t>
        </is>
      </c>
      <c r="K546" s="114" t="inlineStr">
        <is>
          <t>Peter Alexander</t>
        </is>
      </c>
      <c r="L546" s="113" t="inlineStr">
        <is>
          <t>Marketing</t>
        </is>
      </c>
      <c r="M546" s="115" t="n">
        <v>1</v>
      </c>
      <c r="N546" s="151">
        <f>LEFT(CA546,3)</f>
        <v/>
      </c>
      <c r="O546" s="216" t="n">
        <v>43726</v>
      </c>
      <c r="P546" s="118">
        <f>($D$5-O546)/365</f>
        <v/>
      </c>
      <c r="Q546" s="119">
        <f>Q546</f>
        <v/>
      </c>
      <c r="R546" s="52" t="n"/>
      <c r="S546" s="120" t="inlineStr">
        <is>
          <t>Spain</t>
        </is>
      </c>
      <c r="T546" s="120" t="inlineStr">
        <is>
          <t>EUR</t>
        </is>
      </c>
      <c r="U546" s="120" t="n">
        <v>94500</v>
      </c>
      <c r="V546" s="120" t="n"/>
      <c r="W546" s="120" t="n">
        <v>7166.666666666666</v>
      </c>
      <c r="X546" s="120">
        <f>W546+V546+U546</f>
        <v/>
      </c>
      <c r="Y546" s="121" t="n"/>
      <c r="Z546" s="121" t="n"/>
      <c r="AA546" s="122" t="n"/>
      <c r="AB546" s="122" t="n"/>
      <c r="AC546" s="122" t="n"/>
      <c r="AD546" s="123">
        <f>AC546+AB546+AA546</f>
        <v/>
      </c>
      <c r="AE546" s="124">
        <f>IFERROR(AD546/X546-1,"")</f>
        <v/>
      </c>
      <c r="AF546" s="217">
        <f>IF(LOWER(T546)="ILS",12,1)*X546/VLOOKUP($T546,CPC_USDConversion_xlTbl[[Currency2]:[Units/1 USD]],2,FALSE)</f>
        <v/>
      </c>
      <c r="AG546" s="217">
        <f>IF(LOWER(T546)="ILS",12,1)*AD546/VLOOKUP($T546,CPC_USDConversion_xlTbl[[Currency2]:[Units/1 USD]],2,FALSE)</f>
        <v/>
      </c>
      <c r="AH546" s="126">
        <f>AF546/VLOOKUP($S546,'CP$'!$B$5:$D$74,2,FALSE)</f>
        <v/>
      </c>
      <c r="AI546" s="126">
        <f>AG546/VLOOKUP($S546,'CP$'!$B$5:$D$74,2,FALSE)</f>
        <v/>
      </c>
      <c r="AJ546" s="52" t="n"/>
      <c r="AK546" s="127" t="inlineStr">
        <is>
          <t>Target Bonus</t>
        </is>
      </c>
      <c r="AL546" s="218" t="n">
        <v>1994.520547945205</v>
      </c>
      <c r="AM546" s="129" t="n">
        <v>7000</v>
      </c>
      <c r="AN546" s="121" t="n"/>
      <c r="AO546" s="130" t="n"/>
      <c r="AP546" s="131">
        <f>IFERROR(AO546/AM546,"")</f>
        <v/>
      </c>
      <c r="AQ546" s="219">
        <f>AO546*CC546</f>
        <v/>
      </c>
      <c r="AR546" s="219" t="n"/>
      <c r="AS546" s="220">
        <f>AQ546-AR546</f>
        <v/>
      </c>
      <c r="AT546" s="217">
        <f>AS546/VLOOKUP($T546,'USD Converstion'!$C$7:$D$174,2,FALSE)</f>
        <v/>
      </c>
      <c r="AU546" s="52" t="n"/>
      <c r="AV546" s="221" t="n"/>
      <c r="AW546" s="222" t="n"/>
      <c r="AX546" s="222" t="n"/>
      <c r="AY546" s="223" t="n"/>
      <c r="AZ546" s="52" t="n"/>
      <c r="BA546" s="137" t="inlineStr">
        <is>
          <t>July, 2020 - Organization change from Team:Lillian Sapir - Field marketing EMEA to Team:Veronica Pace - Field Marketing, SER</t>
        </is>
      </c>
      <c r="BB546" s="138" t="inlineStr">
        <is>
          <t xml:space="preserve"> </t>
        </is>
      </c>
      <c r="BC546" s="52" t="n"/>
      <c r="BD546" s="219" t="n">
        <v>67000</v>
      </c>
      <c r="BE546" s="219" t="n"/>
      <c r="BF546" s="219" t="n">
        <v>7000</v>
      </c>
      <c r="BG546" s="120">
        <f>BF546+BE546+BD546</f>
        <v/>
      </c>
      <c r="BH546" s="217">
        <f>IF(LOWER(T546)="ILS",12,1)*BG546/VLOOKUP($T546,CPC_USDConversion_xlTbl[[Currency2]:[Units/1 USD]],2,FALSE)</f>
        <v/>
      </c>
      <c r="BI546" s="224">
        <f>BH546/VLOOKUP($S546,'CP$'!$B$5:$D$74,2,FALSE)</f>
        <v/>
      </c>
      <c r="BJ546" s="140" t="n">
        <v>55000</v>
      </c>
      <c r="BK546" s="140" t="n">
        <v>75000</v>
      </c>
      <c r="BL546" s="141">
        <f>IFERROR(U546/X546,"")</f>
        <v/>
      </c>
      <c r="BM546" s="141">
        <f>IFERROR(V546/X546,"")</f>
        <v/>
      </c>
      <c r="BN546" s="141">
        <f>IFERROR(W546/X546,"")</f>
        <v/>
      </c>
      <c r="BO546" s="141">
        <f>IFERROR(AA546/AD546,"")</f>
        <v/>
      </c>
      <c r="BP546" s="141">
        <f>IFERROR(AB546/AD546,"")</f>
        <v/>
      </c>
      <c r="BQ546" s="141">
        <f>IFERROR(AC546/AD546,"")</f>
        <v/>
      </c>
      <c r="BR546" s="119" t="n"/>
      <c r="BS546" s="119" t="n">
        <v>3</v>
      </c>
      <c r="BT546" s="119" t="n">
        <v>4</v>
      </c>
      <c r="BU546" s="119" t="n"/>
      <c r="BV546" s="119" t="n"/>
      <c r="BW546" s="119" t="n"/>
      <c r="BX546" s="119" t="n"/>
      <c r="BY546" s="119" t="n"/>
      <c r="BZ546" s="119" t="inlineStr">
        <is>
          <t>Employee</t>
        </is>
      </c>
      <c r="CA546" s="142" t="inlineStr">
        <is>
          <t>M43P</t>
        </is>
      </c>
      <c r="CB546" s="131" t="n">
        <v>1</v>
      </c>
      <c r="CC546" s="143">
        <f>IF(P546&gt;1,1,P546)*CB546</f>
        <v/>
      </c>
      <c r="CD546" s="143" t="n"/>
      <c r="CE546" s="222" t="n"/>
      <c r="CF546" s="86" t="n"/>
      <c r="CG546" s="219" t="n">
        <v>73370.73170731709</v>
      </c>
      <c r="CH546" s="217">
        <f>IF(LOWER(T546)="ILS",12,1)*CG546/VLOOKUP($T546,CPC_USDConversion_xlTbl[[Currency2]:[Units/1 USD]],2,FALSE)</f>
        <v/>
      </c>
      <c r="CI546" s="225">
        <f>AF546</f>
        <v/>
      </c>
      <c r="CJ546" s="225">
        <f>IFERROR(CI546-CH546,"")</f>
        <v/>
      </c>
      <c r="CK546" s="140">
        <f>ROUND(AN546*CC546,-2)</f>
        <v/>
      </c>
      <c r="CL546" s="217">
        <f>CK546/VLOOKUP($T546,'USD Converstion'!$C$7:$D$174,2,FALSE)</f>
        <v/>
      </c>
      <c r="CM546" s="145">
        <f>IF(AD546&gt;X546,1,0)</f>
        <v/>
      </c>
      <c r="CN546" s="225">
        <f>IF(CM546&gt;0,AG546,0)</f>
        <v/>
      </c>
      <c r="CO546" s="225">
        <f>IF(CM546=0,0,AF546)</f>
        <v/>
      </c>
      <c r="CP546" s="146" t="n">
        <v>0</v>
      </c>
      <c r="CQ546" s="147" t="inlineStr">
        <is>
          <t>Regular</t>
        </is>
      </c>
      <c r="CR546" s="225">
        <f>AM546/VLOOKUP(T546,'USD Converstion'!$C$7:$D$174,2,FALSE)</f>
        <v/>
      </c>
      <c r="CS546" s="226">
        <f>AT546</f>
        <v/>
      </c>
      <c r="CT546" s="222" t="n">
        <v>0</v>
      </c>
      <c r="CU546" s="227" t="n"/>
      <c r="CV546" s="145">
        <f>IF(AX546&gt;0,1,0)</f>
        <v/>
      </c>
      <c r="CW546" s="145">
        <f>IF(AY546&gt;0,1,0)</f>
        <v/>
      </c>
      <c r="CX546" s="52" t="n">
        <v>0</v>
      </c>
      <c r="DM546">
        <f>IF(LOWER(T546)="ILS",12,1)*Y546/VLOOKUP($T546,CPC_USDConversion_xlTbl[[Currency2]:[Units/1 USD]],2,FALSE)</f>
        <v/>
      </c>
    </row>
    <row r="547">
      <c r="B547" s="113" t="n">
        <v>111066</v>
      </c>
      <c r="C547" s="113" t="n">
        <v>65934</v>
      </c>
      <c r="D547" s="113" t="n">
        <v>115106</v>
      </c>
      <c r="E547" s="114" t="inlineStr">
        <is>
          <t>Dror Levy</t>
        </is>
      </c>
      <c r="F547" s="152" t="inlineStr">
        <is>
          <t>Head of Consumer Sales</t>
        </is>
      </c>
      <c r="G547" s="113" t="inlineStr">
        <is>
          <t>Security Solutions intl</t>
        </is>
      </c>
      <c r="H547" s="113" t="inlineStr">
        <is>
          <t>Avi Rembaum</t>
        </is>
      </c>
      <c r="I547" s="113" t="inlineStr">
        <is>
          <t>Avi Rembaum</t>
        </is>
      </c>
      <c r="J547" s="114" t="inlineStr">
        <is>
          <t>Avi Rembaum</t>
        </is>
      </c>
      <c r="K547" s="114" t="inlineStr">
        <is>
          <t>Avi Rembaum</t>
        </is>
      </c>
      <c r="L547" s="113" t="inlineStr">
        <is>
          <t>Security Solutions</t>
        </is>
      </c>
      <c r="M547" s="115" t="n">
        <v>1</v>
      </c>
      <c r="N547" s="151">
        <f>LEFT(CA547,3)</f>
        <v/>
      </c>
      <c r="O547" s="216" t="n">
        <v>43017</v>
      </c>
      <c r="P547" s="118">
        <f>($D$5-O547)/365</f>
        <v/>
      </c>
      <c r="Q547" s="119">
        <f>Q547</f>
        <v/>
      </c>
      <c r="R547" s="52" t="n"/>
      <c r="S547" s="120" t="inlineStr">
        <is>
          <t>Israel</t>
        </is>
      </c>
      <c r="T547" s="120" t="inlineStr">
        <is>
          <t>ILS</t>
        </is>
      </c>
      <c r="U547" s="120" t="n">
        <v>52000</v>
      </c>
      <c r="V547" s="120" t="n">
        <v>13936.36363636364</v>
      </c>
      <c r="W547" s="120" t="n"/>
      <c r="X547" s="120">
        <f>W547+V547+U547</f>
        <v/>
      </c>
      <c r="Y547" s="121" t="n"/>
      <c r="Z547" s="121" t="n"/>
      <c r="AA547" s="122" t="n"/>
      <c r="AB547" s="122" t="n"/>
      <c r="AC547" s="122" t="n"/>
      <c r="AD547" s="123">
        <f>AC547+AB547+AA547</f>
        <v/>
      </c>
      <c r="AE547" s="124">
        <f>IFERROR(AD547/X547-1,"")</f>
        <v/>
      </c>
      <c r="AF547" s="217">
        <f>IF(LOWER(T547)="ILS",12,1)*X547/VLOOKUP($T547,CPC_USDConversion_xlTbl[[Currency2]:[Units/1 USD]],2,FALSE)</f>
        <v/>
      </c>
      <c r="AG547" s="217">
        <f>IF(LOWER(T547)="ILS",12,1)*AD547/VLOOKUP($T547,CPC_USDConversion_xlTbl[[Currency2]:[Units/1 USD]],2,FALSE)</f>
        <v/>
      </c>
      <c r="AH547" s="126">
        <f>AF547/VLOOKUP($S547,'CP$'!$B$5:$D$74,2,FALSE)</f>
        <v/>
      </c>
      <c r="AI547" s="126">
        <f>AG547/VLOOKUP($S547,'CP$'!$B$5:$D$74,2,FALSE)</f>
        <v/>
      </c>
      <c r="AJ547" s="52" t="n"/>
      <c r="AK547" s="127" t="inlineStr">
        <is>
          <t>Sales Variable</t>
        </is>
      </c>
      <c r="AL547" s="218" t="n"/>
      <c r="AM547" s="129" t="n"/>
      <c r="AN547" s="121" t="n"/>
      <c r="AO547" s="130" t="n"/>
      <c r="AP547" s="131">
        <f>IFERROR(AO547/AM547,"")</f>
        <v/>
      </c>
      <c r="AQ547" s="219">
        <f>AO547*CC547</f>
        <v/>
      </c>
      <c r="AR547" s="219" t="n"/>
      <c r="AS547" s="220">
        <f>AQ547-AR547</f>
        <v/>
      </c>
      <c r="AT547" s="217">
        <f>AS547/VLOOKUP($T547,'USD Converstion'!$C$7:$D$174,2,FALSE)</f>
        <v/>
      </c>
      <c r="AU547" s="52" t="n"/>
      <c r="AV547" s="221" t="n">
        <v>43138</v>
      </c>
      <c r="AW547" s="222" t="n">
        <v>48660.39805825243</v>
      </c>
      <c r="AX547" s="222" t="n"/>
      <c r="AY547" s="223" t="n"/>
      <c r="AZ547" s="52" t="n"/>
      <c r="BA547" s="137" t="n"/>
      <c r="BB547" s="138" t="inlineStr">
        <is>
          <t xml:space="preserve"> </t>
        </is>
      </c>
      <c r="BC547" s="52" t="n"/>
      <c r="BD547" s="219" t="n">
        <v>33000</v>
      </c>
      <c r="BE547" s="219" t="n">
        <v>15000</v>
      </c>
      <c r="BF547" s="219" t="n"/>
      <c r="BG547" s="120">
        <f>BF547+BE547+BD547</f>
        <v/>
      </c>
      <c r="BH547" s="217">
        <f>IF(LOWER(T547)="ILS",12,1)*BG547/VLOOKUP($T547,CPC_USDConversion_xlTbl[[Currency2]:[Units/1 USD]],2,FALSE)</f>
        <v/>
      </c>
      <c r="BI547" s="224">
        <f>BH547/VLOOKUP($S547,'CP$'!$B$5:$D$74,2,FALSE)</f>
        <v/>
      </c>
      <c r="BJ547" s="140" t="n">
        <v>40000</v>
      </c>
      <c r="BK547" s="140" t="n">
        <v>75000</v>
      </c>
      <c r="BL547" s="141">
        <f>IFERROR(U547/X547,"")</f>
        <v/>
      </c>
      <c r="BM547" s="141">
        <f>IFERROR(V547/X547,"")</f>
        <v/>
      </c>
      <c r="BN547" s="141">
        <f>IFERROR(W547/X547,"")</f>
        <v/>
      </c>
      <c r="BO547" s="141">
        <f>IFERROR(AA547/AD547,"")</f>
        <v/>
      </c>
      <c r="BP547" s="141">
        <f>IFERROR(AB547/AD547,"")</f>
        <v/>
      </c>
      <c r="BQ547" s="141">
        <f>IFERROR(AC547/AD547,"")</f>
        <v/>
      </c>
      <c r="BR547" s="119" t="n">
        <v>3</v>
      </c>
      <c r="BS547" s="119" t="n">
        <v>3</v>
      </c>
      <c r="BT547" s="119" t="n">
        <v>4</v>
      </c>
      <c r="BU547" s="119" t="n"/>
      <c r="BV547" s="119" t="n"/>
      <c r="BW547" s="119" t="n"/>
      <c r="BX547" s="119" t="n"/>
      <c r="BY547" s="119" t="n"/>
      <c r="BZ547" s="119" t="inlineStr">
        <is>
          <t>Employee</t>
        </is>
      </c>
      <c r="CA547" s="142" t="inlineStr">
        <is>
          <t>S31M</t>
        </is>
      </c>
      <c r="CB547" s="131" t="n">
        <v>1</v>
      </c>
      <c r="CC547" s="143">
        <f>IF(P547&gt;1,1,P547)*CB547</f>
        <v/>
      </c>
      <c r="CD547" s="143" t="n"/>
      <c r="CE547" s="222" t="n">
        <v>30169.44</v>
      </c>
      <c r="CF547" s="86" t="n"/>
      <c r="CG547" s="219" t="n">
        <v>48004.87804878049</v>
      </c>
      <c r="CH547" s="217">
        <f>IF(LOWER(T547)="ILS",12,1)*CG547/VLOOKUP($T547,CPC_USDConversion_xlTbl[[Currency2]:[Units/1 USD]],2,FALSE)</f>
        <v/>
      </c>
      <c r="CI547" s="225">
        <f>AF547</f>
        <v/>
      </c>
      <c r="CJ547" s="225">
        <f>IFERROR(CI547-CH547,"")</f>
        <v/>
      </c>
      <c r="CK547" s="140">
        <f>ROUND(AN547*CC547,-2)</f>
        <v/>
      </c>
      <c r="CL547" s="217">
        <f>CK547/VLOOKUP($T547,'USD Converstion'!$C$7:$D$174,2,FALSE)</f>
        <v/>
      </c>
      <c r="CM547" s="145">
        <f>IF(AD547&gt;X547,1,0)</f>
        <v/>
      </c>
      <c r="CN547" s="225">
        <f>IF(CM547&gt;0,AG547,0)</f>
        <v/>
      </c>
      <c r="CO547" s="225">
        <f>IF(CM547=0,0,AF547)</f>
        <v/>
      </c>
      <c r="CP547" s="146" t="n">
        <v>0</v>
      </c>
      <c r="CQ547" s="147" t="inlineStr">
        <is>
          <t>Regular</t>
        </is>
      </c>
      <c r="CR547" s="225">
        <f>AM547/VLOOKUP(T547,'USD Converstion'!$C$7:$D$174,2,FALSE)</f>
        <v/>
      </c>
      <c r="CS547" s="226">
        <f>AT547</f>
        <v/>
      </c>
      <c r="CT547" s="222" t="n">
        <v>0</v>
      </c>
      <c r="CU547" s="227" t="n"/>
      <c r="CV547" s="145">
        <f>IF(AX547&gt;0,1,0)</f>
        <v/>
      </c>
      <c r="CW547" s="145">
        <f>IF(AY547&gt;0,1,0)</f>
        <v/>
      </c>
      <c r="CX547" s="52" t="n">
        <v>0</v>
      </c>
      <c r="DM547">
        <f>IF(LOWER(T547)="ILS",12,1)*Y547/VLOOKUP($T547,CPC_USDConversion_xlTbl[[Currency2]:[Units/1 USD]],2,FALSE)</f>
        <v/>
      </c>
    </row>
    <row r="548">
      <c r="B548" s="113" t="n">
        <v>136844</v>
      </c>
      <c r="C548" s="113" t="n">
        <v>39880</v>
      </c>
      <c r="D548" s="113" t="n">
        <v>110912</v>
      </c>
      <c r="E548" s="114" t="inlineStr">
        <is>
          <t>Evan Dumas</t>
        </is>
      </c>
      <c r="F548" s="152" t="inlineStr">
        <is>
          <t xml:space="preserve">Regional Director, South Asia </t>
        </is>
      </c>
      <c r="G548" s="113" t="inlineStr">
        <is>
          <t>APAC Sales Mgmt</t>
        </is>
      </c>
      <c r="H548" s="113" t="inlineStr">
        <is>
          <t>Sharat Sinha</t>
        </is>
      </c>
      <c r="I548" s="113" t="inlineStr">
        <is>
          <t>Sharat Sinha</t>
        </is>
      </c>
      <c r="J548" s="114" t="inlineStr">
        <is>
          <t>Sharat Sinha</t>
        </is>
      </c>
      <c r="K548" s="114" t="inlineStr">
        <is>
          <t>Sharat Sinha</t>
        </is>
      </c>
      <c r="L548" s="113" t="inlineStr">
        <is>
          <t>APAC Sales</t>
        </is>
      </c>
      <c r="M548" s="115" t="n">
        <v>1</v>
      </c>
      <c r="N548" s="151">
        <f>LEFT(CA548,3)</f>
        <v/>
      </c>
      <c r="O548" s="216" t="n">
        <v>42086</v>
      </c>
      <c r="P548" s="118">
        <f>($D$5-O548)/365</f>
        <v/>
      </c>
      <c r="Q548" s="119">
        <f>Q548</f>
        <v/>
      </c>
      <c r="R548" s="52" t="n"/>
      <c r="S548" s="120" t="inlineStr">
        <is>
          <t>Singapore</t>
        </is>
      </c>
      <c r="T548" s="120" t="inlineStr">
        <is>
          <t>SGD</t>
        </is>
      </c>
      <c r="U548" s="120" t="n">
        <v>360500</v>
      </c>
      <c r="V548" s="120" t="n">
        <v>170481.8181818182</v>
      </c>
      <c r="W548" s="120" t="n"/>
      <c r="X548" s="120">
        <f>W548+V548+U548</f>
        <v/>
      </c>
      <c r="Y548" s="121" t="n"/>
      <c r="Z548" s="121" t="n"/>
      <c r="AA548" s="122" t="n"/>
      <c r="AB548" s="122" t="n"/>
      <c r="AC548" s="122" t="n"/>
      <c r="AD548" s="123">
        <f>AC548+AB548+AA548</f>
        <v/>
      </c>
      <c r="AE548" s="124">
        <f>IFERROR(AD548/X548-1,"")</f>
        <v/>
      </c>
      <c r="AF548" s="217">
        <f>IF(LOWER(T548)="ILS",12,1)*X548/VLOOKUP($T548,CPC_USDConversion_xlTbl[[Currency2]:[Units/1 USD]],2,FALSE)</f>
        <v/>
      </c>
      <c r="AG548" s="217">
        <f>IF(LOWER(T548)="ILS",12,1)*AD548/VLOOKUP($T548,CPC_USDConversion_xlTbl[[Currency2]:[Units/1 USD]],2,FALSE)</f>
        <v/>
      </c>
      <c r="AH548" s="126">
        <f>AF548/VLOOKUP($S548,'CP$'!$B$5:$D$74,2,FALSE)</f>
        <v/>
      </c>
      <c r="AI548" s="126">
        <f>AG548/VLOOKUP($S548,'CP$'!$B$5:$D$74,2,FALSE)</f>
        <v/>
      </c>
      <c r="AJ548" s="52" t="n"/>
      <c r="AK548" s="127" t="inlineStr">
        <is>
          <t>Sales Variable</t>
        </is>
      </c>
      <c r="AL548" s="218" t="n"/>
      <c r="AM548" s="129" t="n"/>
      <c r="AN548" s="121" t="n"/>
      <c r="AO548" s="130" t="n"/>
      <c r="AP548" s="131">
        <f>IFERROR(AO548/AM548,"")</f>
        <v/>
      </c>
      <c r="AQ548" s="219">
        <f>AO548*CC548</f>
        <v/>
      </c>
      <c r="AR548" s="219" t="n"/>
      <c r="AS548" s="220">
        <f>AQ548-AR548</f>
        <v/>
      </c>
      <c r="AT548" s="217">
        <f>AS548/VLOOKUP($T548,'USD Converstion'!$C$7:$D$174,2,FALSE)</f>
        <v/>
      </c>
      <c r="AU548" s="52" t="n"/>
      <c r="AV548" s="221" t="n">
        <v>43957</v>
      </c>
      <c r="AW548" s="222" t="n">
        <v>77850.6213592233</v>
      </c>
      <c r="AX548" s="222" t="n"/>
      <c r="AY548" s="223" t="n"/>
      <c r="AZ548" s="52" t="n"/>
      <c r="BA548" s="137" t="n"/>
      <c r="BB548" s="138" t="inlineStr">
        <is>
          <t xml:space="preserve"> </t>
        </is>
      </c>
      <c r="BC548" s="52" t="n"/>
      <c r="BD548" s="219" t="n">
        <v>240000</v>
      </c>
      <c r="BE548" s="219" t="n">
        <v>140000</v>
      </c>
      <c r="BF548" s="219" t="n"/>
      <c r="BG548" s="120">
        <f>BF548+BE548+BD548</f>
        <v/>
      </c>
      <c r="BH548" s="217">
        <f>IF(LOWER(T548)="ILS",12,1)*BG548/VLOOKUP($T548,CPC_USDConversion_xlTbl[[Currency2]:[Units/1 USD]],2,FALSE)</f>
        <v/>
      </c>
      <c r="BI548" s="224">
        <f>BH548/VLOOKUP($S548,'CP$'!$B$5:$D$74,2,FALSE)</f>
        <v/>
      </c>
      <c r="BJ548" s="140" t="n">
        <v>350000</v>
      </c>
      <c r="BK548" s="140" t="n">
        <v>580000</v>
      </c>
      <c r="BL548" s="141">
        <f>IFERROR(U548/X548,"")</f>
        <v/>
      </c>
      <c r="BM548" s="141">
        <f>IFERROR(V548/X548,"")</f>
        <v/>
      </c>
      <c r="BN548" s="141">
        <f>IFERROR(W548/X548,"")</f>
        <v/>
      </c>
      <c r="BO548" s="141">
        <f>IFERROR(AA548/AD548,"")</f>
        <v/>
      </c>
      <c r="BP548" s="141">
        <f>IFERROR(AB548/AD548,"")</f>
        <v/>
      </c>
      <c r="BQ548" s="141">
        <f>IFERROR(AC548/AD548,"")</f>
        <v/>
      </c>
      <c r="BR548" s="119" t="n">
        <v>4</v>
      </c>
      <c r="BS548" s="119" t="n">
        <v>4</v>
      </c>
      <c r="BT548" s="119" t="n">
        <v>4</v>
      </c>
      <c r="BU548" s="119" t="n"/>
      <c r="BV548" s="119" t="n"/>
      <c r="BW548" s="119" t="n"/>
      <c r="BX548" s="119" t="n"/>
      <c r="BY548" s="119" t="n"/>
      <c r="BZ548" s="119" t="inlineStr">
        <is>
          <t>Employee</t>
        </is>
      </c>
      <c r="CA548" s="142" t="inlineStr">
        <is>
          <t>S20M</t>
        </is>
      </c>
      <c r="CB548" s="131" t="n">
        <v>1</v>
      </c>
      <c r="CC548" s="143">
        <f>IF(P548&gt;1,1,P548)*CB548</f>
        <v/>
      </c>
      <c r="CD548" s="143" t="n"/>
      <c r="CE548" s="222" t="n">
        <v>223996.12</v>
      </c>
      <c r="CF548" s="86" t="n"/>
      <c r="CG548" s="219" t="n">
        <v>456785.3658536586</v>
      </c>
      <c r="CH548" s="217">
        <f>IF(LOWER(T548)="ILS",12,1)*CG548/VLOOKUP($T548,CPC_USDConversion_xlTbl[[Currency2]:[Units/1 USD]],2,FALSE)</f>
        <v/>
      </c>
      <c r="CI548" s="225">
        <f>AF548</f>
        <v/>
      </c>
      <c r="CJ548" s="225">
        <f>IFERROR(CI548-CH548,"")</f>
        <v/>
      </c>
      <c r="CK548" s="140">
        <f>ROUND(AN548*CC548,-2)</f>
        <v/>
      </c>
      <c r="CL548" s="217">
        <f>CK548/VLOOKUP($T548,'USD Converstion'!$C$7:$D$174,2,FALSE)</f>
        <v/>
      </c>
      <c r="CM548" s="145">
        <f>IF(AD548&gt;X548,1,0)</f>
        <v/>
      </c>
      <c r="CN548" s="225">
        <f>IF(CM548&gt;0,AG548,0)</f>
        <v/>
      </c>
      <c r="CO548" s="225">
        <f>IF(CM548=0,0,AF548)</f>
        <v/>
      </c>
      <c r="CP548" s="146" t="n">
        <v>0</v>
      </c>
      <c r="CQ548" s="147" t="inlineStr">
        <is>
          <t>Regular</t>
        </is>
      </c>
      <c r="CR548" s="225">
        <f>AM548/VLOOKUP(T548,'USD Converstion'!$C$7:$D$174,2,FALSE)</f>
        <v/>
      </c>
      <c r="CS548" s="226">
        <f>AT548</f>
        <v/>
      </c>
      <c r="CT548" s="222" t="n">
        <v>0</v>
      </c>
      <c r="CU548" s="227" t="n"/>
      <c r="CV548" s="145">
        <f>IF(AX548&gt;0,1,0)</f>
        <v/>
      </c>
      <c r="CW548" s="145">
        <f>IF(AY548&gt;0,1,0)</f>
        <v/>
      </c>
      <c r="CX548" s="52" t="n">
        <v>0</v>
      </c>
      <c r="DM548">
        <f>IF(LOWER(T548)="ILS",12,1)*Y548/VLOOKUP($T548,CPC_USDConversion_xlTbl[[Currency2]:[Units/1 USD]],2,FALSE)</f>
        <v/>
      </c>
    </row>
    <row r="549">
      <c r="B549" s="113" t="n">
        <v>129729</v>
      </c>
      <c r="C549" s="113" t="n">
        <v>52062</v>
      </c>
      <c r="D549" s="113" t="n">
        <v>94687</v>
      </c>
      <c r="E549" s="114" t="inlineStr">
        <is>
          <t>Gary Gardiner</t>
        </is>
      </c>
      <c r="F549" s="152" t="inlineStr">
        <is>
          <t>Head of Security Engineering, APAC, Check Point Evangelist</t>
        </is>
      </c>
      <c r="G549" s="113" t="inlineStr">
        <is>
          <t>APAC Sales Mgmt</t>
        </is>
      </c>
      <c r="H549" s="113" t="inlineStr">
        <is>
          <t>Sharat Sinha</t>
        </is>
      </c>
      <c r="I549" s="113" t="inlineStr">
        <is>
          <t>Sharat Sinha</t>
        </is>
      </c>
      <c r="J549" s="114" t="inlineStr">
        <is>
          <t>Sharat Sinha</t>
        </is>
      </c>
      <c r="K549" s="114" t="inlineStr">
        <is>
          <t>Sharat Sinha</t>
        </is>
      </c>
      <c r="L549" s="113" t="inlineStr">
        <is>
          <t>APAC Sales</t>
        </is>
      </c>
      <c r="M549" s="115" t="n">
        <v>1</v>
      </c>
      <c r="N549" s="151">
        <f>LEFT(CA549,3)</f>
        <v/>
      </c>
      <c r="O549" s="216" t="n">
        <v>42954</v>
      </c>
      <c r="P549" s="118">
        <f>($D$5-O549)/365</f>
        <v/>
      </c>
      <c r="Q549" s="119">
        <f>Q549</f>
        <v/>
      </c>
      <c r="R549" s="52" t="n"/>
      <c r="S549" s="120" t="inlineStr">
        <is>
          <t>Singapore</t>
        </is>
      </c>
      <c r="T549" s="120" t="inlineStr">
        <is>
          <t>SGD</t>
        </is>
      </c>
      <c r="U549" s="120" t="n">
        <v>322000</v>
      </c>
      <c r="V549" s="120" t="n">
        <v>63936.36363636363</v>
      </c>
      <c r="W549" s="120" t="n"/>
      <c r="X549" s="120">
        <f>W549+V549+U549</f>
        <v/>
      </c>
      <c r="Y549" s="121" t="n"/>
      <c r="Z549" s="121" t="n"/>
      <c r="AA549" s="122" t="n"/>
      <c r="AB549" s="122" t="n"/>
      <c r="AC549" s="122" t="n"/>
      <c r="AD549" s="123">
        <f>AC549+AB549+AA549</f>
        <v/>
      </c>
      <c r="AE549" s="124">
        <f>IFERROR(AD549/X549-1,"")</f>
        <v/>
      </c>
      <c r="AF549" s="217">
        <f>IF(LOWER(T549)="ILS",12,1)*X549/VLOOKUP($T549,CPC_USDConversion_xlTbl[[Currency2]:[Units/1 USD]],2,FALSE)</f>
        <v/>
      </c>
      <c r="AG549" s="217">
        <f>IF(LOWER(T549)="ILS",12,1)*AD549/VLOOKUP($T549,CPC_USDConversion_xlTbl[[Currency2]:[Units/1 USD]],2,FALSE)</f>
        <v/>
      </c>
      <c r="AH549" s="126">
        <f>AF549/VLOOKUP($S549,'CP$'!$B$5:$D$74,2,FALSE)</f>
        <v/>
      </c>
      <c r="AI549" s="126">
        <f>AG549/VLOOKUP($S549,'CP$'!$B$5:$D$74,2,FALSE)</f>
        <v/>
      </c>
      <c r="AJ549" s="52" t="n"/>
      <c r="AK549" s="127" t="inlineStr">
        <is>
          <t>Sales Variable</t>
        </is>
      </c>
      <c r="AL549" s="218" t="n"/>
      <c r="AM549" s="129" t="n"/>
      <c r="AN549" s="121" t="n"/>
      <c r="AO549" s="130" t="n"/>
      <c r="AP549" s="131">
        <f>IFERROR(AO549/AM549,"")</f>
        <v/>
      </c>
      <c r="AQ549" s="219">
        <f>AO549*CC549</f>
        <v/>
      </c>
      <c r="AR549" s="219" t="n"/>
      <c r="AS549" s="220">
        <f>AQ549-AR549</f>
        <v/>
      </c>
      <c r="AT549" s="217">
        <f>AS549/VLOOKUP($T549,'USD Converstion'!$C$7:$D$174,2,FALSE)</f>
        <v/>
      </c>
      <c r="AU549" s="52" t="n"/>
      <c r="AV549" s="221" t="n">
        <v>43957</v>
      </c>
      <c r="AW549" s="222" t="n">
        <v>58361.78640776699</v>
      </c>
      <c r="AX549" s="222" t="n"/>
      <c r="AY549" s="223" t="n"/>
      <c r="AZ549" s="52" t="n"/>
      <c r="BA549" s="137" t="n"/>
      <c r="BB549" s="138" t="inlineStr">
        <is>
          <t xml:space="preserve"> </t>
        </is>
      </c>
      <c r="BC549" s="52" t="n"/>
      <c r="BD549" s="219" t="n">
        <v>240000</v>
      </c>
      <c r="BE549" s="219" t="n">
        <v>65000</v>
      </c>
      <c r="BF549" s="219" t="n"/>
      <c r="BG549" s="120">
        <f>BF549+BE549+BD549</f>
        <v/>
      </c>
      <c r="BH549" s="217">
        <f>IF(LOWER(T549)="ILS",12,1)*BG549/VLOOKUP($T549,CPC_USDConversion_xlTbl[[Currency2]:[Units/1 USD]],2,FALSE)</f>
        <v/>
      </c>
      <c r="BI549" s="224">
        <f>BH549/VLOOKUP($S549,'CP$'!$B$5:$D$74,2,FALSE)</f>
        <v/>
      </c>
      <c r="BJ549" s="140" t="n">
        <v>300000</v>
      </c>
      <c r="BK549" s="140" t="n">
        <v>400000</v>
      </c>
      <c r="BL549" s="141">
        <f>IFERROR(U549/X549,"")</f>
        <v/>
      </c>
      <c r="BM549" s="141">
        <f>IFERROR(V549/X549,"")</f>
        <v/>
      </c>
      <c r="BN549" s="141">
        <f>IFERROR(W549/X549,"")</f>
        <v/>
      </c>
      <c r="BO549" s="141">
        <f>IFERROR(AA549/AD549,"")</f>
        <v/>
      </c>
      <c r="BP549" s="141">
        <f>IFERROR(AB549/AD549,"")</f>
        <v/>
      </c>
      <c r="BQ549" s="141">
        <f>IFERROR(AC549/AD549,"")</f>
        <v/>
      </c>
      <c r="BR549" s="119" t="n">
        <v>3</v>
      </c>
      <c r="BS549" s="119" t="n">
        <v>3</v>
      </c>
      <c r="BT549" s="119" t="n">
        <v>4</v>
      </c>
      <c r="BU549" s="119" t="n"/>
      <c r="BV549" s="119" t="n"/>
      <c r="BW549" s="119" t="n"/>
      <c r="BX549" s="119" t="n"/>
      <c r="BY549" s="119" t="n"/>
      <c r="BZ549" s="119" t="inlineStr">
        <is>
          <t>Employee</t>
        </is>
      </c>
      <c r="CA549" s="142" t="inlineStr">
        <is>
          <t>E20M</t>
        </is>
      </c>
      <c r="CB549" s="131" t="n">
        <v>1</v>
      </c>
      <c r="CC549" s="143">
        <f>IF(P549&gt;1,1,P549)*CB549</f>
        <v/>
      </c>
      <c r="CD549" s="143" t="n"/>
      <c r="CE549" s="222" t="n">
        <v>151804.96</v>
      </c>
      <c r="CF549" s="86" t="n"/>
      <c r="CG549" s="219" t="n">
        <v>312395.1219512196</v>
      </c>
      <c r="CH549" s="217">
        <f>IF(LOWER(T549)="ILS",12,1)*CG549/VLOOKUP($T549,CPC_USDConversion_xlTbl[[Currency2]:[Units/1 USD]],2,FALSE)</f>
        <v/>
      </c>
      <c r="CI549" s="225">
        <f>AF549</f>
        <v/>
      </c>
      <c r="CJ549" s="225">
        <f>IFERROR(CI549-CH549,"")</f>
        <v/>
      </c>
      <c r="CK549" s="140">
        <f>ROUND(AN549*CC549,-2)</f>
        <v/>
      </c>
      <c r="CL549" s="217">
        <f>CK549/VLOOKUP($T549,'USD Converstion'!$C$7:$D$174,2,FALSE)</f>
        <v/>
      </c>
      <c r="CM549" s="145">
        <f>IF(AD549&gt;X549,1,0)</f>
        <v/>
      </c>
      <c r="CN549" s="225">
        <f>IF(CM549&gt;0,AG549,0)</f>
        <v/>
      </c>
      <c r="CO549" s="225">
        <f>IF(CM549=0,0,AF549)</f>
        <v/>
      </c>
      <c r="CP549" s="146" t="n">
        <v>0</v>
      </c>
      <c r="CQ549" s="147" t="inlineStr">
        <is>
          <t>Regular</t>
        </is>
      </c>
      <c r="CR549" s="225">
        <f>AM549/VLOOKUP(T549,'USD Converstion'!$C$7:$D$174,2,FALSE)</f>
        <v/>
      </c>
      <c r="CS549" s="226">
        <f>AT549</f>
        <v/>
      </c>
      <c r="CT549" s="222" t="n">
        <v>0</v>
      </c>
      <c r="CU549" s="227" t="n"/>
      <c r="CV549" s="145">
        <f>IF(AX549&gt;0,1,0)</f>
        <v/>
      </c>
      <c r="CW549" s="145">
        <f>IF(AY549&gt;0,1,0)</f>
        <v/>
      </c>
      <c r="CX549" s="52" t="n">
        <v>0</v>
      </c>
      <c r="DM549">
        <f>IF(LOWER(T549)="ILS",12,1)*Y549/VLOOKUP($T549,CPC_USDConversion_xlTbl[[Currency2]:[Units/1 USD]],2,FALSE)</f>
        <v/>
      </c>
    </row>
    <row r="550">
      <c r="B550" s="113" t="n">
        <v>111508</v>
      </c>
      <c r="C550" s="113" t="n">
        <v>70138</v>
      </c>
      <c r="D550" s="113" t="n">
        <v>60710</v>
      </c>
      <c r="E550" s="114" t="inlineStr">
        <is>
          <t>Ian Raper</t>
        </is>
      </c>
      <c r="F550" s="152" t="inlineStr">
        <is>
          <t>Regional Director, ANZ</t>
        </is>
      </c>
      <c r="G550" s="113" t="inlineStr">
        <is>
          <t>APAC Sales Mgmt</t>
        </is>
      </c>
      <c r="H550" s="113" t="inlineStr">
        <is>
          <t>Sharat Sinha</t>
        </is>
      </c>
      <c r="I550" s="113" t="inlineStr">
        <is>
          <t>Sharat Sinha</t>
        </is>
      </c>
      <c r="J550" s="114" t="inlineStr">
        <is>
          <t>Sharat Sinha</t>
        </is>
      </c>
      <c r="K550" s="114" t="inlineStr">
        <is>
          <t>Sharat Sinha</t>
        </is>
      </c>
      <c r="L550" s="113" t="inlineStr">
        <is>
          <t>APAC Sales</t>
        </is>
      </c>
      <c r="M550" s="115" t="n">
        <v>1</v>
      </c>
      <c r="N550" s="151">
        <f>LEFT(CA550,3)</f>
        <v/>
      </c>
      <c r="O550" s="216" t="n">
        <v>43815</v>
      </c>
      <c r="P550" s="118">
        <f>($D$5-O550)/365</f>
        <v/>
      </c>
      <c r="Q550" s="119">
        <f>Q550</f>
        <v/>
      </c>
      <c r="R550" s="52" t="n"/>
      <c r="S550" s="120" t="inlineStr">
        <is>
          <t>Australia</t>
        </is>
      </c>
      <c r="T550" s="120" t="inlineStr">
        <is>
          <t>AUD</t>
        </is>
      </c>
      <c r="U550" s="120" t="n">
        <v>377000</v>
      </c>
      <c r="V550" s="120" t="n">
        <v>178481.8181818182</v>
      </c>
      <c r="W550" s="120" t="n"/>
      <c r="X550" s="120">
        <f>W550+V550+U550</f>
        <v/>
      </c>
      <c r="Y550" s="121" t="n"/>
      <c r="Z550" s="121" t="n"/>
      <c r="AA550" s="122" t="n"/>
      <c r="AB550" s="122" t="n"/>
      <c r="AC550" s="122" t="n"/>
      <c r="AD550" s="123">
        <f>AC550+AB550+AA550</f>
        <v/>
      </c>
      <c r="AE550" s="124">
        <f>IFERROR(AD550/X550-1,"")</f>
        <v/>
      </c>
      <c r="AF550" s="217">
        <f>IF(LOWER(T550)="ILS",12,1)*X550/VLOOKUP($T550,CPC_USDConversion_xlTbl[[Currency2]:[Units/1 USD]],2,FALSE)</f>
        <v/>
      </c>
      <c r="AG550" s="217">
        <f>IF(LOWER(T550)="ILS",12,1)*AD550/VLOOKUP($T550,CPC_USDConversion_xlTbl[[Currency2]:[Units/1 USD]],2,FALSE)</f>
        <v/>
      </c>
      <c r="AH550" s="126">
        <f>AF550/VLOOKUP($S550,'CP$'!$B$5:$D$74,2,FALSE)</f>
        <v/>
      </c>
      <c r="AI550" s="126">
        <f>AG550/VLOOKUP($S550,'CP$'!$B$5:$D$74,2,FALSE)</f>
        <v/>
      </c>
      <c r="AJ550" s="52" t="n"/>
      <c r="AK550" s="127" t="inlineStr">
        <is>
          <t>Sales Variable</t>
        </is>
      </c>
      <c r="AL550" s="218" t="n"/>
      <c r="AM550" s="129" t="n"/>
      <c r="AN550" s="121" t="n"/>
      <c r="AO550" s="130" t="n"/>
      <c r="AP550" s="131">
        <f>IFERROR(AO550/AM550,"")</f>
        <v/>
      </c>
      <c r="AQ550" s="219">
        <f>AO550*CC550</f>
        <v/>
      </c>
      <c r="AR550" s="219" t="n"/>
      <c r="AS550" s="220">
        <f>AQ550-AR550</f>
        <v/>
      </c>
      <c r="AT550" s="217">
        <f>AS550/VLOOKUP($T550,'USD Converstion'!$C$7:$D$174,2,FALSE)</f>
        <v/>
      </c>
      <c r="AU550" s="52" t="n"/>
      <c r="AV550" s="221" t="n">
        <v>44019</v>
      </c>
      <c r="AW550" s="222" t="n">
        <v>97182.18446601942</v>
      </c>
      <c r="AX550" s="222" t="n"/>
      <c r="AY550" s="223" t="n"/>
      <c r="AZ550" s="52" t="n"/>
      <c r="BA550" s="137" t="inlineStr">
        <is>
          <t>July, 2020 - Promotion change from JS:S31M, Title:Acting as Regional Director, ANZ, RSU:0, Yearly Salary:270000, Yearly Commission:180000, Total Compensation:450000 to JS:S20M, Title:Regional Director, ANZ, RSU:100000, Yearly Salary:294000, Yearly Commission:196000, Total Compensation:490000</t>
        </is>
      </c>
      <c r="BB550" s="138" t="inlineStr">
        <is>
          <t xml:space="preserve"> </t>
        </is>
      </c>
      <c r="BC550" s="52" t="n"/>
      <c r="BD550" s="219" t="n">
        <v>270000</v>
      </c>
      <c r="BE550" s="219" t="n">
        <v>180000</v>
      </c>
      <c r="BF550" s="219" t="n"/>
      <c r="BG550" s="120">
        <f>BF550+BE550+BD550</f>
        <v/>
      </c>
      <c r="BH550" s="217">
        <f>IF(LOWER(T550)="ILS",12,1)*BG550/VLOOKUP($T550,CPC_USDConversion_xlTbl[[Currency2]:[Units/1 USD]],2,FALSE)</f>
        <v/>
      </c>
      <c r="BI550" s="224">
        <f>BH550/VLOOKUP($S550,'CP$'!$B$5:$D$74,2,FALSE)</f>
        <v/>
      </c>
      <c r="BJ550" s="140" t="n">
        <v>350000</v>
      </c>
      <c r="BK550" s="140" t="n">
        <v>550000</v>
      </c>
      <c r="BL550" s="141">
        <f>IFERROR(U550/X550,"")</f>
        <v/>
      </c>
      <c r="BM550" s="141">
        <f>IFERROR(V550/X550,"")</f>
        <v/>
      </c>
      <c r="BN550" s="141">
        <f>IFERROR(W550/X550,"")</f>
        <v/>
      </c>
      <c r="BO550" s="141">
        <f>IFERROR(AA550/AD550,"")</f>
        <v/>
      </c>
      <c r="BP550" s="141">
        <f>IFERROR(AB550/AD550,"")</f>
        <v/>
      </c>
      <c r="BQ550" s="141">
        <f>IFERROR(AC550/AD550,"")</f>
        <v/>
      </c>
      <c r="BR550" s="119" t="n"/>
      <c r="BS550" s="119" t="n"/>
      <c r="BT550" s="119" t="n">
        <v>4</v>
      </c>
      <c r="BU550" s="119" t="n"/>
      <c r="BV550" s="119" t="n"/>
      <c r="BW550" s="119" t="n"/>
      <c r="BX550" s="119" t="n"/>
      <c r="BY550" s="119" t="n"/>
      <c r="BZ550" s="119" t="inlineStr">
        <is>
          <t>Employee</t>
        </is>
      </c>
      <c r="CA550" s="142" t="inlineStr">
        <is>
          <t>S20M</t>
        </is>
      </c>
      <c r="CB550" s="131" t="n">
        <v>1</v>
      </c>
      <c r="CC550" s="143">
        <f>IF(P550&gt;1,1,P550)*CB550</f>
        <v/>
      </c>
      <c r="CD550" s="143" t="n"/>
      <c r="CE550" s="222" t="n">
        <v>166171.36</v>
      </c>
      <c r="CF550" s="86" t="n"/>
      <c r="CG550" s="219" t="n">
        <v>478248.7804878049</v>
      </c>
      <c r="CH550" s="217">
        <f>IF(LOWER(T550)="ILS",12,1)*CG550/VLOOKUP($T550,CPC_USDConversion_xlTbl[[Currency2]:[Units/1 USD]],2,FALSE)</f>
        <v/>
      </c>
      <c r="CI550" s="225">
        <f>AF550</f>
        <v/>
      </c>
      <c r="CJ550" s="225">
        <f>IFERROR(CI550-CH550,"")</f>
        <v/>
      </c>
      <c r="CK550" s="140">
        <f>ROUND(AN550*CC550,-2)</f>
        <v/>
      </c>
      <c r="CL550" s="217">
        <f>CK550/VLOOKUP($T550,'USD Converstion'!$C$7:$D$174,2,FALSE)</f>
        <v/>
      </c>
      <c r="CM550" s="145">
        <f>IF(AD550&gt;X550,1,0)</f>
        <v/>
      </c>
      <c r="CN550" s="225">
        <f>IF(CM550&gt;0,AG550,0)</f>
        <v/>
      </c>
      <c r="CO550" s="225">
        <f>IF(CM550=0,0,AF550)</f>
        <v/>
      </c>
      <c r="CP550" s="146" t="n">
        <v>0</v>
      </c>
      <c r="CQ550" s="147" t="inlineStr">
        <is>
          <t>Regular</t>
        </is>
      </c>
      <c r="CR550" s="225">
        <f>AM550/VLOOKUP(T550,'USD Converstion'!$C$7:$D$174,2,FALSE)</f>
        <v/>
      </c>
      <c r="CS550" s="226">
        <f>AT550</f>
        <v/>
      </c>
      <c r="CT550" s="222" t="n">
        <v>0</v>
      </c>
      <c r="CU550" s="227" t="n"/>
      <c r="CV550" s="145">
        <f>IF(AX550&gt;0,1,0)</f>
        <v/>
      </c>
      <c r="CW550" s="145">
        <f>IF(AY550&gt;0,1,0)</f>
        <v/>
      </c>
      <c r="CX550" s="52" t="n">
        <v>0</v>
      </c>
      <c r="DM550">
        <f>IF(LOWER(T550)="ILS",12,1)*Y550/VLOOKUP($T550,CPC_USDConversion_xlTbl[[Currency2]:[Units/1 USD]],2,FALSE)</f>
        <v/>
      </c>
    </row>
    <row r="551">
      <c r="B551" s="113" t="n">
        <v>119740</v>
      </c>
      <c r="C551" s="113" t="n">
        <v>92734</v>
      </c>
      <c r="D551" s="113" t="n">
        <v>107287</v>
      </c>
      <c r="E551" s="114" t="inlineStr">
        <is>
          <t>Isabel Fatu</t>
        </is>
      </c>
      <c r="F551" s="152" t="inlineStr">
        <is>
          <t>Territory Account Manager</t>
        </is>
      </c>
      <c r="G551" s="113" t="inlineStr">
        <is>
          <t>Security Solutions intl</t>
        </is>
      </c>
      <c r="H551" s="113" t="inlineStr">
        <is>
          <t>Avi Rembaum</t>
        </is>
      </c>
      <c r="I551" s="113" t="inlineStr">
        <is>
          <t>Avi Rembaum</t>
        </is>
      </c>
      <c r="J551" s="114" t="inlineStr">
        <is>
          <t>Avi Rembaum</t>
        </is>
      </c>
      <c r="K551" s="114" t="inlineStr">
        <is>
          <t>Avi Rembaum</t>
        </is>
      </c>
      <c r="L551" s="113" t="inlineStr">
        <is>
          <t>Security Solutions</t>
        </is>
      </c>
      <c r="M551" s="115" t="n">
        <v>1</v>
      </c>
      <c r="N551" s="151">
        <f>LEFT(CA551,3)</f>
        <v/>
      </c>
      <c r="O551" s="216" t="n">
        <v>43269</v>
      </c>
      <c r="P551" s="118">
        <f>($D$5-O551)/365</f>
        <v/>
      </c>
      <c r="Q551" s="119">
        <f>Q551</f>
        <v/>
      </c>
      <c r="R551" s="52" t="n"/>
      <c r="S551" s="120" t="inlineStr">
        <is>
          <t>Germany</t>
        </is>
      </c>
      <c r="T551" s="120" t="inlineStr">
        <is>
          <t>EUR</t>
        </is>
      </c>
      <c r="U551" s="120" t="n">
        <v>104500</v>
      </c>
      <c r="V551" s="120" t="n">
        <v>45754.54545454545</v>
      </c>
      <c r="W551" s="120" t="n"/>
      <c r="X551" s="120">
        <f>W551+V551+U551</f>
        <v/>
      </c>
      <c r="Y551" s="121" t="n"/>
      <c r="Z551" s="121" t="n"/>
      <c r="AA551" s="122" t="n"/>
      <c r="AB551" s="122" t="n"/>
      <c r="AC551" s="122" t="n"/>
      <c r="AD551" s="123">
        <f>AC551+AB551+AA551</f>
        <v/>
      </c>
      <c r="AE551" s="124">
        <f>IFERROR(AD551/X551-1,"")</f>
        <v/>
      </c>
      <c r="AF551" s="217">
        <f>IF(LOWER(T551)="ILS",12,1)*X551/VLOOKUP($T551,CPC_USDConversion_xlTbl[[Currency2]:[Units/1 USD]],2,FALSE)</f>
        <v/>
      </c>
      <c r="AG551" s="217">
        <f>IF(LOWER(T551)="ILS",12,1)*AD551/VLOOKUP($T551,CPC_USDConversion_xlTbl[[Currency2]:[Units/1 USD]],2,FALSE)</f>
        <v/>
      </c>
      <c r="AH551" s="126">
        <f>AF551/VLOOKUP($S551,'CP$'!$B$5:$D$74,2,FALSE)</f>
        <v/>
      </c>
      <c r="AI551" s="126">
        <f>AG551/VLOOKUP($S551,'CP$'!$B$5:$D$74,2,FALSE)</f>
        <v/>
      </c>
      <c r="AJ551" s="52" t="n"/>
      <c r="AK551" s="127" t="inlineStr">
        <is>
          <t>Sales Variable</t>
        </is>
      </c>
      <c r="AL551" s="218" t="n"/>
      <c r="AM551" s="129" t="n"/>
      <c r="AN551" s="121" t="n"/>
      <c r="AO551" s="130" t="n"/>
      <c r="AP551" s="131">
        <f>IFERROR(AO551/AM551,"")</f>
        <v/>
      </c>
      <c r="AQ551" s="219">
        <f>AO551*CC551</f>
        <v/>
      </c>
      <c r="AR551" s="219" t="n"/>
      <c r="AS551" s="220">
        <f>AQ551-AR551</f>
        <v/>
      </c>
      <c r="AT551" s="217">
        <f>AS551/VLOOKUP($T551,'USD Converstion'!$C$7:$D$174,2,FALSE)</f>
        <v/>
      </c>
      <c r="AU551" s="52" t="n"/>
      <c r="AV551" s="221" t="n">
        <v>43615</v>
      </c>
      <c r="AW551" s="222" t="n">
        <v>19547.55339805825</v>
      </c>
      <c r="AX551" s="222" t="n"/>
      <c r="AY551" s="223" t="n"/>
      <c r="AZ551" s="52" t="n"/>
      <c r="BA551" s="137" t="inlineStr">
        <is>
          <t>January, 2021 - JS change from S53P to S43P</t>
        </is>
      </c>
      <c r="BB551" s="138" t="inlineStr">
        <is>
          <t xml:space="preserve"> </t>
        </is>
      </c>
      <c r="BC551" s="52" t="n"/>
      <c r="BD551" s="219" t="n">
        <v>74000</v>
      </c>
      <c r="BE551" s="219" t="n">
        <v>49000</v>
      </c>
      <c r="BF551" s="219" t="n"/>
      <c r="BG551" s="120">
        <f>BF551+BE551+BD551</f>
        <v/>
      </c>
      <c r="BH551" s="217">
        <f>IF(LOWER(T551)="ILS",12,1)*BG551/VLOOKUP($T551,CPC_USDConversion_xlTbl[[Currency2]:[Units/1 USD]],2,FALSE)</f>
        <v/>
      </c>
      <c r="BI551" s="224">
        <f>BH551/VLOOKUP($S551,'CP$'!$B$5:$D$74,2,FALSE)</f>
        <v/>
      </c>
      <c r="BJ551" s="140" t="n">
        <v>125000</v>
      </c>
      <c r="BK551" s="140" t="n">
        <v>180000</v>
      </c>
      <c r="BL551" s="141">
        <f>IFERROR(U551/X551,"")</f>
        <v/>
      </c>
      <c r="BM551" s="141">
        <f>IFERROR(V551/X551,"")</f>
        <v/>
      </c>
      <c r="BN551" s="141">
        <f>IFERROR(W551/X551,"")</f>
        <v/>
      </c>
      <c r="BO551" s="141">
        <f>IFERROR(AA551/AD551,"")</f>
        <v/>
      </c>
      <c r="BP551" s="141">
        <f>IFERROR(AB551/AD551,"")</f>
        <v/>
      </c>
      <c r="BQ551" s="141">
        <f>IFERROR(AC551/AD551,"")</f>
        <v/>
      </c>
      <c r="BR551" s="119" t="n">
        <v>3</v>
      </c>
      <c r="BS551" s="119" t="n">
        <v>3</v>
      </c>
      <c r="BT551" s="119" t="n">
        <v>4</v>
      </c>
      <c r="BU551" s="119" t="n"/>
      <c r="BV551" s="119" t="n"/>
      <c r="BW551" s="119" t="n"/>
      <c r="BX551" s="119" t="n"/>
      <c r="BY551" s="119" t="n"/>
      <c r="BZ551" s="119" t="inlineStr">
        <is>
          <t>Employee</t>
        </is>
      </c>
      <c r="CA551" s="142" t="inlineStr">
        <is>
          <t>S43P</t>
        </is>
      </c>
      <c r="CB551" s="131" t="n">
        <v>1</v>
      </c>
      <c r="CC551" s="143">
        <f>IF(P551&gt;1,1,P551)*CB551</f>
        <v/>
      </c>
      <c r="CD551" s="143" t="n"/>
      <c r="CE551" s="222" t="n">
        <v>15803.04</v>
      </c>
      <c r="CF551" s="86" t="n"/>
      <c r="CG551" s="219" t="n">
        <v>123126.8292682927</v>
      </c>
      <c r="CH551" s="217">
        <f>IF(LOWER(T551)="ILS",12,1)*CG551/VLOOKUP($T551,CPC_USDConversion_xlTbl[[Currency2]:[Units/1 USD]],2,FALSE)</f>
        <v/>
      </c>
      <c r="CI551" s="225">
        <f>AF551</f>
        <v/>
      </c>
      <c r="CJ551" s="225">
        <f>IFERROR(CI551-CH551,"")</f>
        <v/>
      </c>
      <c r="CK551" s="140">
        <f>ROUND(AN551*CC551,-2)</f>
        <v/>
      </c>
      <c r="CL551" s="217">
        <f>CK551/VLOOKUP($T551,'USD Converstion'!$C$7:$D$174,2,FALSE)</f>
        <v/>
      </c>
      <c r="CM551" s="145">
        <f>IF(AD551&gt;X551,1,0)</f>
        <v/>
      </c>
      <c r="CN551" s="225">
        <f>IF(CM551&gt;0,AG551,0)</f>
        <v/>
      </c>
      <c r="CO551" s="225">
        <f>IF(CM551=0,0,AF551)</f>
        <v/>
      </c>
      <c r="CP551" s="146" t="n">
        <v>0</v>
      </c>
      <c r="CQ551" s="147" t="inlineStr">
        <is>
          <t>Regular</t>
        </is>
      </c>
      <c r="CR551" s="225">
        <f>AM551/VLOOKUP(T551,'USD Converstion'!$C$7:$D$174,2,FALSE)</f>
        <v/>
      </c>
      <c r="CS551" s="226">
        <f>AT551</f>
        <v/>
      </c>
      <c r="CT551" s="222" t="n">
        <v>0</v>
      </c>
      <c r="CU551" s="227" t="n"/>
      <c r="CV551" s="145">
        <f>IF(AX551&gt;0,1,0)</f>
        <v/>
      </c>
      <c r="CW551" s="145">
        <f>IF(AY551&gt;0,1,0)</f>
        <v/>
      </c>
      <c r="CX551" s="52" t="n">
        <v>0</v>
      </c>
      <c r="DM551">
        <f>IF(LOWER(T551)="ILS",12,1)*Y551/VLOOKUP($T551,CPC_USDConversion_xlTbl[[Currency2]:[Units/1 USD]],2,FALSE)</f>
        <v/>
      </c>
    </row>
    <row r="552">
      <c r="B552" s="113" t="n">
        <v>115922</v>
      </c>
      <c r="C552" s="113" t="n">
        <v>80374</v>
      </c>
      <c r="D552" s="113" t="n">
        <v>70346</v>
      </c>
      <c r="E552" s="114" t="inlineStr">
        <is>
          <t>John-Patrick Edwards</t>
        </is>
      </c>
      <c r="F552" s="152" t="inlineStr">
        <is>
          <t>Security Architect</t>
        </is>
      </c>
      <c r="G552" s="113" t="inlineStr">
        <is>
          <t>Security Solutions intl</t>
        </is>
      </c>
      <c r="H552" s="113" t="inlineStr">
        <is>
          <t>Avi Rembaum</t>
        </is>
      </c>
      <c r="I552" s="113" t="inlineStr">
        <is>
          <t>Avi Rembaum</t>
        </is>
      </c>
      <c r="J552" s="114" t="inlineStr">
        <is>
          <t>Avi Rembaum</t>
        </is>
      </c>
      <c r="K552" s="114" t="inlineStr">
        <is>
          <t>Avi Rembaum</t>
        </is>
      </c>
      <c r="L552" s="113" t="inlineStr">
        <is>
          <t>Security Solutions</t>
        </is>
      </c>
      <c r="M552" s="115" t="n">
        <v>1</v>
      </c>
      <c r="N552" s="151">
        <f>LEFT(CA552,3)</f>
        <v/>
      </c>
      <c r="O552" s="216" t="n">
        <v>42642</v>
      </c>
      <c r="P552" s="118">
        <f>($D$5-O552)/365</f>
        <v/>
      </c>
      <c r="Q552" s="119">
        <f>Q552</f>
        <v/>
      </c>
      <c r="R552" s="52" t="n"/>
      <c r="S552" s="120" t="inlineStr">
        <is>
          <t>Great Britain</t>
        </is>
      </c>
      <c r="T552" s="120" t="inlineStr">
        <is>
          <t>GBP</t>
        </is>
      </c>
      <c r="U552" s="120" t="n">
        <v>111062.5</v>
      </c>
      <c r="V552" s="120" t="n"/>
      <c r="W552" s="120" t="n">
        <v>19547.61904761905</v>
      </c>
      <c r="X552" s="120">
        <f>W552+V552+U552</f>
        <v/>
      </c>
      <c r="Y552" s="121" t="n"/>
      <c r="Z552" s="121" t="n"/>
      <c r="AA552" s="122" t="n"/>
      <c r="AB552" s="122" t="n"/>
      <c r="AC552" s="122" t="n"/>
      <c r="AD552" s="123">
        <f>AC552+AB552+AA552</f>
        <v/>
      </c>
      <c r="AE552" s="124">
        <f>IFERROR(AD552/X552-1,"")</f>
        <v/>
      </c>
      <c r="AF552" s="217">
        <f>IF(LOWER(T552)="ILS",12,1)*X552/VLOOKUP($T552,CPC_USDConversion_xlTbl[[Currency2]:[Units/1 USD]],2,FALSE)</f>
        <v/>
      </c>
      <c r="AG552" s="217">
        <f>IF(LOWER(T552)="ILS",12,1)*AD552/VLOOKUP($T552,CPC_USDConversion_xlTbl[[Currency2]:[Units/1 USD]],2,FALSE)</f>
        <v/>
      </c>
      <c r="AH552" s="126">
        <f>AF552/VLOOKUP($S552,'CP$'!$B$5:$D$74,2,FALSE)</f>
        <v/>
      </c>
      <c r="AI552" s="126">
        <f>AG552/VLOOKUP($S552,'CP$'!$B$5:$D$74,2,FALSE)</f>
        <v/>
      </c>
      <c r="AJ552" s="52" t="n"/>
      <c r="AK552" s="127" t="inlineStr">
        <is>
          <t>Target Bonus</t>
        </is>
      </c>
      <c r="AL552" s="218" t="n">
        <v>23875</v>
      </c>
      <c r="AM552" s="129" t="n">
        <v>20000</v>
      </c>
      <c r="AN552" s="121" t="n"/>
      <c r="AO552" s="130" t="n"/>
      <c r="AP552" s="131">
        <f>IFERROR(AO552/AM552,"")</f>
        <v/>
      </c>
      <c r="AQ552" s="219">
        <f>AO552*CC552</f>
        <v/>
      </c>
      <c r="AR552" s="219" t="n"/>
      <c r="AS552" s="220">
        <f>AQ552-AR552</f>
        <v/>
      </c>
      <c r="AT552" s="217">
        <f>AS552/VLOOKUP($T552,'USD Converstion'!$C$7:$D$174,2,FALSE)</f>
        <v/>
      </c>
      <c r="AU552" s="52" t="n"/>
      <c r="AV552" s="221" t="n">
        <v>43957</v>
      </c>
      <c r="AW552" s="222" t="n">
        <v>29231.10679611651</v>
      </c>
      <c r="AX552" s="222" t="n"/>
      <c r="AY552" s="223" t="n"/>
      <c r="AZ552" s="52" t="n"/>
      <c r="BA552" s="137" t="n"/>
      <c r="BB552" s="138" t="inlineStr">
        <is>
          <t xml:space="preserve"> </t>
        </is>
      </c>
      <c r="BC552" s="52" t="n"/>
      <c r="BD552" s="219" t="n">
        <v>76400</v>
      </c>
      <c r="BE552" s="219" t="n">
        <v>19100</v>
      </c>
      <c r="BF552" s="219" t="n"/>
      <c r="BG552" s="120">
        <f>BF552+BE552+BD552</f>
        <v/>
      </c>
      <c r="BH552" s="217">
        <f>IF(LOWER(T552)="ILS",12,1)*BG552/VLOOKUP($T552,CPC_USDConversion_xlTbl[[Currency2]:[Units/1 USD]],2,FALSE)</f>
        <v/>
      </c>
      <c r="BI552" s="224">
        <f>BH552/VLOOKUP($S552,'CP$'!$B$5:$D$74,2,FALSE)</f>
        <v/>
      </c>
      <c r="BJ552" s="140" t="n">
        <v>80000</v>
      </c>
      <c r="BK552" s="140" t="n">
        <v>130000</v>
      </c>
      <c r="BL552" s="141">
        <f>IFERROR(U552/X552,"")</f>
        <v/>
      </c>
      <c r="BM552" s="141">
        <f>IFERROR(V552/X552,"")</f>
        <v/>
      </c>
      <c r="BN552" s="141">
        <f>IFERROR(W552/X552,"")</f>
        <v/>
      </c>
      <c r="BO552" s="141">
        <f>IFERROR(AA552/AD552,"")</f>
        <v/>
      </c>
      <c r="BP552" s="141">
        <f>IFERROR(AB552/AD552,"")</f>
        <v/>
      </c>
      <c r="BQ552" s="141">
        <f>IFERROR(AC552/AD552,"")</f>
        <v/>
      </c>
      <c r="BR552" s="119" t="n">
        <v>4</v>
      </c>
      <c r="BS552" s="119" t="n">
        <v>5</v>
      </c>
      <c r="BT552" s="119" t="n">
        <v>4</v>
      </c>
      <c r="BU552" s="119" t="n"/>
      <c r="BV552" s="119" t="n"/>
      <c r="BW552" s="119" t="n"/>
      <c r="BX552" s="119" t="n"/>
      <c r="BY552" s="119" t="n"/>
      <c r="BZ552" s="119" t="inlineStr">
        <is>
          <t>Employee</t>
        </is>
      </c>
      <c r="CA552" s="142" t="inlineStr">
        <is>
          <t>R41P</t>
        </is>
      </c>
      <c r="CB552" s="131" t="n">
        <v>1</v>
      </c>
      <c r="CC552" s="143">
        <f>IF(P552&gt;1,1,P552)*CB552</f>
        <v/>
      </c>
      <c r="CD552" s="143" t="n"/>
      <c r="CE552" s="222" t="n">
        <v>49204.92</v>
      </c>
      <c r="CF552" s="86" t="n"/>
      <c r="CG552" s="219" t="n">
        <v>98980.48780487805</v>
      </c>
      <c r="CH552" s="217">
        <f>IF(LOWER(T552)="ILS",12,1)*CG552/VLOOKUP($T552,CPC_USDConversion_xlTbl[[Currency2]:[Units/1 USD]],2,FALSE)</f>
        <v/>
      </c>
      <c r="CI552" s="225">
        <f>AF552</f>
        <v/>
      </c>
      <c r="CJ552" s="225">
        <f>IFERROR(CI552-CH552,"")</f>
        <v/>
      </c>
      <c r="CK552" s="140">
        <f>ROUND(AN552*CC552,-2)</f>
        <v/>
      </c>
      <c r="CL552" s="217">
        <f>CK552/VLOOKUP($T552,'USD Converstion'!$C$7:$D$174,2,FALSE)</f>
        <v/>
      </c>
      <c r="CM552" s="145">
        <f>IF(AD552&gt;X552,1,0)</f>
        <v/>
      </c>
      <c r="CN552" s="225">
        <f>IF(CM552&gt;0,AG552,0)</f>
        <v/>
      </c>
      <c r="CO552" s="225">
        <f>IF(CM552=0,0,AF552)</f>
        <v/>
      </c>
      <c r="CP552" s="146" t="n">
        <v>0</v>
      </c>
      <c r="CQ552" s="147" t="inlineStr">
        <is>
          <t>Regular</t>
        </is>
      </c>
      <c r="CR552" s="225">
        <f>AM552/VLOOKUP(T552,'USD Converstion'!$C$7:$D$174,2,FALSE)</f>
        <v/>
      </c>
      <c r="CS552" s="226">
        <f>AT552</f>
        <v/>
      </c>
      <c r="CT552" s="222" t="n">
        <v>0</v>
      </c>
      <c r="CU552" s="227" t="n"/>
      <c r="CV552" s="145">
        <f>IF(AX552&gt;0,1,0)</f>
        <v/>
      </c>
      <c r="CW552" s="145">
        <f>IF(AY552&gt;0,1,0)</f>
        <v/>
      </c>
      <c r="CX552" s="52" t="n">
        <v>0</v>
      </c>
      <c r="DM552">
        <f>IF(LOWER(T552)="ILS",12,1)*Y552/VLOOKUP($T552,CPC_USDConversion_xlTbl[[Currency2]:[Units/1 USD]],2,FALSE)</f>
        <v/>
      </c>
    </row>
    <row r="553">
      <c r="B553" s="113" t="n">
        <v>120296</v>
      </c>
      <c r="C553" s="113" t="n">
        <v>110660</v>
      </c>
      <c r="D553" s="113" t="n"/>
      <c r="E553" s="114" t="inlineStr">
        <is>
          <t>Kai Vaksdal</t>
        </is>
      </c>
      <c r="F553" s="152" t="inlineStr">
        <is>
          <t>Territory Account Manager</t>
        </is>
      </c>
      <c r="G553" s="113" t="inlineStr">
        <is>
          <t>Security Solutions intl</t>
        </is>
      </c>
      <c r="H553" s="113" t="inlineStr">
        <is>
          <t>Avi Rembaum</t>
        </is>
      </c>
      <c r="I553" s="113" t="inlineStr">
        <is>
          <t>Avi Rembaum</t>
        </is>
      </c>
      <c r="J553" s="114" t="inlineStr">
        <is>
          <t>Avi Rembaum</t>
        </is>
      </c>
      <c r="K553" s="114" t="inlineStr">
        <is>
          <t>Avi Rembaum</t>
        </is>
      </c>
      <c r="L553" s="113" t="inlineStr">
        <is>
          <t>Security Solutions</t>
        </is>
      </c>
      <c r="M553" s="115" t="n">
        <v>1</v>
      </c>
      <c r="N553" s="151">
        <f>LEFT(CA553,3)</f>
        <v/>
      </c>
      <c r="O553" s="216" t="n">
        <v>41169</v>
      </c>
      <c r="P553" s="118">
        <f>($D$5-O553)/365</f>
        <v/>
      </c>
      <c r="Q553" s="119">
        <f>Q553</f>
        <v/>
      </c>
      <c r="R553" s="52" t="n"/>
      <c r="S553" s="120" t="inlineStr">
        <is>
          <t>Great Britain</t>
        </is>
      </c>
      <c r="T553" s="120" t="inlineStr">
        <is>
          <t>GBP</t>
        </is>
      </c>
      <c r="U553" s="120" t="n">
        <v>118250</v>
      </c>
      <c r="V553" s="120" t="n">
        <v>53027.27272727272</v>
      </c>
      <c r="W553" s="120" t="n"/>
      <c r="X553" s="120">
        <f>W553+V553+U553</f>
        <v/>
      </c>
      <c r="Y553" s="121" t="n"/>
      <c r="Z553" s="121" t="n"/>
      <c r="AA553" s="122" t="n"/>
      <c r="AB553" s="122" t="n"/>
      <c r="AC553" s="122" t="n"/>
      <c r="AD553" s="123">
        <f>AC553+AB553+AA553</f>
        <v/>
      </c>
      <c r="AE553" s="124">
        <f>IFERROR(AD553/X553-1,"")</f>
        <v/>
      </c>
      <c r="AF553" s="217">
        <f>IF(LOWER(T553)="ILS",12,1)*X553/VLOOKUP($T553,CPC_USDConversion_xlTbl[[Currency2]:[Units/1 USD]],2,FALSE)</f>
        <v/>
      </c>
      <c r="AG553" s="217">
        <f>IF(LOWER(T553)="ILS",12,1)*AD553/VLOOKUP($T553,CPC_USDConversion_xlTbl[[Currency2]:[Units/1 USD]],2,FALSE)</f>
        <v/>
      </c>
      <c r="AH553" s="126">
        <f>AF553/VLOOKUP($S553,'CP$'!$B$5:$D$74,2,FALSE)</f>
        <v/>
      </c>
      <c r="AI553" s="126">
        <f>AG553/VLOOKUP($S553,'CP$'!$B$5:$D$74,2,FALSE)</f>
        <v/>
      </c>
      <c r="AJ553" s="52" t="n"/>
      <c r="AK553" s="127" t="inlineStr">
        <is>
          <t>Sales Variable</t>
        </is>
      </c>
      <c r="AL553" s="218" t="n"/>
      <c r="AM553" s="129" t="n"/>
      <c r="AN553" s="121" t="n"/>
      <c r="AO553" s="130" t="n"/>
      <c r="AP553" s="131">
        <f>IFERROR(AO553/AM553,"")</f>
        <v/>
      </c>
      <c r="AQ553" s="219">
        <f>AO553*CC553</f>
        <v/>
      </c>
      <c r="AR553" s="219" t="n"/>
      <c r="AS553" s="220">
        <f>AQ553-AR553</f>
        <v/>
      </c>
      <c r="AT553" s="217">
        <f>AS553/VLOOKUP($T553,'USD Converstion'!$C$7:$D$174,2,FALSE)</f>
        <v/>
      </c>
      <c r="AU553" s="52" t="n"/>
      <c r="AV553" s="221" t="n">
        <v>43957</v>
      </c>
      <c r="AW553" s="222" t="n">
        <v>29231.10679611651</v>
      </c>
      <c r="AX553" s="222" t="n"/>
      <c r="AY553" s="223" t="n"/>
      <c r="AZ553" s="52" t="n"/>
      <c r="BA553" s="137" t="inlineStr">
        <is>
          <t>April, 2020 - Compensation change from Yearly Salary:78000, Yearly Commission:49500, Total Compensation:127500 to Yearly Salary:87000, Yearly Commission:58000, Total Compensation:145000</t>
        </is>
      </c>
      <c r="BB553" s="138" t="inlineStr">
        <is>
          <t xml:space="preserve"> </t>
        </is>
      </c>
      <c r="BC553" s="52" t="n"/>
      <c r="BD553" s="219" t="n">
        <v>78000</v>
      </c>
      <c r="BE553" s="219" t="n">
        <v>49500</v>
      </c>
      <c r="BF553" s="219" t="n"/>
      <c r="BG553" s="120">
        <f>BF553+BE553+BD553</f>
        <v/>
      </c>
      <c r="BH553" s="217">
        <f>IF(LOWER(T553)="ILS",12,1)*BG553/VLOOKUP($T553,CPC_USDConversion_xlTbl[[Currency2]:[Units/1 USD]],2,FALSE)</f>
        <v/>
      </c>
      <c r="BI553" s="224">
        <f>BH553/VLOOKUP($S553,'CP$'!$B$5:$D$74,2,FALSE)</f>
        <v/>
      </c>
      <c r="BJ553" s="140" t="n">
        <v>120000</v>
      </c>
      <c r="BK553" s="140" t="n">
        <v>185000</v>
      </c>
      <c r="BL553" s="141">
        <f>IFERROR(U553/X553,"")</f>
        <v/>
      </c>
      <c r="BM553" s="141">
        <f>IFERROR(V553/X553,"")</f>
        <v/>
      </c>
      <c r="BN553" s="141">
        <f>IFERROR(W553/X553,"")</f>
        <v/>
      </c>
      <c r="BO553" s="141">
        <f>IFERROR(AA553/AD553,"")</f>
        <v/>
      </c>
      <c r="BP553" s="141">
        <f>IFERROR(AB553/AD553,"")</f>
        <v/>
      </c>
      <c r="BQ553" s="141">
        <f>IFERROR(AC553/AD553,"")</f>
        <v/>
      </c>
      <c r="BR553" s="119" t="n">
        <v>3</v>
      </c>
      <c r="BS553" s="119" t="n">
        <v>4</v>
      </c>
      <c r="BT553" s="119" t="n">
        <v>4</v>
      </c>
      <c r="BU553" s="119" t="n"/>
      <c r="BV553" s="119" t="n"/>
      <c r="BW553" s="119" t="n"/>
      <c r="BX553" s="119" t="n"/>
      <c r="BY553" s="119" t="n"/>
      <c r="BZ553" s="119" t="inlineStr">
        <is>
          <t>Employee</t>
        </is>
      </c>
      <c r="CA553" s="142" t="inlineStr">
        <is>
          <t>S43P</t>
        </is>
      </c>
      <c r="CB553" s="131" t="n">
        <v>1</v>
      </c>
      <c r="CC553" s="143">
        <f>IF(P553&gt;1,1,P553)*CB553</f>
        <v/>
      </c>
      <c r="CD553" s="143" t="n"/>
      <c r="CE553" s="222" t="n">
        <v>66085.44</v>
      </c>
      <c r="CF553" s="86" t="n"/>
      <c r="CG553" s="219" t="n">
        <v>141663.4146341463</v>
      </c>
      <c r="CH553" s="217">
        <f>IF(LOWER(T553)="ILS",12,1)*CG553/VLOOKUP($T553,CPC_USDConversion_xlTbl[[Currency2]:[Units/1 USD]],2,FALSE)</f>
        <v/>
      </c>
      <c r="CI553" s="225">
        <f>AF553</f>
        <v/>
      </c>
      <c r="CJ553" s="225">
        <f>IFERROR(CI553-CH553,"")</f>
        <v/>
      </c>
      <c r="CK553" s="140">
        <f>ROUND(AN553*CC553,-2)</f>
        <v/>
      </c>
      <c r="CL553" s="217">
        <f>CK553/VLOOKUP($T553,'USD Converstion'!$C$7:$D$174,2,FALSE)</f>
        <v/>
      </c>
      <c r="CM553" s="145">
        <f>IF(AD553&gt;X553,1,0)</f>
        <v/>
      </c>
      <c r="CN553" s="225">
        <f>IF(CM553&gt;0,AG553,0)</f>
        <v/>
      </c>
      <c r="CO553" s="225">
        <f>IF(CM553=0,0,AF553)</f>
        <v/>
      </c>
      <c r="CP553" s="146" t="n">
        <v>0</v>
      </c>
      <c r="CQ553" s="147" t="inlineStr">
        <is>
          <t>Regular</t>
        </is>
      </c>
      <c r="CR553" s="225">
        <f>AM553/VLOOKUP(T553,'USD Converstion'!$C$7:$D$174,2,FALSE)</f>
        <v/>
      </c>
      <c r="CS553" s="226">
        <f>AT553</f>
        <v/>
      </c>
      <c r="CT553" s="222" t="n">
        <v>0</v>
      </c>
      <c r="CU553" s="227" t="n"/>
      <c r="CV553" s="145">
        <f>IF(AX553&gt;0,1,0)</f>
        <v/>
      </c>
      <c r="CW553" s="145">
        <f>IF(AY553&gt;0,1,0)</f>
        <v/>
      </c>
      <c r="CX553" s="52" t="n">
        <v>0</v>
      </c>
      <c r="DM553">
        <f>IF(LOWER(T553)="ILS",12,1)*Y553/VLOOKUP($T553,CPC_USDConversion_xlTbl[[Currency2]:[Units/1 USD]],2,FALSE)</f>
        <v/>
      </c>
    </row>
    <row r="554">
      <c r="B554" s="113" t="n">
        <v>124955</v>
      </c>
      <c r="C554" s="113" t="n">
        <v>37575</v>
      </c>
      <c r="D554" s="113" t="n">
        <v>119894</v>
      </c>
      <c r="E554" s="114" t="inlineStr">
        <is>
          <t>Ken Tomassen</t>
        </is>
      </c>
      <c r="F554" s="152" t="inlineStr">
        <is>
          <t>Regional Director Nordics &amp; Benelux</t>
        </is>
      </c>
      <c r="G554" s="113" t="inlineStr">
        <is>
          <t>Europe Sales Mgmt</t>
        </is>
      </c>
      <c r="H554" s="113" t="inlineStr">
        <is>
          <t>Thorsten Freitag</t>
        </is>
      </c>
      <c r="I554" s="113" t="inlineStr">
        <is>
          <t>Thorsten Freitag</t>
        </is>
      </c>
      <c r="J554" s="114" t="inlineStr">
        <is>
          <t>Thorsten Freitag</t>
        </is>
      </c>
      <c r="K554" s="114" t="inlineStr">
        <is>
          <t>Bruno Darmon</t>
        </is>
      </c>
      <c r="L554" s="113" t="inlineStr">
        <is>
          <t>EMEA Sales</t>
        </is>
      </c>
      <c r="M554" s="115" t="n">
        <v>1</v>
      </c>
      <c r="N554" s="151">
        <f>LEFT(CA554,3)</f>
        <v/>
      </c>
      <c r="O554" s="216" t="n">
        <v>43252</v>
      </c>
      <c r="P554" s="118">
        <f>($D$5-O554)/365</f>
        <v/>
      </c>
      <c r="Q554" s="119">
        <f>Q554</f>
        <v/>
      </c>
      <c r="R554" s="52" t="n"/>
      <c r="S554" s="120" t="inlineStr">
        <is>
          <t>Denmark</t>
        </is>
      </c>
      <c r="T554" s="120" t="inlineStr">
        <is>
          <t>DKK</t>
        </is>
      </c>
      <c r="U554" s="120" t="n">
        <v>1709000</v>
      </c>
      <c r="V554" s="120" t="n">
        <v>824299.9999999999</v>
      </c>
      <c r="W554" s="120" t="n"/>
      <c r="X554" s="120">
        <f>W554+V554+U554</f>
        <v/>
      </c>
      <c r="Y554" s="121" t="n"/>
      <c r="Z554" s="121" t="n"/>
      <c r="AA554" s="122" t="n"/>
      <c r="AB554" s="122" t="n"/>
      <c r="AC554" s="122" t="n"/>
      <c r="AD554" s="123">
        <f>AC554+AB554+AA554</f>
        <v/>
      </c>
      <c r="AE554" s="124">
        <f>IFERROR(AD554/X554-1,"")</f>
        <v/>
      </c>
      <c r="AF554" s="217">
        <f>IF(LOWER(T554)="ILS",12,1)*X554/VLOOKUP($T554,CPC_USDConversion_xlTbl[[Currency2]:[Units/1 USD]],2,FALSE)</f>
        <v/>
      </c>
      <c r="AG554" s="217">
        <f>IF(LOWER(T554)="ILS",12,1)*AD554/VLOOKUP($T554,CPC_USDConversion_xlTbl[[Currency2]:[Units/1 USD]],2,FALSE)</f>
        <v/>
      </c>
      <c r="AH554" s="126">
        <f>AF554/VLOOKUP($S554,'CP$'!$B$5:$D$74,2,FALSE)</f>
        <v/>
      </c>
      <c r="AI554" s="126">
        <f>AG554/VLOOKUP($S554,'CP$'!$B$5:$D$74,2,FALSE)</f>
        <v/>
      </c>
      <c r="AJ554" s="52" t="n"/>
      <c r="AK554" s="127" t="inlineStr">
        <is>
          <t>Sales Variable</t>
        </is>
      </c>
      <c r="AL554" s="218" t="n"/>
      <c r="AM554" s="129" t="n"/>
      <c r="AN554" s="121" t="n"/>
      <c r="AO554" s="130" t="n"/>
      <c r="AP554" s="131">
        <f>IFERROR(AO554/AM554,"")</f>
        <v/>
      </c>
      <c r="AQ554" s="219">
        <f>AO554*CC554</f>
        <v/>
      </c>
      <c r="AR554" s="219" t="n"/>
      <c r="AS554" s="220">
        <f>AQ554-AR554</f>
        <v/>
      </c>
      <c r="AT554" s="217">
        <f>AS554/VLOOKUP($T554,'USD Converstion'!$C$7:$D$174,2,FALSE)</f>
        <v/>
      </c>
      <c r="AU554" s="52" t="n"/>
      <c r="AV554" s="221" t="n">
        <v>44047</v>
      </c>
      <c r="AW554" s="222" t="n">
        <v>77818.30097087378</v>
      </c>
      <c r="AX554" s="222" t="n"/>
      <c r="AY554" s="223" t="n"/>
      <c r="AZ554" s="52" t="n"/>
      <c r="BA554" s="137" t="inlineStr">
        <is>
          <t>July, 2020 - Compensation change from Total Compensation:0 to RSU:80000, Total Compensation:0</t>
        </is>
      </c>
      <c r="BB554" s="138" t="inlineStr">
        <is>
          <t xml:space="preserve"> </t>
        </is>
      </c>
      <c r="BC554" s="52" t="n"/>
      <c r="BD554" s="219" t="n">
        <v>1359600</v>
      </c>
      <c r="BE554" s="219" t="n">
        <v>906400</v>
      </c>
      <c r="BF554" s="219" t="n"/>
      <c r="BG554" s="120">
        <f>BF554+BE554+BD554</f>
        <v/>
      </c>
      <c r="BH554" s="217">
        <f>IF(LOWER(T554)="ILS",12,1)*BG554/VLOOKUP($T554,CPC_USDConversion_xlTbl[[Currency2]:[Units/1 USD]],2,FALSE)</f>
        <v/>
      </c>
      <c r="BI554" s="224">
        <f>BH554/VLOOKUP($S554,'CP$'!$B$5:$D$74,2,FALSE)</f>
        <v/>
      </c>
      <c r="BJ554" s="140" t="n">
        <v>1700000</v>
      </c>
      <c r="BK554" s="140" t="n">
        <v>2700000</v>
      </c>
      <c r="BL554" s="141">
        <f>IFERROR(U554/X554,"")</f>
        <v/>
      </c>
      <c r="BM554" s="141">
        <f>IFERROR(V554/X554,"")</f>
        <v/>
      </c>
      <c r="BN554" s="141">
        <f>IFERROR(W554/X554,"")</f>
        <v/>
      </c>
      <c r="BO554" s="141">
        <f>IFERROR(AA554/AD554,"")</f>
        <v/>
      </c>
      <c r="BP554" s="141">
        <f>IFERROR(AB554/AD554,"")</f>
        <v/>
      </c>
      <c r="BQ554" s="141">
        <f>IFERROR(AC554/AD554,"")</f>
        <v/>
      </c>
      <c r="BR554" s="119" t="n">
        <v>2</v>
      </c>
      <c r="BS554" s="119" t="n">
        <v>2</v>
      </c>
      <c r="BT554" s="119" t="n">
        <v>4</v>
      </c>
      <c r="BU554" s="119" t="n"/>
      <c r="BV554" s="119" t="n"/>
      <c r="BW554" s="119" t="n"/>
      <c r="BX554" s="119" t="n"/>
      <c r="BY554" s="119" t="n"/>
      <c r="BZ554" s="119" t="inlineStr">
        <is>
          <t>Employee</t>
        </is>
      </c>
      <c r="CA554" s="142" t="inlineStr">
        <is>
          <t>S20M</t>
        </is>
      </c>
      <c r="CB554" s="131" t="n">
        <v>1</v>
      </c>
      <c r="CC554" s="143">
        <f>IF(P554&gt;1,1,P554)*CB554</f>
        <v/>
      </c>
      <c r="CD554" s="143" t="n"/>
      <c r="CE554" s="222" t="n">
        <v>77578.56</v>
      </c>
      <c r="CF554" s="86" t="n"/>
      <c r="CG554" s="219" t="n">
        <v>2210931.707317073</v>
      </c>
      <c r="CH554" s="217">
        <f>IF(LOWER(T554)="ILS",12,1)*CG554/VLOOKUP($T554,CPC_USDConversion_xlTbl[[Currency2]:[Units/1 USD]],2,FALSE)</f>
        <v/>
      </c>
      <c r="CI554" s="225">
        <f>AF554</f>
        <v/>
      </c>
      <c r="CJ554" s="225">
        <f>IFERROR(CI554-CH554,"")</f>
        <v/>
      </c>
      <c r="CK554" s="140">
        <f>ROUND(AN554*CC554,-2)</f>
        <v/>
      </c>
      <c r="CL554" s="217">
        <f>CK554/VLOOKUP($T554,'USD Converstion'!$C$7:$D$174,2,FALSE)</f>
        <v/>
      </c>
      <c r="CM554" s="145">
        <f>IF(AD554&gt;X554,1,0)</f>
        <v/>
      </c>
      <c r="CN554" s="225">
        <f>IF(CM554&gt;0,AG554,0)</f>
        <v/>
      </c>
      <c r="CO554" s="225">
        <f>IF(CM554=0,0,AF554)</f>
        <v/>
      </c>
      <c r="CP554" s="146" t="n">
        <v>0</v>
      </c>
      <c r="CQ554" s="147" t="inlineStr">
        <is>
          <t>Regular</t>
        </is>
      </c>
      <c r="CR554" s="225">
        <f>AM554/VLOOKUP(T554,'USD Converstion'!$C$7:$D$174,2,FALSE)</f>
        <v/>
      </c>
      <c r="CS554" s="226">
        <f>AT554</f>
        <v/>
      </c>
      <c r="CT554" s="222" t="n">
        <v>0</v>
      </c>
      <c r="CU554" s="227" t="n"/>
      <c r="CV554" s="145">
        <f>IF(AX554&gt;0,1,0)</f>
        <v/>
      </c>
      <c r="CW554" s="145">
        <f>IF(AY554&gt;0,1,0)</f>
        <v/>
      </c>
      <c r="CX554" s="52" t="n">
        <v>0</v>
      </c>
      <c r="DM554">
        <f>IF(LOWER(T554)="ILS",12,1)*Y554/VLOOKUP($T554,CPC_USDConversion_xlTbl[[Currency2]:[Units/1 USD]],2,FALSE)</f>
        <v/>
      </c>
    </row>
    <row r="555">
      <c r="B555" s="113" t="n">
        <v>105544</v>
      </c>
      <c r="C555" s="113" t="n">
        <v>103618</v>
      </c>
      <c r="D555" s="113" t="n">
        <v>48383</v>
      </c>
      <c r="E555" s="114" t="inlineStr">
        <is>
          <t>Kristin Vastenaeken</t>
        </is>
      </c>
      <c r="F555" s="152" t="inlineStr">
        <is>
          <t>Field Marketing Manager</t>
        </is>
      </c>
      <c r="G555" s="113" t="inlineStr">
        <is>
          <t>Field marketing EMEA</t>
        </is>
      </c>
      <c r="H555" s="113" t="inlineStr">
        <is>
          <t>Lillian Sapir</t>
        </is>
      </c>
      <c r="I555" s="113" t="inlineStr">
        <is>
          <t>Miryam Steinitz</t>
        </is>
      </c>
      <c r="J555" s="114" t="inlineStr">
        <is>
          <t>Miryam Steinitz</t>
        </is>
      </c>
      <c r="K555" s="114" t="inlineStr">
        <is>
          <t>Peter Alexander</t>
        </is>
      </c>
      <c r="L555" s="113" t="inlineStr">
        <is>
          <t>Marketing</t>
        </is>
      </c>
      <c r="M555" s="115" t="n">
        <v>1</v>
      </c>
      <c r="N555" s="151">
        <f>LEFT(CA555,3)</f>
        <v/>
      </c>
      <c r="O555" s="216" t="n">
        <v>43859</v>
      </c>
      <c r="P555" s="118">
        <f>($D$5-O555)/365</f>
        <v/>
      </c>
      <c r="Q555" s="119">
        <f>Q555</f>
        <v/>
      </c>
      <c r="R555" s="52" t="n"/>
      <c r="S555" s="120" t="inlineStr">
        <is>
          <t>Belgium</t>
        </is>
      </c>
      <c r="T555" s="120" t="inlineStr">
        <is>
          <t>EUR</t>
        </is>
      </c>
      <c r="U555" s="120" t="n">
        <v>112000</v>
      </c>
      <c r="V555" s="120" t="n"/>
      <c r="W555" s="120" t="n">
        <v>8119.047619047618</v>
      </c>
      <c r="X555" s="120">
        <f>W555+V555+U555</f>
        <v/>
      </c>
      <c r="Y555" s="121" t="n"/>
      <c r="Z555" s="121" t="n"/>
      <c r="AA555" s="122" t="n"/>
      <c r="AB555" s="122" t="n"/>
      <c r="AC555" s="122" t="n"/>
      <c r="AD555" s="123">
        <f>AC555+AB555+AA555</f>
        <v/>
      </c>
      <c r="AE555" s="124">
        <f>IFERROR(AD555/X555-1,"")</f>
        <v/>
      </c>
      <c r="AF555" s="217">
        <f>IF(LOWER(T555)="ILS",12,1)*X555/VLOOKUP($T555,CPC_USDConversion_xlTbl[[Currency2]:[Units/1 USD]],2,FALSE)</f>
        <v/>
      </c>
      <c r="AG555" s="217">
        <f>IF(LOWER(T555)="ILS",12,1)*AD555/VLOOKUP($T555,CPC_USDConversion_xlTbl[[Currency2]:[Units/1 USD]],2,FALSE)</f>
        <v/>
      </c>
      <c r="AH555" s="126">
        <f>AF555/VLOOKUP($S555,'CP$'!$B$5:$D$74,2,FALSE)</f>
        <v/>
      </c>
      <c r="AI555" s="126">
        <f>AG555/VLOOKUP($S555,'CP$'!$B$5:$D$74,2,FALSE)</f>
        <v/>
      </c>
      <c r="AJ555" s="52" t="n"/>
      <c r="AK555" s="127" t="inlineStr">
        <is>
          <t>Target Bonus</t>
        </is>
      </c>
      <c r="AL555" s="218" t="n"/>
      <c r="AM555" s="129" t="n">
        <v>8000</v>
      </c>
      <c r="AN555" s="121" t="n"/>
      <c r="AO555" s="130" t="n"/>
      <c r="AP555" s="131">
        <f>IFERROR(AO555/AM555,"")</f>
        <v/>
      </c>
      <c r="AQ555" s="219">
        <f>AO555*CC555</f>
        <v/>
      </c>
      <c r="AR555" s="219" t="n"/>
      <c r="AS555" s="220">
        <f>AQ555-AR555</f>
        <v/>
      </c>
      <c r="AT555" s="217">
        <f>AS555/VLOOKUP($T555,'USD Converstion'!$C$7:$D$174,2,FALSE)</f>
        <v/>
      </c>
      <c r="AU555" s="52" t="n"/>
      <c r="AV555" s="221" t="n">
        <v>43859</v>
      </c>
      <c r="AW555" s="222" t="n">
        <v>19563.43689320388</v>
      </c>
      <c r="AX555" s="222" t="n"/>
      <c r="AY555" s="223" t="n"/>
      <c r="AZ555" s="52" t="n"/>
      <c r="BA555" s="137" t="n"/>
      <c r="BB555" s="138" t="inlineStr">
        <is>
          <t xml:space="preserve"> </t>
        </is>
      </c>
      <c r="BC555" s="52" t="n"/>
      <c r="BD555" s="219" t="n"/>
      <c r="BE555" s="219" t="n"/>
      <c r="BF555" s="219" t="n"/>
      <c r="BG555" s="120">
        <f>BF555+BE555+BD555</f>
        <v/>
      </c>
      <c r="BH555" s="217">
        <f>IF(LOWER(T555)="ILS",12,1)*BG555/VLOOKUP($T555,CPC_USDConversion_xlTbl[[Currency2]:[Units/1 USD]],2,FALSE)</f>
        <v/>
      </c>
      <c r="BI555" s="224">
        <f>BH555/VLOOKUP($S555,'CP$'!$B$5:$D$74,2,FALSE)</f>
        <v/>
      </c>
      <c r="BJ555" s="140" t="n">
        <v>70000</v>
      </c>
      <c r="BK555" s="140" t="n">
        <v>100000</v>
      </c>
      <c r="BL555" s="141">
        <f>IFERROR(U555/X555,"")</f>
        <v/>
      </c>
      <c r="BM555" s="141">
        <f>IFERROR(V555/X555,"")</f>
        <v/>
      </c>
      <c r="BN555" s="141">
        <f>IFERROR(W555/X555,"")</f>
        <v/>
      </c>
      <c r="BO555" s="141">
        <f>IFERROR(AA555/AD555,"")</f>
        <v/>
      </c>
      <c r="BP555" s="141">
        <f>IFERROR(AB555/AD555,"")</f>
        <v/>
      </c>
      <c r="BQ555" s="141">
        <f>IFERROR(AC555/AD555,"")</f>
        <v/>
      </c>
      <c r="BR555" s="119" t="n"/>
      <c r="BS555" s="119" t="n"/>
      <c r="BT555" s="119" t="n">
        <v>4</v>
      </c>
      <c r="BU555" s="119" t="n"/>
      <c r="BV555" s="119" t="n"/>
      <c r="BW555" s="119" t="n"/>
      <c r="BX555" s="119" t="n"/>
      <c r="BY555" s="119" t="n"/>
      <c r="BZ555" s="119" t="inlineStr">
        <is>
          <t>Employee</t>
        </is>
      </c>
      <c r="CA555" s="142" t="inlineStr">
        <is>
          <t>M43P</t>
        </is>
      </c>
      <c r="CB555" s="131" t="n">
        <v>1</v>
      </c>
      <c r="CC555" s="143">
        <f>IF(P555&gt;1,1,P555)*CB555</f>
        <v/>
      </c>
      <c r="CD555" s="143" t="n"/>
      <c r="CE555" s="222" t="n">
        <v>20951</v>
      </c>
      <c r="CF555" s="86" t="n"/>
      <c r="CG555" s="219" t="n">
        <v>88004.87804878049</v>
      </c>
      <c r="CH555" s="217">
        <f>IF(LOWER(T555)="ILS",12,1)*CG555/VLOOKUP($T555,CPC_USDConversion_xlTbl[[Currency2]:[Units/1 USD]],2,FALSE)</f>
        <v/>
      </c>
      <c r="CI555" s="225">
        <f>AF555</f>
        <v/>
      </c>
      <c r="CJ555" s="225">
        <f>IFERROR(CI555-CH555,"")</f>
        <v/>
      </c>
      <c r="CK555" s="140">
        <f>ROUND(AN555*CC555,-2)</f>
        <v/>
      </c>
      <c r="CL555" s="217">
        <f>CK555/VLOOKUP($T555,'USD Converstion'!$C$7:$D$174,2,FALSE)</f>
        <v/>
      </c>
      <c r="CM555" s="145">
        <f>IF(AD555&gt;X555,1,0)</f>
        <v/>
      </c>
      <c r="CN555" s="225">
        <f>IF(CM555&gt;0,AG555,0)</f>
        <v/>
      </c>
      <c r="CO555" s="225">
        <f>IF(CM555=0,0,AF555)</f>
        <v/>
      </c>
      <c r="CP555" s="146" t="n">
        <v>0</v>
      </c>
      <c r="CQ555" s="147" t="inlineStr">
        <is>
          <t>Regular</t>
        </is>
      </c>
      <c r="CR555" s="225">
        <f>AM555/VLOOKUP(T555,'USD Converstion'!$C$7:$D$174,2,FALSE)</f>
        <v/>
      </c>
      <c r="CS555" s="226">
        <f>AT555</f>
        <v/>
      </c>
      <c r="CT555" s="222" t="n">
        <v>0</v>
      </c>
      <c r="CU555" s="227" t="n"/>
      <c r="CV555" s="145">
        <f>IF(AX555&gt;0,1,0)</f>
        <v/>
      </c>
      <c r="CW555" s="145">
        <f>IF(AY555&gt;0,1,0)</f>
        <v/>
      </c>
      <c r="CX555" s="52" t="n">
        <v>0</v>
      </c>
      <c r="DM555">
        <f>IF(LOWER(T555)="ILS",12,1)*Y555/VLOOKUP($T555,CPC_USDConversion_xlTbl[[Currency2]:[Units/1 USD]],2,FALSE)</f>
        <v/>
      </c>
    </row>
    <row r="556">
      <c r="B556" s="113" t="n">
        <v>135026</v>
      </c>
      <c r="C556" s="113" t="n">
        <v>82848</v>
      </c>
      <c r="D556" s="113" t="n">
        <v>69347</v>
      </c>
      <c r="E556" s="114" t="inlineStr">
        <is>
          <t>Olivier Huck</t>
        </is>
      </c>
      <c r="F556" s="152" t="inlineStr">
        <is>
          <t>Head of Channels, Europe</t>
        </is>
      </c>
      <c r="G556" s="113" t="inlineStr">
        <is>
          <t>EMEA Sales Mgmt</t>
        </is>
      </c>
      <c r="H556" s="113" t="inlineStr">
        <is>
          <t>Bruno Darmon</t>
        </is>
      </c>
      <c r="I556" s="113" t="inlineStr">
        <is>
          <t>Bruno Darmon</t>
        </is>
      </c>
      <c r="J556" s="114" t="inlineStr">
        <is>
          <t>Bruno Darmon</t>
        </is>
      </c>
      <c r="K556" s="114" t="inlineStr">
        <is>
          <t>Bruno Darmon</t>
        </is>
      </c>
      <c r="L556" s="113" t="inlineStr">
        <is>
          <t>EMEA Sales</t>
        </is>
      </c>
      <c r="M556" s="115" t="n">
        <v>1</v>
      </c>
      <c r="N556" s="151">
        <f>LEFT(CA556,3)</f>
        <v/>
      </c>
      <c r="O556" s="216" t="n">
        <v>42542</v>
      </c>
      <c r="P556" s="118">
        <f>($D$5-O556)/365</f>
        <v/>
      </c>
      <c r="Q556" s="119">
        <f>Q556</f>
        <v/>
      </c>
      <c r="R556" s="52" t="n"/>
      <c r="S556" s="120" t="inlineStr">
        <is>
          <t>France</t>
        </is>
      </c>
      <c r="T556" s="120" t="inlineStr">
        <is>
          <t>EUR</t>
        </is>
      </c>
      <c r="U556" s="120" t="n">
        <v>238250</v>
      </c>
      <c r="V556" s="120" t="n">
        <v>111209.0909090909</v>
      </c>
      <c r="W556" s="120" t="n"/>
      <c r="X556" s="120">
        <f>W556+V556+U556</f>
        <v/>
      </c>
      <c r="Y556" s="121" t="n"/>
      <c r="Z556" s="121" t="n"/>
      <c r="AA556" s="122" t="n"/>
      <c r="AB556" s="122" t="n"/>
      <c r="AC556" s="122" t="n"/>
      <c r="AD556" s="123">
        <f>AC556+AB556+AA556</f>
        <v/>
      </c>
      <c r="AE556" s="124">
        <f>IFERROR(AD556/X556-1,"")</f>
        <v/>
      </c>
      <c r="AF556" s="217">
        <f>IF(LOWER(T556)="ILS",12,1)*X556/VLOOKUP($T556,CPC_USDConversion_xlTbl[[Currency2]:[Units/1 USD]],2,FALSE)</f>
        <v/>
      </c>
      <c r="AG556" s="217">
        <f>IF(LOWER(T556)="ILS",12,1)*AD556/VLOOKUP($T556,CPC_USDConversion_xlTbl[[Currency2]:[Units/1 USD]],2,FALSE)</f>
        <v/>
      </c>
      <c r="AH556" s="126">
        <f>AF556/VLOOKUP($S556,'CP$'!$B$5:$D$74,2,FALSE)</f>
        <v/>
      </c>
      <c r="AI556" s="126">
        <f>AG556/VLOOKUP($S556,'CP$'!$B$5:$D$74,2,FALSE)</f>
        <v/>
      </c>
      <c r="AJ556" s="52" t="n"/>
      <c r="AK556" s="127" t="inlineStr">
        <is>
          <t>Sales Variable</t>
        </is>
      </c>
      <c r="AL556" s="218" t="n"/>
      <c r="AM556" s="129" t="n"/>
      <c r="AN556" s="121" t="n"/>
      <c r="AO556" s="130" t="n"/>
      <c r="AP556" s="131">
        <f>IFERROR(AO556/AM556,"")</f>
        <v/>
      </c>
      <c r="AQ556" s="219">
        <f>AO556*CC556</f>
        <v/>
      </c>
      <c r="AR556" s="219" t="n"/>
      <c r="AS556" s="220">
        <f>AQ556-AR556</f>
        <v/>
      </c>
      <c r="AT556" s="217">
        <f>AS556/VLOOKUP($T556,'USD Converstion'!$C$7:$D$174,2,FALSE)</f>
        <v/>
      </c>
      <c r="AU556" s="52" t="n"/>
      <c r="AV556" s="221" t="n">
        <v>43223</v>
      </c>
      <c r="AW556" s="222" t="n">
        <v>77817.16504854368</v>
      </c>
      <c r="AX556" s="222" t="n"/>
      <c r="AY556" s="223" t="n"/>
      <c r="AZ556" s="52" t="n"/>
      <c r="BA556" s="137" t="n"/>
      <c r="BB556" s="138" t="inlineStr">
        <is>
          <t xml:space="preserve"> </t>
        </is>
      </c>
      <c r="BC556" s="52" t="n"/>
      <c r="BD556" s="219" t="n">
        <v>183000</v>
      </c>
      <c r="BE556" s="219" t="n">
        <v>122000</v>
      </c>
      <c r="BF556" s="219" t="n"/>
      <c r="BG556" s="120">
        <f>BF556+BE556+BD556</f>
        <v/>
      </c>
      <c r="BH556" s="217">
        <f>IF(LOWER(T556)="ILS",12,1)*BG556/VLOOKUP($T556,CPC_USDConversion_xlTbl[[Currency2]:[Units/1 USD]],2,FALSE)</f>
        <v/>
      </c>
      <c r="BI556" s="224">
        <f>BH556/VLOOKUP($S556,'CP$'!$B$5:$D$74,2,FALSE)</f>
        <v/>
      </c>
      <c r="BJ556" s="140" t="n">
        <v>200000</v>
      </c>
      <c r="BK556" s="140" t="n">
        <v>305000</v>
      </c>
      <c r="BL556" s="141">
        <f>IFERROR(U556/X556,"")</f>
        <v/>
      </c>
      <c r="BM556" s="141">
        <f>IFERROR(V556/X556,"")</f>
        <v/>
      </c>
      <c r="BN556" s="141">
        <f>IFERROR(W556/X556,"")</f>
        <v/>
      </c>
      <c r="BO556" s="141">
        <f>IFERROR(AA556/AD556,"")</f>
        <v/>
      </c>
      <c r="BP556" s="141">
        <f>IFERROR(AB556/AD556,"")</f>
        <v/>
      </c>
      <c r="BQ556" s="141">
        <f>IFERROR(AC556/AD556,"")</f>
        <v/>
      </c>
      <c r="BR556" s="119" t="n">
        <v>3</v>
      </c>
      <c r="BS556" s="119" t="n">
        <v>2</v>
      </c>
      <c r="BT556" s="119" t="n">
        <v>4</v>
      </c>
      <c r="BU556" s="119" t="n"/>
      <c r="BV556" s="119" t="n"/>
      <c r="BW556" s="119" t="n"/>
      <c r="BX556" s="119" t="n"/>
      <c r="BY556" s="119" t="n"/>
      <c r="BZ556" s="119" t="inlineStr">
        <is>
          <t>Employee</t>
        </is>
      </c>
      <c r="CA556" s="142" t="inlineStr">
        <is>
          <t>S20M</t>
        </is>
      </c>
      <c r="CB556" s="131" t="n">
        <v>1</v>
      </c>
      <c r="CC556" s="143">
        <f>IF(P556&gt;1,1,P556)*CB556</f>
        <v/>
      </c>
      <c r="CD556" s="143" t="n"/>
      <c r="CE556" s="222" t="n">
        <v>71712.28</v>
      </c>
      <c r="CF556" s="86" t="n"/>
      <c r="CG556" s="219" t="n">
        <v>297760.9756097561</v>
      </c>
      <c r="CH556" s="217">
        <f>IF(LOWER(T556)="ILS",12,1)*CG556/VLOOKUP($T556,CPC_USDConversion_xlTbl[[Currency2]:[Units/1 USD]],2,FALSE)</f>
        <v/>
      </c>
      <c r="CI556" s="225">
        <f>AF556</f>
        <v/>
      </c>
      <c r="CJ556" s="225">
        <f>IFERROR(CI556-CH556,"")</f>
        <v/>
      </c>
      <c r="CK556" s="140">
        <f>ROUND(AN556*CC556,-2)</f>
        <v/>
      </c>
      <c r="CL556" s="217">
        <f>CK556/VLOOKUP($T556,'USD Converstion'!$C$7:$D$174,2,FALSE)</f>
        <v/>
      </c>
      <c r="CM556" s="145">
        <f>IF(AD556&gt;X556,1,0)</f>
        <v/>
      </c>
      <c r="CN556" s="225">
        <f>IF(CM556&gt;0,AG556,0)</f>
        <v/>
      </c>
      <c r="CO556" s="225">
        <f>IF(CM556=0,0,AF556)</f>
        <v/>
      </c>
      <c r="CP556" s="146" t="n">
        <v>0</v>
      </c>
      <c r="CQ556" s="147" t="inlineStr">
        <is>
          <t>Regular</t>
        </is>
      </c>
      <c r="CR556" s="225">
        <f>AM556/VLOOKUP(T556,'USD Converstion'!$C$7:$D$174,2,FALSE)</f>
        <v/>
      </c>
      <c r="CS556" s="226">
        <f>AT556</f>
        <v/>
      </c>
      <c r="CT556" s="222" t="n">
        <v>0</v>
      </c>
      <c r="CU556" s="227" t="n"/>
      <c r="CV556" s="145">
        <f>IF(AX556&gt;0,1,0)</f>
        <v/>
      </c>
      <c r="CW556" s="145">
        <f>IF(AY556&gt;0,1,0)</f>
        <v/>
      </c>
      <c r="CX556" s="52" t="n">
        <v>0</v>
      </c>
      <c r="DM556">
        <f>IF(LOWER(T556)="ILS",12,1)*Y556/VLOOKUP($T556,CPC_USDConversion_xlTbl[[Currency2]:[Units/1 USD]],2,FALSE)</f>
        <v/>
      </c>
    </row>
    <row r="557">
      <c r="B557" s="113" t="n">
        <v>102666</v>
      </c>
      <c r="C557" s="113" t="n">
        <v>70506</v>
      </c>
      <c r="D557" s="113" t="n">
        <v>36846</v>
      </c>
      <c r="E557" s="114" t="inlineStr">
        <is>
          <t>Pankaj Narayan</t>
        </is>
      </c>
      <c r="F557" s="152" t="inlineStr">
        <is>
          <t>Head of Channels, APAC</t>
        </is>
      </c>
      <c r="G557" s="113" t="inlineStr">
        <is>
          <t>APAC Sales Mgmt</t>
        </is>
      </c>
      <c r="H557" s="113" t="inlineStr">
        <is>
          <t>Sharat Sinha</t>
        </is>
      </c>
      <c r="I557" s="113" t="inlineStr">
        <is>
          <t>Sharat Sinha</t>
        </is>
      </c>
      <c r="J557" s="114" t="inlineStr">
        <is>
          <t>Sharat Sinha</t>
        </is>
      </c>
      <c r="K557" s="114" t="inlineStr">
        <is>
          <t>Sharat Sinha</t>
        </is>
      </c>
      <c r="L557" s="113" t="inlineStr">
        <is>
          <t>APAC Sales</t>
        </is>
      </c>
      <c r="M557" s="115" t="n">
        <v>1</v>
      </c>
      <c r="N557" s="151">
        <f>LEFT(CA557,3)</f>
        <v/>
      </c>
      <c r="O557" s="216" t="n">
        <v>43617</v>
      </c>
      <c r="P557" s="118">
        <f>($D$5-O557)/365</f>
        <v/>
      </c>
      <c r="Q557" s="119">
        <f>Q557</f>
        <v/>
      </c>
      <c r="R557" s="52" t="n"/>
      <c r="S557" s="120" t="inlineStr">
        <is>
          <t>Singapore</t>
        </is>
      </c>
      <c r="T557" s="120" t="inlineStr">
        <is>
          <t>SGD</t>
        </is>
      </c>
      <c r="U557" s="120" t="n">
        <v>459500</v>
      </c>
      <c r="V557" s="120" t="n">
        <v>218481.8181818182</v>
      </c>
      <c r="W557" s="120" t="n"/>
      <c r="X557" s="120">
        <f>W557+V557+U557</f>
        <v/>
      </c>
      <c r="Y557" s="121" t="n"/>
      <c r="Z557" s="121" t="n"/>
      <c r="AA557" s="122" t="n"/>
      <c r="AB557" s="122" t="n"/>
      <c r="AC557" s="122" t="n"/>
      <c r="AD557" s="123">
        <f>AC557+AB557+AA557</f>
        <v/>
      </c>
      <c r="AE557" s="124">
        <f>IFERROR(AD557/X557-1,"")</f>
        <v/>
      </c>
      <c r="AF557" s="217">
        <f>IF(LOWER(T557)="ILS",12,1)*X557/VLOOKUP($T557,CPC_USDConversion_xlTbl[[Currency2]:[Units/1 USD]],2,FALSE)</f>
        <v/>
      </c>
      <c r="AG557" s="217">
        <f>IF(LOWER(T557)="ILS",12,1)*AD557/VLOOKUP($T557,CPC_USDConversion_xlTbl[[Currency2]:[Units/1 USD]],2,FALSE)</f>
        <v/>
      </c>
      <c r="AH557" s="126">
        <f>AF557/VLOOKUP($S557,'CP$'!$B$5:$D$74,2,FALSE)</f>
        <v/>
      </c>
      <c r="AI557" s="126">
        <f>AG557/VLOOKUP($S557,'CP$'!$B$5:$D$74,2,FALSE)</f>
        <v/>
      </c>
      <c r="AJ557" s="52" t="n"/>
      <c r="AK557" s="127" t="inlineStr">
        <is>
          <t>Sales Variable</t>
        </is>
      </c>
      <c r="AL557" s="218" t="n"/>
      <c r="AM557" s="129" t="n"/>
      <c r="AN557" s="121" t="n"/>
      <c r="AO557" s="130" t="n"/>
      <c r="AP557" s="131">
        <f>IFERROR(AO557/AM557,"")</f>
        <v/>
      </c>
      <c r="AQ557" s="219">
        <f>AO557*CC557</f>
        <v/>
      </c>
      <c r="AR557" s="219" t="n"/>
      <c r="AS557" s="220">
        <f>AQ557-AR557</f>
        <v/>
      </c>
      <c r="AT557" s="217">
        <f>AS557/VLOOKUP($T557,'USD Converstion'!$C$7:$D$174,2,FALSE)</f>
        <v/>
      </c>
      <c r="AU557" s="52" t="n"/>
      <c r="AV557" s="221" t="n">
        <v>43664</v>
      </c>
      <c r="AW557" s="222" t="n">
        <v>145792.359223301</v>
      </c>
      <c r="AX557" s="222" t="n"/>
      <c r="AY557" s="223" t="n"/>
      <c r="AZ557" s="52" t="n"/>
      <c r="BA557" s="137" t="n"/>
      <c r="BB557" s="138" t="inlineStr">
        <is>
          <t xml:space="preserve"> </t>
        </is>
      </c>
      <c r="BC557" s="52" t="n"/>
      <c r="BD557" s="219" t="n">
        <v>360000</v>
      </c>
      <c r="BE557" s="219" t="n">
        <v>240000</v>
      </c>
      <c r="BF557" s="219" t="n"/>
      <c r="BG557" s="120">
        <f>BF557+BE557+BD557</f>
        <v/>
      </c>
      <c r="BH557" s="217">
        <f>IF(LOWER(T557)="ILS",12,1)*BG557/VLOOKUP($T557,CPC_USDConversion_xlTbl[[Currency2]:[Units/1 USD]],2,FALSE)</f>
        <v/>
      </c>
      <c r="BI557" s="224">
        <f>BH557/VLOOKUP($S557,'CP$'!$B$5:$D$74,2,FALSE)</f>
        <v/>
      </c>
      <c r="BJ557" s="140" t="n">
        <v>350000</v>
      </c>
      <c r="BK557" s="140" t="n">
        <v>580000</v>
      </c>
      <c r="BL557" s="141">
        <f>IFERROR(U557/X557,"")</f>
        <v/>
      </c>
      <c r="BM557" s="141">
        <f>IFERROR(V557/X557,"")</f>
        <v/>
      </c>
      <c r="BN557" s="141">
        <f>IFERROR(W557/X557,"")</f>
        <v/>
      </c>
      <c r="BO557" s="141">
        <f>IFERROR(AA557/AD557,"")</f>
        <v/>
      </c>
      <c r="BP557" s="141">
        <f>IFERROR(AB557/AD557,"")</f>
        <v/>
      </c>
      <c r="BQ557" s="141">
        <f>IFERROR(AC557/AD557,"")</f>
        <v/>
      </c>
      <c r="BR557" s="119" t="n"/>
      <c r="BS557" s="119" t="n">
        <v>4</v>
      </c>
      <c r="BT557" s="119" t="n">
        <v>4</v>
      </c>
      <c r="BU557" s="119" t="n"/>
      <c r="BV557" s="119" t="n"/>
      <c r="BW557" s="119" t="n"/>
      <c r="BX557" s="119" t="n"/>
      <c r="BY557" s="119" t="n"/>
      <c r="BZ557" s="119" t="inlineStr">
        <is>
          <t>Employee</t>
        </is>
      </c>
      <c r="CA557" s="142" t="inlineStr">
        <is>
          <t>S20M</t>
        </is>
      </c>
      <c r="CB557" s="131" t="n">
        <v>1</v>
      </c>
      <c r="CC557" s="143">
        <f>IF(P557&gt;1,1,P557)*CB557</f>
        <v/>
      </c>
      <c r="CD557" s="143" t="n"/>
      <c r="CE557" s="222" t="n">
        <v>115170.64</v>
      </c>
      <c r="CF557" s="86" t="n"/>
      <c r="CG557" s="219" t="n">
        <v>585565.8536585367</v>
      </c>
      <c r="CH557" s="217">
        <f>IF(LOWER(T557)="ILS",12,1)*CG557/VLOOKUP($T557,CPC_USDConversion_xlTbl[[Currency2]:[Units/1 USD]],2,FALSE)</f>
        <v/>
      </c>
      <c r="CI557" s="225">
        <f>AF557</f>
        <v/>
      </c>
      <c r="CJ557" s="225">
        <f>IFERROR(CI557-CH557,"")</f>
        <v/>
      </c>
      <c r="CK557" s="140">
        <f>ROUND(AN557*CC557,-2)</f>
        <v/>
      </c>
      <c r="CL557" s="217">
        <f>CK557/VLOOKUP($T557,'USD Converstion'!$C$7:$D$174,2,FALSE)</f>
        <v/>
      </c>
      <c r="CM557" s="145">
        <f>IF(AD557&gt;X557,1,0)</f>
        <v/>
      </c>
      <c r="CN557" s="225">
        <f>IF(CM557&gt;0,AG557,0)</f>
        <v/>
      </c>
      <c r="CO557" s="225">
        <f>IF(CM557=0,0,AF557)</f>
        <v/>
      </c>
      <c r="CP557" s="146" t="n">
        <v>0</v>
      </c>
      <c r="CQ557" s="147" t="inlineStr">
        <is>
          <t>Regular</t>
        </is>
      </c>
      <c r="CR557" s="225">
        <f>AM557/VLOOKUP(T557,'USD Converstion'!$C$7:$D$174,2,FALSE)</f>
        <v/>
      </c>
      <c r="CS557" s="226">
        <f>AT557</f>
        <v/>
      </c>
      <c r="CT557" s="222" t="n">
        <v>0</v>
      </c>
      <c r="CU557" s="227" t="n"/>
      <c r="CV557" s="145">
        <f>IF(AX557&gt;0,1,0)</f>
        <v/>
      </c>
      <c r="CW557" s="145">
        <f>IF(AY557&gt;0,1,0)</f>
        <v/>
      </c>
      <c r="CX557" s="52" t="n">
        <v>0</v>
      </c>
      <c r="DM557">
        <f>IF(LOWER(T557)="ILS",12,1)*Y557/VLOOKUP($T557,CPC_USDConversion_xlTbl[[Currency2]:[Units/1 USD]],2,FALSE)</f>
        <v/>
      </c>
    </row>
    <row r="558">
      <c r="B558" s="113" t="n">
        <v>104983</v>
      </c>
      <c r="C558" s="113" t="n">
        <v>30781</v>
      </c>
      <c r="D558" s="113" t="n">
        <v>109740</v>
      </c>
      <c r="E558" s="114" t="inlineStr">
        <is>
          <t>Philippe Thenard</t>
        </is>
      </c>
      <c r="F558" s="152" t="inlineStr">
        <is>
          <t>Head of Growth EMEA</t>
        </is>
      </c>
      <c r="G558" s="113" t="inlineStr">
        <is>
          <t>EMEA Sales Mgmt</t>
        </is>
      </c>
      <c r="H558" s="113" t="inlineStr">
        <is>
          <t>Bruno Darmon</t>
        </is>
      </c>
      <c r="I558" s="113" t="inlineStr">
        <is>
          <t>Bruno Darmon</t>
        </is>
      </c>
      <c r="J558" s="114" t="inlineStr">
        <is>
          <t>Bruno Darmon</t>
        </is>
      </c>
      <c r="K558" s="114" t="inlineStr">
        <is>
          <t>Bruno Darmon</t>
        </is>
      </c>
      <c r="L558" s="113" t="inlineStr">
        <is>
          <t>EMEA Sales</t>
        </is>
      </c>
      <c r="M558" s="115" t="n">
        <v>1</v>
      </c>
      <c r="N558" s="151">
        <f>LEFT(CA558,3)</f>
        <v/>
      </c>
      <c r="O558" s="216" t="n">
        <v>42065</v>
      </c>
      <c r="P558" s="118">
        <f>($D$5-O558)/365</f>
        <v/>
      </c>
      <c r="Q558" s="119">
        <f>Q558</f>
        <v/>
      </c>
      <c r="R558" s="52" t="n"/>
      <c r="S558" s="120" t="inlineStr">
        <is>
          <t>Great Britain</t>
        </is>
      </c>
      <c r="T558" s="120" t="inlineStr">
        <is>
          <t>GBP</t>
        </is>
      </c>
      <c r="U558" s="120" t="n">
        <v>178250</v>
      </c>
      <c r="V558" s="120" t="n">
        <v>83754.54545454544</v>
      </c>
      <c r="W558" s="120" t="n"/>
      <c r="X558" s="120">
        <f>W558+V558+U558</f>
        <v/>
      </c>
      <c r="Y558" s="121" t="n"/>
      <c r="Z558" s="121" t="n"/>
      <c r="AA558" s="122" t="n"/>
      <c r="AB558" s="122" t="n"/>
      <c r="AC558" s="122" t="n"/>
      <c r="AD558" s="123">
        <f>AC558+AB558+AA558</f>
        <v/>
      </c>
      <c r="AE558" s="124">
        <f>IFERROR(AD558/X558-1,"")</f>
        <v/>
      </c>
      <c r="AF558" s="217">
        <f>IF(LOWER(T558)="ILS",12,1)*X558/VLOOKUP($T558,CPC_USDConversion_xlTbl[[Currency2]:[Units/1 USD]],2,FALSE)</f>
        <v/>
      </c>
      <c r="AG558" s="217">
        <f>IF(LOWER(T558)="ILS",12,1)*AD558/VLOOKUP($T558,CPC_USDConversion_xlTbl[[Currency2]:[Units/1 USD]],2,FALSE)</f>
        <v/>
      </c>
      <c r="AH558" s="126">
        <f>AF558/VLOOKUP($S558,'CP$'!$B$5:$D$74,2,FALSE)</f>
        <v/>
      </c>
      <c r="AI558" s="126">
        <f>AG558/VLOOKUP($S558,'CP$'!$B$5:$D$74,2,FALSE)</f>
        <v/>
      </c>
      <c r="AJ558" s="52" t="n"/>
      <c r="AK558" s="127" t="inlineStr">
        <is>
          <t>Sales Variable</t>
        </is>
      </c>
      <c r="AL558" s="218" t="n"/>
      <c r="AM558" s="129" t="n"/>
      <c r="AN558" s="121" t="n"/>
      <c r="AO558" s="130" t="n"/>
      <c r="AP558" s="131">
        <f>IFERROR(AO558/AM558,"")</f>
        <v/>
      </c>
      <c r="AQ558" s="219">
        <f>AO558*CC558</f>
        <v/>
      </c>
      <c r="AR558" s="219" t="n"/>
      <c r="AS558" s="220">
        <f>AQ558-AR558</f>
        <v/>
      </c>
      <c r="AT558" s="217">
        <f>AS558/VLOOKUP($T558,'USD Converstion'!$C$7:$D$174,2,FALSE)</f>
        <v/>
      </c>
      <c r="AU558" s="52" t="n"/>
      <c r="AV558" s="221" t="n">
        <v>43957</v>
      </c>
      <c r="AW558" s="222" t="n">
        <v>58361.78640776699</v>
      </c>
      <c r="AX558" s="222" t="n"/>
      <c r="AY558" s="223" t="n"/>
      <c r="AZ558" s="52" t="n"/>
      <c r="BA558" s="137" t="inlineStr">
        <is>
          <t>July, 2020 - Promotion change from Title:Head of Threat Prevention Sales Europe to Title:Head of Growth EMEA</t>
        </is>
      </c>
      <c r="BB558" s="138" t="inlineStr">
        <is>
          <t xml:space="preserve"> </t>
        </is>
      </c>
      <c r="BC558" s="52" t="n"/>
      <c r="BD558" s="219" t="n">
        <v>125000</v>
      </c>
      <c r="BE558" s="219" t="n">
        <v>85000</v>
      </c>
      <c r="BF558" s="219" t="n"/>
      <c r="BG558" s="120">
        <f>BF558+BE558+BD558</f>
        <v/>
      </c>
      <c r="BH558" s="217">
        <f>IF(LOWER(T558)="ILS",12,1)*BG558/VLOOKUP($T558,CPC_USDConversion_xlTbl[[Currency2]:[Units/1 USD]],2,FALSE)</f>
        <v/>
      </c>
      <c r="BI558" s="224">
        <f>BH558/VLOOKUP($S558,'CP$'!$B$5:$D$74,2,FALSE)</f>
        <v/>
      </c>
      <c r="BJ558" s="140" t="n">
        <v>140000</v>
      </c>
      <c r="BK558" s="140" t="n">
        <v>230000</v>
      </c>
      <c r="BL558" s="141">
        <f>IFERROR(U558/X558,"")</f>
        <v/>
      </c>
      <c r="BM558" s="141">
        <f>IFERROR(V558/X558,"")</f>
        <v/>
      </c>
      <c r="BN558" s="141">
        <f>IFERROR(W558/X558,"")</f>
        <v/>
      </c>
      <c r="BO558" s="141">
        <f>IFERROR(AA558/AD558,"")</f>
        <v/>
      </c>
      <c r="BP558" s="141">
        <f>IFERROR(AB558/AD558,"")</f>
        <v/>
      </c>
      <c r="BQ558" s="141">
        <f>IFERROR(AC558/AD558,"")</f>
        <v/>
      </c>
      <c r="BR558" s="119" t="n"/>
      <c r="BS558" s="119" t="n">
        <v>4</v>
      </c>
      <c r="BT558" s="119" t="n">
        <v>4</v>
      </c>
      <c r="BU558" s="119" t="n"/>
      <c r="BV558" s="119" t="n"/>
      <c r="BW558" s="119" t="n"/>
      <c r="BX558" s="119" t="n"/>
      <c r="BY558" s="119" t="n"/>
      <c r="BZ558" s="119" t="inlineStr">
        <is>
          <t>Employee</t>
        </is>
      </c>
      <c r="CA558" s="142" t="inlineStr">
        <is>
          <t>S31M</t>
        </is>
      </c>
      <c r="CB558" s="131" t="n">
        <v>1</v>
      </c>
      <c r="CC558" s="143">
        <f>IF(P558&gt;1,1,P558)*CB558</f>
        <v/>
      </c>
      <c r="CD558" s="143" t="n"/>
      <c r="CE558" s="222" t="n">
        <v>180657.48</v>
      </c>
      <c r="CF558" s="86" t="n"/>
      <c r="CG558" s="219" t="n">
        <v>221468.2926829268</v>
      </c>
      <c r="CH558" s="217">
        <f>IF(LOWER(T558)="ILS",12,1)*CG558/VLOOKUP($T558,CPC_USDConversion_xlTbl[[Currency2]:[Units/1 USD]],2,FALSE)</f>
        <v/>
      </c>
      <c r="CI558" s="225">
        <f>AF558</f>
        <v/>
      </c>
      <c r="CJ558" s="225">
        <f>IFERROR(CI558-CH558,"")</f>
        <v/>
      </c>
      <c r="CK558" s="140">
        <f>ROUND(AN558*CC558,-2)</f>
        <v/>
      </c>
      <c r="CL558" s="217">
        <f>CK558/VLOOKUP($T558,'USD Converstion'!$C$7:$D$174,2,FALSE)</f>
        <v/>
      </c>
      <c r="CM558" s="145">
        <f>IF(AD558&gt;X558,1,0)</f>
        <v/>
      </c>
      <c r="CN558" s="225">
        <f>IF(CM558&gt;0,AG558,0)</f>
        <v/>
      </c>
      <c r="CO558" s="225">
        <f>IF(CM558=0,0,AF558)</f>
        <v/>
      </c>
      <c r="CP558" s="146" t="n">
        <v>0</v>
      </c>
      <c r="CQ558" s="147" t="inlineStr">
        <is>
          <t>Regular</t>
        </is>
      </c>
      <c r="CR558" s="225">
        <f>AM558/VLOOKUP(T558,'USD Converstion'!$C$7:$D$174,2,FALSE)</f>
        <v/>
      </c>
      <c r="CS558" s="226">
        <f>AT558</f>
        <v/>
      </c>
      <c r="CT558" s="222" t="n">
        <v>0</v>
      </c>
      <c r="CU558" s="227" t="n"/>
      <c r="CV558" s="145">
        <f>IF(AX558&gt;0,1,0)</f>
        <v/>
      </c>
      <c r="CW558" s="145">
        <f>IF(AY558&gt;0,1,0)</f>
        <v/>
      </c>
      <c r="CX558" s="52" t="n">
        <v>0</v>
      </c>
      <c r="DM558">
        <f>IF(LOWER(T558)="ILS",12,1)*Y558/VLOOKUP($T558,CPC_USDConversion_xlTbl[[Currency2]:[Units/1 USD]],2,FALSE)</f>
        <v/>
      </c>
    </row>
    <row r="559">
      <c r="B559" s="113" t="n">
        <v>131555</v>
      </c>
      <c r="C559" s="113" t="n">
        <v>113173</v>
      </c>
      <c r="D559" s="113" t="n">
        <v>71100</v>
      </c>
      <c r="E559" s="114" t="inlineStr">
        <is>
          <t>Sandeep Sharma</t>
        </is>
      </c>
      <c r="F559" s="152" t="inlineStr">
        <is>
          <t>Telco Business Leader</t>
        </is>
      </c>
      <c r="G559" s="113" t="inlineStr">
        <is>
          <t>APAC Sales Mgmt</t>
        </is>
      </c>
      <c r="H559" s="113" t="inlineStr">
        <is>
          <t>Sharat Sinha</t>
        </is>
      </c>
      <c r="I559" s="113" t="inlineStr">
        <is>
          <t>Sharat Sinha</t>
        </is>
      </c>
      <c r="J559" s="114" t="inlineStr">
        <is>
          <t>Sharat Sinha</t>
        </is>
      </c>
      <c r="K559" s="114" t="inlineStr">
        <is>
          <t>Sharat Sinha</t>
        </is>
      </c>
      <c r="L559" s="113" t="inlineStr">
        <is>
          <t>APAC Sales</t>
        </is>
      </c>
      <c r="M559" s="115" t="n">
        <v>1</v>
      </c>
      <c r="N559" s="151">
        <f>LEFT(CA559,3)</f>
        <v/>
      </c>
      <c r="O559" s="216" t="n">
        <v>43682</v>
      </c>
      <c r="P559" s="118">
        <f>($D$5-O559)/365</f>
        <v/>
      </c>
      <c r="Q559" s="119">
        <f>Q559</f>
        <v/>
      </c>
      <c r="R559" s="52" t="n"/>
      <c r="S559" s="120" t="inlineStr">
        <is>
          <t>Singapore</t>
        </is>
      </c>
      <c r="T559" s="120" t="inlineStr">
        <is>
          <t>SGD</t>
        </is>
      </c>
      <c r="U559" s="120" t="n">
        <v>484500</v>
      </c>
      <c r="V559" s="120" t="n">
        <v>109390.9090909091</v>
      </c>
      <c r="W559" s="120" t="n"/>
      <c r="X559" s="120">
        <f>W559+V559+U559</f>
        <v/>
      </c>
      <c r="Y559" s="121" t="n"/>
      <c r="Z559" s="121" t="n"/>
      <c r="AA559" s="122" t="n"/>
      <c r="AB559" s="122" t="n"/>
      <c r="AC559" s="122" t="n"/>
      <c r="AD559" s="123">
        <f>AC559+AB559+AA559</f>
        <v/>
      </c>
      <c r="AE559" s="124">
        <f>IFERROR(AD559/X559-1,"")</f>
        <v/>
      </c>
      <c r="AF559" s="217">
        <f>IF(LOWER(T559)="ILS",12,1)*X559/VLOOKUP($T559,CPC_USDConversion_xlTbl[[Currency2]:[Units/1 USD]],2,FALSE)</f>
        <v/>
      </c>
      <c r="AG559" s="217">
        <f>IF(LOWER(T559)="ILS",12,1)*AD559/VLOOKUP($T559,CPC_USDConversion_xlTbl[[Currency2]:[Units/1 USD]],2,FALSE)</f>
        <v/>
      </c>
      <c r="AH559" s="126">
        <f>AF559/VLOOKUP($S559,'CP$'!$B$5:$D$74,2,FALSE)</f>
        <v/>
      </c>
      <c r="AI559" s="126">
        <f>AG559/VLOOKUP($S559,'CP$'!$B$5:$D$74,2,FALSE)</f>
        <v/>
      </c>
      <c r="AJ559" s="52" t="n"/>
      <c r="AK559" s="127" t="inlineStr">
        <is>
          <t>Sales Variable</t>
        </is>
      </c>
      <c r="AL559" s="218" t="n"/>
      <c r="AM559" s="129" t="n"/>
      <c r="AN559" s="121" t="n"/>
      <c r="AO559" s="130" t="n"/>
      <c r="AP559" s="131">
        <f>IFERROR(AO559/AM559,"")</f>
        <v/>
      </c>
      <c r="AQ559" s="219">
        <f>AO559*CC559</f>
        <v/>
      </c>
      <c r="AR559" s="219" t="n"/>
      <c r="AS559" s="220">
        <f>AQ559-AR559</f>
        <v/>
      </c>
      <c r="AT559" s="217">
        <f>AS559/VLOOKUP($T559,'USD Converstion'!$C$7:$D$174,2,FALSE)</f>
        <v/>
      </c>
      <c r="AU559" s="52" t="n"/>
      <c r="AV559" s="221" t="n">
        <v>43768</v>
      </c>
      <c r="AW559" s="222" t="n">
        <v>145780.2330097087</v>
      </c>
      <c r="AX559" s="222" t="n"/>
      <c r="AY559" s="223" t="n"/>
      <c r="AZ559" s="52" t="n"/>
      <c r="BA559" s="137" t="n"/>
      <c r="BB559" s="138" t="inlineStr">
        <is>
          <t xml:space="preserve"> </t>
        </is>
      </c>
      <c r="BC559" s="52" t="n"/>
      <c r="BD559" s="219" t="n">
        <v>380000</v>
      </c>
      <c r="BE559" s="219" t="n">
        <v>120000</v>
      </c>
      <c r="BF559" s="219" t="n"/>
      <c r="BG559" s="120">
        <f>BF559+BE559+BD559</f>
        <v/>
      </c>
      <c r="BH559" s="217">
        <f>IF(LOWER(T559)="ILS",12,1)*BG559/VLOOKUP($T559,CPC_USDConversion_xlTbl[[Currency2]:[Units/1 USD]],2,FALSE)</f>
        <v/>
      </c>
      <c r="BI559" s="224">
        <f>BH559/VLOOKUP($S559,'CP$'!$B$5:$D$74,2,FALSE)</f>
        <v/>
      </c>
      <c r="BJ559" s="140" t="n">
        <v>350000</v>
      </c>
      <c r="BK559" s="140" t="n">
        <v>580000</v>
      </c>
      <c r="BL559" s="141">
        <f>IFERROR(U559/X559,"")</f>
        <v/>
      </c>
      <c r="BM559" s="141">
        <f>IFERROR(V559/X559,"")</f>
        <v/>
      </c>
      <c r="BN559" s="141">
        <f>IFERROR(W559/X559,"")</f>
        <v/>
      </c>
      <c r="BO559" s="141">
        <f>IFERROR(AA559/AD559,"")</f>
        <v/>
      </c>
      <c r="BP559" s="141">
        <f>IFERROR(AB559/AD559,"")</f>
        <v/>
      </c>
      <c r="BQ559" s="141">
        <f>IFERROR(AC559/AD559,"")</f>
        <v/>
      </c>
      <c r="BR559" s="119" t="n"/>
      <c r="BS559" s="119" t="n">
        <v>3</v>
      </c>
      <c r="BT559" s="119" t="n">
        <v>4</v>
      </c>
      <c r="BU559" s="119" t="n"/>
      <c r="BV559" s="119" t="n"/>
      <c r="BW559" s="119" t="n"/>
      <c r="BX559" s="119" t="n"/>
      <c r="BY559" s="119" t="n"/>
      <c r="BZ559" s="119" t="inlineStr">
        <is>
          <t>Employee</t>
        </is>
      </c>
      <c r="CA559" s="142" t="inlineStr">
        <is>
          <t>S20P</t>
        </is>
      </c>
      <c r="CB559" s="131" t="n">
        <v>1</v>
      </c>
      <c r="CC559" s="143">
        <f>IF(P559&gt;1,1,P559)*CB559</f>
        <v/>
      </c>
      <c r="CD559" s="143" t="n"/>
      <c r="CE559" s="222" t="n">
        <v>119959.44</v>
      </c>
      <c r="CF559" s="86" t="n"/>
      <c r="CG559" s="219" t="n">
        <v>488004.8780487805</v>
      </c>
      <c r="CH559" s="217">
        <f>IF(LOWER(T559)="ILS",12,1)*CG559/VLOOKUP($T559,CPC_USDConversion_xlTbl[[Currency2]:[Units/1 USD]],2,FALSE)</f>
        <v/>
      </c>
      <c r="CI559" s="225">
        <f>AF559</f>
        <v/>
      </c>
      <c r="CJ559" s="225">
        <f>IFERROR(CI559-CH559,"")</f>
        <v/>
      </c>
      <c r="CK559" s="140">
        <f>ROUND(AN559*CC559,-2)</f>
        <v/>
      </c>
      <c r="CL559" s="217">
        <f>CK559/VLOOKUP($T559,'USD Converstion'!$C$7:$D$174,2,FALSE)</f>
        <v/>
      </c>
      <c r="CM559" s="145">
        <f>IF(AD559&gt;X559,1,0)</f>
        <v/>
      </c>
      <c r="CN559" s="225">
        <f>IF(CM559&gt;0,AG559,0)</f>
        <v/>
      </c>
      <c r="CO559" s="225">
        <f>IF(CM559=0,0,AF559)</f>
        <v/>
      </c>
      <c r="CP559" s="146" t="n">
        <v>0</v>
      </c>
      <c r="CQ559" s="147" t="inlineStr">
        <is>
          <t>Regular</t>
        </is>
      </c>
      <c r="CR559" s="225">
        <f>AM559/VLOOKUP(T559,'USD Converstion'!$C$7:$D$174,2,FALSE)</f>
        <v/>
      </c>
      <c r="CS559" s="226">
        <f>AT559</f>
        <v/>
      </c>
      <c r="CT559" s="222" t="n">
        <v>0</v>
      </c>
      <c r="CU559" s="227" t="n"/>
      <c r="CV559" s="145">
        <f>IF(AX559&gt;0,1,0)</f>
        <v/>
      </c>
      <c r="CW559" s="145">
        <f>IF(AY559&gt;0,1,0)</f>
        <v/>
      </c>
      <c r="CX559" s="52" t="n">
        <v>0</v>
      </c>
      <c r="DM559">
        <f>IF(LOWER(T559)="ILS",12,1)*Y559/VLOOKUP($T559,CPC_USDConversion_xlTbl[[Currency2]:[Units/1 USD]],2,FALSE)</f>
        <v/>
      </c>
    </row>
    <row r="560">
      <c r="B560" s="113" t="n">
        <v>131667</v>
      </c>
      <c r="C560" s="113" t="n">
        <v>41746</v>
      </c>
      <c r="D560" s="113" t="n">
        <v>104719</v>
      </c>
      <c r="E560" s="114" t="inlineStr">
        <is>
          <t>Suraworn Sukkram</t>
        </is>
      </c>
      <c r="F560" s="152" t="inlineStr">
        <is>
          <t>Renewals Manager</t>
        </is>
      </c>
      <c r="G560" s="113" t="inlineStr">
        <is>
          <t>Inside Sales &amp; Renewals</t>
        </is>
      </c>
      <c r="H560" s="113" t="inlineStr">
        <is>
          <t>Derrick Lau</t>
        </is>
      </c>
      <c r="I560" s="113" t="inlineStr">
        <is>
          <t>Sharat Sinha</t>
        </is>
      </c>
      <c r="J560" s="114" t="inlineStr">
        <is>
          <t>Sharat Sinha</t>
        </is>
      </c>
      <c r="K560" s="114" t="inlineStr">
        <is>
          <t>Sharat Sinha</t>
        </is>
      </c>
      <c r="L560" s="113" t="inlineStr">
        <is>
          <t>APAC Sales</t>
        </is>
      </c>
      <c r="M560" s="115" t="n">
        <v>1</v>
      </c>
      <c r="N560" s="151">
        <f>LEFT(CA560,3)</f>
        <v/>
      </c>
      <c r="O560" s="216" t="n">
        <v>42857</v>
      </c>
      <c r="P560" s="118">
        <f>($D$5-O560)/365</f>
        <v/>
      </c>
      <c r="Q560" s="119">
        <f>Q560</f>
        <v/>
      </c>
      <c r="R560" s="52" t="n"/>
      <c r="S560" s="120" t="inlineStr">
        <is>
          <t>Singapore</t>
        </is>
      </c>
      <c r="T560" s="120" t="inlineStr">
        <is>
          <t>SGD</t>
        </is>
      </c>
      <c r="U560" s="120" t="n">
        <v>89500</v>
      </c>
      <c r="V560" s="120" t="n">
        <v>14845.45454545454</v>
      </c>
      <c r="W560" s="120" t="n"/>
      <c r="X560" s="120">
        <f>W560+V560+U560</f>
        <v/>
      </c>
      <c r="Y560" s="121" t="n"/>
      <c r="Z560" s="121" t="n"/>
      <c r="AA560" s="122" t="n"/>
      <c r="AB560" s="122" t="n"/>
      <c r="AC560" s="122" t="n"/>
      <c r="AD560" s="123">
        <f>AC560+AB560+AA560</f>
        <v/>
      </c>
      <c r="AE560" s="124">
        <f>IFERROR(AD560/X560-1,"")</f>
        <v/>
      </c>
      <c r="AF560" s="217">
        <f>IF(LOWER(T560)="ILS",12,1)*X560/VLOOKUP($T560,CPC_USDConversion_xlTbl[[Currency2]:[Units/1 USD]],2,FALSE)</f>
        <v/>
      </c>
      <c r="AG560" s="217">
        <f>IF(LOWER(T560)="ILS",12,1)*AD560/VLOOKUP($T560,CPC_USDConversion_xlTbl[[Currency2]:[Units/1 USD]],2,FALSE)</f>
        <v/>
      </c>
      <c r="AH560" s="126">
        <f>AF560/VLOOKUP($S560,'CP$'!$B$5:$D$74,2,FALSE)</f>
        <v/>
      </c>
      <c r="AI560" s="126">
        <f>AG560/VLOOKUP($S560,'CP$'!$B$5:$D$74,2,FALSE)</f>
        <v/>
      </c>
      <c r="AJ560" s="52" t="n"/>
      <c r="AK560" s="127" t="inlineStr">
        <is>
          <t>Sales Variable</t>
        </is>
      </c>
      <c r="AL560" s="218" t="n"/>
      <c r="AM560" s="129" t="n"/>
      <c r="AN560" s="121" t="n"/>
      <c r="AO560" s="130" t="n"/>
      <c r="AP560" s="131">
        <f>IFERROR(AO560/AM560,"")</f>
        <v/>
      </c>
      <c r="AQ560" s="219">
        <f>AO560*CC560</f>
        <v/>
      </c>
      <c r="AR560" s="219" t="n"/>
      <c r="AS560" s="220">
        <f>AQ560-AR560</f>
        <v/>
      </c>
      <c r="AT560" s="217">
        <f>AS560/VLOOKUP($T560,'USD Converstion'!$C$7:$D$174,2,FALSE)</f>
        <v/>
      </c>
      <c r="AU560" s="52" t="n"/>
      <c r="AV560" s="221" t="n">
        <v>43957</v>
      </c>
      <c r="AW560" s="222" t="n">
        <v>15691.49514563107</v>
      </c>
      <c r="AX560" s="222" t="n"/>
      <c r="AY560" s="223" t="n"/>
      <c r="AZ560" s="52" t="n"/>
      <c r="BA560" s="137" t="n"/>
      <c r="BB560" s="138" t="inlineStr">
        <is>
          <t xml:space="preserve"> </t>
        </is>
      </c>
      <c r="BC560" s="52" t="n"/>
      <c r="BD560" s="219" t="n">
        <v>59000</v>
      </c>
      <c r="BE560" s="219" t="n">
        <v>15000</v>
      </c>
      <c r="BF560" s="219" t="n"/>
      <c r="BG560" s="120">
        <f>BF560+BE560+BD560</f>
        <v/>
      </c>
      <c r="BH560" s="217">
        <f>IF(LOWER(T560)="ILS",12,1)*BG560/VLOOKUP($T560,CPC_USDConversion_xlTbl[[Currency2]:[Units/1 USD]],2,FALSE)</f>
        <v/>
      </c>
      <c r="BI560" s="224">
        <f>BH560/VLOOKUP($S560,'CP$'!$B$5:$D$74,2,FALSE)</f>
        <v/>
      </c>
      <c r="BJ560" s="140" t="n">
        <v>70000</v>
      </c>
      <c r="BK560" s="140" t="n">
        <v>115000</v>
      </c>
      <c r="BL560" s="141">
        <f>IFERROR(U560/X560,"")</f>
        <v/>
      </c>
      <c r="BM560" s="141">
        <f>IFERROR(V560/X560,"")</f>
        <v/>
      </c>
      <c r="BN560" s="141">
        <f>IFERROR(W560/X560,"")</f>
        <v/>
      </c>
      <c r="BO560" s="141">
        <f>IFERROR(AA560/AD560,"")</f>
        <v/>
      </c>
      <c r="BP560" s="141">
        <f>IFERROR(AB560/AD560,"")</f>
        <v/>
      </c>
      <c r="BQ560" s="141">
        <f>IFERROR(AC560/AD560,"")</f>
        <v/>
      </c>
      <c r="BR560" s="119" t="n">
        <v>4</v>
      </c>
      <c r="BS560" s="119" t="n">
        <v>4</v>
      </c>
      <c r="BT560" s="119" t="n">
        <v>4</v>
      </c>
      <c r="BU560" s="119" t="n"/>
      <c r="BV560" s="119" t="n"/>
      <c r="BW560" s="119" t="n"/>
      <c r="BX560" s="119" t="n"/>
      <c r="BY560" s="119" t="n"/>
      <c r="BZ560" s="119" t="inlineStr">
        <is>
          <t>Employee</t>
        </is>
      </c>
      <c r="CA560" s="142" t="inlineStr">
        <is>
          <t>M55P</t>
        </is>
      </c>
      <c r="CB560" s="131" t="n">
        <v>1</v>
      </c>
      <c r="CC560" s="143">
        <f>IF(P560&gt;1,1,P560)*CB560</f>
        <v/>
      </c>
      <c r="CD560" s="143" t="n"/>
      <c r="CE560" s="222" t="n">
        <v>24063.72</v>
      </c>
      <c r="CF560" s="86" t="n"/>
      <c r="CG560" s="219" t="n">
        <v>78248.78048780489</v>
      </c>
      <c r="CH560" s="217">
        <f>IF(LOWER(T560)="ILS",12,1)*CG560/VLOOKUP($T560,CPC_USDConversion_xlTbl[[Currency2]:[Units/1 USD]],2,FALSE)</f>
        <v/>
      </c>
      <c r="CI560" s="225">
        <f>AF560</f>
        <v/>
      </c>
      <c r="CJ560" s="225">
        <f>IFERROR(CI560-CH560,"")</f>
        <v/>
      </c>
      <c r="CK560" s="140">
        <f>ROUND(AN560*CC560,-2)</f>
        <v/>
      </c>
      <c r="CL560" s="217">
        <f>CK560/VLOOKUP($T560,'USD Converstion'!$C$7:$D$174,2,FALSE)</f>
        <v/>
      </c>
      <c r="CM560" s="145">
        <f>IF(AD560&gt;X560,1,0)</f>
        <v/>
      </c>
      <c r="CN560" s="225">
        <f>IF(CM560&gt;0,AG560,0)</f>
        <v/>
      </c>
      <c r="CO560" s="225">
        <f>IF(CM560=0,0,AF560)</f>
        <v/>
      </c>
      <c r="CP560" s="146" t="n">
        <v>0</v>
      </c>
      <c r="CQ560" s="147" t="inlineStr">
        <is>
          <t>Regular</t>
        </is>
      </c>
      <c r="CR560" s="225">
        <f>AM560/VLOOKUP(T560,'USD Converstion'!$C$7:$D$174,2,FALSE)</f>
        <v/>
      </c>
      <c r="CS560" s="226">
        <f>AT560</f>
        <v/>
      </c>
      <c r="CT560" s="222" t="n">
        <v>0</v>
      </c>
      <c r="CU560" s="227" t="n"/>
      <c r="CV560" s="145">
        <f>IF(AX560&gt;0,1,0)</f>
        <v/>
      </c>
      <c r="CW560" s="145">
        <f>IF(AY560&gt;0,1,0)</f>
        <v/>
      </c>
      <c r="CX560" s="52" t="n">
        <v>0</v>
      </c>
      <c r="DM560">
        <f>IF(LOWER(T560)="ILS",12,1)*Y560/VLOOKUP($T560,CPC_USDConversion_xlTbl[[Currency2]:[Units/1 USD]],2,FALSE)</f>
        <v/>
      </c>
    </row>
    <row r="561">
      <c r="B561" s="113" t="n">
        <v>126239</v>
      </c>
      <c r="C561" s="113" t="n">
        <v>73266</v>
      </c>
      <c r="D561" s="113" t="n">
        <v>94420</v>
      </c>
      <c r="E561" s="114" t="inlineStr">
        <is>
          <t>Vivian Lai</t>
        </is>
      </c>
      <c r="F561" s="152" t="inlineStr">
        <is>
          <t>Marketing Manager</t>
        </is>
      </c>
      <c r="G561" s="113" t="inlineStr">
        <is>
          <t>Field Marketing Asia</t>
        </is>
      </c>
      <c r="H561" s="113" t="inlineStr">
        <is>
          <t>Sharon Tan</t>
        </is>
      </c>
      <c r="I561" s="113" t="inlineStr">
        <is>
          <t>Miryam Steinitz</t>
        </is>
      </c>
      <c r="J561" s="114" t="inlineStr">
        <is>
          <t>Miryam Steinitz</t>
        </is>
      </c>
      <c r="K561" s="114" t="inlineStr">
        <is>
          <t>Peter Alexander</t>
        </is>
      </c>
      <c r="L561" s="113" t="inlineStr">
        <is>
          <t>Marketing</t>
        </is>
      </c>
      <c r="M561" s="115" t="n">
        <v>1</v>
      </c>
      <c r="N561" s="151">
        <f>LEFT(CA561,3)</f>
        <v/>
      </c>
      <c r="O561" s="216" t="n">
        <v>43419</v>
      </c>
      <c r="P561" s="118">
        <f>($D$5-O561)/365</f>
        <v/>
      </c>
      <c r="Q561" s="119">
        <f>Q561</f>
        <v/>
      </c>
      <c r="R561" s="52" t="n"/>
      <c r="S561" s="120" t="inlineStr">
        <is>
          <t>Hong Kong</t>
        </is>
      </c>
      <c r="T561" s="120" t="inlineStr">
        <is>
          <t>HKD</t>
        </is>
      </c>
      <c r="U561" s="120" t="n">
        <v>1009500</v>
      </c>
      <c r="V561" s="120" t="n"/>
      <c r="W561" s="120" t="n">
        <v>95738.09523809524</v>
      </c>
      <c r="X561" s="120">
        <f>W561+V561+U561</f>
        <v/>
      </c>
      <c r="Y561" s="121" t="n"/>
      <c r="Z561" s="121" t="n"/>
      <c r="AA561" s="122" t="n"/>
      <c r="AB561" s="122" t="n"/>
      <c r="AC561" s="122" t="n"/>
      <c r="AD561" s="123">
        <f>AC561+AB561+AA561</f>
        <v/>
      </c>
      <c r="AE561" s="124">
        <f>IFERROR(AD561/X561-1,"")</f>
        <v/>
      </c>
      <c r="AF561" s="217">
        <f>IF(LOWER(T561)="ILS",12,1)*X561/VLOOKUP($T561,CPC_USDConversion_xlTbl[[Currency2]:[Units/1 USD]],2,FALSE)</f>
        <v/>
      </c>
      <c r="AG561" s="217">
        <f>IF(LOWER(T561)="ILS",12,1)*AD561/VLOOKUP($T561,CPC_USDConversion_xlTbl[[Currency2]:[Units/1 USD]],2,FALSE)</f>
        <v/>
      </c>
      <c r="AH561" s="126">
        <f>AF561/VLOOKUP($S561,'CP$'!$B$5:$D$74,2,FALSE)</f>
        <v/>
      </c>
      <c r="AI561" s="126">
        <f>AG561/VLOOKUP($S561,'CP$'!$B$5:$D$74,2,FALSE)</f>
        <v/>
      </c>
      <c r="AJ561" s="52" t="n"/>
      <c r="AK561" s="127" t="inlineStr">
        <is>
          <t>Target Bonus</t>
        </is>
      </c>
      <c r="AL561" s="218" t="n">
        <v>120000</v>
      </c>
      <c r="AM561" s="129" t="n">
        <v>100000</v>
      </c>
      <c r="AN561" s="121" t="n"/>
      <c r="AO561" s="130" t="n"/>
      <c r="AP561" s="131">
        <f>IFERROR(AO561/AM561,"")</f>
        <v/>
      </c>
      <c r="AQ561" s="219">
        <f>AO561*CC561</f>
        <v/>
      </c>
      <c r="AR561" s="219" t="n"/>
      <c r="AS561" s="220">
        <f>AQ561-AR561</f>
        <v/>
      </c>
      <c r="AT561" s="217">
        <f>AS561/VLOOKUP($T561,'USD Converstion'!$C$7:$D$174,2,FALSE)</f>
        <v/>
      </c>
      <c r="AU561" s="52" t="n"/>
      <c r="AV561" s="221" t="n">
        <v>43957</v>
      </c>
      <c r="AW561" s="222" t="n">
        <v>19589.26213592233</v>
      </c>
      <c r="AX561" s="222" t="n"/>
      <c r="AY561" s="223" t="n"/>
      <c r="AZ561" s="52" t="n"/>
      <c r="BA561" s="137" t="n"/>
      <c r="BB561" s="138" t="inlineStr">
        <is>
          <t xml:space="preserve"> </t>
        </is>
      </c>
      <c r="BC561" s="52" t="n"/>
      <c r="BD561" s="219" t="n">
        <v>760000</v>
      </c>
      <c r="BE561" s="219" t="n"/>
      <c r="BF561" s="219" t="n">
        <v>100000</v>
      </c>
      <c r="BG561" s="120">
        <f>BF561+BE561+BD561</f>
        <v/>
      </c>
      <c r="BH561" s="217">
        <f>IF(LOWER(T561)="ILS",12,1)*BG561/VLOOKUP($T561,CPC_USDConversion_xlTbl[[Currency2]:[Units/1 USD]],2,FALSE)</f>
        <v/>
      </c>
      <c r="BI561" s="224">
        <f>BH561/VLOOKUP($S561,'CP$'!$B$5:$D$74,2,FALSE)</f>
        <v/>
      </c>
      <c r="BJ561" s="140" t="n">
        <v>700000</v>
      </c>
      <c r="BK561" s="140" t="n">
        <v>1000000</v>
      </c>
      <c r="BL561" s="141">
        <f>IFERROR(U561/X561,"")</f>
        <v/>
      </c>
      <c r="BM561" s="141">
        <f>IFERROR(V561/X561,"")</f>
        <v/>
      </c>
      <c r="BN561" s="141">
        <f>IFERROR(W561/X561,"")</f>
        <v/>
      </c>
      <c r="BO561" s="141">
        <f>IFERROR(AA561/AD561,"")</f>
        <v/>
      </c>
      <c r="BP561" s="141">
        <f>IFERROR(AB561/AD561,"")</f>
        <v/>
      </c>
      <c r="BQ561" s="141">
        <f>IFERROR(AC561/AD561,"")</f>
        <v/>
      </c>
      <c r="BR561" s="119" t="n">
        <v>3</v>
      </c>
      <c r="BS561" s="119" t="n">
        <v>4</v>
      </c>
      <c r="BT561" s="119" t="n">
        <v>4</v>
      </c>
      <c r="BU561" s="119" t="n"/>
      <c r="BV561" s="119" t="n"/>
      <c r="BW561" s="119" t="n"/>
      <c r="BX561" s="119" t="n"/>
      <c r="BY561" s="119" t="n"/>
      <c r="BZ561" s="119" t="inlineStr">
        <is>
          <t>Employee</t>
        </is>
      </c>
      <c r="CA561" s="142" t="inlineStr">
        <is>
          <t>M43M</t>
        </is>
      </c>
      <c r="CB561" s="131" t="n">
        <v>1</v>
      </c>
      <c r="CC561" s="143">
        <f>IF(P561&gt;1,1,P561)*CB561</f>
        <v/>
      </c>
      <c r="CD561" s="143" t="n"/>
      <c r="CE561" s="222" t="n">
        <v>22627.08</v>
      </c>
      <c r="CF561" s="86" t="n"/>
      <c r="CG561" s="219" t="n">
        <v>878248.7804878049</v>
      </c>
      <c r="CH561" s="217">
        <f>IF(LOWER(T561)="ILS",12,1)*CG561/VLOOKUP($T561,CPC_USDConversion_xlTbl[[Currency2]:[Units/1 USD]],2,FALSE)</f>
        <v/>
      </c>
      <c r="CI561" s="225">
        <f>AF561</f>
        <v/>
      </c>
      <c r="CJ561" s="225">
        <f>IFERROR(CI561-CH561,"")</f>
        <v/>
      </c>
      <c r="CK561" s="140">
        <f>ROUND(AN561*CC561,-2)</f>
        <v/>
      </c>
      <c r="CL561" s="217">
        <f>CK561/VLOOKUP($T561,'USD Converstion'!$C$7:$D$174,2,FALSE)</f>
        <v/>
      </c>
      <c r="CM561" s="145">
        <f>IF(AD561&gt;X561,1,0)</f>
        <v/>
      </c>
      <c r="CN561" s="225">
        <f>IF(CM561&gt;0,AG561,0)</f>
        <v/>
      </c>
      <c r="CO561" s="225">
        <f>IF(CM561=0,0,AF561)</f>
        <v/>
      </c>
      <c r="CP561" s="146" t="n">
        <v>0</v>
      </c>
      <c r="CQ561" s="147" t="inlineStr">
        <is>
          <t>Regular</t>
        </is>
      </c>
      <c r="CR561" s="225">
        <f>AM561/VLOOKUP(T561,'USD Converstion'!$C$7:$D$174,2,FALSE)</f>
        <v/>
      </c>
      <c r="CS561" s="226">
        <f>AT561</f>
        <v/>
      </c>
      <c r="CT561" s="222" t="n">
        <v>0</v>
      </c>
      <c r="CU561" s="227" t="n"/>
      <c r="CV561" s="145">
        <f>IF(AX561&gt;0,1,0)</f>
        <v/>
      </c>
      <c r="CW561" s="145">
        <f>IF(AY561&gt;0,1,0)</f>
        <v/>
      </c>
      <c r="CX561" s="52" t="n">
        <v>0</v>
      </c>
      <c r="DM561">
        <f>IF(LOWER(T561)="ILS",12,1)*Y561/VLOOKUP($T561,CPC_USDConversion_xlTbl[[Currency2]:[Units/1 USD]],2,FALSE)</f>
        <v/>
      </c>
    </row>
    <row r="562">
      <c r="B562" s="113" t="n">
        <v>116030</v>
      </c>
      <c r="C562" s="113" t="n">
        <v>116333</v>
      </c>
      <c r="D562" s="113" t="n">
        <v>105166</v>
      </c>
      <c r="E562" s="114" t="inlineStr">
        <is>
          <t>Yu Zhang</t>
        </is>
      </c>
      <c r="F562" s="152" t="inlineStr">
        <is>
          <t>Renewals Manager</t>
        </is>
      </c>
      <c r="G562" s="113" t="inlineStr">
        <is>
          <t>Inside Sales &amp; Renewals</t>
        </is>
      </c>
      <c r="H562" s="113" t="inlineStr">
        <is>
          <t>Derrick Lau</t>
        </is>
      </c>
      <c r="I562" s="113" t="inlineStr">
        <is>
          <t>Sharat Sinha</t>
        </is>
      </c>
      <c r="J562" s="114" t="inlineStr">
        <is>
          <t>Sharat Sinha</t>
        </is>
      </c>
      <c r="K562" s="114" t="inlineStr">
        <is>
          <t>Sharat Sinha</t>
        </is>
      </c>
      <c r="L562" s="113" t="inlineStr">
        <is>
          <t>APAC Sales</t>
        </is>
      </c>
      <c r="M562" s="115" t="n">
        <v>1</v>
      </c>
      <c r="N562" s="151">
        <f>LEFT(CA562,3)</f>
        <v/>
      </c>
      <c r="O562" s="216" t="n">
        <v>43689</v>
      </c>
      <c r="P562" s="118">
        <f>($D$5-O562)/365</f>
        <v/>
      </c>
      <c r="Q562" s="119">
        <f>Q562</f>
        <v/>
      </c>
      <c r="R562" s="52" t="n"/>
      <c r="S562" s="120" t="inlineStr">
        <is>
          <t>China</t>
        </is>
      </c>
      <c r="T562" s="120" t="inlineStr">
        <is>
          <t>CNY</t>
        </is>
      </c>
      <c r="U562" s="120" t="n">
        <v>314500</v>
      </c>
      <c r="V562" s="120" t="n">
        <v>55754.54545454545</v>
      </c>
      <c r="W562" s="120" t="n"/>
      <c r="X562" s="120">
        <f>W562+V562+U562</f>
        <v/>
      </c>
      <c r="Y562" s="121" t="n"/>
      <c r="Z562" s="121" t="n"/>
      <c r="AA562" s="122" t="n"/>
      <c r="AB562" s="122" t="n"/>
      <c r="AC562" s="122" t="n"/>
      <c r="AD562" s="123">
        <f>AC562+AB562+AA562</f>
        <v/>
      </c>
      <c r="AE562" s="124">
        <f>IFERROR(AD562/X562-1,"")</f>
        <v/>
      </c>
      <c r="AF562" s="217">
        <f>IF(LOWER(T562)="ILS",12,1)*X562/VLOOKUP($T562,CPC_USDConversion_xlTbl[[Currency2]:[Units/1 USD]],2,FALSE)</f>
        <v/>
      </c>
      <c r="AG562" s="217">
        <f>IF(LOWER(T562)="ILS",12,1)*AD562/VLOOKUP($T562,CPC_USDConversion_xlTbl[[Currency2]:[Units/1 USD]],2,FALSE)</f>
        <v/>
      </c>
      <c r="AH562" s="126">
        <f>AF562/VLOOKUP($S562,'CP$'!$B$5:$D$74,2,FALSE)</f>
        <v/>
      </c>
      <c r="AI562" s="126">
        <f>AG562/VLOOKUP($S562,'CP$'!$B$5:$D$74,2,FALSE)</f>
        <v/>
      </c>
      <c r="AJ562" s="52" t="n"/>
      <c r="AK562" s="127" t="inlineStr">
        <is>
          <t>Sales Variable</t>
        </is>
      </c>
      <c r="AL562" s="218" t="n"/>
      <c r="AM562" s="129" t="n"/>
      <c r="AN562" s="121" t="n"/>
      <c r="AO562" s="130" t="n"/>
      <c r="AP562" s="131">
        <f>IFERROR(AO562/AM562,"")</f>
        <v/>
      </c>
      <c r="AQ562" s="219">
        <f>AO562*CC562</f>
        <v/>
      </c>
      <c r="AR562" s="219" t="n"/>
      <c r="AS562" s="220">
        <f>AQ562-AR562</f>
        <v/>
      </c>
      <c r="AT562" s="217">
        <f>AS562/VLOOKUP($T562,'USD Converstion'!$C$7:$D$174,2,FALSE)</f>
        <v/>
      </c>
      <c r="AU562" s="52" t="n"/>
      <c r="AV562" s="221" t="n"/>
      <c r="AW562" s="222" t="n"/>
      <c r="AX562" s="222" t="n"/>
      <c r="AY562" s="223" t="n"/>
      <c r="AZ562" s="52" t="n"/>
      <c r="BA562" s="137" t="n"/>
      <c r="BB562" s="138" t="inlineStr">
        <is>
          <t xml:space="preserve"> </t>
        </is>
      </c>
      <c r="BC562" s="52" t="n"/>
      <c r="BD562" s="219" t="n">
        <v>244000</v>
      </c>
      <c r="BE562" s="219" t="n">
        <v>61000</v>
      </c>
      <c r="BF562" s="219" t="n"/>
      <c r="BG562" s="120">
        <f>BF562+BE562+BD562</f>
        <v/>
      </c>
      <c r="BH562" s="217">
        <f>IF(LOWER(T562)="ILS",12,1)*BG562/VLOOKUP($T562,CPC_USDConversion_xlTbl[[Currency2]:[Units/1 USD]],2,FALSE)</f>
        <v/>
      </c>
      <c r="BI562" s="224">
        <f>BH562/VLOOKUP($S562,'CP$'!$B$5:$D$74,2,FALSE)</f>
        <v/>
      </c>
      <c r="BJ562" s="140" t="n">
        <v>200000</v>
      </c>
      <c r="BK562" s="140" t="n">
        <v>320000</v>
      </c>
      <c r="BL562" s="141">
        <f>IFERROR(U562/X562,"")</f>
        <v/>
      </c>
      <c r="BM562" s="141">
        <f>IFERROR(V562/X562,"")</f>
        <v/>
      </c>
      <c r="BN562" s="141">
        <f>IFERROR(W562/X562,"")</f>
        <v/>
      </c>
      <c r="BO562" s="141">
        <f>IFERROR(AA562/AD562,"")</f>
        <v/>
      </c>
      <c r="BP562" s="141">
        <f>IFERROR(AB562/AD562,"")</f>
        <v/>
      </c>
      <c r="BQ562" s="141">
        <f>IFERROR(AC562/AD562,"")</f>
        <v/>
      </c>
      <c r="BR562" s="119" t="n"/>
      <c r="BS562" s="119" t="n">
        <v>2</v>
      </c>
      <c r="BT562" s="119" t="n">
        <v>4</v>
      </c>
      <c r="BU562" s="119" t="n"/>
      <c r="BV562" s="119" t="n"/>
      <c r="BW562" s="119" t="n"/>
      <c r="BX562" s="119" t="n"/>
      <c r="BY562" s="119" t="n"/>
      <c r="BZ562" s="119" t="inlineStr">
        <is>
          <t>Employee</t>
        </is>
      </c>
      <c r="CA562" s="142" t="inlineStr">
        <is>
          <t>M55P</t>
        </is>
      </c>
      <c r="CB562" s="131" t="n">
        <v>1</v>
      </c>
      <c r="CC562" s="143">
        <f>IF(P562&gt;1,1,P562)*CB562</f>
        <v/>
      </c>
      <c r="CD562" s="143" t="n"/>
      <c r="CE562" s="222" t="n"/>
      <c r="CF562" s="86" t="n"/>
      <c r="CG562" s="219" t="n">
        <v>297760.9756097561</v>
      </c>
      <c r="CH562" s="217">
        <f>IF(LOWER(T562)="ILS",12,1)*CG562/VLOOKUP($T562,CPC_USDConversion_xlTbl[[Currency2]:[Units/1 USD]],2,FALSE)</f>
        <v/>
      </c>
      <c r="CI562" s="225">
        <f>AF562</f>
        <v/>
      </c>
      <c r="CJ562" s="225">
        <f>IFERROR(CI562-CH562,"")</f>
        <v/>
      </c>
      <c r="CK562" s="140">
        <f>ROUND(AN562*CC562,-2)</f>
        <v/>
      </c>
      <c r="CL562" s="217">
        <f>CK562/VLOOKUP($T562,'USD Converstion'!$C$7:$D$174,2,FALSE)</f>
        <v/>
      </c>
      <c r="CM562" s="145">
        <f>IF(AD562&gt;X562,1,0)</f>
        <v/>
      </c>
      <c r="CN562" s="225">
        <f>IF(CM562&gt;0,AG562,0)</f>
        <v/>
      </c>
      <c r="CO562" s="225">
        <f>IF(CM562=0,0,AF562)</f>
        <v/>
      </c>
      <c r="CP562" s="146" t="n">
        <v>0</v>
      </c>
      <c r="CQ562" s="147" t="inlineStr">
        <is>
          <t>Regular</t>
        </is>
      </c>
      <c r="CR562" s="225">
        <f>AM562/VLOOKUP(T562,'USD Converstion'!$C$7:$D$174,2,FALSE)</f>
        <v/>
      </c>
      <c r="CS562" s="226">
        <f>AT562</f>
        <v/>
      </c>
      <c r="CT562" s="222" t="n">
        <v>0</v>
      </c>
      <c r="CU562" s="227" t="n"/>
      <c r="CV562" s="145">
        <f>IF(AX562&gt;0,1,0)</f>
        <v/>
      </c>
      <c r="CW562" s="145">
        <f>IF(AY562&gt;0,1,0)</f>
        <v/>
      </c>
      <c r="CX562" s="52" t="n">
        <v>0</v>
      </c>
      <c r="DM562">
        <f>IF(LOWER(T562)="ILS",12,1)*Y562/VLOOKUP($T562,CPC_USDConversion_xlTbl[[Currency2]:[Units/1 USD]],2,FALSE)</f>
        <v/>
      </c>
    </row>
    <row r="563">
      <c r="B563" s="113" t="n">
        <v>107633</v>
      </c>
      <c r="C563" s="113" t="n">
        <v>78595</v>
      </c>
      <c r="D563" s="113" t="n">
        <v>48555</v>
      </c>
      <c r="E563" s="114" t="inlineStr">
        <is>
          <t>Ilia Anokhin</t>
        </is>
      </c>
      <c r="F563" s="152" t="inlineStr">
        <is>
          <t>Professional Services Consultant</t>
        </is>
      </c>
      <c r="G563" s="113" t="inlineStr">
        <is>
          <t>Professional Services, Europe</t>
        </is>
      </c>
      <c r="H563" s="113" t="inlineStr">
        <is>
          <t>Ian Gander</t>
        </is>
      </c>
      <c r="I563" s="113" t="inlineStr">
        <is>
          <t>Eitan Lugassi (Gilad)</t>
        </is>
      </c>
      <c r="J563" s="114" t="inlineStr">
        <is>
          <t>Sharon Schusheim</t>
        </is>
      </c>
      <c r="K563" s="114" t="inlineStr">
        <is>
          <t>Sharon Schusheim</t>
        </is>
      </c>
      <c r="L563" s="113" t="inlineStr">
        <is>
          <t>Professional Services</t>
        </is>
      </c>
      <c r="M563" s="115" t="n">
        <v>1</v>
      </c>
      <c r="N563" s="151">
        <f>LEFT(CA563,3)</f>
        <v/>
      </c>
      <c r="O563" s="216" t="n">
        <v>42562</v>
      </c>
      <c r="P563" s="118">
        <f>($D$5-O563)/365</f>
        <v/>
      </c>
      <c r="Q563" s="119">
        <f>Q563</f>
        <v/>
      </c>
      <c r="R563" s="52" t="n"/>
      <c r="S563" s="120" t="inlineStr">
        <is>
          <t>Russian Federation</t>
        </is>
      </c>
      <c r="T563" s="120" t="inlineStr">
        <is>
          <t>RUB</t>
        </is>
      </c>
      <c r="U563" s="120" t="n">
        <v>3812000</v>
      </c>
      <c r="V563" s="120" t="n"/>
      <c r="W563" s="120" t="n">
        <v>322404.7619047619</v>
      </c>
      <c r="X563" s="120">
        <f>W563+V563+U563</f>
        <v/>
      </c>
      <c r="Y563" s="121" t="n"/>
      <c r="Z563" s="121" t="n"/>
      <c r="AA563" s="122" t="n"/>
      <c r="AB563" s="122" t="n"/>
      <c r="AC563" s="122" t="n"/>
      <c r="AD563" s="123">
        <f>AC563+AB563+AA563</f>
        <v/>
      </c>
      <c r="AE563" s="124">
        <f>IFERROR(AD563/X563-1,"")</f>
        <v/>
      </c>
      <c r="AF563" s="217">
        <f>IF(LOWER(T563)="ILS",12,1)*X563/VLOOKUP($T563,CPC_USDConversion_xlTbl[[Currency2]:[Units/1 USD]],2,FALSE)</f>
        <v/>
      </c>
      <c r="AG563" s="217">
        <f>IF(LOWER(T563)="ILS",12,1)*AD563/VLOOKUP($T563,CPC_USDConversion_xlTbl[[Currency2]:[Units/1 USD]],2,FALSE)</f>
        <v/>
      </c>
      <c r="AH563" s="126">
        <f>AF563/VLOOKUP($S563,'CP$'!$B$5:$D$74,2,FALSE)</f>
        <v/>
      </c>
      <c r="AI563" s="126">
        <f>AG563/VLOOKUP($S563,'CP$'!$B$5:$D$74,2,FALSE)</f>
        <v/>
      </c>
      <c r="AJ563" s="52" t="n"/>
      <c r="AK563" s="127" t="inlineStr">
        <is>
          <t>Sales Variable</t>
        </is>
      </c>
      <c r="AL563" s="218" t="n"/>
      <c r="AM563" s="129" t="n"/>
      <c r="AN563" s="121" t="n"/>
      <c r="AO563" s="130" t="n"/>
      <c r="AP563" s="131">
        <f>IFERROR(AO563/AM563,"")</f>
        <v/>
      </c>
      <c r="AQ563" s="219">
        <f>AO563*CC563</f>
        <v/>
      </c>
      <c r="AR563" s="219" t="n"/>
      <c r="AS563" s="220">
        <f>AQ563-AR563</f>
        <v/>
      </c>
      <c r="AT563" s="217">
        <f>AS563/VLOOKUP($T563,'USD Converstion'!$C$7:$D$174,2,FALSE)</f>
        <v/>
      </c>
      <c r="AU563" s="52" t="n"/>
      <c r="AV563" s="221" t="n">
        <v>43957</v>
      </c>
      <c r="AW563" s="222" t="n">
        <v>19589.26213592233</v>
      </c>
      <c r="AX563" s="222" t="n"/>
      <c r="AY563" s="223" t="n"/>
      <c r="AZ563" s="52" t="n"/>
      <c r="BA563" s="137" t="inlineStr">
        <is>
          <t xml:space="preserve">COMP UPDATE DETAILS ARE MISSING. February, 2021 - Transfer change from JS:E41P, Cost Center:Sales Russia (635410), Title:Security Engineer, Team:Nikita Durov - Security Engineering, CIS to JS:T41P, Cost Center:PS Russia (635210), Title:Professional Services Consultant, Team:Yvan Lhotellier - PS France and Eastern Europe. </t>
        </is>
      </c>
      <c r="BB563" s="138" t="inlineStr">
        <is>
          <t xml:space="preserve"> </t>
        </is>
      </c>
      <c r="BC563" s="52" t="n"/>
      <c r="BD563" s="219" t="n">
        <v>2336000</v>
      </c>
      <c r="BE563" s="219" t="n">
        <v>584000</v>
      </c>
      <c r="BF563" s="219" t="n"/>
      <c r="BG563" s="120">
        <f>BF563+BE563+BD563</f>
        <v/>
      </c>
      <c r="BH563" s="217">
        <f>IF(LOWER(T563)="ILS",12,1)*BG563/VLOOKUP($T563,CPC_USDConversion_xlTbl[[Currency2]:[Units/1 USD]],2,FALSE)</f>
        <v/>
      </c>
      <c r="BI563" s="224">
        <f>BH563/VLOOKUP($S563,'CP$'!$B$5:$D$74,2,FALSE)</f>
        <v/>
      </c>
      <c r="BJ563" s="140" t="n">
        <v>2600000</v>
      </c>
      <c r="BK563" s="140" t="n">
        <v>5500000</v>
      </c>
      <c r="BL563" s="141">
        <f>IFERROR(U563/X563,"")</f>
        <v/>
      </c>
      <c r="BM563" s="141">
        <f>IFERROR(V563/X563,"")</f>
        <v/>
      </c>
      <c r="BN563" s="141">
        <f>IFERROR(W563/X563,"")</f>
        <v/>
      </c>
      <c r="BO563" s="141">
        <f>IFERROR(AA563/AD563,"")</f>
        <v/>
      </c>
      <c r="BP563" s="141">
        <f>IFERROR(AB563/AD563,"")</f>
        <v/>
      </c>
      <c r="BQ563" s="141">
        <f>IFERROR(AC563/AD563,"")</f>
        <v/>
      </c>
      <c r="BR563" s="119" t="n">
        <v>4</v>
      </c>
      <c r="BS563" s="119" t="n">
        <v>4</v>
      </c>
      <c r="BT563" s="119" t="n">
        <v>3</v>
      </c>
      <c r="BU563" s="119" t="n"/>
      <c r="BV563" s="119" t="n"/>
      <c r="BW563" s="119" t="n"/>
      <c r="BX563" s="119" t="n"/>
      <c r="BY563" s="119" t="n"/>
      <c r="BZ563" s="119" t="inlineStr">
        <is>
          <t>Employee</t>
        </is>
      </c>
      <c r="CA563" s="142" t="inlineStr">
        <is>
          <t>T41P</t>
        </is>
      </c>
      <c r="CB563" s="131" t="n">
        <v>1</v>
      </c>
      <c r="CC563" s="143">
        <f>IF(P563&gt;1,1,P563)*CB563</f>
        <v/>
      </c>
      <c r="CD563" s="143" t="n"/>
      <c r="CE563" s="222" t="n">
        <v>34838.52</v>
      </c>
      <c r="CF563" s="86" t="n"/>
      <c r="CG563" s="219" t="n">
        <v>3000200</v>
      </c>
      <c r="CH563" s="217">
        <f>IF(LOWER(T563)="ILS",12,1)*CG563/VLOOKUP($T563,CPC_USDConversion_xlTbl[[Currency2]:[Units/1 USD]],2,FALSE)</f>
        <v/>
      </c>
      <c r="CI563" s="225">
        <f>AF563</f>
        <v/>
      </c>
      <c r="CJ563" s="225">
        <f>IFERROR(CI563-CH563,"")</f>
        <v/>
      </c>
      <c r="CK563" s="140">
        <f>ROUND(AN563*CC563,-2)</f>
        <v/>
      </c>
      <c r="CL563" s="217">
        <f>CK563/VLOOKUP($T563,'USD Converstion'!$C$7:$D$174,2,FALSE)</f>
        <v/>
      </c>
      <c r="CM563" s="145">
        <f>IF(AD563&gt;X563,1,0)</f>
        <v/>
      </c>
      <c r="CN563" s="225">
        <f>IF(CM563&gt;0,AG563,0)</f>
        <v/>
      </c>
      <c r="CO563" s="225">
        <f>IF(CM563=0,0,AF563)</f>
        <v/>
      </c>
      <c r="CP563" s="146" t="n">
        <v>0</v>
      </c>
      <c r="CQ563" s="147" t="inlineStr">
        <is>
          <t>Regular</t>
        </is>
      </c>
      <c r="CR563" s="225">
        <f>AM563/VLOOKUP(T563,'USD Converstion'!$C$7:$D$174,2,FALSE)</f>
        <v/>
      </c>
      <c r="CS563" s="226">
        <f>AT563</f>
        <v/>
      </c>
      <c r="CT563" s="222" t="n">
        <v>0</v>
      </c>
      <c r="CU563" s="227" t="n"/>
      <c r="CV563" s="145">
        <f>IF(AX563&gt;0,1,0)</f>
        <v/>
      </c>
      <c r="CW563" s="145">
        <f>IF(AY563&gt;0,1,0)</f>
        <v/>
      </c>
      <c r="CX563" s="52" t="n">
        <v>0</v>
      </c>
      <c r="DM563">
        <f>IF(LOWER(T563)="ILS",12,1)*Y563/VLOOKUP($T563,CPC_USDConversion_xlTbl[[Currency2]:[Units/1 USD]],2,FALSE)</f>
        <v/>
      </c>
    </row>
    <row r="564">
      <c r="B564" s="113" t="n">
        <v>108010</v>
      </c>
      <c r="C564" s="113" t="n">
        <v>26227</v>
      </c>
      <c r="D564" s="113" t="n">
        <v>64217</v>
      </c>
      <c r="E564" s="114" t="inlineStr">
        <is>
          <t>Julia Orosz</t>
        </is>
      </c>
      <c r="F564" s="152" t="inlineStr">
        <is>
          <t>Customer Success Manager</t>
        </is>
      </c>
      <c r="G564" s="113" t="inlineStr">
        <is>
          <t>Strategic Alliance Group</t>
        </is>
      </c>
      <c r="H564" s="113" t="inlineStr">
        <is>
          <t>Tal Maharam</t>
        </is>
      </c>
      <c r="I564" s="113" t="inlineStr">
        <is>
          <t>Tal Maharam</t>
        </is>
      </c>
      <c r="J564" s="114" t="inlineStr">
        <is>
          <t>Avi Rembaum</t>
        </is>
      </c>
      <c r="K564" s="114" t="inlineStr">
        <is>
          <t>Avi Rembaum</t>
        </is>
      </c>
      <c r="L564" s="113" t="inlineStr">
        <is>
          <t>Security Solutions</t>
        </is>
      </c>
      <c r="M564" s="115" t="n">
        <v>1</v>
      </c>
      <c r="N564" s="151">
        <f>LEFT(CA564,3)</f>
        <v/>
      </c>
      <c r="O564" s="216" t="n">
        <v>41526</v>
      </c>
      <c r="P564" s="118">
        <f>($D$5-O564)/365</f>
        <v/>
      </c>
      <c r="Q564" s="119">
        <f>Q564</f>
        <v/>
      </c>
      <c r="R564" s="52" t="n"/>
      <c r="S564" s="120" t="inlineStr">
        <is>
          <t>Germany</t>
        </is>
      </c>
      <c r="T564" s="120" t="inlineStr">
        <is>
          <t>EUR</t>
        </is>
      </c>
      <c r="U564" s="120" t="n">
        <v>150750</v>
      </c>
      <c r="V564" s="120" t="n">
        <v>300</v>
      </c>
      <c r="W564" s="120" t="n">
        <v>12880.95238095238</v>
      </c>
      <c r="X564" s="120">
        <f>W564+V564+U564</f>
        <v/>
      </c>
      <c r="Y564" s="121" t="n"/>
      <c r="Z564" s="121" t="n"/>
      <c r="AA564" s="122" t="n"/>
      <c r="AB564" s="122" t="n"/>
      <c r="AC564" s="122" t="n"/>
      <c r="AD564" s="123">
        <f>AC564+AB564+AA564</f>
        <v/>
      </c>
      <c r="AE564" s="124">
        <f>IFERROR(AD564/X564-1,"")</f>
        <v/>
      </c>
      <c r="AF564" s="217">
        <f>IF(LOWER(T564)="ILS",12,1)*X564/VLOOKUP($T564,CPC_USDConversion_xlTbl[[Currency2]:[Units/1 USD]],2,FALSE)</f>
        <v/>
      </c>
      <c r="AG564" s="217">
        <f>IF(LOWER(T564)="ILS",12,1)*AD564/VLOOKUP($T564,CPC_USDConversion_xlTbl[[Currency2]:[Units/1 USD]],2,FALSE)</f>
        <v/>
      </c>
      <c r="AH564" s="126">
        <f>AF564/VLOOKUP($S564,'CP$'!$B$5:$D$74,2,FALSE)</f>
        <v/>
      </c>
      <c r="AI564" s="126">
        <f>AG564/VLOOKUP($S564,'CP$'!$B$5:$D$74,2,FALSE)</f>
        <v/>
      </c>
      <c r="AJ564" s="52" t="n"/>
      <c r="AK564" s="127" t="inlineStr">
        <is>
          <t>Sales Variable</t>
        </is>
      </c>
      <c r="AL564" s="218" t="n"/>
      <c r="AM564" s="129" t="n"/>
      <c r="AN564" s="121" t="n"/>
      <c r="AO564" s="130" t="n"/>
      <c r="AP564" s="131">
        <f>IFERROR(AO564/AM564,"")</f>
        <v/>
      </c>
      <c r="AQ564" s="219">
        <f>AO564*CC564</f>
        <v/>
      </c>
      <c r="AR564" s="219" t="n"/>
      <c r="AS564" s="220">
        <f>AQ564-AR564</f>
        <v/>
      </c>
      <c r="AT564" s="217">
        <f>AS564/VLOOKUP($T564,'USD Converstion'!$C$7:$D$174,2,FALSE)</f>
        <v/>
      </c>
      <c r="AU564" s="52" t="n"/>
      <c r="AV564" s="221" t="n">
        <v>43615</v>
      </c>
      <c r="AW564" s="222" t="n">
        <v>19547.55339805825</v>
      </c>
      <c r="AX564" s="222" t="n"/>
      <c r="AY564" s="223" t="n"/>
      <c r="AZ564" s="52" t="n"/>
      <c r="BA564" s="137" t="inlineStr">
        <is>
          <t>March, 2021 - Transfer change from JS:S53P, Cost Center:Sales-Germany (640410), Title:Major Account Manager, Team:Egon Winter - Industry , Yearly Salary:72,000, Total Compensation:119,500 to JS:R51P, Cost Center:Security Solutions G (640441), Title:Customer Success Manager, Team:Ido Shimoni - Customer Success, International, RSU:20000, Yearly Salary:113,000, Bonus:13,000,Total Compensation:126,000 || August, 2020 - Status change from Employment Status:MLA to Employment Status:Employee</t>
        </is>
      </c>
      <c r="BB564" s="138" t="inlineStr">
        <is>
          <t xml:space="preserve"> </t>
        </is>
      </c>
      <c r="BC564" s="52" t="n"/>
      <c r="BD564" s="219" t="n">
        <v>68500</v>
      </c>
      <c r="BE564" s="219" t="n">
        <v>46000</v>
      </c>
      <c r="BF564" s="219" t="n"/>
      <c r="BG564" s="120">
        <f>BF564+BE564+BD564</f>
        <v/>
      </c>
      <c r="BH564" s="217">
        <f>IF(LOWER(T564)="ILS",12,1)*BG564/VLOOKUP($T564,CPC_USDConversion_xlTbl[[Currency2]:[Units/1 USD]],2,FALSE)</f>
        <v/>
      </c>
      <c r="BI564" s="224">
        <f>BH564/VLOOKUP($S564,'CP$'!$B$5:$D$74,2,FALSE)</f>
        <v/>
      </c>
      <c r="BJ564" s="140" t="n">
        <v>70000</v>
      </c>
      <c r="BK564" s="140" t="n">
        <v>115000</v>
      </c>
      <c r="BL564" s="141">
        <f>IFERROR(U564/X564,"")</f>
        <v/>
      </c>
      <c r="BM564" s="141">
        <f>IFERROR(V564/X564,"")</f>
        <v/>
      </c>
      <c r="BN564" s="141">
        <f>IFERROR(W564/X564,"")</f>
        <v/>
      </c>
      <c r="BO564" s="141">
        <f>IFERROR(AA564/AD564,"")</f>
        <v/>
      </c>
      <c r="BP564" s="141">
        <f>IFERROR(AB564/AD564,"")</f>
        <v/>
      </c>
      <c r="BQ564" s="141">
        <f>IFERROR(AC564/AD564,"")</f>
        <v/>
      </c>
      <c r="BR564" s="119" t="n">
        <v>3</v>
      </c>
      <c r="BS564" s="119" t="n">
        <v>3</v>
      </c>
      <c r="BT564" s="119" t="n"/>
      <c r="BU564" s="119" t="n"/>
      <c r="BV564" s="119" t="n"/>
      <c r="BW564" s="119" t="n"/>
      <c r="BX564" s="119" t="n"/>
      <c r="BY564" s="119" t="n"/>
      <c r="BZ564" s="119" t="inlineStr">
        <is>
          <t>Employee</t>
        </is>
      </c>
      <c r="CA564" s="142" t="inlineStr">
        <is>
          <t>R51P</t>
        </is>
      </c>
      <c r="CB564" s="131" t="n">
        <v>0.375</v>
      </c>
      <c r="CC564" s="143">
        <f>IF(P564&gt;1,1,P564)*CB564</f>
        <v/>
      </c>
      <c r="CD564" s="143" t="n"/>
      <c r="CE564" s="222" t="n">
        <v>21789.04</v>
      </c>
      <c r="CF564" s="86" t="n"/>
      <c r="CG564" s="219" t="n">
        <v>116785.3658536585</v>
      </c>
      <c r="CH564" s="217">
        <f>IF(LOWER(T564)="ILS",12,1)*CG564/VLOOKUP($T564,CPC_USDConversion_xlTbl[[Currency2]:[Units/1 USD]],2,FALSE)</f>
        <v/>
      </c>
      <c r="CI564" s="225">
        <f>AF564</f>
        <v/>
      </c>
      <c r="CJ564" s="225">
        <f>IFERROR(CI564-CH564,"")</f>
        <v/>
      </c>
      <c r="CK564" s="140">
        <f>ROUND(AN564*CC564,-2)</f>
        <v/>
      </c>
      <c r="CL564" s="217">
        <f>CK564/VLOOKUP($T564,'USD Converstion'!$C$7:$D$174,2,FALSE)</f>
        <v/>
      </c>
      <c r="CM564" s="145">
        <f>IF(AD564&gt;X564,1,0)</f>
        <v/>
      </c>
      <c r="CN564" s="225">
        <f>IF(CM564&gt;0,AG564,0)</f>
        <v/>
      </c>
      <c r="CO564" s="225">
        <f>IF(CM564=0,0,AF564)</f>
        <v/>
      </c>
      <c r="CP564" s="146" t="n">
        <v>0</v>
      </c>
      <c r="CQ564" s="147" t="inlineStr">
        <is>
          <t>Regular</t>
        </is>
      </c>
      <c r="CR564" s="225">
        <f>AM564/VLOOKUP(T564,'USD Converstion'!$C$7:$D$174,2,FALSE)</f>
        <v/>
      </c>
      <c r="CS564" s="226">
        <f>AT564</f>
        <v/>
      </c>
      <c r="CT564" s="222" t="n">
        <v>0</v>
      </c>
      <c r="CU564" s="227" t="n"/>
      <c r="CV564" s="145">
        <f>IF(AX564&gt;0,1,0)</f>
        <v/>
      </c>
      <c r="CW564" s="145">
        <f>IF(AY564&gt;0,1,0)</f>
        <v/>
      </c>
      <c r="CX564" s="52" t="n">
        <v>0</v>
      </c>
      <c r="DM564">
        <f>IF(LOWER(T564)="ILS",12,1)*Y564/VLOOKUP($T564,CPC_USDConversion_xlTbl[[Currency2]:[Units/1 USD]],2,FALSE)</f>
        <v/>
      </c>
    </row>
    <row r="565">
      <c r="B565" s="113" t="n">
        <v>122476</v>
      </c>
      <c r="C565" s="113" t="n">
        <v>90049</v>
      </c>
      <c r="D565" s="113" t="n">
        <v>106486</v>
      </c>
      <c r="E565" s="114" t="inlineStr">
        <is>
          <t>Natallia Shkred</t>
        </is>
      </c>
      <c r="F565" s="152" t="inlineStr">
        <is>
          <t>Chief Accountant</t>
        </is>
      </c>
      <c r="G565" s="113" t="inlineStr">
        <is>
          <t>Corporate Accounting Intl</t>
        </is>
      </c>
      <c r="H565" s="113" t="inlineStr">
        <is>
          <t>Saar Joskovitch</t>
        </is>
      </c>
      <c r="I565" s="113" t="inlineStr">
        <is>
          <t>Erez Hershkovitz</t>
        </is>
      </c>
      <c r="J565" s="114" t="inlineStr">
        <is>
          <t>Tal Payne</t>
        </is>
      </c>
      <c r="K565" s="114" t="inlineStr">
        <is>
          <t>Tal Payne</t>
        </is>
      </c>
      <c r="L565" s="113" t="inlineStr">
        <is>
          <t>Finance</t>
        </is>
      </c>
      <c r="M565" s="115" t="n">
        <v>1</v>
      </c>
      <c r="N565" s="151">
        <f>LEFT(CA565,3)</f>
        <v/>
      </c>
      <c r="O565" s="216" t="n">
        <v>43878</v>
      </c>
      <c r="P565" s="118">
        <f>($D$5-O565)/365</f>
        <v/>
      </c>
      <c r="Q565" s="119">
        <f>Q565</f>
        <v/>
      </c>
      <c r="R565" s="52" t="n"/>
      <c r="S565" s="120" t="inlineStr">
        <is>
          <t>Belarus</t>
        </is>
      </c>
      <c r="T565" s="120" t="inlineStr">
        <is>
          <t>USD</t>
        </is>
      </c>
      <c r="U565" s="120" t="n">
        <v>34500</v>
      </c>
      <c r="V565" s="120" t="n"/>
      <c r="W565" s="120" t="n"/>
      <c r="X565" s="120">
        <f>W565+V565+U565</f>
        <v/>
      </c>
      <c r="Y565" s="121" t="n"/>
      <c r="Z565" s="121" t="n"/>
      <c r="AA565" s="122" t="n"/>
      <c r="AB565" s="122" t="n"/>
      <c r="AC565" s="122" t="n"/>
      <c r="AD565" s="123">
        <f>AC565+AB565+AA565</f>
        <v/>
      </c>
      <c r="AE565" s="124">
        <f>IFERROR(AD565/X565-1,"")</f>
        <v/>
      </c>
      <c r="AF565" s="217">
        <f>IF(LOWER(T565)="ILS",12,1)*X565/VLOOKUP($T565,CPC_USDConversion_xlTbl[[Currency2]:[Units/1 USD]],2,FALSE)</f>
        <v/>
      </c>
      <c r="AG565" s="217">
        <f>IF(LOWER(T565)="ILS",12,1)*AD565/VLOOKUP($T565,CPC_USDConversion_xlTbl[[Currency2]:[Units/1 USD]],2,FALSE)</f>
        <v/>
      </c>
      <c r="AH565" s="126">
        <f>AF565/VLOOKUP($S565,'CP$'!$B$5:$D$74,2,FALSE)</f>
        <v/>
      </c>
      <c r="AI565" s="126">
        <f>AG565/VLOOKUP($S565,'CP$'!$B$5:$D$74,2,FALSE)</f>
        <v/>
      </c>
      <c r="AJ565" s="52" t="n"/>
      <c r="AK565" s="127" t="inlineStr">
        <is>
          <t>Regular</t>
        </is>
      </c>
      <c r="AL565" s="218" t="n"/>
      <c r="AM565" s="129" t="n"/>
      <c r="AN565" s="121" t="n"/>
      <c r="AO565" s="130" t="n"/>
      <c r="AP565" s="131">
        <f>IFERROR(AO565/AM565,"")</f>
        <v/>
      </c>
      <c r="AQ565" s="219">
        <f>AO565*CC565</f>
        <v/>
      </c>
      <c r="AR565" s="219" t="n"/>
      <c r="AS565" s="220">
        <f>AQ565-AR565</f>
        <v/>
      </c>
      <c r="AT565" s="217">
        <f>AS565/VLOOKUP($T565,'USD Converstion'!$C$7:$D$174,2,FALSE)</f>
        <v/>
      </c>
      <c r="AU565" s="52" t="n"/>
      <c r="AV565" s="221" t="n"/>
      <c r="AW565" s="222" t="n"/>
      <c r="AX565" s="222" t="n"/>
      <c r="AY565" s="223" t="n"/>
      <c r="AZ565" s="52" t="n"/>
      <c r="BA565" s="137" t="inlineStr">
        <is>
          <t>MISSING PTE COMMENT</t>
        </is>
      </c>
      <c r="BB565" s="138" t="inlineStr">
        <is>
          <t xml:space="preserve"> </t>
        </is>
      </c>
      <c r="BC565" s="52" t="n"/>
      <c r="BD565" s="219" t="n"/>
      <c r="BE565" s="219" t="n"/>
      <c r="BF565" s="219" t="n"/>
      <c r="BG565" s="120">
        <f>BF565+BE565+BD565</f>
        <v/>
      </c>
      <c r="BH565" s="217">
        <f>IF(LOWER(T565)="ILS",12,1)*BG565/VLOOKUP($T565,CPC_USDConversion_xlTbl[[Currency2]:[Units/1 USD]],2,FALSE)</f>
        <v/>
      </c>
      <c r="BI565" s="224">
        <f>BH565/VLOOKUP($S565,'CP$'!$B$5:$D$74,2,FALSE)</f>
        <v/>
      </c>
      <c r="BJ565" s="140" t="n">
        <v>9000</v>
      </c>
      <c r="BK565" s="140" t="n">
        <v>16000</v>
      </c>
      <c r="BL565" s="141">
        <f>IFERROR(U565/X565,"")</f>
        <v/>
      </c>
      <c r="BM565" s="141">
        <f>IFERROR(V565/X565,"")</f>
        <v/>
      </c>
      <c r="BN565" s="141">
        <f>IFERROR(W565/X565,"")</f>
        <v/>
      </c>
      <c r="BO565" s="141">
        <f>IFERROR(AA565/AD565,"")</f>
        <v/>
      </c>
      <c r="BP565" s="141">
        <f>IFERROR(AB565/AD565,"")</f>
        <v/>
      </c>
      <c r="BQ565" s="141">
        <f>IFERROR(AC565/AD565,"")</f>
        <v/>
      </c>
      <c r="BR565" s="119" t="n"/>
      <c r="BS565" s="119" t="n"/>
      <c r="BT565" s="119" t="n">
        <v>3</v>
      </c>
      <c r="BU565" s="119" t="n"/>
      <c r="BV565" s="119" t="n"/>
      <c r="BW565" s="119" t="n"/>
      <c r="BX565" s="119" t="n"/>
      <c r="BY565" s="119" t="n"/>
      <c r="BZ565" s="119" t="inlineStr">
        <is>
          <t>Employee</t>
        </is>
      </c>
      <c r="CA565" s="142" t="inlineStr">
        <is>
          <t>P53P</t>
        </is>
      </c>
      <c r="CB565" s="131" t="n">
        <v>0.8385</v>
      </c>
      <c r="CC565" s="143">
        <f>IF(P565&gt;1,1,P565)*CB565</f>
        <v/>
      </c>
      <c r="CD565" s="143" t="n"/>
      <c r="CE565" s="222" t="n"/>
      <c r="CF565" s="86" t="n"/>
      <c r="CG565" s="219" t="n">
        <v>19712.19512195122</v>
      </c>
      <c r="CH565" s="217">
        <f>IF(LOWER(T565)="ILS",12,1)*CG565/VLOOKUP($T565,CPC_USDConversion_xlTbl[[Currency2]:[Units/1 USD]],2,FALSE)</f>
        <v/>
      </c>
      <c r="CI565" s="225">
        <f>AF565</f>
        <v/>
      </c>
      <c r="CJ565" s="225">
        <f>IFERROR(CI565-CH565,"")</f>
        <v/>
      </c>
      <c r="CK565" s="140">
        <f>ROUND(AN565*CC565,-2)</f>
        <v/>
      </c>
      <c r="CL565" s="217">
        <f>CK565/VLOOKUP($T565,'USD Converstion'!$C$7:$D$174,2,FALSE)</f>
        <v/>
      </c>
      <c r="CM565" s="145">
        <f>IF(AD565&gt;X565,1,0)</f>
        <v/>
      </c>
      <c r="CN565" s="225">
        <f>IF(CM565&gt;0,AG565,0)</f>
        <v/>
      </c>
      <c r="CO565" s="225">
        <f>IF(CM565=0,0,AF565)</f>
        <v/>
      </c>
      <c r="CP565" s="146" t="n">
        <v>0</v>
      </c>
      <c r="CQ565" s="147" t="inlineStr">
        <is>
          <t>Regular</t>
        </is>
      </c>
      <c r="CR565" s="225">
        <f>AM565/VLOOKUP(T565,'USD Converstion'!$C$7:$D$174,2,FALSE)</f>
        <v/>
      </c>
      <c r="CS565" s="226">
        <f>AT565</f>
        <v/>
      </c>
      <c r="CT565" s="222" t="n">
        <v>0</v>
      </c>
      <c r="CU565" s="227" t="n"/>
      <c r="CV565" s="145">
        <f>IF(AX565&gt;0,1,0)</f>
        <v/>
      </c>
      <c r="CW565" s="145">
        <f>IF(AY565&gt;0,1,0)</f>
        <v/>
      </c>
      <c r="CX565" s="52" t="n">
        <v>0</v>
      </c>
      <c r="DM565">
        <f>IF(LOWER(T565)="ILS",12,1)*Y565/VLOOKUP($T565,CPC_USDConversion_xlTbl[[Currency2]:[Units/1 USD]],2,FALSE)</f>
        <v/>
      </c>
    </row>
    <row r="566">
      <c r="B566" s="113" t="n">
        <v>118878</v>
      </c>
      <c r="C566" s="113" t="n">
        <v>84221</v>
      </c>
      <c r="D566" s="113" t="n">
        <v>105714</v>
      </c>
      <c r="E566" s="114" t="inlineStr">
        <is>
          <t>Cindy Chua</t>
        </is>
      </c>
      <c r="F566" s="152" t="inlineStr">
        <is>
          <t>Head of HR, APAC</t>
        </is>
      </c>
      <c r="G566" s="113" t="inlineStr">
        <is>
          <t>HR Intl</t>
        </is>
      </c>
      <c r="H566" s="113" t="inlineStr">
        <is>
          <t>Yiftah Yoffe</t>
        </is>
      </c>
      <c r="I566" s="113" t="inlineStr">
        <is>
          <t>Yiftah Yoffe</t>
        </is>
      </c>
      <c r="J566" s="114" t="inlineStr">
        <is>
          <t>Yiftah Yoffe</t>
        </is>
      </c>
      <c r="K566" s="114" t="inlineStr">
        <is>
          <t>Yiftah Yoffe</t>
        </is>
      </c>
      <c r="L566" s="113" t="inlineStr">
        <is>
          <t>Human Resources</t>
        </is>
      </c>
      <c r="M566" s="115" t="n">
        <v>1</v>
      </c>
      <c r="N566" s="151">
        <f>LEFT(CA566,3)</f>
        <v/>
      </c>
      <c r="O566" s="216" t="n">
        <v>44004</v>
      </c>
      <c r="P566" s="118">
        <f>($D$5-O566)/365</f>
        <v/>
      </c>
      <c r="Q566" s="119">
        <f>Q566</f>
        <v/>
      </c>
      <c r="R566" s="52" t="n"/>
      <c r="S566" s="120" t="inlineStr">
        <is>
          <t>Singapore</t>
        </is>
      </c>
      <c r="T566" s="120" t="inlineStr">
        <is>
          <t>SGD</t>
        </is>
      </c>
      <c r="U566" s="120" t="n">
        <v>222000</v>
      </c>
      <c r="V566" s="120" t="n"/>
      <c r="W566" s="120" t="n">
        <v>19547.61904761905</v>
      </c>
      <c r="X566" s="120">
        <f>W566+V566+U566</f>
        <v/>
      </c>
      <c r="Y566" s="121" t="n"/>
      <c r="Z566" s="121" t="n"/>
      <c r="AA566" s="122" t="n"/>
      <c r="AB566" s="122" t="n"/>
      <c r="AC566" s="122" t="n"/>
      <c r="AD566" s="123">
        <f>AC566+AB566+AA566</f>
        <v/>
      </c>
      <c r="AE566" s="124">
        <f>IFERROR(AD566/X566-1,"")</f>
        <v/>
      </c>
      <c r="AF566" s="217">
        <f>IF(LOWER(T566)="ILS",12,1)*X566/VLOOKUP($T566,CPC_USDConversion_xlTbl[[Currency2]:[Units/1 USD]],2,FALSE)</f>
        <v/>
      </c>
      <c r="AG566" s="217">
        <f>IF(LOWER(T566)="ILS",12,1)*AD566/VLOOKUP($T566,CPC_USDConversion_xlTbl[[Currency2]:[Units/1 USD]],2,FALSE)</f>
        <v/>
      </c>
      <c r="AH566" s="126">
        <f>AF566/VLOOKUP($S566,'CP$'!$B$5:$D$74,2,FALSE)</f>
        <v/>
      </c>
      <c r="AI566" s="126">
        <f>AG566/VLOOKUP($S566,'CP$'!$B$5:$D$74,2,FALSE)</f>
        <v/>
      </c>
      <c r="AJ566" s="52" t="n"/>
      <c r="AK566" s="127" t="inlineStr">
        <is>
          <t>Target Bonus</t>
        </is>
      </c>
      <c r="AL566" s="218" t="n"/>
      <c r="AM566" s="129" t="n">
        <v>20000</v>
      </c>
      <c r="AN566" s="121" t="n"/>
      <c r="AO566" s="130" t="n"/>
      <c r="AP566" s="131">
        <f>IFERROR(AO566/AM566,"")</f>
        <v/>
      </c>
      <c r="AQ566" s="219">
        <f>AO566*CC566</f>
        <v/>
      </c>
      <c r="AR566" s="219" t="n"/>
      <c r="AS566" s="220">
        <f>AQ566-AR566</f>
        <v/>
      </c>
      <c r="AT566" s="217">
        <f>AS566/VLOOKUP($T566,'USD Converstion'!$C$7:$D$174,2,FALSE)</f>
        <v/>
      </c>
      <c r="AU566" s="52" t="n"/>
      <c r="AV566" s="221" t="n">
        <v>44019</v>
      </c>
      <c r="AW566" s="222" t="n">
        <v>29229.25242718447</v>
      </c>
      <c r="AX566" s="222" t="n"/>
      <c r="AY566" s="223" t="n"/>
      <c r="AZ566" s="52" t="n"/>
      <c r="BA566" s="137" t="inlineStr">
        <is>
          <t>Missing comment about Title update</t>
        </is>
      </c>
      <c r="BB566" s="138" t="inlineStr">
        <is>
          <t xml:space="preserve"> </t>
        </is>
      </c>
      <c r="BC566" s="52" t="n"/>
      <c r="BD566" s="219" t="n"/>
      <c r="BE566" s="219" t="n"/>
      <c r="BF566" s="219" t="n"/>
      <c r="BG566" s="120">
        <f>BF566+BE566+BD566</f>
        <v/>
      </c>
      <c r="BH566" s="217">
        <f>IF(LOWER(T566)="ILS",12,1)*BG566/VLOOKUP($T566,CPC_USDConversion_xlTbl[[Currency2]:[Units/1 USD]],2,FALSE)</f>
        <v/>
      </c>
      <c r="BI566" s="224">
        <f>BH566/VLOOKUP($S566,'CP$'!$B$5:$D$74,2,FALSE)</f>
        <v/>
      </c>
      <c r="BJ566" s="140" t="n">
        <v>120000</v>
      </c>
      <c r="BK566" s="140" t="n">
        <v>190000</v>
      </c>
      <c r="BL566" s="141">
        <f>IFERROR(U566/X566,"")</f>
        <v/>
      </c>
      <c r="BM566" s="141">
        <f>IFERROR(V566/X566,"")</f>
        <v/>
      </c>
      <c r="BN566" s="141">
        <f>IFERROR(W566/X566,"")</f>
        <v/>
      </c>
      <c r="BO566" s="141">
        <f>IFERROR(AA566/AD566,"")</f>
        <v/>
      </c>
      <c r="BP566" s="141">
        <f>IFERROR(AB566/AD566,"")</f>
        <v/>
      </c>
      <c r="BQ566" s="141">
        <f>IFERROR(AC566/AD566,"")</f>
        <v/>
      </c>
      <c r="BR566" s="119" t="n"/>
      <c r="BS566" s="119" t="n"/>
      <c r="BT566" s="119" t="n"/>
      <c r="BU566" s="119" t="n"/>
      <c r="BV566" s="119" t="n"/>
      <c r="BW566" s="119" t="n"/>
      <c r="BX566" s="119" t="n"/>
      <c r="BY566" s="119" t="n"/>
      <c r="BZ566" s="119" t="inlineStr">
        <is>
          <t>Employee</t>
        </is>
      </c>
      <c r="CA566" s="142" t="inlineStr">
        <is>
          <t>P44M</t>
        </is>
      </c>
      <c r="CB566" s="131" t="n">
        <v>1</v>
      </c>
      <c r="CC566" s="143">
        <f>IF(P566&gt;1,1,P566)*CB566</f>
        <v/>
      </c>
      <c r="CD566" s="143" t="n"/>
      <c r="CE566" s="222" t="n">
        <v>30887.76</v>
      </c>
      <c r="CF566" s="86" t="n"/>
      <c r="CG566" s="219" t="n">
        <v>185565.8536585366</v>
      </c>
      <c r="CH566" s="217">
        <f>IF(LOWER(T566)="ILS",12,1)*CG566/VLOOKUP($T566,CPC_USDConversion_xlTbl[[Currency2]:[Units/1 USD]],2,FALSE)</f>
        <v/>
      </c>
      <c r="CI566" s="225">
        <f>AF566</f>
        <v/>
      </c>
      <c r="CJ566" s="225">
        <f>IFERROR(CI566-CH566,"")</f>
        <v/>
      </c>
      <c r="CK566" s="140">
        <f>ROUND(AN566*CC566,-2)</f>
        <v/>
      </c>
      <c r="CL566" s="217">
        <f>CK566/VLOOKUP($T566,'USD Converstion'!$C$7:$D$174,2,FALSE)</f>
        <v/>
      </c>
      <c r="CM566" s="145">
        <f>IF(AD566&gt;X566,1,0)</f>
        <v/>
      </c>
      <c r="CN566" s="225">
        <f>IF(CM566&gt;0,AG566,0)</f>
        <v/>
      </c>
      <c r="CO566" s="225">
        <f>IF(CM566=0,0,AF566)</f>
        <v/>
      </c>
      <c r="CP566" s="146" t="n">
        <v>0</v>
      </c>
      <c r="CQ566" s="147" t="inlineStr">
        <is>
          <t>Regular</t>
        </is>
      </c>
      <c r="CR566" s="225">
        <f>AM566/VLOOKUP(T566,'USD Converstion'!$C$7:$D$174,2,FALSE)</f>
        <v/>
      </c>
      <c r="CS566" s="226">
        <f>AT566</f>
        <v/>
      </c>
      <c r="CT566" s="222" t="n">
        <v>0</v>
      </c>
      <c r="CU566" s="227" t="n"/>
      <c r="CV566" s="145">
        <f>IF(AX566&gt;0,1,0)</f>
        <v/>
      </c>
      <c r="CW566" s="145">
        <f>IF(AY566&gt;0,1,0)</f>
        <v/>
      </c>
      <c r="CX566" s="52" t="n">
        <v>0</v>
      </c>
      <c r="DM566">
        <f>IF(LOWER(T566)="ILS",12,1)*Y566/VLOOKUP($T566,CPC_USDConversion_xlTbl[[Currency2]:[Units/1 USD]],2,FALSE)</f>
        <v/>
      </c>
    </row>
    <row r="567">
      <c r="B567" s="113" t="n">
        <v>135018</v>
      </c>
      <c r="C567" s="113" t="n">
        <v>72837</v>
      </c>
      <c r="D567" s="113" t="n">
        <v>76854</v>
      </c>
      <c r="E567" s="114" t="inlineStr">
        <is>
          <t>Mac-Aurele Dzoudom</t>
        </is>
      </c>
      <c r="F567" s="152" t="inlineStr">
        <is>
          <t>Security Engineer</t>
        </is>
      </c>
      <c r="G567" s="113" t="inlineStr">
        <is>
          <t>EMEA SE</t>
        </is>
      </c>
      <c r="H567" s="113" t="inlineStr">
        <is>
          <t>Peter Sandkuijl</t>
        </is>
      </c>
      <c r="I567" s="113" t="inlineStr">
        <is>
          <t>Peter Sandkuijl</t>
        </is>
      </c>
      <c r="J567" s="114" t="inlineStr">
        <is>
          <t>Bruno Darmon</t>
        </is>
      </c>
      <c r="K567" s="114" t="inlineStr">
        <is>
          <t>Bruno Darmon</t>
        </is>
      </c>
      <c r="L567" s="113" t="inlineStr">
        <is>
          <t>EMEA Sales</t>
        </is>
      </c>
      <c r="M567" s="115" t="n">
        <v>1</v>
      </c>
      <c r="N567" s="151">
        <f>LEFT(CA567,3)</f>
        <v/>
      </c>
      <c r="O567" s="216" t="n">
        <v>43843</v>
      </c>
      <c r="P567" s="118">
        <f>($D$5-O567)/365</f>
        <v/>
      </c>
      <c r="Q567" s="119">
        <f>Q567</f>
        <v/>
      </c>
      <c r="R567" s="52" t="n"/>
      <c r="S567" s="120" t="inlineStr">
        <is>
          <t>Cameroon</t>
        </is>
      </c>
      <c r="T567" s="120" t="inlineStr">
        <is>
          <t>XAF</t>
        </is>
      </c>
      <c r="U567" s="120" t="n">
        <v>26509500</v>
      </c>
      <c r="V567" s="120" t="n">
        <v>4818481.818181817</v>
      </c>
      <c r="W567" s="120" t="n"/>
      <c r="X567" s="120">
        <f>W567+V567+U567</f>
        <v/>
      </c>
      <c r="Y567" s="121" t="n"/>
      <c r="Z567" s="121" t="n"/>
      <c r="AA567" s="122" t="n"/>
      <c r="AB567" s="122" t="n"/>
      <c r="AC567" s="122" t="n"/>
      <c r="AD567" s="123">
        <f>AC567+AB567+AA567</f>
        <v/>
      </c>
      <c r="AE567" s="124">
        <f>IFERROR(AD567/X567-1,"")</f>
        <v/>
      </c>
      <c r="AF567" s="217">
        <f>IF(LOWER(T567)="ILS",12,1)*X567/VLOOKUP($T567,CPC_USDConversion_xlTbl[[Currency2]:[Units/1 USD]],2,FALSE)</f>
        <v/>
      </c>
      <c r="AG567" s="217">
        <f>IF(LOWER(T567)="ILS",12,1)*AD567/VLOOKUP($T567,CPC_USDConversion_xlTbl[[Currency2]:[Units/1 USD]],2,FALSE)</f>
        <v/>
      </c>
      <c r="AH567" s="126">
        <f>AF567/VLOOKUP($S567,'CP$'!$B$5:$D$74,2,FALSE)</f>
        <v/>
      </c>
      <c r="AI567" s="126">
        <f>AG567/VLOOKUP($S567,'CP$'!$B$5:$D$74,2,FALSE)</f>
        <v/>
      </c>
      <c r="AJ567" s="52" t="n"/>
      <c r="AK567" s="127" t="inlineStr">
        <is>
          <t>Sales Variable</t>
        </is>
      </c>
      <c r="AL567" s="218" t="n"/>
      <c r="AM567" s="129" t="n"/>
      <c r="AN567" s="121" t="n"/>
      <c r="AO567" s="130" t="n"/>
      <c r="AP567" s="131">
        <f>IFERROR(AO567/AM567,"")</f>
        <v/>
      </c>
      <c r="AQ567" s="219">
        <f>AO567*CC567</f>
        <v/>
      </c>
      <c r="AR567" s="219" t="n"/>
      <c r="AS567" s="220">
        <f>AQ567-AR567</f>
        <v/>
      </c>
      <c r="AT567" s="217">
        <f>AS567/VLOOKUP($T567,'USD Converstion'!$C$7:$D$174,2,FALSE)</f>
        <v/>
      </c>
      <c r="AU567" s="52" t="n"/>
      <c r="AV567" s="221" t="n"/>
      <c r="AW567" s="222" t="n"/>
      <c r="AX567" s="222" t="n"/>
      <c r="AY567" s="223" t="n"/>
      <c r="AZ567" s="52" t="n"/>
      <c r="BA567" s="137" t="inlineStr">
        <is>
          <t>Contractor Extension comment is missing</t>
        </is>
      </c>
      <c r="BB567" s="138" t="inlineStr">
        <is>
          <t xml:space="preserve"> </t>
        </is>
      </c>
      <c r="BC567" s="52" t="n"/>
      <c r="BD567" s="219" t="n"/>
      <c r="BE567" s="219" t="n"/>
      <c r="BF567" s="219" t="n"/>
      <c r="BG567" s="120">
        <f>BF567+BE567+BD567</f>
        <v/>
      </c>
      <c r="BH567" s="217">
        <f>IF(LOWER(T567)="ILS",12,1)*BG567/VLOOKUP($T567,CPC_USDConversion_xlTbl[[Currency2]:[Units/1 USD]],2,FALSE)</f>
        <v/>
      </c>
      <c r="BI567" s="224">
        <f>BH567/VLOOKUP($S567,'CP$'!$B$5:$D$74,2,FALSE)</f>
        <v/>
      </c>
      <c r="BJ567" s="140" t="n">
        <v>21000000</v>
      </c>
      <c r="BK567" s="140" t="n">
        <v>30500000</v>
      </c>
      <c r="BL567" s="141">
        <f>IFERROR(U567/X567,"")</f>
        <v/>
      </c>
      <c r="BM567" s="141">
        <f>IFERROR(V567/X567,"")</f>
        <v/>
      </c>
      <c r="BN567" s="141">
        <f>IFERROR(W567/X567,"")</f>
        <v/>
      </c>
      <c r="BO567" s="141">
        <f>IFERROR(AA567/AD567,"")</f>
        <v/>
      </c>
      <c r="BP567" s="141">
        <f>IFERROR(AB567/AD567,"")</f>
        <v/>
      </c>
      <c r="BQ567" s="141">
        <f>IFERROR(AC567/AD567,"")</f>
        <v/>
      </c>
      <c r="BR567" s="119" t="n"/>
      <c r="BS567" s="119" t="n"/>
      <c r="BT567" s="119" t="n">
        <v>3</v>
      </c>
      <c r="BU567" s="119" t="n">
        <v>0</v>
      </c>
      <c r="BV567" s="119" t="n"/>
      <c r="BW567" s="119" t="n"/>
      <c r="BX567" s="119" t="n"/>
      <c r="BY567" s="119" t="n"/>
      <c r="BZ567" s="119" t="inlineStr">
        <is>
          <t>Contractor</t>
        </is>
      </c>
      <c r="CA567" s="142" t="inlineStr">
        <is>
          <t>E41P</t>
        </is>
      </c>
      <c r="CB567" s="131" t="n">
        <v>1</v>
      </c>
      <c r="CC567" s="143">
        <f>IF(P567&gt;1,1,P567)*CB567</f>
        <v/>
      </c>
      <c r="CD567" s="143" t="n"/>
      <c r="CE567" s="222" t="n"/>
      <c r="CF567" s="86" t="n"/>
      <c r="CG567" s="219" t="n">
        <v>25853858.53658537</v>
      </c>
      <c r="CH567" s="217">
        <f>IF(LOWER(T567)="ILS",12,1)*CG567/VLOOKUP($T567,CPC_USDConversion_xlTbl[[Currency2]:[Units/1 USD]],2,FALSE)</f>
        <v/>
      </c>
      <c r="CI567" s="225">
        <f>AF567</f>
        <v/>
      </c>
      <c r="CJ567" s="225">
        <f>IFERROR(CI567-CH567,"")</f>
        <v/>
      </c>
      <c r="CK567" s="140">
        <f>ROUND(AN567*CC567,-2)</f>
        <v/>
      </c>
      <c r="CL567" s="217">
        <f>CK567/VLOOKUP($T567,'USD Converstion'!$C$7:$D$174,2,FALSE)</f>
        <v/>
      </c>
      <c r="CM567" s="145">
        <f>IF(AD567&gt;X567,1,0)</f>
        <v/>
      </c>
      <c r="CN567" s="225">
        <f>IF(CM567&gt;0,AG567,0)</f>
        <v/>
      </c>
      <c r="CO567" s="225">
        <f>IF(CM567=0,0,AF567)</f>
        <v/>
      </c>
      <c r="CP567" s="146" t="n">
        <v>0</v>
      </c>
      <c r="CQ567" s="147" t="n">
        <v>0</v>
      </c>
      <c r="CR567" s="225">
        <f>AM567/VLOOKUP(T567,'USD Converstion'!$C$7:$D$174,2,FALSE)</f>
        <v/>
      </c>
      <c r="CS567" s="226">
        <f>AT567</f>
        <v/>
      </c>
      <c r="CT567" s="222" t="n">
        <v>0</v>
      </c>
      <c r="CU567" s="227" t="n">
        <v>0</v>
      </c>
      <c r="CV567" s="145">
        <f>IF(AX567&gt;0,1,0)</f>
        <v/>
      </c>
      <c r="CW567" s="145">
        <f>IF(AY567&gt;0,1,0)</f>
        <v/>
      </c>
      <c r="CX567" s="52" t="n">
        <v>0</v>
      </c>
      <c r="DM567">
        <f>IF(LOWER(T567)="ILS",12,1)*Y567/VLOOKUP($T567,CPC_USDConversion_xlTbl[[Currency2]:[Units/1 USD]],2,FALSE)</f>
        <v/>
      </c>
    </row>
    <row r="568">
      <c r="B568" s="113" t="n">
        <v>119677</v>
      </c>
      <c r="C568" s="113" t="n">
        <v>33747</v>
      </c>
      <c r="D568" s="113" t="n">
        <v>107417</v>
      </c>
      <c r="E568" s="114" t="inlineStr">
        <is>
          <t>Matthew Griffiths</t>
        </is>
      </c>
      <c r="F568" s="152" t="inlineStr">
        <is>
          <t>SE Manager, Channel &amp; SI</t>
        </is>
      </c>
      <c r="G568" s="113" t="inlineStr">
        <is>
          <t>Security Engineering, UK &amp; I</t>
        </is>
      </c>
      <c r="H568" s="113" t="inlineStr">
        <is>
          <t>Ian Porteous</t>
        </is>
      </c>
      <c r="I568" s="113" t="inlineStr">
        <is>
          <t>Peter Sandkuijl</t>
        </is>
      </c>
      <c r="J568" s="114" t="inlineStr">
        <is>
          <t>Bruno Darmon</t>
        </is>
      </c>
      <c r="K568" s="114" t="inlineStr">
        <is>
          <t>Bruno Darmon</t>
        </is>
      </c>
      <c r="L568" s="113" t="inlineStr">
        <is>
          <t>EMEA Sales</t>
        </is>
      </c>
      <c r="M568" s="115" t="n">
        <v>1</v>
      </c>
      <c r="N568" s="151">
        <f>LEFT(CA568,3)</f>
        <v/>
      </c>
      <c r="O568" s="216" t="n">
        <v>43277</v>
      </c>
      <c r="P568" s="118">
        <f>($D$5-O568)/365</f>
        <v/>
      </c>
      <c r="Q568" s="119">
        <f>Q568</f>
        <v/>
      </c>
      <c r="R568" s="52" t="n"/>
      <c r="S568" s="120" t="inlineStr">
        <is>
          <t>Great Britain</t>
        </is>
      </c>
      <c r="T568" s="120" t="inlineStr">
        <is>
          <t>GBP</t>
        </is>
      </c>
      <c r="U568" s="120" t="n">
        <v>119500</v>
      </c>
      <c r="V568" s="120" t="n">
        <v>20300</v>
      </c>
      <c r="W568" s="120" t="n"/>
      <c r="X568" s="120">
        <f>W568+V568+U568</f>
        <v/>
      </c>
      <c r="Y568" s="121" t="n"/>
      <c r="Z568" s="121" t="n"/>
      <c r="AA568" s="122" t="n">
        <v>997</v>
      </c>
      <c r="AB568" s="122" t="n">
        <v>0.9605475926475838</v>
      </c>
      <c r="AC568" s="122" t="n"/>
      <c r="AD568" s="123">
        <f>AC568+AB568+AA568</f>
        <v/>
      </c>
      <c r="AE568" s="124">
        <f>IFERROR(AD568/X568-1,"")</f>
        <v/>
      </c>
      <c r="AF568" s="217">
        <f>IF(LOWER(T568)="ILS",12,1)*X568/VLOOKUP($T568,CPC_USDConversion_xlTbl[[Currency2]:[Units/1 USD]],2,FALSE)</f>
        <v/>
      </c>
      <c r="AG568" s="217">
        <f>IF(LOWER(T568)="ILS",12,1)*AD568/VLOOKUP($T568,CPC_USDConversion_xlTbl[[Currency2]:[Units/1 USD]],2,FALSE)</f>
        <v/>
      </c>
      <c r="AH568" s="126">
        <f>AF568/VLOOKUP($S568,'CP$'!$B$5:$D$74,2,FALSE)</f>
        <v/>
      </c>
      <c r="AI568" s="126">
        <f>AG568/VLOOKUP($S568,'CP$'!$B$5:$D$74,2,FALSE)</f>
        <v/>
      </c>
      <c r="AJ568" s="52" t="n"/>
      <c r="AK568" s="127" t="inlineStr">
        <is>
          <t>Sales Variable</t>
        </is>
      </c>
      <c r="AL568" s="218" t="n"/>
      <c r="AM568" s="129" t="n"/>
      <c r="AN568" s="121" t="n"/>
      <c r="AO568" s="130" t="n"/>
      <c r="AP568" s="131">
        <f>IFERROR(AO568/AM568,"")</f>
        <v/>
      </c>
      <c r="AQ568" s="219">
        <f>AO568*CC568</f>
        <v/>
      </c>
      <c r="AR568" s="219" t="n"/>
      <c r="AS568" s="220">
        <f>AQ568-AR568</f>
        <v/>
      </c>
      <c r="AT568" s="217">
        <f>AS568/VLOOKUP($T568,'USD Converstion'!$C$7:$D$174,2,FALSE)</f>
        <v/>
      </c>
      <c r="AU568" s="52" t="n"/>
      <c r="AV568" s="221" t="n">
        <v>43957</v>
      </c>
      <c r="AW568" s="222" t="n">
        <v>19589.26213592233</v>
      </c>
      <c r="AX568" s="222" t="n"/>
      <c r="AY568" s="223" t="n"/>
      <c r="AZ568" s="52" t="n"/>
      <c r="BA568" s="137" t="inlineStr">
        <is>
          <t>January, 2021 - Organization change from Title:SE Team Leader, Yearly Salary:68000, Yearly Commission:17000, Total Compensation:85000 to Title:SE Manager, Channel &amp; SI, RSU:30000, Yearly Salary:88000, Yearly Commission:22000, Total Compensation:110000</t>
        </is>
      </c>
      <c r="BB568" s="138" t="inlineStr">
        <is>
          <t xml:space="preserve"> </t>
        </is>
      </c>
      <c r="BC568" s="52" t="n"/>
      <c r="BD568" s="219" t="n">
        <v>65000</v>
      </c>
      <c r="BE568" s="219" t="n">
        <v>16250</v>
      </c>
      <c r="BF568" s="219" t="n"/>
      <c r="BG568" s="120">
        <f>BF568+BE568+BD568</f>
        <v/>
      </c>
      <c r="BH568" s="217">
        <f>IF(LOWER(T568)="ILS",12,1)*BG568/VLOOKUP($T568,CPC_USDConversion_xlTbl[[Currency2]:[Units/1 USD]],2,FALSE)</f>
        <v/>
      </c>
      <c r="BI568" s="224">
        <f>BH568/VLOOKUP($S568,'CP$'!$B$5:$D$74,2,FALSE)</f>
        <v/>
      </c>
      <c r="BJ568" s="140" t="n">
        <v>80000</v>
      </c>
      <c r="BK568" s="140" t="n">
        <v>130000</v>
      </c>
      <c r="BL568" s="141">
        <f>IFERROR(U568/X568,"")</f>
        <v/>
      </c>
      <c r="BM568" s="141">
        <f>IFERROR(V568/X568,"")</f>
        <v/>
      </c>
      <c r="BN568" s="141">
        <f>IFERROR(W568/X568,"")</f>
        <v/>
      </c>
      <c r="BO568" s="141">
        <f>IFERROR(AA568/AD568,"")</f>
        <v/>
      </c>
      <c r="BP568" s="141">
        <f>IFERROR(AB568/AD568,"")</f>
        <v/>
      </c>
      <c r="BQ568" s="141">
        <f>IFERROR(AC568/AD568,"")</f>
        <v/>
      </c>
      <c r="BR568" s="119" t="n">
        <v>3</v>
      </c>
      <c r="BS568" s="119" t="n">
        <v>4</v>
      </c>
      <c r="BT568" s="119" t="n">
        <v>3</v>
      </c>
      <c r="BU568" s="119" t="n">
        <v>0</v>
      </c>
      <c r="BV568" s="119" t="n"/>
      <c r="BW568" s="119" t="n"/>
      <c r="BX568" s="119" t="n"/>
      <c r="BY568" s="119" t="n"/>
      <c r="BZ568" s="119" t="inlineStr">
        <is>
          <t>Employee</t>
        </is>
      </c>
      <c r="CA568" s="142" t="inlineStr">
        <is>
          <t>E41M</t>
        </is>
      </c>
      <c r="CB568" s="131" t="n">
        <v>1</v>
      </c>
      <c r="CC568" s="143">
        <f>IF(P568&gt;1,1,P568)*CB568</f>
        <v/>
      </c>
      <c r="CD568" s="143" t="n"/>
      <c r="CE568" s="222" t="n">
        <v>27655.32</v>
      </c>
      <c r="CF568" s="86" t="n"/>
      <c r="CG568" s="219" t="n">
        <v>83126.82926829268</v>
      </c>
      <c r="CH568" s="217">
        <f>IF(LOWER(T568)="ILS",12,1)*CG568/VLOOKUP($T568,CPC_USDConversion_xlTbl[[Currency2]:[Units/1 USD]],2,FALSE)</f>
        <v/>
      </c>
      <c r="CI568" s="225">
        <f>AF568</f>
        <v/>
      </c>
      <c r="CJ568" s="225">
        <f>IFERROR(CI568-CH568,"")</f>
        <v/>
      </c>
      <c r="CK568" s="140">
        <f>ROUND(AN568*CC568,-2)</f>
        <v/>
      </c>
      <c r="CL568" s="217">
        <f>CK568/VLOOKUP($T568,'USD Converstion'!$C$7:$D$174,2,FALSE)</f>
        <v/>
      </c>
      <c r="CM568" s="145">
        <f>IF(AD568&gt;X568,1,0)</f>
        <v/>
      </c>
      <c r="CN568" s="225">
        <f>IF(CM568&gt;0,AG568,0)</f>
        <v/>
      </c>
      <c r="CO568" s="225">
        <f>IF(CM568=0,0,AF568)</f>
        <v/>
      </c>
      <c r="CP568" s="146" t="n">
        <v>0</v>
      </c>
      <c r="CQ568" s="147" t="n">
        <v>0</v>
      </c>
      <c r="CR568" s="225">
        <f>AM568/VLOOKUP(T568,'USD Converstion'!$C$7:$D$174,2,FALSE)</f>
        <v/>
      </c>
      <c r="CS568" s="226">
        <f>AT568</f>
        <v/>
      </c>
      <c r="CT568" s="222" t="n">
        <v>0</v>
      </c>
      <c r="CU568" s="227" t="n">
        <v>0</v>
      </c>
      <c r="CV568" s="145">
        <f>IF(AX568&gt;0,1,0)</f>
        <v/>
      </c>
      <c r="CW568" s="145">
        <f>IF(AY568&gt;0,1,0)</f>
        <v/>
      </c>
      <c r="CX568" s="52" t="n">
        <v>0</v>
      </c>
      <c r="DM568">
        <f>IF(LOWER(T568)="ILS",12,1)*Y568/VLOOKUP($T568,CPC_USDConversion_xlTbl[[Currency2]:[Units/1 USD]],2,FALSE)</f>
        <v/>
      </c>
    </row>
    <row r="569">
      <c r="B569" s="113" t="n">
        <v>107000</v>
      </c>
      <c r="C569" s="113" t="n">
        <v>89202</v>
      </c>
      <c r="D569" s="113" t="n">
        <v>95924</v>
      </c>
      <c r="E569" s="114" t="inlineStr">
        <is>
          <t>Rudy Malka</t>
        </is>
      </c>
      <c r="F569" s="152" t="inlineStr">
        <is>
          <t>Security Engineer Team Leader Channel, GSI, Partner Alliance</t>
        </is>
      </c>
      <c r="G569" s="113" t="inlineStr">
        <is>
          <t>Security Engineering, SER</t>
        </is>
      </c>
      <c r="H569" s="113" t="inlineStr">
        <is>
          <t>David Gubiani</t>
        </is>
      </c>
      <c r="I569" s="113" t="inlineStr">
        <is>
          <t>Peter Sandkuijl</t>
        </is>
      </c>
      <c r="J569" s="114" t="inlineStr">
        <is>
          <t>Bruno Darmon</t>
        </is>
      </c>
      <c r="K569" s="114" t="inlineStr">
        <is>
          <t>Bruno Darmon</t>
        </is>
      </c>
      <c r="L569" s="113" t="inlineStr">
        <is>
          <t>EMEA Sales</t>
        </is>
      </c>
      <c r="M569" s="115" t="n">
        <v>1</v>
      </c>
      <c r="N569" s="151">
        <f>LEFT(CA569,3)</f>
        <v/>
      </c>
      <c r="O569" s="216" t="n">
        <v>43213</v>
      </c>
      <c r="P569" s="118">
        <f>($D$5-O569)/365</f>
        <v/>
      </c>
      <c r="Q569" s="119">
        <f>Q569</f>
        <v/>
      </c>
      <c r="R569" s="52" t="n"/>
      <c r="S569" s="120" t="inlineStr">
        <is>
          <t>France</t>
        </is>
      </c>
      <c r="T569" s="120" t="inlineStr">
        <is>
          <t>EUR</t>
        </is>
      </c>
      <c r="U569" s="120" t="n">
        <v>114500</v>
      </c>
      <c r="V569" s="120" t="n">
        <v>19390.90909090909</v>
      </c>
      <c r="W569" s="120" t="n"/>
      <c r="X569" s="120">
        <f>W569+V569+U569</f>
        <v/>
      </c>
      <c r="Y569" s="121" t="n"/>
      <c r="Z569" s="121" t="n"/>
      <c r="AA569" s="122" t="n"/>
      <c r="AB569" s="122" t="n"/>
      <c r="AC569" s="122" t="n"/>
      <c r="AD569" s="123">
        <f>AC569+AB569+AA569</f>
        <v/>
      </c>
      <c r="AE569" s="124">
        <f>IFERROR(AD569/X569-1,"")</f>
        <v/>
      </c>
      <c r="AF569" s="217">
        <f>IF(LOWER(T569)="ILS",12,1)*X569/VLOOKUP($T569,CPC_USDConversion_xlTbl[[Currency2]:[Units/1 USD]],2,FALSE)</f>
        <v/>
      </c>
      <c r="AG569" s="217">
        <f>IF(LOWER(T569)="ILS",12,1)*AD569/VLOOKUP($T569,CPC_USDConversion_xlTbl[[Currency2]:[Units/1 USD]],2,FALSE)</f>
        <v/>
      </c>
      <c r="AH569" s="126">
        <f>AF569/VLOOKUP($S569,'CP$'!$B$5:$D$74,2,FALSE)</f>
        <v/>
      </c>
      <c r="AI569" s="126">
        <f>AG569/VLOOKUP($S569,'CP$'!$B$5:$D$74,2,FALSE)</f>
        <v/>
      </c>
      <c r="AJ569" s="52" t="n"/>
      <c r="AK569" s="127" t="inlineStr">
        <is>
          <t>Sales Variable</t>
        </is>
      </c>
      <c r="AL569" s="218" t="n"/>
      <c r="AM569" s="129" t="n"/>
      <c r="AN569" s="121" t="n"/>
      <c r="AO569" s="130" t="n"/>
      <c r="AP569" s="131">
        <f>IFERROR(AO569/AM569,"")</f>
        <v/>
      </c>
      <c r="AQ569" s="219">
        <f>AO569*CC569</f>
        <v/>
      </c>
      <c r="AR569" s="219" t="n"/>
      <c r="AS569" s="220">
        <f>AQ569-AR569</f>
        <v/>
      </c>
      <c r="AT569" s="217">
        <f>AS569/VLOOKUP($T569,'USD Converstion'!$C$7:$D$174,2,FALSE)</f>
        <v/>
      </c>
      <c r="AU569" s="52" t="n"/>
      <c r="AV569" s="221" t="n">
        <v>43957</v>
      </c>
      <c r="AW569" s="222" t="n">
        <v>24410.18446601942</v>
      </c>
      <c r="AX569" s="222" t="n"/>
      <c r="AY569" s="223" t="n"/>
      <c r="AZ569" s="52" t="n"/>
      <c r="BA569" s="137" t="inlineStr">
        <is>
          <t>January, 2021 - Promotion change from JS:E51P to JS:E41M || January, 2021 - Organization change from Title:Security Engineer to Title:Security Engineer Team Leader Channel, GSI, Partner Alliance || May, 2020 - Compensation change to RSU:25000 || April, 2020 - Organization change from Team:Xavier Duros - System Engineering, Major Accounts, France to Team:Xavier Duros - SE France</t>
        </is>
      </c>
      <c r="BB569" s="138" t="inlineStr">
        <is>
          <t xml:space="preserve"> </t>
        </is>
      </c>
      <c r="BC569" s="52" t="n"/>
      <c r="BD569" s="219" t="n">
        <v>84000</v>
      </c>
      <c r="BE569" s="219" t="n">
        <v>21000</v>
      </c>
      <c r="BF569" s="219" t="n"/>
      <c r="BG569" s="120">
        <f>BF569+BE569+BD569</f>
        <v/>
      </c>
      <c r="BH569" s="217">
        <f>IF(LOWER(T569)="ILS",12,1)*BG569/VLOOKUP($T569,CPC_USDConversion_xlTbl[[Currency2]:[Units/1 USD]],2,FALSE)</f>
        <v/>
      </c>
      <c r="BI569" s="224">
        <f>BH569/VLOOKUP($S569,'CP$'!$B$5:$D$74,2,FALSE)</f>
        <v/>
      </c>
      <c r="BJ569" s="140" t="n">
        <v>90000</v>
      </c>
      <c r="BK569" s="140" t="n">
        <v>130000</v>
      </c>
      <c r="BL569" s="141">
        <f>IFERROR(U569/X569,"")</f>
        <v/>
      </c>
      <c r="BM569" s="141">
        <f>IFERROR(V569/X569,"")</f>
        <v/>
      </c>
      <c r="BN569" s="141">
        <f>IFERROR(W569/X569,"")</f>
        <v/>
      </c>
      <c r="BO569" s="141">
        <f>IFERROR(AA569/AD569,"")</f>
        <v/>
      </c>
      <c r="BP569" s="141">
        <f>IFERROR(AB569/AD569,"")</f>
        <v/>
      </c>
      <c r="BQ569" s="141">
        <f>IFERROR(AC569/AD569,"")</f>
        <v/>
      </c>
      <c r="BR569" s="119" t="n">
        <v>3</v>
      </c>
      <c r="BS569" s="119" t="n">
        <v>4</v>
      </c>
      <c r="BT569" s="119" t="n">
        <v>3</v>
      </c>
      <c r="BU569" s="119" t="n">
        <v>0</v>
      </c>
      <c r="BV569" s="119" t="n"/>
      <c r="BW569" s="119" t="n"/>
      <c r="BX569" s="119" t="n"/>
      <c r="BY569" s="119" t="n"/>
      <c r="BZ569" s="119" t="inlineStr">
        <is>
          <t>Employee</t>
        </is>
      </c>
      <c r="CA569" s="142" t="inlineStr">
        <is>
          <t>E41M</t>
        </is>
      </c>
      <c r="CB569" s="131" t="n">
        <v>1</v>
      </c>
      <c r="CC569" s="143">
        <f>IF(P569&gt;1,1,P569)*CB569</f>
        <v/>
      </c>
      <c r="CD569" s="143" t="n"/>
      <c r="CE569" s="222" t="n">
        <v>44056.96</v>
      </c>
      <c r="CF569" s="86" t="n"/>
      <c r="CG569" s="219" t="n">
        <v>102639.0243902439</v>
      </c>
      <c r="CH569" s="217">
        <f>IF(LOWER(T569)="ILS",12,1)*CG569/VLOOKUP($T569,CPC_USDConversion_xlTbl[[Currency2]:[Units/1 USD]],2,FALSE)</f>
        <v/>
      </c>
      <c r="CI569" s="225">
        <f>AF569</f>
        <v/>
      </c>
      <c r="CJ569" s="225">
        <f>IFERROR(CI569-CH569,"")</f>
        <v/>
      </c>
      <c r="CK569" s="140">
        <f>ROUND(AN569*CC569,-2)</f>
        <v/>
      </c>
      <c r="CL569" s="217">
        <f>CK569/VLOOKUP($T569,'USD Converstion'!$C$7:$D$174,2,FALSE)</f>
        <v/>
      </c>
      <c r="CM569" s="145">
        <f>IF(AD569&gt;X569,1,0)</f>
        <v/>
      </c>
      <c r="CN569" s="225">
        <f>IF(CM569&gt;0,AG569,0)</f>
        <v/>
      </c>
      <c r="CO569" s="225">
        <f>IF(CM569=0,0,AF569)</f>
        <v/>
      </c>
      <c r="CP569" s="146" t="n">
        <v>0</v>
      </c>
      <c r="CQ569" s="147" t="n">
        <v>0</v>
      </c>
      <c r="CR569" s="225">
        <f>AM569/VLOOKUP(T569,'USD Converstion'!$C$7:$D$174,2,FALSE)</f>
        <v/>
      </c>
      <c r="CS569" s="226">
        <f>AT569</f>
        <v/>
      </c>
      <c r="CT569" s="222" t="n">
        <v>0</v>
      </c>
      <c r="CU569" s="227" t="n">
        <v>0</v>
      </c>
      <c r="CV569" s="145">
        <f>IF(AX569&gt;0,1,0)</f>
        <v/>
      </c>
      <c r="CW569" s="145">
        <f>IF(AY569&gt;0,1,0)</f>
        <v/>
      </c>
      <c r="CX569" s="52" t="n">
        <v>0</v>
      </c>
      <c r="DM569">
        <f>IF(LOWER(T569)="ILS",12,1)*Y569/VLOOKUP($T569,CPC_USDConversion_xlTbl[[Currency2]:[Units/1 USD]],2,FALSE)</f>
        <v/>
      </c>
    </row>
    <row r="570">
      <c r="B570" s="113" t="n">
        <v>118022</v>
      </c>
      <c r="C570" s="113" t="n">
        <v>1088080</v>
      </c>
      <c r="D570" s="113" t="n">
        <v>116934</v>
      </c>
      <c r="E570" s="114" t="inlineStr">
        <is>
          <t>Pierre Bontoux</t>
        </is>
      </c>
      <c r="F570" s="152" t="inlineStr">
        <is>
          <t>Territory Account Manager</t>
        </is>
      </c>
      <c r="G570" s="113" t="inlineStr">
        <is>
          <t>Switzerland and Austria (Alps)</t>
        </is>
      </c>
      <c r="H570" s="113" t="inlineStr">
        <is>
          <t>Sonja Meindl</t>
        </is>
      </c>
      <c r="I570" s="113" t="inlineStr">
        <is>
          <t>Lothar Geuenich</t>
        </is>
      </c>
      <c r="J570" s="114" t="inlineStr">
        <is>
          <t>Thorsten Freitag</t>
        </is>
      </c>
      <c r="K570" s="114" t="inlineStr">
        <is>
          <t>Bruno Darmon</t>
        </is>
      </c>
      <c r="L570" s="113" t="inlineStr">
        <is>
          <t>EMEA Sales</t>
        </is>
      </c>
      <c r="M570" s="115" t="n">
        <v>1</v>
      </c>
      <c r="N570" s="151">
        <f>LEFT(CA570,3)</f>
        <v/>
      </c>
      <c r="O570" s="216" t="n">
        <v>43922</v>
      </c>
      <c r="P570" s="118">
        <f>($D$5-O570)/365</f>
        <v/>
      </c>
      <c r="Q570" s="119">
        <f>Q570</f>
        <v/>
      </c>
      <c r="R570" s="52" t="n"/>
      <c r="S570" s="120" t="inlineStr">
        <is>
          <t>Switzerland</t>
        </is>
      </c>
      <c r="T570" s="120" t="inlineStr">
        <is>
          <t>CHF</t>
        </is>
      </c>
      <c r="U570" s="120" t="n">
        <v>122000</v>
      </c>
      <c r="V570" s="120" t="n">
        <v>54845.45454545454</v>
      </c>
      <c r="W570" s="120" t="n"/>
      <c r="X570" s="120">
        <f>W570+V570+U570</f>
        <v/>
      </c>
      <c r="Y570" s="121" t="n"/>
      <c r="Z570" s="121" t="n"/>
      <c r="AA570" s="122" t="n"/>
      <c r="AB570" s="122" t="n"/>
      <c r="AC570" s="122" t="n"/>
      <c r="AD570" s="123">
        <f>AC570+AB570+AA570</f>
        <v/>
      </c>
      <c r="AE570" s="124">
        <f>IFERROR(AD570/X570-1,"")</f>
        <v/>
      </c>
      <c r="AF570" s="217">
        <f>IF(LOWER(T570)="ILS",12,1)*X570/VLOOKUP($T570,CPC_USDConversion_xlTbl[[Currency2]:[Units/1 USD]],2,FALSE)</f>
        <v/>
      </c>
      <c r="AG570" s="217">
        <f>IF(LOWER(T570)="ILS",12,1)*AD570/VLOOKUP($T570,CPC_USDConversion_xlTbl[[Currency2]:[Units/1 USD]],2,FALSE)</f>
        <v/>
      </c>
      <c r="AH570" s="126">
        <f>AF570/VLOOKUP($S570,'CP$'!$B$5:$D$74,2,FALSE)</f>
        <v/>
      </c>
      <c r="AI570" s="126">
        <f>AG570/VLOOKUP($S570,'CP$'!$B$5:$D$74,2,FALSE)</f>
        <v/>
      </c>
      <c r="AJ570" s="52" t="n"/>
      <c r="AK570" s="127" t="inlineStr">
        <is>
          <t>Sales Variable</t>
        </is>
      </c>
      <c r="AL570" s="218" t="n"/>
      <c r="AM570" s="129" t="n"/>
      <c r="AN570" s="121" t="n"/>
      <c r="AO570" s="130" t="n"/>
      <c r="AP570" s="131">
        <f>IFERROR(AO570/AM570,"")</f>
        <v/>
      </c>
      <c r="AQ570" s="219">
        <f>AO570*CC570</f>
        <v/>
      </c>
      <c r="AR570" s="219" t="n"/>
      <c r="AS570" s="220">
        <f>AQ570-AR570</f>
        <v/>
      </c>
      <c r="AT570" s="217">
        <f>AS570/VLOOKUP($T570,'USD Converstion'!$C$7:$D$174,2,FALSE)</f>
        <v/>
      </c>
      <c r="AU570" s="52" t="n"/>
      <c r="AV570" s="221" t="n"/>
      <c r="AW570" s="222" t="n"/>
      <c r="AX570" s="222" t="n"/>
      <c r="AY570" s="223" t="n"/>
      <c r="AZ570" s="52" t="n"/>
      <c r="BA570" s="137" t="inlineStr">
        <is>
          <t>Title update comment is missing</t>
        </is>
      </c>
      <c r="BB570" s="138" t="inlineStr">
        <is>
          <t xml:space="preserve"> </t>
        </is>
      </c>
      <c r="BC570" s="52" t="n"/>
      <c r="BD570" s="219" t="n"/>
      <c r="BE570" s="219" t="n"/>
      <c r="BF570" s="219" t="n"/>
      <c r="BG570" s="120">
        <f>BF570+BE570+BD570</f>
        <v/>
      </c>
      <c r="BH570" s="217">
        <f>IF(LOWER(T570)="ILS",12,1)*BG570/VLOOKUP($T570,CPC_USDConversion_xlTbl[[Currency2]:[Units/1 USD]],2,FALSE)</f>
        <v/>
      </c>
      <c r="BI570" s="224">
        <f>BH570/VLOOKUP($S570,'CP$'!$B$5:$D$74,2,FALSE)</f>
        <v/>
      </c>
      <c r="BJ570" s="140" t="n">
        <v>170000</v>
      </c>
      <c r="BK570" s="140" t="n">
        <v>255000</v>
      </c>
      <c r="BL570" s="141">
        <f>IFERROR(U570/X570,"")</f>
        <v/>
      </c>
      <c r="BM570" s="141">
        <f>IFERROR(V570/X570,"")</f>
        <v/>
      </c>
      <c r="BN570" s="141">
        <f>IFERROR(W570/X570,"")</f>
        <v/>
      </c>
      <c r="BO570" s="141">
        <f>IFERROR(AA570/AD570,"")</f>
        <v/>
      </c>
      <c r="BP570" s="141">
        <f>IFERROR(AB570/AD570,"")</f>
        <v/>
      </c>
      <c r="BQ570" s="141">
        <f>IFERROR(AC570/AD570,"")</f>
        <v/>
      </c>
      <c r="BR570" s="119" t="n"/>
      <c r="BS570" s="119" t="n"/>
      <c r="BT570" s="119" t="n">
        <v>3</v>
      </c>
      <c r="BU570" s="119" t="n"/>
      <c r="BV570" s="119" t="n"/>
      <c r="BW570" s="119" t="n"/>
      <c r="BX570" s="119" t="n"/>
      <c r="BY570" s="119" t="n"/>
      <c r="BZ570" s="119" t="inlineStr">
        <is>
          <t>Employee</t>
        </is>
      </c>
      <c r="CA570" s="142" t="inlineStr">
        <is>
          <t>S43P</t>
        </is>
      </c>
      <c r="CB570" s="131" t="n">
        <v>1</v>
      </c>
      <c r="CC570" s="143">
        <f>IF(P570&gt;1,1,P570)*CB570</f>
        <v/>
      </c>
      <c r="CD570" s="143" t="n"/>
      <c r="CE570" s="222" t="n"/>
      <c r="CF570" s="86" t="n"/>
      <c r="CG570" s="219" t="n">
        <v>146541.4634146342</v>
      </c>
      <c r="CH570" s="217">
        <f>IF(LOWER(T570)="ILS",12,1)*CG570/VLOOKUP($T570,CPC_USDConversion_xlTbl[[Currency2]:[Units/1 USD]],2,FALSE)</f>
        <v/>
      </c>
      <c r="CI570" s="225">
        <f>AF570</f>
        <v/>
      </c>
      <c r="CJ570" s="225">
        <f>IFERROR(CI570-CH570,"")</f>
        <v/>
      </c>
      <c r="CK570" s="140">
        <f>ROUND(AN570*CC570,-2)</f>
        <v/>
      </c>
      <c r="CL570" s="217">
        <f>CK570/VLOOKUP($T570,'USD Converstion'!$C$7:$D$174,2,FALSE)</f>
        <v/>
      </c>
      <c r="CM570" s="145">
        <f>IF(AD570&gt;X570,1,0)</f>
        <v/>
      </c>
      <c r="CN570" s="225">
        <f>IF(CM570&gt;0,AG570,0)</f>
        <v/>
      </c>
      <c r="CO570" s="225">
        <f>IF(CM570=0,0,AF570)</f>
        <v/>
      </c>
      <c r="CP570" s="146" t="n">
        <v>0</v>
      </c>
      <c r="CQ570" s="147" t="inlineStr">
        <is>
          <t>Regular</t>
        </is>
      </c>
      <c r="CR570" s="225">
        <f>AM570/VLOOKUP(T570,'USD Converstion'!$C$7:$D$174,2,FALSE)</f>
        <v/>
      </c>
      <c r="CS570" s="226">
        <f>AT570</f>
        <v/>
      </c>
      <c r="CT570" s="222" t="n">
        <v>0</v>
      </c>
      <c r="CU570" s="227" t="n"/>
      <c r="CV570" s="145">
        <f>IF(AX570&gt;0,1,0)</f>
        <v/>
      </c>
      <c r="CW570" s="145">
        <f>IF(AY570&gt;0,1,0)</f>
        <v/>
      </c>
      <c r="CX570" s="52" t="n">
        <v>0</v>
      </c>
      <c r="DM570">
        <f>IF(LOWER(T570)="ILS",12,1)*Y570/VLOOKUP($T570,CPC_USDConversion_xlTbl[[Currency2]:[Units/1 USD]],2,FALSE)</f>
        <v/>
      </c>
    </row>
    <row r="571">
      <c r="B571" s="113" t="n">
        <v>123696</v>
      </c>
      <c r="C571" s="113" t="n">
        <v>74589</v>
      </c>
      <c r="D571" s="113" t="n">
        <v>121464</v>
      </c>
      <c r="E571" s="114" t="inlineStr">
        <is>
          <t>Dmitrii Shabunevich</t>
        </is>
      </c>
      <c r="F571" s="152" t="inlineStr">
        <is>
          <t>Software Developer</t>
        </is>
      </c>
      <c r="G571" s="113" t="inlineStr">
        <is>
          <t>Minsk Development Center</t>
        </is>
      </c>
      <c r="H571" s="113" t="inlineStr">
        <is>
          <t>Borce Jakimovski</t>
        </is>
      </c>
      <c r="I571" s="113" t="inlineStr">
        <is>
          <t>Borce Jakimovski</t>
        </is>
      </c>
      <c r="J571" s="114" t="inlineStr">
        <is>
          <t>Neatsun Ziv</t>
        </is>
      </c>
      <c r="K571" s="114" t="inlineStr">
        <is>
          <t>Dorit Dor</t>
        </is>
      </c>
      <c r="L571" s="113" t="inlineStr">
        <is>
          <t>Products - R&amp;D</t>
        </is>
      </c>
      <c r="M571" s="115" t="n">
        <v>1</v>
      </c>
      <c r="N571" s="151">
        <f>LEFT(CA571,3)</f>
        <v/>
      </c>
      <c r="O571" s="216" t="n">
        <v>44032</v>
      </c>
      <c r="P571" s="118">
        <f>($D$5-O571)/365</f>
        <v/>
      </c>
      <c r="Q571" s="119">
        <f>Q571</f>
        <v/>
      </c>
      <c r="R571" s="52" t="n"/>
      <c r="S571" s="120" t="inlineStr">
        <is>
          <t>Belarus</t>
        </is>
      </c>
      <c r="T571" s="120" t="inlineStr">
        <is>
          <t>USD</t>
        </is>
      </c>
      <c r="U571" s="120" t="n">
        <v>51500</v>
      </c>
      <c r="V571" s="120" t="n"/>
      <c r="W571" s="120" t="n"/>
      <c r="X571" s="120">
        <f>W571+V571+U571</f>
        <v/>
      </c>
      <c r="Y571" s="121" t="n"/>
      <c r="Z571" s="121" t="n"/>
      <c r="AA571" s="122" t="n"/>
      <c r="AB571" s="122" t="n"/>
      <c r="AC571" s="122" t="n"/>
      <c r="AD571" s="123">
        <f>AC571+AB571+AA571</f>
        <v/>
      </c>
      <c r="AE571" s="124">
        <f>IFERROR(AD571/X571-1,"")</f>
        <v/>
      </c>
      <c r="AF571" s="217">
        <f>IF(LOWER(T571)="ILS",12,1)*X571/VLOOKUP($T571,CPC_USDConversion_xlTbl[[Currency2]:[Units/1 USD]],2,FALSE)</f>
        <v/>
      </c>
      <c r="AG571" s="217">
        <f>IF(LOWER(T571)="ILS",12,1)*AD571/VLOOKUP($T571,CPC_USDConversion_xlTbl[[Currency2]:[Units/1 USD]],2,FALSE)</f>
        <v/>
      </c>
      <c r="AH571" s="126">
        <f>AF571/VLOOKUP($S571,'CP$'!$B$5:$D$74,2,FALSE)</f>
        <v/>
      </c>
      <c r="AI571" s="126">
        <f>AG571/VLOOKUP($S571,'CP$'!$B$5:$D$74,2,FALSE)</f>
        <v/>
      </c>
      <c r="AJ571" s="52" t="n"/>
      <c r="AK571" s="127" t="inlineStr">
        <is>
          <t>Regular</t>
        </is>
      </c>
      <c r="AL571" s="218" t="n"/>
      <c r="AM571" s="129" t="n"/>
      <c r="AN571" s="121" t="n"/>
      <c r="AO571" s="130" t="n"/>
      <c r="AP571" s="131">
        <f>IFERROR(AO571/AM571,"")</f>
        <v/>
      </c>
      <c r="AQ571" s="219">
        <f>AO571*CC571</f>
        <v/>
      </c>
      <c r="AR571" s="219" t="n"/>
      <c r="AS571" s="220">
        <f>AQ571-AR571</f>
        <v/>
      </c>
      <c r="AT571" s="217">
        <f>AS571/VLOOKUP($T571,'USD Converstion'!$C$7:$D$174,2,FALSE)</f>
        <v/>
      </c>
      <c r="AU571" s="52" t="n"/>
      <c r="AV571" s="221" t="n"/>
      <c r="AW571" s="222" t="n"/>
      <c r="AX571" s="222" t="n"/>
      <c r="AY571" s="223" t="n"/>
      <c r="AZ571" s="52" t="n"/>
      <c r="BA571" s="137" t="inlineStr">
        <is>
          <t>Missing comment about ULOA</t>
        </is>
      </c>
      <c r="BB571" s="138" t="inlineStr">
        <is>
          <t xml:space="preserve"> </t>
        </is>
      </c>
      <c r="BC571" s="52" t="n"/>
      <c r="BD571" s="219" t="n"/>
      <c r="BE571" s="219" t="n"/>
      <c r="BF571" s="219" t="n"/>
      <c r="BG571" s="120">
        <f>BF571+BE571+BD571</f>
        <v/>
      </c>
      <c r="BH571" s="217">
        <f>IF(LOWER(T571)="ILS",12,1)*BG571/VLOOKUP($T571,CPC_USDConversion_xlTbl[[Currency2]:[Units/1 USD]],2,FALSE)</f>
        <v/>
      </c>
      <c r="BI571" s="224">
        <f>BH571/VLOOKUP($S571,'CP$'!$B$5:$D$74,2,FALSE)</f>
        <v/>
      </c>
      <c r="BJ571" s="140" t="n">
        <v>20000</v>
      </c>
      <c r="BK571" s="140" t="n">
        <v>44000</v>
      </c>
      <c r="BL571" s="141">
        <f>IFERROR(U571/X571,"")</f>
        <v/>
      </c>
      <c r="BM571" s="141">
        <f>IFERROR(V571/X571,"")</f>
        <v/>
      </c>
      <c r="BN571" s="141">
        <f>IFERROR(W571/X571,"")</f>
        <v/>
      </c>
      <c r="BO571" s="141">
        <f>IFERROR(AA571/AD571,"")</f>
        <v/>
      </c>
      <c r="BP571" s="141">
        <f>IFERROR(AB571/AD571,"")</f>
        <v/>
      </c>
      <c r="BQ571" s="141">
        <f>IFERROR(AC571/AD571,"")</f>
        <v/>
      </c>
      <c r="BR571" s="119" t="n"/>
      <c r="BS571" s="119" t="n"/>
      <c r="BT571" s="119" t="n"/>
      <c r="BU571" s="119" t="n"/>
      <c r="BV571" s="119" t="n"/>
      <c r="BW571" s="119" t="n"/>
      <c r="BX571" s="119" t="n"/>
      <c r="BY571" s="119" t="n"/>
      <c r="BZ571" s="119" t="inlineStr">
        <is>
          <t>Employee</t>
        </is>
      </c>
      <c r="CA571" s="142" t="inlineStr">
        <is>
          <t>D51P</t>
        </is>
      </c>
      <c r="CB571" s="131" t="n">
        <v>0.33</v>
      </c>
      <c r="CC571" s="143">
        <f>IF(P571&gt;1,1,P571)*CB571</f>
        <v/>
      </c>
      <c r="CD571" s="143" t="n"/>
      <c r="CE571" s="222" t="n"/>
      <c r="CF571" s="86" t="n"/>
      <c r="CG571" s="219" t="n">
        <v>32980.48780487805</v>
      </c>
      <c r="CH571" s="217">
        <f>IF(LOWER(T571)="ILS",12,1)*CG571/VLOOKUP($T571,CPC_USDConversion_xlTbl[[Currency2]:[Units/1 USD]],2,FALSE)</f>
        <v/>
      </c>
      <c r="CI571" s="225">
        <f>AF571</f>
        <v/>
      </c>
      <c r="CJ571" s="225">
        <f>IFERROR(CI571-CH571,"")</f>
        <v/>
      </c>
      <c r="CK571" s="140">
        <f>ROUND(AN571*CC571,-2)</f>
        <v/>
      </c>
      <c r="CL571" s="217">
        <f>CK571/VLOOKUP($T571,'USD Converstion'!$C$7:$D$174,2,FALSE)</f>
        <v/>
      </c>
      <c r="CM571" s="145">
        <f>IF(AD571&gt;X571,1,0)</f>
        <v/>
      </c>
      <c r="CN571" s="225">
        <f>IF(CM571&gt;0,AG571,0)</f>
        <v/>
      </c>
      <c r="CO571" s="225">
        <f>IF(CM571=0,0,AF571)</f>
        <v/>
      </c>
      <c r="CP571" s="146" t="n">
        <v>0</v>
      </c>
      <c r="CQ571" s="147" t="inlineStr">
        <is>
          <t>Regular</t>
        </is>
      </c>
      <c r="CR571" s="225">
        <f>AM571/VLOOKUP(T571,'USD Converstion'!$C$7:$D$174,2,FALSE)</f>
        <v/>
      </c>
      <c r="CS571" s="226">
        <f>AT571</f>
        <v/>
      </c>
      <c r="CT571" s="222" t="n">
        <v>0</v>
      </c>
      <c r="CU571" s="227" t="n"/>
      <c r="CV571" s="145">
        <f>IF(AX571&gt;0,1,0)</f>
        <v/>
      </c>
      <c r="CW571" s="145">
        <f>IF(AY571&gt;0,1,0)</f>
        <v/>
      </c>
      <c r="CX571" s="52" t="n">
        <v>0</v>
      </c>
      <c r="DM571">
        <f>IF(LOWER(T571)="ILS",12,1)*Y571/VLOOKUP($T571,CPC_USDConversion_xlTbl[[Currency2]:[Units/1 USD]],2,FALSE)</f>
        <v/>
      </c>
    </row>
    <row r="572">
      <c r="B572" s="113" t="n">
        <v>132363</v>
      </c>
      <c r="C572" s="113" t="n">
        <v>82544</v>
      </c>
      <c r="D572" s="113" t="n">
        <v>37671</v>
      </c>
      <c r="E572" s="114" t="inlineStr">
        <is>
          <t>David Petersson</t>
        </is>
      </c>
      <c r="F572" s="152" t="inlineStr">
        <is>
          <t>QA Engineer</t>
        </is>
      </c>
      <c r="G572" s="113" t="inlineStr">
        <is>
          <t>Data Protection Group intl</t>
        </is>
      </c>
      <c r="H572" s="113" t="inlineStr">
        <is>
          <t>Assaf Koren</t>
        </is>
      </c>
      <c r="I572" s="113" t="inlineStr">
        <is>
          <t>Ilan Moshkovich</t>
        </is>
      </c>
      <c r="J572" s="114" t="inlineStr">
        <is>
          <t>Neatsun Ziv</t>
        </is>
      </c>
      <c r="K572" s="114" t="inlineStr">
        <is>
          <t>Dorit Dor</t>
        </is>
      </c>
      <c r="L572" s="113" t="inlineStr">
        <is>
          <t>Products - R&amp;D</t>
        </is>
      </c>
      <c r="M572" s="115" t="n">
        <v>1</v>
      </c>
      <c r="N572" s="151">
        <f>LEFT(CA572,3)</f>
        <v/>
      </c>
      <c r="O572" s="216" t="n">
        <v>42376</v>
      </c>
      <c r="P572" s="118">
        <f>($D$5-O572)/365</f>
        <v/>
      </c>
      <c r="Q572" s="119">
        <f>Q572</f>
        <v/>
      </c>
      <c r="R572" s="52" t="n"/>
      <c r="S572" s="120" t="inlineStr">
        <is>
          <t>Sweden</t>
        </is>
      </c>
      <c r="T572" s="120" t="inlineStr">
        <is>
          <t>SEK</t>
        </is>
      </c>
      <c r="U572" s="120" t="n">
        <v>499500</v>
      </c>
      <c r="V572" s="120" t="n"/>
      <c r="W572" s="120" t="n"/>
      <c r="X572" s="120">
        <f>W572+V572+U572</f>
        <v/>
      </c>
      <c r="Y572" s="121" t="n"/>
      <c r="Z572" s="121" t="n"/>
      <c r="AA572" s="122" t="n"/>
      <c r="AB572" s="122" t="n"/>
      <c r="AC572" s="122" t="n"/>
      <c r="AD572" s="123">
        <f>AC572+AB572+AA572</f>
        <v/>
      </c>
      <c r="AE572" s="124">
        <f>IFERROR(AD572/X572-1,"")</f>
        <v/>
      </c>
      <c r="AF572" s="217">
        <f>IF(LOWER(T572)="ILS",12,1)*X572/VLOOKUP($T572,CPC_USDConversion_xlTbl[[Currency2]:[Units/1 USD]],2,FALSE)</f>
        <v/>
      </c>
      <c r="AG572" s="217">
        <f>IF(LOWER(T572)="ILS",12,1)*AD572/VLOOKUP($T572,CPC_USDConversion_xlTbl[[Currency2]:[Units/1 USD]],2,FALSE)</f>
        <v/>
      </c>
      <c r="AH572" s="126">
        <f>AF572/VLOOKUP($S572,'CP$'!$B$5:$D$74,2,FALSE)</f>
        <v/>
      </c>
      <c r="AI572" s="126">
        <f>AG572/VLOOKUP($S572,'CP$'!$B$5:$D$74,2,FALSE)</f>
        <v/>
      </c>
      <c r="AJ572" s="52" t="n"/>
      <c r="AK572" s="127" t="inlineStr">
        <is>
          <t>Regular</t>
        </is>
      </c>
      <c r="AL572" s="218" t="n">
        <v>25000</v>
      </c>
      <c r="AM572" s="129" t="n"/>
      <c r="AN572" s="121" t="n"/>
      <c r="AO572" s="130" t="n"/>
      <c r="AP572" s="131">
        <f>IFERROR(AO572/AM572,"")</f>
        <v/>
      </c>
      <c r="AQ572" s="219">
        <f>AO572*CC572</f>
        <v/>
      </c>
      <c r="AR572" s="219" t="n"/>
      <c r="AS572" s="220">
        <f>AQ572-AR572</f>
        <v/>
      </c>
      <c r="AT572" s="217">
        <f>AS572/VLOOKUP($T572,'USD Converstion'!$C$7:$D$174,2,FALSE)</f>
        <v/>
      </c>
      <c r="AU572" s="52" t="n"/>
      <c r="AV572" s="221" t="n">
        <v>43223</v>
      </c>
      <c r="AW572" s="222" t="n">
        <v>8921.563106796117</v>
      </c>
      <c r="AX572" s="222" t="n"/>
      <c r="AY572" s="223" t="n"/>
      <c r="AZ572" s="52" t="n"/>
      <c r="BA572" s="137" t="inlineStr">
        <is>
          <t>February, 2021 - Compensation change from Yearly Salary:375000, Total Compensation:375000 to Yearly Salary:392000, Total Compensation:392000</t>
        </is>
      </c>
      <c r="BB572" s="138" t="inlineStr">
        <is>
          <t xml:space="preserve"> </t>
        </is>
      </c>
      <c r="BC572" s="52" t="n"/>
      <c r="BD572" s="219" t="n">
        <v>375000</v>
      </c>
      <c r="BE572" s="219" t="n"/>
      <c r="BF572" s="219" t="n"/>
      <c r="BG572" s="120">
        <f>BF572+BE572+BD572</f>
        <v/>
      </c>
      <c r="BH572" s="217">
        <f>IF(LOWER(T572)="ILS",12,1)*BG572/VLOOKUP($T572,CPC_USDConversion_xlTbl[[Currency2]:[Units/1 USD]],2,FALSE)</f>
        <v/>
      </c>
      <c r="BI572" s="224">
        <f>BH572/VLOOKUP($S572,'CP$'!$B$5:$D$74,2,FALSE)</f>
        <v/>
      </c>
      <c r="BJ572" s="140" t="n">
        <v>375000</v>
      </c>
      <c r="BK572" s="140" t="n">
        <v>500000</v>
      </c>
      <c r="BL572" s="141">
        <f>IFERROR(U572/X572,"")</f>
        <v/>
      </c>
      <c r="BM572" s="141">
        <f>IFERROR(V572/X572,"")</f>
        <v/>
      </c>
      <c r="BN572" s="141">
        <f>IFERROR(W572/X572,"")</f>
        <v/>
      </c>
      <c r="BO572" s="141">
        <f>IFERROR(AA572/AD572,"")</f>
        <v/>
      </c>
      <c r="BP572" s="141">
        <f>IFERROR(AB572/AD572,"")</f>
        <v/>
      </c>
      <c r="BQ572" s="141">
        <f>IFERROR(AC572/AD572,"")</f>
        <v/>
      </c>
      <c r="BR572" s="119" t="n">
        <v>3</v>
      </c>
      <c r="BS572" s="119" t="n">
        <v>2</v>
      </c>
      <c r="BT572" s="119" t="n">
        <v>3</v>
      </c>
      <c r="BU572" s="119" t="n"/>
      <c r="BV572" s="119" t="n"/>
      <c r="BW572" s="119" t="n"/>
      <c r="BX572" s="119" t="n"/>
      <c r="BY572" s="119" t="n"/>
      <c r="BZ572" s="119" t="inlineStr">
        <is>
          <t>Employee</t>
        </is>
      </c>
      <c r="CA572" s="142" t="inlineStr">
        <is>
          <t>T56P</t>
        </is>
      </c>
      <c r="CB572" s="131" t="n">
        <v>1</v>
      </c>
      <c r="CC572" s="143">
        <f>IF(P572&gt;1,1,P572)*CB572</f>
        <v/>
      </c>
      <c r="CD572" s="143" t="n"/>
      <c r="CE572" s="222" t="n">
        <v>5507.12</v>
      </c>
      <c r="CF572" s="86" t="n"/>
      <c r="CG572" s="219" t="n">
        <v>366053.6585365854</v>
      </c>
      <c r="CH572" s="217">
        <f>IF(LOWER(T572)="ILS",12,1)*CG572/VLOOKUP($T572,CPC_USDConversion_xlTbl[[Currency2]:[Units/1 USD]],2,FALSE)</f>
        <v/>
      </c>
      <c r="CI572" s="225">
        <f>AF572</f>
        <v/>
      </c>
      <c r="CJ572" s="225">
        <f>IFERROR(CI572-CH572,"")</f>
        <v/>
      </c>
      <c r="CK572" s="140">
        <f>ROUND(AN572*CC572,-2)</f>
        <v/>
      </c>
      <c r="CL572" s="217">
        <f>CK572/VLOOKUP($T572,'USD Converstion'!$C$7:$D$174,2,FALSE)</f>
        <v/>
      </c>
      <c r="CM572" s="145">
        <f>IF(AD572&gt;X572,1,0)</f>
        <v/>
      </c>
      <c r="CN572" s="225">
        <f>IF(CM572&gt;0,AG572,0)</f>
        <v/>
      </c>
      <c r="CO572" s="225">
        <f>IF(CM572=0,0,AF572)</f>
        <v/>
      </c>
      <c r="CP572" s="146" t="n">
        <v>0</v>
      </c>
      <c r="CQ572" s="147" t="inlineStr">
        <is>
          <t>Regular</t>
        </is>
      </c>
      <c r="CR572" s="225">
        <f>AM572/VLOOKUP(T572,'USD Converstion'!$C$7:$D$174,2,FALSE)</f>
        <v/>
      </c>
      <c r="CS572" s="226">
        <f>AT572</f>
        <v/>
      </c>
      <c r="CT572" s="222" t="n">
        <v>0</v>
      </c>
      <c r="CU572" s="227" t="n"/>
      <c r="CV572" s="145">
        <f>IF(AX572&gt;0,1,0)</f>
        <v/>
      </c>
      <c r="CW572" s="145">
        <f>IF(AY572&gt;0,1,0)</f>
        <v/>
      </c>
      <c r="CX572" s="52" t="n">
        <v>0</v>
      </c>
      <c r="DM572">
        <f>IF(LOWER(T572)="ILS",12,1)*Y572/VLOOKUP($T572,CPC_USDConversion_xlTbl[[Currency2]:[Units/1 USD]],2,FALSE)</f>
        <v/>
      </c>
    </row>
    <row r="573">
      <c r="B573" s="113" t="n">
        <v>138644</v>
      </c>
      <c r="C573" s="113" t="n">
        <v>61981</v>
      </c>
      <c r="D573" s="113" t="n">
        <v>93593</v>
      </c>
      <c r="E573" s="114" t="inlineStr">
        <is>
          <t>Rodney Thorne</t>
        </is>
      </c>
      <c r="F573" s="152" t="inlineStr">
        <is>
          <t>Head of Channels, ANZ</t>
        </is>
      </c>
      <c r="G573" s="113" t="inlineStr">
        <is>
          <t>ANZ Sales</t>
        </is>
      </c>
      <c r="H573" s="113" t="inlineStr">
        <is>
          <t>Ian Raper</t>
        </is>
      </c>
      <c r="I573" s="113" t="inlineStr">
        <is>
          <t>Ian Raper</t>
        </is>
      </c>
      <c r="J573" s="114" t="inlineStr">
        <is>
          <t>Sharat Sinha</t>
        </is>
      </c>
      <c r="K573" s="114" t="inlineStr">
        <is>
          <t>Sharat Sinha</t>
        </is>
      </c>
      <c r="L573" s="113" t="inlineStr">
        <is>
          <t>APAC Sales</t>
        </is>
      </c>
      <c r="M573" s="115" t="n">
        <v>1</v>
      </c>
      <c r="N573" s="151">
        <f>LEFT(CA573,3)</f>
        <v/>
      </c>
      <c r="O573" s="216" t="n">
        <v>43962</v>
      </c>
      <c r="P573" s="118">
        <f>($D$5-O573)/365</f>
        <v/>
      </c>
      <c r="Q573" s="119">
        <f>Q573</f>
        <v/>
      </c>
      <c r="R573" s="52" t="n"/>
      <c r="S573" s="120" t="inlineStr">
        <is>
          <t>Australia</t>
        </is>
      </c>
      <c r="T573" s="120" t="inlineStr">
        <is>
          <t>AUD</t>
        </is>
      </c>
      <c r="U573" s="120" t="n">
        <v>294500</v>
      </c>
      <c r="V573" s="120" t="n">
        <v>138481.8181818182</v>
      </c>
      <c r="W573" s="120" t="n"/>
      <c r="X573" s="120">
        <f>W573+V573+U573</f>
        <v/>
      </c>
      <c r="Y573" s="121" t="n"/>
      <c r="Z573" s="121" t="n"/>
      <c r="AA573" s="122" t="n"/>
      <c r="AB573" s="122" t="n"/>
      <c r="AC573" s="122" t="n"/>
      <c r="AD573" s="123">
        <f>AC573+AB573+AA573</f>
        <v/>
      </c>
      <c r="AE573" s="124">
        <f>IFERROR(AD573/X573-1,"")</f>
        <v/>
      </c>
      <c r="AF573" s="217">
        <f>IF(LOWER(T573)="ILS",12,1)*X573/VLOOKUP($T573,CPC_USDConversion_xlTbl[[Currency2]:[Units/1 USD]],2,FALSE)</f>
        <v/>
      </c>
      <c r="AG573" s="217">
        <f>IF(LOWER(T573)="ILS",12,1)*AD573/VLOOKUP($T573,CPC_USDConversion_xlTbl[[Currency2]:[Units/1 USD]],2,FALSE)</f>
        <v/>
      </c>
      <c r="AH573" s="126">
        <f>AF573/VLOOKUP($S573,'CP$'!$B$5:$D$74,2,FALSE)</f>
        <v/>
      </c>
      <c r="AI573" s="126">
        <f>AG573/VLOOKUP($S573,'CP$'!$B$5:$D$74,2,FALSE)</f>
        <v/>
      </c>
      <c r="AJ573" s="52" t="n"/>
      <c r="AK573" s="127" t="inlineStr">
        <is>
          <t>Sales Variable</t>
        </is>
      </c>
      <c r="AL573" s="218" t="n"/>
      <c r="AM573" s="129" t="n"/>
      <c r="AN573" s="121" t="n"/>
      <c r="AO573" s="130" t="n"/>
      <c r="AP573" s="131">
        <f>IFERROR(AO573/AM573,"")</f>
        <v/>
      </c>
      <c r="AQ573" s="219">
        <f>AO573*CC573</f>
        <v/>
      </c>
      <c r="AR573" s="219" t="n"/>
      <c r="AS573" s="220">
        <f>AQ573-AR573</f>
        <v/>
      </c>
      <c r="AT573" s="217">
        <f>AS573/VLOOKUP($T573,'USD Converstion'!$C$7:$D$174,2,FALSE)</f>
        <v/>
      </c>
      <c r="AU573" s="52" t="n"/>
      <c r="AV573" s="221" t="n">
        <v>43984</v>
      </c>
      <c r="AW573" s="222" t="n">
        <v>29271.8640776699</v>
      </c>
      <c r="AX573" s="222" t="n"/>
      <c r="AY573" s="223" t="n"/>
      <c r="AZ573" s="52" t="n"/>
      <c r="BA573" s="137" t="inlineStr">
        <is>
          <t>TITLE and COMP MISSING COMMMENT January, 2021 - Compensation change from Yearly Salary:180000, Yearly Commission:120000, Total Compensation:300000 to RSU:40000, Yearly Salary:200000, Yearly Commission:130000, Total Compensation:330000 || September, 2020 - Promotion change from JS:S41P, Title:Channel Account Manager to JS:S31M, Title:Acting Head of Channels, ANZ</t>
        </is>
      </c>
      <c r="BB573" s="138" t="inlineStr">
        <is>
          <t xml:space="preserve"> </t>
        </is>
      </c>
      <c r="BC573" s="52" t="n"/>
      <c r="BD573" s="219" t="n"/>
      <c r="BE573" s="219" t="n"/>
      <c r="BF573" s="219" t="n"/>
      <c r="BG573" s="120">
        <f>BF573+BE573+BD573</f>
        <v/>
      </c>
      <c r="BH573" s="217">
        <f>IF(LOWER(T573)="ILS",12,1)*BG573/VLOOKUP($T573,CPC_USDConversion_xlTbl[[Currency2]:[Units/1 USD]],2,FALSE)</f>
        <v/>
      </c>
      <c r="BI573" s="224">
        <f>BH573/VLOOKUP($S573,'CP$'!$B$5:$D$74,2,FALSE)</f>
        <v/>
      </c>
      <c r="BJ573" s="140" t="n">
        <v>250000</v>
      </c>
      <c r="BK573" s="140" t="n">
        <v>360000</v>
      </c>
      <c r="BL573" s="141">
        <f>IFERROR(U573/X573,"")</f>
        <v/>
      </c>
      <c r="BM573" s="141">
        <f>IFERROR(V573/X573,"")</f>
        <v/>
      </c>
      <c r="BN573" s="141">
        <f>IFERROR(W573/X573,"")</f>
        <v/>
      </c>
      <c r="BO573" s="141">
        <f>IFERROR(AA573/AD573,"")</f>
        <v/>
      </c>
      <c r="BP573" s="141">
        <f>IFERROR(AB573/AD573,"")</f>
        <v/>
      </c>
      <c r="BQ573" s="141">
        <f>IFERROR(AC573/AD573,"")</f>
        <v/>
      </c>
      <c r="BR573" s="119" t="n"/>
      <c r="BS573" s="119" t="n"/>
      <c r="BT573" s="119" t="n"/>
      <c r="BU573" s="119" t="n"/>
      <c r="BV573" s="119" t="n"/>
      <c r="BW573" s="119" t="n"/>
      <c r="BX573" s="119" t="n"/>
      <c r="BY573" s="119" t="n"/>
      <c r="BZ573" s="119" t="inlineStr">
        <is>
          <t>Employee</t>
        </is>
      </c>
      <c r="CA573" s="142" t="inlineStr">
        <is>
          <t>S31M</t>
        </is>
      </c>
      <c r="CB573" s="131" t="n">
        <v>1</v>
      </c>
      <c r="CC573" s="143">
        <f>IF(P573&gt;1,1,P573)*CB573</f>
        <v/>
      </c>
      <c r="CD573" s="143" t="n"/>
      <c r="CE573" s="222" t="n">
        <v>33162.44</v>
      </c>
      <c r="CF573" s="86" t="n"/>
      <c r="CG573" s="219" t="n">
        <v>292882.9268292683</v>
      </c>
      <c r="CH573" s="217">
        <f>IF(LOWER(T573)="ILS",12,1)*CG573/VLOOKUP($T573,CPC_USDConversion_xlTbl[[Currency2]:[Units/1 USD]],2,FALSE)</f>
        <v/>
      </c>
      <c r="CI573" s="225">
        <f>AF573</f>
        <v/>
      </c>
      <c r="CJ573" s="225">
        <f>IFERROR(CI573-CH573,"")</f>
        <v/>
      </c>
      <c r="CK573" s="140">
        <f>ROUND(AN573*CC573,-2)</f>
        <v/>
      </c>
      <c r="CL573" s="217">
        <f>CK573/VLOOKUP($T573,'USD Converstion'!$C$7:$D$174,2,FALSE)</f>
        <v/>
      </c>
      <c r="CM573" s="145">
        <f>IF(AD573&gt;X573,1,0)</f>
        <v/>
      </c>
      <c r="CN573" s="225">
        <f>IF(CM573&gt;0,AG573,0)</f>
        <v/>
      </c>
      <c r="CO573" s="225">
        <f>IF(CM573=0,0,AF573)</f>
        <v/>
      </c>
      <c r="CP573" s="146" t="n">
        <v>0</v>
      </c>
      <c r="CQ573" s="147" t="inlineStr">
        <is>
          <t>Regular</t>
        </is>
      </c>
      <c r="CR573" s="225">
        <f>AM573/VLOOKUP(T573,'USD Converstion'!$C$7:$D$174,2,FALSE)</f>
        <v/>
      </c>
      <c r="CS573" s="226">
        <f>AT573</f>
        <v/>
      </c>
      <c r="CT573" s="222" t="n">
        <v>0</v>
      </c>
      <c r="CU573" s="227" t="n"/>
      <c r="CV573" s="145">
        <f>IF(AX573&gt;0,1,0)</f>
        <v/>
      </c>
      <c r="CW573" s="145">
        <f>IF(AY573&gt;0,1,0)</f>
        <v/>
      </c>
      <c r="CX573" s="52" t="n">
        <v>0</v>
      </c>
      <c r="DM573">
        <f>IF(LOWER(T573)="ILS",12,1)*Y573/VLOOKUP($T573,CPC_USDConversion_xlTbl[[Currency2]:[Units/1 USD]],2,FALSE)</f>
        <v/>
      </c>
    </row>
    <row r="574">
      <c r="B574" s="113" t="n">
        <v>110120</v>
      </c>
      <c r="C574" s="113" t="n">
        <v>44903</v>
      </c>
      <c r="D574" s="113" t="n">
        <v>48358</v>
      </c>
      <c r="E574" s="114" t="inlineStr">
        <is>
          <t>Abhijeet Malik</t>
        </is>
      </c>
      <c r="F574" s="152" t="inlineStr">
        <is>
          <t>Technical Support Engineer (T3)</t>
        </is>
      </c>
      <c r="G574" s="113" t="inlineStr">
        <is>
          <t>TAC India</t>
        </is>
      </c>
      <c r="H574" s="113" t="inlineStr">
        <is>
          <t>Amita Tiwari</t>
        </is>
      </c>
      <c r="I574" s="113" t="inlineStr">
        <is>
          <t>Amit Lewenhoff</t>
        </is>
      </c>
      <c r="J574" s="114" t="inlineStr">
        <is>
          <t>Sharon Elmashaly</t>
        </is>
      </c>
      <c r="K574" s="114" t="inlineStr">
        <is>
          <t>Sharon Elmashaly</t>
        </is>
      </c>
      <c r="L574" s="113" t="inlineStr">
        <is>
          <t>TAC</t>
        </is>
      </c>
      <c r="M574" s="115" t="n">
        <v>1</v>
      </c>
      <c r="N574" s="151">
        <f>LEFT(CA574,3)</f>
        <v/>
      </c>
      <c r="O574" s="216" t="n">
        <v>43829</v>
      </c>
      <c r="P574" s="118">
        <f>($D$5-O574)/365</f>
        <v/>
      </c>
      <c r="Q574" s="119">
        <f>Q574</f>
        <v/>
      </c>
      <c r="R574" s="52" t="n"/>
      <c r="S574" s="120" t="inlineStr">
        <is>
          <t>India</t>
        </is>
      </c>
      <c r="T574" s="120" t="inlineStr">
        <is>
          <t>INR</t>
        </is>
      </c>
      <c r="U574" s="120" t="n">
        <v>1134500</v>
      </c>
      <c r="V574" s="120" t="n"/>
      <c r="W574" s="120" t="n"/>
      <c r="X574" s="120">
        <f>W574+V574+U574</f>
        <v/>
      </c>
      <c r="Y574" s="121" t="n"/>
      <c r="Z574" s="121" t="n"/>
      <c r="AA574" s="122" t="n"/>
      <c r="AB574" s="122" t="n"/>
      <c r="AC574" s="122" t="n"/>
      <c r="AD574" s="123">
        <f>AC574+AB574+AA574</f>
        <v/>
      </c>
      <c r="AE574" s="124">
        <f>IFERROR(AD574/X574-1,"")</f>
        <v/>
      </c>
      <c r="AF574" s="217">
        <f>IF(LOWER(T574)="ILS",12,1)*X574/VLOOKUP($T574,CPC_USDConversion_xlTbl[[Currency2]:[Units/1 USD]],2,FALSE)</f>
        <v/>
      </c>
      <c r="AG574" s="217">
        <f>IF(LOWER(T574)="ILS",12,1)*AD574/VLOOKUP($T574,CPC_USDConversion_xlTbl[[Currency2]:[Units/1 USD]],2,FALSE)</f>
        <v/>
      </c>
      <c r="AH574" s="126">
        <f>AF574/VLOOKUP($S574,'CP$'!$B$5:$D$74,2,FALSE)</f>
        <v/>
      </c>
      <c r="AI574" s="126">
        <f>AG574/VLOOKUP($S574,'CP$'!$B$5:$D$74,2,FALSE)</f>
        <v/>
      </c>
      <c r="AJ574" s="52" t="n"/>
      <c r="AK574" s="127" t="inlineStr">
        <is>
          <t>Regular</t>
        </is>
      </c>
      <c r="AL574" s="218" t="n"/>
      <c r="AM574" s="129" t="n"/>
      <c r="AN574" s="121" t="n"/>
      <c r="AO574" s="130" t="n"/>
      <c r="AP574" s="131">
        <f>IFERROR(AO574/AM574,"")</f>
        <v/>
      </c>
      <c r="AQ574" s="219">
        <f>AO574*CC574</f>
        <v/>
      </c>
      <c r="AR574" s="219" t="n"/>
      <c r="AS574" s="220">
        <f>AQ574-AR574</f>
        <v/>
      </c>
      <c r="AT574" s="217">
        <f>AS574/VLOOKUP($T574,'USD Converstion'!$C$7:$D$174,2,FALSE)</f>
        <v/>
      </c>
      <c r="AU574" s="52" t="n"/>
      <c r="AV574" s="221" t="n"/>
      <c r="AW574" s="222" t="n"/>
      <c r="AX574" s="222" t="n"/>
      <c r="AY574" s="223" t="n"/>
      <c r="AZ574" s="52" t="n"/>
      <c r="BA574" s="137" t="inlineStr">
        <is>
          <t>January, 2021 - Organization change from JS:T61P, Team:Siddhesh Bane - Weekend Morning, Title:Technical Support Engineer (T2), Yearly Salary: 600,000 , Total Compensation:600000 to JS:T51P, Team:Rishiraj Dave - Weekend Night, Title:Technical Support Engineer (T3), Yearly Salary:900000, Total Compensation:900000 || June, 2020 - Organization change from Team:Mouize Younus - TAC India - Weekend Team to Team:Siddhesh Bane - Weekend Morning</t>
        </is>
      </c>
      <c r="BB574" s="138" t="inlineStr">
        <is>
          <t xml:space="preserve"> </t>
        </is>
      </c>
      <c r="BC574" s="52" t="n"/>
      <c r="BD574" s="219" t="n"/>
      <c r="BE574" s="219" t="n"/>
      <c r="BF574" s="219" t="n"/>
      <c r="BG574" s="120">
        <f>BF574+BE574+BD574</f>
        <v/>
      </c>
      <c r="BH574" s="217">
        <f>IF(LOWER(T574)="ILS",12,1)*BG574/VLOOKUP($T574,CPC_USDConversion_xlTbl[[Currency2]:[Units/1 USD]],2,FALSE)</f>
        <v/>
      </c>
      <c r="BI574" s="224">
        <f>BH574/VLOOKUP($S574,'CP$'!$B$5:$D$74,2,FALSE)</f>
        <v/>
      </c>
      <c r="BJ574" s="140" t="n">
        <v>900000</v>
      </c>
      <c r="BK574" s="140" t="n">
        <v>1800000</v>
      </c>
      <c r="BL574" s="141">
        <f>IFERROR(U574/X574,"")</f>
        <v/>
      </c>
      <c r="BM574" s="141">
        <f>IFERROR(V574/X574,"")</f>
        <v/>
      </c>
      <c r="BN574" s="141">
        <f>IFERROR(W574/X574,"")</f>
        <v/>
      </c>
      <c r="BO574" s="141">
        <f>IFERROR(AA574/AD574,"")</f>
        <v/>
      </c>
      <c r="BP574" s="141">
        <f>IFERROR(AB574/AD574,"")</f>
        <v/>
      </c>
      <c r="BQ574" s="141">
        <f>IFERROR(AC574/AD574,"")</f>
        <v/>
      </c>
      <c r="BR574" s="119" t="n"/>
      <c r="BS574" s="119" t="n"/>
      <c r="BT574" s="119" t="n">
        <v>3</v>
      </c>
      <c r="BU574" s="119" t="n"/>
      <c r="BV574" s="119" t="n"/>
      <c r="BW574" s="119" t="n"/>
      <c r="BX574" s="119" t="n"/>
      <c r="BY574" s="119" t="n"/>
      <c r="BZ574" s="119" t="inlineStr">
        <is>
          <t>Employee</t>
        </is>
      </c>
      <c r="CA574" s="142" t="inlineStr">
        <is>
          <t>T51P</t>
        </is>
      </c>
      <c r="CB574" s="131" t="n">
        <v>1</v>
      </c>
      <c r="CC574" s="143">
        <f>IF(P574&gt;1,1,P574)*CB574</f>
        <v/>
      </c>
      <c r="CD574" s="143" t="n"/>
      <c r="CE574" s="222" t="n"/>
      <c r="CF574" s="86" t="n"/>
      <c r="CG574" s="219" t="n">
        <v>585565.8536585367</v>
      </c>
      <c r="CH574" s="217">
        <f>IF(LOWER(T574)="ILS",12,1)*CG574/VLOOKUP($T574,CPC_USDConversion_xlTbl[[Currency2]:[Units/1 USD]],2,FALSE)</f>
        <v/>
      </c>
      <c r="CI574" s="225">
        <f>AF574</f>
        <v/>
      </c>
      <c r="CJ574" s="225">
        <f>IFERROR(CI574-CH574,"")</f>
        <v/>
      </c>
      <c r="CK574" s="140">
        <f>ROUND(AN574*CC574,-2)</f>
        <v/>
      </c>
      <c r="CL574" s="217">
        <f>CK574/VLOOKUP($T574,'USD Converstion'!$C$7:$D$174,2,FALSE)</f>
        <v/>
      </c>
      <c r="CM574" s="145">
        <f>IF(AD574&gt;X574,1,0)</f>
        <v/>
      </c>
      <c r="CN574" s="225">
        <f>IF(CM574&gt;0,AG574,0)</f>
        <v/>
      </c>
      <c r="CO574" s="225">
        <f>IF(CM574=0,0,AF574)</f>
        <v/>
      </c>
      <c r="CP574" s="146" t="n">
        <v>0</v>
      </c>
      <c r="CQ574" s="147" t="inlineStr">
        <is>
          <t>Regular</t>
        </is>
      </c>
      <c r="CR574" s="225">
        <f>AM574/VLOOKUP(T574,'USD Converstion'!$C$7:$D$174,2,FALSE)</f>
        <v/>
      </c>
      <c r="CS574" s="226">
        <f>AT574</f>
        <v/>
      </c>
      <c r="CT574" s="222" t="n">
        <v>0</v>
      </c>
      <c r="CU574" s="227" t="n"/>
      <c r="CV574" s="145">
        <f>IF(AX574&gt;0,1,0)</f>
        <v/>
      </c>
      <c r="CW574" s="145">
        <f>IF(AY574&gt;0,1,0)</f>
        <v/>
      </c>
      <c r="CX574" s="52" t="n">
        <v>0</v>
      </c>
      <c r="DM574">
        <f>IF(LOWER(T574)="ILS",12,1)*Y574/VLOOKUP($T574,CPC_USDConversion_xlTbl[[Currency2]:[Units/1 USD]],2,FALSE)</f>
        <v/>
      </c>
    </row>
    <row r="575">
      <c r="B575" s="113" t="n">
        <v>128004</v>
      </c>
      <c r="C575" s="113" t="n">
        <v>42979</v>
      </c>
      <c r="D575" s="113" t="n">
        <v>71844</v>
      </c>
      <c r="E575" s="114" t="inlineStr">
        <is>
          <t>Achman Srivastava</t>
        </is>
      </c>
      <c r="F575" s="152" t="inlineStr">
        <is>
          <t>Technical Support Engineer (T3)</t>
        </is>
      </c>
      <c r="G575" s="113" t="inlineStr">
        <is>
          <t>TAC India</t>
        </is>
      </c>
      <c r="H575" s="113" t="inlineStr">
        <is>
          <t>Amita Tiwari</t>
        </is>
      </c>
      <c r="I575" s="113" t="inlineStr">
        <is>
          <t>Amit Lewenhoff</t>
        </is>
      </c>
      <c r="J575" s="114" t="inlineStr">
        <is>
          <t>Sharon Elmashaly</t>
        </is>
      </c>
      <c r="K575" s="114" t="inlineStr">
        <is>
          <t>Sharon Elmashaly</t>
        </is>
      </c>
      <c r="L575" s="113" t="inlineStr">
        <is>
          <t>TAC</t>
        </is>
      </c>
      <c r="M575" s="115" t="n">
        <v>1</v>
      </c>
      <c r="N575" s="151">
        <f>LEFT(CA575,3)</f>
        <v/>
      </c>
      <c r="O575" s="216" t="n">
        <v>43682</v>
      </c>
      <c r="P575" s="118">
        <f>($D$5-O575)/365</f>
        <v/>
      </c>
      <c r="Q575" s="119">
        <f>Q575</f>
        <v/>
      </c>
      <c r="R575" s="52" t="n"/>
      <c r="S575" s="120" t="inlineStr">
        <is>
          <t>India</t>
        </is>
      </c>
      <c r="T575" s="120" t="inlineStr">
        <is>
          <t>INR</t>
        </is>
      </c>
      <c r="U575" s="120" t="n">
        <v>1134500</v>
      </c>
      <c r="V575" s="120" t="n"/>
      <c r="W575" s="120" t="n"/>
      <c r="X575" s="120">
        <f>W575+V575+U575</f>
        <v/>
      </c>
      <c r="Y575" s="121" t="n"/>
      <c r="Z575" s="121" t="n"/>
      <c r="AA575" s="122" t="n"/>
      <c r="AB575" s="122" t="n"/>
      <c r="AC575" s="122" t="n"/>
      <c r="AD575" s="123">
        <f>AC575+AB575+AA575</f>
        <v/>
      </c>
      <c r="AE575" s="124">
        <f>IFERROR(AD575/X575-1,"")</f>
        <v/>
      </c>
      <c r="AF575" s="217">
        <f>IF(LOWER(T575)="ILS",12,1)*X575/VLOOKUP($T575,CPC_USDConversion_xlTbl[[Currency2]:[Units/1 USD]],2,FALSE)</f>
        <v/>
      </c>
      <c r="AG575" s="217">
        <f>IF(LOWER(T575)="ILS",12,1)*AD575/VLOOKUP($T575,CPC_USDConversion_xlTbl[[Currency2]:[Units/1 USD]],2,FALSE)</f>
        <v/>
      </c>
      <c r="AH575" s="126">
        <f>AF575/VLOOKUP($S575,'CP$'!$B$5:$D$74,2,FALSE)</f>
        <v/>
      </c>
      <c r="AI575" s="126">
        <f>AG575/VLOOKUP($S575,'CP$'!$B$5:$D$74,2,FALSE)</f>
        <v/>
      </c>
      <c r="AJ575" s="52" t="n"/>
      <c r="AK575" s="127" t="inlineStr">
        <is>
          <t>Regular</t>
        </is>
      </c>
      <c r="AL575" s="218" t="n">
        <v>16543.56164383562</v>
      </c>
      <c r="AM575" s="129" t="n"/>
      <c r="AN575" s="121" t="n"/>
      <c r="AO575" s="130" t="n"/>
      <c r="AP575" s="131">
        <f>IFERROR(AO575/AM575,"")</f>
        <v/>
      </c>
      <c r="AQ575" s="219">
        <f>AO575*CC575</f>
        <v/>
      </c>
      <c r="AR575" s="219" t="n"/>
      <c r="AS575" s="220">
        <f>AQ575-AR575</f>
        <v/>
      </c>
      <c r="AT575" s="217">
        <f>AS575/VLOOKUP($T575,'USD Converstion'!$C$7:$D$174,2,FALSE)</f>
        <v/>
      </c>
      <c r="AU575" s="52" t="n"/>
      <c r="AV575" s="221" t="n"/>
      <c r="AW575" s="222" t="n"/>
      <c r="AX575" s="222" t="n"/>
      <c r="AY575" s="223" t="n"/>
      <c r="AZ575" s="52" t="n"/>
      <c r="BA575" s="137" t="inlineStr">
        <is>
          <t>January, 2021 - Organization change from JS:T61P, Title:Technical Support Engineer (T2), Yearly Salary: 750,000 , Total Compensation:750000 to JS:T51P, Title:Technical Support Engineer (T3), Yearly Salary:900,000, Total Compensation:900000 || June, 2020 - Organization change from Team:Mouize Younus - TAC India - Weekend Team to Team:Tausif Khaleel - India TAC- Afternoon Team</t>
        </is>
      </c>
      <c r="BB575" s="138" t="inlineStr">
        <is>
          <t xml:space="preserve"> </t>
        </is>
      </c>
      <c r="BC575" s="52" t="n"/>
      <c r="BD575" s="219" t="n">
        <v>750000</v>
      </c>
      <c r="BE575" s="219" t="n"/>
      <c r="BF575" s="219" t="n"/>
      <c r="BG575" s="120">
        <f>BF575+BE575+BD575</f>
        <v/>
      </c>
      <c r="BH575" s="217">
        <f>IF(LOWER(T575)="ILS",12,1)*BG575/VLOOKUP($T575,CPC_USDConversion_xlTbl[[Currency2]:[Units/1 USD]],2,FALSE)</f>
        <v/>
      </c>
      <c r="BI575" s="224">
        <f>BH575/VLOOKUP($S575,'CP$'!$B$5:$D$74,2,FALSE)</f>
        <v/>
      </c>
      <c r="BJ575" s="140" t="n">
        <v>900000</v>
      </c>
      <c r="BK575" s="140" t="n">
        <v>1800000</v>
      </c>
      <c r="BL575" s="141">
        <f>IFERROR(U575/X575,"")</f>
        <v/>
      </c>
      <c r="BM575" s="141">
        <f>IFERROR(V575/X575,"")</f>
        <v/>
      </c>
      <c r="BN575" s="141">
        <f>IFERROR(W575/X575,"")</f>
        <v/>
      </c>
      <c r="BO575" s="141">
        <f>IFERROR(AA575/AD575,"")</f>
        <v/>
      </c>
      <c r="BP575" s="141">
        <f>IFERROR(AB575/AD575,"")</f>
        <v/>
      </c>
      <c r="BQ575" s="141">
        <f>IFERROR(AC575/AD575,"")</f>
        <v/>
      </c>
      <c r="BR575" s="119" t="n"/>
      <c r="BS575" s="119" t="n">
        <v>2</v>
      </c>
      <c r="BT575" s="119" t="n">
        <v>3</v>
      </c>
      <c r="BU575" s="119" t="n"/>
      <c r="BV575" s="119" t="n"/>
      <c r="BW575" s="119" t="n"/>
      <c r="BX575" s="119" t="n"/>
      <c r="BY575" s="119" t="n"/>
      <c r="BZ575" s="119" t="inlineStr">
        <is>
          <t>Employee</t>
        </is>
      </c>
      <c r="CA575" s="142" t="inlineStr">
        <is>
          <t>T51P</t>
        </is>
      </c>
      <c r="CB575" s="131" t="n">
        <v>1</v>
      </c>
      <c r="CC575" s="143">
        <f>IF(P575&gt;1,1,P575)*CB575</f>
        <v/>
      </c>
      <c r="CD575" s="143" t="n"/>
      <c r="CE575" s="222" t="n"/>
      <c r="CF575" s="86" t="n"/>
      <c r="CG575" s="219" t="n">
        <v>731907.3170731708</v>
      </c>
      <c r="CH575" s="217">
        <f>IF(LOWER(T575)="ILS",12,1)*CG575/VLOOKUP($T575,CPC_USDConversion_xlTbl[[Currency2]:[Units/1 USD]],2,FALSE)</f>
        <v/>
      </c>
      <c r="CI575" s="225">
        <f>AF575</f>
        <v/>
      </c>
      <c r="CJ575" s="225">
        <f>IFERROR(CI575-CH575,"")</f>
        <v/>
      </c>
      <c r="CK575" s="140">
        <f>ROUND(AN575*CC575,-2)</f>
        <v/>
      </c>
      <c r="CL575" s="217">
        <f>CK575/VLOOKUP($T575,'USD Converstion'!$C$7:$D$174,2,FALSE)</f>
        <v/>
      </c>
      <c r="CM575" s="145">
        <f>IF(AD575&gt;X575,1,0)</f>
        <v/>
      </c>
      <c r="CN575" s="225">
        <f>IF(CM575&gt;0,AG575,0)</f>
        <v/>
      </c>
      <c r="CO575" s="225">
        <f>IF(CM575=0,0,AF575)</f>
        <v/>
      </c>
      <c r="CP575" s="146" t="n">
        <v>0</v>
      </c>
      <c r="CQ575" s="147" t="inlineStr">
        <is>
          <t>Regular</t>
        </is>
      </c>
      <c r="CR575" s="225">
        <f>AM575/VLOOKUP(T575,'USD Converstion'!$C$7:$D$174,2,FALSE)</f>
        <v/>
      </c>
      <c r="CS575" s="226">
        <f>AT575</f>
        <v/>
      </c>
      <c r="CT575" s="222" t="n">
        <v>0</v>
      </c>
      <c r="CU575" s="227" t="n"/>
      <c r="CV575" s="145">
        <f>IF(AX575&gt;0,1,0)</f>
        <v/>
      </c>
      <c r="CW575" s="145">
        <f>IF(AY575&gt;0,1,0)</f>
        <v/>
      </c>
      <c r="CX575" s="52" t="n">
        <v>0</v>
      </c>
      <c r="DM575">
        <f>IF(LOWER(T575)="ILS",12,1)*Y575/VLOOKUP($T575,CPC_USDConversion_xlTbl[[Currency2]:[Units/1 USD]],2,FALSE)</f>
        <v/>
      </c>
    </row>
    <row r="576">
      <c r="B576" s="113" t="n">
        <v>122995</v>
      </c>
      <c r="C576" s="113" t="n">
        <v>82902</v>
      </c>
      <c r="D576" s="113" t="n">
        <v>46774</v>
      </c>
      <c r="E576" s="114" t="inlineStr">
        <is>
          <t>Akshay Giri</t>
        </is>
      </c>
      <c r="F576" s="152" t="inlineStr">
        <is>
          <t>Technical Support Engineer (T3)</t>
        </is>
      </c>
      <c r="G576" s="113" t="inlineStr">
        <is>
          <t>TAC India</t>
        </is>
      </c>
      <c r="H576" s="113" t="inlineStr">
        <is>
          <t>Amita Tiwari</t>
        </is>
      </c>
      <c r="I576" s="113" t="inlineStr">
        <is>
          <t>Amit Lewenhoff</t>
        </is>
      </c>
      <c r="J576" s="114" t="inlineStr">
        <is>
          <t>Sharon Elmashaly</t>
        </is>
      </c>
      <c r="K576" s="114" t="inlineStr">
        <is>
          <t>Sharon Elmashaly</t>
        </is>
      </c>
      <c r="L576" s="113" t="inlineStr">
        <is>
          <t>TAC</t>
        </is>
      </c>
      <c r="M576" s="115" t="n">
        <v>1</v>
      </c>
      <c r="N576" s="151">
        <f>LEFT(CA576,3)</f>
        <v/>
      </c>
      <c r="O576" s="216" t="n">
        <v>43710</v>
      </c>
      <c r="P576" s="118">
        <f>($D$5-O576)/365</f>
        <v/>
      </c>
      <c r="Q576" s="119">
        <f>Q576</f>
        <v/>
      </c>
      <c r="R576" s="52" t="n"/>
      <c r="S576" s="120" t="inlineStr">
        <is>
          <t>India</t>
        </is>
      </c>
      <c r="T576" s="120" t="inlineStr">
        <is>
          <t>INR</t>
        </is>
      </c>
      <c r="U576" s="120" t="n">
        <v>1259500</v>
      </c>
      <c r="V576" s="120" t="n"/>
      <c r="W576" s="120" t="n"/>
      <c r="X576" s="120">
        <f>W576+V576+U576</f>
        <v/>
      </c>
      <c r="Y576" s="121" t="n"/>
      <c r="Z576" s="121" t="n"/>
      <c r="AA576" s="122" t="n"/>
      <c r="AB576" s="122" t="n"/>
      <c r="AC576" s="122" t="n"/>
      <c r="AD576" s="123">
        <f>AC576+AB576+AA576</f>
        <v/>
      </c>
      <c r="AE576" s="124">
        <f>IFERROR(AD576/X576-1,"")</f>
        <v/>
      </c>
      <c r="AF576" s="217">
        <f>IF(LOWER(T576)="ILS",12,1)*X576/VLOOKUP($T576,CPC_USDConversion_xlTbl[[Currency2]:[Units/1 USD]],2,FALSE)</f>
        <v/>
      </c>
      <c r="AG576" s="217">
        <f>IF(LOWER(T576)="ILS",12,1)*AD576/VLOOKUP($T576,CPC_USDConversion_xlTbl[[Currency2]:[Units/1 USD]],2,FALSE)</f>
        <v/>
      </c>
      <c r="AH576" s="126">
        <f>AF576/VLOOKUP($S576,'CP$'!$B$5:$D$74,2,FALSE)</f>
        <v/>
      </c>
      <c r="AI576" s="126">
        <f>AG576/VLOOKUP($S576,'CP$'!$B$5:$D$74,2,FALSE)</f>
        <v/>
      </c>
      <c r="AJ576" s="52" t="n"/>
      <c r="AK576" s="127" t="inlineStr">
        <is>
          <t>Regular</t>
        </is>
      </c>
      <c r="AL576" s="218" t="n">
        <v>17358.90410958904</v>
      </c>
      <c r="AM576" s="129" t="n"/>
      <c r="AN576" s="121" t="n"/>
      <c r="AO576" s="130" t="n"/>
      <c r="AP576" s="131">
        <f>IFERROR(AO576/AM576,"")</f>
        <v/>
      </c>
      <c r="AQ576" s="219">
        <f>AO576*CC576</f>
        <v/>
      </c>
      <c r="AR576" s="219" t="n"/>
      <c r="AS576" s="220">
        <f>AQ576-AR576</f>
        <v/>
      </c>
      <c r="AT576" s="217">
        <f>AS576/VLOOKUP($T576,'USD Converstion'!$C$7:$D$174,2,FALSE)</f>
        <v/>
      </c>
      <c r="AU576" s="52" t="n"/>
      <c r="AV576" s="221" t="n"/>
      <c r="AW576" s="222" t="n"/>
      <c r="AX576" s="222" t="n"/>
      <c r="AY576" s="223" t="n"/>
      <c r="AZ576" s="52" t="n"/>
      <c r="BA576" s="137" t="inlineStr">
        <is>
          <t>January, 2021 - Organization change from JS:T61P, Team:Rishiraj Dave - Weekend Night, Title:Technical Support Engineer (T2), Yearly Salary: 900,000 , Total Compensation:900000 to JS:T51P, Team:Vibhor Mittal - Weekday Night, Title:Technical Support Engineer (T3), Yearly Salary:1000000, Total Compensation:1000000 ||  June, 2020 - Organization change from Team:Mouize Younus - TAC India - Weekend Team to Team:Rishiraj Dave - Weekend Night</t>
        </is>
      </c>
      <c r="BB576" s="138" t="inlineStr">
        <is>
          <t xml:space="preserve"> </t>
        </is>
      </c>
      <c r="BC576" s="52" t="n"/>
      <c r="BD576" s="219" t="n">
        <v>900000</v>
      </c>
      <c r="BE576" s="219" t="n"/>
      <c r="BF576" s="219" t="n"/>
      <c r="BG576" s="120">
        <f>BF576+BE576+BD576</f>
        <v/>
      </c>
      <c r="BH576" s="217">
        <f>IF(LOWER(T576)="ILS",12,1)*BG576/VLOOKUP($T576,CPC_USDConversion_xlTbl[[Currency2]:[Units/1 USD]],2,FALSE)</f>
        <v/>
      </c>
      <c r="BI576" s="224">
        <f>BH576/VLOOKUP($S576,'CP$'!$B$5:$D$74,2,FALSE)</f>
        <v/>
      </c>
      <c r="BJ576" s="140" t="n">
        <v>900000</v>
      </c>
      <c r="BK576" s="140" t="n">
        <v>1800000</v>
      </c>
      <c r="BL576" s="141">
        <f>IFERROR(U576/X576,"")</f>
        <v/>
      </c>
      <c r="BM576" s="141">
        <f>IFERROR(V576/X576,"")</f>
        <v/>
      </c>
      <c r="BN576" s="141">
        <f>IFERROR(W576/X576,"")</f>
        <v/>
      </c>
      <c r="BO576" s="141">
        <f>IFERROR(AA576/AD576,"")</f>
        <v/>
      </c>
      <c r="BP576" s="141">
        <f>IFERROR(AB576/AD576,"")</f>
        <v/>
      </c>
      <c r="BQ576" s="141">
        <f>IFERROR(AC576/AD576,"")</f>
        <v/>
      </c>
      <c r="BR576" s="119" t="n"/>
      <c r="BS576" s="119" t="n">
        <v>3</v>
      </c>
      <c r="BT576" s="119" t="n">
        <v>3</v>
      </c>
      <c r="BU576" s="119" t="n"/>
      <c r="BV576" s="119" t="n"/>
      <c r="BW576" s="119" t="n"/>
      <c r="BX576" s="119" t="n"/>
      <c r="BY576" s="119" t="n"/>
      <c r="BZ576" s="119" t="inlineStr">
        <is>
          <t>Employee</t>
        </is>
      </c>
      <c r="CA576" s="142" t="inlineStr">
        <is>
          <t>T51P</t>
        </is>
      </c>
      <c r="CB576" s="131" t="n">
        <v>1</v>
      </c>
      <c r="CC576" s="143">
        <f>IF(P576&gt;1,1,P576)*CB576</f>
        <v/>
      </c>
      <c r="CD576" s="143" t="n"/>
      <c r="CE576" s="222" t="n"/>
      <c r="CF576" s="86" t="n"/>
      <c r="CG576" s="219" t="n">
        <v>878248.7804878049</v>
      </c>
      <c r="CH576" s="217">
        <f>IF(LOWER(T576)="ILS",12,1)*CG576/VLOOKUP($T576,CPC_USDConversion_xlTbl[[Currency2]:[Units/1 USD]],2,FALSE)</f>
        <v/>
      </c>
      <c r="CI576" s="225">
        <f>AF576</f>
        <v/>
      </c>
      <c r="CJ576" s="225">
        <f>IFERROR(CI576-CH576,"")</f>
        <v/>
      </c>
      <c r="CK576" s="140">
        <f>ROUND(AN576*CC576,-2)</f>
        <v/>
      </c>
      <c r="CL576" s="217">
        <f>CK576/VLOOKUP($T576,'USD Converstion'!$C$7:$D$174,2,FALSE)</f>
        <v/>
      </c>
      <c r="CM576" s="145">
        <f>IF(AD576&gt;X576,1,0)</f>
        <v/>
      </c>
      <c r="CN576" s="225">
        <f>IF(CM576&gt;0,AG576,0)</f>
        <v/>
      </c>
      <c r="CO576" s="225">
        <f>IF(CM576=0,0,AF576)</f>
        <v/>
      </c>
      <c r="CP576" s="146" t="n">
        <v>0</v>
      </c>
      <c r="CQ576" s="147" t="inlineStr">
        <is>
          <t>Regular</t>
        </is>
      </c>
      <c r="CR576" s="225">
        <f>AM576/VLOOKUP(T576,'USD Converstion'!$C$7:$D$174,2,FALSE)</f>
        <v/>
      </c>
      <c r="CS576" s="226">
        <f>AT576</f>
        <v/>
      </c>
      <c r="CT576" s="222" t="n">
        <v>0</v>
      </c>
      <c r="CU576" s="227" t="n"/>
      <c r="CV576" s="145">
        <f>IF(AX576&gt;0,1,0)</f>
        <v/>
      </c>
      <c r="CW576" s="145">
        <f>IF(AY576&gt;0,1,0)</f>
        <v/>
      </c>
      <c r="CX576" s="52" t="n">
        <v>0</v>
      </c>
      <c r="DM576">
        <f>IF(LOWER(T576)="ILS",12,1)*Y576/VLOOKUP($T576,CPC_USDConversion_xlTbl[[Currency2]:[Units/1 USD]],2,FALSE)</f>
        <v/>
      </c>
    </row>
    <row r="577">
      <c r="B577" s="113" t="n">
        <v>118582</v>
      </c>
      <c r="C577" s="113" t="n">
        <v>94953</v>
      </c>
      <c r="D577" s="113" t="n">
        <v>123453</v>
      </c>
      <c r="E577" s="114" t="inlineStr">
        <is>
          <t>Girish Thakare</t>
        </is>
      </c>
      <c r="F577" s="152" t="inlineStr">
        <is>
          <t>Technical Support Engineer (T3)</t>
        </is>
      </c>
      <c r="G577" s="113" t="inlineStr">
        <is>
          <t>TAC India</t>
        </is>
      </c>
      <c r="H577" s="113" t="inlineStr">
        <is>
          <t>Amita Tiwari</t>
        </is>
      </c>
      <c r="I577" s="113" t="inlineStr">
        <is>
          <t>Amit Lewenhoff</t>
        </is>
      </c>
      <c r="J577" s="114" t="inlineStr">
        <is>
          <t>Sharon Elmashaly</t>
        </is>
      </c>
      <c r="K577" s="114" t="inlineStr">
        <is>
          <t>Sharon Elmashaly</t>
        </is>
      </c>
      <c r="L577" s="113" t="inlineStr">
        <is>
          <t>TAC</t>
        </is>
      </c>
      <c r="M577" s="115" t="n">
        <v>1</v>
      </c>
      <c r="N577" s="151">
        <f>LEFT(CA577,3)</f>
        <v/>
      </c>
      <c r="O577" s="216" t="n">
        <v>43811</v>
      </c>
      <c r="P577" s="118">
        <f>($D$5-O577)/365</f>
        <v/>
      </c>
      <c r="Q577" s="119">
        <f>Q577</f>
        <v/>
      </c>
      <c r="R577" s="52" t="n"/>
      <c r="S577" s="120" t="inlineStr">
        <is>
          <t>India</t>
        </is>
      </c>
      <c r="T577" s="120" t="inlineStr">
        <is>
          <t>INR</t>
        </is>
      </c>
      <c r="U577" s="120" t="n">
        <v>947000</v>
      </c>
      <c r="V577" s="120" t="n"/>
      <c r="W577" s="120" t="n"/>
      <c r="X577" s="120">
        <f>W577+V577+U577</f>
        <v/>
      </c>
      <c r="Y577" s="121" t="n"/>
      <c r="Z577" s="121" t="n"/>
      <c r="AA577" s="122" t="n"/>
      <c r="AB577" s="122" t="n"/>
      <c r="AC577" s="122" t="n"/>
      <c r="AD577" s="123">
        <f>AC577+AB577+AA577</f>
        <v/>
      </c>
      <c r="AE577" s="124">
        <f>IFERROR(AD577/X577-1,"")</f>
        <v/>
      </c>
      <c r="AF577" s="217">
        <f>IF(LOWER(T577)="ILS",12,1)*X577/VLOOKUP($T577,CPC_USDConversion_xlTbl[[Currency2]:[Units/1 USD]],2,FALSE)</f>
        <v/>
      </c>
      <c r="AG577" s="217">
        <f>IF(LOWER(T577)="ILS",12,1)*AD577/VLOOKUP($T577,CPC_USDConversion_xlTbl[[Currency2]:[Units/1 USD]],2,FALSE)</f>
        <v/>
      </c>
      <c r="AH577" s="126">
        <f>AF577/VLOOKUP($S577,'CP$'!$B$5:$D$74,2,FALSE)</f>
        <v/>
      </c>
      <c r="AI577" s="126">
        <f>AG577/VLOOKUP($S577,'CP$'!$B$5:$D$74,2,FALSE)</f>
        <v/>
      </c>
      <c r="AJ577" s="52" t="n"/>
      <c r="AK577" s="127" t="inlineStr">
        <is>
          <t>Regular</t>
        </is>
      </c>
      <c r="AL577" s="218" t="n"/>
      <c r="AM577" s="129" t="n"/>
      <c r="AN577" s="121" t="n"/>
      <c r="AO577" s="130" t="n"/>
      <c r="AP577" s="131">
        <f>IFERROR(AO577/AM577,"")</f>
        <v/>
      </c>
      <c r="AQ577" s="219">
        <f>AO577*CC577</f>
        <v/>
      </c>
      <c r="AR577" s="219" t="n"/>
      <c r="AS577" s="220">
        <f>AQ577-AR577</f>
        <v/>
      </c>
      <c r="AT577" s="217">
        <f>AS577/VLOOKUP($T577,'USD Converstion'!$C$7:$D$174,2,FALSE)</f>
        <v/>
      </c>
      <c r="AU577" s="52" t="n"/>
      <c r="AV577" s="221" t="n"/>
      <c r="AW577" s="222" t="n"/>
      <c r="AX577" s="222" t="n"/>
      <c r="AY577" s="223" t="n"/>
      <c r="AZ577" s="52" t="n"/>
      <c r="BA577" s="137" t="inlineStr">
        <is>
          <t>January, 2021 - Organization change from Title:Technical Support Engineer (T2), Yearly Salary: 600,000 , Total Compensation:600000 to Title:Technical Support Engineer (T3), Yearly Salary:750000, Total Compensation:750000 ||  June, 2020 - Organization change from Team:Mouize Younus - TAC India - Weekend Team to Team:Raghu Ningegowda - India TAC- Morning Team</t>
        </is>
      </c>
      <c r="BB577" s="138" t="inlineStr">
        <is>
          <t xml:space="preserve"> </t>
        </is>
      </c>
      <c r="BC577" s="52" t="n"/>
      <c r="BD577" s="219" t="n">
        <v>600000</v>
      </c>
      <c r="BE577" s="219" t="n">
        <v>55000</v>
      </c>
      <c r="BF577" s="219" t="n"/>
      <c r="BG577" s="120">
        <f>BF577+BE577+BD577</f>
        <v/>
      </c>
      <c r="BH577" s="217">
        <f>IF(LOWER(T577)="ILS",12,1)*BG577/VLOOKUP($T577,CPC_USDConversion_xlTbl[[Currency2]:[Units/1 USD]],2,FALSE)</f>
        <v/>
      </c>
      <c r="BI577" s="224">
        <f>BH577/VLOOKUP($S577,'CP$'!$B$5:$D$74,2,FALSE)</f>
        <v/>
      </c>
      <c r="BJ577" s="140" t="n">
        <v>500000</v>
      </c>
      <c r="BK577" s="140" t="n">
        <v>950000</v>
      </c>
      <c r="BL577" s="141">
        <f>IFERROR(U577/X577,"")</f>
        <v/>
      </c>
      <c r="BM577" s="141">
        <f>IFERROR(V577/X577,"")</f>
        <v/>
      </c>
      <c r="BN577" s="141">
        <f>IFERROR(W577/X577,"")</f>
        <v/>
      </c>
      <c r="BO577" s="141">
        <f>IFERROR(AA577/AD577,"")</f>
        <v/>
      </c>
      <c r="BP577" s="141">
        <f>IFERROR(AB577/AD577,"")</f>
        <v/>
      </c>
      <c r="BQ577" s="141">
        <f>IFERROR(AC577/AD577,"")</f>
        <v/>
      </c>
      <c r="BR577" s="119" t="n"/>
      <c r="BS577" s="119" t="n"/>
      <c r="BT577" s="119" t="n">
        <v>3</v>
      </c>
      <c r="BU577" s="119" t="n"/>
      <c r="BV577" s="119" t="n"/>
      <c r="BW577" s="119" t="n"/>
      <c r="BX577" s="119" t="n"/>
      <c r="BY577" s="119" t="n"/>
      <c r="BZ577" s="119" t="inlineStr">
        <is>
          <t>Employee</t>
        </is>
      </c>
      <c r="CA577" s="142" t="inlineStr">
        <is>
          <t>T61P</t>
        </is>
      </c>
      <c r="CB577" s="131" t="n">
        <v>1</v>
      </c>
      <c r="CC577" s="143">
        <f>IF(P577&gt;1,1,P577)*CB577</f>
        <v/>
      </c>
      <c r="CD577" s="143" t="n"/>
      <c r="CE577" s="222" t="n"/>
      <c r="CF577" s="86" t="n"/>
      <c r="CG577" s="219" t="n">
        <v>585565.8536585367</v>
      </c>
      <c r="CH577" s="217">
        <f>IF(LOWER(T577)="ILS",12,1)*CG577/VLOOKUP($T577,CPC_USDConversion_xlTbl[[Currency2]:[Units/1 USD]],2,FALSE)</f>
        <v/>
      </c>
      <c r="CI577" s="225">
        <f>AF577</f>
        <v/>
      </c>
      <c r="CJ577" s="225">
        <f>IFERROR(CI577-CH577,"")</f>
        <v/>
      </c>
      <c r="CK577" s="140">
        <f>ROUND(AN577*CC577,-2)</f>
        <v/>
      </c>
      <c r="CL577" s="217">
        <f>CK577/VLOOKUP($T577,'USD Converstion'!$C$7:$D$174,2,FALSE)</f>
        <v/>
      </c>
      <c r="CM577" s="145">
        <f>IF(AD577&gt;X577,1,0)</f>
        <v/>
      </c>
      <c r="CN577" s="225">
        <f>IF(CM577&gt;0,AG577,0)</f>
        <v/>
      </c>
      <c r="CO577" s="225">
        <f>IF(CM577=0,0,AF577)</f>
        <v/>
      </c>
      <c r="CP577" s="146" t="n">
        <v>0</v>
      </c>
      <c r="CQ577" s="147" t="inlineStr">
        <is>
          <t>Regular</t>
        </is>
      </c>
      <c r="CR577" s="225">
        <f>AM577/VLOOKUP(T577,'USD Converstion'!$C$7:$D$174,2,FALSE)</f>
        <v/>
      </c>
      <c r="CS577" s="226">
        <f>AT577</f>
        <v/>
      </c>
      <c r="CT577" s="222" t="n">
        <v>0</v>
      </c>
      <c r="CU577" s="227" t="n"/>
      <c r="CV577" s="145">
        <f>IF(AX577&gt;0,1,0)</f>
        <v/>
      </c>
      <c r="CW577" s="145">
        <f>IF(AY577&gt;0,1,0)</f>
        <v/>
      </c>
      <c r="CX577" s="52" t="n">
        <v>0</v>
      </c>
      <c r="DM577">
        <f>IF(LOWER(T577)="ILS",12,1)*Y577/VLOOKUP($T577,CPC_USDConversion_xlTbl[[Currency2]:[Units/1 USD]],2,FALSE)</f>
        <v/>
      </c>
    </row>
    <row r="578">
      <c r="B578" s="113" t="n">
        <v>138790</v>
      </c>
      <c r="C578" s="113" t="n">
        <v>86800</v>
      </c>
      <c r="D578" s="113" t="n">
        <v>56663</v>
      </c>
      <c r="E578" s="114" t="inlineStr">
        <is>
          <t>Momin Ramzan</t>
        </is>
      </c>
      <c r="F578" s="152" t="inlineStr">
        <is>
          <t>Escalation Engineer</t>
        </is>
      </c>
      <c r="G578" s="113" t="inlineStr">
        <is>
          <t>TAC India</t>
        </is>
      </c>
      <c r="H578" s="113" t="inlineStr">
        <is>
          <t>Amita Tiwari</t>
        </is>
      </c>
      <c r="I578" s="113" t="inlineStr">
        <is>
          <t>Amit Lewenhoff</t>
        </is>
      </c>
      <c r="J578" s="114" t="inlineStr">
        <is>
          <t>Sharon Elmashaly</t>
        </is>
      </c>
      <c r="K578" s="114" t="inlineStr">
        <is>
          <t>Sharon Elmashaly</t>
        </is>
      </c>
      <c r="L578" s="113" t="inlineStr">
        <is>
          <t>TAC</t>
        </is>
      </c>
      <c r="M578" s="115" t="n">
        <v>1</v>
      </c>
      <c r="N578" s="151">
        <f>LEFT(CA578,3)</f>
        <v/>
      </c>
      <c r="O578" s="216" t="n">
        <v>43200</v>
      </c>
      <c r="P578" s="118">
        <f>($D$5-O578)/365</f>
        <v/>
      </c>
      <c r="Q578" s="119">
        <f>Q578</f>
        <v/>
      </c>
      <c r="R578" s="52" t="n"/>
      <c r="S578" s="120" t="inlineStr">
        <is>
          <t>India</t>
        </is>
      </c>
      <c r="T578" s="120" t="inlineStr">
        <is>
          <t>INR</t>
        </is>
      </c>
      <c r="U578" s="120" t="n">
        <v>1909500</v>
      </c>
      <c r="V578" s="120" t="n"/>
      <c r="W578" s="120" t="n"/>
      <c r="X578" s="120">
        <f>W578+V578+U578</f>
        <v/>
      </c>
      <c r="Y578" s="121" t="n"/>
      <c r="Z578" s="121" t="n"/>
      <c r="AA578" s="122" t="n"/>
      <c r="AB578" s="122" t="n"/>
      <c r="AC578" s="122" t="n"/>
      <c r="AD578" s="123">
        <f>AC578+AB578+AA578</f>
        <v/>
      </c>
      <c r="AE578" s="124">
        <f>IFERROR(AD578/X578-1,"")</f>
        <v/>
      </c>
      <c r="AF578" s="217">
        <f>IF(LOWER(T578)="ILS",12,1)*X578/VLOOKUP($T578,CPC_USDConversion_xlTbl[[Currency2]:[Units/1 USD]],2,FALSE)</f>
        <v/>
      </c>
      <c r="AG578" s="217">
        <f>IF(LOWER(T578)="ILS",12,1)*AD578/VLOOKUP($T578,CPC_USDConversion_xlTbl[[Currency2]:[Units/1 USD]],2,FALSE)</f>
        <v/>
      </c>
      <c r="AH578" s="126">
        <f>AF578/VLOOKUP($S578,'CP$'!$B$5:$D$74,2,FALSE)</f>
        <v/>
      </c>
      <c r="AI578" s="126">
        <f>AG578/VLOOKUP($S578,'CP$'!$B$5:$D$74,2,FALSE)</f>
        <v/>
      </c>
      <c r="AJ578" s="52" t="n"/>
      <c r="AK578" s="127" t="inlineStr">
        <is>
          <t>Regular</t>
        </is>
      </c>
      <c r="AL578" s="218" t="n">
        <v>90000</v>
      </c>
      <c r="AM578" s="129" t="n"/>
      <c r="AN578" s="121" t="n"/>
      <c r="AO578" s="130" t="n"/>
      <c r="AP578" s="131">
        <f>IFERROR(AO578/AM578,"")</f>
        <v/>
      </c>
      <c r="AQ578" s="219">
        <f>AO578*CC578</f>
        <v/>
      </c>
      <c r="AR578" s="219" t="n"/>
      <c r="AS578" s="220">
        <f>AQ578-AR578</f>
        <v/>
      </c>
      <c r="AT578" s="217">
        <f>AS578/VLOOKUP($T578,'USD Converstion'!$C$7:$D$174,2,FALSE)</f>
        <v/>
      </c>
      <c r="AU578" s="52" t="n"/>
      <c r="AV578" s="221" t="n">
        <v>43615</v>
      </c>
      <c r="AW578" s="222" t="n">
        <v>7416.223300970873</v>
      </c>
      <c r="AX578" s="222" t="n"/>
      <c r="AY578" s="223" t="n"/>
      <c r="AZ578" s="52" t="n"/>
      <c r="BA578" s="137" t="inlineStr">
        <is>
          <t>January, 2021 - Organization change from Title:Technical Support Engineer (T3), Yearly Salary: 1,270,000 , Total Compensation:1270000 to Title:Escalation Engineer, Yearly Salary:1520000, Total Compensation:1520000 || June, 2020 - Organization change from Team:Tausif Khaleel - India TAC- Afternoon Team to Team:Rishiraj Dave - Weekend Night</t>
        </is>
      </c>
      <c r="BB578" s="138" t="inlineStr">
        <is>
          <t xml:space="preserve"> </t>
        </is>
      </c>
      <c r="BC578" s="52" t="n"/>
      <c r="BD578" s="219" t="n">
        <v>1270000</v>
      </c>
      <c r="BE578" s="219" t="n"/>
      <c r="BF578" s="219" t="n"/>
      <c r="BG578" s="120">
        <f>BF578+BE578+BD578</f>
        <v/>
      </c>
      <c r="BH578" s="217">
        <f>IF(LOWER(T578)="ILS",12,1)*BG578/VLOOKUP($T578,CPC_USDConversion_xlTbl[[Currency2]:[Units/1 USD]],2,FALSE)</f>
        <v/>
      </c>
      <c r="BI578" s="224">
        <f>BH578/VLOOKUP($S578,'CP$'!$B$5:$D$74,2,FALSE)</f>
        <v/>
      </c>
      <c r="BJ578" s="140" t="n">
        <v>900000</v>
      </c>
      <c r="BK578" s="140" t="n">
        <v>1800000</v>
      </c>
      <c r="BL578" s="141">
        <f>IFERROR(U578/X578,"")</f>
        <v/>
      </c>
      <c r="BM578" s="141">
        <f>IFERROR(V578/X578,"")</f>
        <v/>
      </c>
      <c r="BN578" s="141">
        <f>IFERROR(W578/X578,"")</f>
        <v/>
      </c>
      <c r="BO578" s="141">
        <f>IFERROR(AA578/AD578,"")</f>
        <v/>
      </c>
      <c r="BP578" s="141">
        <f>IFERROR(AB578/AD578,"")</f>
        <v/>
      </c>
      <c r="BQ578" s="141">
        <f>IFERROR(AC578/AD578,"")</f>
        <v/>
      </c>
      <c r="BR578" s="119" t="n">
        <v>4</v>
      </c>
      <c r="BS578" s="119" t="n">
        <v>3</v>
      </c>
      <c r="BT578" s="119" t="n">
        <v>4</v>
      </c>
      <c r="BU578" s="119" t="n"/>
      <c r="BV578" s="119" t="n"/>
      <c r="BW578" s="119" t="n"/>
      <c r="BX578" s="119" t="n"/>
      <c r="BY578" s="119" t="n"/>
      <c r="BZ578" s="119" t="inlineStr">
        <is>
          <t>Employee</t>
        </is>
      </c>
      <c r="CA578" s="142" t="inlineStr">
        <is>
          <t>T51P</t>
        </is>
      </c>
      <c r="CB578" s="131" t="n">
        <v>1</v>
      </c>
      <c r="CC578" s="143">
        <f>IF(P578&gt;1,1,P578)*CB578</f>
        <v/>
      </c>
      <c r="CD578" s="143" t="n"/>
      <c r="CE578" s="222" t="n">
        <v>5866.28</v>
      </c>
      <c r="CF578" s="86" t="n"/>
      <c r="CG578" s="219" t="n">
        <v>1239224.390243903</v>
      </c>
      <c r="CH578" s="217">
        <f>IF(LOWER(T578)="ILS",12,1)*CG578/VLOOKUP($T578,CPC_USDConversion_xlTbl[[Currency2]:[Units/1 USD]],2,FALSE)</f>
        <v/>
      </c>
      <c r="CI578" s="225">
        <f>AF578</f>
        <v/>
      </c>
      <c r="CJ578" s="225">
        <f>IFERROR(CI578-CH578,"")</f>
        <v/>
      </c>
      <c r="CK578" s="140">
        <f>ROUND(AN578*CC578,-2)</f>
        <v/>
      </c>
      <c r="CL578" s="217">
        <f>CK578/VLOOKUP($T578,'USD Converstion'!$C$7:$D$174,2,FALSE)</f>
        <v/>
      </c>
      <c r="CM578" s="145">
        <f>IF(AD578&gt;X578,1,0)</f>
        <v/>
      </c>
      <c r="CN578" s="225">
        <f>IF(CM578&gt;0,AG578,0)</f>
        <v/>
      </c>
      <c r="CO578" s="225">
        <f>IF(CM578=0,0,AF578)</f>
        <v/>
      </c>
      <c r="CP578" s="146" t="n">
        <v>0</v>
      </c>
      <c r="CQ578" s="147" t="inlineStr">
        <is>
          <t>Regular</t>
        </is>
      </c>
      <c r="CR578" s="225">
        <f>AM578/VLOOKUP(T578,'USD Converstion'!$C$7:$D$174,2,FALSE)</f>
        <v/>
      </c>
      <c r="CS578" s="226">
        <f>AT578</f>
        <v/>
      </c>
      <c r="CT578" s="222" t="n">
        <v>0</v>
      </c>
      <c r="CU578" s="227" t="n"/>
      <c r="CV578" s="145">
        <f>IF(AX578&gt;0,1,0)</f>
        <v/>
      </c>
      <c r="CW578" s="145">
        <f>IF(AY578&gt;0,1,0)</f>
        <v/>
      </c>
      <c r="CX578" s="52" t="n">
        <v>0</v>
      </c>
      <c r="DM578">
        <f>IF(LOWER(T578)="ILS",12,1)*Y578/VLOOKUP($T578,CPC_USDConversion_xlTbl[[Currency2]:[Units/1 USD]],2,FALSE)</f>
        <v/>
      </c>
    </row>
    <row r="579">
      <c r="B579" s="113" t="n">
        <v>104911</v>
      </c>
      <c r="C579" s="113" t="n">
        <v>35933</v>
      </c>
      <c r="D579" s="113" t="n">
        <v>67699</v>
      </c>
      <c r="E579" s="114" t="inlineStr">
        <is>
          <t>Neelesh Joshi</t>
        </is>
      </c>
      <c r="F579" s="152" t="inlineStr">
        <is>
          <t>Technical Support Engineer (T3)</t>
        </is>
      </c>
      <c r="G579" s="113" t="inlineStr">
        <is>
          <t>TAC India</t>
        </is>
      </c>
      <c r="H579" s="113" t="inlineStr">
        <is>
          <t>Amita Tiwari</t>
        </is>
      </c>
      <c r="I579" s="113" t="inlineStr">
        <is>
          <t>Amit Lewenhoff</t>
        </is>
      </c>
      <c r="J579" s="114" t="inlineStr">
        <is>
          <t>Sharon Elmashaly</t>
        </is>
      </c>
      <c r="K579" s="114" t="inlineStr">
        <is>
          <t>Sharon Elmashaly</t>
        </is>
      </c>
      <c r="L579" s="113" t="inlineStr">
        <is>
          <t>TAC</t>
        </is>
      </c>
      <c r="M579" s="115" t="n">
        <v>1</v>
      </c>
      <c r="N579" s="151">
        <f>LEFT(CA579,3)</f>
        <v/>
      </c>
      <c r="O579" s="216" t="n">
        <v>43788</v>
      </c>
      <c r="P579" s="118">
        <f>($D$5-O579)/365</f>
        <v/>
      </c>
      <c r="Q579" s="119">
        <f>Q579</f>
        <v/>
      </c>
      <c r="R579" s="52" t="n"/>
      <c r="S579" s="120" t="inlineStr">
        <is>
          <t>India</t>
        </is>
      </c>
      <c r="T579" s="120" t="inlineStr">
        <is>
          <t>INR</t>
        </is>
      </c>
      <c r="U579" s="120" t="n">
        <v>1797000</v>
      </c>
      <c r="V579" s="120" t="n"/>
      <c r="W579" s="120" t="n"/>
      <c r="X579" s="120">
        <f>W579+V579+U579</f>
        <v/>
      </c>
      <c r="Y579" s="121" t="n"/>
      <c r="Z579" s="121" t="n"/>
      <c r="AA579" s="122" t="n"/>
      <c r="AB579" s="122" t="n"/>
      <c r="AC579" s="122" t="n"/>
      <c r="AD579" s="123">
        <f>AC579+AB579+AA579</f>
        <v/>
      </c>
      <c r="AE579" s="124">
        <f>IFERROR(AD579/X579-1,"")</f>
        <v/>
      </c>
      <c r="AF579" s="217">
        <f>IF(LOWER(T579)="ILS",12,1)*X579/VLOOKUP($T579,CPC_USDConversion_xlTbl[[Currency2]:[Units/1 USD]],2,FALSE)</f>
        <v/>
      </c>
      <c r="AG579" s="217">
        <f>IF(LOWER(T579)="ILS",12,1)*AD579/VLOOKUP($T579,CPC_USDConversion_xlTbl[[Currency2]:[Units/1 USD]],2,FALSE)</f>
        <v/>
      </c>
      <c r="AH579" s="126">
        <f>AF579/VLOOKUP($S579,'CP$'!$B$5:$D$74,2,FALSE)</f>
        <v/>
      </c>
      <c r="AI579" s="126">
        <f>AG579/VLOOKUP($S579,'CP$'!$B$5:$D$74,2,FALSE)</f>
        <v/>
      </c>
      <c r="AJ579" s="52" t="n"/>
      <c r="AK579" s="127" t="inlineStr">
        <is>
          <t>Regular</t>
        </is>
      </c>
      <c r="AL579" s="218" t="n"/>
      <c r="AM579" s="129" t="n"/>
      <c r="AN579" s="121" t="n"/>
      <c r="AO579" s="130" t="n"/>
      <c r="AP579" s="131">
        <f>IFERROR(AO579/AM579,"")</f>
        <v/>
      </c>
      <c r="AQ579" s="219">
        <f>AO579*CC579</f>
        <v/>
      </c>
      <c r="AR579" s="219" t="n"/>
      <c r="AS579" s="220">
        <f>AQ579-AR579</f>
        <v/>
      </c>
      <c r="AT579" s="217">
        <f>AS579/VLOOKUP($T579,'USD Converstion'!$C$7:$D$174,2,FALSE)</f>
        <v/>
      </c>
      <c r="AU579" s="52" t="n"/>
      <c r="AV579" s="221" t="n"/>
      <c r="AW579" s="222" t="n"/>
      <c r="AX579" s="222" t="n"/>
      <c r="AY579" s="223" t="n"/>
      <c r="AZ579" s="52" t="n"/>
      <c r="BA579" s="137" t="inlineStr">
        <is>
          <t>January, 2021 - Organization change from Title:Technical Support Engineer (T2), Yearly Salary: 1,300,000 , Total Compensation:1300000 to Title:Technical Support Engineer (T3), Yearly Salary:1430000, Total Compensation:1430000 || June, 2020 - Organization change from Team:Mouize Younus - TAC India - Weekend Team to Team:Tausif Khaleel - India TAC- Afternoon Team</t>
        </is>
      </c>
      <c r="BB579" s="138" t="inlineStr">
        <is>
          <t xml:space="preserve"> </t>
        </is>
      </c>
      <c r="BC579" s="52" t="n"/>
      <c r="BD579" s="219" t="n">
        <v>1300000</v>
      </c>
      <c r="BE579" s="219" t="n"/>
      <c r="BF579" s="219" t="n"/>
      <c r="BG579" s="120">
        <f>BF579+BE579+BD579</f>
        <v/>
      </c>
      <c r="BH579" s="217">
        <f>IF(LOWER(T579)="ILS",12,1)*BG579/VLOOKUP($T579,CPC_USDConversion_xlTbl[[Currency2]:[Units/1 USD]],2,FALSE)</f>
        <v/>
      </c>
      <c r="BI579" s="224">
        <f>BH579/VLOOKUP($S579,'CP$'!$B$5:$D$74,2,FALSE)</f>
        <v/>
      </c>
      <c r="BJ579" s="140" t="n">
        <v>900000</v>
      </c>
      <c r="BK579" s="140" t="n">
        <v>1800000</v>
      </c>
      <c r="BL579" s="141">
        <f>IFERROR(U579/X579,"")</f>
        <v/>
      </c>
      <c r="BM579" s="141">
        <f>IFERROR(V579/X579,"")</f>
        <v/>
      </c>
      <c r="BN579" s="141">
        <f>IFERROR(W579/X579,"")</f>
        <v/>
      </c>
      <c r="BO579" s="141">
        <f>IFERROR(AA579/AD579,"")</f>
        <v/>
      </c>
      <c r="BP579" s="141">
        <f>IFERROR(AB579/AD579,"")</f>
        <v/>
      </c>
      <c r="BQ579" s="141">
        <f>IFERROR(AC579/AD579,"")</f>
        <v/>
      </c>
      <c r="BR579" s="119" t="n"/>
      <c r="BS579" s="119" t="n"/>
      <c r="BT579" s="119" t="n">
        <v>4</v>
      </c>
      <c r="BU579" s="119" t="n"/>
      <c r="BV579" s="119" t="n"/>
      <c r="BW579" s="119" t="n"/>
      <c r="BX579" s="119" t="n"/>
      <c r="BY579" s="119" t="n"/>
      <c r="BZ579" s="119" t="inlineStr">
        <is>
          <t>Employee</t>
        </is>
      </c>
      <c r="CA579" s="142" t="inlineStr">
        <is>
          <t>T51P</t>
        </is>
      </c>
      <c r="CB579" s="131" t="n">
        <v>1</v>
      </c>
      <c r="CC579" s="143">
        <f>IF(P579&gt;1,1,P579)*CB579</f>
        <v/>
      </c>
      <c r="CD579" s="143" t="n"/>
      <c r="CE579" s="222" t="n"/>
      <c r="CF579" s="86" t="n"/>
      <c r="CG579" s="219" t="n">
        <v>1268492.682926829</v>
      </c>
      <c r="CH579" s="217">
        <f>IF(LOWER(T579)="ILS",12,1)*CG579/VLOOKUP($T579,CPC_USDConversion_xlTbl[[Currency2]:[Units/1 USD]],2,FALSE)</f>
        <v/>
      </c>
      <c r="CI579" s="225">
        <f>AF579</f>
        <v/>
      </c>
      <c r="CJ579" s="225">
        <f>IFERROR(CI579-CH579,"")</f>
        <v/>
      </c>
      <c r="CK579" s="140">
        <f>ROUND(AN579*CC579,-2)</f>
        <v/>
      </c>
      <c r="CL579" s="217">
        <f>CK579/VLOOKUP($T579,'USD Converstion'!$C$7:$D$174,2,FALSE)</f>
        <v/>
      </c>
      <c r="CM579" s="145">
        <f>IF(AD579&gt;X579,1,0)</f>
        <v/>
      </c>
      <c r="CN579" s="225">
        <f>IF(CM579&gt;0,AG579,0)</f>
        <v/>
      </c>
      <c r="CO579" s="225">
        <f>IF(CM579=0,0,AF579)</f>
        <v/>
      </c>
      <c r="CP579" s="146" t="n">
        <v>0</v>
      </c>
      <c r="CQ579" s="147" t="inlineStr">
        <is>
          <t>Regular</t>
        </is>
      </c>
      <c r="CR579" s="225">
        <f>AM579/VLOOKUP(T579,'USD Converstion'!$C$7:$D$174,2,FALSE)</f>
        <v/>
      </c>
      <c r="CS579" s="226">
        <f>AT579</f>
        <v/>
      </c>
      <c r="CT579" s="222" t="n">
        <v>0</v>
      </c>
      <c r="CU579" s="227" t="n"/>
      <c r="CV579" s="145">
        <f>IF(AX579&gt;0,1,0)</f>
        <v/>
      </c>
      <c r="CW579" s="145">
        <f>IF(AY579&gt;0,1,0)</f>
        <v/>
      </c>
      <c r="CX579" s="52" t="n">
        <v>0</v>
      </c>
      <c r="DM579">
        <f>IF(LOWER(T579)="ILS",12,1)*Y579/VLOOKUP($T579,CPC_USDConversion_xlTbl[[Currency2]:[Units/1 USD]],2,FALSE)</f>
        <v/>
      </c>
    </row>
    <row r="580">
      <c r="B580" s="113" t="n">
        <v>103911</v>
      </c>
      <c r="C580" s="113" t="n">
        <v>39812</v>
      </c>
      <c r="D580" s="113" t="n">
        <v>43642</v>
      </c>
      <c r="E580" s="114" t="inlineStr">
        <is>
          <t>Rushikesh Shelke</t>
        </is>
      </c>
      <c r="F580" s="152" t="inlineStr">
        <is>
          <t>Escalation Engineer</t>
        </is>
      </c>
      <c r="G580" s="113" t="inlineStr">
        <is>
          <t>TAC India</t>
        </is>
      </c>
      <c r="H580" s="113" t="inlineStr">
        <is>
          <t>Amita Tiwari</t>
        </is>
      </c>
      <c r="I580" s="113" t="inlineStr">
        <is>
          <t>Amit Lewenhoff</t>
        </is>
      </c>
      <c r="J580" s="114" t="inlineStr">
        <is>
          <t>Sharon Elmashaly</t>
        </is>
      </c>
      <c r="K580" s="114" t="inlineStr">
        <is>
          <t>Sharon Elmashaly</t>
        </is>
      </c>
      <c r="L580" s="113" t="inlineStr">
        <is>
          <t>TAC</t>
        </is>
      </c>
      <c r="M580" s="115" t="n">
        <v>1</v>
      </c>
      <c r="N580" s="151">
        <f>LEFT(CA580,3)</f>
        <v/>
      </c>
      <c r="O580" s="216" t="n">
        <v>43416</v>
      </c>
      <c r="P580" s="118">
        <f>($D$5-O580)/365</f>
        <v/>
      </c>
      <c r="Q580" s="119">
        <f>Q580</f>
        <v/>
      </c>
      <c r="R580" s="52" t="n"/>
      <c r="S580" s="120" t="inlineStr">
        <is>
          <t>India</t>
        </is>
      </c>
      <c r="T580" s="120" t="inlineStr">
        <is>
          <t>INR</t>
        </is>
      </c>
      <c r="U580" s="120" t="n">
        <v>1947000</v>
      </c>
      <c r="V580" s="120" t="n"/>
      <c r="W580" s="120" t="n"/>
      <c r="X580" s="120">
        <f>W580+V580+U580</f>
        <v/>
      </c>
      <c r="Y580" s="121" t="n"/>
      <c r="Z580" s="121" t="n"/>
      <c r="AA580" s="122" t="n"/>
      <c r="AB580" s="122" t="n"/>
      <c r="AC580" s="122" t="n"/>
      <c r="AD580" s="123">
        <f>AC580+AB580+AA580</f>
        <v/>
      </c>
      <c r="AE580" s="124">
        <f>IFERROR(AD580/X580-1,"")</f>
        <v/>
      </c>
      <c r="AF580" s="217">
        <f>IF(LOWER(T580)="ILS",12,1)*X580/VLOOKUP($T580,CPC_USDConversion_xlTbl[[Currency2]:[Units/1 USD]],2,FALSE)</f>
        <v/>
      </c>
      <c r="AG580" s="217">
        <f>IF(LOWER(T580)="ILS",12,1)*AD580/VLOOKUP($T580,CPC_USDConversion_xlTbl[[Currency2]:[Units/1 USD]],2,FALSE)</f>
        <v/>
      </c>
      <c r="AH580" s="126">
        <f>AF580/VLOOKUP($S580,'CP$'!$B$5:$D$74,2,FALSE)</f>
        <v/>
      </c>
      <c r="AI580" s="126">
        <f>AG580/VLOOKUP($S580,'CP$'!$B$5:$D$74,2,FALSE)</f>
        <v/>
      </c>
      <c r="AJ580" s="52" t="n"/>
      <c r="AK580" s="127" t="inlineStr">
        <is>
          <t>Regular</t>
        </is>
      </c>
      <c r="AL580" s="218" t="n">
        <v>80000</v>
      </c>
      <c r="AM580" s="129" t="n"/>
      <c r="AN580" s="121" t="n"/>
      <c r="AO580" s="130" t="n"/>
      <c r="AP580" s="131">
        <f>IFERROR(AO580/AM580,"")</f>
        <v/>
      </c>
      <c r="AQ580" s="219">
        <f>AO580*CC580</f>
        <v/>
      </c>
      <c r="AR580" s="219" t="n"/>
      <c r="AS580" s="220">
        <f>AQ580-AR580</f>
        <v/>
      </c>
      <c r="AT580" s="217">
        <f>AS580/VLOOKUP($T580,'USD Converstion'!$C$7:$D$174,2,FALSE)</f>
        <v/>
      </c>
      <c r="AU580" s="52" t="n"/>
      <c r="AV580" s="221" t="n">
        <v>43957</v>
      </c>
      <c r="AW580" s="222" t="n">
        <v>8921.68932038835</v>
      </c>
      <c r="AX580" s="222" t="n"/>
      <c r="AY580" s="223" t="n"/>
      <c r="AZ580" s="52" t="n"/>
      <c r="BA580" s="137" t="inlineStr">
        <is>
          <t>January, 2021 - Organization change from Title:Technical Support Engineer (T3), Yearly Salary: 1,350,000 , Total Compensation:1350000 to Title:Escalation Engineer, Yearly Salary:1550000, Total Compensation:1550000 || June, 2020 - Organization change from Title:Technical Support Engineer (T2), Yearly Salary:1259000, Total Compensation:1259000 to Title:Technical Support Engineer (T3), Yearly Salary:1350000, Total Compensation:1350000</t>
        </is>
      </c>
      <c r="BB580" s="138" t="inlineStr">
        <is>
          <t xml:space="preserve"> </t>
        </is>
      </c>
      <c r="BC580" s="52" t="n"/>
      <c r="BD580" s="219" t="n">
        <v>1150000</v>
      </c>
      <c r="BE580" s="219" t="n"/>
      <c r="BF580" s="219" t="n"/>
      <c r="BG580" s="120">
        <f>BF580+BE580+BD580</f>
        <v/>
      </c>
      <c r="BH580" s="217">
        <f>IF(LOWER(T580)="ILS",12,1)*BG580/VLOOKUP($T580,CPC_USDConversion_xlTbl[[Currency2]:[Units/1 USD]],2,FALSE)</f>
        <v/>
      </c>
      <c r="BI580" s="224">
        <f>BH580/VLOOKUP($S580,'CP$'!$B$5:$D$74,2,FALSE)</f>
        <v/>
      </c>
      <c r="BJ580" s="140" t="n">
        <v>900000</v>
      </c>
      <c r="BK580" s="140" t="n">
        <v>1800000</v>
      </c>
      <c r="BL580" s="141">
        <f>IFERROR(U580/X580,"")</f>
        <v/>
      </c>
      <c r="BM580" s="141">
        <f>IFERROR(V580/X580,"")</f>
        <v/>
      </c>
      <c r="BN580" s="141">
        <f>IFERROR(W580/X580,"")</f>
        <v/>
      </c>
      <c r="BO580" s="141">
        <f>IFERROR(AA580/AD580,"")</f>
        <v/>
      </c>
      <c r="BP580" s="141">
        <f>IFERROR(AB580/AD580,"")</f>
        <v/>
      </c>
      <c r="BQ580" s="141">
        <f>IFERROR(AC580/AD580,"")</f>
        <v/>
      </c>
      <c r="BR580" s="119" t="n">
        <v>3</v>
      </c>
      <c r="BS580" s="119" t="n">
        <v>3</v>
      </c>
      <c r="BT580" s="119" t="n">
        <v>4</v>
      </c>
      <c r="BU580" s="119" t="n"/>
      <c r="BV580" s="119" t="n"/>
      <c r="BW580" s="119" t="n"/>
      <c r="BX580" s="119" t="n"/>
      <c r="BY580" s="119" t="n"/>
      <c r="BZ580" s="119" t="inlineStr">
        <is>
          <t>Employee</t>
        </is>
      </c>
      <c r="CA580" s="142" t="inlineStr">
        <is>
          <t>T51P</t>
        </is>
      </c>
      <c r="CB580" s="131" t="n">
        <v>1</v>
      </c>
      <c r="CC580" s="143">
        <f>IF(P580&gt;1,1,P580)*CB580</f>
        <v/>
      </c>
      <c r="CD580" s="143" t="n"/>
      <c r="CE580" s="222" t="n">
        <v>10176.2</v>
      </c>
      <c r="CF580" s="86" t="n"/>
      <c r="CG580" s="219" t="n">
        <v>1317273.170731707</v>
      </c>
      <c r="CH580" s="217">
        <f>IF(LOWER(T580)="ILS",12,1)*CG580/VLOOKUP($T580,CPC_USDConversion_xlTbl[[Currency2]:[Units/1 USD]],2,FALSE)</f>
        <v/>
      </c>
      <c r="CI580" s="225">
        <f>AF580</f>
        <v/>
      </c>
      <c r="CJ580" s="225">
        <f>IFERROR(CI580-CH580,"")</f>
        <v/>
      </c>
      <c r="CK580" s="140">
        <f>ROUND(AN580*CC580,-2)</f>
        <v/>
      </c>
      <c r="CL580" s="217">
        <f>CK580/VLOOKUP($T580,'USD Converstion'!$C$7:$D$174,2,FALSE)</f>
        <v/>
      </c>
      <c r="CM580" s="145">
        <f>IF(AD580&gt;X580,1,0)</f>
        <v/>
      </c>
      <c r="CN580" s="225">
        <f>IF(CM580&gt;0,AG580,0)</f>
        <v/>
      </c>
      <c r="CO580" s="225">
        <f>IF(CM580=0,0,AF580)</f>
        <v/>
      </c>
      <c r="CP580" s="146" t="n">
        <v>0</v>
      </c>
      <c r="CQ580" s="147" t="inlineStr">
        <is>
          <t>Regular</t>
        </is>
      </c>
      <c r="CR580" s="225">
        <f>AM580/VLOOKUP(T580,'USD Converstion'!$C$7:$D$174,2,FALSE)</f>
        <v/>
      </c>
      <c r="CS580" s="226">
        <f>AT580</f>
        <v/>
      </c>
      <c r="CT580" s="222" t="n">
        <v>0</v>
      </c>
      <c r="CU580" s="227" t="n"/>
      <c r="CV580" s="145">
        <f>IF(AX580&gt;0,1,0)</f>
        <v/>
      </c>
      <c r="CW580" s="145">
        <f>IF(AY580&gt;0,1,0)</f>
        <v/>
      </c>
      <c r="CX580" s="52" t="n">
        <v>0</v>
      </c>
      <c r="DM580">
        <f>IF(LOWER(T580)="ILS",12,1)*Y580/VLOOKUP($T580,CPC_USDConversion_xlTbl[[Currency2]:[Units/1 USD]],2,FALSE)</f>
        <v/>
      </c>
    </row>
    <row r="581">
      <c r="B581" s="113" t="n">
        <v>125595</v>
      </c>
      <c r="C581" s="113" t="n">
        <v>73031</v>
      </c>
      <c r="D581" s="113" t="n">
        <v>70606</v>
      </c>
      <c r="E581" s="114" t="inlineStr">
        <is>
          <t>Shivam Goel</t>
        </is>
      </c>
      <c r="F581" s="152" t="inlineStr">
        <is>
          <t>Diamond Services Engineer</t>
        </is>
      </c>
      <c r="G581" s="113" t="inlineStr">
        <is>
          <t>TAC India</t>
        </is>
      </c>
      <c r="H581" s="113" t="inlineStr">
        <is>
          <t>Amita Tiwari</t>
        </is>
      </c>
      <c r="I581" s="113" t="inlineStr">
        <is>
          <t>Amit Lewenhoff</t>
        </is>
      </c>
      <c r="J581" s="114" t="inlineStr">
        <is>
          <t>Sharon Elmashaly</t>
        </is>
      </c>
      <c r="K581" s="114" t="inlineStr">
        <is>
          <t>Sharon Elmashaly</t>
        </is>
      </c>
      <c r="L581" s="113" t="inlineStr">
        <is>
          <t>TAC</t>
        </is>
      </c>
      <c r="M581" s="115" t="n">
        <v>1</v>
      </c>
      <c r="N581" s="151">
        <f>LEFT(CA581,3)</f>
        <v/>
      </c>
      <c r="O581" s="216" t="n">
        <v>43230</v>
      </c>
      <c r="P581" s="118">
        <f>($D$5-O581)/365</f>
        <v/>
      </c>
      <c r="Q581" s="119">
        <f>Q581</f>
        <v/>
      </c>
      <c r="R581" s="52" t="n"/>
      <c r="S581" s="120" t="inlineStr">
        <is>
          <t>India</t>
        </is>
      </c>
      <c r="T581" s="120" t="inlineStr">
        <is>
          <t>INR</t>
        </is>
      </c>
      <c r="U581" s="120" t="n">
        <v>1884500</v>
      </c>
      <c r="V581" s="120" t="n"/>
      <c r="W581" s="120" t="n"/>
      <c r="X581" s="120">
        <f>W581+V581+U581</f>
        <v/>
      </c>
      <c r="Y581" s="121" t="n"/>
      <c r="Z581" s="121" t="n"/>
      <c r="AA581" s="122" t="n"/>
      <c r="AB581" s="122" t="n"/>
      <c r="AC581" s="122" t="n"/>
      <c r="AD581" s="123">
        <f>AC581+AB581+AA581</f>
        <v/>
      </c>
      <c r="AE581" s="124">
        <f>IFERROR(AD581/X581-1,"")</f>
        <v/>
      </c>
      <c r="AF581" s="217">
        <f>IF(LOWER(T581)="ILS",12,1)*X581/VLOOKUP($T581,CPC_USDConversion_xlTbl[[Currency2]:[Units/1 USD]],2,FALSE)</f>
        <v/>
      </c>
      <c r="AG581" s="217">
        <f>IF(LOWER(T581)="ILS",12,1)*AD581/VLOOKUP($T581,CPC_USDConversion_xlTbl[[Currency2]:[Units/1 USD]],2,FALSE)</f>
        <v/>
      </c>
      <c r="AH581" s="126">
        <f>AF581/VLOOKUP($S581,'CP$'!$B$5:$D$74,2,FALSE)</f>
        <v/>
      </c>
      <c r="AI581" s="126">
        <f>AG581/VLOOKUP($S581,'CP$'!$B$5:$D$74,2,FALSE)</f>
        <v/>
      </c>
      <c r="AJ581" s="52" t="n"/>
      <c r="AK581" s="127" t="inlineStr">
        <is>
          <t>Regular</t>
        </is>
      </c>
      <c r="AL581" s="218" t="n">
        <v>100000</v>
      </c>
      <c r="AM581" s="129" t="n"/>
      <c r="AN581" s="121" t="n"/>
      <c r="AO581" s="130" t="n"/>
      <c r="AP581" s="131">
        <f>IFERROR(AO581/AM581,"")</f>
        <v/>
      </c>
      <c r="AQ581" s="219">
        <f>AO581*CC581</f>
        <v/>
      </c>
      <c r="AR581" s="219" t="n"/>
      <c r="AS581" s="220">
        <f>AQ581-AR581</f>
        <v/>
      </c>
      <c r="AT581" s="217">
        <f>AS581/VLOOKUP($T581,'USD Converstion'!$C$7:$D$174,2,FALSE)</f>
        <v/>
      </c>
      <c r="AU581" s="52" t="n"/>
      <c r="AV581" s="221" t="n">
        <v>43957</v>
      </c>
      <c r="AW581" s="222" t="n">
        <v>13742.61165048544</v>
      </c>
      <c r="AX581" s="222" t="n"/>
      <c r="AY581" s="223" t="n"/>
      <c r="AZ581" s="52" t="n"/>
      <c r="BA581" s="137" t="inlineStr">
        <is>
          <t>January, 2021 - Organization change from Yearly Salary: 1,150,000 , Total Compensation:1150000 to Yearly Salary:1500000, Total Compensation:1500000 || June, 2020 - Organization change from Team:Tausif Khaleel - India TAC- Afternoon Team, Title:Diamond Services Engineer, TAC to Team:Rajesh Kermgi Malkanna - Diamond Team, Title:Diamond Services Engineer</t>
        </is>
      </c>
      <c r="BB581" s="138" t="inlineStr">
        <is>
          <t xml:space="preserve"> </t>
        </is>
      </c>
      <c r="BC581" s="52" t="n"/>
      <c r="BD581" s="219" t="n">
        <v>1150000</v>
      </c>
      <c r="BE581" s="219" t="n"/>
      <c r="BF581" s="219" t="n"/>
      <c r="BG581" s="120">
        <f>BF581+BE581+BD581</f>
        <v/>
      </c>
      <c r="BH581" s="217">
        <f>IF(LOWER(T581)="ILS",12,1)*BG581/VLOOKUP($T581,CPC_USDConversion_xlTbl[[Currency2]:[Units/1 USD]],2,FALSE)</f>
        <v/>
      </c>
      <c r="BI581" s="224">
        <f>BH581/VLOOKUP($S581,'CP$'!$B$5:$D$74,2,FALSE)</f>
        <v/>
      </c>
      <c r="BJ581" s="140" t="n">
        <v>900000</v>
      </c>
      <c r="BK581" s="140" t="n">
        <v>1800000</v>
      </c>
      <c r="BL581" s="141">
        <f>IFERROR(U581/X581,"")</f>
        <v/>
      </c>
      <c r="BM581" s="141">
        <f>IFERROR(V581/X581,"")</f>
        <v/>
      </c>
      <c r="BN581" s="141">
        <f>IFERROR(W581/X581,"")</f>
        <v/>
      </c>
      <c r="BO581" s="141">
        <f>IFERROR(AA581/AD581,"")</f>
        <v/>
      </c>
      <c r="BP581" s="141">
        <f>IFERROR(AB581/AD581,"")</f>
        <v/>
      </c>
      <c r="BQ581" s="141">
        <f>IFERROR(AC581/AD581,"")</f>
        <v/>
      </c>
      <c r="BR581" s="119" t="n">
        <v>5</v>
      </c>
      <c r="BS581" s="119" t="n">
        <v>4</v>
      </c>
      <c r="BT581" s="119" t="n">
        <v>5</v>
      </c>
      <c r="BU581" s="119" t="n"/>
      <c r="BV581" s="119" t="n"/>
      <c r="BW581" s="119" t="n"/>
      <c r="BX581" s="119" t="n"/>
      <c r="BY581" s="119" t="n"/>
      <c r="BZ581" s="119" t="inlineStr">
        <is>
          <t>Employee</t>
        </is>
      </c>
      <c r="CA581" s="142" t="inlineStr">
        <is>
          <t>T51P</t>
        </is>
      </c>
      <c r="CB581" s="131" t="n">
        <v>1</v>
      </c>
      <c r="CC581" s="143">
        <f>IF(P581&gt;1,1,P581)*CB581</f>
        <v/>
      </c>
      <c r="CD581" s="143" t="n"/>
      <c r="CE581" s="222" t="n">
        <v>15803.04</v>
      </c>
      <c r="CF581" s="86" t="n"/>
      <c r="CG581" s="219" t="n">
        <v>1122151.219512195</v>
      </c>
      <c r="CH581" s="217">
        <f>IF(LOWER(T581)="ILS",12,1)*CG581/VLOOKUP($T581,CPC_USDConversion_xlTbl[[Currency2]:[Units/1 USD]],2,FALSE)</f>
        <v/>
      </c>
      <c r="CI581" s="225">
        <f>AF581</f>
        <v/>
      </c>
      <c r="CJ581" s="225">
        <f>IFERROR(CI581-CH581,"")</f>
        <v/>
      </c>
      <c r="CK581" s="140">
        <f>ROUND(AN581*CC581,-2)</f>
        <v/>
      </c>
      <c r="CL581" s="217">
        <f>CK581/VLOOKUP($T581,'USD Converstion'!$C$7:$D$174,2,FALSE)</f>
        <v/>
      </c>
      <c r="CM581" s="145">
        <f>IF(AD581&gt;X581,1,0)</f>
        <v/>
      </c>
      <c r="CN581" s="225">
        <f>IF(CM581&gt;0,AG581,0)</f>
        <v/>
      </c>
      <c r="CO581" s="225">
        <f>IF(CM581=0,0,AF581)</f>
        <v/>
      </c>
      <c r="CP581" s="146" t="n">
        <v>0</v>
      </c>
      <c r="CQ581" s="147" t="inlineStr">
        <is>
          <t>Regular</t>
        </is>
      </c>
      <c r="CR581" s="225">
        <f>AM581/VLOOKUP(T581,'USD Converstion'!$C$7:$D$174,2,FALSE)</f>
        <v/>
      </c>
      <c r="CS581" s="226">
        <f>AT581</f>
        <v/>
      </c>
      <c r="CT581" s="222" t="n">
        <v>0</v>
      </c>
      <c r="CU581" s="227" t="n"/>
      <c r="CV581" s="145">
        <f>IF(AX581&gt;0,1,0)</f>
        <v/>
      </c>
      <c r="CW581" s="145">
        <f>IF(AY581&gt;0,1,0)</f>
        <v/>
      </c>
      <c r="CX581" s="52" t="n">
        <v>0</v>
      </c>
      <c r="DM581">
        <f>IF(LOWER(T581)="ILS",12,1)*Y581/VLOOKUP($T581,CPC_USDConversion_xlTbl[[Currency2]:[Units/1 USD]],2,FALSE)</f>
        <v/>
      </c>
    </row>
    <row r="582">
      <c r="B582" s="113" t="n">
        <v>100335</v>
      </c>
      <c r="C582" s="113" t="n">
        <v>104368</v>
      </c>
      <c r="D582" s="113" t="n">
        <v>43370</v>
      </c>
      <c r="E582" s="114" t="inlineStr">
        <is>
          <t>Ankit Shukla</t>
        </is>
      </c>
      <c r="F582" s="152" t="inlineStr">
        <is>
          <t>Technical Support Engineer (T3)</t>
        </is>
      </c>
      <c r="G582" s="113" t="inlineStr">
        <is>
          <t>TAC India</t>
        </is>
      </c>
      <c r="H582" s="113" t="inlineStr">
        <is>
          <t>Amita Tiwari</t>
        </is>
      </c>
      <c r="I582" s="113" t="inlineStr">
        <is>
          <t>Amit Lewenhoff</t>
        </is>
      </c>
      <c r="J582" s="114" t="inlineStr">
        <is>
          <t>Sharon Elmashaly</t>
        </is>
      </c>
      <c r="K582" s="114" t="inlineStr">
        <is>
          <t>Sharon Elmashaly</t>
        </is>
      </c>
      <c r="L582" s="113" t="inlineStr">
        <is>
          <t>TAC</t>
        </is>
      </c>
      <c r="M582" s="115" t="n">
        <v>1</v>
      </c>
      <c r="N582" s="151">
        <f>LEFT(CA582,3)</f>
        <v/>
      </c>
      <c r="O582" s="216" t="n">
        <v>43710</v>
      </c>
      <c r="P582" s="118">
        <f>($D$5-O582)/365</f>
        <v/>
      </c>
      <c r="Q582" s="119">
        <f>Q582</f>
        <v/>
      </c>
      <c r="R582" s="52" t="n"/>
      <c r="S582" s="120" t="inlineStr">
        <is>
          <t>India</t>
        </is>
      </c>
      <c r="T582" s="120" t="inlineStr">
        <is>
          <t>INR</t>
        </is>
      </c>
      <c r="U582" s="120" t="n">
        <v>1134500</v>
      </c>
      <c r="V582" s="120" t="n"/>
      <c r="W582" s="120" t="n"/>
      <c r="X582" s="120">
        <f>W582+V582+U582</f>
        <v/>
      </c>
      <c r="Y582" s="121" t="n"/>
      <c r="Z582" s="121" t="n"/>
      <c r="AA582" s="122" t="n"/>
      <c r="AB582" s="122" t="n"/>
      <c r="AC582" s="122" t="n"/>
      <c r="AD582" s="123">
        <f>AC582+AB582+AA582</f>
        <v/>
      </c>
      <c r="AE582" s="124">
        <f>IFERROR(AD582/X582-1,"")</f>
        <v/>
      </c>
      <c r="AF582" s="217">
        <f>IF(LOWER(T582)="ILS",12,1)*X582/VLOOKUP($T582,CPC_USDConversion_xlTbl[[Currency2]:[Units/1 USD]],2,FALSE)</f>
        <v/>
      </c>
      <c r="AG582" s="217">
        <f>IF(LOWER(T582)="ILS",12,1)*AD582/VLOOKUP($T582,CPC_USDConversion_xlTbl[[Currency2]:[Units/1 USD]],2,FALSE)</f>
        <v/>
      </c>
      <c r="AH582" s="126">
        <f>AF582/VLOOKUP($S582,'CP$'!$B$5:$D$74,2,FALSE)</f>
        <v/>
      </c>
      <c r="AI582" s="126">
        <f>AG582/VLOOKUP($S582,'CP$'!$B$5:$D$74,2,FALSE)</f>
        <v/>
      </c>
      <c r="AJ582" s="52" t="n"/>
      <c r="AK582" s="127" t="inlineStr">
        <is>
          <t>Regular</t>
        </is>
      </c>
      <c r="AL582" s="218" t="n">
        <v>17358.90410958904</v>
      </c>
      <c r="AM582" s="129" t="n"/>
      <c r="AN582" s="121" t="n"/>
      <c r="AO582" s="130" t="n"/>
      <c r="AP582" s="131">
        <f>IFERROR(AO582/AM582,"")</f>
        <v/>
      </c>
      <c r="AQ582" s="219">
        <f>AO582*CC582</f>
        <v/>
      </c>
      <c r="AR582" s="219" t="n"/>
      <c r="AS582" s="220">
        <f>AQ582-AR582</f>
        <v/>
      </c>
      <c r="AT582" s="217">
        <f>AS582/VLOOKUP($T582,'USD Converstion'!$C$7:$D$174,2,FALSE)</f>
        <v/>
      </c>
      <c r="AU582" s="52" t="n"/>
      <c r="AV582" s="221" t="n"/>
      <c r="AW582" s="222" t="n"/>
      <c r="AX582" s="222" t="n"/>
      <c r="AY582" s="223" t="n"/>
      <c r="AZ582" s="52" t="n"/>
      <c r="BA582" s="137" t="inlineStr">
        <is>
          <t>January, 2021 - Organization change from JS:T61P, Team:Rishiraj Dave - Weekend Night, Title:Technical Support Engineer (T2), Yearly Salary: 675,000 , Total Compensation:675000 to JS:T51P, Team:Vibhor Mittal - Weekday Night, Title:Technical Support Engineer (T3), Yearly Salary:900,000, Total Compensation:900000 || June, 2020 - Organization change from Team:Mouize Younus - TAC India - Weekend Team to Team:Rishiraj Dave - Weekend Night</t>
        </is>
      </c>
      <c r="BB582" s="138" t="inlineStr">
        <is>
          <t xml:space="preserve"> </t>
        </is>
      </c>
      <c r="BC582" s="52" t="n"/>
      <c r="BD582" s="219" t="n">
        <v>650000</v>
      </c>
      <c r="BE582" s="219" t="n"/>
      <c r="BF582" s="219" t="n"/>
      <c r="BG582" s="120">
        <f>BF582+BE582+BD582</f>
        <v/>
      </c>
      <c r="BH582" s="217">
        <f>IF(LOWER(T582)="ILS",12,1)*BG582/VLOOKUP($T582,CPC_USDConversion_xlTbl[[Currency2]:[Units/1 USD]],2,FALSE)</f>
        <v/>
      </c>
      <c r="BI582" s="224">
        <f>BH582/VLOOKUP($S582,'CP$'!$B$5:$D$74,2,FALSE)</f>
        <v/>
      </c>
      <c r="BJ582" s="140" t="n">
        <v>900000</v>
      </c>
      <c r="BK582" s="140" t="n">
        <v>1800000</v>
      </c>
      <c r="BL582" s="141">
        <f>IFERROR(U582/X582,"")</f>
        <v/>
      </c>
      <c r="BM582" s="141">
        <f>IFERROR(V582/X582,"")</f>
        <v/>
      </c>
      <c r="BN582" s="141">
        <f>IFERROR(W582/X582,"")</f>
        <v/>
      </c>
      <c r="BO582" s="141">
        <f>IFERROR(AA582/AD582,"")</f>
        <v/>
      </c>
      <c r="BP582" s="141">
        <f>IFERROR(AB582/AD582,"")</f>
        <v/>
      </c>
      <c r="BQ582" s="141">
        <f>IFERROR(AC582/AD582,"")</f>
        <v/>
      </c>
      <c r="BR582" s="119" t="n"/>
      <c r="BS582" s="119" t="n">
        <v>3</v>
      </c>
      <c r="BT582" s="119" t="n">
        <v>3</v>
      </c>
      <c r="BU582" s="119" t="n"/>
      <c r="BV582" s="119" t="n"/>
      <c r="BW582" s="119" t="n"/>
      <c r="BX582" s="119" t="n"/>
      <c r="BY582" s="119" t="n"/>
      <c r="BZ582" s="119" t="inlineStr">
        <is>
          <t>Employee</t>
        </is>
      </c>
      <c r="CA582" s="142" t="inlineStr">
        <is>
          <t>T51P</t>
        </is>
      </c>
      <c r="CB582" s="131" t="n">
        <v>1</v>
      </c>
      <c r="CC582" s="143">
        <f>IF(P582&gt;1,1,P582)*CB582</f>
        <v/>
      </c>
      <c r="CD582" s="143" t="n"/>
      <c r="CE582" s="222" t="n"/>
      <c r="CF582" s="86" t="n"/>
      <c r="CG582" s="219" t="n">
        <v>658736.5853658537</v>
      </c>
      <c r="CH582" s="217">
        <f>IF(LOWER(T582)="ILS",12,1)*CG582/VLOOKUP($T582,CPC_USDConversion_xlTbl[[Currency2]:[Units/1 USD]],2,FALSE)</f>
        <v/>
      </c>
      <c r="CI582" s="225">
        <f>AF582</f>
        <v/>
      </c>
      <c r="CJ582" s="225">
        <f>IFERROR(CI582-CH582,"")</f>
        <v/>
      </c>
      <c r="CK582" s="140">
        <f>ROUND(AN582*CC582,-2)</f>
        <v/>
      </c>
      <c r="CL582" s="217">
        <f>CK582/VLOOKUP($T582,'USD Converstion'!$C$7:$D$174,2,FALSE)</f>
        <v/>
      </c>
      <c r="CM582" s="145">
        <f>IF(AD582&gt;X582,1,0)</f>
        <v/>
      </c>
      <c r="CN582" s="225">
        <f>IF(CM582&gt;0,AG582,0)</f>
        <v/>
      </c>
      <c r="CO582" s="225">
        <f>IF(CM582=0,0,AF582)</f>
        <v/>
      </c>
      <c r="CP582" s="146" t="n">
        <v>0</v>
      </c>
      <c r="CQ582" s="147" t="inlineStr">
        <is>
          <t>Regular</t>
        </is>
      </c>
      <c r="CR582" s="225">
        <f>AM582/VLOOKUP(T582,'USD Converstion'!$C$7:$D$174,2,FALSE)</f>
        <v/>
      </c>
      <c r="CS582" s="226">
        <f>AT582</f>
        <v/>
      </c>
      <c r="CT582" s="222" t="n">
        <v>0</v>
      </c>
      <c r="CU582" s="227" t="n"/>
      <c r="CV582" s="145">
        <f>IF(AX582&gt;0,1,0)</f>
        <v/>
      </c>
      <c r="CW582" s="145">
        <f>IF(AY582&gt;0,1,0)</f>
        <v/>
      </c>
      <c r="CX582" s="52" t="n">
        <v>0</v>
      </c>
      <c r="DM582">
        <f>IF(LOWER(T582)="ILS",12,1)*Y582/VLOOKUP($T582,CPC_USDConversion_xlTbl[[Currency2]:[Units/1 USD]],2,FALSE)</f>
        <v/>
      </c>
    </row>
    <row r="583">
      <c r="B583" s="113" t="n">
        <v>139719</v>
      </c>
      <c r="C583" s="113" t="n">
        <v>58529</v>
      </c>
      <c r="D583" s="113" t="n">
        <v>111544</v>
      </c>
      <c r="E583" s="114" t="inlineStr">
        <is>
          <t>Vicknesh Mudaliar</t>
        </is>
      </c>
      <c r="F583" s="152" t="inlineStr">
        <is>
          <t>Technical Support Engineer (T3)</t>
        </is>
      </c>
      <c r="G583" s="113" t="inlineStr">
        <is>
          <t>TAC India</t>
        </is>
      </c>
      <c r="H583" s="113" t="inlineStr">
        <is>
          <t>Amita Tiwari</t>
        </is>
      </c>
      <c r="I583" s="113" t="inlineStr">
        <is>
          <t>Amit Lewenhoff</t>
        </is>
      </c>
      <c r="J583" s="114" t="inlineStr">
        <is>
          <t>Sharon Elmashaly</t>
        </is>
      </c>
      <c r="K583" s="114" t="inlineStr">
        <is>
          <t>Sharon Elmashaly</t>
        </is>
      </c>
      <c r="L583" s="113" t="inlineStr">
        <is>
          <t>TAC</t>
        </is>
      </c>
      <c r="M583" s="115" t="n">
        <v>1</v>
      </c>
      <c r="N583" s="151">
        <f>LEFT(CA583,3)</f>
        <v/>
      </c>
      <c r="O583" s="216" t="n">
        <v>43836</v>
      </c>
      <c r="P583" s="118">
        <f>($D$5-O583)/365</f>
        <v/>
      </c>
      <c r="Q583" s="119">
        <f>Q583</f>
        <v/>
      </c>
      <c r="R583" s="52" t="n"/>
      <c r="S583" s="120" t="inlineStr">
        <is>
          <t>India</t>
        </is>
      </c>
      <c r="T583" s="120" t="inlineStr">
        <is>
          <t>INR</t>
        </is>
      </c>
      <c r="U583" s="120" t="n">
        <v>1259500</v>
      </c>
      <c r="V583" s="120" t="n"/>
      <c r="W583" s="120" t="n"/>
      <c r="X583" s="120">
        <f>W583+V583+U583</f>
        <v/>
      </c>
      <c r="Y583" s="121" t="n"/>
      <c r="Z583" s="121" t="n"/>
      <c r="AA583" s="122" t="n"/>
      <c r="AB583" s="122" t="n"/>
      <c r="AC583" s="122" t="n"/>
      <c r="AD583" s="123">
        <f>AC583+AB583+AA583</f>
        <v/>
      </c>
      <c r="AE583" s="124">
        <f>IFERROR(AD583/X583-1,"")</f>
        <v/>
      </c>
      <c r="AF583" s="217">
        <f>IF(LOWER(T583)="ILS",12,1)*X583/VLOOKUP($T583,CPC_USDConversion_xlTbl[[Currency2]:[Units/1 USD]],2,FALSE)</f>
        <v/>
      </c>
      <c r="AG583" s="217">
        <f>IF(LOWER(T583)="ILS",12,1)*AD583/VLOOKUP($T583,CPC_USDConversion_xlTbl[[Currency2]:[Units/1 USD]],2,FALSE)</f>
        <v/>
      </c>
      <c r="AH583" s="126">
        <f>AF583/VLOOKUP($S583,'CP$'!$B$5:$D$74,2,FALSE)</f>
        <v/>
      </c>
      <c r="AI583" s="126">
        <f>AG583/VLOOKUP($S583,'CP$'!$B$5:$D$74,2,FALSE)</f>
        <v/>
      </c>
      <c r="AJ583" s="52" t="n"/>
      <c r="AK583" s="127" t="inlineStr">
        <is>
          <t>Regular</t>
        </is>
      </c>
      <c r="AL583" s="218" t="n"/>
      <c r="AM583" s="129" t="n"/>
      <c r="AN583" s="121" t="n"/>
      <c r="AO583" s="130" t="n"/>
      <c r="AP583" s="131">
        <f>IFERROR(AO583/AM583,"")</f>
        <v/>
      </c>
      <c r="AQ583" s="219">
        <f>AO583*CC583</f>
        <v/>
      </c>
      <c r="AR583" s="219" t="n"/>
      <c r="AS583" s="220">
        <f>AQ583-AR583</f>
        <v/>
      </c>
      <c r="AT583" s="217">
        <f>AS583/VLOOKUP($T583,'USD Converstion'!$C$7:$D$174,2,FALSE)</f>
        <v/>
      </c>
      <c r="AU583" s="52" t="n"/>
      <c r="AV583" s="221" t="n"/>
      <c r="AW583" s="222" t="n"/>
      <c r="AX583" s="222" t="n"/>
      <c r="AY583" s="223" t="n"/>
      <c r="AZ583" s="52" t="n"/>
      <c r="BA583" s="137" t="inlineStr">
        <is>
          <t>January, 2021 - Organization change from JS:T61P, Title:Technical Support Engineer (T2), Yearly Salary: 900,000 , Total Compensation:900000 to JS:T51P, Title:Technical Support Engineer (T3), Yearly Salary:1000000, Total Compensation:1000000 || June, 2020 - Organization change from Team:Mouize Younus - TAC India - Weekend Team, Title:TAC Support Engineer to Team:Shailesh Kuntal - VPN + Sec Weekday Afternoon, Title:TAC Support Engineer (T2)</t>
        </is>
      </c>
      <c r="BB583" s="138" t="inlineStr">
        <is>
          <t xml:space="preserve"> </t>
        </is>
      </c>
      <c r="BC583" s="52" t="n"/>
      <c r="BD583" s="219" t="n"/>
      <c r="BE583" s="219" t="n"/>
      <c r="BF583" s="219" t="n"/>
      <c r="BG583" s="120">
        <f>BF583+BE583+BD583</f>
        <v/>
      </c>
      <c r="BH583" s="217">
        <f>IF(LOWER(T583)="ILS",12,1)*BG583/VLOOKUP($T583,CPC_USDConversion_xlTbl[[Currency2]:[Units/1 USD]],2,FALSE)</f>
        <v/>
      </c>
      <c r="BI583" s="224">
        <f>BH583/VLOOKUP($S583,'CP$'!$B$5:$D$74,2,FALSE)</f>
        <v/>
      </c>
      <c r="BJ583" s="140" t="n">
        <v>900000</v>
      </c>
      <c r="BK583" s="140" t="n">
        <v>1800000</v>
      </c>
      <c r="BL583" s="141">
        <f>IFERROR(U583/X583,"")</f>
        <v/>
      </c>
      <c r="BM583" s="141">
        <f>IFERROR(V583/X583,"")</f>
        <v/>
      </c>
      <c r="BN583" s="141">
        <f>IFERROR(W583/X583,"")</f>
        <v/>
      </c>
      <c r="BO583" s="141">
        <f>IFERROR(AA583/AD583,"")</f>
        <v/>
      </c>
      <c r="BP583" s="141">
        <f>IFERROR(AB583/AD583,"")</f>
        <v/>
      </c>
      <c r="BQ583" s="141">
        <f>IFERROR(AC583/AD583,"")</f>
        <v/>
      </c>
      <c r="BR583" s="119" t="n"/>
      <c r="BS583" s="119" t="n"/>
      <c r="BT583" s="119" t="n">
        <v>3</v>
      </c>
      <c r="BU583" s="119" t="n"/>
      <c r="BV583" s="119" t="n"/>
      <c r="BW583" s="119" t="n"/>
      <c r="BX583" s="119" t="n"/>
      <c r="BY583" s="119" t="n"/>
      <c r="BZ583" s="119" t="inlineStr">
        <is>
          <t>Employee</t>
        </is>
      </c>
      <c r="CA583" s="142" t="inlineStr">
        <is>
          <t>T51P</t>
        </is>
      </c>
      <c r="CB583" s="131" t="n">
        <v>1</v>
      </c>
      <c r="CC583" s="143">
        <f>IF(P583&gt;1,1,P583)*CB583</f>
        <v/>
      </c>
      <c r="CD583" s="143" t="n"/>
      <c r="CE583" s="222" t="n"/>
      <c r="CF583" s="86" t="n"/>
      <c r="CG583" s="219" t="n">
        <v>878248.7804878049</v>
      </c>
      <c r="CH583" s="217">
        <f>IF(LOWER(T583)="ILS",12,1)*CG583/VLOOKUP($T583,CPC_USDConversion_xlTbl[[Currency2]:[Units/1 USD]],2,FALSE)</f>
        <v/>
      </c>
      <c r="CI583" s="225">
        <f>AF583</f>
        <v/>
      </c>
      <c r="CJ583" s="225">
        <f>IFERROR(CI583-CH583,"")</f>
        <v/>
      </c>
      <c r="CK583" s="140">
        <f>ROUND(AN583*CC583,-2)</f>
        <v/>
      </c>
      <c r="CL583" s="217">
        <f>CK583/VLOOKUP($T583,'USD Converstion'!$C$7:$D$174,2,FALSE)</f>
        <v/>
      </c>
      <c r="CM583" s="145">
        <f>IF(AD583&gt;X583,1,0)</f>
        <v/>
      </c>
      <c r="CN583" s="225">
        <f>IF(CM583&gt;0,AG583,0)</f>
        <v/>
      </c>
      <c r="CO583" s="225">
        <f>IF(CM583=0,0,AF583)</f>
        <v/>
      </c>
      <c r="CP583" s="146" t="n">
        <v>0</v>
      </c>
      <c r="CQ583" s="147" t="inlineStr">
        <is>
          <t>Regular</t>
        </is>
      </c>
      <c r="CR583" s="225">
        <f>AM583/VLOOKUP(T583,'USD Converstion'!$C$7:$D$174,2,FALSE)</f>
        <v/>
      </c>
      <c r="CS583" s="226">
        <f>AT583</f>
        <v/>
      </c>
      <c r="CT583" s="222" t="n">
        <v>0</v>
      </c>
      <c r="CU583" s="227" t="n"/>
      <c r="CV583" s="145">
        <f>IF(AX583&gt;0,1,0)</f>
        <v/>
      </c>
      <c r="CW583" s="145">
        <f>IF(AY583&gt;0,1,0)</f>
        <v/>
      </c>
      <c r="CX583" s="52" t="n">
        <v>0</v>
      </c>
      <c r="DM583">
        <f>IF(LOWER(T583)="ILS",12,1)*Y583/VLOOKUP($T583,CPC_USDConversion_xlTbl[[Currency2]:[Units/1 USD]],2,FALSE)</f>
        <v/>
      </c>
    </row>
    <row r="584">
      <c r="B584" s="113" t="n">
        <v>124059</v>
      </c>
      <c r="C584" s="113" t="n">
        <v>72231</v>
      </c>
      <c r="D584" s="113" t="n">
        <v>47438</v>
      </c>
      <c r="E584" s="114" t="inlineStr">
        <is>
          <t>Charles Weonshik Choi</t>
        </is>
      </c>
      <c r="F584" s="152" t="inlineStr">
        <is>
          <t>Country Manager, Korea</t>
        </is>
      </c>
      <c r="G584" s="113" t="inlineStr">
        <is>
          <t>South Asia Mgmt</t>
        </is>
      </c>
      <c r="H584" s="113" t="inlineStr">
        <is>
          <t>Evan Dumas</t>
        </is>
      </c>
      <c r="I584" s="113" t="inlineStr">
        <is>
          <t>Evan Dumas</t>
        </is>
      </c>
      <c r="J584" s="114" t="inlineStr">
        <is>
          <t>Sharat Sinha</t>
        </is>
      </c>
      <c r="K584" s="114" t="inlineStr">
        <is>
          <t>Sharat Sinha</t>
        </is>
      </c>
      <c r="L584" s="113" t="inlineStr">
        <is>
          <t>APAC Sales</t>
        </is>
      </c>
      <c r="M584" s="115" t="n">
        <v>1</v>
      </c>
      <c r="N584" s="151">
        <f>LEFT(CA584,3)</f>
        <v/>
      </c>
      <c r="O584" s="216" t="n">
        <v>44062</v>
      </c>
      <c r="P584" s="118">
        <f>($D$5-O584)/365</f>
        <v/>
      </c>
      <c r="Q584" s="119">
        <f>Q584</f>
        <v/>
      </c>
      <c r="R584" s="52" t="n"/>
      <c r="S584" s="120" t="inlineStr">
        <is>
          <t>Korea, Republic of</t>
        </is>
      </c>
      <c r="T584" s="120" t="inlineStr">
        <is>
          <t>KRW</t>
        </is>
      </c>
      <c r="U584" s="120" t="n">
        <v>202509500</v>
      </c>
      <c r="V584" s="120" t="n">
        <v>98182118.18181817</v>
      </c>
      <c r="W584" s="120" t="n"/>
      <c r="X584" s="120">
        <f>W584+V584+U584</f>
        <v/>
      </c>
      <c r="Y584" s="121" t="n"/>
      <c r="Z584" s="121" t="n"/>
      <c r="AA584" s="122" t="n"/>
      <c r="AB584" s="122" t="n"/>
      <c r="AC584" s="122" t="n"/>
      <c r="AD584" s="123">
        <f>AC584+AB584+AA584</f>
        <v/>
      </c>
      <c r="AE584" s="124">
        <f>IFERROR(AD584/X584-1,"")</f>
        <v/>
      </c>
      <c r="AF584" s="217">
        <f>IF(LOWER(T584)="ILS",12,1)*X584/VLOOKUP($T584,CPC_USDConversion_xlTbl[[Currency2]:[Units/1 USD]],2,FALSE)</f>
        <v/>
      </c>
      <c r="AG584" s="217">
        <f>IF(LOWER(T584)="ILS",12,1)*AD584/VLOOKUP($T584,CPC_USDConversion_xlTbl[[Currency2]:[Units/1 USD]],2,FALSE)</f>
        <v/>
      </c>
      <c r="AH584" s="126">
        <f>AF584/VLOOKUP($S584,'CP$'!$B$5:$D$74,2,FALSE)</f>
        <v/>
      </c>
      <c r="AI584" s="126">
        <f>AG584/VLOOKUP($S584,'CP$'!$B$5:$D$74,2,FALSE)</f>
        <v/>
      </c>
      <c r="AJ584" s="52" t="n"/>
      <c r="AK584" s="127" t="inlineStr">
        <is>
          <t>Sales Variable</t>
        </is>
      </c>
      <c r="AL584" s="218" t="n"/>
      <c r="AM584" s="129" t="n"/>
      <c r="AN584" s="121" t="n"/>
      <c r="AO584" s="130" t="n"/>
      <c r="AP584" s="131">
        <f>IFERROR(AO584/AM584,"")</f>
        <v/>
      </c>
      <c r="AQ584" s="219">
        <f>AO584*CC584</f>
        <v/>
      </c>
      <c r="AR584" s="219" t="n"/>
      <c r="AS584" s="220">
        <f>AQ584-AR584</f>
        <v/>
      </c>
      <c r="AT584" s="217">
        <f>AS584/VLOOKUP($T584,'USD Converstion'!$C$7:$D$174,2,FALSE)</f>
        <v/>
      </c>
      <c r="AU584" s="52" t="n"/>
      <c r="AV584" s="221" t="n">
        <v>44075</v>
      </c>
      <c r="AW584" s="222" t="n">
        <v>48645.87378640777</v>
      </c>
      <c r="AX584" s="222" t="n"/>
      <c r="AY584" s="223" t="n"/>
      <c r="AZ584" s="52" t="n"/>
      <c r="BA584" s="137" t="inlineStr">
        <is>
          <t>Missing comment about Hierarchy Change</t>
        </is>
      </c>
      <c r="BB584" s="138" t="inlineStr">
        <is>
          <t xml:space="preserve"> </t>
        </is>
      </c>
      <c r="BC584" s="52" t="n"/>
      <c r="BD584" s="219" t="n"/>
      <c r="BE584" s="219" t="n"/>
      <c r="BF584" s="219" t="n"/>
      <c r="BG584" s="120">
        <f>BF584+BE584+BD584</f>
        <v/>
      </c>
      <c r="BH584" s="217">
        <f>IF(LOWER(T584)="ILS",12,1)*BG584/VLOOKUP($T584,CPC_USDConversion_xlTbl[[Currency2]:[Units/1 USD]],2,FALSE)</f>
        <v/>
      </c>
      <c r="BI584" s="224">
        <f>BH584/VLOOKUP($S584,'CP$'!$B$5:$D$74,2,FALSE)</f>
        <v/>
      </c>
      <c r="BJ584" s="140" t="n">
        <v>180000000</v>
      </c>
      <c r="BK584" s="140" t="n">
        <v>270000000</v>
      </c>
      <c r="BL584" s="141">
        <f>IFERROR(U584/X584,"")</f>
        <v/>
      </c>
      <c r="BM584" s="141">
        <f>IFERROR(V584/X584,"")</f>
        <v/>
      </c>
      <c r="BN584" s="141">
        <f>IFERROR(W584/X584,"")</f>
        <v/>
      </c>
      <c r="BO584" s="141">
        <f>IFERROR(AA584/AD584,"")</f>
        <v/>
      </c>
      <c r="BP584" s="141">
        <f>IFERROR(AB584/AD584,"")</f>
        <v/>
      </c>
      <c r="BQ584" s="141">
        <f>IFERROR(AC584/AD584,"")</f>
        <v/>
      </c>
      <c r="BR584" s="119" t="n"/>
      <c r="BS584" s="119" t="n"/>
      <c r="BT584" s="119" t="n"/>
      <c r="BU584" s="119" t="n"/>
      <c r="BV584" s="119" t="n"/>
      <c r="BW584" s="119" t="n"/>
      <c r="BX584" s="119" t="n"/>
      <c r="BY584" s="119" t="n"/>
      <c r="BZ584" s="119" t="inlineStr">
        <is>
          <t>Employee</t>
        </is>
      </c>
      <c r="CA584" s="142" t="inlineStr">
        <is>
          <t>S31M</t>
        </is>
      </c>
      <c r="CB584" s="131" t="n">
        <v>1</v>
      </c>
      <c r="CC584" s="143">
        <f>IF(P584&gt;1,1,P584)*CB584</f>
        <v/>
      </c>
      <c r="CD584" s="143" t="n"/>
      <c r="CE584" s="222" t="n">
        <v>47169.68</v>
      </c>
      <c r="CF584" s="86" t="n"/>
      <c r="CG584" s="219" t="n">
        <v>263414834.1463415</v>
      </c>
      <c r="CH584" s="217">
        <f>IF(LOWER(T584)="ILS",12,1)*CG584/VLOOKUP($T584,CPC_USDConversion_xlTbl[[Currency2]:[Units/1 USD]],2,FALSE)</f>
        <v/>
      </c>
      <c r="CI584" s="225">
        <f>AF584</f>
        <v/>
      </c>
      <c r="CJ584" s="225">
        <f>IFERROR(CI584-CH584,"")</f>
        <v/>
      </c>
      <c r="CK584" s="140">
        <f>ROUND(AN584*CC584,-2)</f>
        <v/>
      </c>
      <c r="CL584" s="217">
        <f>CK584/VLOOKUP($T584,'USD Converstion'!$C$7:$D$174,2,FALSE)</f>
        <v/>
      </c>
      <c r="CM584" s="145">
        <f>IF(AD584&gt;X584,1,0)</f>
        <v/>
      </c>
      <c r="CN584" s="225">
        <f>IF(CM584&gt;0,AG584,0)</f>
        <v/>
      </c>
      <c r="CO584" s="225">
        <f>IF(CM584=0,0,AF584)</f>
        <v/>
      </c>
      <c r="CP584" s="146" t="n">
        <v>0</v>
      </c>
      <c r="CQ584" s="147" t="inlineStr">
        <is>
          <t>Regular</t>
        </is>
      </c>
      <c r="CR584" s="225">
        <f>AM584/VLOOKUP(T584,'USD Converstion'!$C$7:$D$174,2,FALSE)</f>
        <v/>
      </c>
      <c r="CS584" s="226">
        <f>AT584</f>
        <v/>
      </c>
      <c r="CT584" s="222" t="n">
        <v>0</v>
      </c>
      <c r="CU584" s="227" t="n"/>
      <c r="CV584" s="145">
        <f>IF(AX584&gt;0,1,0)</f>
        <v/>
      </c>
      <c r="CW584" s="145">
        <f>IF(AY584&gt;0,1,0)</f>
        <v/>
      </c>
      <c r="CX584" s="52" t="n">
        <v>0</v>
      </c>
      <c r="DM584">
        <f>IF(LOWER(T584)="ILS",12,1)*Y584/VLOOKUP($T584,CPC_USDConversion_xlTbl[[Currency2]:[Units/1 USD]],2,FALSE)</f>
        <v/>
      </c>
    </row>
    <row r="585">
      <c r="B585" s="113" t="n">
        <v>107903</v>
      </c>
      <c r="C585" s="113" t="n">
        <v>45202</v>
      </c>
      <c r="D585" s="113" t="n"/>
      <c r="E585" s="114" t="inlineStr">
        <is>
          <t>Hans Han</t>
        </is>
      </c>
      <c r="F585" s="152" t="inlineStr">
        <is>
          <t>Security Engineer</t>
        </is>
      </c>
      <c r="G585" s="113" t="inlineStr">
        <is>
          <t>Korea Sales</t>
        </is>
      </c>
      <c r="H585" s="113" t="inlineStr">
        <is>
          <t>Tat Hong Lee</t>
        </is>
      </c>
      <c r="I585" s="113" t="inlineStr">
        <is>
          <t>Evan Dumas</t>
        </is>
      </c>
      <c r="J585" s="114" t="inlineStr">
        <is>
          <t>Sharat Sinha</t>
        </is>
      </c>
      <c r="K585" s="114" t="inlineStr">
        <is>
          <t>Sharat Sinha</t>
        </is>
      </c>
      <c r="L585" s="113" t="inlineStr">
        <is>
          <t>APAC Sales</t>
        </is>
      </c>
      <c r="M585" s="115" t="n">
        <v>1</v>
      </c>
      <c r="N585" s="151">
        <f>LEFT(CA585,3)</f>
        <v/>
      </c>
      <c r="O585" s="216" t="n">
        <v>39629</v>
      </c>
      <c r="P585" s="118">
        <f>($D$5-O585)/365</f>
        <v/>
      </c>
      <c r="Q585" s="119">
        <f>Q585</f>
        <v/>
      </c>
      <c r="R585" s="52" t="n"/>
      <c r="S585" s="120" t="inlineStr">
        <is>
          <t>Korea, Republic of</t>
        </is>
      </c>
      <c r="T585" s="120" t="inlineStr">
        <is>
          <t>KRW</t>
        </is>
      </c>
      <c r="U585" s="120" t="n">
        <v>109457300</v>
      </c>
      <c r="V585" s="120" t="n">
        <v>19899900</v>
      </c>
      <c r="W585" s="120" t="n"/>
      <c r="X585" s="120">
        <f>W585+V585+U585</f>
        <v/>
      </c>
      <c r="Y585" s="121" t="n"/>
      <c r="Z585" s="121" t="n"/>
      <c r="AA585" s="122" t="n"/>
      <c r="AB585" s="122" t="n"/>
      <c r="AC585" s="122" t="n"/>
      <c r="AD585" s="123">
        <f>AC585+AB585+AA585</f>
        <v/>
      </c>
      <c r="AE585" s="124">
        <f>IFERROR(AD585/X585-1,"")</f>
        <v/>
      </c>
      <c r="AF585" s="217">
        <f>IF(LOWER(T585)="ILS",12,1)*X585/VLOOKUP($T585,CPC_USDConversion_xlTbl[[Currency2]:[Units/1 USD]],2,FALSE)</f>
        <v/>
      </c>
      <c r="AG585" s="217">
        <f>IF(LOWER(T585)="ILS",12,1)*AD585/VLOOKUP($T585,CPC_USDConversion_xlTbl[[Currency2]:[Units/1 USD]],2,FALSE)</f>
        <v/>
      </c>
      <c r="AH585" s="126">
        <f>AF585/VLOOKUP($S585,'CP$'!$B$5:$D$74,2,FALSE)</f>
        <v/>
      </c>
      <c r="AI585" s="126">
        <f>AG585/VLOOKUP($S585,'CP$'!$B$5:$D$74,2,FALSE)</f>
        <v/>
      </c>
      <c r="AJ585" s="52" t="n"/>
      <c r="AK585" s="127" t="inlineStr">
        <is>
          <t>Sales Variable</t>
        </is>
      </c>
      <c r="AL585" s="218" t="n"/>
      <c r="AM585" s="129" t="n"/>
      <c r="AN585" s="121" t="n"/>
      <c r="AO585" s="130" t="n"/>
      <c r="AP585" s="131">
        <f>IFERROR(AO585/AM585,"")</f>
        <v/>
      </c>
      <c r="AQ585" s="219">
        <f>AO585*CC585</f>
        <v/>
      </c>
      <c r="AR585" s="219" t="n"/>
      <c r="AS585" s="220">
        <f>AQ585-AR585</f>
        <v/>
      </c>
      <c r="AT585" s="217">
        <f>AS585/VLOOKUP($T585,'USD Converstion'!$C$7:$D$174,2,FALSE)</f>
        <v/>
      </c>
      <c r="AU585" s="52" t="n"/>
      <c r="AV585" s="221" t="n">
        <v>43615</v>
      </c>
      <c r="AW585" s="222" t="n">
        <v>19547.55339805825</v>
      </c>
      <c r="AX585" s="222" t="n"/>
      <c r="AY585" s="223" t="n"/>
      <c r="AZ585" s="52" t="n"/>
      <c r="BA585" s="137" t="inlineStr">
        <is>
          <t>January, 2021 - Organization change from Team:Charles Weonshik Choi - South Korea Sales to Team:Tat Hong Lee - System Engineering, South Asia || October, 2020 - Organization change from Team:Kev Hau - HK, Korea and Taiwan to Team:Charles Weonshik Choi - South Korea</t>
        </is>
      </c>
      <c r="BB585" s="138" t="inlineStr">
        <is>
          <t xml:space="preserve"> </t>
        </is>
      </c>
      <c r="BC585" s="52" t="n"/>
      <c r="BD585" s="219" t="n">
        <v>87558240</v>
      </c>
      <c r="BE585" s="219" t="n">
        <v>21889560</v>
      </c>
      <c r="BF585" s="219" t="n"/>
      <c r="BG585" s="120">
        <f>BF585+BE585+BD585</f>
        <v/>
      </c>
      <c r="BH585" s="217">
        <f>IF(LOWER(T585)="ILS",12,1)*BG585/VLOOKUP($T585,CPC_USDConversion_xlTbl[[Currency2]:[Units/1 USD]],2,FALSE)</f>
        <v/>
      </c>
      <c r="BI585" s="224">
        <f>BH585/VLOOKUP($S585,'CP$'!$B$5:$D$74,2,FALSE)</f>
        <v/>
      </c>
      <c r="BJ585" s="140" t="n">
        <v>70000000</v>
      </c>
      <c r="BK585" s="140" t="n">
        <v>110000000</v>
      </c>
      <c r="BL585" s="141">
        <f>IFERROR(U585/X585,"")</f>
        <v/>
      </c>
      <c r="BM585" s="141">
        <f>IFERROR(V585/X585,"")</f>
        <v/>
      </c>
      <c r="BN585" s="141">
        <f>IFERROR(W585/X585,"")</f>
        <v/>
      </c>
      <c r="BO585" s="141">
        <f>IFERROR(AA585/AD585,"")</f>
        <v/>
      </c>
      <c r="BP585" s="141">
        <f>IFERROR(AB585/AD585,"")</f>
        <v/>
      </c>
      <c r="BQ585" s="141">
        <f>IFERROR(AC585/AD585,"")</f>
        <v/>
      </c>
      <c r="BR585" s="119" t="n">
        <v>2</v>
      </c>
      <c r="BS585" s="119" t="n">
        <v>2</v>
      </c>
      <c r="BT585" s="119" t="n">
        <v>3</v>
      </c>
      <c r="BU585" s="119" t="n"/>
      <c r="BV585" s="119" t="n"/>
      <c r="BW585" s="119" t="n"/>
      <c r="BX585" s="119" t="n"/>
      <c r="BY585" s="119" t="n"/>
      <c r="BZ585" s="119" t="inlineStr">
        <is>
          <t>Employee</t>
        </is>
      </c>
      <c r="CA585" s="142" t="inlineStr">
        <is>
          <t>E51P</t>
        </is>
      </c>
      <c r="CB585" s="131" t="n">
        <v>1</v>
      </c>
      <c r="CC585" s="143">
        <f>IF(P585&gt;1,1,P585)*CB585</f>
        <v/>
      </c>
      <c r="CD585" s="143" t="n"/>
      <c r="CE585" s="222" t="n">
        <v>21310.16</v>
      </c>
      <c r="CF585" s="86" t="n"/>
      <c r="CG585" s="219" t="n">
        <v>106778541.4634146</v>
      </c>
      <c r="CH585" s="217">
        <f>IF(LOWER(T585)="ILS",12,1)*CG585/VLOOKUP($T585,CPC_USDConversion_xlTbl[[Currency2]:[Units/1 USD]],2,FALSE)</f>
        <v/>
      </c>
      <c r="CI585" s="225">
        <f>AF585</f>
        <v/>
      </c>
      <c r="CJ585" s="225">
        <f>IFERROR(CI585-CH585,"")</f>
        <v/>
      </c>
      <c r="CK585" s="140">
        <f>ROUND(AN585*CC585,-2)</f>
        <v/>
      </c>
      <c r="CL585" s="217">
        <f>CK585/VLOOKUP($T585,'USD Converstion'!$C$7:$D$174,2,FALSE)</f>
        <v/>
      </c>
      <c r="CM585" s="145">
        <f>IF(AD585&gt;X585,1,0)</f>
        <v/>
      </c>
      <c r="CN585" s="225">
        <f>IF(CM585&gt;0,AG585,0)</f>
        <v/>
      </c>
      <c r="CO585" s="225">
        <f>IF(CM585=0,0,AF585)</f>
        <v/>
      </c>
      <c r="CP585" s="146" t="n">
        <v>0</v>
      </c>
      <c r="CQ585" s="147" t="inlineStr">
        <is>
          <t>Regular</t>
        </is>
      </c>
      <c r="CR585" s="225">
        <f>AM585/VLOOKUP(T585,'USD Converstion'!$C$7:$D$174,2,FALSE)</f>
        <v/>
      </c>
      <c r="CS585" s="226">
        <f>AT585</f>
        <v/>
      </c>
      <c r="CT585" s="222" t="n">
        <v>0</v>
      </c>
      <c r="CU585" s="227" t="n"/>
      <c r="CV585" s="145">
        <f>IF(AX585&gt;0,1,0)</f>
        <v/>
      </c>
      <c r="CW585" s="145">
        <f>IF(AY585&gt;0,1,0)</f>
        <v/>
      </c>
      <c r="CX585" s="52" t="n">
        <v>0</v>
      </c>
      <c r="DM585">
        <f>IF(LOWER(T585)="ILS",12,1)*Y585/VLOOKUP($T585,CPC_USDConversion_xlTbl[[Currency2]:[Units/1 USD]],2,FALSE)</f>
        <v/>
      </c>
    </row>
    <row r="586">
      <c r="B586" s="113" t="n">
        <v>119736</v>
      </c>
      <c r="C586" s="113" t="n">
        <v>106485</v>
      </c>
      <c r="D586" s="113" t="n">
        <v>118519</v>
      </c>
      <c r="E586" s="114" t="inlineStr">
        <is>
          <t>Hyungu Cho</t>
        </is>
      </c>
      <c r="F586" s="152" t="inlineStr">
        <is>
          <t>Security Engineer</t>
        </is>
      </c>
      <c r="G586" s="113" t="inlineStr">
        <is>
          <t>System Engineering, South Asia</t>
        </is>
      </c>
      <c r="H586" s="113" t="inlineStr">
        <is>
          <t>Tat Hong Lee</t>
        </is>
      </c>
      <c r="I586" s="113" t="inlineStr">
        <is>
          <t>Evan Dumas</t>
        </is>
      </c>
      <c r="J586" s="114" t="inlineStr">
        <is>
          <t>Sharat Sinha</t>
        </is>
      </c>
      <c r="K586" s="114" t="inlineStr">
        <is>
          <t>Sharat Sinha</t>
        </is>
      </c>
      <c r="L586" s="113" t="inlineStr">
        <is>
          <t>APAC Sales</t>
        </is>
      </c>
      <c r="M586" s="115" t="n">
        <v>1</v>
      </c>
      <c r="N586" s="151">
        <f>LEFT(CA586,3)</f>
        <v/>
      </c>
      <c r="O586" s="216" t="n">
        <v>42366</v>
      </c>
      <c r="P586" s="118">
        <f>($D$5-O586)/365</f>
        <v/>
      </c>
      <c r="Q586" s="119">
        <f>Q586</f>
        <v/>
      </c>
      <c r="R586" s="52" t="n"/>
      <c r="S586" s="120" t="inlineStr">
        <is>
          <t>Korea, Republic of</t>
        </is>
      </c>
      <c r="T586" s="120" t="inlineStr">
        <is>
          <t>KRW</t>
        </is>
      </c>
      <c r="U586" s="120" t="n">
        <v>80089500</v>
      </c>
      <c r="V586" s="120" t="n">
        <v>14560300</v>
      </c>
      <c r="W586" s="120" t="n"/>
      <c r="X586" s="120">
        <f>W586+V586+U586</f>
        <v/>
      </c>
      <c r="Y586" s="121" t="n"/>
      <c r="Z586" s="121" t="n"/>
      <c r="AA586" s="122" t="n"/>
      <c r="AB586" s="122" t="n"/>
      <c r="AC586" s="122" t="n"/>
      <c r="AD586" s="123">
        <f>AC586+AB586+AA586</f>
        <v/>
      </c>
      <c r="AE586" s="124">
        <f>IFERROR(AD586/X586-1,"")</f>
        <v/>
      </c>
      <c r="AF586" s="217">
        <f>IF(LOWER(T586)="ILS",12,1)*X586/VLOOKUP($T586,CPC_USDConversion_xlTbl[[Currency2]:[Units/1 USD]],2,FALSE)</f>
        <v/>
      </c>
      <c r="AG586" s="217">
        <f>IF(LOWER(T586)="ILS",12,1)*AD586/VLOOKUP($T586,CPC_USDConversion_xlTbl[[Currency2]:[Units/1 USD]],2,FALSE)</f>
        <v/>
      </c>
      <c r="AH586" s="126">
        <f>AF586/VLOOKUP($S586,'CP$'!$B$5:$D$74,2,FALSE)</f>
        <v/>
      </c>
      <c r="AI586" s="126">
        <f>AG586/VLOOKUP($S586,'CP$'!$B$5:$D$74,2,FALSE)</f>
        <v/>
      </c>
      <c r="AJ586" s="52" t="n"/>
      <c r="AK586" s="127" t="inlineStr">
        <is>
          <t>Sales Variable</t>
        </is>
      </c>
      <c r="AL586" s="218" t="n"/>
      <c r="AM586" s="129" t="n"/>
      <c r="AN586" s="121" t="n"/>
      <c r="AO586" s="130" t="n"/>
      <c r="AP586" s="131">
        <f>IFERROR(AO586/AM586,"")</f>
        <v/>
      </c>
      <c r="AQ586" s="219">
        <f>AO586*CC586</f>
        <v/>
      </c>
      <c r="AR586" s="219" t="n"/>
      <c r="AS586" s="220">
        <f>AQ586-AR586</f>
        <v/>
      </c>
      <c r="AT586" s="217">
        <f>AS586/VLOOKUP($T586,'USD Converstion'!$C$7:$D$174,2,FALSE)</f>
        <v/>
      </c>
      <c r="AU586" s="52" t="n"/>
      <c r="AV586" s="221" t="n"/>
      <c r="AW586" s="222" t="n"/>
      <c r="AX586" s="222" t="n"/>
      <c r="AY586" s="223" t="n"/>
      <c r="AZ586" s="52" t="n"/>
      <c r="BA586" s="137" t="inlineStr">
        <is>
          <t>January, 2021 - Organization change from Team:Charles Weonshik Choi - South Korea Sales to Team:Tat Hong Lee - System Engineering, South Asia || October, 2020 - Organization change from Team:Kev Hau - HK, Korea and Taiwan to Team:Charles Weonshik Choi - South Korea</t>
        </is>
      </c>
      <c r="BB586" s="138" t="inlineStr">
        <is>
          <t xml:space="preserve"> </t>
        </is>
      </c>
      <c r="BC586" s="52" t="n"/>
      <c r="BD586" s="219" t="n">
        <v>61600000</v>
      </c>
      <c r="BE586" s="219" t="n">
        <v>15400000</v>
      </c>
      <c r="BF586" s="219" t="n"/>
      <c r="BG586" s="120">
        <f>BF586+BE586+BD586</f>
        <v/>
      </c>
      <c r="BH586" s="217">
        <f>IF(LOWER(T586)="ILS",12,1)*BG586/VLOOKUP($T586,CPC_USDConversion_xlTbl[[Currency2]:[Units/1 USD]],2,FALSE)</f>
        <v/>
      </c>
      <c r="BI586" s="224">
        <f>BH586/VLOOKUP($S586,'CP$'!$B$5:$D$74,2,FALSE)</f>
        <v/>
      </c>
      <c r="BJ586" s="140" t="n">
        <v>70000000</v>
      </c>
      <c r="BK586" s="140" t="n">
        <v>110000000</v>
      </c>
      <c r="BL586" s="141">
        <f>IFERROR(U586/X586,"")</f>
        <v/>
      </c>
      <c r="BM586" s="141">
        <f>IFERROR(V586/X586,"")</f>
        <v/>
      </c>
      <c r="BN586" s="141">
        <f>IFERROR(W586/X586,"")</f>
        <v/>
      </c>
      <c r="BO586" s="141">
        <f>IFERROR(AA586/AD586,"")</f>
        <v/>
      </c>
      <c r="BP586" s="141">
        <f>IFERROR(AB586/AD586,"")</f>
        <v/>
      </c>
      <c r="BQ586" s="141">
        <f>IFERROR(AC586/AD586,"")</f>
        <v/>
      </c>
      <c r="BR586" s="119" t="n">
        <v>4</v>
      </c>
      <c r="BS586" s="119" t="n">
        <v>3</v>
      </c>
      <c r="BT586" s="119" t="n">
        <v>3</v>
      </c>
      <c r="BU586" s="119" t="n"/>
      <c r="BV586" s="119" t="n"/>
      <c r="BW586" s="119" t="n"/>
      <c r="BX586" s="119" t="n"/>
      <c r="BY586" s="119" t="n"/>
      <c r="BZ586" s="119" t="inlineStr">
        <is>
          <t>Employee</t>
        </is>
      </c>
      <c r="CA586" s="142" t="inlineStr">
        <is>
          <t>E51P</t>
        </is>
      </c>
      <c r="CB586" s="131" t="n">
        <v>1</v>
      </c>
      <c r="CC586" s="143">
        <f>IF(P586&gt;1,1,P586)*CB586</f>
        <v/>
      </c>
      <c r="CD586" s="143" t="n"/>
      <c r="CE586" s="222" t="n"/>
      <c r="CF586" s="86" t="n"/>
      <c r="CG586" s="219" t="n">
        <v>78127029.2682927</v>
      </c>
      <c r="CH586" s="217">
        <f>IF(LOWER(T586)="ILS",12,1)*CG586/VLOOKUP($T586,CPC_USDConversion_xlTbl[[Currency2]:[Units/1 USD]],2,FALSE)</f>
        <v/>
      </c>
      <c r="CI586" s="225">
        <f>AF586</f>
        <v/>
      </c>
      <c r="CJ586" s="225">
        <f>IFERROR(CI586-CH586,"")</f>
        <v/>
      </c>
      <c r="CK586" s="140">
        <f>ROUND(AN586*CC586,-2)</f>
        <v/>
      </c>
      <c r="CL586" s="217">
        <f>CK586/VLOOKUP($T586,'USD Converstion'!$C$7:$D$174,2,FALSE)</f>
        <v/>
      </c>
      <c r="CM586" s="145">
        <f>IF(AD586&gt;X586,1,0)</f>
        <v/>
      </c>
      <c r="CN586" s="225">
        <f>IF(CM586&gt;0,AG586,0)</f>
        <v/>
      </c>
      <c r="CO586" s="225">
        <f>IF(CM586=0,0,AF586)</f>
        <v/>
      </c>
      <c r="CP586" s="146" t="n">
        <v>0</v>
      </c>
      <c r="CQ586" s="147" t="inlineStr">
        <is>
          <t>Regular</t>
        </is>
      </c>
      <c r="CR586" s="225">
        <f>AM586/VLOOKUP(T586,'USD Converstion'!$C$7:$D$174,2,FALSE)</f>
        <v/>
      </c>
      <c r="CS586" s="226">
        <f>AT586</f>
        <v/>
      </c>
      <c r="CT586" s="222" t="n">
        <v>0</v>
      </c>
      <c r="CU586" s="227" t="n"/>
      <c r="CV586" s="145">
        <f>IF(AX586&gt;0,1,0)</f>
        <v/>
      </c>
      <c r="CW586" s="145">
        <f>IF(AY586&gt;0,1,0)</f>
        <v/>
      </c>
      <c r="CX586" s="52" t="n">
        <v>0</v>
      </c>
      <c r="DM586">
        <f>IF(LOWER(T586)="ILS",12,1)*Y586/VLOOKUP($T586,CPC_USDConversion_xlTbl[[Currency2]:[Units/1 USD]],2,FALSE)</f>
        <v/>
      </c>
    </row>
    <row r="587">
      <c r="B587" s="113" t="n">
        <v>135591</v>
      </c>
      <c r="C587" s="113" t="n">
        <v>87873</v>
      </c>
      <c r="D587" s="113" t="n">
        <v>115976</v>
      </c>
      <c r="E587" s="114" t="inlineStr">
        <is>
          <t>Kwang Soo Kim</t>
        </is>
      </c>
      <c r="F587" s="152" t="inlineStr">
        <is>
          <t>Security Engineer</t>
        </is>
      </c>
      <c r="G587" s="113" t="inlineStr">
        <is>
          <t>System Engineering, South Asia</t>
        </is>
      </c>
      <c r="H587" s="113" t="inlineStr">
        <is>
          <t>Tat Hong Lee</t>
        </is>
      </c>
      <c r="I587" s="113" t="inlineStr">
        <is>
          <t>Evan Dumas</t>
        </is>
      </c>
      <c r="J587" s="114" t="inlineStr">
        <is>
          <t>Sharat Sinha</t>
        </is>
      </c>
      <c r="K587" s="114" t="inlineStr">
        <is>
          <t>Sharat Sinha</t>
        </is>
      </c>
      <c r="L587" s="113" t="inlineStr">
        <is>
          <t>APAC Sales</t>
        </is>
      </c>
      <c r="M587" s="115" t="n">
        <v>1</v>
      </c>
      <c r="N587" s="151">
        <f>LEFT(CA587,3)</f>
        <v/>
      </c>
      <c r="O587" s="216" t="n">
        <v>42905</v>
      </c>
      <c r="P587" s="118">
        <f>($D$5-O587)/365</f>
        <v/>
      </c>
      <c r="Q587" s="119">
        <f>Q587</f>
        <v/>
      </c>
      <c r="R587" s="52" t="n"/>
      <c r="S587" s="120" t="inlineStr">
        <is>
          <t>Korea, Republic of</t>
        </is>
      </c>
      <c r="T587" s="120" t="inlineStr">
        <is>
          <t>KRW</t>
        </is>
      </c>
      <c r="U587" s="120" t="n">
        <v>76659500</v>
      </c>
      <c r="V587" s="120" t="n">
        <v>13936663.63636363</v>
      </c>
      <c r="W587" s="120" t="n"/>
      <c r="X587" s="120">
        <f>W587+V587+U587</f>
        <v/>
      </c>
      <c r="Y587" s="121" t="n"/>
      <c r="Z587" s="121" t="n"/>
      <c r="AA587" s="122" t="n"/>
      <c r="AB587" s="122" t="n"/>
      <c r="AC587" s="122" t="n"/>
      <c r="AD587" s="123">
        <f>AC587+AB587+AA587</f>
        <v/>
      </c>
      <c r="AE587" s="124">
        <f>IFERROR(AD587/X587-1,"")</f>
        <v/>
      </c>
      <c r="AF587" s="217">
        <f>IF(LOWER(T587)="ILS",12,1)*X587/VLOOKUP($T587,CPC_USDConversion_xlTbl[[Currency2]:[Units/1 USD]],2,FALSE)</f>
        <v/>
      </c>
      <c r="AG587" s="217">
        <f>IF(LOWER(T587)="ILS",12,1)*AD587/VLOOKUP($T587,CPC_USDConversion_xlTbl[[Currency2]:[Units/1 USD]],2,FALSE)</f>
        <v/>
      </c>
      <c r="AH587" s="126">
        <f>AF587/VLOOKUP($S587,'CP$'!$B$5:$D$74,2,FALSE)</f>
        <v/>
      </c>
      <c r="AI587" s="126">
        <f>AG587/VLOOKUP($S587,'CP$'!$B$5:$D$74,2,FALSE)</f>
        <v/>
      </c>
      <c r="AJ587" s="52" t="n"/>
      <c r="AK587" s="127" t="inlineStr">
        <is>
          <t>Sales Variable</t>
        </is>
      </c>
      <c r="AL587" s="218" t="n"/>
      <c r="AM587" s="129" t="n"/>
      <c r="AN587" s="121" t="n"/>
      <c r="AO587" s="130" t="n"/>
      <c r="AP587" s="131">
        <f>IFERROR(AO587/AM587,"")</f>
        <v/>
      </c>
      <c r="AQ587" s="219">
        <f>AO587*CC587</f>
        <v/>
      </c>
      <c r="AR587" s="219" t="n"/>
      <c r="AS587" s="220">
        <f>AQ587-AR587</f>
        <v/>
      </c>
      <c r="AT587" s="217">
        <f>AS587/VLOOKUP($T587,'USD Converstion'!$C$7:$D$174,2,FALSE)</f>
        <v/>
      </c>
      <c r="AU587" s="52" t="n"/>
      <c r="AV587" s="221" t="n">
        <v>43957</v>
      </c>
      <c r="AW587" s="222" t="n">
        <v>14665.76699029126</v>
      </c>
      <c r="AX587" s="222" t="n"/>
      <c r="AY587" s="223" t="n"/>
      <c r="AZ587" s="52" t="n"/>
      <c r="BA587" s="137" t="inlineStr">
        <is>
          <t>January, 2021 - Organization change from Team:Charles Weonshik Choi - South Korea Sales to Team:Tat Hong Lee - System Engineering, South Asia || October, 2020 - Organization change from Team:Kev Hau - HK, Korea and Taiwan to Team:Charles Weonshik Choi - South Korea</t>
        </is>
      </c>
      <c r="BB587" s="138" t="inlineStr">
        <is>
          <t xml:space="preserve"> </t>
        </is>
      </c>
      <c r="BC587" s="52" t="n"/>
      <c r="BD587" s="219" t="n">
        <v>58400000</v>
      </c>
      <c r="BE587" s="219" t="n">
        <v>14600000</v>
      </c>
      <c r="BF587" s="219" t="n"/>
      <c r="BG587" s="120">
        <f>BF587+BE587+BD587</f>
        <v/>
      </c>
      <c r="BH587" s="217">
        <f>IF(LOWER(T587)="ILS",12,1)*BG587/VLOOKUP($T587,CPC_USDConversion_xlTbl[[Currency2]:[Units/1 USD]],2,FALSE)</f>
        <v/>
      </c>
      <c r="BI587" s="224">
        <f>BH587/VLOOKUP($S587,'CP$'!$B$5:$D$74,2,FALSE)</f>
        <v/>
      </c>
      <c r="BJ587" s="140" t="n">
        <v>70000000</v>
      </c>
      <c r="BK587" s="140" t="n">
        <v>110000000</v>
      </c>
      <c r="BL587" s="141">
        <f>IFERROR(U587/X587,"")</f>
        <v/>
      </c>
      <c r="BM587" s="141">
        <f>IFERROR(V587/X587,"")</f>
        <v/>
      </c>
      <c r="BN587" s="141">
        <f>IFERROR(W587/X587,"")</f>
        <v/>
      </c>
      <c r="BO587" s="141">
        <f>IFERROR(AA587/AD587,"")</f>
        <v/>
      </c>
      <c r="BP587" s="141">
        <f>IFERROR(AB587/AD587,"")</f>
        <v/>
      </c>
      <c r="BQ587" s="141">
        <f>IFERROR(AC587/AD587,"")</f>
        <v/>
      </c>
      <c r="BR587" s="119" t="n">
        <v>4</v>
      </c>
      <c r="BS587" s="119" t="n">
        <v>4</v>
      </c>
      <c r="BT587" s="119" t="n">
        <v>3</v>
      </c>
      <c r="BU587" s="119" t="n"/>
      <c r="BV587" s="119" t="n"/>
      <c r="BW587" s="119" t="n"/>
      <c r="BX587" s="119" t="n"/>
      <c r="BY587" s="119" t="n"/>
      <c r="BZ587" s="119" t="inlineStr">
        <is>
          <t>Employee</t>
        </is>
      </c>
      <c r="CA587" s="142" t="inlineStr">
        <is>
          <t>E51P</t>
        </is>
      </c>
      <c r="CB587" s="131" t="n">
        <v>1</v>
      </c>
      <c r="CC587" s="143">
        <f>IF(P587&gt;1,1,P587)*CB587</f>
        <v/>
      </c>
      <c r="CD587" s="143" t="n"/>
      <c r="CE587" s="222" t="n">
        <v>16880.52</v>
      </c>
      <c r="CF587" s="86" t="n"/>
      <c r="CG587" s="219" t="n">
        <v>74780687.80487806</v>
      </c>
      <c r="CH587" s="217">
        <f>IF(LOWER(T587)="ILS",12,1)*CG587/VLOOKUP($T587,CPC_USDConversion_xlTbl[[Currency2]:[Units/1 USD]],2,FALSE)</f>
        <v/>
      </c>
      <c r="CI587" s="225">
        <f>AF587</f>
        <v/>
      </c>
      <c r="CJ587" s="225">
        <f>IFERROR(CI587-CH587,"")</f>
        <v/>
      </c>
      <c r="CK587" s="140">
        <f>ROUND(AN587*CC587,-2)</f>
        <v/>
      </c>
      <c r="CL587" s="217">
        <f>CK587/VLOOKUP($T587,'USD Converstion'!$C$7:$D$174,2,FALSE)</f>
        <v/>
      </c>
      <c r="CM587" s="145">
        <f>IF(AD587&gt;X587,1,0)</f>
        <v/>
      </c>
      <c r="CN587" s="225">
        <f>IF(CM587&gt;0,AG587,0)</f>
        <v/>
      </c>
      <c r="CO587" s="225">
        <f>IF(CM587=0,0,AF587)</f>
        <v/>
      </c>
      <c r="CP587" s="146" t="n">
        <v>0</v>
      </c>
      <c r="CQ587" s="147" t="inlineStr">
        <is>
          <t>Regular</t>
        </is>
      </c>
      <c r="CR587" s="225">
        <f>AM587/VLOOKUP(T587,'USD Converstion'!$C$7:$D$174,2,FALSE)</f>
        <v/>
      </c>
      <c r="CS587" s="226">
        <f>AT587</f>
        <v/>
      </c>
      <c r="CT587" s="222" t="n">
        <v>0</v>
      </c>
      <c r="CU587" s="227" t="n"/>
      <c r="CV587" s="145">
        <f>IF(AX587&gt;0,1,0)</f>
        <v/>
      </c>
      <c r="CW587" s="145">
        <f>IF(AY587&gt;0,1,0)</f>
        <v/>
      </c>
      <c r="CX587" s="52" t="n">
        <v>0</v>
      </c>
      <c r="DM587">
        <f>IF(LOWER(T587)="ILS",12,1)*Y587/VLOOKUP($T587,CPC_USDConversion_xlTbl[[Currency2]:[Units/1 USD]],2,FALSE)</f>
        <v/>
      </c>
    </row>
    <row r="588">
      <c r="B588" s="113" t="n">
        <v>107572</v>
      </c>
      <c r="C588" s="113" t="n">
        <v>70063</v>
      </c>
      <c r="D588" s="113" t="n">
        <v>35883</v>
      </c>
      <c r="E588" s="114" t="inlineStr">
        <is>
          <t>Sergio Silva</t>
        </is>
      </c>
      <c r="F588" s="152" t="inlineStr">
        <is>
          <t>Product Incubation Manager</t>
        </is>
      </c>
      <c r="G588" s="113" t="inlineStr">
        <is>
          <t>Business Growth</t>
        </is>
      </c>
      <c r="H588" s="113" t="inlineStr">
        <is>
          <t>Itai Greenberg</t>
        </is>
      </c>
      <c r="I588" s="113" t="inlineStr">
        <is>
          <t>Itai Greenberg</t>
        </is>
      </c>
      <c r="J588" s="114" t="inlineStr">
        <is>
          <t>Itai Greenberg</t>
        </is>
      </c>
      <c r="K588" s="114" t="inlineStr">
        <is>
          <t>Itai Greenberg</t>
        </is>
      </c>
      <c r="L588" s="113" t="inlineStr">
        <is>
          <t>Product Management</t>
        </is>
      </c>
      <c r="M588" s="115" t="n">
        <v>1</v>
      </c>
      <c r="N588" s="151">
        <f>LEFT(CA588,3)</f>
        <v/>
      </c>
      <c r="O588" s="216" t="n">
        <v>44018</v>
      </c>
      <c r="P588" s="118">
        <f>($D$5-O588)/365</f>
        <v/>
      </c>
      <c r="Q588" s="119">
        <f>Q588</f>
        <v/>
      </c>
      <c r="R588" s="52" t="n"/>
      <c r="S588" s="120" t="inlineStr">
        <is>
          <t>Great Britain</t>
        </is>
      </c>
      <c r="T588" s="120" t="inlineStr">
        <is>
          <t>GBP</t>
        </is>
      </c>
      <c r="U588" s="120" t="n">
        <v>147000</v>
      </c>
      <c r="V588" s="120" t="n"/>
      <c r="W588" s="120" t="n">
        <v>34785.71428571428</v>
      </c>
      <c r="X588" s="120">
        <f>W588+V588+U588</f>
        <v/>
      </c>
      <c r="Y588" s="121" t="n"/>
      <c r="Z588" s="121" t="n"/>
      <c r="AA588" s="122" t="n"/>
      <c r="AB588" s="122" t="n"/>
      <c r="AC588" s="122" t="n"/>
      <c r="AD588" s="123">
        <f>AC588+AB588+AA588</f>
        <v/>
      </c>
      <c r="AE588" s="124">
        <f>IFERROR(AD588/X588-1,"")</f>
        <v/>
      </c>
      <c r="AF588" s="217">
        <f>IF(LOWER(T588)="ILS",12,1)*X588/VLOOKUP($T588,CPC_USDConversion_xlTbl[[Currency2]:[Units/1 USD]],2,FALSE)</f>
        <v/>
      </c>
      <c r="AG588" s="217">
        <f>IF(LOWER(T588)="ILS",12,1)*AD588/VLOOKUP($T588,CPC_USDConversion_xlTbl[[Currency2]:[Units/1 USD]],2,FALSE)</f>
        <v/>
      </c>
      <c r="AH588" s="126">
        <f>AF588/VLOOKUP($S588,'CP$'!$B$5:$D$74,2,FALSE)</f>
        <v/>
      </c>
      <c r="AI588" s="126">
        <f>AG588/VLOOKUP($S588,'CP$'!$B$5:$D$74,2,FALSE)</f>
        <v/>
      </c>
      <c r="AJ588" s="52" t="n"/>
      <c r="AK588" s="127" t="inlineStr">
        <is>
          <t>Target Bonus</t>
        </is>
      </c>
      <c r="AL588" s="218" t="n"/>
      <c r="AM588" s="129" t="n">
        <v>36000</v>
      </c>
      <c r="AN588" s="121" t="n"/>
      <c r="AO588" s="130" t="n"/>
      <c r="AP588" s="131">
        <f>IFERROR(AO588/AM588,"")</f>
        <v/>
      </c>
      <c r="AQ588" s="219">
        <f>AO588*CC588</f>
        <v/>
      </c>
      <c r="AR588" s="219" t="n">
        <v>9000</v>
      </c>
      <c r="AS588" s="220">
        <f>AQ588-AR588</f>
        <v/>
      </c>
      <c r="AT588" s="217">
        <f>AS588/VLOOKUP($T588,'USD Converstion'!$C$7:$D$174,2,FALSE)</f>
        <v/>
      </c>
      <c r="AU588" s="52" t="n"/>
      <c r="AV588" s="221" t="n">
        <v>44019</v>
      </c>
      <c r="AW588" s="222" t="n">
        <v>29229.25242718447</v>
      </c>
      <c r="AX588" s="222" t="n"/>
      <c r="AY588" s="223" t="n"/>
      <c r="AZ588" s="52" t="n"/>
      <c r="BA588" s="137" t="inlineStr">
        <is>
          <t>Missing bonus comment</t>
        </is>
      </c>
      <c r="BB588" s="138" t="inlineStr">
        <is>
          <t xml:space="preserve"> </t>
        </is>
      </c>
      <c r="BC588" s="52" t="n"/>
      <c r="BD588" s="219" t="n"/>
      <c r="BE588" s="219" t="n"/>
      <c r="BF588" s="219" t="n"/>
      <c r="BG588" s="120">
        <f>BF588+BE588+BD588</f>
        <v/>
      </c>
      <c r="BH588" s="217">
        <f>IF(LOWER(T588)="ILS",12,1)*BG588/VLOOKUP($T588,CPC_USDConversion_xlTbl[[Currency2]:[Units/1 USD]],2,FALSE)</f>
        <v/>
      </c>
      <c r="BI588" s="224">
        <f>BH588/VLOOKUP($S588,'CP$'!$B$5:$D$74,2,FALSE)</f>
        <v/>
      </c>
      <c r="BJ588" s="140" t="n">
        <v>110000</v>
      </c>
      <c r="BK588" s="140" t="n">
        <v>150000</v>
      </c>
      <c r="BL588" s="141">
        <f>IFERROR(U588/X588,"")</f>
        <v/>
      </c>
      <c r="BM588" s="141">
        <f>IFERROR(V588/X588,"")</f>
        <v/>
      </c>
      <c r="BN588" s="141">
        <f>IFERROR(W588/X588,"")</f>
        <v/>
      </c>
      <c r="BO588" s="141">
        <f>IFERROR(AA588/AD588,"")</f>
        <v/>
      </c>
      <c r="BP588" s="141">
        <f>IFERROR(AB588/AD588,"")</f>
        <v/>
      </c>
      <c r="BQ588" s="141">
        <f>IFERROR(AC588/AD588,"")</f>
        <v/>
      </c>
      <c r="BR588" s="119" t="n"/>
      <c r="BS588" s="119" t="n"/>
      <c r="BT588" s="119" t="n"/>
      <c r="BU588" s="119" t="n"/>
      <c r="BV588" s="119" t="n"/>
      <c r="BW588" s="119" t="n"/>
      <c r="BX588" s="119" t="n"/>
      <c r="BY588" s="119" t="n"/>
      <c r="BZ588" s="119" t="inlineStr">
        <is>
          <t>Employee</t>
        </is>
      </c>
      <c r="CA588" s="142" t="inlineStr">
        <is>
          <t>M45P</t>
        </is>
      </c>
      <c r="CB588" s="131" t="n">
        <v>1</v>
      </c>
      <c r="CC588" s="143">
        <f>IF(P588&gt;1,1,P588)*CB588</f>
        <v/>
      </c>
      <c r="CD588" s="143" t="n"/>
      <c r="CE588" s="222" t="n">
        <v>30887.76</v>
      </c>
      <c r="CF588" s="86" t="n"/>
      <c r="CG588" s="219" t="n">
        <v>142639.0243902439</v>
      </c>
      <c r="CH588" s="217">
        <f>IF(LOWER(T588)="ILS",12,1)*CG588/VLOOKUP($T588,CPC_USDConversion_xlTbl[[Currency2]:[Units/1 USD]],2,FALSE)</f>
        <v/>
      </c>
      <c r="CI588" s="225">
        <f>AF588</f>
        <v/>
      </c>
      <c r="CJ588" s="225">
        <f>IFERROR(CI588-CH588,"")</f>
        <v/>
      </c>
      <c r="CK588" s="140">
        <f>ROUND(AN588*CC588,-2)</f>
        <v/>
      </c>
      <c r="CL588" s="217">
        <f>CK588/VLOOKUP($T588,'USD Converstion'!$C$7:$D$174,2,FALSE)</f>
        <v/>
      </c>
      <c r="CM588" s="145">
        <f>IF(AD588&gt;X588,1,0)</f>
        <v/>
      </c>
      <c r="CN588" s="225">
        <f>IF(CM588&gt;0,AG588,0)</f>
        <v/>
      </c>
      <c r="CO588" s="225">
        <f>IF(CM588=0,0,AF588)</f>
        <v/>
      </c>
      <c r="CP588" s="146" t="n">
        <v>0</v>
      </c>
      <c r="CQ588" s="147" t="inlineStr">
        <is>
          <t>Regular</t>
        </is>
      </c>
      <c r="CR588" s="225">
        <f>AM588/VLOOKUP(T588,'USD Converstion'!$C$7:$D$174,2,FALSE)</f>
        <v/>
      </c>
      <c r="CS588" s="226">
        <f>AT588</f>
        <v/>
      </c>
      <c r="CT588" s="222" t="n">
        <v>-12377.36082670597</v>
      </c>
      <c r="CU588" s="227" t="n"/>
      <c r="CV588" s="145">
        <f>IF(AX588&gt;0,1,0)</f>
        <v/>
      </c>
      <c r="CW588" s="145">
        <f>IF(AY588&gt;0,1,0)</f>
        <v/>
      </c>
      <c r="CX588" s="52" t="n">
        <v>0</v>
      </c>
      <c r="DM588">
        <f>IF(LOWER(T588)="ILS",12,1)*Y588/VLOOKUP($T588,CPC_USDConversion_xlTbl[[Currency2]:[Units/1 USD]],2,FALSE)</f>
        <v/>
      </c>
    </row>
    <row r="589">
      <c r="B589" s="113" t="n">
        <v>134508</v>
      </c>
      <c r="C589" s="113" t="n">
        <v>75850</v>
      </c>
      <c r="D589" s="113" t="n">
        <v>113678</v>
      </c>
      <c r="E589" s="114" t="inlineStr">
        <is>
          <t>Roman Romanenko</t>
        </is>
      </c>
      <c r="F589" s="152" t="inlineStr">
        <is>
          <t>Software Developer</t>
        </is>
      </c>
      <c r="G589" s="113" t="inlineStr">
        <is>
          <t>Minsk Development Center</t>
        </is>
      </c>
      <c r="H589" s="113" t="inlineStr">
        <is>
          <t>Borce Jakimovski</t>
        </is>
      </c>
      <c r="I589" s="113" t="inlineStr">
        <is>
          <t>Borce Jakimovski</t>
        </is>
      </c>
      <c r="J589" s="114" t="inlineStr">
        <is>
          <t>Neatsun Ziv</t>
        </is>
      </c>
      <c r="K589" s="114" t="inlineStr">
        <is>
          <t>Dorit Dor</t>
        </is>
      </c>
      <c r="L589" s="113" t="inlineStr">
        <is>
          <t>Products - R&amp;D</t>
        </is>
      </c>
      <c r="M589" s="115" t="n">
        <v>1</v>
      </c>
      <c r="N589" s="151">
        <f>LEFT(CA589,3)</f>
        <v/>
      </c>
      <c r="O589" s="216" t="n">
        <v>43710</v>
      </c>
      <c r="P589" s="118">
        <f>($D$5-O589)/365</f>
        <v/>
      </c>
      <c r="Q589" s="119">
        <f>Q589</f>
        <v/>
      </c>
      <c r="R589" s="52" t="n"/>
      <c r="S589" s="120" t="inlineStr">
        <is>
          <t>Belarus</t>
        </is>
      </c>
      <c r="T589" s="120" t="inlineStr">
        <is>
          <t>USD</t>
        </is>
      </c>
      <c r="U589" s="120" t="n">
        <v>60750</v>
      </c>
      <c r="V589" s="120" t="n"/>
      <c r="W589" s="120" t="n"/>
      <c r="X589" s="120">
        <f>W589+V589+U589</f>
        <v/>
      </c>
      <c r="Y589" s="121" t="n"/>
      <c r="Z589" s="121" t="n"/>
      <c r="AA589" s="122" t="n"/>
      <c r="AB589" s="122" t="n"/>
      <c r="AC589" s="122" t="n"/>
      <c r="AD589" s="123">
        <f>AC589+AB589+AA589</f>
        <v/>
      </c>
      <c r="AE589" s="124">
        <f>IFERROR(AD589/X589-1,"")</f>
        <v/>
      </c>
      <c r="AF589" s="217">
        <f>IF(LOWER(T589)="ILS",12,1)*X589/VLOOKUP($T589,CPC_USDConversion_xlTbl[[Currency2]:[Units/1 USD]],2,FALSE)</f>
        <v/>
      </c>
      <c r="AG589" s="217">
        <f>IF(LOWER(T589)="ILS",12,1)*AD589/VLOOKUP($T589,CPC_USDConversion_xlTbl[[Currency2]:[Units/1 USD]],2,FALSE)</f>
        <v/>
      </c>
      <c r="AH589" s="126">
        <f>AF589/VLOOKUP($S589,'CP$'!$B$5:$D$74,2,FALSE)</f>
        <v/>
      </c>
      <c r="AI589" s="126">
        <f>AG589/VLOOKUP($S589,'CP$'!$B$5:$D$74,2,FALSE)</f>
        <v/>
      </c>
      <c r="AJ589" s="52" t="n"/>
      <c r="AK589" s="127" t="inlineStr">
        <is>
          <t>Regular</t>
        </is>
      </c>
      <c r="AL589" s="218" t="n">
        <v>657.5342465753424</v>
      </c>
      <c r="AM589" s="129" t="n"/>
      <c r="AN589" s="121" t="n"/>
      <c r="AO589" s="130" t="n"/>
      <c r="AP589" s="131">
        <f>IFERROR(AO589/AM589,"")</f>
        <v/>
      </c>
      <c r="AQ589" s="219">
        <f>AO589*CC589</f>
        <v/>
      </c>
      <c r="AR589" s="219" t="n"/>
      <c r="AS589" s="220">
        <f>AQ589-AR589</f>
        <v/>
      </c>
      <c r="AT589" s="217">
        <f>AS589/VLOOKUP($T589,'USD Converstion'!$C$7:$D$174,2,FALSE)</f>
        <v/>
      </c>
      <c r="AU589" s="52" t="n"/>
      <c r="AV589" s="221" t="n">
        <v>44110</v>
      </c>
      <c r="AW589" s="222" t="n">
        <v>3728.436893203883</v>
      </c>
      <c r="AX589" s="222" t="n"/>
      <c r="AY589" s="223" t="n"/>
      <c r="AZ589" s="52" t="n"/>
      <c r="BA589" s="137" t="inlineStr">
        <is>
          <t>June, 2020 - Organization change from Team:Tal Martsiano - Secure OS to Team:Sharon Aboud - OS Core || October, 2020 - Compensation change to RSU:3750 || September, 2020 - Compensation change from Total Compensation:36000 to Total Compensation:41000</t>
        </is>
      </c>
      <c r="BB589" s="138" t="inlineStr">
        <is>
          <t xml:space="preserve"> </t>
        </is>
      </c>
      <c r="BC589" s="52" t="n"/>
      <c r="BD589" s="219" t="n">
        <v>36000</v>
      </c>
      <c r="BE589" s="219" t="n">
        <v>44000</v>
      </c>
      <c r="BF589" s="219" t="n"/>
      <c r="BG589" s="120">
        <f>BF589+BE589+BD589</f>
        <v/>
      </c>
      <c r="BH589" s="217">
        <f>IF(LOWER(T589)="ILS",12,1)*BG589/VLOOKUP($T589,CPC_USDConversion_xlTbl[[Currency2]:[Units/1 USD]],2,FALSE)</f>
        <v/>
      </c>
      <c r="BI589" s="224">
        <f>BH589/VLOOKUP($S589,'CP$'!$B$5:$D$74,2,FALSE)</f>
        <v/>
      </c>
      <c r="BJ589" s="140" t="n">
        <v>20000</v>
      </c>
      <c r="BK589" s="140" t="n">
        <v>44000</v>
      </c>
      <c r="BL589" s="141">
        <f>IFERROR(U589/X589,"")</f>
        <v/>
      </c>
      <c r="BM589" s="141">
        <f>IFERROR(V589/X589,"")</f>
        <v/>
      </c>
      <c r="BN589" s="141">
        <f>IFERROR(W589/X589,"")</f>
        <v/>
      </c>
      <c r="BO589" s="141">
        <f>IFERROR(AA589/AD589,"")</f>
        <v/>
      </c>
      <c r="BP589" s="141">
        <f>IFERROR(AB589/AD589,"")</f>
        <v/>
      </c>
      <c r="BQ589" s="141">
        <f>IFERROR(AC589/AD589,"")</f>
        <v/>
      </c>
      <c r="BR589" s="119" t="n"/>
      <c r="BS589" s="119" t="n">
        <v>3</v>
      </c>
      <c r="BT589" s="119" t="n">
        <v>3</v>
      </c>
      <c r="BU589" s="119" t="n"/>
      <c r="BV589" s="119" t="n"/>
      <c r="BW589" s="119" t="n"/>
      <c r="BX589" s="119" t="n"/>
      <c r="BY589" s="119" t="n"/>
      <c r="BZ589" s="119" t="inlineStr">
        <is>
          <t>Employee</t>
        </is>
      </c>
      <c r="CA589" s="142" t="inlineStr">
        <is>
          <t>D51P</t>
        </is>
      </c>
      <c r="CB589" s="131" t="n">
        <v>1</v>
      </c>
      <c r="CC589" s="143">
        <f>IF(P589&gt;1,1,P589)*CB589</f>
        <v/>
      </c>
      <c r="CD589" s="143" t="n"/>
      <c r="CE589" s="222" t="n">
        <v>3591.6</v>
      </c>
      <c r="CF589" s="86" t="n"/>
      <c r="CG589" s="219" t="n">
        <v>40200</v>
      </c>
      <c r="CH589" s="217">
        <f>IF(LOWER(T589)="ILS",12,1)*CG589/VLOOKUP($T589,CPC_USDConversion_xlTbl[[Currency2]:[Units/1 USD]],2,FALSE)</f>
        <v/>
      </c>
      <c r="CI589" s="225">
        <f>AF589</f>
        <v/>
      </c>
      <c r="CJ589" s="225">
        <f>IFERROR(CI589-CH589,"")</f>
        <v/>
      </c>
      <c r="CK589" s="140">
        <f>ROUND(AN589*CC589,-2)</f>
        <v/>
      </c>
      <c r="CL589" s="217">
        <f>CK589/VLOOKUP($T589,'USD Converstion'!$C$7:$D$174,2,FALSE)</f>
        <v/>
      </c>
      <c r="CM589" s="145">
        <f>IF(AD589&gt;X589,1,0)</f>
        <v/>
      </c>
      <c r="CN589" s="225">
        <f>IF(CM589&gt;0,AG589,0)</f>
        <v/>
      </c>
      <c r="CO589" s="225">
        <f>IF(CM589=0,0,AF589)</f>
        <v/>
      </c>
      <c r="CP589" s="146" t="n">
        <v>0</v>
      </c>
      <c r="CQ589" s="147" t="inlineStr">
        <is>
          <t>Regular</t>
        </is>
      </c>
      <c r="CR589" s="225">
        <f>AM589/VLOOKUP(T589,'USD Converstion'!$C$7:$D$174,2,FALSE)</f>
        <v/>
      </c>
      <c r="CS589" s="226">
        <f>AT589</f>
        <v/>
      </c>
      <c r="CT589" s="222" t="n">
        <v>0</v>
      </c>
      <c r="CU589" s="227" t="n"/>
      <c r="CV589" s="145">
        <f>IF(AX589&gt;0,1,0)</f>
        <v/>
      </c>
      <c r="CW589" s="145">
        <f>IF(AY589&gt;0,1,0)</f>
        <v/>
      </c>
      <c r="CX589" s="52" t="n">
        <v>0</v>
      </c>
      <c r="DM589">
        <f>IF(LOWER(T589)="ILS",12,1)*Y589/VLOOKUP($T589,CPC_USDConversion_xlTbl[[Currency2]:[Units/1 USD]],2,FALSE)</f>
        <v/>
      </c>
    </row>
    <row r="590">
      <c r="B590" s="113" t="n">
        <v>121905</v>
      </c>
      <c r="C590" s="113" t="n">
        <v>107913</v>
      </c>
      <c r="D590" s="113" t="n">
        <v>76397</v>
      </c>
      <c r="E590" s="114" t="inlineStr">
        <is>
          <t>Sara Liu</t>
        </is>
      </c>
      <c r="F590" s="152" t="inlineStr">
        <is>
          <t>Logistics Planner, APAC</t>
        </is>
      </c>
      <c r="G590" s="113" t="inlineStr">
        <is>
          <t>Planning &amp; Logistics intl</t>
        </is>
      </c>
      <c r="H590" s="113" t="inlineStr">
        <is>
          <t>Iris Frenkel</t>
        </is>
      </c>
      <c r="I590" s="113" t="inlineStr">
        <is>
          <t>Javier Scheinfeld</t>
        </is>
      </c>
      <c r="J590" s="114" t="inlineStr">
        <is>
          <t>Tal Payne</t>
        </is>
      </c>
      <c r="K590" s="114" t="inlineStr">
        <is>
          <t>Tal Payne</t>
        </is>
      </c>
      <c r="L590" s="113" t="inlineStr">
        <is>
          <t>Finance</t>
        </is>
      </c>
      <c r="M590" s="115" t="n">
        <v>1</v>
      </c>
      <c r="N590" s="151">
        <f>LEFT(CA590,3)</f>
        <v/>
      </c>
      <c r="O590" s="216" t="n">
        <v>44075</v>
      </c>
      <c r="P590" s="118">
        <f>($D$5-O590)/365</f>
        <v/>
      </c>
      <c r="Q590" s="119">
        <f>Q590</f>
        <v/>
      </c>
      <c r="R590" s="52" t="n"/>
      <c r="S590" s="120" t="inlineStr">
        <is>
          <t>Taiwan</t>
        </is>
      </c>
      <c r="T590" s="120" t="inlineStr">
        <is>
          <t>TWD</t>
        </is>
      </c>
      <c r="U590" s="120" t="n">
        <v>2259500</v>
      </c>
      <c r="V590" s="120" t="n"/>
      <c r="W590" s="120" t="n">
        <v>95738.09523809524</v>
      </c>
      <c r="X590" s="120">
        <f>W590+V590+U590</f>
        <v/>
      </c>
      <c r="Y590" s="121" t="n"/>
      <c r="Z590" s="121" t="n"/>
      <c r="AA590" s="122" t="n"/>
      <c r="AB590" s="122" t="n"/>
      <c r="AC590" s="122" t="n"/>
      <c r="AD590" s="123">
        <f>AC590+AB590+AA590</f>
        <v/>
      </c>
      <c r="AE590" s="124">
        <f>IFERROR(AD590/X590-1,"")</f>
        <v/>
      </c>
      <c r="AF590" s="217">
        <f>IF(LOWER(T590)="ILS",12,1)*X590/VLOOKUP($T590,CPC_USDConversion_xlTbl[[Currency2]:[Units/1 USD]],2,FALSE)</f>
        <v/>
      </c>
      <c r="AG590" s="217">
        <f>IF(LOWER(T590)="ILS",12,1)*AD590/VLOOKUP($T590,CPC_USDConversion_xlTbl[[Currency2]:[Units/1 USD]],2,FALSE)</f>
        <v/>
      </c>
      <c r="AH590" s="126">
        <f>AF590/VLOOKUP($S590,'CP$'!$B$5:$D$74,2,FALSE)</f>
        <v/>
      </c>
      <c r="AI590" s="126">
        <f>AG590/VLOOKUP($S590,'CP$'!$B$5:$D$74,2,FALSE)</f>
        <v/>
      </c>
      <c r="AJ590" s="52" t="n"/>
      <c r="AK590" s="127" t="inlineStr">
        <is>
          <t>Target Bonus</t>
        </is>
      </c>
      <c r="AL590" s="218" t="n"/>
      <c r="AM590" s="129" t="n">
        <v>100000</v>
      </c>
      <c r="AN590" s="121" t="n"/>
      <c r="AO590" s="130" t="n"/>
      <c r="AP590" s="131">
        <f>IFERROR(AO590/AM590,"")</f>
        <v/>
      </c>
      <c r="AQ590" s="219">
        <f>AO590*CC590</f>
        <v/>
      </c>
      <c r="AR590" s="219" t="n"/>
      <c r="AS590" s="220">
        <f>AQ590-AR590</f>
        <v/>
      </c>
      <c r="AT590" s="217">
        <f>AS590/VLOOKUP($T590,'USD Converstion'!$C$7:$D$174,2,FALSE)</f>
        <v/>
      </c>
      <c r="AU590" s="52" t="n"/>
      <c r="AV590" s="221" t="n"/>
      <c r="AW590" s="222" t="n"/>
      <c r="AX590" s="222" t="n"/>
      <c r="AY590" s="223" t="n"/>
      <c r="AZ590" s="52" t="n"/>
      <c r="BA590" s="137" t="inlineStr">
        <is>
          <t>September, 2020 - Limited Assignment change to Employee</t>
        </is>
      </c>
      <c r="BB590" s="138" t="inlineStr">
        <is>
          <t xml:space="preserve"> </t>
        </is>
      </c>
      <c r="BC590" s="52" t="n"/>
      <c r="BD590" s="219" t="n"/>
      <c r="BE590" s="219" t="n"/>
      <c r="BF590" s="219" t="n"/>
      <c r="BG590" s="120">
        <f>BF590+BE590+BD590</f>
        <v/>
      </c>
      <c r="BH590" s="217">
        <f>IF(LOWER(T590)="ILS",12,1)*BG590/VLOOKUP($T590,CPC_USDConversion_xlTbl[[Currency2]:[Units/1 USD]],2,FALSE)</f>
        <v/>
      </c>
      <c r="BI590" s="224">
        <f>BH590/VLOOKUP($S590,'CP$'!$B$5:$D$74,2,FALSE)</f>
        <v/>
      </c>
      <c r="BJ590" s="140" t="n">
        <v>1800000</v>
      </c>
      <c r="BK590" s="140" t="n">
        <v>2200000</v>
      </c>
      <c r="BL590" s="141">
        <f>IFERROR(U590/X590,"")</f>
        <v/>
      </c>
      <c r="BM590" s="141">
        <f>IFERROR(V590/X590,"")</f>
        <v/>
      </c>
      <c r="BN590" s="141">
        <f>IFERROR(W590/X590,"")</f>
        <v/>
      </c>
      <c r="BO590" s="141">
        <f>IFERROR(AA590/AD590,"")</f>
        <v/>
      </c>
      <c r="BP590" s="141">
        <f>IFERROR(AB590/AD590,"")</f>
        <v/>
      </c>
      <c r="BQ590" s="141">
        <f>IFERROR(AC590/AD590,"")</f>
        <v/>
      </c>
      <c r="BR590" s="119" t="n"/>
      <c r="BS590" s="119" t="n"/>
      <c r="BT590" s="119" t="n"/>
      <c r="BU590" s="119" t="n"/>
      <c r="BV590" s="119" t="n"/>
      <c r="BW590" s="119" t="n"/>
      <c r="BX590" s="119" t="n"/>
      <c r="BY590" s="119" t="n"/>
      <c r="BZ590" s="119" t="inlineStr">
        <is>
          <t>Employee</t>
        </is>
      </c>
      <c r="CA590" s="142" t="inlineStr">
        <is>
          <t>P41P</t>
        </is>
      </c>
      <c r="CB590" s="131" t="n">
        <v>1</v>
      </c>
      <c r="CC590" s="143">
        <f>IF(P590&gt;1,1,P590)*CB590</f>
        <v/>
      </c>
      <c r="CD590" s="143" t="n"/>
      <c r="CE590" s="222" t="n"/>
      <c r="CF590" s="86" t="n"/>
      <c r="CG590" s="219" t="n">
        <v>1853858.536585366</v>
      </c>
      <c r="CH590" s="217">
        <f>IF(LOWER(T590)="ILS",12,1)*CG590/VLOOKUP($T590,CPC_USDConversion_xlTbl[[Currency2]:[Units/1 USD]],2,FALSE)</f>
        <v/>
      </c>
      <c r="CI590" s="225">
        <f>AF590</f>
        <v/>
      </c>
      <c r="CJ590" s="225">
        <f>IFERROR(CI590-CH590,"")</f>
        <v/>
      </c>
      <c r="CK590" s="140">
        <f>ROUND(AN590*CC590,-2)</f>
        <v/>
      </c>
      <c r="CL590" s="217">
        <f>CK590/VLOOKUP($T590,'USD Converstion'!$C$7:$D$174,2,FALSE)</f>
        <v/>
      </c>
      <c r="CM590" s="145">
        <f>IF(AD590&gt;X590,1,0)</f>
        <v/>
      </c>
      <c r="CN590" s="225">
        <f>IF(CM590&gt;0,AG590,0)</f>
        <v/>
      </c>
      <c r="CO590" s="225">
        <f>IF(CM590=0,0,AF590)</f>
        <v/>
      </c>
      <c r="CP590" s="146" t="n">
        <v>0</v>
      </c>
      <c r="CQ590" s="147" t="inlineStr">
        <is>
          <t>Regular</t>
        </is>
      </c>
      <c r="CR590" s="225">
        <f>AM590/VLOOKUP(T590,'USD Converstion'!$C$7:$D$174,2,FALSE)</f>
        <v/>
      </c>
      <c r="CS590" s="226">
        <f>AT590</f>
        <v/>
      </c>
      <c r="CT590" s="222" t="n">
        <v>0</v>
      </c>
      <c r="CU590" s="227" t="n"/>
      <c r="CV590" s="145">
        <f>IF(AX590&gt;0,1,0)</f>
        <v/>
      </c>
      <c r="CW590" s="145">
        <f>IF(AY590&gt;0,1,0)</f>
        <v/>
      </c>
      <c r="CX590" s="52" t="n">
        <v>0</v>
      </c>
      <c r="DM590">
        <f>IF(LOWER(T590)="ILS",12,1)*Y590/VLOOKUP($T590,CPC_USDConversion_xlTbl[[Currency2]:[Units/1 USD]],2,FALSE)</f>
        <v/>
      </c>
    </row>
    <row r="591">
      <c r="B591" s="113" t="n">
        <v>110449</v>
      </c>
      <c r="C591" s="113" t="n">
        <v>110468</v>
      </c>
      <c r="D591" s="113" t="n">
        <v>90463</v>
      </c>
      <c r="E591" s="114" t="inlineStr">
        <is>
          <t>Martin Svijagin</t>
        </is>
      </c>
      <c r="F591" s="152" t="inlineStr">
        <is>
          <t>Software Developer</t>
        </is>
      </c>
      <c r="G591" s="113" t="inlineStr">
        <is>
          <t>Minsk Development Center</t>
        </is>
      </c>
      <c r="H591" s="113" t="inlineStr">
        <is>
          <t>Borce Jakimovski</t>
        </is>
      </c>
      <c r="I591" s="113" t="inlineStr">
        <is>
          <t>Borce Jakimovski</t>
        </is>
      </c>
      <c r="J591" s="114" t="inlineStr">
        <is>
          <t>Neatsun Ziv</t>
        </is>
      </c>
      <c r="K591" s="114" t="inlineStr">
        <is>
          <t>Dorit Dor</t>
        </is>
      </c>
      <c r="L591" s="113" t="inlineStr">
        <is>
          <t>Products - R&amp;D</t>
        </is>
      </c>
      <c r="M591" s="115" t="n">
        <v>1</v>
      </c>
      <c r="N591" s="151">
        <f>LEFT(CA591,3)</f>
        <v/>
      </c>
      <c r="O591" s="216" t="n">
        <v>43718</v>
      </c>
      <c r="P591" s="118">
        <f>($D$5-O591)/365</f>
        <v/>
      </c>
      <c r="Q591" s="119">
        <f>Q591</f>
        <v/>
      </c>
      <c r="R591" s="52" t="n"/>
      <c r="S591" s="120" t="inlineStr">
        <is>
          <t>Belarus</t>
        </is>
      </c>
      <c r="T591" s="120" t="inlineStr">
        <is>
          <t>USD</t>
        </is>
      </c>
      <c r="U591" s="120" t="n">
        <v>29000</v>
      </c>
      <c r="V591" s="120" t="n"/>
      <c r="W591" s="120" t="n"/>
      <c r="X591" s="120">
        <f>W591+V591+U591</f>
        <v/>
      </c>
      <c r="Y591" s="121" t="n"/>
      <c r="Z591" s="121" t="n"/>
      <c r="AA591" s="122" t="n"/>
      <c r="AB591" s="122" t="n"/>
      <c r="AC591" s="122" t="n"/>
      <c r="AD591" s="123">
        <f>AC591+AB591+AA591</f>
        <v/>
      </c>
      <c r="AE591" s="124">
        <f>IFERROR(AD591/X591-1,"")</f>
        <v/>
      </c>
      <c r="AF591" s="217">
        <f>IF(LOWER(T591)="ILS",12,1)*X591/VLOOKUP($T591,CPC_USDConversion_xlTbl[[Currency2]:[Units/1 USD]],2,FALSE)</f>
        <v/>
      </c>
      <c r="AG591" s="217">
        <f>IF(LOWER(T591)="ILS",12,1)*AD591/VLOOKUP($T591,CPC_USDConversion_xlTbl[[Currency2]:[Units/1 USD]],2,FALSE)</f>
        <v/>
      </c>
      <c r="AH591" s="126">
        <f>AF591/VLOOKUP($S591,'CP$'!$B$5:$D$74,2,FALSE)</f>
        <v/>
      </c>
      <c r="AI591" s="126">
        <f>AG591/VLOOKUP($S591,'CP$'!$B$5:$D$74,2,FALSE)</f>
        <v/>
      </c>
      <c r="AJ591" s="52" t="n"/>
      <c r="AK591" s="127" t="inlineStr">
        <is>
          <t>Regular</t>
        </is>
      </c>
      <c r="AL591" s="218" t="n">
        <v>306.8493150684932</v>
      </c>
      <c r="AM591" s="129" t="n"/>
      <c r="AN591" s="121" t="n"/>
      <c r="AO591" s="130" t="n"/>
      <c r="AP591" s="131">
        <f>IFERROR(AO591/AM591,"")</f>
        <v/>
      </c>
      <c r="AQ591" s="219">
        <f>AO591*CC591</f>
        <v/>
      </c>
      <c r="AR591" s="219" t="n"/>
      <c r="AS591" s="220">
        <f>AQ591-AR591</f>
        <v/>
      </c>
      <c r="AT591" s="217">
        <f>AS591/VLOOKUP($T591,'USD Converstion'!$C$7:$D$174,2,FALSE)</f>
        <v/>
      </c>
      <c r="AU591" s="52" t="n"/>
      <c r="AV591" s="221" t="n"/>
      <c r="AW591" s="222" t="n"/>
      <c r="AX591" s="222" t="n"/>
      <c r="AY591" s="223" t="n"/>
      <c r="AZ591" s="52" t="n"/>
      <c r="BA591" s="137" t="n"/>
      <c r="BB591" s="138" t="inlineStr">
        <is>
          <t xml:space="preserve"> </t>
        </is>
      </c>
      <c r="BC591" s="52" t="n"/>
      <c r="BD591" s="219" t="n">
        <v>15600</v>
      </c>
      <c r="BE591" s="219" t="n"/>
      <c r="BF591" s="219" t="n"/>
      <c r="BG591" s="120">
        <f>BF591+BE591+BD591</f>
        <v/>
      </c>
      <c r="BH591" s="217">
        <f>IF(LOWER(T591)="ILS",12,1)*BG591/VLOOKUP($T591,CPC_USDConversion_xlTbl[[Currency2]:[Units/1 USD]],2,FALSE)</f>
        <v/>
      </c>
      <c r="BI591" s="224">
        <f>BH591/VLOOKUP($S591,'CP$'!$B$5:$D$74,2,FALSE)</f>
        <v/>
      </c>
      <c r="BJ591" s="140" t="n">
        <v>10000</v>
      </c>
      <c r="BK591" s="140" t="n">
        <v>20000</v>
      </c>
      <c r="BL591" s="141">
        <f>IFERROR(U591/X591,"")</f>
        <v/>
      </c>
      <c r="BM591" s="141">
        <f>IFERROR(V591/X591,"")</f>
        <v/>
      </c>
      <c r="BN591" s="141">
        <f>IFERROR(W591/X591,"")</f>
        <v/>
      </c>
      <c r="BO591" s="141">
        <f>IFERROR(AA591/AD591,"")</f>
        <v/>
      </c>
      <c r="BP591" s="141">
        <f>IFERROR(AB591/AD591,"")</f>
        <v/>
      </c>
      <c r="BQ591" s="141">
        <f>IFERROR(AC591/AD591,"")</f>
        <v/>
      </c>
      <c r="BR591" s="119" t="n"/>
      <c r="BS591" s="119" t="n">
        <v>2</v>
      </c>
      <c r="BT591" s="119" t="n">
        <v>3</v>
      </c>
      <c r="BU591" s="119" t="n"/>
      <c r="BV591" s="119" t="n"/>
      <c r="BW591" s="119" t="n"/>
      <c r="BX591" s="119" t="n"/>
      <c r="BY591" s="119" t="n"/>
      <c r="BZ591" s="119" t="inlineStr">
        <is>
          <t>Employee</t>
        </is>
      </c>
      <c r="CA591" s="142" t="inlineStr">
        <is>
          <t>D61P</t>
        </is>
      </c>
      <c r="CB591" s="131" t="n">
        <v>1</v>
      </c>
      <c r="CC591" s="143">
        <f>IF(P591&gt;1,1,P591)*CB591</f>
        <v/>
      </c>
      <c r="CD591" s="143" t="n"/>
      <c r="CE591" s="222" t="n"/>
      <c r="CF591" s="86" t="n"/>
      <c r="CG591" s="219" t="n">
        <v>15419.51219512195</v>
      </c>
      <c r="CH591" s="217">
        <f>IF(LOWER(T591)="ILS",12,1)*CG591/VLOOKUP($T591,CPC_USDConversion_xlTbl[[Currency2]:[Units/1 USD]],2,FALSE)</f>
        <v/>
      </c>
      <c r="CI591" s="225">
        <f>AF591</f>
        <v/>
      </c>
      <c r="CJ591" s="225">
        <f>IFERROR(CI591-CH591,"")</f>
        <v/>
      </c>
      <c r="CK591" s="140">
        <f>ROUND(AN591*CC591,-2)</f>
        <v/>
      </c>
      <c r="CL591" s="217">
        <f>CK591/VLOOKUP($T591,'USD Converstion'!$C$7:$D$174,2,FALSE)</f>
        <v/>
      </c>
      <c r="CM591" s="145">
        <f>IF(AD591&gt;X591,1,0)</f>
        <v/>
      </c>
      <c r="CN591" s="225">
        <f>IF(CM591&gt;0,AG591,0)</f>
        <v/>
      </c>
      <c r="CO591" s="225">
        <f>IF(CM591=0,0,AF591)</f>
        <v/>
      </c>
      <c r="CP591" s="146" t="n">
        <v>0</v>
      </c>
      <c r="CQ591" s="147" t="inlineStr">
        <is>
          <t>Regular</t>
        </is>
      </c>
      <c r="CR591" s="225">
        <f>AM591/VLOOKUP(T591,'USD Converstion'!$C$7:$D$174,2,FALSE)</f>
        <v/>
      </c>
      <c r="CS591" s="226">
        <f>AT591</f>
        <v/>
      </c>
      <c r="CT591" s="222" t="n">
        <v>0</v>
      </c>
      <c r="CU591" s="227" t="n"/>
      <c r="CV591" s="145">
        <f>IF(AX591&gt;0,1,0)</f>
        <v/>
      </c>
      <c r="CW591" s="145">
        <f>IF(AY591&gt;0,1,0)</f>
        <v/>
      </c>
      <c r="CX591" s="52" t="n">
        <v>0</v>
      </c>
      <c r="DM591">
        <f>IF(LOWER(T591)="ILS",12,1)*Y591/VLOOKUP($T591,CPC_USDConversion_xlTbl[[Currency2]:[Units/1 USD]],2,FALSE)</f>
        <v/>
      </c>
    </row>
    <row r="592">
      <c r="B592" s="113" t="n">
        <v>116651</v>
      </c>
      <c r="C592" s="113" t="n">
        <v>39096</v>
      </c>
      <c r="D592" s="113" t="n"/>
      <c r="E592" s="114" t="inlineStr">
        <is>
          <t>Pavel Voleyko</t>
        </is>
      </c>
      <c r="F592" s="152" t="inlineStr">
        <is>
          <t>Software Developer</t>
        </is>
      </c>
      <c r="G592" s="113" t="inlineStr">
        <is>
          <t>Minsk Development Center</t>
        </is>
      </c>
      <c r="H592" s="113" t="inlineStr">
        <is>
          <t>Borce Jakimovski</t>
        </is>
      </c>
      <c r="I592" s="113" t="inlineStr">
        <is>
          <t>Borce Jakimovski</t>
        </is>
      </c>
      <c r="J592" s="114" t="inlineStr">
        <is>
          <t>Neatsun Ziv</t>
        </is>
      </c>
      <c r="K592" s="114" t="inlineStr">
        <is>
          <t>Dorit Dor</t>
        </is>
      </c>
      <c r="L592" s="113" t="inlineStr">
        <is>
          <t>Products - R&amp;D</t>
        </is>
      </c>
      <c r="M592" s="115" t="n">
        <v>1</v>
      </c>
      <c r="N592" s="151">
        <f>LEFT(CA592,3)</f>
        <v/>
      </c>
      <c r="O592" s="216" t="n">
        <v>41071</v>
      </c>
      <c r="P592" s="118">
        <f>($D$5-O592)/365</f>
        <v/>
      </c>
      <c r="Q592" s="119">
        <f>Q592</f>
        <v/>
      </c>
      <c r="R592" s="52" t="n"/>
      <c r="S592" s="120" t="inlineStr">
        <is>
          <t>Belarus</t>
        </is>
      </c>
      <c r="T592" s="120" t="inlineStr">
        <is>
          <t>USD</t>
        </is>
      </c>
      <c r="U592" s="120" t="n">
        <v>43875</v>
      </c>
      <c r="V592" s="120" t="n"/>
      <c r="W592" s="120" t="n"/>
      <c r="X592" s="120">
        <f>W592+V592+U592</f>
        <v/>
      </c>
      <c r="Y592" s="121" t="n"/>
      <c r="Z592" s="121" t="n"/>
      <c r="AA592" s="122" t="n"/>
      <c r="AB592" s="122" t="n"/>
      <c r="AC592" s="122" t="n"/>
      <c r="AD592" s="123">
        <f>AC592+AB592+AA592</f>
        <v/>
      </c>
      <c r="AE592" s="124">
        <f>IFERROR(AD592/X592-1,"")</f>
        <v/>
      </c>
      <c r="AF592" s="217">
        <f>IF(LOWER(T592)="ILS",12,1)*X592/VLOOKUP($T592,CPC_USDConversion_xlTbl[[Currency2]:[Units/1 USD]],2,FALSE)</f>
        <v/>
      </c>
      <c r="AG592" s="217">
        <f>IF(LOWER(T592)="ILS",12,1)*AD592/VLOOKUP($T592,CPC_USDConversion_xlTbl[[Currency2]:[Units/1 USD]],2,FALSE)</f>
        <v/>
      </c>
      <c r="AH592" s="126">
        <f>AF592/VLOOKUP($S592,'CP$'!$B$5:$D$74,2,FALSE)</f>
        <v/>
      </c>
      <c r="AI592" s="126">
        <f>AG592/VLOOKUP($S592,'CP$'!$B$5:$D$74,2,FALSE)</f>
        <v/>
      </c>
      <c r="AJ592" s="52" t="n"/>
      <c r="AK592" s="127" t="inlineStr">
        <is>
          <t>Regular</t>
        </is>
      </c>
      <c r="AL592" s="218" t="n">
        <v>1800</v>
      </c>
      <c r="AM592" s="129" t="n"/>
      <c r="AN592" s="121" t="n"/>
      <c r="AO592" s="130" t="n"/>
      <c r="AP592" s="131">
        <f>IFERROR(AO592/AM592,"")</f>
        <v/>
      </c>
      <c r="AQ592" s="219">
        <f>AO592*CC592</f>
        <v/>
      </c>
      <c r="AR592" s="219" t="n"/>
      <c r="AS592" s="220">
        <f>AQ592-AR592</f>
        <v/>
      </c>
      <c r="AT592" s="217">
        <f>AS592/VLOOKUP($T592,'USD Converstion'!$C$7:$D$174,2,FALSE)</f>
        <v/>
      </c>
      <c r="AU592" s="52" t="n"/>
      <c r="AV592" s="221" t="n">
        <v>43223</v>
      </c>
      <c r="AW592" s="222" t="n">
        <v>3046.009708737864</v>
      </c>
      <c r="AX592" s="222" t="n"/>
      <c r="AY592" s="223" t="n"/>
      <c r="AZ592" s="52" t="n"/>
      <c r="BA592" s="137" t="n"/>
      <c r="BB592" s="138" t="inlineStr">
        <is>
          <t xml:space="preserve"> </t>
        </is>
      </c>
      <c r="BC592" s="52" t="n"/>
      <c r="BD592" s="219" t="n">
        <v>25000</v>
      </c>
      <c r="BE592" s="219" t="n"/>
      <c r="BF592" s="219" t="n"/>
      <c r="BG592" s="120">
        <f>BF592+BE592+BD592</f>
        <v/>
      </c>
      <c r="BH592" s="217">
        <f>IF(LOWER(T592)="ILS",12,1)*BG592/VLOOKUP($T592,CPC_USDConversion_xlTbl[[Currency2]:[Units/1 USD]],2,FALSE)</f>
        <v/>
      </c>
      <c r="BI592" s="224">
        <f>BH592/VLOOKUP($S592,'CP$'!$B$5:$D$74,2,FALSE)</f>
        <v/>
      </c>
      <c r="BJ592" s="140" t="n">
        <v>20000</v>
      </c>
      <c r="BK592" s="140" t="n">
        <v>44000</v>
      </c>
      <c r="BL592" s="141">
        <f>IFERROR(U592/X592,"")</f>
        <v/>
      </c>
      <c r="BM592" s="141">
        <f>IFERROR(V592/X592,"")</f>
        <v/>
      </c>
      <c r="BN592" s="141">
        <f>IFERROR(W592/X592,"")</f>
        <v/>
      </c>
      <c r="BO592" s="141">
        <f>IFERROR(AA592/AD592,"")</f>
        <v/>
      </c>
      <c r="BP592" s="141">
        <f>IFERROR(AB592/AD592,"")</f>
        <v/>
      </c>
      <c r="BQ592" s="141">
        <f>IFERROR(AC592/AD592,"")</f>
        <v/>
      </c>
      <c r="BR592" s="119" t="n">
        <v>2</v>
      </c>
      <c r="BS592" s="119" t="n">
        <v>3</v>
      </c>
      <c r="BT592" s="119" t="n">
        <v>3</v>
      </c>
      <c r="BU592" s="119" t="n"/>
      <c r="BV592" s="119" t="n"/>
      <c r="BW592" s="119" t="n"/>
      <c r="BX592" s="119" t="n"/>
      <c r="BY592" s="119" t="n"/>
      <c r="BZ592" s="119" t="inlineStr">
        <is>
          <t>Employee</t>
        </is>
      </c>
      <c r="CA592" s="142" t="inlineStr">
        <is>
          <t>D51P</t>
        </is>
      </c>
      <c r="CB592" s="131" t="n">
        <v>1</v>
      </c>
      <c r="CC592" s="143">
        <f>IF(P592&gt;1,1,P592)*CB592</f>
        <v/>
      </c>
      <c r="CD592" s="143" t="n"/>
      <c r="CE592" s="222" t="n">
        <v>1676.08</v>
      </c>
      <c r="CF592" s="86" t="n"/>
      <c r="CG592" s="219" t="n">
        <v>27029.26829268293</v>
      </c>
      <c r="CH592" s="217">
        <f>IF(LOWER(T592)="ILS",12,1)*CG592/VLOOKUP($T592,CPC_USDConversion_xlTbl[[Currency2]:[Units/1 USD]],2,FALSE)</f>
        <v/>
      </c>
      <c r="CI592" s="225">
        <f>AF592</f>
        <v/>
      </c>
      <c r="CJ592" s="225">
        <f>IFERROR(CI592-CH592,"")</f>
        <v/>
      </c>
      <c r="CK592" s="140">
        <f>ROUND(AN592*CC592,-2)</f>
        <v/>
      </c>
      <c r="CL592" s="217">
        <f>CK592/VLOOKUP($T592,'USD Converstion'!$C$7:$D$174,2,FALSE)</f>
        <v/>
      </c>
      <c r="CM592" s="145">
        <f>IF(AD592&gt;X592,1,0)</f>
        <v/>
      </c>
      <c r="CN592" s="225">
        <f>IF(CM592&gt;0,AG592,0)</f>
        <v/>
      </c>
      <c r="CO592" s="225">
        <f>IF(CM592=0,0,AF592)</f>
        <v/>
      </c>
      <c r="CP592" s="146" t="n">
        <v>0</v>
      </c>
      <c r="CQ592" s="147" t="inlineStr">
        <is>
          <t>Regular</t>
        </is>
      </c>
      <c r="CR592" s="225">
        <f>AM592/VLOOKUP(T592,'USD Converstion'!$C$7:$D$174,2,FALSE)</f>
        <v/>
      </c>
      <c r="CS592" s="226">
        <f>AT592</f>
        <v/>
      </c>
      <c r="CT592" s="222" t="n">
        <v>0</v>
      </c>
      <c r="CU592" s="227" t="n"/>
      <c r="CV592" s="145">
        <f>IF(AX592&gt;0,1,0)</f>
        <v/>
      </c>
      <c r="CW592" s="145">
        <f>IF(AY592&gt;0,1,0)</f>
        <v/>
      </c>
      <c r="CX592" s="52" t="n">
        <v>0</v>
      </c>
      <c r="DM592">
        <f>IF(LOWER(T592)="ILS",12,1)*Y592/VLOOKUP($T592,CPC_USDConversion_xlTbl[[Currency2]:[Units/1 USD]],2,FALSE)</f>
        <v/>
      </c>
    </row>
    <row r="593">
      <c r="B593" s="113" t="n">
        <v>103917</v>
      </c>
      <c r="C593" s="113" t="n">
        <v>50634</v>
      </c>
      <c r="D593" s="113" t="n">
        <v>112135</v>
      </c>
      <c r="E593" s="114" t="inlineStr">
        <is>
          <t>Jacinta Paul</t>
        </is>
      </c>
      <c r="F593" s="152" t="inlineStr">
        <is>
          <t>Public Relations Manager</t>
        </is>
      </c>
      <c r="G593" s="113" t="inlineStr">
        <is>
          <t>Corporate Communication Intl</t>
        </is>
      </c>
      <c r="H593" s="113" t="inlineStr">
        <is>
          <t>Gil Messing</t>
        </is>
      </c>
      <c r="I593" s="113" t="inlineStr">
        <is>
          <t>Gil Messing</t>
        </is>
      </c>
      <c r="J593" s="114" t="inlineStr">
        <is>
          <t>Peter Alexander</t>
        </is>
      </c>
      <c r="K593" s="114" t="inlineStr">
        <is>
          <t>Peter Alexander</t>
        </is>
      </c>
      <c r="L593" s="113" t="inlineStr">
        <is>
          <t>Marketing</t>
        </is>
      </c>
      <c r="M593" s="115" t="n">
        <v>1</v>
      </c>
      <c r="N593" s="151">
        <f>LEFT(CA593,3)</f>
        <v/>
      </c>
      <c r="O593" s="216" t="n">
        <v>43647</v>
      </c>
      <c r="P593" s="118">
        <f>($D$5-O593)/365</f>
        <v/>
      </c>
      <c r="Q593" s="119">
        <f>Q593</f>
        <v/>
      </c>
      <c r="R593" s="52" t="n"/>
      <c r="S593" s="120" t="inlineStr">
        <is>
          <t>Singapore</t>
        </is>
      </c>
      <c r="T593" s="120" t="inlineStr">
        <is>
          <t>SGD</t>
        </is>
      </c>
      <c r="U593" s="120" t="n">
        <v>137000</v>
      </c>
      <c r="V593" s="120" t="n"/>
      <c r="W593" s="120" t="n">
        <v>11928.57142857143</v>
      </c>
      <c r="X593" s="120">
        <f>W593+V593+U593</f>
        <v/>
      </c>
      <c r="Y593" s="121" t="n"/>
      <c r="Z593" s="121" t="n"/>
      <c r="AA593" s="122" t="n"/>
      <c r="AB593" s="122" t="n"/>
      <c r="AC593" s="122" t="n"/>
      <c r="AD593" s="123">
        <f>AC593+AB593+AA593</f>
        <v/>
      </c>
      <c r="AE593" s="124">
        <f>IFERROR(AD593/X593-1,"")</f>
        <v/>
      </c>
      <c r="AF593" s="217">
        <f>IF(LOWER(T593)="ILS",12,1)*X593/VLOOKUP($T593,CPC_USDConversion_xlTbl[[Currency2]:[Units/1 USD]],2,FALSE)</f>
        <v/>
      </c>
      <c r="AG593" s="217">
        <f>IF(LOWER(T593)="ILS",12,1)*AD593/VLOOKUP($T593,CPC_USDConversion_xlTbl[[Currency2]:[Units/1 USD]],2,FALSE)</f>
        <v/>
      </c>
      <c r="AH593" s="126">
        <f>AF593/VLOOKUP($S593,'CP$'!$B$5:$D$74,2,FALSE)</f>
        <v/>
      </c>
      <c r="AI593" s="126">
        <f>AG593/VLOOKUP($S593,'CP$'!$B$5:$D$74,2,FALSE)</f>
        <v/>
      </c>
      <c r="AJ593" s="52" t="n"/>
      <c r="AK593" s="127" t="inlineStr">
        <is>
          <t>Target Bonus</t>
        </is>
      </c>
      <c r="AL593" s="218" t="n">
        <v>6016.438356164384</v>
      </c>
      <c r="AM593" s="129" t="n">
        <v>12000</v>
      </c>
      <c r="AN593" s="121" t="n"/>
      <c r="AO593" s="130" t="n"/>
      <c r="AP593" s="131">
        <f>IFERROR(AO593/AM593,"")</f>
        <v/>
      </c>
      <c r="AQ593" s="219">
        <f>AO593*CC593</f>
        <v/>
      </c>
      <c r="AR593" s="219" t="n"/>
      <c r="AS593" s="220">
        <f>AQ593-AR593</f>
        <v/>
      </c>
      <c r="AT593" s="217">
        <f>AS593/VLOOKUP($T593,'USD Converstion'!$C$7:$D$174,2,FALSE)</f>
        <v/>
      </c>
      <c r="AU593" s="52" t="n"/>
      <c r="AV593" s="221" t="n"/>
      <c r="AW593" s="222" t="n"/>
      <c r="AX593" s="222" t="n"/>
      <c r="AY593" s="223" t="n"/>
      <c r="AZ593" s="52" t="n"/>
      <c r="BA593" s="137" t="n"/>
      <c r="BB593" s="138" t="inlineStr">
        <is>
          <t xml:space="preserve"> </t>
        </is>
      </c>
      <c r="BC593" s="52" t="n"/>
      <c r="BD593" s="219" t="n">
        <v>99000</v>
      </c>
      <c r="BE593" s="219" t="n"/>
      <c r="BF593" s="219" t="n">
        <v>11000</v>
      </c>
      <c r="BG593" s="120">
        <f>BF593+BE593+BD593</f>
        <v/>
      </c>
      <c r="BH593" s="217">
        <f>IF(LOWER(T593)="ILS",12,1)*BG593/VLOOKUP($T593,CPC_USDConversion_xlTbl[[Currency2]:[Units/1 USD]],2,FALSE)</f>
        <v/>
      </c>
      <c r="BI593" s="224">
        <f>BH593/VLOOKUP($S593,'CP$'!$B$5:$D$74,2,FALSE)</f>
        <v/>
      </c>
      <c r="BJ593" s="140" t="n">
        <v>100000</v>
      </c>
      <c r="BK593" s="140" t="n">
        <v>150000</v>
      </c>
      <c r="BL593" s="141">
        <f>IFERROR(U593/X593,"")</f>
        <v/>
      </c>
      <c r="BM593" s="141">
        <f>IFERROR(V593/X593,"")</f>
        <v/>
      </c>
      <c r="BN593" s="141">
        <f>IFERROR(W593/X593,"")</f>
        <v/>
      </c>
      <c r="BO593" s="141">
        <f>IFERROR(AA593/AD593,"")</f>
        <v/>
      </c>
      <c r="BP593" s="141">
        <f>IFERROR(AB593/AD593,"")</f>
        <v/>
      </c>
      <c r="BQ593" s="141">
        <f>IFERROR(AC593/AD593,"")</f>
        <v/>
      </c>
      <c r="BR593" s="119" t="n"/>
      <c r="BS593" s="119" t="n">
        <v>3</v>
      </c>
      <c r="BT593" s="119" t="n">
        <v>3</v>
      </c>
      <c r="BU593" s="119" t="n"/>
      <c r="BV593" s="119" t="n"/>
      <c r="BW593" s="119" t="n"/>
      <c r="BX593" s="119" t="n"/>
      <c r="BY593" s="119" t="n"/>
      <c r="BZ593" s="119" t="inlineStr">
        <is>
          <t>Employee</t>
        </is>
      </c>
      <c r="CA593" s="142" t="inlineStr">
        <is>
          <t>M43P</t>
        </is>
      </c>
      <c r="CB593" s="131" t="n">
        <v>1</v>
      </c>
      <c r="CC593" s="143">
        <f>IF(P593&gt;1,1,P593)*CB593</f>
        <v/>
      </c>
      <c r="CD593" s="143" t="n"/>
      <c r="CE593" s="222" t="n"/>
      <c r="CF593" s="86" t="n"/>
      <c r="CG593" s="219" t="n">
        <v>111419.512195122</v>
      </c>
      <c r="CH593" s="217">
        <f>IF(LOWER(T593)="ILS",12,1)*CG593/VLOOKUP($T593,CPC_USDConversion_xlTbl[[Currency2]:[Units/1 USD]],2,FALSE)</f>
        <v/>
      </c>
      <c r="CI593" s="225">
        <f>AF593</f>
        <v/>
      </c>
      <c r="CJ593" s="225">
        <f>IFERROR(CI593-CH593,"")</f>
        <v/>
      </c>
      <c r="CK593" s="140">
        <f>ROUND(AN593*CC593,-2)</f>
        <v/>
      </c>
      <c r="CL593" s="217">
        <f>CK593/VLOOKUP($T593,'USD Converstion'!$C$7:$D$174,2,FALSE)</f>
        <v/>
      </c>
      <c r="CM593" s="145">
        <f>IF(AD593&gt;X593,1,0)</f>
        <v/>
      </c>
      <c r="CN593" s="225">
        <f>IF(CM593&gt;0,AG593,0)</f>
        <v/>
      </c>
      <c r="CO593" s="225">
        <f>IF(CM593=0,0,AF593)</f>
        <v/>
      </c>
      <c r="CP593" s="146" t="n">
        <v>0</v>
      </c>
      <c r="CQ593" s="147" t="inlineStr">
        <is>
          <t>Regular</t>
        </is>
      </c>
      <c r="CR593" s="225">
        <f>AM593/VLOOKUP(T593,'USD Converstion'!$C$7:$D$174,2,FALSE)</f>
        <v/>
      </c>
      <c r="CS593" s="226">
        <f>AT593</f>
        <v/>
      </c>
      <c r="CT593" s="222" t="n">
        <v>0</v>
      </c>
      <c r="CU593" s="227" t="n"/>
      <c r="CV593" s="145">
        <f>IF(AX593&gt;0,1,0)</f>
        <v/>
      </c>
      <c r="CW593" s="145">
        <f>IF(AY593&gt;0,1,0)</f>
        <v/>
      </c>
      <c r="CX593" s="52" t="n">
        <v>0</v>
      </c>
      <c r="DM593">
        <f>IF(LOWER(T593)="ILS",12,1)*Y593/VLOOKUP($T593,CPC_USDConversion_xlTbl[[Currency2]:[Units/1 USD]],2,FALSE)</f>
        <v/>
      </c>
    </row>
    <row r="594">
      <c r="B594" s="113" t="n">
        <v>118774</v>
      </c>
      <c r="C594" s="113" t="n">
        <v>89451</v>
      </c>
      <c r="D594" s="113" t="n">
        <v>117763</v>
      </c>
      <c r="E594" s="114" t="inlineStr">
        <is>
          <t>Evgeniya Teslenko</t>
        </is>
      </c>
      <c r="F594" s="152" t="inlineStr">
        <is>
          <t>Chief Accountant</t>
        </is>
      </c>
      <c r="G594" s="113" t="inlineStr">
        <is>
          <t>Corporate Accounting Intl</t>
        </is>
      </c>
      <c r="H594" s="113" t="inlineStr">
        <is>
          <t>Saar Joskovitch</t>
        </is>
      </c>
      <c r="I594" s="113" t="inlineStr">
        <is>
          <t>Erez Hershkovitz</t>
        </is>
      </c>
      <c r="J594" s="114" t="inlineStr">
        <is>
          <t>Tal Payne</t>
        </is>
      </c>
      <c r="K594" s="114" t="inlineStr">
        <is>
          <t>Tal Payne</t>
        </is>
      </c>
      <c r="L594" s="113" t="inlineStr">
        <is>
          <t>Finance</t>
        </is>
      </c>
      <c r="M594" s="115" t="n">
        <v>1</v>
      </c>
      <c r="N594" s="151">
        <f>LEFT(CA594,3)</f>
        <v/>
      </c>
      <c r="O594" s="216" t="n">
        <v>43382</v>
      </c>
      <c r="P594" s="118">
        <f>($D$5-O594)/365</f>
        <v/>
      </c>
      <c r="Q594" s="119">
        <f>Q594</f>
        <v/>
      </c>
      <c r="R594" s="52" t="n"/>
      <c r="S594" s="120" t="inlineStr">
        <is>
          <t>Belarus</t>
        </is>
      </c>
      <c r="T594" s="120" t="inlineStr">
        <is>
          <t>USD</t>
        </is>
      </c>
      <c r="U594" s="120" t="n">
        <v>36375</v>
      </c>
      <c r="V594" s="120" t="n"/>
      <c r="W594" s="120" t="n"/>
      <c r="X594" s="120">
        <f>W594+V594+U594</f>
        <v/>
      </c>
      <c r="Y594" s="121" t="n"/>
      <c r="Z594" s="121" t="n"/>
      <c r="AA594" s="122" t="n"/>
      <c r="AB594" s="122" t="n"/>
      <c r="AC594" s="122" t="n"/>
      <c r="AD594" s="123">
        <f>AC594+AB594+AA594</f>
        <v/>
      </c>
      <c r="AE594" s="124">
        <f>IFERROR(AD594/X594-1,"")</f>
        <v/>
      </c>
      <c r="AF594" s="217">
        <f>IF(LOWER(T594)="ILS",12,1)*X594/VLOOKUP($T594,CPC_USDConversion_xlTbl[[Currency2]:[Units/1 USD]],2,FALSE)</f>
        <v/>
      </c>
      <c r="AG594" s="217">
        <f>IF(LOWER(T594)="ILS",12,1)*AD594/VLOOKUP($T594,CPC_USDConversion_xlTbl[[Currency2]:[Units/1 USD]],2,FALSE)</f>
        <v/>
      </c>
      <c r="AH594" s="126">
        <f>AF594/VLOOKUP($S594,'CP$'!$B$5:$D$74,2,FALSE)</f>
        <v/>
      </c>
      <c r="AI594" s="126">
        <f>AG594/VLOOKUP($S594,'CP$'!$B$5:$D$74,2,FALSE)</f>
        <v/>
      </c>
      <c r="AJ594" s="52" t="n"/>
      <c r="AK594" s="127" t="inlineStr">
        <is>
          <t>Regular</t>
        </is>
      </c>
      <c r="AL594" s="218" t="n">
        <v>1500</v>
      </c>
      <c r="AM594" s="129" t="n"/>
      <c r="AN594" s="121" t="n"/>
      <c r="AO594" s="130" t="n"/>
      <c r="AP594" s="131">
        <f>IFERROR(AO594/AM594,"")</f>
        <v/>
      </c>
      <c r="AQ594" s="219">
        <f>AO594*CC594</f>
        <v/>
      </c>
      <c r="AR594" s="219" t="n"/>
      <c r="AS594" s="220">
        <f>AQ594-AR594</f>
        <v/>
      </c>
      <c r="AT594" s="217">
        <f>AS594/VLOOKUP($T594,'USD Converstion'!$C$7:$D$174,2,FALSE)</f>
        <v/>
      </c>
      <c r="AU594" s="52" t="n"/>
      <c r="AV594" s="221" t="n">
        <v>43957</v>
      </c>
      <c r="AW594" s="222" t="n">
        <v>5023.922330097087</v>
      </c>
      <c r="AX594" s="222" t="n"/>
      <c r="AY594" s="223" t="n"/>
      <c r="AZ594" s="52" t="n"/>
      <c r="BA594" s="137" t="n"/>
      <c r="BB594" s="138" t="inlineStr">
        <is>
          <t xml:space="preserve"> </t>
        </is>
      </c>
      <c r="BC594" s="52" t="n"/>
      <c r="BD594" s="219" t="n">
        <v>20940</v>
      </c>
      <c r="BE594" s="219" t="n"/>
      <c r="BF594" s="219" t="n"/>
      <c r="BG594" s="120">
        <f>BF594+BE594+BD594</f>
        <v/>
      </c>
      <c r="BH594" s="217">
        <f>IF(LOWER(T594)="ILS",12,1)*BG594/VLOOKUP($T594,CPC_USDConversion_xlTbl[[Currency2]:[Units/1 USD]],2,FALSE)</f>
        <v/>
      </c>
      <c r="BI594" s="224">
        <f>BH594/VLOOKUP($S594,'CP$'!$B$5:$D$74,2,FALSE)</f>
        <v/>
      </c>
      <c r="BJ594" s="140" t="n">
        <v>10000</v>
      </c>
      <c r="BK594" s="140" t="n">
        <v>22000</v>
      </c>
      <c r="BL594" s="141">
        <f>IFERROR(U594/X594,"")</f>
        <v/>
      </c>
      <c r="BM594" s="141">
        <f>IFERROR(V594/X594,"")</f>
        <v/>
      </c>
      <c r="BN594" s="141">
        <f>IFERROR(W594/X594,"")</f>
        <v/>
      </c>
      <c r="BO594" s="141">
        <f>IFERROR(AA594/AD594,"")</f>
        <v/>
      </c>
      <c r="BP594" s="141">
        <f>IFERROR(AB594/AD594,"")</f>
        <v/>
      </c>
      <c r="BQ594" s="141">
        <f>IFERROR(AC594/AD594,"")</f>
        <v/>
      </c>
      <c r="BR594" s="119" t="n">
        <v>3</v>
      </c>
      <c r="BS594" s="119" t="n">
        <v>3</v>
      </c>
      <c r="BT594" s="119" t="n">
        <v>3</v>
      </c>
      <c r="BU594" s="119" t="n"/>
      <c r="BV594" s="119" t="n"/>
      <c r="BW594" s="119" t="n"/>
      <c r="BX594" s="119" t="n"/>
      <c r="BY594" s="119" t="n"/>
      <c r="BZ594" s="119" t="inlineStr">
        <is>
          <t>MLA</t>
        </is>
      </c>
      <c r="CA594" s="142" t="inlineStr">
        <is>
          <t>P43P</t>
        </is>
      </c>
      <c r="CB594" s="131" t="n">
        <v>0.1666666666666667</v>
      </c>
      <c r="CC594" s="143">
        <f>IF(P594&gt;1,1,P594)*CB594</f>
        <v/>
      </c>
      <c r="CD594" s="143" t="n"/>
      <c r="CE594" s="222" t="n">
        <v>5626.84</v>
      </c>
      <c r="CF594" s="86" t="n"/>
      <c r="CG594" s="219" t="n">
        <v>21175.60975609756</v>
      </c>
      <c r="CH594" s="217">
        <f>IF(LOWER(T594)="ILS",12,1)*CG594/VLOOKUP($T594,CPC_USDConversion_xlTbl[[Currency2]:[Units/1 USD]],2,FALSE)</f>
        <v/>
      </c>
      <c r="CI594" s="225">
        <f>AF594</f>
        <v/>
      </c>
      <c r="CJ594" s="225">
        <f>IFERROR(CI594-CH594,"")</f>
        <v/>
      </c>
      <c r="CK594" s="140">
        <f>ROUND(AN594*CC594,-2)</f>
        <v/>
      </c>
      <c r="CL594" s="217">
        <f>CK594/VLOOKUP($T594,'USD Converstion'!$C$7:$D$174,2,FALSE)</f>
        <v/>
      </c>
      <c r="CM594" s="145">
        <f>IF(AD594&gt;X594,1,0)</f>
        <v/>
      </c>
      <c r="CN594" s="225">
        <f>IF(CM594&gt;0,AG594,0)</f>
        <v/>
      </c>
      <c r="CO594" s="225">
        <f>IF(CM594=0,0,AF594)</f>
        <v/>
      </c>
      <c r="CP594" s="146" t="n">
        <v>0</v>
      </c>
      <c r="CQ594" s="147" t="inlineStr">
        <is>
          <t>Regular</t>
        </is>
      </c>
      <c r="CR594" s="225">
        <f>AM594/VLOOKUP(T594,'USD Converstion'!$C$7:$D$174,2,FALSE)</f>
        <v/>
      </c>
      <c r="CS594" s="226">
        <f>AT594</f>
        <v/>
      </c>
      <c r="CT594" s="222" t="n">
        <v>0</v>
      </c>
      <c r="CU594" s="227" t="n"/>
      <c r="CV594" s="145">
        <f>IF(AX594&gt;0,1,0)</f>
        <v/>
      </c>
      <c r="CW594" s="145">
        <f>IF(AY594&gt;0,1,0)</f>
        <v/>
      </c>
      <c r="CX594" s="52" t="n">
        <v>0</v>
      </c>
      <c r="DM594">
        <f>IF(LOWER(T594)="ILS",12,1)*Y594/VLOOKUP($T594,CPC_USDConversion_xlTbl[[Currency2]:[Units/1 USD]],2,FALSE)</f>
        <v/>
      </c>
    </row>
    <row r="595">
      <c r="B595" s="113" t="n">
        <v>120656</v>
      </c>
      <c r="C595" s="113" t="n">
        <v>56354</v>
      </c>
      <c r="D595" s="113" t="n">
        <v>40400</v>
      </c>
      <c r="E595" s="114" t="inlineStr">
        <is>
          <t>Ekaterina Shvedova</t>
        </is>
      </c>
      <c r="F595" s="152" t="inlineStr">
        <is>
          <t xml:space="preserve">Chief Accountant </t>
        </is>
      </c>
      <c r="G595" s="113" t="inlineStr">
        <is>
          <t>Corporate Accounting Intl</t>
        </is>
      </c>
      <c r="H595" s="113" t="inlineStr">
        <is>
          <t>Saar Joskovitch</t>
        </is>
      </c>
      <c r="I595" s="113" t="inlineStr">
        <is>
          <t>Erez Hershkovitz</t>
        </is>
      </c>
      <c r="J595" s="114" t="inlineStr">
        <is>
          <t>Tal Payne</t>
        </is>
      </c>
      <c r="K595" s="114" t="inlineStr">
        <is>
          <t>Tal Payne</t>
        </is>
      </c>
      <c r="L595" s="113" t="inlineStr">
        <is>
          <t>Finance</t>
        </is>
      </c>
      <c r="M595" s="115" t="n">
        <v>1</v>
      </c>
      <c r="N595" s="151">
        <f>LEFT(CA595,3)</f>
        <v/>
      </c>
      <c r="O595" s="216" t="n">
        <v>43619</v>
      </c>
      <c r="P595" s="118">
        <f>($D$5-O595)/365</f>
        <v/>
      </c>
      <c r="Q595" s="119">
        <f>Q595</f>
        <v/>
      </c>
      <c r="R595" s="52" t="n"/>
      <c r="S595" s="120" t="inlineStr">
        <is>
          <t>Russian Federation</t>
        </is>
      </c>
      <c r="T595" s="120" t="inlineStr">
        <is>
          <t>RUB</t>
        </is>
      </c>
      <c r="U595" s="120" t="n">
        <v>2447000</v>
      </c>
      <c r="V595" s="120" t="n"/>
      <c r="W595" s="120" t="n"/>
      <c r="X595" s="120">
        <f>W595+V595+U595</f>
        <v/>
      </c>
      <c r="Y595" s="121" t="n"/>
      <c r="Z595" s="121" t="n"/>
      <c r="AA595" s="122" t="n">
        <v>2250000</v>
      </c>
      <c r="AB595" s="122" t="n"/>
      <c r="AC595" s="122" t="n"/>
      <c r="AD595" s="123">
        <f>AC595+AB595+AA595</f>
        <v/>
      </c>
      <c r="AE595" s="124">
        <f>IFERROR(AD595/X595-1,"")</f>
        <v/>
      </c>
      <c r="AF595" s="217">
        <f>IF(LOWER(T595)="ILS",12,1)*X595/VLOOKUP($T595,CPC_USDConversion_xlTbl[[Currency2]:[Units/1 USD]],2,FALSE)</f>
        <v/>
      </c>
      <c r="AG595" s="217">
        <f>IF(LOWER(T595)="ILS",12,1)*AD595/VLOOKUP($T595,CPC_USDConversion_xlTbl[[Currency2]:[Units/1 USD]],2,FALSE)</f>
        <v/>
      </c>
      <c r="AH595" s="126">
        <f>AF595/VLOOKUP($S595,'CP$'!$B$5:$D$74,2,FALSE)</f>
        <v/>
      </c>
      <c r="AI595" s="126">
        <f>AG595/VLOOKUP($S595,'CP$'!$B$5:$D$74,2,FALSE)</f>
        <v/>
      </c>
      <c r="AJ595" s="52" t="n"/>
      <c r="AK595" s="127" t="inlineStr">
        <is>
          <t>No Bonus Plan</t>
        </is>
      </c>
      <c r="AL595" s="218" t="n">
        <v>92493.1506849315</v>
      </c>
      <c r="AM595" s="129" t="n"/>
      <c r="AN595" s="121" t="n"/>
      <c r="AO595" s="130" t="n"/>
      <c r="AP595" s="131">
        <f>IFERROR(AO595/AM595,"")</f>
        <v/>
      </c>
      <c r="AQ595" s="219">
        <f>AO595*CC595</f>
        <v/>
      </c>
      <c r="AR595" s="219" t="n"/>
      <c r="AS595" s="220">
        <f>AQ595-AR595</f>
        <v/>
      </c>
      <c r="AT595" s="217">
        <f>AS595/VLOOKUP($T595,'USD Converstion'!$C$7:$D$174,2,FALSE)</f>
        <v/>
      </c>
      <c r="AU595" s="52" t="n"/>
      <c r="AV595" s="221" t="n">
        <v>43957</v>
      </c>
      <c r="AW595" s="222" t="n">
        <v>9844.844660194174</v>
      </c>
      <c r="AX595" s="222" t="n"/>
      <c r="AY595" s="223" t="n">
        <v>10000</v>
      </c>
      <c r="AZ595" s="52" t="n"/>
      <c r="BA595" s="137" t="inlineStr">
        <is>
          <t>April, 2021 - Compensation change from Total Compensation:1950000 to RSU:10000, Total Compensation:2250000 || January, 2021 - Compensation change from JS:P53P, Title:Accountant to JS:P43P, Title:Chief Accountant</t>
        </is>
      </c>
      <c r="BB595" s="138" t="inlineStr">
        <is>
          <t xml:space="preserve"> </t>
        </is>
      </c>
      <c r="BC595" s="52" t="n"/>
      <c r="BD595" s="219" t="n">
        <v>1920000</v>
      </c>
      <c r="BE595" s="219" t="n"/>
      <c r="BF595" s="219" t="n"/>
      <c r="BG595" s="120">
        <f>BF595+BE595+BD595</f>
        <v/>
      </c>
      <c r="BH595" s="217">
        <f>IF(LOWER(T595)="ILS",12,1)*BG595/VLOOKUP($T595,CPC_USDConversion_xlTbl[[Currency2]:[Units/1 USD]],2,FALSE)</f>
        <v/>
      </c>
      <c r="BI595" s="224">
        <f>BH595/VLOOKUP($S595,'CP$'!$B$5:$D$74,2,FALSE)</f>
        <v/>
      </c>
      <c r="BJ595" s="140" t="n">
        <v>1600000</v>
      </c>
      <c r="BK595" s="140" t="n">
        <v>2540000</v>
      </c>
      <c r="BL595" s="141">
        <f>IFERROR(U595/X595,"")</f>
        <v/>
      </c>
      <c r="BM595" s="141">
        <f>IFERROR(V595/X595,"")</f>
        <v/>
      </c>
      <c r="BN595" s="141">
        <f>IFERROR(W595/X595,"")</f>
        <v/>
      </c>
      <c r="BO595" s="141">
        <f>IFERROR(AA595/AD595,"")</f>
        <v/>
      </c>
      <c r="BP595" s="141">
        <f>IFERROR(AB595/AD595,"")</f>
        <v/>
      </c>
      <c r="BQ595" s="141">
        <f>IFERROR(AC595/AD595,"")</f>
        <v/>
      </c>
      <c r="BR595" s="119" t="n"/>
      <c r="BS595" s="119" t="n">
        <v>3</v>
      </c>
      <c r="BT595" s="119" t="n">
        <v>3</v>
      </c>
      <c r="BU595" s="119" t="n"/>
      <c r="BV595" s="119" t="n"/>
      <c r="BW595" s="119" t="n"/>
      <c r="BX595" s="119" t="n"/>
      <c r="BY595" s="119" t="n"/>
      <c r="BZ595" s="119" t="inlineStr">
        <is>
          <t>Employee</t>
        </is>
      </c>
      <c r="CA595" s="142" t="inlineStr">
        <is>
          <t>P43P</t>
        </is>
      </c>
      <c r="CB595" s="131" t="n">
        <v>1</v>
      </c>
      <c r="CC595" s="143">
        <f>IF(P595&gt;1,1,P595)*CB595</f>
        <v/>
      </c>
      <c r="CD595" s="143" t="n"/>
      <c r="CE595" s="222" t="n">
        <v>11253.68</v>
      </c>
      <c r="CF595" s="86" t="n"/>
      <c r="CG595" s="219" t="n">
        <v>1902639.024390244</v>
      </c>
      <c r="CH595" s="217">
        <f>IF(LOWER(T595)="ILS",12,1)*CG595/VLOOKUP($T595,CPC_USDConversion_xlTbl[[Currency2]:[Units/1 USD]],2,FALSE)</f>
        <v/>
      </c>
      <c r="CI595" s="225">
        <f>AF595</f>
        <v/>
      </c>
      <c r="CJ595" s="225">
        <f>IFERROR(CI595-CH595,"")</f>
        <v/>
      </c>
      <c r="CK595" s="140">
        <f>ROUND(AN595*CC595,-2)</f>
        <v/>
      </c>
      <c r="CL595" s="217">
        <f>CK595/VLOOKUP($T595,'USD Converstion'!$C$7:$D$174,2,FALSE)</f>
        <v/>
      </c>
      <c r="CM595" s="145">
        <f>IF(AD595&gt;X595,1,0)</f>
        <v/>
      </c>
      <c r="CN595" s="225">
        <f>IF(CM595&gt;0,AG595,0)</f>
        <v/>
      </c>
      <c r="CO595" s="225">
        <f>IF(CM595=0,0,AF595)</f>
        <v/>
      </c>
      <c r="CP595" s="146" t="n">
        <v>25986.28355538216</v>
      </c>
      <c r="CQ595" s="147" t="inlineStr">
        <is>
          <t>Regular</t>
        </is>
      </c>
      <c r="CR595" s="225">
        <f>AM595/VLOOKUP(T595,'USD Converstion'!$C$7:$D$174,2,FALSE)</f>
        <v/>
      </c>
      <c r="CS595" s="226">
        <f>AT595</f>
        <v/>
      </c>
      <c r="CT595" s="222" t="n">
        <v>0</v>
      </c>
      <c r="CU595" s="227" t="n"/>
      <c r="CV595" s="145">
        <f>IF(AX595&gt;0,1,0)</f>
        <v/>
      </c>
      <c r="CW595" s="145">
        <f>IF(AY595&gt;0,1,0)</f>
        <v/>
      </c>
      <c r="CX595" s="52" t="n">
        <v>1</v>
      </c>
      <c r="DM595">
        <f>IF(LOWER(T595)="ILS",12,1)*Y595/VLOOKUP($T595,CPC_USDConversion_xlTbl[[Currency2]:[Units/1 USD]],2,FALSE)</f>
        <v/>
      </c>
    </row>
    <row r="596">
      <c r="B596" s="113" t="n">
        <v>139308</v>
      </c>
      <c r="C596" s="113" t="n">
        <v>123003</v>
      </c>
      <c r="D596" s="113" t="n">
        <v>68112</v>
      </c>
      <c r="E596" s="114" t="inlineStr">
        <is>
          <t>Eleni Isaakidou</t>
        </is>
      </c>
      <c r="F596" s="152" t="inlineStr">
        <is>
          <t>Accountant</t>
        </is>
      </c>
      <c r="G596" s="113" t="inlineStr">
        <is>
          <t>Corporate Accounting Intl</t>
        </is>
      </c>
      <c r="H596" s="113" t="inlineStr">
        <is>
          <t>Saar Joskovitch</t>
        </is>
      </c>
      <c r="I596" s="113" t="inlineStr">
        <is>
          <t>Erez Hershkovitz</t>
        </is>
      </c>
      <c r="J596" s="114" t="inlineStr">
        <is>
          <t>Tal Payne</t>
        </is>
      </c>
      <c r="K596" s="114" t="inlineStr">
        <is>
          <t>Tal Payne</t>
        </is>
      </c>
      <c r="L596" s="113" t="inlineStr">
        <is>
          <t>Finance</t>
        </is>
      </c>
      <c r="M596" s="115" t="n">
        <v>1</v>
      </c>
      <c r="N596" s="151">
        <f>LEFT(CA596,3)</f>
        <v/>
      </c>
      <c r="O596" s="216" t="n">
        <v>44068</v>
      </c>
      <c r="P596" s="118">
        <f>($D$5-O596)/365</f>
        <v/>
      </c>
      <c r="Q596" s="119">
        <f>Q596</f>
        <v/>
      </c>
      <c r="R596" s="52" t="n"/>
      <c r="S596" s="120" t="inlineStr">
        <is>
          <t>Germany</t>
        </is>
      </c>
      <c r="T596" s="120" t="inlineStr">
        <is>
          <t>EUR</t>
        </is>
      </c>
      <c r="U596" s="120" t="n">
        <v>84500</v>
      </c>
      <c r="V596" s="120" t="n"/>
      <c r="W596" s="120" t="n">
        <v>5261.904761904761</v>
      </c>
      <c r="X596" s="120">
        <f>W596+V596+U596</f>
        <v/>
      </c>
      <c r="Y596" s="121" t="n"/>
      <c r="Z596" s="121" t="n"/>
      <c r="AA596" s="122" t="n"/>
      <c r="AB596" s="122" t="n"/>
      <c r="AC596" s="122" t="n"/>
      <c r="AD596" s="123">
        <f>AC596+AB596+AA596</f>
        <v/>
      </c>
      <c r="AE596" s="124">
        <f>IFERROR(AD596/X596-1,"")</f>
        <v/>
      </c>
      <c r="AF596" s="217">
        <f>IF(LOWER(T596)="ILS",12,1)*X596/VLOOKUP($T596,CPC_USDConversion_xlTbl[[Currency2]:[Units/1 USD]],2,FALSE)</f>
        <v/>
      </c>
      <c r="AG596" s="217">
        <f>IF(LOWER(T596)="ILS",12,1)*AD596/VLOOKUP($T596,CPC_USDConversion_xlTbl[[Currency2]:[Units/1 USD]],2,FALSE)</f>
        <v/>
      </c>
      <c r="AH596" s="126">
        <f>AF596/VLOOKUP($S596,'CP$'!$B$5:$D$74,2,FALSE)</f>
        <v/>
      </c>
      <c r="AI596" s="126">
        <f>AG596/VLOOKUP($S596,'CP$'!$B$5:$D$74,2,FALSE)</f>
        <v/>
      </c>
      <c r="AJ596" s="52" t="n"/>
      <c r="AK596" s="127" t="inlineStr">
        <is>
          <t>Target Bonus</t>
        </is>
      </c>
      <c r="AL596" s="218" t="n"/>
      <c r="AM596" s="129" t="n">
        <v>5000</v>
      </c>
      <c r="AN596" s="121" t="n"/>
      <c r="AO596" s="130" t="n"/>
      <c r="AP596" s="131">
        <f>IFERROR(AO596/AM596,"")</f>
        <v/>
      </c>
      <c r="AQ596" s="219">
        <f>AO596*CC596</f>
        <v/>
      </c>
      <c r="AR596" s="219" t="n"/>
      <c r="AS596" s="220">
        <f>AQ596-AR596</f>
        <v/>
      </c>
      <c r="AT596" s="217">
        <f>AS596/VLOOKUP($T596,'USD Converstion'!$C$7:$D$174,2,FALSE)</f>
        <v/>
      </c>
      <c r="AU596" s="52" t="n"/>
      <c r="AV596" s="221" t="n"/>
      <c r="AW596" s="222" t="n"/>
      <c r="AX596" s="222" t="n"/>
      <c r="AY596" s="223" t="n"/>
      <c r="AZ596" s="52" t="n"/>
      <c r="BA596" s="137" t="n"/>
      <c r="BB596" s="138" t="inlineStr">
        <is>
          <t xml:space="preserve"> </t>
        </is>
      </c>
      <c r="BC596" s="52" t="n"/>
      <c r="BD596" s="219" t="n"/>
      <c r="BE596" s="219" t="n"/>
      <c r="BF596" s="219" t="n"/>
      <c r="BG596" s="120">
        <f>BF596+BE596+BD596</f>
        <v/>
      </c>
      <c r="BH596" s="217">
        <f>IF(LOWER(T596)="ILS",12,1)*BG596/VLOOKUP($T596,CPC_USDConversion_xlTbl[[Currency2]:[Units/1 USD]],2,FALSE)</f>
        <v/>
      </c>
      <c r="BI596" s="224">
        <f>BH596/VLOOKUP($S596,'CP$'!$B$5:$D$74,2,FALSE)</f>
        <v/>
      </c>
      <c r="BJ596" s="140" t="n">
        <v>50000</v>
      </c>
      <c r="BK596" s="140" t="n">
        <v>65000</v>
      </c>
      <c r="BL596" s="141">
        <f>IFERROR(U596/X596,"")</f>
        <v/>
      </c>
      <c r="BM596" s="141">
        <f>IFERROR(V596/X596,"")</f>
        <v/>
      </c>
      <c r="BN596" s="141">
        <f>IFERROR(W596/X596,"")</f>
        <v/>
      </c>
      <c r="BO596" s="141">
        <f>IFERROR(AA596/AD596,"")</f>
        <v/>
      </c>
      <c r="BP596" s="141">
        <f>IFERROR(AB596/AD596,"")</f>
        <v/>
      </c>
      <c r="BQ596" s="141">
        <f>IFERROR(AC596/AD596,"")</f>
        <v/>
      </c>
      <c r="BR596" s="119" t="n"/>
      <c r="BS596" s="119" t="n"/>
      <c r="BT596" s="119" t="n"/>
      <c r="BU596" s="119" t="n"/>
      <c r="BV596" s="119" t="n"/>
      <c r="BW596" s="119" t="n"/>
      <c r="BX596" s="119" t="n"/>
      <c r="BY596" s="119" t="n"/>
      <c r="BZ596" s="119" t="inlineStr">
        <is>
          <t>Employee</t>
        </is>
      </c>
      <c r="CA596" s="142" t="inlineStr">
        <is>
          <t>P52P</t>
        </is>
      </c>
      <c r="CB596" s="131" t="n">
        <v>1</v>
      </c>
      <c r="CC596" s="143">
        <f>IF(P596&gt;1,1,P596)*CB596</f>
        <v/>
      </c>
      <c r="CD596" s="143" t="n"/>
      <c r="CE596" s="222" t="n"/>
      <c r="CF596" s="86" t="n"/>
      <c r="CG596" s="219" t="n">
        <v>63614.63414634147</v>
      </c>
      <c r="CH596" s="217">
        <f>IF(LOWER(T596)="ILS",12,1)*CG596/VLOOKUP($T596,CPC_USDConversion_xlTbl[[Currency2]:[Units/1 USD]],2,FALSE)</f>
        <v/>
      </c>
      <c r="CI596" s="225">
        <f>AF596</f>
        <v/>
      </c>
      <c r="CJ596" s="225">
        <f>IFERROR(CI596-CH596,"")</f>
        <v/>
      </c>
      <c r="CK596" s="140">
        <f>ROUND(AN596*CC596,-2)</f>
        <v/>
      </c>
      <c r="CL596" s="217">
        <f>CK596/VLOOKUP($T596,'USD Converstion'!$C$7:$D$174,2,FALSE)</f>
        <v/>
      </c>
      <c r="CM596" s="145">
        <f>IF(AD596&gt;X596,1,0)</f>
        <v/>
      </c>
      <c r="CN596" s="225">
        <f>IF(CM596&gt;0,AG596,0)</f>
        <v/>
      </c>
      <c r="CO596" s="225">
        <f>IF(CM596=0,0,AF596)</f>
        <v/>
      </c>
      <c r="CP596" s="146" t="n">
        <v>0</v>
      </c>
      <c r="CQ596" s="147" t="inlineStr">
        <is>
          <t>Regular</t>
        </is>
      </c>
      <c r="CR596" s="225">
        <f>AM596/VLOOKUP(T596,'USD Converstion'!$C$7:$D$174,2,FALSE)</f>
        <v/>
      </c>
      <c r="CS596" s="226">
        <f>AT596</f>
        <v/>
      </c>
      <c r="CT596" s="222" t="n">
        <v>0</v>
      </c>
      <c r="CU596" s="227" t="n"/>
      <c r="CV596" s="145">
        <f>IF(AX596&gt;0,1,0)</f>
        <v/>
      </c>
      <c r="CW596" s="145">
        <f>IF(AY596&gt;0,1,0)</f>
        <v/>
      </c>
      <c r="CX596" s="52" t="n">
        <v>0</v>
      </c>
      <c r="DM596">
        <f>IF(LOWER(T596)="ILS",12,1)*Y596/VLOOKUP($T596,CPC_USDConversion_xlTbl[[Currency2]:[Units/1 USD]],2,FALSE)</f>
        <v/>
      </c>
    </row>
    <row r="597">
      <c r="B597" s="113" t="n">
        <v>119183</v>
      </c>
      <c r="C597" s="113" t="n">
        <v>33846</v>
      </c>
      <c r="D597" s="113" t="n">
        <v>96275</v>
      </c>
      <c r="E597" s="114" t="inlineStr">
        <is>
          <t>Maria Smirnoff</t>
        </is>
      </c>
      <c r="F597" s="152" t="inlineStr">
        <is>
          <t>Senior Accountant</t>
        </is>
      </c>
      <c r="G597" s="113" t="inlineStr">
        <is>
          <t>Corporate Accounting Intl</t>
        </is>
      </c>
      <c r="H597" s="113" t="inlineStr">
        <is>
          <t>Saar Joskovitch</t>
        </is>
      </c>
      <c r="I597" s="113" t="inlineStr">
        <is>
          <t>Erez Hershkovitz</t>
        </is>
      </c>
      <c r="J597" s="114" t="inlineStr">
        <is>
          <t>Tal Payne</t>
        </is>
      </c>
      <c r="K597" s="114" t="inlineStr">
        <is>
          <t>Tal Payne</t>
        </is>
      </c>
      <c r="L597" s="113" t="inlineStr">
        <is>
          <t>Finance</t>
        </is>
      </c>
      <c r="M597" s="115" t="n">
        <v>1</v>
      </c>
      <c r="N597" s="151">
        <f>LEFT(CA597,3)</f>
        <v/>
      </c>
      <c r="O597" s="216" t="n">
        <v>43922</v>
      </c>
      <c r="P597" s="118">
        <f>($D$5-O597)/365</f>
        <v/>
      </c>
      <c r="Q597" s="119">
        <f>Q597</f>
        <v/>
      </c>
      <c r="R597" s="52" t="n"/>
      <c r="S597" s="120" t="inlineStr">
        <is>
          <t>Germany</t>
        </is>
      </c>
      <c r="T597" s="120" t="inlineStr">
        <is>
          <t>EUR</t>
        </is>
      </c>
      <c r="U597" s="120" t="n">
        <v>115750</v>
      </c>
      <c r="V597" s="120" t="n"/>
      <c r="W597" s="120" t="n">
        <v>11928.57142857143</v>
      </c>
      <c r="X597" s="120">
        <f>W597+V597+U597</f>
        <v/>
      </c>
      <c r="Y597" s="121" t="n"/>
      <c r="Z597" s="121" t="n"/>
      <c r="AA597" s="122" t="n"/>
      <c r="AB597" s="122" t="n"/>
      <c r="AC597" s="122" t="n"/>
      <c r="AD597" s="123">
        <f>AC597+AB597+AA597</f>
        <v/>
      </c>
      <c r="AE597" s="124">
        <f>IFERROR(AD597/X597-1,"")</f>
        <v/>
      </c>
      <c r="AF597" s="217">
        <f>IF(LOWER(T597)="ILS",12,1)*X597/VLOOKUP($T597,CPC_USDConversion_xlTbl[[Currency2]:[Units/1 USD]],2,FALSE)</f>
        <v/>
      </c>
      <c r="AG597" s="217">
        <f>IF(LOWER(T597)="ILS",12,1)*AD597/VLOOKUP($T597,CPC_USDConversion_xlTbl[[Currency2]:[Units/1 USD]],2,FALSE)</f>
        <v/>
      </c>
      <c r="AH597" s="126">
        <f>AF597/VLOOKUP($S597,'CP$'!$B$5:$D$74,2,FALSE)</f>
        <v/>
      </c>
      <c r="AI597" s="126">
        <f>AG597/VLOOKUP($S597,'CP$'!$B$5:$D$74,2,FALSE)</f>
        <v/>
      </c>
      <c r="AJ597" s="52" t="n"/>
      <c r="AK597" s="127" t="inlineStr">
        <is>
          <t>Target Bonus</t>
        </is>
      </c>
      <c r="AL597" s="218" t="n"/>
      <c r="AM597" s="129" t="n">
        <v>12000</v>
      </c>
      <c r="AN597" s="121" t="n"/>
      <c r="AO597" s="130" t="n"/>
      <c r="AP597" s="131">
        <f>IFERROR(AO597/AM597,"")</f>
        <v/>
      </c>
      <c r="AQ597" s="219">
        <f>AO597*CC597</f>
        <v/>
      </c>
      <c r="AR597" s="219" t="n"/>
      <c r="AS597" s="220">
        <f>AQ597-AR597</f>
        <v/>
      </c>
      <c r="AT597" s="217">
        <f>AS597/VLOOKUP($T597,'USD Converstion'!$C$7:$D$174,2,FALSE)</f>
        <v/>
      </c>
      <c r="AU597" s="52" t="n"/>
      <c r="AV597" s="221" t="n"/>
      <c r="AW597" s="222" t="n"/>
      <c r="AX597" s="222" t="n"/>
      <c r="AY597" s="223" t="n"/>
      <c r="AZ597" s="52" t="n"/>
      <c r="BA597" s="137" t="n"/>
      <c r="BB597" s="138" t="inlineStr">
        <is>
          <t xml:space="preserve"> </t>
        </is>
      </c>
      <c r="BC597" s="52" t="n"/>
      <c r="BD597" s="219" t="n"/>
      <c r="BE597" s="219" t="n"/>
      <c r="BF597" s="219" t="n"/>
      <c r="BG597" s="120">
        <f>BF597+BE597+BD597</f>
        <v/>
      </c>
      <c r="BH597" s="217">
        <f>IF(LOWER(T597)="ILS",12,1)*BG597/VLOOKUP($T597,CPC_USDConversion_xlTbl[[Currency2]:[Units/1 USD]],2,FALSE)</f>
        <v/>
      </c>
      <c r="BI597" s="224">
        <f>BH597/VLOOKUP($S597,'CP$'!$B$5:$D$74,2,FALSE)</f>
        <v/>
      </c>
      <c r="BJ597" s="140" t="n">
        <v>50000</v>
      </c>
      <c r="BK597" s="140" t="n">
        <v>75000</v>
      </c>
      <c r="BL597" s="141">
        <f>IFERROR(U597/X597,"")</f>
        <v/>
      </c>
      <c r="BM597" s="141">
        <f>IFERROR(V597/X597,"")</f>
        <v/>
      </c>
      <c r="BN597" s="141">
        <f>IFERROR(W597/X597,"")</f>
        <v/>
      </c>
      <c r="BO597" s="141">
        <f>IFERROR(AA597/AD597,"")</f>
        <v/>
      </c>
      <c r="BP597" s="141">
        <f>IFERROR(AB597/AD597,"")</f>
        <v/>
      </c>
      <c r="BQ597" s="141">
        <f>IFERROR(AC597/AD597,"")</f>
        <v/>
      </c>
      <c r="BR597" s="119" t="n"/>
      <c r="BS597" s="119" t="n"/>
      <c r="BT597" s="119" t="n">
        <v>3</v>
      </c>
      <c r="BU597" s="119" t="n"/>
      <c r="BV597" s="119" t="n"/>
      <c r="BW597" s="119" t="n"/>
      <c r="BX597" s="119" t="n"/>
      <c r="BY597" s="119" t="n"/>
      <c r="BZ597" s="119" t="inlineStr">
        <is>
          <t>Employee</t>
        </is>
      </c>
      <c r="CA597" s="142" t="inlineStr">
        <is>
          <t>P53P</t>
        </is>
      </c>
      <c r="CB597" s="131" t="n">
        <v>1</v>
      </c>
      <c r="CC597" s="143">
        <f>IF(P597&gt;1,1,P597)*CB597</f>
        <v/>
      </c>
      <c r="CD597" s="143" t="n"/>
      <c r="CE597" s="222" t="n"/>
      <c r="CF597" s="86" t="n"/>
      <c r="CG597" s="219" t="n">
        <v>94834.14634146342</v>
      </c>
      <c r="CH597" s="217">
        <f>IF(LOWER(T597)="ILS",12,1)*CG597/VLOOKUP($T597,CPC_USDConversion_xlTbl[[Currency2]:[Units/1 USD]],2,FALSE)</f>
        <v/>
      </c>
      <c r="CI597" s="225">
        <f>AF597</f>
        <v/>
      </c>
      <c r="CJ597" s="225">
        <f>IFERROR(CI597-CH597,"")</f>
        <v/>
      </c>
      <c r="CK597" s="140">
        <f>ROUND(AN597*CC597,-2)</f>
        <v/>
      </c>
      <c r="CL597" s="217">
        <f>CK597/VLOOKUP($T597,'USD Converstion'!$C$7:$D$174,2,FALSE)</f>
        <v/>
      </c>
      <c r="CM597" s="145">
        <f>IF(AD597&gt;X597,1,0)</f>
        <v/>
      </c>
      <c r="CN597" s="225">
        <f>IF(CM597&gt;0,AG597,0)</f>
        <v/>
      </c>
      <c r="CO597" s="225">
        <f>IF(CM597=0,0,AF597)</f>
        <v/>
      </c>
      <c r="CP597" s="146" t="n">
        <v>0</v>
      </c>
      <c r="CQ597" s="147" t="inlineStr">
        <is>
          <t>Regular</t>
        </is>
      </c>
      <c r="CR597" s="225">
        <f>AM597/VLOOKUP(T597,'USD Converstion'!$C$7:$D$174,2,FALSE)</f>
        <v/>
      </c>
      <c r="CS597" s="226">
        <f>AT597</f>
        <v/>
      </c>
      <c r="CT597" s="222" t="n">
        <v>0</v>
      </c>
      <c r="CU597" s="227" t="n"/>
      <c r="CV597" s="145">
        <f>IF(AX597&gt;0,1,0)</f>
        <v/>
      </c>
      <c r="CW597" s="145">
        <f>IF(AY597&gt;0,1,0)</f>
        <v/>
      </c>
      <c r="CX597" s="52" t="n">
        <v>0</v>
      </c>
      <c r="DM597">
        <f>IF(LOWER(T597)="ILS",12,1)*Y597/VLOOKUP($T597,CPC_USDConversion_xlTbl[[Currency2]:[Units/1 USD]],2,FALSE)</f>
        <v/>
      </c>
    </row>
    <row r="598">
      <c r="B598" s="113" t="n">
        <v>104719</v>
      </c>
      <c r="C598" s="113" t="n">
        <v>63889</v>
      </c>
      <c r="D598" s="113" t="n"/>
      <c r="E598" s="114" t="inlineStr">
        <is>
          <t>Marie-Louise Hesselius</t>
        </is>
      </c>
      <c r="F598" s="152" t="inlineStr">
        <is>
          <t>Finance and Administrative Assistant</t>
        </is>
      </c>
      <c r="G598" s="113" t="inlineStr">
        <is>
          <t>Corporate Accounting Intl</t>
        </is>
      </c>
      <c r="H598" s="113" t="inlineStr">
        <is>
          <t>Saar Joskovitch</t>
        </is>
      </c>
      <c r="I598" s="113" t="inlineStr">
        <is>
          <t>Erez Hershkovitz</t>
        </is>
      </c>
      <c r="J598" s="114" t="inlineStr">
        <is>
          <t>Tal Payne</t>
        </is>
      </c>
      <c r="K598" s="114" t="inlineStr">
        <is>
          <t>Tal Payne</t>
        </is>
      </c>
      <c r="L598" s="113" t="inlineStr">
        <is>
          <t>Finance</t>
        </is>
      </c>
      <c r="M598" s="115" t="n">
        <v>1</v>
      </c>
      <c r="N598" s="151">
        <f>LEFT(CA598,3)</f>
        <v/>
      </c>
      <c r="O598" s="216" t="n">
        <v>39580</v>
      </c>
      <c r="P598" s="118">
        <f>($D$5-O598)/365</f>
        <v/>
      </c>
      <c r="Q598" s="119">
        <f>Q598</f>
        <v/>
      </c>
      <c r="R598" s="52" t="n"/>
      <c r="S598" s="120" t="inlineStr">
        <is>
          <t>Sweden</t>
        </is>
      </c>
      <c r="T598" s="120" t="inlineStr">
        <is>
          <t>SEK</t>
        </is>
      </c>
      <c r="U598" s="120" t="n">
        <v>447000</v>
      </c>
      <c r="V598" s="120" t="n"/>
      <c r="W598" s="120" t="n"/>
      <c r="X598" s="120">
        <f>W598+V598+U598</f>
        <v/>
      </c>
      <c r="Y598" s="121" t="n"/>
      <c r="Z598" s="121" t="n"/>
      <c r="AA598" s="122" t="n"/>
      <c r="AB598" s="122" t="n"/>
      <c r="AC598" s="122" t="n"/>
      <c r="AD598" s="123">
        <f>AC598+AB598+AA598</f>
        <v/>
      </c>
      <c r="AE598" s="124">
        <f>IFERROR(AD598/X598-1,"")</f>
        <v/>
      </c>
      <c r="AF598" s="217">
        <f>IF(LOWER(T598)="ILS",12,1)*X598/VLOOKUP($T598,CPC_USDConversion_xlTbl[[Currency2]:[Units/1 USD]],2,FALSE)</f>
        <v/>
      </c>
      <c r="AG598" s="217">
        <f>IF(LOWER(T598)="ILS",12,1)*AD598/VLOOKUP($T598,CPC_USDConversion_xlTbl[[Currency2]:[Units/1 USD]],2,FALSE)</f>
        <v/>
      </c>
      <c r="AH598" s="126">
        <f>AF598/VLOOKUP($S598,'CP$'!$B$5:$D$74,2,FALSE)</f>
        <v/>
      </c>
      <c r="AI598" s="126">
        <f>AG598/VLOOKUP($S598,'CP$'!$B$5:$D$74,2,FALSE)</f>
        <v/>
      </c>
      <c r="AJ598" s="52" t="n"/>
      <c r="AK598" s="127" t="inlineStr">
        <is>
          <t>Regular</t>
        </is>
      </c>
      <c r="AL598" s="218" t="n">
        <v>25433.33333333333</v>
      </c>
      <c r="AM598" s="129" t="n"/>
      <c r="AN598" s="121" t="n"/>
      <c r="AO598" s="130" t="n"/>
      <c r="AP598" s="131">
        <f>IFERROR(AO598/AM598,"")</f>
        <v/>
      </c>
      <c r="AQ598" s="219">
        <f>AO598*CC598</f>
        <v/>
      </c>
      <c r="AR598" s="219" t="n"/>
      <c r="AS598" s="220">
        <f>AQ598-AR598</f>
        <v/>
      </c>
      <c r="AT598" s="217">
        <f>AS598/VLOOKUP($T598,'USD Converstion'!$C$7:$D$174,2,FALSE)</f>
        <v/>
      </c>
      <c r="AU598" s="52" t="n"/>
      <c r="AV598" s="221" t="n">
        <v>43957</v>
      </c>
      <c r="AW598" s="222" t="n">
        <v>9844.844660194174</v>
      </c>
      <c r="AX598" s="222" t="n"/>
      <c r="AY598" s="223" t="n"/>
      <c r="AZ598" s="52" t="n"/>
      <c r="BA598" s="137" t="n"/>
      <c r="BB598" s="138" t="inlineStr">
        <is>
          <t xml:space="preserve"> </t>
        </is>
      </c>
      <c r="BC598" s="52" t="n"/>
      <c r="BD598" s="219" t="n">
        <v>335000</v>
      </c>
      <c r="BE598" s="219" t="n"/>
      <c r="BF598" s="219" t="n"/>
      <c r="BG598" s="120">
        <f>BF598+BE598+BD598</f>
        <v/>
      </c>
      <c r="BH598" s="217">
        <f>IF(LOWER(T598)="ILS",12,1)*BG598/VLOOKUP($T598,CPC_USDConversion_xlTbl[[Currency2]:[Units/1 USD]],2,FALSE)</f>
        <v/>
      </c>
      <c r="BI598" s="224">
        <f>BH598/VLOOKUP($S598,'CP$'!$B$5:$D$74,2,FALSE)</f>
        <v/>
      </c>
      <c r="BJ598" s="140" t="n">
        <v>300000</v>
      </c>
      <c r="BK598" s="140" t="n">
        <v>450000</v>
      </c>
      <c r="BL598" s="141">
        <f>IFERROR(U598/X598,"")</f>
        <v/>
      </c>
      <c r="BM598" s="141">
        <f>IFERROR(V598/X598,"")</f>
        <v/>
      </c>
      <c r="BN598" s="141">
        <f>IFERROR(W598/X598,"")</f>
        <v/>
      </c>
      <c r="BO598" s="141">
        <f>IFERROR(AA598/AD598,"")</f>
        <v/>
      </c>
      <c r="BP598" s="141">
        <f>IFERROR(AB598/AD598,"")</f>
        <v/>
      </c>
      <c r="BQ598" s="141">
        <f>IFERROR(AC598/AD598,"")</f>
        <v/>
      </c>
      <c r="BR598" s="119" t="n">
        <v>3</v>
      </c>
      <c r="BS598" s="119" t="n">
        <v>4</v>
      </c>
      <c r="BT598" s="119" t="n">
        <v>3</v>
      </c>
      <c r="BU598" s="119" t="n"/>
      <c r="BV598" s="119" t="n"/>
      <c r="BW598" s="119" t="n"/>
      <c r="BX598" s="119" t="n"/>
      <c r="BY598" s="119" t="n"/>
      <c r="BZ598" s="119" t="inlineStr">
        <is>
          <t>Employee</t>
        </is>
      </c>
      <c r="CA598" s="142" t="inlineStr">
        <is>
          <t>P52P</t>
        </is>
      </c>
      <c r="CB598" s="131" t="n">
        <v>1</v>
      </c>
      <c r="CC598" s="143">
        <f>IF(P598&gt;1,1,P598)*CB598</f>
        <v/>
      </c>
      <c r="CD598" s="143" t="n"/>
      <c r="CE598" s="222" t="n">
        <v>16042.48</v>
      </c>
      <c r="CF598" s="86" t="n"/>
      <c r="CG598" s="219" t="n">
        <v>341663.4146341464</v>
      </c>
      <c r="CH598" s="217">
        <f>IF(LOWER(T598)="ILS",12,1)*CG598/VLOOKUP($T598,CPC_USDConversion_xlTbl[[Currency2]:[Units/1 USD]],2,FALSE)</f>
        <v/>
      </c>
      <c r="CI598" s="225">
        <f>AF598</f>
        <v/>
      </c>
      <c r="CJ598" s="225">
        <f>IFERROR(CI598-CH598,"")</f>
        <v/>
      </c>
      <c r="CK598" s="140">
        <f>ROUND(AN598*CC598,-2)</f>
        <v/>
      </c>
      <c r="CL598" s="217">
        <f>CK598/VLOOKUP($T598,'USD Converstion'!$C$7:$D$174,2,FALSE)</f>
        <v/>
      </c>
      <c r="CM598" s="145">
        <f>IF(AD598&gt;X598,1,0)</f>
        <v/>
      </c>
      <c r="CN598" s="225">
        <f>IF(CM598&gt;0,AG598,0)</f>
        <v/>
      </c>
      <c r="CO598" s="225">
        <f>IF(CM598=0,0,AF598)</f>
        <v/>
      </c>
      <c r="CP598" s="146" t="n">
        <v>0</v>
      </c>
      <c r="CQ598" s="147" t="inlineStr">
        <is>
          <t>Regular</t>
        </is>
      </c>
      <c r="CR598" s="225">
        <f>AM598/VLOOKUP(T598,'USD Converstion'!$C$7:$D$174,2,FALSE)</f>
        <v/>
      </c>
      <c r="CS598" s="226">
        <f>AT598</f>
        <v/>
      </c>
      <c r="CT598" s="222" t="n">
        <v>0</v>
      </c>
      <c r="CU598" s="227" t="n"/>
      <c r="CV598" s="145">
        <f>IF(AX598&gt;0,1,0)</f>
        <v/>
      </c>
      <c r="CW598" s="145">
        <f>IF(AY598&gt;0,1,0)</f>
        <v/>
      </c>
      <c r="CX598" s="52" t="n">
        <v>0</v>
      </c>
      <c r="DM598">
        <f>IF(LOWER(T598)="ILS",12,1)*Y598/VLOOKUP($T598,CPC_USDConversion_xlTbl[[Currency2]:[Units/1 USD]],2,FALSE)</f>
        <v/>
      </c>
    </row>
    <row r="599">
      <c r="B599" s="113" t="n">
        <v>107608</v>
      </c>
      <c r="C599" s="113" t="n">
        <v>108357</v>
      </c>
      <c r="D599" s="113" t="n">
        <v>48648</v>
      </c>
      <c r="E599" s="114" t="inlineStr">
        <is>
          <t>Vincent Viljoen</t>
        </is>
      </c>
      <c r="F599" s="152" t="inlineStr">
        <is>
          <t>Accounting Manager</t>
        </is>
      </c>
      <c r="G599" s="113" t="inlineStr">
        <is>
          <t>Corporate Accounting Intl</t>
        </is>
      </c>
      <c r="H599" s="113" t="inlineStr">
        <is>
          <t>Saar Joskovitch</t>
        </is>
      </c>
      <c r="I599" s="113" t="inlineStr">
        <is>
          <t>Erez Hershkovitz</t>
        </is>
      </c>
      <c r="J599" s="114" t="inlineStr">
        <is>
          <t>Tal Payne</t>
        </is>
      </c>
      <c r="K599" s="114" t="inlineStr">
        <is>
          <t>Tal Payne</t>
        </is>
      </c>
      <c r="L599" s="113" t="inlineStr">
        <is>
          <t>Finance</t>
        </is>
      </c>
      <c r="M599" s="115" t="n">
        <v>1</v>
      </c>
      <c r="N599" s="151">
        <f>LEFT(CA599,3)</f>
        <v/>
      </c>
      <c r="O599" s="216" t="n">
        <v>42166</v>
      </c>
      <c r="P599" s="118">
        <f>($D$5-O599)/365</f>
        <v/>
      </c>
      <c r="Q599" s="119">
        <f>Q599</f>
        <v/>
      </c>
      <c r="R599" s="52" t="n"/>
      <c r="S599" s="120" t="inlineStr">
        <is>
          <t>Great Britain</t>
        </is>
      </c>
      <c r="T599" s="120" t="inlineStr">
        <is>
          <t>GBP</t>
        </is>
      </c>
      <c r="U599" s="120" t="n">
        <v>92000</v>
      </c>
      <c r="V599" s="120" t="n"/>
      <c r="W599" s="120" t="n">
        <v>5261.904761904761</v>
      </c>
      <c r="X599" s="120">
        <f>W599+V599+U599</f>
        <v/>
      </c>
      <c r="Y599" s="121" t="n"/>
      <c r="Z599" s="121" t="n"/>
      <c r="AA599" s="122" t="n"/>
      <c r="AB599" s="122" t="n"/>
      <c r="AC599" s="122" t="n"/>
      <c r="AD599" s="123">
        <f>AC599+AB599+AA599</f>
        <v/>
      </c>
      <c r="AE599" s="124">
        <f>IFERROR(AD599/X599-1,"")</f>
        <v/>
      </c>
      <c r="AF599" s="217">
        <f>IF(LOWER(T599)="ILS",12,1)*X599/VLOOKUP($T599,CPC_USDConversion_xlTbl[[Currency2]:[Units/1 USD]],2,FALSE)</f>
        <v/>
      </c>
      <c r="AG599" s="217">
        <f>IF(LOWER(T599)="ILS",12,1)*AD599/VLOOKUP($T599,CPC_USDConversion_xlTbl[[Currency2]:[Units/1 USD]],2,FALSE)</f>
        <v/>
      </c>
      <c r="AH599" s="126">
        <f>AF599/VLOOKUP($S599,'CP$'!$B$5:$D$74,2,FALSE)</f>
        <v/>
      </c>
      <c r="AI599" s="126">
        <f>AG599/VLOOKUP($S599,'CP$'!$B$5:$D$74,2,FALSE)</f>
        <v/>
      </c>
      <c r="AJ599" s="52" t="n"/>
      <c r="AK599" s="127" t="inlineStr">
        <is>
          <t>Target Bonus</t>
        </is>
      </c>
      <c r="AL599" s="218" t="n">
        <v>5500</v>
      </c>
      <c r="AM599" s="129" t="n">
        <v>5000</v>
      </c>
      <c r="AN599" s="121" t="n"/>
      <c r="AO599" s="130" t="n"/>
      <c r="AP599" s="131">
        <f>IFERROR(AO599/AM599,"")</f>
        <v/>
      </c>
      <c r="AQ599" s="219">
        <f>AO599*CC599</f>
        <v/>
      </c>
      <c r="AR599" s="219" t="n"/>
      <c r="AS599" s="220">
        <f>AQ599-AR599</f>
        <v/>
      </c>
      <c r="AT599" s="217">
        <f>AS599/VLOOKUP($T599,'USD Converstion'!$C$7:$D$174,2,FALSE)</f>
        <v/>
      </c>
      <c r="AU599" s="52" t="n"/>
      <c r="AV599" s="221" t="n">
        <v>43615</v>
      </c>
      <c r="AW599" s="222" t="n">
        <v>7416.223300970873</v>
      </c>
      <c r="AX599" s="222" t="n"/>
      <c r="AY599" s="223" t="n"/>
      <c r="AZ599" s="52" t="n"/>
      <c r="BA599" s="137" t="n"/>
      <c r="BB599" s="138" t="inlineStr">
        <is>
          <t xml:space="preserve"> </t>
        </is>
      </c>
      <c r="BC599" s="52" t="n"/>
      <c r="BD599" s="219" t="n">
        <v>65000</v>
      </c>
      <c r="BE599" s="219" t="n"/>
      <c r="BF599" s="219" t="n">
        <v>5000</v>
      </c>
      <c r="BG599" s="120">
        <f>BF599+BE599+BD599</f>
        <v/>
      </c>
      <c r="BH599" s="217">
        <f>IF(LOWER(T599)="ILS",12,1)*BG599/VLOOKUP($T599,CPC_USDConversion_xlTbl[[Currency2]:[Units/1 USD]],2,FALSE)</f>
        <v/>
      </c>
      <c r="BI599" s="224">
        <f>BH599/VLOOKUP($S599,'CP$'!$B$5:$D$74,2,FALSE)</f>
        <v/>
      </c>
      <c r="BJ599" s="140" t="n">
        <v>55000</v>
      </c>
      <c r="BK599" s="140" t="n">
        <v>72000</v>
      </c>
      <c r="BL599" s="141">
        <f>IFERROR(U599/X599,"")</f>
        <v/>
      </c>
      <c r="BM599" s="141">
        <f>IFERROR(V599/X599,"")</f>
        <v/>
      </c>
      <c r="BN599" s="141">
        <f>IFERROR(W599/X599,"")</f>
        <v/>
      </c>
      <c r="BO599" s="141">
        <f>IFERROR(AA599/AD599,"")</f>
        <v/>
      </c>
      <c r="BP599" s="141">
        <f>IFERROR(AB599/AD599,"")</f>
        <v/>
      </c>
      <c r="BQ599" s="141">
        <f>IFERROR(AC599/AD599,"")</f>
        <v/>
      </c>
      <c r="BR599" s="119" t="n">
        <v>3</v>
      </c>
      <c r="BS599" s="119" t="n">
        <v>3</v>
      </c>
      <c r="BT599" s="119" t="n">
        <v>2</v>
      </c>
      <c r="BU599" s="119" t="n"/>
      <c r="BV599" s="119" t="n"/>
      <c r="BW599" s="119" t="n"/>
      <c r="BX599" s="119" t="n"/>
      <c r="BY599" s="119" t="n"/>
      <c r="BZ599" s="119" t="inlineStr">
        <is>
          <t>Employee</t>
        </is>
      </c>
      <c r="CA599" s="142" t="inlineStr">
        <is>
          <t>P43P</t>
        </is>
      </c>
      <c r="CB599" s="131" t="n">
        <v>1</v>
      </c>
      <c r="CC599" s="143">
        <f>IF(P599&gt;1,1,P599)*CB599</f>
        <v/>
      </c>
      <c r="CD599" s="143" t="n"/>
      <c r="CE599" s="222" t="n">
        <v>5866.28</v>
      </c>
      <c r="CF599" s="86" t="n"/>
      <c r="CG599" s="219" t="n">
        <v>69468.29268292684</v>
      </c>
      <c r="CH599" s="217">
        <f>IF(LOWER(T599)="ILS",12,1)*CG599/VLOOKUP($T599,CPC_USDConversion_xlTbl[[Currency2]:[Units/1 USD]],2,FALSE)</f>
        <v/>
      </c>
      <c r="CI599" s="225">
        <f>AF599</f>
        <v/>
      </c>
      <c r="CJ599" s="225">
        <f>IFERROR(CI599-CH599,"")</f>
        <v/>
      </c>
      <c r="CK599" s="140">
        <f>ROUND(AN599*CC599,-2)</f>
        <v/>
      </c>
      <c r="CL599" s="217">
        <f>CK599/VLOOKUP($T599,'USD Converstion'!$C$7:$D$174,2,FALSE)</f>
        <v/>
      </c>
      <c r="CM599" s="145">
        <f>IF(AD599&gt;X599,1,0)</f>
        <v/>
      </c>
      <c r="CN599" s="225">
        <f>IF(CM599&gt;0,AG599,0)</f>
        <v/>
      </c>
      <c r="CO599" s="225">
        <f>IF(CM599=0,0,AF599)</f>
        <v/>
      </c>
      <c r="CP599" s="146" t="n">
        <v>0</v>
      </c>
      <c r="CQ599" s="147" t="inlineStr">
        <is>
          <t>Regular</t>
        </is>
      </c>
      <c r="CR599" s="225">
        <f>AM599/VLOOKUP(T599,'USD Converstion'!$C$7:$D$174,2,FALSE)</f>
        <v/>
      </c>
      <c r="CS599" s="226">
        <f>AT599</f>
        <v/>
      </c>
      <c r="CT599" s="222" t="n">
        <v>0</v>
      </c>
      <c r="CU599" s="227" t="n"/>
      <c r="CV599" s="145">
        <f>IF(AX599&gt;0,1,0)</f>
        <v/>
      </c>
      <c r="CW599" s="145">
        <f>IF(AY599&gt;0,1,0)</f>
        <v/>
      </c>
      <c r="CX599" s="52" t="n">
        <v>0</v>
      </c>
      <c r="DM599">
        <f>IF(LOWER(T599)="ILS",12,1)*Y599/VLOOKUP($T599,CPC_USDConversion_xlTbl[[Currency2]:[Units/1 USD]],2,FALSE)</f>
        <v/>
      </c>
    </row>
    <row r="600">
      <c r="B600" s="113" t="n">
        <v>120226</v>
      </c>
      <c r="C600" s="113" t="n">
        <v>116056</v>
      </c>
      <c r="D600" s="113" t="n">
        <v>123592</v>
      </c>
      <c r="E600" s="114" t="inlineStr">
        <is>
          <t>Ruta Hohendorf</t>
        </is>
      </c>
      <c r="F600" s="152" t="inlineStr">
        <is>
          <t>Sales Enablement Specialist</t>
        </is>
      </c>
      <c r="G600" s="113" t="inlineStr">
        <is>
          <t>Threat Prevention Sales</t>
        </is>
      </c>
      <c r="H600" s="113" t="inlineStr">
        <is>
          <t>Philippe Thenard</t>
        </is>
      </c>
      <c r="I600" s="113" t="inlineStr">
        <is>
          <t>Philippe Thenard</t>
        </is>
      </c>
      <c r="J600" s="114" t="inlineStr">
        <is>
          <t>Bruno Darmon</t>
        </is>
      </c>
      <c r="K600" s="114" t="inlineStr">
        <is>
          <t>Bruno Darmon</t>
        </is>
      </c>
      <c r="L600" s="113" t="inlineStr">
        <is>
          <t>EMEA Sales</t>
        </is>
      </c>
      <c r="M600" s="115" t="n">
        <v>1</v>
      </c>
      <c r="N600" s="151">
        <f>LEFT(CA600,3)</f>
        <v/>
      </c>
      <c r="O600" s="216" t="n">
        <v>41526</v>
      </c>
      <c r="P600" s="118">
        <f>($D$5-O600)/365</f>
        <v/>
      </c>
      <c r="Q600" s="119">
        <f>Q600</f>
        <v/>
      </c>
      <c r="R600" s="52" t="n"/>
      <c r="S600" s="120" t="inlineStr">
        <is>
          <t>Germany</t>
        </is>
      </c>
      <c r="T600" s="120" t="inlineStr">
        <is>
          <t>EUR</t>
        </is>
      </c>
      <c r="U600" s="120" t="n">
        <v>99500</v>
      </c>
      <c r="V600" s="120" t="n"/>
      <c r="W600" s="120" t="n">
        <v>17642.85714285714</v>
      </c>
      <c r="X600" s="120">
        <f>W600+V600+U600</f>
        <v/>
      </c>
      <c r="Y600" s="121" t="n"/>
      <c r="Z600" s="121" t="n"/>
      <c r="AA600" s="122" t="n"/>
      <c r="AB600" s="122" t="n"/>
      <c r="AC600" s="122" t="n"/>
      <c r="AD600" s="123">
        <f>AC600+AB600+AA600</f>
        <v/>
      </c>
      <c r="AE600" s="124">
        <f>IFERROR(AD600/X600-1,"")</f>
        <v/>
      </c>
      <c r="AF600" s="217">
        <f>IF(LOWER(T600)="ILS",12,1)*X600/VLOOKUP($T600,CPC_USDConversion_xlTbl[[Currency2]:[Units/1 USD]],2,FALSE)</f>
        <v/>
      </c>
      <c r="AG600" s="217">
        <f>IF(LOWER(T600)="ILS",12,1)*AD600/VLOOKUP($T600,CPC_USDConversion_xlTbl[[Currency2]:[Units/1 USD]],2,FALSE)</f>
        <v/>
      </c>
      <c r="AH600" s="126">
        <f>AF600/VLOOKUP($S600,'CP$'!$B$5:$D$74,2,FALSE)</f>
        <v/>
      </c>
      <c r="AI600" s="126">
        <f>AG600/VLOOKUP($S600,'CP$'!$B$5:$D$74,2,FALSE)</f>
        <v/>
      </c>
      <c r="AJ600" s="52" t="n"/>
      <c r="AK600" s="127" t="inlineStr">
        <is>
          <t>Target Bonus</t>
        </is>
      </c>
      <c r="AL600" s="218" t="n">
        <v>9000</v>
      </c>
      <c r="AM600" s="129" t="n">
        <v>18000</v>
      </c>
      <c r="AN600" s="121" t="n"/>
      <c r="AO600" s="130" t="n"/>
      <c r="AP600" s="131">
        <f>IFERROR(AO600/AM600,"")</f>
        <v/>
      </c>
      <c r="AQ600" s="219">
        <f>AO600*CC600</f>
        <v/>
      </c>
      <c r="AR600" s="219" t="n"/>
      <c r="AS600" s="220">
        <f>AQ600-AR600</f>
        <v/>
      </c>
      <c r="AT600" s="217">
        <f>AS600/VLOOKUP($T600,'USD Converstion'!$C$7:$D$174,2,FALSE)</f>
        <v/>
      </c>
      <c r="AU600" s="52" t="n"/>
      <c r="AV600" s="221" t="n">
        <v>43615</v>
      </c>
      <c r="AW600" s="222" t="n">
        <v>19547.55339805825</v>
      </c>
      <c r="AX600" s="222" t="n"/>
      <c r="AY600" s="223" t="n"/>
      <c r="AZ600" s="52" t="n"/>
      <c r="BA600" s="137" t="inlineStr">
        <is>
          <t>February, 2021: moved from WW sales to EMEA sales as part of the org change due to Eran's leave and Amit went to MLA</t>
        </is>
      </c>
      <c r="BB600" s="138" t="inlineStr">
        <is>
          <t xml:space="preserve"> </t>
        </is>
      </c>
      <c r="BC600" s="52" t="n"/>
      <c r="BD600" s="219" t="n">
        <v>72000</v>
      </c>
      <c r="BE600" s="219" t="n"/>
      <c r="BF600" s="219" t="n">
        <v>18000</v>
      </c>
      <c r="BG600" s="120">
        <f>BF600+BE600+BD600</f>
        <v/>
      </c>
      <c r="BH600" s="217">
        <f>IF(LOWER(T600)="ILS",12,1)*BG600/VLOOKUP($T600,CPC_USDConversion_xlTbl[[Currency2]:[Units/1 USD]],2,FALSE)</f>
        <v/>
      </c>
      <c r="BI600" s="224">
        <f>BH600/VLOOKUP($S600,'CP$'!$B$5:$D$74,2,FALSE)</f>
        <v/>
      </c>
      <c r="BJ600" s="140" t="n">
        <v>60000</v>
      </c>
      <c r="BK600" s="140" t="n">
        <v>90000</v>
      </c>
      <c r="BL600" s="141">
        <f>IFERROR(U600/X600,"")</f>
        <v/>
      </c>
      <c r="BM600" s="141">
        <f>IFERROR(V600/X600,"")</f>
        <v/>
      </c>
      <c r="BN600" s="141">
        <f>IFERROR(W600/X600,"")</f>
        <v/>
      </c>
      <c r="BO600" s="141">
        <f>IFERROR(AA600/AD600,"")</f>
        <v/>
      </c>
      <c r="BP600" s="141">
        <f>IFERROR(AB600/AD600,"")</f>
        <v/>
      </c>
      <c r="BQ600" s="141">
        <f>IFERROR(AC600/AD600,"")</f>
        <v/>
      </c>
      <c r="BR600" s="119" t="n">
        <v>3</v>
      </c>
      <c r="BS600" s="119" t="n">
        <v>3</v>
      </c>
      <c r="BT600" s="119" t="n">
        <v>3</v>
      </c>
      <c r="BU600" s="119" t="n"/>
      <c r="BV600" s="119" t="n"/>
      <c r="BW600" s="119" t="n"/>
      <c r="BX600" s="119" t="n"/>
      <c r="BY600" s="119" t="n"/>
      <c r="BZ600" s="119" t="inlineStr">
        <is>
          <t>Employee</t>
        </is>
      </c>
      <c r="CA600" s="142" t="inlineStr">
        <is>
          <t>M55P</t>
        </is>
      </c>
      <c r="CB600" s="131" t="n">
        <v>1</v>
      </c>
      <c r="CC600" s="143">
        <f>IF(P600&gt;1,1,P600)*CB600</f>
        <v/>
      </c>
      <c r="CD600" s="143" t="n"/>
      <c r="CE600" s="222" t="n">
        <v>33641.32</v>
      </c>
      <c r="CF600" s="86" t="n"/>
      <c r="CG600" s="219" t="n">
        <v>88004.87804878049</v>
      </c>
      <c r="CH600" s="217">
        <f>IF(LOWER(T600)="ILS",12,1)*CG600/VLOOKUP($T600,CPC_USDConversion_xlTbl[[Currency2]:[Units/1 USD]],2,FALSE)</f>
        <v/>
      </c>
      <c r="CI600" s="225">
        <f>AF600</f>
        <v/>
      </c>
      <c r="CJ600" s="225">
        <f>IFERROR(CI600-CH600,"")</f>
        <v/>
      </c>
      <c r="CK600" s="140">
        <f>ROUND(AN600*CC600,-2)</f>
        <v/>
      </c>
      <c r="CL600" s="217">
        <f>CK600/VLOOKUP($T600,'USD Converstion'!$C$7:$D$174,2,FALSE)</f>
        <v/>
      </c>
      <c r="CM600" s="145">
        <f>IF(AD600&gt;X600,1,0)</f>
        <v/>
      </c>
      <c r="CN600" s="225">
        <f>IF(CM600&gt;0,AG600,0)</f>
        <v/>
      </c>
      <c r="CO600" s="225">
        <f>IF(CM600=0,0,AF600)</f>
        <v/>
      </c>
      <c r="CP600" s="146" t="n">
        <v>0</v>
      </c>
      <c r="CQ600" s="147" t="inlineStr">
        <is>
          <t>Regular</t>
        </is>
      </c>
      <c r="CR600" s="225">
        <f>AM600/VLOOKUP(T600,'USD Converstion'!$C$7:$D$174,2,FALSE)</f>
        <v/>
      </c>
      <c r="CS600" s="226">
        <f>AT600</f>
        <v/>
      </c>
      <c r="CT600" s="222" t="n">
        <v>0</v>
      </c>
      <c r="CU600" s="227" t="n"/>
      <c r="CV600" s="145">
        <f>IF(AX600&gt;0,1,0)</f>
        <v/>
      </c>
      <c r="CW600" s="145">
        <f>IF(AY600&gt;0,1,0)</f>
        <v/>
      </c>
      <c r="CX600" s="52" t="n">
        <v>0</v>
      </c>
      <c r="DM600">
        <f>IF(LOWER(T600)="ILS",12,1)*Y600/VLOOKUP($T600,CPC_USDConversion_xlTbl[[Currency2]:[Units/1 USD]],2,FALSE)</f>
        <v/>
      </c>
    </row>
    <row r="601">
      <c r="B601" s="113" t="n">
        <v>122275</v>
      </c>
      <c r="C601" s="113" t="n">
        <v>108485</v>
      </c>
      <c r="D601" s="113" t="n">
        <v>120843</v>
      </c>
      <c r="E601" s="114" t="inlineStr">
        <is>
          <t>Tariq Bowen</t>
        </is>
      </c>
      <c r="F601" s="152" t="inlineStr">
        <is>
          <t>Partner Development Manager</t>
        </is>
      </c>
      <c r="G601" s="113" t="inlineStr">
        <is>
          <t>Threat Prevention Sales</t>
        </is>
      </c>
      <c r="H601" s="113" t="inlineStr">
        <is>
          <t>Philippe Thenard</t>
        </is>
      </c>
      <c r="I601" s="113" t="inlineStr">
        <is>
          <t>Philippe Thenard</t>
        </is>
      </c>
      <c r="J601" s="114" t="inlineStr">
        <is>
          <t>Bruno Darmon</t>
        </is>
      </c>
      <c r="K601" s="114" t="inlineStr">
        <is>
          <t>Bruno Darmon</t>
        </is>
      </c>
      <c r="L601" s="113" t="inlineStr">
        <is>
          <t>EMEA Sales</t>
        </is>
      </c>
      <c r="M601" s="115" t="n">
        <v>1</v>
      </c>
      <c r="N601" s="151">
        <f>LEFT(CA601,3)</f>
        <v/>
      </c>
      <c r="O601" s="216" t="n">
        <v>43327</v>
      </c>
      <c r="P601" s="118">
        <f>($D$5-O601)/365</f>
        <v/>
      </c>
      <c r="Q601" s="119">
        <f>Q601</f>
        <v/>
      </c>
      <c r="R601" s="52" t="n"/>
      <c r="S601" s="120" t="inlineStr">
        <is>
          <t>Great Britain</t>
        </is>
      </c>
      <c r="T601" s="120" t="inlineStr">
        <is>
          <t>GBP</t>
        </is>
      </c>
      <c r="U601" s="120" t="n">
        <v>69500</v>
      </c>
      <c r="V601" s="120" t="n"/>
      <c r="W601" s="120" t="n">
        <v>11928.57142857143</v>
      </c>
      <c r="X601" s="120">
        <f>W601+V601+U601</f>
        <v/>
      </c>
      <c r="Y601" s="121" t="n"/>
      <c r="Z601" s="121" t="n"/>
      <c r="AA601" s="122" t="n"/>
      <c r="AB601" s="122" t="n"/>
      <c r="AC601" s="122" t="n"/>
      <c r="AD601" s="123">
        <f>AC601+AB601+AA601</f>
        <v/>
      </c>
      <c r="AE601" s="124">
        <f>IFERROR(AD601/X601-1,"")</f>
        <v/>
      </c>
      <c r="AF601" s="217">
        <f>IF(LOWER(T601)="ILS",12,1)*X601/VLOOKUP($T601,CPC_USDConversion_xlTbl[[Currency2]:[Units/1 USD]],2,FALSE)</f>
        <v/>
      </c>
      <c r="AG601" s="217">
        <f>IF(LOWER(T601)="ILS",12,1)*AD601/VLOOKUP($T601,CPC_USDConversion_xlTbl[[Currency2]:[Units/1 USD]],2,FALSE)</f>
        <v/>
      </c>
      <c r="AH601" s="126">
        <f>AF601/VLOOKUP($S601,'CP$'!$B$5:$D$74,2,FALSE)</f>
        <v/>
      </c>
      <c r="AI601" s="126">
        <f>AG601/VLOOKUP($S601,'CP$'!$B$5:$D$74,2,FALSE)</f>
        <v/>
      </c>
      <c r="AJ601" s="52" t="n"/>
      <c r="AK601" s="127" t="inlineStr">
        <is>
          <t>Target Bonus</t>
        </is>
      </c>
      <c r="AL601" s="218" t="n">
        <v>11000</v>
      </c>
      <c r="AM601" s="129" t="n">
        <v>12000</v>
      </c>
      <c r="AN601" s="121" t="n"/>
      <c r="AO601" s="130" t="n"/>
      <c r="AP601" s="131">
        <f>IFERROR(AO601/AM601,"")</f>
        <v/>
      </c>
      <c r="AQ601" s="219">
        <f>AO601*CC601</f>
        <v/>
      </c>
      <c r="AR601" s="219" t="n"/>
      <c r="AS601" s="220">
        <f>AQ601-AR601</f>
        <v/>
      </c>
      <c r="AT601" s="217">
        <f>AS601/VLOOKUP($T601,'USD Converstion'!$C$7:$D$174,2,FALSE)</f>
        <v/>
      </c>
      <c r="AU601" s="52" t="n"/>
      <c r="AV601" s="221" t="n"/>
      <c r="AW601" s="222" t="n"/>
      <c r="AX601" s="222" t="n"/>
      <c r="AY601" s="223" t="n"/>
      <c r="AZ601" s="52" t="n"/>
      <c r="BA601" s="137" t="inlineStr">
        <is>
          <t>February, 2021: moved from WW sales to EMEA sales as part of the org change due to Eran's leave and Amit went to MLA</t>
        </is>
      </c>
      <c r="BB601" s="138" t="inlineStr">
        <is>
          <t xml:space="preserve"> </t>
        </is>
      </c>
      <c r="BC601" s="52" t="n"/>
      <c r="BD601" s="219" t="n">
        <v>34400</v>
      </c>
      <c r="BE601" s="219" t="n"/>
      <c r="BF601" s="219" t="n">
        <v>8600</v>
      </c>
      <c r="BG601" s="120">
        <f>BF601+BE601+BD601</f>
        <v/>
      </c>
      <c r="BH601" s="217">
        <f>IF(LOWER(T601)="ILS",12,1)*BG601/VLOOKUP($T601,CPC_USDConversion_xlTbl[[Currency2]:[Units/1 USD]],2,FALSE)</f>
        <v/>
      </c>
      <c r="BI601" s="224">
        <f>BH601/VLOOKUP($S601,'CP$'!$B$5:$D$74,2,FALSE)</f>
        <v/>
      </c>
      <c r="BJ601" s="140" t="n">
        <v>40000</v>
      </c>
      <c r="BK601" s="140" t="n">
        <v>60000</v>
      </c>
      <c r="BL601" s="141">
        <f>IFERROR(U601/X601,"")</f>
        <v/>
      </c>
      <c r="BM601" s="141">
        <f>IFERROR(V601/X601,"")</f>
        <v/>
      </c>
      <c r="BN601" s="141">
        <f>IFERROR(W601/X601,"")</f>
        <v/>
      </c>
      <c r="BO601" s="141">
        <f>IFERROR(AA601/AD601,"")</f>
        <v/>
      </c>
      <c r="BP601" s="141">
        <f>IFERROR(AB601/AD601,"")</f>
        <v/>
      </c>
      <c r="BQ601" s="141">
        <f>IFERROR(AC601/AD601,"")</f>
        <v/>
      </c>
      <c r="BR601" s="119" t="n">
        <v>4</v>
      </c>
      <c r="BS601" s="119" t="n">
        <v>5</v>
      </c>
      <c r="BT601" s="119" t="n">
        <v>4</v>
      </c>
      <c r="BU601" s="119" t="n"/>
      <c r="BV601" s="119" t="n"/>
      <c r="BW601" s="119" t="n"/>
      <c r="BX601" s="119" t="n"/>
      <c r="BY601" s="119" t="n"/>
      <c r="BZ601" s="119" t="inlineStr">
        <is>
          <t>Employee</t>
        </is>
      </c>
      <c r="CA601" s="142" t="inlineStr">
        <is>
          <t>M65P</t>
        </is>
      </c>
      <c r="CB601" s="131" t="n">
        <v>1</v>
      </c>
      <c r="CC601" s="143">
        <f>IF(P601&gt;1,1,P601)*CB601</f>
        <v/>
      </c>
      <c r="CD601" s="143" t="n"/>
      <c r="CE601" s="222" t="n"/>
      <c r="CF601" s="86" t="n"/>
      <c r="CG601" s="219" t="n">
        <v>58736.58536585367</v>
      </c>
      <c r="CH601" s="217">
        <f>IF(LOWER(T601)="ILS",12,1)*CG601/VLOOKUP($T601,CPC_USDConversion_xlTbl[[Currency2]:[Units/1 USD]],2,FALSE)</f>
        <v/>
      </c>
      <c r="CI601" s="225">
        <f>AF601</f>
        <v/>
      </c>
      <c r="CJ601" s="225">
        <f>IFERROR(CI601-CH601,"")</f>
        <v/>
      </c>
      <c r="CK601" s="140">
        <f>ROUND(AN601*CC601,-2)</f>
        <v/>
      </c>
      <c r="CL601" s="217">
        <f>CK601/VLOOKUP($T601,'USD Converstion'!$C$7:$D$174,2,FALSE)</f>
        <v/>
      </c>
      <c r="CM601" s="145">
        <f>IF(AD601&gt;X601,1,0)</f>
        <v/>
      </c>
      <c r="CN601" s="225">
        <f>IF(CM601&gt;0,AG601,0)</f>
        <v/>
      </c>
      <c r="CO601" s="225">
        <f>IF(CM601=0,0,AF601)</f>
        <v/>
      </c>
      <c r="CP601" s="146" t="n">
        <v>0</v>
      </c>
      <c r="CQ601" s="147" t="inlineStr">
        <is>
          <t>Regular</t>
        </is>
      </c>
      <c r="CR601" s="225">
        <f>AM601/VLOOKUP(T601,'USD Converstion'!$C$7:$D$174,2,FALSE)</f>
        <v/>
      </c>
      <c r="CS601" s="226">
        <f>AT601</f>
        <v/>
      </c>
      <c r="CT601" s="222" t="n">
        <v>0</v>
      </c>
      <c r="CU601" s="227" t="n"/>
      <c r="CV601" s="145">
        <f>IF(AX601&gt;0,1,0)</f>
        <v/>
      </c>
      <c r="CW601" s="145">
        <f>IF(AY601&gt;0,1,0)</f>
        <v/>
      </c>
      <c r="CX601" s="52" t="n">
        <v>0</v>
      </c>
      <c r="DM601">
        <f>IF(LOWER(T601)="ILS",12,1)*Y601/VLOOKUP($T601,CPC_USDConversion_xlTbl[[Currency2]:[Units/1 USD]],2,FALSE)</f>
        <v/>
      </c>
    </row>
    <row r="602">
      <c r="B602" s="113" t="n">
        <v>103040</v>
      </c>
      <c r="C602" s="113" t="n">
        <v>30031</v>
      </c>
      <c r="D602" s="113" t="n">
        <v>38157</v>
      </c>
      <c r="E602" s="114" t="inlineStr">
        <is>
          <t>Chris Korteweg</t>
        </is>
      </c>
      <c r="F602" s="152" t="inlineStr">
        <is>
          <t>Professional Services Consultant</t>
        </is>
      </c>
      <c r="G602" s="113" t="inlineStr">
        <is>
          <t>Professional Services, Europe</t>
        </is>
      </c>
      <c r="H602" s="113" t="inlineStr">
        <is>
          <t>Ian Gander</t>
        </is>
      </c>
      <c r="I602" s="113" t="inlineStr">
        <is>
          <t>Eitan Lugassi (Gilad)</t>
        </is>
      </c>
      <c r="J602" s="114" t="inlineStr">
        <is>
          <t>Sharon Schusheim</t>
        </is>
      </c>
      <c r="K602" s="114" t="inlineStr">
        <is>
          <t>Sharon Schusheim</t>
        </is>
      </c>
      <c r="L602" s="113" t="inlineStr">
        <is>
          <t>Professional Services</t>
        </is>
      </c>
      <c r="M602" s="115" t="n">
        <v>1</v>
      </c>
      <c r="N602" s="151">
        <f>LEFT(CA602,3)</f>
        <v/>
      </c>
      <c r="O602" s="216" t="n">
        <v>41821</v>
      </c>
      <c r="P602" s="118">
        <f>($D$5-O602)/365</f>
        <v/>
      </c>
      <c r="Q602" s="119">
        <f>Q602</f>
        <v/>
      </c>
      <c r="R602" s="52" t="n"/>
      <c r="S602" s="120" t="inlineStr">
        <is>
          <t>Netherlands</t>
        </is>
      </c>
      <c r="T602" s="120" t="inlineStr">
        <is>
          <t>EUR</t>
        </is>
      </c>
      <c r="U602" s="120" t="n">
        <v>100750</v>
      </c>
      <c r="V602" s="120" t="n"/>
      <c r="W602" s="120" t="n">
        <v>8595.238095238095</v>
      </c>
      <c r="X602" s="120">
        <f>W602+V602+U602</f>
        <v/>
      </c>
      <c r="Y602" s="121" t="n"/>
      <c r="Z602" s="121" t="n"/>
      <c r="AA602" s="122" t="n"/>
      <c r="AB602" s="122" t="n"/>
      <c r="AC602" s="122" t="n"/>
      <c r="AD602" s="123">
        <f>AC602+AB602+AA602</f>
        <v/>
      </c>
      <c r="AE602" s="124">
        <f>IFERROR(AD602/X602-1,"")</f>
        <v/>
      </c>
      <c r="AF602" s="217">
        <f>IF(LOWER(T602)="ILS",12,1)*X602/VLOOKUP($T602,CPC_USDConversion_xlTbl[[Currency2]:[Units/1 USD]],2,FALSE)</f>
        <v/>
      </c>
      <c r="AG602" s="217">
        <f>IF(LOWER(T602)="ILS",12,1)*AD602/VLOOKUP($T602,CPC_USDConversion_xlTbl[[Currency2]:[Units/1 USD]],2,FALSE)</f>
        <v/>
      </c>
      <c r="AH602" s="126">
        <f>AF602/VLOOKUP($S602,'CP$'!$B$5:$D$74,2,FALSE)</f>
        <v/>
      </c>
      <c r="AI602" s="126">
        <f>AG602/VLOOKUP($S602,'CP$'!$B$5:$D$74,2,FALSE)</f>
        <v/>
      </c>
      <c r="AJ602" s="52" t="n"/>
      <c r="AK602" s="127" t="inlineStr">
        <is>
          <t>Target Bonus</t>
        </is>
      </c>
      <c r="AL602" s="218" t="n">
        <v>9025</v>
      </c>
      <c r="AM602" s="129" t="n">
        <v>8500</v>
      </c>
      <c r="AN602" s="121" t="n"/>
      <c r="AO602" s="130" t="n"/>
      <c r="AP602" s="131">
        <f>IFERROR(AO602/AM602,"")</f>
        <v/>
      </c>
      <c r="AQ602" s="219">
        <f>AO602*CC602</f>
        <v/>
      </c>
      <c r="AR602" s="219" t="n"/>
      <c r="AS602" s="220">
        <f>AQ602-AR602</f>
        <v/>
      </c>
      <c r="AT602" s="217">
        <f>AS602/VLOOKUP($T602,'USD Converstion'!$C$7:$D$174,2,FALSE)</f>
        <v/>
      </c>
      <c r="AU602" s="52" t="n"/>
      <c r="AV602" s="221" t="n">
        <v>43957</v>
      </c>
      <c r="AW602" s="222" t="n">
        <v>17640.3786407767</v>
      </c>
      <c r="AX602" s="222" t="n"/>
      <c r="AY602" s="223" t="n"/>
      <c r="AZ602" s="52" t="n"/>
      <c r="BA602" s="137" t="inlineStr">
        <is>
          <t>December, 2020 - Organization change from JS:T51P to JS:T41P || April, 2020 - Organization change from Team:Ian Gander - Short Term Engagements Europe to Team:Ian Gander - Professional Services, Europe</t>
        </is>
      </c>
      <c r="BB602" s="138" t="inlineStr">
        <is>
          <t xml:space="preserve"> </t>
        </is>
      </c>
      <c r="BC602" s="52" t="n"/>
      <c r="BD602" s="219" t="n">
        <v>71500</v>
      </c>
      <c r="BE602" s="219" t="n"/>
      <c r="BF602" s="219" t="n">
        <v>8000</v>
      </c>
      <c r="BG602" s="120">
        <f>BF602+BE602+BD602</f>
        <v/>
      </c>
      <c r="BH602" s="217">
        <f>IF(LOWER(T602)="ILS",12,1)*BG602/VLOOKUP($T602,CPC_USDConversion_xlTbl[[Currency2]:[Units/1 USD]],2,FALSE)</f>
        <v/>
      </c>
      <c r="BI602" s="224">
        <f>BH602/VLOOKUP($S602,'CP$'!$B$5:$D$74,2,FALSE)</f>
        <v/>
      </c>
      <c r="BJ602" s="140" t="n">
        <v>80000</v>
      </c>
      <c r="BK602" s="140" t="n">
        <v>95000</v>
      </c>
      <c r="BL602" s="141">
        <f>IFERROR(U602/X602,"")</f>
        <v/>
      </c>
      <c r="BM602" s="141">
        <f>IFERROR(V602/X602,"")</f>
        <v/>
      </c>
      <c r="BN602" s="141">
        <f>IFERROR(W602/X602,"")</f>
        <v/>
      </c>
      <c r="BO602" s="141">
        <f>IFERROR(AA602/AD602,"")</f>
        <v/>
      </c>
      <c r="BP602" s="141">
        <f>IFERROR(AB602/AD602,"")</f>
        <v/>
      </c>
      <c r="BQ602" s="141">
        <f>IFERROR(AC602/AD602,"")</f>
        <v/>
      </c>
      <c r="BR602" s="119" t="n">
        <v>3</v>
      </c>
      <c r="BS602" s="119" t="n">
        <v>3</v>
      </c>
      <c r="BT602" s="119" t="n">
        <v>3</v>
      </c>
      <c r="BU602" s="119" t="n"/>
      <c r="BV602" s="119" t="n"/>
      <c r="BW602" s="119" t="n"/>
      <c r="BX602" s="119" t="n"/>
      <c r="BY602" s="119" t="n"/>
      <c r="BZ602" s="119" t="inlineStr">
        <is>
          <t>Employee</t>
        </is>
      </c>
      <c r="CA602" s="142" t="inlineStr">
        <is>
          <t>T41P</t>
        </is>
      </c>
      <c r="CB602" s="131" t="n">
        <v>1</v>
      </c>
      <c r="CC602" s="143">
        <f>IF(P602&gt;1,1,P602)*CB602</f>
        <v/>
      </c>
      <c r="CD602" s="143" t="n"/>
      <c r="CE602" s="222" t="n">
        <v>27535.6</v>
      </c>
      <c r="CF602" s="86" t="n"/>
      <c r="CG602" s="219" t="n">
        <v>79712.19512195123</v>
      </c>
      <c r="CH602" s="217">
        <f>IF(LOWER(T602)="ILS",12,1)*CG602/VLOOKUP($T602,CPC_USDConversion_xlTbl[[Currency2]:[Units/1 USD]],2,FALSE)</f>
        <v/>
      </c>
      <c r="CI602" s="225">
        <f>AF602</f>
        <v/>
      </c>
      <c r="CJ602" s="225">
        <f>IFERROR(CI602-CH602,"")</f>
        <v/>
      </c>
      <c r="CK602" s="140">
        <f>ROUND(AN602*CC602,-2)</f>
        <v/>
      </c>
      <c r="CL602" s="217">
        <f>CK602/VLOOKUP($T602,'USD Converstion'!$C$7:$D$174,2,FALSE)</f>
        <v/>
      </c>
      <c r="CM602" s="145">
        <f>IF(AD602&gt;X602,1,0)</f>
        <v/>
      </c>
      <c r="CN602" s="225">
        <f>IF(CM602&gt;0,AG602,0)</f>
        <v/>
      </c>
      <c r="CO602" s="225">
        <f>IF(CM602=0,0,AF602)</f>
        <v/>
      </c>
      <c r="CP602" s="146" t="n">
        <v>0</v>
      </c>
      <c r="CQ602" s="147" t="inlineStr">
        <is>
          <t>Regular</t>
        </is>
      </c>
      <c r="CR602" s="225">
        <f>AM602/VLOOKUP(T602,'USD Converstion'!$C$7:$D$174,2,FALSE)</f>
        <v/>
      </c>
      <c r="CS602" s="226">
        <f>AT602</f>
        <v/>
      </c>
      <c r="CT602" s="222" t="n">
        <v>0</v>
      </c>
      <c r="CU602" s="227" t="n"/>
      <c r="CV602" s="145">
        <f>IF(AX602&gt;0,1,0)</f>
        <v/>
      </c>
      <c r="CW602" s="145">
        <f>IF(AY602&gt;0,1,0)</f>
        <v/>
      </c>
      <c r="CX602" s="52" t="n">
        <v>0</v>
      </c>
      <c r="DM602">
        <f>IF(LOWER(T602)="ILS",12,1)*Y602/VLOOKUP($T602,CPC_USDConversion_xlTbl[[Currency2]:[Units/1 USD]],2,FALSE)</f>
        <v/>
      </c>
    </row>
    <row r="603">
      <c r="B603" s="113" t="n">
        <v>116361</v>
      </c>
      <c r="C603" s="113" t="n">
        <v>37474</v>
      </c>
      <c r="D603" s="113" t="n">
        <v>33009</v>
      </c>
      <c r="E603" s="114" t="inlineStr">
        <is>
          <t>Mathieu Geffroy</t>
        </is>
      </c>
      <c r="F603" s="152" t="inlineStr">
        <is>
          <t>Professional Services Consultant</t>
        </is>
      </c>
      <c r="G603" s="113" t="inlineStr">
        <is>
          <t>Professional Services, Europe</t>
        </is>
      </c>
      <c r="H603" s="113" t="inlineStr">
        <is>
          <t>Ian Gander</t>
        </is>
      </c>
      <c r="I603" s="113" t="inlineStr">
        <is>
          <t>Eitan Lugassi (Gilad)</t>
        </is>
      </c>
      <c r="J603" s="114" t="inlineStr">
        <is>
          <t>Sharon Schusheim</t>
        </is>
      </c>
      <c r="K603" s="114" t="inlineStr">
        <is>
          <t>Sharon Schusheim</t>
        </is>
      </c>
      <c r="L603" s="113" t="inlineStr">
        <is>
          <t>Professional Services</t>
        </is>
      </c>
      <c r="M603" s="115" t="n">
        <v>1</v>
      </c>
      <c r="N603" s="151">
        <f>LEFT(CA603,3)</f>
        <v/>
      </c>
      <c r="O603" s="216" t="n">
        <v>43199</v>
      </c>
      <c r="P603" s="118">
        <f>($D$5-O603)/365</f>
        <v/>
      </c>
      <c r="Q603" s="119">
        <f>Q603</f>
        <v/>
      </c>
      <c r="R603" s="52" t="n"/>
      <c r="S603" s="120" t="inlineStr">
        <is>
          <t>France</t>
        </is>
      </c>
      <c r="T603" s="120" t="inlineStr">
        <is>
          <t>EUR</t>
        </is>
      </c>
      <c r="U603" s="120" t="n">
        <v>101000</v>
      </c>
      <c r="V603" s="120" t="n"/>
      <c r="W603" s="120" t="n">
        <v>6214.285714285714</v>
      </c>
      <c r="X603" s="120">
        <f>W603+V603+U603</f>
        <v/>
      </c>
      <c r="Y603" s="121" t="n"/>
      <c r="Z603" s="121" t="n"/>
      <c r="AA603" s="122" t="n"/>
      <c r="AB603" s="122" t="n"/>
      <c r="AC603" s="122" t="n"/>
      <c r="AD603" s="123">
        <f>AC603+AB603+AA603</f>
        <v/>
      </c>
      <c r="AE603" s="124">
        <f>IFERROR(AD603/X603-1,"")</f>
        <v/>
      </c>
      <c r="AF603" s="217">
        <f>IF(LOWER(T603)="ILS",12,1)*X603/VLOOKUP($T603,CPC_USDConversion_xlTbl[[Currency2]:[Units/1 USD]],2,FALSE)</f>
        <v/>
      </c>
      <c r="AG603" s="217">
        <f>IF(LOWER(T603)="ILS",12,1)*AD603/VLOOKUP($T603,CPC_USDConversion_xlTbl[[Currency2]:[Units/1 USD]],2,FALSE)</f>
        <v/>
      </c>
      <c r="AH603" s="126">
        <f>AF603/VLOOKUP($S603,'CP$'!$B$5:$D$74,2,FALSE)</f>
        <v/>
      </c>
      <c r="AI603" s="126">
        <f>AG603/VLOOKUP($S603,'CP$'!$B$5:$D$74,2,FALSE)</f>
        <v/>
      </c>
      <c r="AJ603" s="52" t="n"/>
      <c r="AK603" s="127" t="inlineStr">
        <is>
          <t>Target Bonus</t>
        </is>
      </c>
      <c r="AL603" s="218" t="n">
        <v>6200</v>
      </c>
      <c r="AM603" s="129" t="n">
        <v>6000</v>
      </c>
      <c r="AN603" s="121" t="n"/>
      <c r="AO603" s="130" t="n"/>
      <c r="AP603" s="131">
        <f>IFERROR(AO603/AM603,"")</f>
        <v/>
      </c>
      <c r="AQ603" s="219">
        <f>AO603*CC603</f>
        <v/>
      </c>
      <c r="AR603" s="219" t="n"/>
      <c r="AS603" s="220">
        <f>AQ603-AR603</f>
        <v/>
      </c>
      <c r="AT603" s="217">
        <f>AS603/VLOOKUP($T603,'USD Converstion'!$C$7:$D$174,2,FALSE)</f>
        <v/>
      </c>
      <c r="AU603" s="52" t="n"/>
      <c r="AV603" s="221" t="n">
        <v>43957</v>
      </c>
      <c r="AW603" s="222" t="n">
        <v>11793.72815533981</v>
      </c>
      <c r="AX603" s="222" t="n"/>
      <c r="AY603" s="223" t="n"/>
      <c r="AZ603" s="52" t="n"/>
      <c r="BA603" s="137" t="inlineStr">
        <is>
          <t>December, 2020 - Organization change from JS:T51P to JS:T41P</t>
        </is>
      </c>
      <c r="BB603" s="138" t="inlineStr">
        <is>
          <t xml:space="preserve"> </t>
        </is>
      </c>
      <c r="BC603" s="52" t="n"/>
      <c r="BD603" s="219" t="n">
        <v>71500</v>
      </c>
      <c r="BE603" s="219" t="n"/>
      <c r="BF603" s="219" t="n">
        <v>5500</v>
      </c>
      <c r="BG603" s="120">
        <f>BF603+BE603+BD603</f>
        <v/>
      </c>
      <c r="BH603" s="217">
        <f>IF(LOWER(T603)="ILS",12,1)*BG603/VLOOKUP($T603,CPC_USDConversion_xlTbl[[Currency2]:[Units/1 USD]],2,FALSE)</f>
        <v/>
      </c>
      <c r="BI603" s="224">
        <f>BH603/VLOOKUP($S603,'CP$'!$B$5:$D$74,2,FALSE)</f>
        <v/>
      </c>
      <c r="BJ603" s="140" t="n">
        <v>70000</v>
      </c>
      <c r="BK603" s="140" t="n">
        <v>105000</v>
      </c>
      <c r="BL603" s="141">
        <f>IFERROR(U603/X603,"")</f>
        <v/>
      </c>
      <c r="BM603" s="141">
        <f>IFERROR(V603/X603,"")</f>
        <v/>
      </c>
      <c r="BN603" s="141">
        <f>IFERROR(W603/X603,"")</f>
        <v/>
      </c>
      <c r="BO603" s="141">
        <f>IFERROR(AA603/AD603,"")</f>
        <v/>
      </c>
      <c r="BP603" s="141">
        <f>IFERROR(AB603/AD603,"")</f>
        <v/>
      </c>
      <c r="BQ603" s="141">
        <f>IFERROR(AC603/AD603,"")</f>
        <v/>
      </c>
      <c r="BR603" s="119" t="n">
        <v>3</v>
      </c>
      <c r="BS603" s="119" t="n">
        <v>3</v>
      </c>
      <c r="BT603" s="119" t="n">
        <v>3</v>
      </c>
      <c r="BU603" s="119" t="n"/>
      <c r="BV603" s="119" t="n"/>
      <c r="BW603" s="119" t="n"/>
      <c r="BX603" s="119" t="n"/>
      <c r="BY603" s="119" t="n"/>
      <c r="BZ603" s="119" t="inlineStr">
        <is>
          <t>Employee</t>
        </is>
      </c>
      <c r="CA603" s="142" t="inlineStr">
        <is>
          <t>T41P</t>
        </is>
      </c>
      <c r="CB603" s="131" t="n">
        <v>1</v>
      </c>
      <c r="CC603" s="143">
        <f>IF(P603&gt;1,1,P603)*CB603</f>
        <v/>
      </c>
      <c r="CD603" s="143" t="n"/>
      <c r="CE603" s="222" t="n">
        <v>13528.36</v>
      </c>
      <c r="CF603" s="86" t="n"/>
      <c r="CG603" s="219" t="n">
        <v>77468.29268292684</v>
      </c>
      <c r="CH603" s="217">
        <f>IF(LOWER(T603)="ILS",12,1)*CG603/VLOOKUP($T603,CPC_USDConversion_xlTbl[[Currency2]:[Units/1 USD]],2,FALSE)</f>
        <v/>
      </c>
      <c r="CI603" s="225">
        <f>AF603</f>
        <v/>
      </c>
      <c r="CJ603" s="225">
        <f>IFERROR(CI603-CH603,"")</f>
        <v/>
      </c>
      <c r="CK603" s="140">
        <f>ROUND(AN603*CC603,-2)</f>
        <v/>
      </c>
      <c r="CL603" s="217">
        <f>CK603/VLOOKUP($T603,'USD Converstion'!$C$7:$D$174,2,FALSE)</f>
        <v/>
      </c>
      <c r="CM603" s="145">
        <f>IF(AD603&gt;X603,1,0)</f>
        <v/>
      </c>
      <c r="CN603" s="225">
        <f>IF(CM603&gt;0,AG603,0)</f>
        <v/>
      </c>
      <c r="CO603" s="225">
        <f>IF(CM603=0,0,AF603)</f>
        <v/>
      </c>
      <c r="CP603" s="146" t="n">
        <v>0</v>
      </c>
      <c r="CQ603" s="147" t="inlineStr">
        <is>
          <t>Regular</t>
        </is>
      </c>
      <c r="CR603" s="225">
        <f>AM603/VLOOKUP(T603,'USD Converstion'!$C$7:$D$174,2,FALSE)</f>
        <v/>
      </c>
      <c r="CS603" s="226">
        <f>AT603</f>
        <v/>
      </c>
      <c r="CT603" s="222" t="n">
        <v>0</v>
      </c>
      <c r="CU603" s="227" t="n"/>
      <c r="CV603" s="145">
        <f>IF(AX603&gt;0,1,0)</f>
        <v/>
      </c>
      <c r="CW603" s="145">
        <f>IF(AY603&gt;0,1,0)</f>
        <v/>
      </c>
      <c r="CX603" s="52" t="n">
        <v>0</v>
      </c>
      <c r="DM603">
        <f>IF(LOWER(T603)="ILS",12,1)*Y603/VLOOKUP($T603,CPC_USDConversion_xlTbl[[Currency2]:[Units/1 USD]],2,FALSE)</f>
        <v/>
      </c>
    </row>
    <row r="604">
      <c r="B604" s="113" t="n">
        <v>130748</v>
      </c>
      <c r="C604" s="113" t="n">
        <v>52337</v>
      </c>
      <c r="D604" s="113" t="n">
        <v>106300</v>
      </c>
      <c r="E604" s="114" t="inlineStr">
        <is>
          <t>Uri Fenske</t>
        </is>
      </c>
      <c r="F604" s="152" t="inlineStr">
        <is>
          <t>Professional Services Consultant</t>
        </is>
      </c>
      <c r="G604" s="113" t="inlineStr">
        <is>
          <t>Professional Services, Europe</t>
        </is>
      </c>
      <c r="H604" s="113" t="inlineStr">
        <is>
          <t>Ian Gander</t>
        </is>
      </c>
      <c r="I604" s="113" t="inlineStr">
        <is>
          <t>Eitan Lugassi (Gilad)</t>
        </is>
      </c>
      <c r="J604" s="114" t="inlineStr">
        <is>
          <t>Sharon Schusheim</t>
        </is>
      </c>
      <c r="K604" s="114" t="inlineStr">
        <is>
          <t>Sharon Schusheim</t>
        </is>
      </c>
      <c r="L604" s="113" t="inlineStr">
        <is>
          <t>Professional Services</t>
        </is>
      </c>
      <c r="M604" s="115" t="n">
        <v>1</v>
      </c>
      <c r="N604" s="151">
        <f>LEFT(CA604,3)</f>
        <v/>
      </c>
      <c r="O604" s="216" t="n">
        <v>43101</v>
      </c>
      <c r="P604" s="118">
        <f>($D$5-O604)/365</f>
        <v/>
      </c>
      <c r="Q604" s="119">
        <f>Q604</f>
        <v/>
      </c>
      <c r="R604" s="52" t="n"/>
      <c r="S604" s="120" t="inlineStr">
        <is>
          <t>Germany</t>
        </is>
      </c>
      <c r="T604" s="120" t="inlineStr">
        <is>
          <t>EUR</t>
        </is>
      </c>
      <c r="U604" s="120" t="n">
        <v>114500</v>
      </c>
      <c r="V604" s="120" t="n"/>
      <c r="W604" s="120" t="n">
        <v>7166.666666666666</v>
      </c>
      <c r="X604" s="120">
        <f>W604+V604+U604</f>
        <v/>
      </c>
      <c r="Y604" s="121" t="n"/>
      <c r="Z604" s="121" t="n"/>
      <c r="AA604" s="122" t="n"/>
      <c r="AB604" s="122" t="n"/>
      <c r="AC604" s="122" t="n"/>
      <c r="AD604" s="123">
        <f>AC604+AB604+AA604</f>
        <v/>
      </c>
      <c r="AE604" s="124">
        <f>IFERROR(AD604/X604-1,"")</f>
        <v/>
      </c>
      <c r="AF604" s="217">
        <f>IF(LOWER(T604)="ILS",12,1)*X604/VLOOKUP($T604,CPC_USDConversion_xlTbl[[Currency2]:[Units/1 USD]],2,FALSE)</f>
        <v/>
      </c>
      <c r="AG604" s="217">
        <f>IF(LOWER(T604)="ILS",12,1)*AD604/VLOOKUP($T604,CPC_USDConversion_xlTbl[[Currency2]:[Units/1 USD]],2,FALSE)</f>
        <v/>
      </c>
      <c r="AH604" s="126">
        <f>AF604/VLOOKUP($S604,'CP$'!$B$5:$D$74,2,FALSE)</f>
        <v/>
      </c>
      <c r="AI604" s="126">
        <f>AG604/VLOOKUP($S604,'CP$'!$B$5:$D$74,2,FALSE)</f>
        <v/>
      </c>
      <c r="AJ604" s="52" t="n"/>
      <c r="AK604" s="127" t="inlineStr">
        <is>
          <t>Target Bonus</t>
        </is>
      </c>
      <c r="AL604" s="218" t="n">
        <v>7000</v>
      </c>
      <c r="AM604" s="129" t="n">
        <v>7000</v>
      </c>
      <c r="AN604" s="121" t="n"/>
      <c r="AO604" s="130" t="n"/>
      <c r="AP604" s="131">
        <f>IFERROR(AO604/AM604,"")</f>
        <v/>
      </c>
      <c r="AQ604" s="219">
        <f>AO604*CC604</f>
        <v/>
      </c>
      <c r="AR604" s="219" t="n"/>
      <c r="AS604" s="220">
        <f>AQ604-AR604</f>
        <v/>
      </c>
      <c r="AT604" s="217">
        <f>AS604/VLOOKUP($T604,'USD Converstion'!$C$7:$D$174,2,FALSE)</f>
        <v/>
      </c>
      <c r="AU604" s="52" t="n"/>
      <c r="AV604" s="221" t="n">
        <v>43957</v>
      </c>
      <c r="AW604" s="222" t="n">
        <v>9434.553398058251</v>
      </c>
      <c r="AX604" s="222" t="n"/>
      <c r="AY604" s="223" t="n"/>
      <c r="AZ604" s="52" t="n"/>
      <c r="BA604" s="137" t="inlineStr">
        <is>
          <t>December, 2020 - Organization change from JS:T51P to JS:T41P || November, 2020 - Status change from Employment Status:Employee to Employment Status:ULOA</t>
        </is>
      </c>
      <c r="BB604" s="138" t="inlineStr">
        <is>
          <t xml:space="preserve"> </t>
        </is>
      </c>
      <c r="BC604" s="52" t="n"/>
      <c r="BD604" s="219" t="n">
        <v>80000</v>
      </c>
      <c r="BE604" s="219" t="n"/>
      <c r="BF604" s="219" t="n">
        <v>6000</v>
      </c>
      <c r="BG604" s="120">
        <f>BF604+BE604+BD604</f>
        <v/>
      </c>
      <c r="BH604" s="217">
        <f>IF(LOWER(T604)="ILS",12,1)*BG604/VLOOKUP($T604,CPC_USDConversion_xlTbl[[Currency2]:[Units/1 USD]],2,FALSE)</f>
        <v/>
      </c>
      <c r="BI604" s="224">
        <f>BH604/VLOOKUP($S604,'CP$'!$B$5:$D$74,2,FALSE)</f>
        <v/>
      </c>
      <c r="BJ604" s="140" t="n">
        <v>80000</v>
      </c>
      <c r="BK604" s="140" t="n">
        <v>110000</v>
      </c>
      <c r="BL604" s="141">
        <f>IFERROR(U604/X604,"")</f>
        <v/>
      </c>
      <c r="BM604" s="141">
        <f>IFERROR(V604/X604,"")</f>
        <v/>
      </c>
      <c r="BN604" s="141">
        <f>IFERROR(W604/X604,"")</f>
        <v/>
      </c>
      <c r="BO604" s="141">
        <f>IFERROR(AA604/AD604,"")</f>
        <v/>
      </c>
      <c r="BP604" s="141">
        <f>IFERROR(AB604/AD604,"")</f>
        <v/>
      </c>
      <c r="BQ604" s="141">
        <f>IFERROR(AC604/AD604,"")</f>
        <v/>
      </c>
      <c r="BR604" s="119" t="n">
        <v>3</v>
      </c>
      <c r="BS604" s="119" t="n">
        <v>4</v>
      </c>
      <c r="BT604" s="119" t="n">
        <v>3</v>
      </c>
      <c r="BU604" s="119" t="n"/>
      <c r="BV604" s="119" t="n"/>
      <c r="BW604" s="119" t="n"/>
      <c r="BX604" s="119" t="n"/>
      <c r="BY604" s="119" t="n"/>
      <c r="BZ604" s="119" t="inlineStr">
        <is>
          <t>ULOA</t>
        </is>
      </c>
      <c r="CA604" s="142" t="inlineStr">
        <is>
          <t>T41P</t>
        </is>
      </c>
      <c r="CB604" s="131" t="n">
        <v>0.85</v>
      </c>
      <c r="CC604" s="143">
        <f>IF(P604&gt;1,1,P604)*CB604</f>
        <v/>
      </c>
      <c r="CD604" s="143" t="n"/>
      <c r="CE604" s="222" t="n">
        <v>10774.8</v>
      </c>
      <c r="CF604" s="86" t="n"/>
      <c r="CG604" s="219" t="n">
        <v>88980.48780487805</v>
      </c>
      <c r="CH604" s="217">
        <f>IF(LOWER(T604)="ILS",12,1)*CG604/VLOOKUP($T604,CPC_USDConversion_xlTbl[[Currency2]:[Units/1 USD]],2,FALSE)</f>
        <v/>
      </c>
      <c r="CI604" s="225">
        <f>AF604</f>
        <v/>
      </c>
      <c r="CJ604" s="225">
        <f>IFERROR(CI604-CH604,"")</f>
        <v/>
      </c>
      <c r="CK604" s="140">
        <f>ROUND(AN604*CC604,-2)</f>
        <v/>
      </c>
      <c r="CL604" s="217">
        <f>CK604/VLOOKUP($T604,'USD Converstion'!$C$7:$D$174,2,FALSE)</f>
        <v/>
      </c>
      <c r="CM604" s="145">
        <f>IF(AD604&gt;X604,1,0)</f>
        <v/>
      </c>
      <c r="CN604" s="225">
        <f>IF(CM604&gt;0,AG604,0)</f>
        <v/>
      </c>
      <c r="CO604" s="225">
        <f>IF(CM604=0,0,AF604)</f>
        <v/>
      </c>
      <c r="CP604" s="146" t="n">
        <v>0</v>
      </c>
      <c r="CQ604" s="147" t="inlineStr">
        <is>
          <t>Regular</t>
        </is>
      </c>
      <c r="CR604" s="225">
        <f>AM604/VLOOKUP(T604,'USD Converstion'!$C$7:$D$174,2,FALSE)</f>
        <v/>
      </c>
      <c r="CS604" s="226">
        <f>AT604</f>
        <v/>
      </c>
      <c r="CT604" s="222" t="n">
        <v>0</v>
      </c>
      <c r="CU604" s="227" t="n"/>
      <c r="CV604" s="145">
        <f>IF(AX604&gt;0,1,0)</f>
        <v/>
      </c>
      <c r="CW604" s="145">
        <f>IF(AY604&gt;0,1,0)</f>
        <v/>
      </c>
      <c r="CX604" s="52" t="n">
        <v>0</v>
      </c>
      <c r="DM604">
        <f>IF(LOWER(T604)="ILS",12,1)*Y604/VLOOKUP($T604,CPC_USDConversion_xlTbl[[Currency2]:[Units/1 USD]],2,FALSE)</f>
        <v/>
      </c>
    </row>
    <row r="605">
      <c r="B605" s="113" t="n">
        <v>107432</v>
      </c>
      <c r="C605" s="113" t="n">
        <v>96022</v>
      </c>
      <c r="D605" s="113" t="n">
        <v>42652</v>
      </c>
      <c r="E605" s="114" t="inlineStr">
        <is>
          <t>Abraham Mathai</t>
        </is>
      </c>
      <c r="F605" s="152" t="inlineStr">
        <is>
          <t>Professional Services Consultant</t>
        </is>
      </c>
      <c r="G605" s="113" t="inlineStr">
        <is>
          <t>Professional Services APAC</t>
        </is>
      </c>
      <c r="H605" s="113" t="inlineStr">
        <is>
          <t>Richard Woodland</t>
        </is>
      </c>
      <c r="I605" s="113" t="inlineStr">
        <is>
          <t>Eitan Lugassi (Gilad)</t>
        </is>
      </c>
      <c r="J605" s="114" t="inlineStr">
        <is>
          <t>Sharon Schusheim</t>
        </is>
      </c>
      <c r="K605" s="114" t="inlineStr">
        <is>
          <t>Sharon Schusheim</t>
        </is>
      </c>
      <c r="L605" s="113" t="inlineStr">
        <is>
          <t>Professional Services</t>
        </is>
      </c>
      <c r="M605" s="115" t="n">
        <v>1</v>
      </c>
      <c r="N605" s="151">
        <f>LEFT(CA605,3)</f>
        <v/>
      </c>
      <c r="O605" s="216" t="n">
        <v>44025</v>
      </c>
      <c r="P605" s="118">
        <f>($D$5-O605)/365</f>
        <v/>
      </c>
      <c r="Q605" s="119">
        <f>Q605</f>
        <v/>
      </c>
      <c r="R605" s="52" t="n"/>
      <c r="S605" s="120" t="inlineStr">
        <is>
          <t>India</t>
        </is>
      </c>
      <c r="T605" s="120" t="inlineStr">
        <is>
          <t>INR</t>
        </is>
      </c>
      <c r="U605" s="120" t="n">
        <v>2009500</v>
      </c>
      <c r="V605" s="120" t="n"/>
      <c r="W605" s="120" t="n"/>
      <c r="X605" s="120">
        <f>W605+V605+U605</f>
        <v/>
      </c>
      <c r="Y605" s="121" t="n"/>
      <c r="Z605" s="121" t="n"/>
      <c r="AA605" s="122" t="n"/>
      <c r="AB605" s="122" t="n"/>
      <c r="AC605" s="122" t="n"/>
      <c r="AD605" s="123">
        <f>AC605+AB605+AA605</f>
        <v/>
      </c>
      <c r="AE605" s="124">
        <f>IFERROR(AD605/X605-1,"")</f>
        <v/>
      </c>
      <c r="AF605" s="217">
        <f>IF(LOWER(T605)="ILS",12,1)*X605/VLOOKUP($T605,CPC_USDConversion_xlTbl[[Currency2]:[Units/1 USD]],2,FALSE)</f>
        <v/>
      </c>
      <c r="AG605" s="217">
        <f>IF(LOWER(T605)="ILS",12,1)*AD605/VLOOKUP($T605,CPC_USDConversion_xlTbl[[Currency2]:[Units/1 USD]],2,FALSE)</f>
        <v/>
      </c>
      <c r="AH605" s="126">
        <f>AF605/VLOOKUP($S605,'CP$'!$B$5:$D$74,2,FALSE)</f>
        <v/>
      </c>
      <c r="AI605" s="126">
        <f>AG605/VLOOKUP($S605,'CP$'!$B$5:$D$74,2,FALSE)</f>
        <v/>
      </c>
      <c r="AJ605" s="52" t="n"/>
      <c r="AK605" s="127" t="inlineStr">
        <is>
          <t>Regular</t>
        </is>
      </c>
      <c r="AL605" s="218" t="n"/>
      <c r="AM605" s="129" t="n"/>
      <c r="AN605" s="121" t="n"/>
      <c r="AO605" s="130" t="n"/>
      <c r="AP605" s="131">
        <f>IFERROR(AO605/AM605,"")</f>
        <v/>
      </c>
      <c r="AQ605" s="219">
        <f>AO605*CC605</f>
        <v/>
      </c>
      <c r="AR605" s="219" t="n"/>
      <c r="AS605" s="220">
        <f>AQ605-AR605</f>
        <v/>
      </c>
      <c r="AT605" s="217">
        <f>AS605/VLOOKUP($T605,'USD Converstion'!$C$7:$D$174,2,FALSE)</f>
        <v/>
      </c>
      <c r="AU605" s="52" t="n"/>
      <c r="AV605" s="221" t="n"/>
      <c r="AW605" s="222" t="n"/>
      <c r="AX605" s="222" t="n"/>
      <c r="AY605" s="223" t="n"/>
      <c r="AZ605" s="52" t="n"/>
      <c r="BA605" s="137" t="n"/>
      <c r="BB605" s="138" t="inlineStr">
        <is>
          <t xml:space="preserve"> </t>
        </is>
      </c>
      <c r="BC605" s="52" t="n"/>
      <c r="BD605" s="219" t="n"/>
      <c r="BE605" s="219" t="n"/>
      <c r="BF605" s="219" t="n"/>
      <c r="BG605" s="120">
        <f>BF605+BE605+BD605</f>
        <v/>
      </c>
      <c r="BH605" s="217">
        <f>IF(LOWER(T605)="ILS",12,1)*BG605/VLOOKUP($T605,CPC_USDConversion_xlTbl[[Currency2]:[Units/1 USD]],2,FALSE)</f>
        <v/>
      </c>
      <c r="BI605" s="224">
        <f>BH605/VLOOKUP($S605,'CP$'!$B$5:$D$74,2,FALSE)</f>
        <v/>
      </c>
      <c r="BJ605" s="140" t="n">
        <v>900000</v>
      </c>
      <c r="BK605" s="140" t="n">
        <v>1800000</v>
      </c>
      <c r="BL605" s="141">
        <f>IFERROR(U605/X605,"")</f>
        <v/>
      </c>
      <c r="BM605" s="141">
        <f>IFERROR(V605/X605,"")</f>
        <v/>
      </c>
      <c r="BN605" s="141">
        <f>IFERROR(W605/X605,"")</f>
        <v/>
      </c>
      <c r="BO605" s="141">
        <f>IFERROR(AA605/AD605,"")</f>
        <v/>
      </c>
      <c r="BP605" s="141">
        <f>IFERROR(AB605/AD605,"")</f>
        <v/>
      </c>
      <c r="BQ605" s="141">
        <f>IFERROR(AC605/AD605,"")</f>
        <v/>
      </c>
      <c r="BR605" s="119" t="n"/>
      <c r="BS605" s="119" t="n"/>
      <c r="BT605" s="119" t="n"/>
      <c r="BU605" s="119" t="n"/>
      <c r="BV605" s="119" t="n"/>
      <c r="BW605" s="119" t="n"/>
      <c r="BX605" s="119" t="n"/>
      <c r="BY605" s="119" t="n"/>
      <c r="BZ605" s="119" t="inlineStr">
        <is>
          <t>Employee</t>
        </is>
      </c>
      <c r="CA605" s="142" t="inlineStr">
        <is>
          <t>T51P</t>
        </is>
      </c>
      <c r="CB605" s="131" t="n">
        <v>1</v>
      </c>
      <c r="CC605" s="143">
        <f>IF(P605&gt;1,1,P605)*CB605</f>
        <v/>
      </c>
      <c r="CD605" s="143" t="n"/>
      <c r="CE605" s="222" t="n"/>
      <c r="CF605" s="86" t="n"/>
      <c r="CG605" s="219" t="n">
        <v>1561175.609756098</v>
      </c>
      <c r="CH605" s="217">
        <f>IF(LOWER(T605)="ILS",12,1)*CG605/VLOOKUP($T605,CPC_USDConversion_xlTbl[[Currency2]:[Units/1 USD]],2,FALSE)</f>
        <v/>
      </c>
      <c r="CI605" s="225">
        <f>AF605</f>
        <v/>
      </c>
      <c r="CJ605" s="225">
        <f>IFERROR(CI605-CH605,"")</f>
        <v/>
      </c>
      <c r="CK605" s="140">
        <f>ROUND(AN605*CC605,-2)</f>
        <v/>
      </c>
      <c r="CL605" s="217">
        <f>CK605/VLOOKUP($T605,'USD Converstion'!$C$7:$D$174,2,FALSE)</f>
        <v/>
      </c>
      <c r="CM605" s="145">
        <f>IF(AD605&gt;X605,1,0)</f>
        <v/>
      </c>
      <c r="CN605" s="225">
        <f>IF(CM605&gt;0,AG605,0)</f>
        <v/>
      </c>
      <c r="CO605" s="225">
        <f>IF(CM605=0,0,AF605)</f>
        <v/>
      </c>
      <c r="CP605" s="146" t="n">
        <v>0</v>
      </c>
      <c r="CQ605" s="147" t="inlineStr">
        <is>
          <t>Regular</t>
        </is>
      </c>
      <c r="CR605" s="225">
        <f>AM605/VLOOKUP(T605,'USD Converstion'!$C$7:$D$174,2,FALSE)</f>
        <v/>
      </c>
      <c r="CS605" s="226">
        <f>AT605</f>
        <v/>
      </c>
      <c r="CT605" s="222" t="n">
        <v>0</v>
      </c>
      <c r="CU605" s="227" t="n"/>
      <c r="CV605" s="145">
        <f>IF(AX605&gt;0,1,0)</f>
        <v/>
      </c>
      <c r="CW605" s="145">
        <f>IF(AY605&gt;0,1,0)</f>
        <v/>
      </c>
      <c r="CX605" s="52" t="n">
        <v>0</v>
      </c>
      <c r="DM605">
        <f>IF(LOWER(T605)="ILS",12,1)*Y605/VLOOKUP($T605,CPC_USDConversion_xlTbl[[Currency2]:[Units/1 USD]],2,FALSE)</f>
        <v/>
      </c>
    </row>
    <row r="606">
      <c r="B606" s="113" t="n">
        <v>104542</v>
      </c>
      <c r="C606" s="113" t="n">
        <v>46820</v>
      </c>
      <c r="D606" s="113" t="n">
        <v>97309</v>
      </c>
      <c r="E606" s="114" t="inlineStr">
        <is>
          <t>Anjana Milinda</t>
        </is>
      </c>
      <c r="F606" s="152" t="inlineStr">
        <is>
          <t>Professional Services Consultant</t>
        </is>
      </c>
      <c r="G606" s="113" t="inlineStr">
        <is>
          <t>Professional Services, Europe</t>
        </is>
      </c>
      <c r="H606" s="113" t="inlineStr">
        <is>
          <t>Ian Gander</t>
        </is>
      </c>
      <c r="I606" s="113" t="inlineStr">
        <is>
          <t>Eitan Lugassi (Gilad)</t>
        </is>
      </c>
      <c r="J606" s="114" t="inlineStr">
        <is>
          <t>Sharon Schusheim</t>
        </is>
      </c>
      <c r="K606" s="114" t="inlineStr">
        <is>
          <t>Sharon Schusheim</t>
        </is>
      </c>
      <c r="L606" s="113" t="inlineStr">
        <is>
          <t>Professional Services</t>
        </is>
      </c>
      <c r="M606" s="115" t="n">
        <v>1</v>
      </c>
      <c r="N606" s="151">
        <f>LEFT(CA606,3)</f>
        <v/>
      </c>
      <c r="O606" s="216" t="n">
        <v>43753</v>
      </c>
      <c r="P606" s="118">
        <f>($D$5-O606)/365</f>
        <v/>
      </c>
      <c r="Q606" s="119">
        <f>Q606</f>
        <v/>
      </c>
      <c r="R606" s="52" t="n"/>
      <c r="S606" s="120" t="inlineStr">
        <is>
          <t>Great Britain</t>
        </is>
      </c>
      <c r="T606" s="120" t="inlineStr">
        <is>
          <t>GBP</t>
        </is>
      </c>
      <c r="U606" s="120" t="n">
        <v>105125</v>
      </c>
      <c r="V606" s="120" t="n"/>
      <c r="W606" s="120" t="n">
        <v>8595.238095238095</v>
      </c>
      <c r="X606" s="120">
        <f>W606+V606+U606</f>
        <v/>
      </c>
      <c r="Y606" s="121" t="n"/>
      <c r="Z606" s="121" t="n"/>
      <c r="AA606" s="122" t="n"/>
      <c r="AB606" s="122" t="n"/>
      <c r="AC606" s="122" t="n"/>
      <c r="AD606" s="123">
        <f>AC606+AB606+AA606</f>
        <v/>
      </c>
      <c r="AE606" s="124">
        <f>IFERROR(AD606/X606-1,"")</f>
        <v/>
      </c>
      <c r="AF606" s="217">
        <f>IF(LOWER(T606)="ILS",12,1)*X606/VLOOKUP($T606,CPC_USDConversion_xlTbl[[Currency2]:[Units/1 USD]],2,FALSE)</f>
        <v/>
      </c>
      <c r="AG606" s="217">
        <f>IF(LOWER(T606)="ILS",12,1)*AD606/VLOOKUP($T606,CPC_USDConversion_xlTbl[[Currency2]:[Units/1 USD]],2,FALSE)</f>
        <v/>
      </c>
      <c r="AH606" s="126">
        <f>AF606/VLOOKUP($S606,'CP$'!$B$5:$D$74,2,FALSE)</f>
        <v/>
      </c>
      <c r="AI606" s="126">
        <f>AG606/VLOOKUP($S606,'CP$'!$B$5:$D$74,2,FALSE)</f>
        <v/>
      </c>
      <c r="AJ606" s="52" t="n"/>
      <c r="AK606" s="127" t="inlineStr">
        <is>
          <t>Target Bonus</t>
        </is>
      </c>
      <c r="AL606" s="218" t="n"/>
      <c r="AM606" s="129" t="n">
        <v>8500</v>
      </c>
      <c r="AN606" s="121" t="n"/>
      <c r="AO606" s="130" t="n"/>
      <c r="AP606" s="131">
        <f>IFERROR(AO606/AM606,"")</f>
        <v/>
      </c>
      <c r="AQ606" s="219">
        <f>AO606*CC606</f>
        <v/>
      </c>
      <c r="AR606" s="219" t="n"/>
      <c r="AS606" s="220">
        <f>AQ606-AR606</f>
        <v/>
      </c>
      <c r="AT606" s="217">
        <f>AS606/VLOOKUP($T606,'USD Converstion'!$C$7:$D$174,2,FALSE)</f>
        <v/>
      </c>
      <c r="AU606" s="52" t="n"/>
      <c r="AV606" s="221" t="n">
        <v>43768</v>
      </c>
      <c r="AW606" s="222" t="n">
        <v>19584.26213592233</v>
      </c>
      <c r="AX606" s="222" t="n"/>
      <c r="AY606" s="223" t="n"/>
      <c r="AZ606" s="52" t="n"/>
      <c r="BA606" s="137" t="inlineStr">
        <is>
          <t>April, 2020 - Organization change from Team:Ian Gander - Short Term Engagements Europe to Team:Ian Gander - Professional Services, Europe</t>
        </is>
      </c>
      <c r="BB606" s="138" t="inlineStr">
        <is>
          <t xml:space="preserve"> </t>
        </is>
      </c>
      <c r="BC606" s="52" t="n"/>
      <c r="BD606" s="219" t="n">
        <v>76500</v>
      </c>
      <c r="BE606" s="219" t="n"/>
      <c r="BF606" s="219" t="n">
        <v>8500</v>
      </c>
      <c r="BG606" s="120">
        <f>BF606+BE606+BD606</f>
        <v/>
      </c>
      <c r="BH606" s="217">
        <f>IF(LOWER(T606)="ILS",12,1)*BG606/VLOOKUP($T606,CPC_USDConversion_xlTbl[[Currency2]:[Units/1 USD]],2,FALSE)</f>
        <v/>
      </c>
      <c r="BI606" s="224">
        <f>BH606/VLOOKUP($S606,'CP$'!$B$5:$D$74,2,FALSE)</f>
        <v/>
      </c>
      <c r="BJ606" s="140" t="n">
        <v>65000</v>
      </c>
      <c r="BK606" s="140" t="n">
        <v>105000</v>
      </c>
      <c r="BL606" s="141">
        <f>IFERROR(U606/X606,"")</f>
        <v/>
      </c>
      <c r="BM606" s="141">
        <f>IFERROR(V606/X606,"")</f>
        <v/>
      </c>
      <c r="BN606" s="141">
        <f>IFERROR(W606/X606,"")</f>
        <v/>
      </c>
      <c r="BO606" s="141">
        <f>IFERROR(AA606/AD606,"")</f>
        <v/>
      </c>
      <c r="BP606" s="141">
        <f>IFERROR(AB606/AD606,"")</f>
        <v/>
      </c>
      <c r="BQ606" s="141">
        <f>IFERROR(AC606/AD606,"")</f>
        <v/>
      </c>
      <c r="BR606" s="119" t="n"/>
      <c r="BS606" s="119" t="n"/>
      <c r="BT606" s="119" t="n">
        <v>3</v>
      </c>
      <c r="BU606" s="119" t="n"/>
      <c r="BV606" s="119" t="n"/>
      <c r="BW606" s="119" t="n"/>
      <c r="BX606" s="119" t="n"/>
      <c r="BY606" s="119" t="n"/>
      <c r="BZ606" s="119" t="inlineStr">
        <is>
          <t>Employee</t>
        </is>
      </c>
      <c r="CA606" s="142" t="inlineStr">
        <is>
          <t>T41P</t>
        </is>
      </c>
      <c r="CB606" s="131" t="n">
        <v>1</v>
      </c>
      <c r="CC606" s="143">
        <f>IF(P606&gt;1,1,P606)*CB606</f>
        <v/>
      </c>
      <c r="CD606" s="143" t="n"/>
      <c r="CE606" s="222" t="n">
        <v>15922.76</v>
      </c>
      <c r="CF606" s="86" t="n"/>
      <c r="CG606" s="219" t="n">
        <v>83126.82926829268</v>
      </c>
      <c r="CH606" s="217">
        <f>IF(LOWER(T606)="ILS",12,1)*CG606/VLOOKUP($T606,CPC_USDConversion_xlTbl[[Currency2]:[Units/1 USD]],2,FALSE)</f>
        <v/>
      </c>
      <c r="CI606" s="225">
        <f>AF606</f>
        <v/>
      </c>
      <c r="CJ606" s="225">
        <f>IFERROR(CI606-CH606,"")</f>
        <v/>
      </c>
      <c r="CK606" s="140">
        <f>ROUND(AN606*CC606,-2)</f>
        <v/>
      </c>
      <c r="CL606" s="217">
        <f>CK606/VLOOKUP($T606,'USD Converstion'!$C$7:$D$174,2,FALSE)</f>
        <v/>
      </c>
      <c r="CM606" s="145">
        <f>IF(AD606&gt;X606,1,0)</f>
        <v/>
      </c>
      <c r="CN606" s="225">
        <f>IF(CM606&gt;0,AG606,0)</f>
        <v/>
      </c>
      <c r="CO606" s="225">
        <f>IF(CM606=0,0,AF606)</f>
        <v/>
      </c>
      <c r="CP606" s="146" t="n">
        <v>0</v>
      </c>
      <c r="CQ606" s="147" t="inlineStr">
        <is>
          <t>Regular</t>
        </is>
      </c>
      <c r="CR606" s="225">
        <f>AM606/VLOOKUP(T606,'USD Converstion'!$C$7:$D$174,2,FALSE)</f>
        <v/>
      </c>
      <c r="CS606" s="226">
        <f>AT606</f>
        <v/>
      </c>
      <c r="CT606" s="222" t="n">
        <v>0</v>
      </c>
      <c r="CU606" s="227" t="n"/>
      <c r="CV606" s="145">
        <f>IF(AX606&gt;0,1,0)</f>
        <v/>
      </c>
      <c r="CW606" s="145">
        <f>IF(AY606&gt;0,1,0)</f>
        <v/>
      </c>
      <c r="CX606" s="52" t="n">
        <v>0</v>
      </c>
      <c r="DM606">
        <f>IF(LOWER(T606)="ILS",12,1)*Y606/VLOOKUP($T606,CPC_USDConversion_xlTbl[[Currency2]:[Units/1 USD]],2,FALSE)</f>
        <v/>
      </c>
    </row>
    <row r="607">
      <c r="B607" s="113" t="n">
        <v>109133</v>
      </c>
      <c r="C607" s="113" t="n">
        <v>105172</v>
      </c>
      <c r="D607" s="113" t="n">
        <v>79825</v>
      </c>
      <c r="E607" s="114" t="inlineStr">
        <is>
          <t>Anthony Joubaire</t>
        </is>
      </c>
      <c r="F607" s="152" t="inlineStr">
        <is>
          <t>Professional Services Consultant</t>
        </is>
      </c>
      <c r="G607" s="113" t="inlineStr">
        <is>
          <t>Professional Services, Europe</t>
        </is>
      </c>
      <c r="H607" s="113" t="inlineStr">
        <is>
          <t>Ian Gander</t>
        </is>
      </c>
      <c r="I607" s="113" t="inlineStr">
        <is>
          <t>Eitan Lugassi (Gilad)</t>
        </is>
      </c>
      <c r="J607" s="114" t="inlineStr">
        <is>
          <t>Sharon Schusheim</t>
        </is>
      </c>
      <c r="K607" s="114" t="inlineStr">
        <is>
          <t>Sharon Schusheim</t>
        </is>
      </c>
      <c r="L607" s="113" t="inlineStr">
        <is>
          <t>Professional Services</t>
        </is>
      </c>
      <c r="M607" s="115" t="n">
        <v>1</v>
      </c>
      <c r="N607" s="151">
        <f>LEFT(CA607,3)</f>
        <v/>
      </c>
      <c r="O607" s="216" t="n">
        <v>43627</v>
      </c>
      <c r="P607" s="118">
        <f>($D$5-O607)/365</f>
        <v/>
      </c>
      <c r="Q607" s="119">
        <f>Q607</f>
        <v/>
      </c>
      <c r="R607" s="52" t="n"/>
      <c r="S607" s="120" t="inlineStr">
        <is>
          <t>France</t>
        </is>
      </c>
      <c r="T607" s="120" t="inlineStr">
        <is>
          <t>EUR</t>
        </is>
      </c>
      <c r="U607" s="120" t="n">
        <v>108875</v>
      </c>
      <c r="V607" s="120" t="n"/>
      <c r="W607" s="120" t="n">
        <v>7642.857142857142</v>
      </c>
      <c r="X607" s="120">
        <f>W607+V607+U607</f>
        <v/>
      </c>
      <c r="Y607" s="121" t="n"/>
      <c r="Z607" s="121" t="n"/>
      <c r="AA607" s="122" t="n"/>
      <c r="AB607" s="122" t="n"/>
      <c r="AC607" s="122" t="n"/>
      <c r="AD607" s="123">
        <f>AC607+AB607+AA607</f>
        <v/>
      </c>
      <c r="AE607" s="124">
        <f>IFERROR(AD607/X607-1,"")</f>
        <v/>
      </c>
      <c r="AF607" s="217">
        <f>IF(LOWER(T607)="ILS",12,1)*X607/VLOOKUP($T607,CPC_USDConversion_xlTbl[[Currency2]:[Units/1 USD]],2,FALSE)</f>
        <v/>
      </c>
      <c r="AG607" s="217">
        <f>IF(LOWER(T607)="ILS",12,1)*AD607/VLOOKUP($T607,CPC_USDConversion_xlTbl[[Currency2]:[Units/1 USD]],2,FALSE)</f>
        <v/>
      </c>
      <c r="AH607" s="126">
        <f>AF607/VLOOKUP($S607,'CP$'!$B$5:$D$74,2,FALSE)</f>
        <v/>
      </c>
      <c r="AI607" s="126">
        <f>AG607/VLOOKUP($S607,'CP$'!$B$5:$D$74,2,FALSE)</f>
        <v/>
      </c>
      <c r="AJ607" s="52" t="n"/>
      <c r="AK607" s="127" t="inlineStr">
        <is>
          <t>Target Bonus</t>
        </is>
      </c>
      <c r="AL607" s="218" t="n">
        <v>3893.150684931507</v>
      </c>
      <c r="AM607" s="129" t="n">
        <v>7500</v>
      </c>
      <c r="AN607" s="121" t="n"/>
      <c r="AO607" s="130" t="n"/>
      <c r="AP607" s="131">
        <f>IFERROR(AO607/AM607,"")</f>
        <v/>
      </c>
      <c r="AQ607" s="219">
        <f>AO607*CC607</f>
        <v/>
      </c>
      <c r="AR607" s="219" t="n"/>
      <c r="AS607" s="220">
        <f>AQ607-AR607</f>
        <v/>
      </c>
      <c r="AT607" s="217">
        <f>AS607/VLOOKUP($T607,'USD Converstion'!$C$7:$D$174,2,FALSE)</f>
        <v/>
      </c>
      <c r="AU607" s="52" t="n"/>
      <c r="AV607" s="221" t="n">
        <v>43957</v>
      </c>
      <c r="AW607" s="222" t="n">
        <v>11793.72815533981</v>
      </c>
      <c r="AX607" s="222" t="n"/>
      <c r="AY607" s="223" t="n"/>
      <c r="AZ607" s="52" t="n"/>
      <c r="BA607" s="137" t="n"/>
      <c r="BB607" s="138" t="inlineStr">
        <is>
          <t xml:space="preserve"> </t>
        </is>
      </c>
      <c r="BC607" s="52" t="n"/>
      <c r="BD607" s="219" t="n">
        <v>78000</v>
      </c>
      <c r="BE607" s="219" t="n"/>
      <c r="BF607" s="219" t="n">
        <v>7000</v>
      </c>
      <c r="BG607" s="120">
        <f>BF607+BE607+BD607</f>
        <v/>
      </c>
      <c r="BH607" s="217">
        <f>IF(LOWER(T607)="ILS",12,1)*BG607/VLOOKUP($T607,CPC_USDConversion_xlTbl[[Currency2]:[Units/1 USD]],2,FALSE)</f>
        <v/>
      </c>
      <c r="BI607" s="224">
        <f>BH607/VLOOKUP($S607,'CP$'!$B$5:$D$74,2,FALSE)</f>
        <v/>
      </c>
      <c r="BJ607" s="140" t="n">
        <v>70000</v>
      </c>
      <c r="BK607" s="140" t="n">
        <v>105000</v>
      </c>
      <c r="BL607" s="141">
        <f>IFERROR(U607/X607,"")</f>
        <v/>
      </c>
      <c r="BM607" s="141">
        <f>IFERROR(V607/X607,"")</f>
        <v/>
      </c>
      <c r="BN607" s="141">
        <f>IFERROR(W607/X607,"")</f>
        <v/>
      </c>
      <c r="BO607" s="141">
        <f>IFERROR(AA607/AD607,"")</f>
        <v/>
      </c>
      <c r="BP607" s="141">
        <f>IFERROR(AB607/AD607,"")</f>
        <v/>
      </c>
      <c r="BQ607" s="141">
        <f>IFERROR(AC607/AD607,"")</f>
        <v/>
      </c>
      <c r="BR607" s="119" t="n"/>
      <c r="BS607" s="119" t="n">
        <v>3</v>
      </c>
      <c r="BT607" s="119" t="n">
        <v>5</v>
      </c>
      <c r="BU607" s="119" t="n"/>
      <c r="BV607" s="119" t="n"/>
      <c r="BW607" s="119" t="n"/>
      <c r="BX607" s="119" t="n"/>
      <c r="BY607" s="119" t="n"/>
      <c r="BZ607" s="119" t="inlineStr">
        <is>
          <t>Employee</t>
        </is>
      </c>
      <c r="CA607" s="142" t="inlineStr">
        <is>
          <t>T41P</t>
        </is>
      </c>
      <c r="CB607" s="131" t="n">
        <v>1</v>
      </c>
      <c r="CC607" s="143">
        <f>IF(P607&gt;1,1,P607)*CB607</f>
        <v/>
      </c>
      <c r="CD607" s="143" t="n"/>
      <c r="CE607" s="222" t="n">
        <v>13528.36</v>
      </c>
      <c r="CF607" s="86" t="n"/>
      <c r="CG607" s="219" t="n">
        <v>85078.04878048781</v>
      </c>
      <c r="CH607" s="217">
        <f>IF(LOWER(T607)="ILS",12,1)*CG607/VLOOKUP($T607,CPC_USDConversion_xlTbl[[Currency2]:[Units/1 USD]],2,FALSE)</f>
        <v/>
      </c>
      <c r="CI607" s="225">
        <f>AF607</f>
        <v/>
      </c>
      <c r="CJ607" s="225">
        <f>IFERROR(CI607-CH607,"")</f>
        <v/>
      </c>
      <c r="CK607" s="140">
        <f>ROUND(AN607*CC607,-2)</f>
        <v/>
      </c>
      <c r="CL607" s="217">
        <f>CK607/VLOOKUP($T607,'USD Converstion'!$C$7:$D$174,2,FALSE)</f>
        <v/>
      </c>
      <c r="CM607" s="145">
        <f>IF(AD607&gt;X607,1,0)</f>
        <v/>
      </c>
      <c r="CN607" s="225">
        <f>IF(CM607&gt;0,AG607,0)</f>
        <v/>
      </c>
      <c r="CO607" s="225">
        <f>IF(CM607=0,0,AF607)</f>
        <v/>
      </c>
      <c r="CP607" s="146" t="n">
        <v>0</v>
      </c>
      <c r="CQ607" s="147" t="inlineStr">
        <is>
          <t>Regular</t>
        </is>
      </c>
      <c r="CR607" s="225">
        <f>AM607/VLOOKUP(T607,'USD Converstion'!$C$7:$D$174,2,FALSE)</f>
        <v/>
      </c>
      <c r="CS607" s="226">
        <f>AT607</f>
        <v/>
      </c>
      <c r="CT607" s="222" t="n">
        <v>0</v>
      </c>
      <c r="CU607" s="227" t="n"/>
      <c r="CV607" s="145">
        <f>IF(AX607&gt;0,1,0)</f>
        <v/>
      </c>
      <c r="CW607" s="145">
        <f>IF(AY607&gt;0,1,0)</f>
        <v/>
      </c>
      <c r="CX607" s="52" t="n">
        <v>0</v>
      </c>
      <c r="DM607">
        <f>IF(LOWER(T607)="ILS",12,1)*Y607/VLOOKUP($T607,CPC_USDConversion_xlTbl[[Currency2]:[Units/1 USD]],2,FALSE)</f>
        <v/>
      </c>
    </row>
    <row r="608">
      <c r="B608" s="113" t="n">
        <v>127464</v>
      </c>
      <c r="C608" s="113" t="n">
        <v>94245</v>
      </c>
      <c r="D608" s="113" t="n">
        <v>65732</v>
      </c>
      <c r="E608" s="114" t="inlineStr">
        <is>
          <t>Brun Von Der Goenne</t>
        </is>
      </c>
      <c r="F608" s="152" t="inlineStr">
        <is>
          <t>Professional Services Consultant</t>
        </is>
      </c>
      <c r="G608" s="113" t="inlineStr">
        <is>
          <t>Professional Services, Europe</t>
        </is>
      </c>
      <c r="H608" s="113" t="inlineStr">
        <is>
          <t>Ian Gander</t>
        </is>
      </c>
      <c r="I608" s="113" t="inlineStr">
        <is>
          <t>Eitan Lugassi (Gilad)</t>
        </is>
      </c>
      <c r="J608" s="114" t="inlineStr">
        <is>
          <t>Sharon Schusheim</t>
        </is>
      </c>
      <c r="K608" s="114" t="inlineStr">
        <is>
          <t>Sharon Schusheim</t>
        </is>
      </c>
      <c r="L608" s="113" t="inlineStr">
        <is>
          <t>Professional Services</t>
        </is>
      </c>
      <c r="M608" s="115" t="n">
        <v>1</v>
      </c>
      <c r="N608" s="151">
        <f>LEFT(CA608,3)</f>
        <v/>
      </c>
      <c r="O608" s="216" t="n">
        <v>42522</v>
      </c>
      <c r="P608" s="118">
        <f>($D$5-O608)/365</f>
        <v/>
      </c>
      <c r="Q608" s="119">
        <f>Q608</f>
        <v/>
      </c>
      <c r="R608" s="52" t="n"/>
      <c r="S608" s="120" t="inlineStr">
        <is>
          <t>Germany</t>
        </is>
      </c>
      <c r="T608" s="120" t="inlineStr">
        <is>
          <t>EUR</t>
        </is>
      </c>
      <c r="U608" s="120" t="n">
        <v>100750</v>
      </c>
      <c r="V608" s="120" t="n"/>
      <c r="W608" s="120" t="n">
        <v>6690.47619047619</v>
      </c>
      <c r="X608" s="120">
        <f>W608+V608+U608</f>
        <v/>
      </c>
      <c r="Y608" s="121" t="n"/>
      <c r="Z608" s="121" t="n"/>
      <c r="AA608" s="122" t="n"/>
      <c r="AB608" s="122" t="n"/>
      <c r="AC608" s="122" t="n"/>
      <c r="AD608" s="123">
        <f>AC608+AB608+AA608</f>
        <v/>
      </c>
      <c r="AE608" s="124">
        <f>IFERROR(AD608/X608-1,"")</f>
        <v/>
      </c>
      <c r="AF608" s="217">
        <f>IF(LOWER(T608)="ILS",12,1)*X608/VLOOKUP($T608,CPC_USDConversion_xlTbl[[Currency2]:[Units/1 USD]],2,FALSE)</f>
        <v/>
      </c>
      <c r="AG608" s="217">
        <f>IF(LOWER(T608)="ILS",12,1)*AD608/VLOOKUP($T608,CPC_USDConversion_xlTbl[[Currency2]:[Units/1 USD]],2,FALSE)</f>
        <v/>
      </c>
      <c r="AH608" s="126">
        <f>AF608/VLOOKUP($S608,'CP$'!$B$5:$D$74,2,FALSE)</f>
        <v/>
      </c>
      <c r="AI608" s="126">
        <f>AG608/VLOOKUP($S608,'CP$'!$B$5:$D$74,2,FALSE)</f>
        <v/>
      </c>
      <c r="AJ608" s="52" t="n"/>
      <c r="AK608" s="127" t="inlineStr">
        <is>
          <t>Target Bonus</t>
        </is>
      </c>
      <c r="AL608" s="218" t="n">
        <v>6000</v>
      </c>
      <c r="AM608" s="129" t="n">
        <v>6500</v>
      </c>
      <c r="AN608" s="121" t="n"/>
      <c r="AO608" s="130" t="n"/>
      <c r="AP608" s="131">
        <f>IFERROR(AO608/AM608,"")</f>
        <v/>
      </c>
      <c r="AQ608" s="219">
        <f>AO608*CC608</f>
        <v/>
      </c>
      <c r="AR608" s="219" t="n"/>
      <c r="AS608" s="220">
        <f>AQ608-AR608</f>
        <v/>
      </c>
      <c r="AT608" s="217">
        <f>AS608/VLOOKUP($T608,'USD Converstion'!$C$7:$D$174,2,FALSE)</f>
        <v/>
      </c>
      <c r="AU608" s="52" t="n"/>
      <c r="AV608" s="221" t="n">
        <v>43957</v>
      </c>
      <c r="AW608" s="222" t="n">
        <v>15691.49514563107</v>
      </c>
      <c r="AX608" s="222" t="n"/>
      <c r="AY608" s="223" t="n"/>
      <c r="AZ608" s="52" t="n"/>
      <c r="BA608" s="137" t="n"/>
      <c r="BB608" s="138" t="inlineStr">
        <is>
          <t xml:space="preserve"> </t>
        </is>
      </c>
      <c r="BC608" s="52" t="n"/>
      <c r="BD608" s="219" t="n">
        <v>70000</v>
      </c>
      <c r="BE608" s="219" t="n"/>
      <c r="BF608" s="219" t="n">
        <v>6000</v>
      </c>
      <c r="BG608" s="120">
        <f>BF608+BE608+BD608</f>
        <v/>
      </c>
      <c r="BH608" s="217">
        <f>IF(LOWER(T608)="ILS",12,1)*BG608/VLOOKUP($T608,CPC_USDConversion_xlTbl[[Currency2]:[Units/1 USD]],2,FALSE)</f>
        <v/>
      </c>
      <c r="BI608" s="224">
        <f>BH608/VLOOKUP($S608,'CP$'!$B$5:$D$74,2,FALSE)</f>
        <v/>
      </c>
      <c r="BJ608" s="140" t="n">
        <v>80000</v>
      </c>
      <c r="BK608" s="140" t="n">
        <v>110000</v>
      </c>
      <c r="BL608" s="141">
        <f>IFERROR(U608/X608,"")</f>
        <v/>
      </c>
      <c r="BM608" s="141">
        <f>IFERROR(V608/X608,"")</f>
        <v/>
      </c>
      <c r="BN608" s="141">
        <f>IFERROR(W608/X608,"")</f>
        <v/>
      </c>
      <c r="BO608" s="141">
        <f>IFERROR(AA608/AD608,"")</f>
        <v/>
      </c>
      <c r="BP608" s="141">
        <f>IFERROR(AB608/AD608,"")</f>
        <v/>
      </c>
      <c r="BQ608" s="141">
        <f>IFERROR(AC608/AD608,"")</f>
        <v/>
      </c>
      <c r="BR608" s="119" t="n">
        <v>4</v>
      </c>
      <c r="BS608" s="119" t="n">
        <v>3</v>
      </c>
      <c r="BT608" s="119" t="n">
        <v>4</v>
      </c>
      <c r="BU608" s="119" t="n"/>
      <c r="BV608" s="119" t="n"/>
      <c r="BW608" s="119" t="n"/>
      <c r="BX608" s="119" t="n"/>
      <c r="BY608" s="119" t="n"/>
      <c r="BZ608" s="119" t="inlineStr">
        <is>
          <t>Employee</t>
        </is>
      </c>
      <c r="CA608" s="142" t="inlineStr">
        <is>
          <t>T41P</t>
        </is>
      </c>
      <c r="CB608" s="131" t="n">
        <v>1</v>
      </c>
      <c r="CC608" s="143">
        <f>IF(P608&gt;1,1,P608)*CB608</f>
        <v/>
      </c>
      <c r="CD608" s="143" t="n"/>
      <c r="CE608" s="222" t="n">
        <v>24063.72</v>
      </c>
      <c r="CF608" s="86" t="n"/>
      <c r="CG608" s="219" t="n">
        <v>77760.9756097561</v>
      </c>
      <c r="CH608" s="217">
        <f>IF(LOWER(T608)="ILS",12,1)*CG608/VLOOKUP($T608,CPC_USDConversion_xlTbl[[Currency2]:[Units/1 USD]],2,FALSE)</f>
        <v/>
      </c>
      <c r="CI608" s="225">
        <f>AF608</f>
        <v/>
      </c>
      <c r="CJ608" s="225">
        <f>IFERROR(CI608-CH608,"")</f>
        <v/>
      </c>
      <c r="CK608" s="140">
        <f>ROUND(AN608*CC608,-2)</f>
        <v/>
      </c>
      <c r="CL608" s="217">
        <f>CK608/VLOOKUP($T608,'USD Converstion'!$C$7:$D$174,2,FALSE)</f>
        <v/>
      </c>
      <c r="CM608" s="145">
        <f>IF(AD608&gt;X608,1,0)</f>
        <v/>
      </c>
      <c r="CN608" s="225">
        <f>IF(CM608&gt;0,AG608,0)</f>
        <v/>
      </c>
      <c r="CO608" s="225">
        <f>IF(CM608=0,0,AF608)</f>
        <v/>
      </c>
      <c r="CP608" s="146" t="n">
        <v>0</v>
      </c>
      <c r="CQ608" s="147" t="inlineStr">
        <is>
          <t>Regular</t>
        </is>
      </c>
      <c r="CR608" s="225">
        <f>AM608/VLOOKUP(T608,'USD Converstion'!$C$7:$D$174,2,FALSE)</f>
        <v/>
      </c>
      <c r="CS608" s="226">
        <f>AT608</f>
        <v/>
      </c>
      <c r="CT608" s="222" t="n">
        <v>0</v>
      </c>
      <c r="CU608" s="227" t="n"/>
      <c r="CV608" s="145">
        <f>IF(AX608&gt;0,1,0)</f>
        <v/>
      </c>
      <c r="CW608" s="145">
        <f>IF(AY608&gt;0,1,0)</f>
        <v/>
      </c>
      <c r="CX608" s="52" t="n">
        <v>0</v>
      </c>
      <c r="DM608">
        <f>IF(LOWER(T608)="ILS",12,1)*Y608/VLOOKUP($T608,CPC_USDConversion_xlTbl[[Currency2]:[Units/1 USD]],2,FALSE)</f>
        <v/>
      </c>
    </row>
    <row r="609">
      <c r="B609" s="113" t="n">
        <v>111308</v>
      </c>
      <c r="C609" s="113" t="n">
        <v>97973</v>
      </c>
      <c r="D609" s="113" t="n">
        <v>66132</v>
      </c>
      <c r="E609" s="114" t="inlineStr">
        <is>
          <t>Buddy Yang</t>
        </is>
      </c>
      <c r="F609" s="152" t="inlineStr">
        <is>
          <t>Professional Services Consultant</t>
        </is>
      </c>
      <c r="G609" s="113" t="inlineStr">
        <is>
          <t>Professional Services APAC</t>
        </is>
      </c>
      <c r="H609" s="113" t="inlineStr">
        <is>
          <t>Richard Woodland</t>
        </is>
      </c>
      <c r="I609" s="113" t="inlineStr">
        <is>
          <t>Eitan Lugassi (Gilad)</t>
        </is>
      </c>
      <c r="J609" s="114" t="inlineStr">
        <is>
          <t>Sharon Schusheim</t>
        </is>
      </c>
      <c r="K609" s="114" t="inlineStr">
        <is>
          <t>Sharon Schusheim</t>
        </is>
      </c>
      <c r="L609" s="113" t="inlineStr">
        <is>
          <t>Professional Services</t>
        </is>
      </c>
      <c r="M609" s="115" t="n">
        <v>1</v>
      </c>
      <c r="N609" s="151">
        <f>LEFT(CA609,3)</f>
        <v/>
      </c>
      <c r="O609" s="216" t="n">
        <v>43311</v>
      </c>
      <c r="P609" s="118">
        <f>($D$5-O609)/365</f>
        <v/>
      </c>
      <c r="Q609" s="119">
        <f>Q609</f>
        <v/>
      </c>
      <c r="R609" s="52" t="n"/>
      <c r="S609" s="120" t="inlineStr">
        <is>
          <t>New Zealand</t>
        </is>
      </c>
      <c r="T609" s="120" t="inlineStr">
        <is>
          <t>NZD</t>
        </is>
      </c>
      <c r="U609" s="120" t="n">
        <v>196375</v>
      </c>
      <c r="V609" s="120" t="n"/>
      <c r="W609" s="120" t="n">
        <v>16214.28571428571</v>
      </c>
      <c r="X609" s="120">
        <f>W609+V609+U609</f>
        <v/>
      </c>
      <c r="Y609" s="121" t="n"/>
      <c r="Z609" s="121" t="n"/>
      <c r="AA609" s="122" t="n"/>
      <c r="AB609" s="122" t="n"/>
      <c r="AC609" s="122" t="n"/>
      <c r="AD609" s="123">
        <f>AC609+AB609+AA609</f>
        <v/>
      </c>
      <c r="AE609" s="124">
        <f>IFERROR(AD609/X609-1,"")</f>
        <v/>
      </c>
      <c r="AF609" s="217">
        <f>IF(LOWER(T609)="ILS",12,1)*X609/VLOOKUP($T609,CPC_USDConversion_xlTbl[[Currency2]:[Units/1 USD]],2,FALSE)</f>
        <v/>
      </c>
      <c r="AG609" s="217">
        <f>IF(LOWER(T609)="ILS",12,1)*AD609/VLOOKUP($T609,CPC_USDConversion_xlTbl[[Currency2]:[Units/1 USD]],2,FALSE)</f>
        <v/>
      </c>
      <c r="AH609" s="126">
        <f>AF609/VLOOKUP($S609,'CP$'!$B$5:$D$74,2,FALSE)</f>
        <v/>
      </c>
      <c r="AI609" s="126">
        <f>AG609/VLOOKUP($S609,'CP$'!$B$5:$D$74,2,FALSE)</f>
        <v/>
      </c>
      <c r="AJ609" s="52" t="n"/>
      <c r="AK609" s="127" t="inlineStr">
        <is>
          <t>Target Bonus</t>
        </is>
      </c>
      <c r="AL609" s="218" t="n">
        <v>16500</v>
      </c>
      <c r="AM609" s="129" t="n">
        <v>16500</v>
      </c>
      <c r="AN609" s="121" t="n"/>
      <c r="AO609" s="130" t="n"/>
      <c r="AP609" s="131">
        <f>IFERROR(AO609/AM609,"")</f>
        <v/>
      </c>
      <c r="AQ609" s="219">
        <f>AO609*CC609</f>
        <v/>
      </c>
      <c r="AR609" s="219" t="n"/>
      <c r="AS609" s="220">
        <f>AQ609-AR609</f>
        <v/>
      </c>
      <c r="AT609" s="217">
        <f>AS609/VLOOKUP($T609,'USD Converstion'!$C$7:$D$174,2,FALSE)</f>
        <v/>
      </c>
      <c r="AU609" s="52" t="n"/>
      <c r="AV609" s="221" t="n">
        <v>43403</v>
      </c>
      <c r="AW609" s="222" t="n">
        <v>19572.28155339806</v>
      </c>
      <c r="AX609" s="222" t="n"/>
      <c r="AY609" s="223" t="n"/>
      <c r="AZ609" s="52" t="n"/>
      <c r="BA609" s="137" t="n"/>
      <c r="BB609" s="138" t="inlineStr">
        <is>
          <t xml:space="preserve"> </t>
        </is>
      </c>
      <c r="BC609" s="52" t="n"/>
      <c r="BD609" s="219" t="n">
        <v>146000</v>
      </c>
      <c r="BE609" s="219" t="n"/>
      <c r="BF609" s="219" t="n">
        <v>16000</v>
      </c>
      <c r="BG609" s="120">
        <f>BF609+BE609+BD609</f>
        <v/>
      </c>
      <c r="BH609" s="217">
        <f>IF(LOWER(T609)="ILS",12,1)*BG609/VLOOKUP($T609,CPC_USDConversion_xlTbl[[Currency2]:[Units/1 USD]],2,FALSE)</f>
        <v/>
      </c>
      <c r="BI609" s="224">
        <f>BH609/VLOOKUP($S609,'CP$'!$B$5:$D$74,2,FALSE)</f>
        <v/>
      </c>
      <c r="BJ609" s="140" t="n">
        <v>150000</v>
      </c>
      <c r="BK609" s="140" t="n">
        <v>190000</v>
      </c>
      <c r="BL609" s="141">
        <f>IFERROR(U609/X609,"")</f>
        <v/>
      </c>
      <c r="BM609" s="141">
        <f>IFERROR(V609/X609,"")</f>
        <v/>
      </c>
      <c r="BN609" s="141">
        <f>IFERROR(W609/X609,"")</f>
        <v/>
      </c>
      <c r="BO609" s="141">
        <f>IFERROR(AA609/AD609,"")</f>
        <v/>
      </c>
      <c r="BP609" s="141">
        <f>IFERROR(AB609/AD609,"")</f>
        <v/>
      </c>
      <c r="BQ609" s="141">
        <f>IFERROR(AC609/AD609,"")</f>
        <v/>
      </c>
      <c r="BR609" s="119" t="n">
        <v>3</v>
      </c>
      <c r="BS609" s="119" t="n">
        <v>3</v>
      </c>
      <c r="BT609" s="119" t="n">
        <v>4</v>
      </c>
      <c r="BU609" s="119" t="n"/>
      <c r="BV609" s="119" t="n"/>
      <c r="BW609" s="119" t="n"/>
      <c r="BX609" s="119" t="n"/>
      <c r="BY609" s="119" t="n"/>
      <c r="BZ609" s="119" t="inlineStr">
        <is>
          <t>Employee</t>
        </is>
      </c>
      <c r="CA609" s="142" t="inlineStr">
        <is>
          <t>T41P</t>
        </is>
      </c>
      <c r="CB609" s="131" t="n">
        <v>1</v>
      </c>
      <c r="CC609" s="143">
        <f>IF(P609&gt;1,1,P609)*CB609</f>
        <v/>
      </c>
      <c r="CD609" s="143" t="n"/>
      <c r="CE609" s="222" t="n">
        <v>11014.24</v>
      </c>
      <c r="CF609" s="86" t="n"/>
      <c r="CG609" s="219" t="n">
        <v>162151.2195121951</v>
      </c>
      <c r="CH609" s="217">
        <f>IF(LOWER(T609)="ILS",12,1)*CG609/VLOOKUP($T609,CPC_USDConversion_xlTbl[[Currency2]:[Units/1 USD]],2,FALSE)</f>
        <v/>
      </c>
      <c r="CI609" s="225">
        <f>AF609</f>
        <v/>
      </c>
      <c r="CJ609" s="225">
        <f>IFERROR(CI609-CH609,"")</f>
        <v/>
      </c>
      <c r="CK609" s="140">
        <f>ROUND(AN609*CC609,-2)</f>
        <v/>
      </c>
      <c r="CL609" s="217">
        <f>CK609/VLOOKUP($T609,'USD Converstion'!$C$7:$D$174,2,FALSE)</f>
        <v/>
      </c>
      <c r="CM609" s="145">
        <f>IF(AD609&gt;X609,1,0)</f>
        <v/>
      </c>
      <c r="CN609" s="225">
        <f>IF(CM609&gt;0,AG609,0)</f>
        <v/>
      </c>
      <c r="CO609" s="225">
        <f>IF(CM609=0,0,AF609)</f>
        <v/>
      </c>
      <c r="CP609" s="146" t="n">
        <v>0</v>
      </c>
      <c r="CQ609" s="147" t="inlineStr">
        <is>
          <t>Regular</t>
        </is>
      </c>
      <c r="CR609" s="225">
        <f>AM609/VLOOKUP(T609,'USD Converstion'!$C$7:$D$174,2,FALSE)</f>
        <v/>
      </c>
      <c r="CS609" s="226">
        <f>AT609</f>
        <v/>
      </c>
      <c r="CT609" s="222" t="n">
        <v>0</v>
      </c>
      <c r="CU609" s="227" t="n"/>
      <c r="CV609" s="145">
        <f>IF(AX609&gt;0,1,0)</f>
        <v/>
      </c>
      <c r="CW609" s="145">
        <f>IF(AY609&gt;0,1,0)</f>
        <v/>
      </c>
      <c r="CX609" s="52" t="n">
        <v>0</v>
      </c>
      <c r="DM609">
        <f>IF(LOWER(T609)="ILS",12,1)*Y609/VLOOKUP($T609,CPC_USDConversion_xlTbl[[Currency2]:[Units/1 USD]],2,FALSE)</f>
        <v/>
      </c>
    </row>
    <row r="610">
      <c r="B610" s="113" t="n">
        <v>126037</v>
      </c>
      <c r="C610" s="113" t="n">
        <v>33874</v>
      </c>
      <c r="D610" s="113" t="n">
        <v>50114</v>
      </c>
      <c r="E610" s="114" t="inlineStr">
        <is>
          <t>Cesar de la Fuente</t>
        </is>
      </c>
      <c r="F610" s="152" t="inlineStr">
        <is>
          <t>Professional Services Consultant</t>
        </is>
      </c>
      <c r="G610" s="113" t="inlineStr">
        <is>
          <t>Professional Services, Europe</t>
        </is>
      </c>
      <c r="H610" s="113" t="inlineStr">
        <is>
          <t>Ian Gander</t>
        </is>
      </c>
      <c r="I610" s="113" t="inlineStr">
        <is>
          <t>Eitan Lugassi (Gilad)</t>
        </is>
      </c>
      <c r="J610" s="114" t="inlineStr">
        <is>
          <t>Sharon Schusheim</t>
        </is>
      </c>
      <c r="K610" s="114" t="inlineStr">
        <is>
          <t>Sharon Schusheim</t>
        </is>
      </c>
      <c r="L610" s="113" t="inlineStr">
        <is>
          <t>Professional Services</t>
        </is>
      </c>
      <c r="M610" s="115" t="n">
        <v>1</v>
      </c>
      <c r="N610" s="151">
        <f>LEFT(CA610,3)</f>
        <v/>
      </c>
      <c r="O610" s="216" t="n">
        <v>43976</v>
      </c>
      <c r="P610" s="118">
        <f>($D$5-O610)/365</f>
        <v/>
      </c>
      <c r="Q610" s="119">
        <f>Q610</f>
        <v/>
      </c>
      <c r="R610" s="52" t="n"/>
      <c r="S610" s="120" t="inlineStr">
        <is>
          <t>Spain</t>
        </is>
      </c>
      <c r="T610" s="120" t="inlineStr">
        <is>
          <t>EUR</t>
        </is>
      </c>
      <c r="U610" s="120" t="n">
        <v>83250</v>
      </c>
      <c r="V610" s="120" t="n"/>
      <c r="W610" s="120" t="n">
        <v>6214.285714285714</v>
      </c>
      <c r="X610" s="120">
        <f>W610+V610+U610</f>
        <v/>
      </c>
      <c r="Y610" s="121" t="n"/>
      <c r="Z610" s="121" t="n"/>
      <c r="AA610" s="122" t="n"/>
      <c r="AB610" s="122" t="n"/>
      <c r="AC610" s="122" t="n"/>
      <c r="AD610" s="123">
        <f>AC610+AB610+AA610</f>
        <v/>
      </c>
      <c r="AE610" s="124">
        <f>IFERROR(AD610/X610-1,"")</f>
        <v/>
      </c>
      <c r="AF610" s="217">
        <f>IF(LOWER(T610)="ILS",12,1)*X610/VLOOKUP($T610,CPC_USDConversion_xlTbl[[Currency2]:[Units/1 USD]],2,FALSE)</f>
        <v/>
      </c>
      <c r="AG610" s="217">
        <f>IF(LOWER(T610)="ILS",12,1)*AD610/VLOOKUP($T610,CPC_USDConversion_xlTbl[[Currency2]:[Units/1 USD]],2,FALSE)</f>
        <v/>
      </c>
      <c r="AH610" s="126">
        <f>AF610/VLOOKUP($S610,'CP$'!$B$5:$D$74,2,FALSE)</f>
        <v/>
      </c>
      <c r="AI610" s="126">
        <f>AG610/VLOOKUP($S610,'CP$'!$B$5:$D$74,2,FALSE)</f>
        <v/>
      </c>
      <c r="AJ610" s="52" t="n"/>
      <c r="AK610" s="127" t="inlineStr">
        <is>
          <t>Target Bonus</t>
        </is>
      </c>
      <c r="AL610" s="218" t="n"/>
      <c r="AM610" s="129" t="n">
        <v>6000</v>
      </c>
      <c r="AN610" s="121" t="n"/>
      <c r="AO610" s="130" t="n"/>
      <c r="AP610" s="131">
        <f>IFERROR(AO610/AM610,"")</f>
        <v/>
      </c>
      <c r="AQ610" s="219">
        <f>AO610*CC610</f>
        <v/>
      </c>
      <c r="AR610" s="219" t="n"/>
      <c r="AS610" s="220">
        <f>AQ610-AR610</f>
        <v/>
      </c>
      <c r="AT610" s="217">
        <f>AS610/VLOOKUP($T610,'USD Converstion'!$C$7:$D$174,2,FALSE)</f>
        <v/>
      </c>
      <c r="AU610" s="52" t="n"/>
      <c r="AV610" s="221" t="n"/>
      <c r="AW610" s="222" t="n"/>
      <c r="AX610" s="222" t="n"/>
      <c r="AY610" s="223" t="n"/>
      <c r="AZ610" s="52" t="n"/>
      <c r="BA610" s="137" t="n"/>
      <c r="BB610" s="138" t="inlineStr">
        <is>
          <t xml:space="preserve"> </t>
        </is>
      </c>
      <c r="BC610" s="52" t="n"/>
      <c r="BD610" s="219" t="n"/>
      <c r="BE610" s="219" t="n"/>
      <c r="BF610" s="219" t="n"/>
      <c r="BG610" s="120">
        <f>BF610+BE610+BD610</f>
        <v/>
      </c>
      <c r="BH610" s="217">
        <f>IF(LOWER(T610)="ILS",12,1)*BG610/VLOOKUP($T610,CPC_USDConversion_xlTbl[[Currency2]:[Units/1 USD]],2,FALSE)</f>
        <v/>
      </c>
      <c r="BI610" s="224">
        <f>BH610/VLOOKUP($S610,'CP$'!$B$5:$D$74,2,FALSE)</f>
        <v/>
      </c>
      <c r="BJ610" s="140" t="n">
        <v>55000</v>
      </c>
      <c r="BK610" s="140" t="n">
        <v>80000</v>
      </c>
      <c r="BL610" s="141">
        <f>IFERROR(U610/X610,"")</f>
        <v/>
      </c>
      <c r="BM610" s="141">
        <f>IFERROR(V610/X610,"")</f>
        <v/>
      </c>
      <c r="BN610" s="141">
        <f>IFERROR(W610/X610,"")</f>
        <v/>
      </c>
      <c r="BO610" s="141">
        <f>IFERROR(AA610/AD610,"")</f>
        <v/>
      </c>
      <c r="BP610" s="141">
        <f>IFERROR(AB610/AD610,"")</f>
        <v/>
      </c>
      <c r="BQ610" s="141">
        <f>IFERROR(AC610/AD610,"")</f>
        <v/>
      </c>
      <c r="BR610" s="119" t="n"/>
      <c r="BS610" s="119" t="n"/>
      <c r="BT610" s="119" t="n"/>
      <c r="BU610" s="119" t="n"/>
      <c r="BV610" s="119" t="n"/>
      <c r="BW610" s="119" t="n"/>
      <c r="BX610" s="119" t="n"/>
      <c r="BY610" s="119" t="n"/>
      <c r="BZ610" s="119" t="inlineStr">
        <is>
          <t>Employee</t>
        </is>
      </c>
      <c r="CA610" s="142" t="inlineStr">
        <is>
          <t>T41P</t>
        </is>
      </c>
      <c r="CB610" s="131" t="n">
        <v>1</v>
      </c>
      <c r="CC610" s="143">
        <f>IF(P610&gt;1,1,P610)*CB610</f>
        <v/>
      </c>
      <c r="CD610" s="143" t="n"/>
      <c r="CE610" s="222" t="n"/>
      <c r="CF610" s="86" t="n"/>
      <c r="CG610" s="219" t="n">
        <v>63614.63414634147</v>
      </c>
      <c r="CH610" s="217">
        <f>IF(LOWER(T610)="ILS",12,1)*CG610/VLOOKUP($T610,CPC_USDConversion_xlTbl[[Currency2]:[Units/1 USD]],2,FALSE)</f>
        <v/>
      </c>
      <c r="CI610" s="225">
        <f>AF610</f>
        <v/>
      </c>
      <c r="CJ610" s="225">
        <f>IFERROR(CI610-CH610,"")</f>
        <v/>
      </c>
      <c r="CK610" s="140">
        <f>ROUND(AN610*CC610,-2)</f>
        <v/>
      </c>
      <c r="CL610" s="217">
        <f>CK610/VLOOKUP($T610,'USD Converstion'!$C$7:$D$174,2,FALSE)</f>
        <v/>
      </c>
      <c r="CM610" s="145">
        <f>IF(AD610&gt;X610,1,0)</f>
        <v/>
      </c>
      <c r="CN610" s="225">
        <f>IF(CM610&gt;0,AG610,0)</f>
        <v/>
      </c>
      <c r="CO610" s="225">
        <f>IF(CM610=0,0,AF610)</f>
        <v/>
      </c>
      <c r="CP610" s="146" t="n">
        <v>0</v>
      </c>
      <c r="CQ610" s="147" t="inlineStr">
        <is>
          <t>Regular</t>
        </is>
      </c>
      <c r="CR610" s="225">
        <f>AM610/VLOOKUP(T610,'USD Converstion'!$C$7:$D$174,2,FALSE)</f>
        <v/>
      </c>
      <c r="CS610" s="226">
        <f>AT610</f>
        <v/>
      </c>
      <c r="CT610" s="222" t="n">
        <v>0</v>
      </c>
      <c r="CU610" s="227" t="n"/>
      <c r="CV610" s="145">
        <f>IF(AX610&gt;0,1,0)</f>
        <v/>
      </c>
      <c r="CW610" s="145">
        <f>IF(AY610&gt;0,1,0)</f>
        <v/>
      </c>
      <c r="CX610" s="52" t="n">
        <v>0</v>
      </c>
      <c r="DM610">
        <f>IF(LOWER(T610)="ILS",12,1)*Y610/VLOOKUP($T610,CPC_USDConversion_xlTbl[[Currency2]:[Units/1 USD]],2,FALSE)</f>
        <v/>
      </c>
    </row>
    <row r="611">
      <c r="B611" s="113" t="n">
        <v>121755</v>
      </c>
      <c r="C611" s="113" t="n">
        <v>33998</v>
      </c>
      <c r="D611" s="113" t="n">
        <v>92282</v>
      </c>
      <c r="E611" s="114" t="inlineStr">
        <is>
          <t>Chamandeep Singh</t>
        </is>
      </c>
      <c r="F611" s="152" t="inlineStr">
        <is>
          <t>Professional Services Consultant</t>
        </is>
      </c>
      <c r="G611" s="113" t="inlineStr">
        <is>
          <t>Professional Services APAC</t>
        </is>
      </c>
      <c r="H611" s="113" t="inlineStr">
        <is>
          <t>Richard Woodland</t>
        </is>
      </c>
      <c r="I611" s="113" t="inlineStr">
        <is>
          <t>Eitan Lugassi (Gilad)</t>
        </is>
      </c>
      <c r="J611" s="114" t="inlineStr">
        <is>
          <t>Sharon Schusheim</t>
        </is>
      </c>
      <c r="K611" s="114" t="inlineStr">
        <is>
          <t>Sharon Schusheim</t>
        </is>
      </c>
      <c r="L611" s="113" t="inlineStr">
        <is>
          <t>Professional Services</t>
        </is>
      </c>
      <c r="M611" s="115" t="n">
        <v>1</v>
      </c>
      <c r="N611" s="151">
        <f>LEFT(CA611,3)</f>
        <v/>
      </c>
      <c r="O611" s="216" t="n">
        <v>43973</v>
      </c>
      <c r="P611" s="118">
        <f>($D$5-O611)/365</f>
        <v/>
      </c>
      <c r="Q611" s="119">
        <f>Q611</f>
        <v/>
      </c>
      <c r="R611" s="52" t="n"/>
      <c r="S611" s="120" t="inlineStr">
        <is>
          <t>Singapore</t>
        </is>
      </c>
      <c r="T611" s="120" t="inlineStr">
        <is>
          <t>SGD</t>
        </is>
      </c>
      <c r="U611" s="120" t="n">
        <v>107000</v>
      </c>
      <c r="V611" s="120" t="n"/>
      <c r="W611" s="120" t="n">
        <v>8595.238095238095</v>
      </c>
      <c r="X611" s="120">
        <f>W611+V611+U611</f>
        <v/>
      </c>
      <c r="Y611" s="121" t="n"/>
      <c r="Z611" s="121" t="n"/>
      <c r="AA611" s="122" t="n"/>
      <c r="AB611" s="122" t="n"/>
      <c r="AC611" s="122" t="n"/>
      <c r="AD611" s="123">
        <f>AC611+AB611+AA611</f>
        <v/>
      </c>
      <c r="AE611" s="124">
        <f>IFERROR(AD611/X611-1,"")</f>
        <v/>
      </c>
      <c r="AF611" s="217">
        <f>IF(LOWER(T611)="ILS",12,1)*X611/VLOOKUP($T611,CPC_USDConversion_xlTbl[[Currency2]:[Units/1 USD]],2,FALSE)</f>
        <v/>
      </c>
      <c r="AG611" s="217">
        <f>IF(LOWER(T611)="ILS",12,1)*AD611/VLOOKUP($T611,CPC_USDConversion_xlTbl[[Currency2]:[Units/1 USD]],2,FALSE)</f>
        <v/>
      </c>
      <c r="AH611" s="126">
        <f>AF611/VLOOKUP($S611,'CP$'!$B$5:$D$74,2,FALSE)</f>
        <v/>
      </c>
      <c r="AI611" s="126">
        <f>AG611/VLOOKUP($S611,'CP$'!$B$5:$D$74,2,FALSE)</f>
        <v/>
      </c>
      <c r="AJ611" s="52" t="n"/>
      <c r="AK611" s="127" t="inlineStr">
        <is>
          <t>Target Bonus</t>
        </is>
      </c>
      <c r="AL611" s="218" t="n"/>
      <c r="AM611" s="129" t="n">
        <v>8500</v>
      </c>
      <c r="AN611" s="121" t="n"/>
      <c r="AO611" s="130" t="n"/>
      <c r="AP611" s="131">
        <f>IFERROR(AO611/AM611,"")</f>
        <v/>
      </c>
      <c r="AQ611" s="219">
        <f>AO611*CC611</f>
        <v/>
      </c>
      <c r="AR611" s="219" t="n"/>
      <c r="AS611" s="220">
        <f>AQ611-AR611</f>
        <v/>
      </c>
      <c r="AT611" s="217">
        <f>AS611/VLOOKUP($T611,'USD Converstion'!$C$7:$D$174,2,FALSE)</f>
        <v/>
      </c>
      <c r="AU611" s="52" t="n"/>
      <c r="AV611" s="221" t="n"/>
      <c r="AW611" s="222" t="n"/>
      <c r="AX611" s="222" t="n"/>
      <c r="AY611" s="223" t="n"/>
      <c r="AZ611" s="52" t="n"/>
      <c r="BA611" s="137" t="n"/>
      <c r="BB611" s="138" t="inlineStr">
        <is>
          <t xml:space="preserve"> </t>
        </is>
      </c>
      <c r="BC611" s="52" t="n"/>
      <c r="BD611" s="219" t="n"/>
      <c r="BE611" s="219" t="n"/>
      <c r="BF611" s="219" t="n"/>
      <c r="BG611" s="120">
        <f>BF611+BE611+BD611</f>
        <v/>
      </c>
      <c r="BH611" s="217">
        <f>IF(LOWER(T611)="ILS",12,1)*BG611/VLOOKUP($T611,CPC_USDConversion_xlTbl[[Currency2]:[Units/1 USD]],2,FALSE)</f>
        <v/>
      </c>
      <c r="BI611" s="224">
        <f>BH611/VLOOKUP($S611,'CP$'!$B$5:$D$74,2,FALSE)</f>
        <v/>
      </c>
      <c r="BJ611" s="140" t="n">
        <v>85000</v>
      </c>
      <c r="BK611" s="140" t="n">
        <v>120000</v>
      </c>
      <c r="BL611" s="141">
        <f>IFERROR(U611/X611,"")</f>
        <v/>
      </c>
      <c r="BM611" s="141">
        <f>IFERROR(V611/X611,"")</f>
        <v/>
      </c>
      <c r="BN611" s="141">
        <f>IFERROR(W611/X611,"")</f>
        <v/>
      </c>
      <c r="BO611" s="141">
        <f>IFERROR(AA611/AD611,"")</f>
        <v/>
      </c>
      <c r="BP611" s="141">
        <f>IFERROR(AB611/AD611,"")</f>
        <v/>
      </c>
      <c r="BQ611" s="141">
        <f>IFERROR(AC611/AD611,"")</f>
        <v/>
      </c>
      <c r="BR611" s="119" t="n"/>
      <c r="BS611" s="119" t="n"/>
      <c r="BT611" s="119" t="n"/>
      <c r="BU611" s="119" t="n"/>
      <c r="BV611" s="119" t="n"/>
      <c r="BW611" s="119" t="n"/>
      <c r="BX611" s="119" t="n"/>
      <c r="BY611" s="119" t="n"/>
      <c r="BZ611" s="119" t="inlineStr">
        <is>
          <t>Employee</t>
        </is>
      </c>
      <c r="CA611" s="142" t="inlineStr">
        <is>
          <t>T51P</t>
        </is>
      </c>
      <c r="CB611" s="131" t="n">
        <v>1</v>
      </c>
      <c r="CC611" s="143">
        <f>IF(P611&gt;1,1,P611)*CB611</f>
        <v/>
      </c>
      <c r="CD611" s="143" t="n"/>
      <c r="CE611" s="222" t="n"/>
      <c r="CF611" s="86" t="n"/>
      <c r="CG611" s="219" t="n">
        <v>84590.24390243903</v>
      </c>
      <c r="CH611" s="217">
        <f>IF(LOWER(T611)="ILS",12,1)*CG611/VLOOKUP($T611,CPC_USDConversion_xlTbl[[Currency2]:[Units/1 USD]],2,FALSE)</f>
        <v/>
      </c>
      <c r="CI611" s="225">
        <f>AF611</f>
        <v/>
      </c>
      <c r="CJ611" s="225">
        <f>IFERROR(CI611-CH611,"")</f>
        <v/>
      </c>
      <c r="CK611" s="140">
        <f>ROUND(AN611*CC611,-2)</f>
        <v/>
      </c>
      <c r="CL611" s="217">
        <f>CK611/VLOOKUP($T611,'USD Converstion'!$C$7:$D$174,2,FALSE)</f>
        <v/>
      </c>
      <c r="CM611" s="145">
        <f>IF(AD611&gt;X611,1,0)</f>
        <v/>
      </c>
      <c r="CN611" s="225">
        <f>IF(CM611&gt;0,AG611,0)</f>
        <v/>
      </c>
      <c r="CO611" s="225">
        <f>IF(CM611=0,0,AF611)</f>
        <v/>
      </c>
      <c r="CP611" s="146" t="n">
        <v>0</v>
      </c>
      <c r="CQ611" s="147" t="inlineStr">
        <is>
          <t>Regular</t>
        </is>
      </c>
      <c r="CR611" s="225">
        <f>AM611/VLOOKUP(T611,'USD Converstion'!$C$7:$D$174,2,FALSE)</f>
        <v/>
      </c>
      <c r="CS611" s="226">
        <f>AT611</f>
        <v/>
      </c>
      <c r="CT611" s="222" t="n">
        <v>0</v>
      </c>
      <c r="CU611" s="227" t="n"/>
      <c r="CV611" s="145">
        <f>IF(AX611&gt;0,1,0)</f>
        <v/>
      </c>
      <c r="CW611" s="145">
        <f>IF(AY611&gt;0,1,0)</f>
        <v/>
      </c>
      <c r="CX611" s="52" t="n">
        <v>0</v>
      </c>
      <c r="DM611">
        <f>IF(LOWER(T611)="ILS",12,1)*Y611/VLOOKUP($T611,CPC_USDConversion_xlTbl[[Currency2]:[Units/1 USD]],2,FALSE)</f>
        <v/>
      </c>
    </row>
    <row r="612">
      <c r="B612" s="113" t="n">
        <v>121010</v>
      </c>
      <c r="C612" s="113" t="n">
        <v>36150</v>
      </c>
      <c r="D612" s="113" t="n">
        <v>113305</v>
      </c>
      <c r="E612" s="114" t="inlineStr">
        <is>
          <t>Damien Arnaiz</t>
        </is>
      </c>
      <c r="F612" s="152" t="inlineStr">
        <is>
          <t>Professional Services Consultant</t>
        </is>
      </c>
      <c r="G612" s="113" t="inlineStr">
        <is>
          <t>Professional Services, Europe</t>
        </is>
      </c>
      <c r="H612" s="113" t="inlineStr">
        <is>
          <t>Ian Gander</t>
        </is>
      </c>
      <c r="I612" s="113" t="inlineStr">
        <is>
          <t>Eitan Lugassi (Gilad)</t>
        </is>
      </c>
      <c r="J612" s="114" t="inlineStr">
        <is>
          <t>Sharon Schusheim</t>
        </is>
      </c>
      <c r="K612" s="114" t="inlineStr">
        <is>
          <t>Sharon Schusheim</t>
        </is>
      </c>
      <c r="L612" s="113" t="inlineStr">
        <is>
          <t>Professional Services</t>
        </is>
      </c>
      <c r="M612" s="115" t="n">
        <v>1</v>
      </c>
      <c r="N612" s="151">
        <f>LEFT(CA612,3)</f>
        <v/>
      </c>
      <c r="O612" s="216" t="n">
        <v>44075</v>
      </c>
      <c r="P612" s="118">
        <f>($D$5-O612)/365</f>
        <v/>
      </c>
      <c r="Q612" s="119">
        <f>Q612</f>
        <v/>
      </c>
      <c r="R612" s="52" t="n"/>
      <c r="S612" s="120" t="inlineStr">
        <is>
          <t>France</t>
        </is>
      </c>
      <c r="T612" s="120" t="inlineStr">
        <is>
          <t>EUR</t>
        </is>
      </c>
      <c r="U612" s="120" t="n">
        <v>99500</v>
      </c>
      <c r="V612" s="120" t="n"/>
      <c r="W612" s="120" t="n">
        <v>8119.047619047618</v>
      </c>
      <c r="X612" s="120">
        <f>W612+V612+U612</f>
        <v/>
      </c>
      <c r="Y612" s="121" t="n"/>
      <c r="Z612" s="121" t="n"/>
      <c r="AA612" s="122" t="n"/>
      <c r="AB612" s="122" t="n"/>
      <c r="AC612" s="122" t="n"/>
      <c r="AD612" s="123">
        <f>AC612+AB612+AA612</f>
        <v/>
      </c>
      <c r="AE612" s="124">
        <f>IFERROR(AD612/X612-1,"")</f>
        <v/>
      </c>
      <c r="AF612" s="217">
        <f>IF(LOWER(T612)="ILS",12,1)*X612/VLOOKUP($T612,CPC_USDConversion_xlTbl[[Currency2]:[Units/1 USD]],2,FALSE)</f>
        <v/>
      </c>
      <c r="AG612" s="217">
        <f>IF(LOWER(T612)="ILS",12,1)*AD612/VLOOKUP($T612,CPC_USDConversion_xlTbl[[Currency2]:[Units/1 USD]],2,FALSE)</f>
        <v/>
      </c>
      <c r="AH612" s="126">
        <f>AF612/VLOOKUP($S612,'CP$'!$B$5:$D$74,2,FALSE)</f>
        <v/>
      </c>
      <c r="AI612" s="126">
        <f>AG612/VLOOKUP($S612,'CP$'!$B$5:$D$74,2,FALSE)</f>
        <v/>
      </c>
      <c r="AJ612" s="52" t="n"/>
      <c r="AK612" s="127" t="inlineStr">
        <is>
          <t>Target Bonus</t>
        </is>
      </c>
      <c r="AL612" s="218" t="n"/>
      <c r="AM612" s="129" t="n">
        <v>8000</v>
      </c>
      <c r="AN612" s="121" t="n"/>
      <c r="AO612" s="130" t="n"/>
      <c r="AP612" s="131">
        <f>IFERROR(AO612/AM612,"")</f>
        <v/>
      </c>
      <c r="AQ612" s="219">
        <f>AO612*CC612</f>
        <v/>
      </c>
      <c r="AR612" s="219" t="n"/>
      <c r="AS612" s="220">
        <f>AQ612-AR612</f>
        <v/>
      </c>
      <c r="AT612" s="217">
        <f>AS612/VLOOKUP($T612,'USD Converstion'!$C$7:$D$174,2,FALSE)</f>
        <v/>
      </c>
      <c r="AU612" s="52" t="n"/>
      <c r="AV612" s="221" t="n"/>
      <c r="AW612" s="222" t="n"/>
      <c r="AX612" s="222" t="n"/>
      <c r="AY612" s="223" t="n"/>
      <c r="AZ612" s="52" t="n"/>
      <c r="BA612" s="137" t="n"/>
      <c r="BB612" s="138" t="inlineStr">
        <is>
          <t xml:space="preserve"> </t>
        </is>
      </c>
      <c r="BC612" s="52" t="n"/>
      <c r="BD612" s="219" t="n"/>
      <c r="BE612" s="219" t="n"/>
      <c r="BF612" s="219" t="n"/>
      <c r="BG612" s="120">
        <f>BF612+BE612+BD612</f>
        <v/>
      </c>
      <c r="BH612" s="217">
        <f>IF(LOWER(T612)="ILS",12,1)*BG612/VLOOKUP($T612,CPC_USDConversion_xlTbl[[Currency2]:[Units/1 USD]],2,FALSE)</f>
        <v/>
      </c>
      <c r="BI612" s="224">
        <f>BH612/VLOOKUP($S612,'CP$'!$B$5:$D$74,2,FALSE)</f>
        <v/>
      </c>
      <c r="BJ612" s="140" t="n">
        <v>70000</v>
      </c>
      <c r="BK612" s="140" t="n">
        <v>105000</v>
      </c>
      <c r="BL612" s="141">
        <f>IFERROR(U612/X612,"")</f>
        <v/>
      </c>
      <c r="BM612" s="141">
        <f>IFERROR(V612/X612,"")</f>
        <v/>
      </c>
      <c r="BN612" s="141">
        <f>IFERROR(W612/X612,"")</f>
        <v/>
      </c>
      <c r="BO612" s="141">
        <f>IFERROR(AA612/AD612,"")</f>
        <v/>
      </c>
      <c r="BP612" s="141">
        <f>IFERROR(AB612/AD612,"")</f>
        <v/>
      </c>
      <c r="BQ612" s="141">
        <f>IFERROR(AC612/AD612,"")</f>
        <v/>
      </c>
      <c r="BR612" s="119" t="n"/>
      <c r="BS612" s="119" t="n"/>
      <c r="BT612" s="119" t="n"/>
      <c r="BU612" s="119" t="n"/>
      <c r="BV612" s="119" t="n"/>
      <c r="BW612" s="119" t="n"/>
      <c r="BX612" s="119" t="n"/>
      <c r="BY612" s="119" t="n"/>
      <c r="BZ612" s="119" t="inlineStr">
        <is>
          <t>Employee</t>
        </is>
      </c>
      <c r="CA612" s="142" t="inlineStr">
        <is>
          <t>T41P</t>
        </is>
      </c>
      <c r="CB612" s="131" t="n">
        <v>1</v>
      </c>
      <c r="CC612" s="143">
        <f>IF(P612&gt;1,1,P612)*CB612</f>
        <v/>
      </c>
      <c r="CD612" s="143" t="n"/>
      <c r="CE612" s="222" t="n"/>
      <c r="CF612" s="86" t="n"/>
      <c r="CG612" s="219" t="n">
        <v>78248.78048780489</v>
      </c>
      <c r="CH612" s="217">
        <f>IF(LOWER(T612)="ILS",12,1)*CG612/VLOOKUP($T612,CPC_USDConversion_xlTbl[[Currency2]:[Units/1 USD]],2,FALSE)</f>
        <v/>
      </c>
      <c r="CI612" s="225">
        <f>AF612</f>
        <v/>
      </c>
      <c r="CJ612" s="225">
        <f>IFERROR(CI612-CH612,"")</f>
        <v/>
      </c>
      <c r="CK612" s="140">
        <f>ROUND(AN612*CC612,-2)</f>
        <v/>
      </c>
      <c r="CL612" s="217">
        <f>CK612/VLOOKUP($T612,'USD Converstion'!$C$7:$D$174,2,FALSE)</f>
        <v/>
      </c>
      <c r="CM612" s="145">
        <f>IF(AD612&gt;X612,1,0)</f>
        <v/>
      </c>
      <c r="CN612" s="225">
        <f>IF(CM612&gt;0,AG612,0)</f>
        <v/>
      </c>
      <c r="CO612" s="225">
        <f>IF(CM612=0,0,AF612)</f>
        <v/>
      </c>
      <c r="CP612" s="146" t="n">
        <v>0</v>
      </c>
      <c r="CQ612" s="147" t="inlineStr">
        <is>
          <t>Regular</t>
        </is>
      </c>
      <c r="CR612" s="225">
        <f>AM612/VLOOKUP(T612,'USD Converstion'!$C$7:$D$174,2,FALSE)</f>
        <v/>
      </c>
      <c r="CS612" s="226">
        <f>AT612</f>
        <v/>
      </c>
      <c r="CT612" s="222" t="n">
        <v>0</v>
      </c>
      <c r="CU612" s="227" t="n"/>
      <c r="CV612" s="145">
        <f>IF(AX612&gt;0,1,0)</f>
        <v/>
      </c>
      <c r="CW612" s="145">
        <f>IF(AY612&gt;0,1,0)</f>
        <v/>
      </c>
      <c r="CX612" s="52" t="n">
        <v>0</v>
      </c>
      <c r="DM612">
        <f>IF(LOWER(T612)="ILS",12,1)*Y612/VLOOKUP($T612,CPC_USDConversion_xlTbl[[Currency2]:[Units/1 USD]],2,FALSE)</f>
        <v/>
      </c>
    </row>
    <row r="613">
      <c r="B613" s="113" t="n">
        <v>133470</v>
      </c>
      <c r="C613" s="113" t="n">
        <v>96488</v>
      </c>
      <c r="D613" s="113" t="n">
        <v>61391</v>
      </c>
      <c r="E613" s="114" t="inlineStr">
        <is>
          <t>Daniel Sceberras</t>
        </is>
      </c>
      <c r="F613" s="152" t="inlineStr">
        <is>
          <t>Professional Services Consultant</t>
        </is>
      </c>
      <c r="G613" s="113" t="inlineStr">
        <is>
          <t>Professional Services, Europe</t>
        </is>
      </c>
      <c r="H613" s="113" t="inlineStr">
        <is>
          <t>Ian Gander</t>
        </is>
      </c>
      <c r="I613" s="113" t="inlineStr">
        <is>
          <t>Eitan Lugassi (Gilad)</t>
        </is>
      </c>
      <c r="J613" s="114" t="inlineStr">
        <is>
          <t>Sharon Schusheim</t>
        </is>
      </c>
      <c r="K613" s="114" t="inlineStr">
        <is>
          <t>Sharon Schusheim</t>
        </is>
      </c>
      <c r="L613" s="113" t="inlineStr">
        <is>
          <t>Professional Services</t>
        </is>
      </c>
      <c r="M613" s="115" t="n">
        <v>1</v>
      </c>
      <c r="N613" s="151">
        <f>LEFT(CA613,3)</f>
        <v/>
      </c>
      <c r="O613" s="216" t="n">
        <v>41610</v>
      </c>
      <c r="P613" s="118">
        <f>($D$5-O613)/365</f>
        <v/>
      </c>
      <c r="Q613" s="119">
        <f>Q613</f>
        <v/>
      </c>
      <c r="R613" s="52" t="n"/>
      <c r="S613" s="120" t="inlineStr">
        <is>
          <t>Great Britain</t>
        </is>
      </c>
      <c r="T613" s="120" t="inlineStr">
        <is>
          <t>GBP</t>
        </is>
      </c>
      <c r="U613" s="120" t="n">
        <v>91875</v>
      </c>
      <c r="V613" s="120" t="n"/>
      <c r="W613" s="120" t="n">
        <v>8976.190476190475</v>
      </c>
      <c r="X613" s="120">
        <f>W613+V613+U613</f>
        <v/>
      </c>
      <c r="Y613" s="121" t="n"/>
      <c r="Z613" s="121" t="n"/>
      <c r="AA613" s="122" t="n"/>
      <c r="AB613" s="122" t="n"/>
      <c r="AC613" s="122" t="n"/>
      <c r="AD613" s="123">
        <f>AC613+AB613+AA613</f>
        <v/>
      </c>
      <c r="AE613" s="124">
        <f>IFERROR(AD613/X613-1,"")</f>
        <v/>
      </c>
      <c r="AF613" s="217">
        <f>IF(LOWER(T613)="ILS",12,1)*X613/VLOOKUP($T613,CPC_USDConversion_xlTbl[[Currency2]:[Units/1 USD]],2,FALSE)</f>
        <v/>
      </c>
      <c r="AG613" s="217">
        <f>IF(LOWER(T613)="ILS",12,1)*AD613/VLOOKUP($T613,CPC_USDConversion_xlTbl[[Currency2]:[Units/1 USD]],2,FALSE)</f>
        <v/>
      </c>
      <c r="AH613" s="126">
        <f>AF613/VLOOKUP($S613,'CP$'!$B$5:$D$74,2,FALSE)</f>
        <v/>
      </c>
      <c r="AI613" s="126">
        <f>AG613/VLOOKUP($S613,'CP$'!$B$5:$D$74,2,FALSE)</f>
        <v/>
      </c>
      <c r="AJ613" s="52" t="n"/>
      <c r="AK613" s="127" t="inlineStr">
        <is>
          <t>Target Bonus</t>
        </is>
      </c>
      <c r="AL613" s="218" t="n">
        <v>9500</v>
      </c>
      <c r="AM613" s="129" t="n">
        <v>8900</v>
      </c>
      <c r="AN613" s="121" t="n"/>
      <c r="AO613" s="130" t="n"/>
      <c r="AP613" s="131">
        <f>IFERROR(AO613/AM613,"")</f>
        <v/>
      </c>
      <c r="AQ613" s="219">
        <f>AO613*CC613</f>
        <v/>
      </c>
      <c r="AR613" s="219" t="n"/>
      <c r="AS613" s="220">
        <f>AQ613-AR613</f>
        <v/>
      </c>
      <c r="AT613" s="217">
        <f>AS613/VLOOKUP($T613,'USD Converstion'!$C$7:$D$174,2,FALSE)</f>
        <v/>
      </c>
      <c r="AU613" s="52" t="n"/>
      <c r="AV613" s="221" t="n">
        <v>43957</v>
      </c>
      <c r="AW613" s="222" t="n">
        <v>17640.3786407767</v>
      </c>
      <c r="AX613" s="222" t="n"/>
      <c r="AY613" s="223" t="n"/>
      <c r="AZ613" s="52" t="n"/>
      <c r="BA613" s="137" t="n"/>
      <c r="BB613" s="138" t="inlineStr">
        <is>
          <t xml:space="preserve"> </t>
        </is>
      </c>
      <c r="BC613" s="52" t="n"/>
      <c r="BD613" s="219" t="n">
        <v>63500</v>
      </c>
      <c r="BE613" s="219" t="n"/>
      <c r="BF613" s="219" t="n">
        <v>8500</v>
      </c>
      <c r="BG613" s="120">
        <f>BF613+BE613+BD613</f>
        <v/>
      </c>
      <c r="BH613" s="217">
        <f>IF(LOWER(T613)="ILS",12,1)*BG613/VLOOKUP($T613,CPC_USDConversion_xlTbl[[Currency2]:[Units/1 USD]],2,FALSE)</f>
        <v/>
      </c>
      <c r="BI613" s="224">
        <f>BH613/VLOOKUP($S613,'CP$'!$B$5:$D$74,2,FALSE)</f>
        <v/>
      </c>
      <c r="BJ613" s="140" t="n">
        <v>65000</v>
      </c>
      <c r="BK613" s="140" t="n">
        <v>105000</v>
      </c>
      <c r="BL613" s="141">
        <f>IFERROR(U613/X613,"")</f>
        <v/>
      </c>
      <c r="BM613" s="141">
        <f>IFERROR(V613/X613,"")</f>
        <v/>
      </c>
      <c r="BN613" s="141">
        <f>IFERROR(W613/X613,"")</f>
        <v/>
      </c>
      <c r="BO613" s="141">
        <f>IFERROR(AA613/AD613,"")</f>
        <v/>
      </c>
      <c r="BP613" s="141">
        <f>IFERROR(AB613/AD613,"")</f>
        <v/>
      </c>
      <c r="BQ613" s="141">
        <f>IFERROR(AC613/AD613,"")</f>
        <v/>
      </c>
      <c r="BR613" s="119" t="n">
        <v>2</v>
      </c>
      <c r="BS613" s="119" t="n">
        <v>3</v>
      </c>
      <c r="BT613" s="119" t="n">
        <v>3</v>
      </c>
      <c r="BU613" s="119" t="n"/>
      <c r="BV613" s="119" t="n"/>
      <c r="BW613" s="119" t="n"/>
      <c r="BX613" s="119" t="n"/>
      <c r="BY613" s="119" t="n"/>
      <c r="BZ613" s="119" t="inlineStr">
        <is>
          <t>Employee</t>
        </is>
      </c>
      <c r="CA613" s="142" t="inlineStr">
        <is>
          <t>T41P</t>
        </is>
      </c>
      <c r="CB613" s="131" t="n">
        <v>1</v>
      </c>
      <c r="CC613" s="143">
        <f>IF(P613&gt;1,1,P613)*CB613</f>
        <v/>
      </c>
      <c r="CD613" s="143" t="n"/>
      <c r="CE613" s="222" t="n">
        <v>27535.6</v>
      </c>
      <c r="CF613" s="86" t="n"/>
      <c r="CG613" s="219" t="n">
        <v>73175.60975609756</v>
      </c>
      <c r="CH613" s="217">
        <f>IF(LOWER(T613)="ILS",12,1)*CG613/VLOOKUP($T613,CPC_USDConversion_xlTbl[[Currency2]:[Units/1 USD]],2,FALSE)</f>
        <v/>
      </c>
      <c r="CI613" s="225">
        <f>AF613</f>
        <v/>
      </c>
      <c r="CJ613" s="225">
        <f>IFERROR(CI613-CH613,"")</f>
        <v/>
      </c>
      <c r="CK613" s="140">
        <f>ROUND(AN613*CC613,-2)</f>
        <v/>
      </c>
      <c r="CL613" s="217">
        <f>CK613/VLOOKUP($T613,'USD Converstion'!$C$7:$D$174,2,FALSE)</f>
        <v/>
      </c>
      <c r="CM613" s="145">
        <f>IF(AD613&gt;X613,1,0)</f>
        <v/>
      </c>
      <c r="CN613" s="225">
        <f>IF(CM613&gt;0,AG613,0)</f>
        <v/>
      </c>
      <c r="CO613" s="225">
        <f>IF(CM613=0,0,AF613)</f>
        <v/>
      </c>
      <c r="CP613" s="146" t="n">
        <v>0</v>
      </c>
      <c r="CQ613" s="147" t="inlineStr">
        <is>
          <t>Regular</t>
        </is>
      </c>
      <c r="CR613" s="225">
        <f>AM613/VLOOKUP(T613,'USD Converstion'!$C$7:$D$174,2,FALSE)</f>
        <v/>
      </c>
      <c r="CS613" s="226">
        <f>AT613</f>
        <v/>
      </c>
      <c r="CT613" s="222" t="n">
        <v>0</v>
      </c>
      <c r="CU613" s="227" t="n"/>
      <c r="CV613" s="145">
        <f>IF(AX613&gt;0,1,0)</f>
        <v/>
      </c>
      <c r="CW613" s="145">
        <f>IF(AY613&gt;0,1,0)</f>
        <v/>
      </c>
      <c r="CX613" s="52" t="n">
        <v>0</v>
      </c>
      <c r="DM613">
        <f>IF(LOWER(T613)="ILS",12,1)*Y613/VLOOKUP($T613,CPC_USDConversion_xlTbl[[Currency2]:[Units/1 USD]],2,FALSE)</f>
        <v/>
      </c>
    </row>
    <row r="614">
      <c r="B614" s="113" t="n">
        <v>132189</v>
      </c>
      <c r="C614" s="113" t="n">
        <v>77665</v>
      </c>
      <c r="D614" s="113" t="n">
        <v>50946</v>
      </c>
      <c r="E614" s="114" t="inlineStr">
        <is>
          <t>Dominic Schimanski</t>
        </is>
      </c>
      <c r="F614" s="152" t="inlineStr">
        <is>
          <t>Professional Services Consultant</t>
        </is>
      </c>
      <c r="G614" s="113" t="inlineStr">
        <is>
          <t>Professional Services, Europe</t>
        </is>
      </c>
      <c r="H614" s="113" t="inlineStr">
        <is>
          <t>Ian Gander</t>
        </is>
      </c>
      <c r="I614" s="113" t="inlineStr">
        <is>
          <t>Eitan Lugassi (Gilad)</t>
        </is>
      </c>
      <c r="J614" s="114" t="inlineStr">
        <is>
          <t>Sharon Schusheim</t>
        </is>
      </c>
      <c r="K614" s="114" t="inlineStr">
        <is>
          <t>Sharon Schusheim</t>
        </is>
      </c>
      <c r="L614" s="113" t="inlineStr">
        <is>
          <t>Professional Services</t>
        </is>
      </c>
      <c r="M614" s="115" t="n">
        <v>1</v>
      </c>
      <c r="N614" s="151">
        <f>LEFT(CA614,3)</f>
        <v/>
      </c>
      <c r="O614" s="216" t="n">
        <v>42795</v>
      </c>
      <c r="P614" s="118">
        <f>($D$5-O614)/365</f>
        <v/>
      </c>
      <c r="Q614" s="119">
        <f>Q614</f>
        <v/>
      </c>
      <c r="R614" s="52" t="n"/>
      <c r="S614" s="120" t="inlineStr">
        <is>
          <t>Germany</t>
        </is>
      </c>
      <c r="T614" s="120" t="inlineStr">
        <is>
          <t>EUR</t>
        </is>
      </c>
      <c r="U614" s="120" t="n">
        <v>104500</v>
      </c>
      <c r="V614" s="120" t="n"/>
      <c r="W614" s="120" t="n">
        <v>6690.47619047619</v>
      </c>
      <c r="X614" s="120">
        <f>W614+V614+U614</f>
        <v/>
      </c>
      <c r="Y614" s="121" t="n"/>
      <c r="Z614" s="121" t="n"/>
      <c r="AA614" s="122" t="n"/>
      <c r="AB614" s="122" t="n"/>
      <c r="AC614" s="122" t="n"/>
      <c r="AD614" s="123">
        <f>AC614+AB614+AA614</f>
        <v/>
      </c>
      <c r="AE614" s="124">
        <f>IFERROR(AD614/X614-1,"")</f>
        <v/>
      </c>
      <c r="AF614" s="217">
        <f>IF(LOWER(T614)="ILS",12,1)*X614/VLOOKUP($T614,CPC_USDConversion_xlTbl[[Currency2]:[Units/1 USD]],2,FALSE)</f>
        <v/>
      </c>
      <c r="AG614" s="217">
        <f>IF(LOWER(T614)="ILS",12,1)*AD614/VLOOKUP($T614,CPC_USDConversion_xlTbl[[Currency2]:[Units/1 USD]],2,FALSE)</f>
        <v/>
      </c>
      <c r="AH614" s="126">
        <f>AF614/VLOOKUP($S614,'CP$'!$B$5:$D$74,2,FALSE)</f>
        <v/>
      </c>
      <c r="AI614" s="126">
        <f>AG614/VLOOKUP($S614,'CP$'!$B$5:$D$74,2,FALSE)</f>
        <v/>
      </c>
      <c r="AJ614" s="52" t="n"/>
      <c r="AK614" s="127" t="inlineStr">
        <is>
          <t>Target Bonus</t>
        </is>
      </c>
      <c r="AL614" s="218" t="n">
        <v>6000</v>
      </c>
      <c r="AM614" s="129" t="n">
        <v>6500</v>
      </c>
      <c r="AN614" s="121" t="n"/>
      <c r="AO614" s="130" t="n"/>
      <c r="AP614" s="131">
        <f>IFERROR(AO614/AM614,"")</f>
        <v/>
      </c>
      <c r="AQ614" s="219">
        <f>AO614*CC614</f>
        <v/>
      </c>
      <c r="AR614" s="219" t="n"/>
      <c r="AS614" s="220">
        <f>AQ614-AR614</f>
        <v/>
      </c>
      <c r="AT614" s="217">
        <f>AS614/VLOOKUP($T614,'USD Converstion'!$C$7:$D$174,2,FALSE)</f>
        <v/>
      </c>
      <c r="AU614" s="52" t="n"/>
      <c r="AV614" s="221" t="n">
        <v>43615</v>
      </c>
      <c r="AW614" s="222" t="n">
        <v>15722.35922330097</v>
      </c>
      <c r="AX614" s="222" t="n"/>
      <c r="AY614" s="223" t="n"/>
      <c r="AZ614" s="52" t="n"/>
      <c r="BA614" s="137" t="n"/>
      <c r="BB614" s="138" t="inlineStr">
        <is>
          <t xml:space="preserve"> </t>
        </is>
      </c>
      <c r="BC614" s="52" t="n"/>
      <c r="BD614" s="219" t="n">
        <v>73500</v>
      </c>
      <c r="BE614" s="219" t="n"/>
      <c r="BF614" s="219" t="n">
        <v>6000</v>
      </c>
      <c r="BG614" s="120">
        <f>BF614+BE614+BD614</f>
        <v/>
      </c>
      <c r="BH614" s="217">
        <f>IF(LOWER(T614)="ILS",12,1)*BG614/VLOOKUP($T614,CPC_USDConversion_xlTbl[[Currency2]:[Units/1 USD]],2,FALSE)</f>
        <v/>
      </c>
      <c r="BI614" s="224">
        <f>BH614/VLOOKUP($S614,'CP$'!$B$5:$D$74,2,FALSE)</f>
        <v/>
      </c>
      <c r="BJ614" s="140" t="n">
        <v>80000</v>
      </c>
      <c r="BK614" s="140" t="n">
        <v>110000</v>
      </c>
      <c r="BL614" s="141">
        <f>IFERROR(U614/X614,"")</f>
        <v/>
      </c>
      <c r="BM614" s="141">
        <f>IFERROR(V614/X614,"")</f>
        <v/>
      </c>
      <c r="BN614" s="141">
        <f>IFERROR(W614/X614,"")</f>
        <v/>
      </c>
      <c r="BO614" s="141">
        <f>IFERROR(AA614/AD614,"")</f>
        <v/>
      </c>
      <c r="BP614" s="141">
        <f>IFERROR(AB614/AD614,"")</f>
        <v/>
      </c>
      <c r="BQ614" s="141">
        <f>IFERROR(AC614/AD614,"")</f>
        <v/>
      </c>
      <c r="BR614" s="119" t="n">
        <v>3</v>
      </c>
      <c r="BS614" s="119" t="n">
        <v>3</v>
      </c>
      <c r="BT614" s="119" t="n">
        <v>3</v>
      </c>
      <c r="BU614" s="119" t="n"/>
      <c r="BV614" s="119" t="n"/>
      <c r="BW614" s="119" t="n"/>
      <c r="BX614" s="119" t="n"/>
      <c r="BY614" s="119" t="n"/>
      <c r="BZ614" s="119" t="inlineStr">
        <is>
          <t>Employee</t>
        </is>
      </c>
      <c r="CA614" s="142" t="inlineStr">
        <is>
          <t>T41P</t>
        </is>
      </c>
      <c r="CB614" s="131" t="n">
        <v>1</v>
      </c>
      <c r="CC614" s="143">
        <f>IF(P614&gt;1,1,P614)*CB614</f>
        <v/>
      </c>
      <c r="CD614" s="143" t="n"/>
      <c r="CE614" s="222" t="n">
        <v>12690.32</v>
      </c>
      <c r="CF614" s="86" t="n"/>
      <c r="CG614" s="219" t="n">
        <v>80687.80487804879</v>
      </c>
      <c r="CH614" s="217">
        <f>IF(LOWER(T614)="ILS",12,1)*CG614/VLOOKUP($T614,CPC_USDConversion_xlTbl[[Currency2]:[Units/1 USD]],2,FALSE)</f>
        <v/>
      </c>
      <c r="CI614" s="225">
        <f>AF614</f>
        <v/>
      </c>
      <c r="CJ614" s="225">
        <f>IFERROR(CI614-CH614,"")</f>
        <v/>
      </c>
      <c r="CK614" s="140">
        <f>ROUND(AN614*CC614,-2)</f>
        <v/>
      </c>
      <c r="CL614" s="217">
        <f>CK614/VLOOKUP($T614,'USD Converstion'!$C$7:$D$174,2,FALSE)</f>
        <v/>
      </c>
      <c r="CM614" s="145">
        <f>IF(AD614&gt;X614,1,0)</f>
        <v/>
      </c>
      <c r="CN614" s="225">
        <f>IF(CM614&gt;0,AG614,0)</f>
        <v/>
      </c>
      <c r="CO614" s="225">
        <f>IF(CM614=0,0,AF614)</f>
        <v/>
      </c>
      <c r="CP614" s="146" t="n">
        <v>0</v>
      </c>
      <c r="CQ614" s="147" t="inlineStr">
        <is>
          <t>Regular</t>
        </is>
      </c>
      <c r="CR614" s="225">
        <f>AM614/VLOOKUP(T614,'USD Converstion'!$C$7:$D$174,2,FALSE)</f>
        <v/>
      </c>
      <c r="CS614" s="226">
        <f>AT614</f>
        <v/>
      </c>
      <c r="CT614" s="222" t="n">
        <v>0</v>
      </c>
      <c r="CU614" s="227" t="n"/>
      <c r="CV614" s="145">
        <f>IF(AX614&gt;0,1,0)</f>
        <v/>
      </c>
      <c r="CW614" s="145">
        <f>IF(AY614&gt;0,1,0)</f>
        <v/>
      </c>
      <c r="CX614" s="52" t="n">
        <v>0</v>
      </c>
      <c r="DM614">
        <f>IF(LOWER(T614)="ILS",12,1)*Y614/VLOOKUP($T614,CPC_USDConversion_xlTbl[[Currency2]:[Units/1 USD]],2,FALSE)</f>
        <v/>
      </c>
    </row>
    <row r="615">
      <c r="B615" s="113" t="n">
        <v>129926</v>
      </c>
      <c r="C615" s="113" t="n">
        <v>69016</v>
      </c>
      <c r="D615" s="113" t="n">
        <v>123967</v>
      </c>
      <c r="E615" s="114" t="inlineStr">
        <is>
          <t>Enrique Alvarez Gil</t>
        </is>
      </c>
      <c r="F615" s="152" t="inlineStr">
        <is>
          <t>Professional Services Consultant</t>
        </is>
      </c>
      <c r="G615" s="113" t="inlineStr">
        <is>
          <t>Professional Services, Europe</t>
        </is>
      </c>
      <c r="H615" s="113" t="inlineStr">
        <is>
          <t>Ian Gander</t>
        </is>
      </c>
      <c r="I615" s="113" t="inlineStr">
        <is>
          <t>Eitan Lugassi (Gilad)</t>
        </is>
      </c>
      <c r="J615" s="114" t="inlineStr">
        <is>
          <t>Sharon Schusheim</t>
        </is>
      </c>
      <c r="K615" s="114" t="inlineStr">
        <is>
          <t>Sharon Schusheim</t>
        </is>
      </c>
      <c r="L615" s="113" t="inlineStr">
        <is>
          <t>Professional Services</t>
        </is>
      </c>
      <c r="M615" s="115" t="n">
        <v>1</v>
      </c>
      <c r="N615" s="151">
        <f>LEFT(CA615,3)</f>
        <v/>
      </c>
      <c r="O615" s="216" t="n">
        <v>43739</v>
      </c>
      <c r="P615" s="118">
        <f>($D$5-O615)/365</f>
        <v/>
      </c>
      <c r="Q615" s="119">
        <f>Q615</f>
        <v/>
      </c>
      <c r="R615" s="52" t="n"/>
      <c r="S615" s="120" t="inlineStr">
        <is>
          <t>Spain</t>
        </is>
      </c>
      <c r="T615" s="120" t="inlineStr">
        <is>
          <t>EUR</t>
        </is>
      </c>
      <c r="U615" s="120" t="n">
        <v>72000</v>
      </c>
      <c r="V615" s="120" t="n"/>
      <c r="W615" s="120" t="n">
        <v>5261.904761904761</v>
      </c>
      <c r="X615" s="120">
        <f>W615+V615+U615</f>
        <v/>
      </c>
      <c r="Y615" s="121" t="n"/>
      <c r="Z615" s="121" t="n"/>
      <c r="AA615" s="122" t="n"/>
      <c r="AB615" s="122" t="n"/>
      <c r="AC615" s="122" t="n"/>
      <c r="AD615" s="123">
        <f>AC615+AB615+AA615</f>
        <v/>
      </c>
      <c r="AE615" s="124">
        <f>IFERROR(AD615/X615-1,"")</f>
        <v/>
      </c>
      <c r="AF615" s="217">
        <f>IF(LOWER(T615)="ILS",12,1)*X615/VLOOKUP($T615,CPC_USDConversion_xlTbl[[Currency2]:[Units/1 USD]],2,FALSE)</f>
        <v/>
      </c>
      <c r="AG615" s="217">
        <f>IF(LOWER(T615)="ILS",12,1)*AD615/VLOOKUP($T615,CPC_USDConversion_xlTbl[[Currency2]:[Units/1 USD]],2,FALSE)</f>
        <v/>
      </c>
      <c r="AH615" s="126">
        <f>AF615/VLOOKUP($S615,'CP$'!$B$5:$D$74,2,FALSE)</f>
        <v/>
      </c>
      <c r="AI615" s="126">
        <f>AG615/VLOOKUP($S615,'CP$'!$B$5:$D$74,2,FALSE)</f>
        <v/>
      </c>
      <c r="AJ615" s="52" t="n"/>
      <c r="AK615" s="127" t="inlineStr">
        <is>
          <t>Target Bonus</t>
        </is>
      </c>
      <c r="AL615" s="218" t="n"/>
      <c r="AM615" s="129" t="n">
        <v>5000</v>
      </c>
      <c r="AN615" s="121" t="n"/>
      <c r="AO615" s="130" t="n"/>
      <c r="AP615" s="131">
        <f>IFERROR(AO615/AM615,"")</f>
        <v/>
      </c>
      <c r="AQ615" s="219">
        <f>AO615*CC615</f>
        <v/>
      </c>
      <c r="AR615" s="219" t="n"/>
      <c r="AS615" s="220">
        <f>AQ615-AR615</f>
        <v/>
      </c>
      <c r="AT615" s="217">
        <f>AS615/VLOOKUP($T615,'USD Converstion'!$C$7:$D$174,2,FALSE)</f>
        <v/>
      </c>
      <c r="AU615" s="52" t="n"/>
      <c r="AV615" s="221" t="n"/>
      <c r="AW615" s="222" t="n"/>
      <c r="AX615" s="222" t="n"/>
      <c r="AY615" s="223" t="n"/>
      <c r="AZ615" s="52" t="n"/>
      <c r="BA615" s="137" t="n"/>
      <c r="BB615" s="138" t="inlineStr">
        <is>
          <t xml:space="preserve"> </t>
        </is>
      </c>
      <c r="BC615" s="52" t="n"/>
      <c r="BD615" s="219" t="n">
        <v>50000</v>
      </c>
      <c r="BE615" s="219" t="n"/>
      <c r="BF615" s="219" t="n">
        <v>5000</v>
      </c>
      <c r="BG615" s="120">
        <f>BF615+BE615+BD615</f>
        <v/>
      </c>
      <c r="BH615" s="217">
        <f>IF(LOWER(T615)="ILS",12,1)*BG615/VLOOKUP($T615,CPC_USDConversion_xlTbl[[Currency2]:[Units/1 USD]],2,FALSE)</f>
        <v/>
      </c>
      <c r="BI615" s="224">
        <f>BH615/VLOOKUP($S615,'CP$'!$B$5:$D$74,2,FALSE)</f>
        <v/>
      </c>
      <c r="BJ615" s="140" t="n">
        <v>55000</v>
      </c>
      <c r="BK615" s="140" t="n">
        <v>80000</v>
      </c>
      <c r="BL615" s="141">
        <f>IFERROR(U615/X615,"")</f>
        <v/>
      </c>
      <c r="BM615" s="141">
        <f>IFERROR(V615/X615,"")</f>
        <v/>
      </c>
      <c r="BN615" s="141">
        <f>IFERROR(W615/X615,"")</f>
        <v/>
      </c>
      <c r="BO615" s="141">
        <f>IFERROR(AA615/AD615,"")</f>
        <v/>
      </c>
      <c r="BP615" s="141">
        <f>IFERROR(AB615/AD615,"")</f>
        <v/>
      </c>
      <c r="BQ615" s="141">
        <f>IFERROR(AC615/AD615,"")</f>
        <v/>
      </c>
      <c r="BR615" s="119" t="n"/>
      <c r="BS615" s="119" t="n"/>
      <c r="BT615" s="119" t="n">
        <v>3</v>
      </c>
      <c r="BU615" s="119" t="n"/>
      <c r="BV615" s="119" t="n"/>
      <c r="BW615" s="119" t="n"/>
      <c r="BX615" s="119" t="n"/>
      <c r="BY615" s="119" t="n"/>
      <c r="BZ615" s="119" t="inlineStr">
        <is>
          <t>Employee</t>
        </is>
      </c>
      <c r="CA615" s="142" t="inlineStr">
        <is>
          <t>T41P</t>
        </is>
      </c>
      <c r="CB615" s="131" t="n">
        <v>1</v>
      </c>
      <c r="CC615" s="143">
        <f>IF(P615&gt;1,1,P615)*CB615</f>
        <v/>
      </c>
      <c r="CD615" s="143" t="n"/>
      <c r="CE615" s="222" t="n"/>
      <c r="CF615" s="86" t="n"/>
      <c r="CG615" s="219" t="n">
        <v>53858.53658536586</v>
      </c>
      <c r="CH615" s="217">
        <f>IF(LOWER(T615)="ILS",12,1)*CG615/VLOOKUP($T615,CPC_USDConversion_xlTbl[[Currency2]:[Units/1 USD]],2,FALSE)</f>
        <v/>
      </c>
      <c r="CI615" s="225">
        <f>AF615</f>
        <v/>
      </c>
      <c r="CJ615" s="225">
        <f>IFERROR(CI615-CH615,"")</f>
        <v/>
      </c>
      <c r="CK615" s="140">
        <f>ROUND(AN615*CC615,-2)</f>
        <v/>
      </c>
      <c r="CL615" s="217">
        <f>CK615/VLOOKUP($T615,'USD Converstion'!$C$7:$D$174,2,FALSE)</f>
        <v/>
      </c>
      <c r="CM615" s="145">
        <f>IF(AD615&gt;X615,1,0)</f>
        <v/>
      </c>
      <c r="CN615" s="225">
        <f>IF(CM615&gt;0,AG615,0)</f>
        <v/>
      </c>
      <c r="CO615" s="225">
        <f>IF(CM615=0,0,AF615)</f>
        <v/>
      </c>
      <c r="CP615" s="146" t="n">
        <v>0</v>
      </c>
      <c r="CQ615" s="147" t="inlineStr">
        <is>
          <t>Regular</t>
        </is>
      </c>
      <c r="CR615" s="225">
        <f>AM615/VLOOKUP(T615,'USD Converstion'!$C$7:$D$174,2,FALSE)</f>
        <v/>
      </c>
      <c r="CS615" s="226">
        <f>AT615</f>
        <v/>
      </c>
      <c r="CT615" s="222" t="n">
        <v>0</v>
      </c>
      <c r="CU615" s="227" t="n"/>
      <c r="CV615" s="145">
        <f>IF(AX615&gt;0,1,0)</f>
        <v/>
      </c>
      <c r="CW615" s="145">
        <f>IF(AY615&gt;0,1,0)</f>
        <v/>
      </c>
      <c r="CX615" s="52" t="n">
        <v>0</v>
      </c>
      <c r="DM615">
        <f>IF(LOWER(T615)="ILS",12,1)*Y615/VLOOKUP($T615,CPC_USDConversion_xlTbl[[Currency2]:[Units/1 USD]],2,FALSE)</f>
        <v/>
      </c>
    </row>
    <row r="616">
      <c r="B616" s="113" t="n">
        <v>111960</v>
      </c>
      <c r="C616" s="113" t="n">
        <v>35834</v>
      </c>
      <c r="D616" s="113" t="n">
        <v>29603</v>
      </c>
      <c r="E616" s="114" t="inlineStr">
        <is>
          <t>Fabrice Bankhauser</t>
        </is>
      </c>
      <c r="F616" s="152" t="inlineStr">
        <is>
          <t>Professional Services Consultant</t>
        </is>
      </c>
      <c r="G616" s="113" t="inlineStr">
        <is>
          <t>Professional Services, Europe</t>
        </is>
      </c>
      <c r="H616" s="113" t="inlineStr">
        <is>
          <t>Ian Gander</t>
        </is>
      </c>
      <c r="I616" s="113" t="inlineStr">
        <is>
          <t>Eitan Lugassi (Gilad)</t>
        </is>
      </c>
      <c r="J616" s="114" t="inlineStr">
        <is>
          <t>Sharon Schusheim</t>
        </is>
      </c>
      <c r="K616" s="114" t="inlineStr">
        <is>
          <t>Sharon Schusheim</t>
        </is>
      </c>
      <c r="L616" s="113" t="inlineStr">
        <is>
          <t>Professional Services</t>
        </is>
      </c>
      <c r="M616" s="115" t="n">
        <v>1</v>
      </c>
      <c r="N616" s="151">
        <f>LEFT(CA616,3)</f>
        <v/>
      </c>
      <c r="O616" s="216" t="n">
        <v>42282</v>
      </c>
      <c r="P616" s="118">
        <f>($D$5-O616)/365</f>
        <v/>
      </c>
      <c r="Q616" s="119">
        <f>Q616</f>
        <v/>
      </c>
      <c r="R616" s="52" t="n"/>
      <c r="S616" s="120" t="inlineStr">
        <is>
          <t>Switzerland</t>
        </is>
      </c>
      <c r="T616" s="120" t="inlineStr">
        <is>
          <t>CHF</t>
        </is>
      </c>
      <c r="U616" s="120" t="n">
        <v>155750</v>
      </c>
      <c r="V616" s="120" t="n"/>
      <c r="W616" s="120" t="n">
        <v>12880.95238095238</v>
      </c>
      <c r="X616" s="120">
        <f>W616+V616+U616</f>
        <v/>
      </c>
      <c r="Y616" s="121" t="n"/>
      <c r="Z616" s="121" t="n"/>
      <c r="AA616" s="122" t="n"/>
      <c r="AB616" s="122" t="n"/>
      <c r="AC616" s="122" t="n"/>
      <c r="AD616" s="123">
        <f>AC616+AB616+AA616</f>
        <v/>
      </c>
      <c r="AE616" s="124">
        <f>IFERROR(AD616/X616-1,"")</f>
        <v/>
      </c>
      <c r="AF616" s="217">
        <f>IF(LOWER(T616)="ILS",12,1)*X616/VLOOKUP($T616,CPC_USDConversion_xlTbl[[Currency2]:[Units/1 USD]],2,FALSE)</f>
        <v/>
      </c>
      <c r="AG616" s="217">
        <f>IF(LOWER(T616)="ILS",12,1)*AD616/VLOOKUP($T616,CPC_USDConversion_xlTbl[[Currency2]:[Units/1 USD]],2,FALSE)</f>
        <v/>
      </c>
      <c r="AH616" s="126">
        <f>AF616/VLOOKUP($S616,'CP$'!$B$5:$D$74,2,FALSE)</f>
        <v/>
      </c>
      <c r="AI616" s="126">
        <f>AG616/VLOOKUP($S616,'CP$'!$B$5:$D$74,2,FALSE)</f>
        <v/>
      </c>
      <c r="AJ616" s="52" t="n"/>
      <c r="AK616" s="127" t="inlineStr">
        <is>
          <t>Target Bonus</t>
        </is>
      </c>
      <c r="AL616" s="218" t="n"/>
      <c r="AM616" s="129" t="n">
        <v>13000</v>
      </c>
      <c r="AN616" s="121" t="n"/>
      <c r="AO616" s="130" t="n"/>
      <c r="AP616" s="131">
        <f>IFERROR(AO616/AM616,"")</f>
        <v/>
      </c>
      <c r="AQ616" s="219">
        <f>AO616*CC616</f>
        <v/>
      </c>
      <c r="AR616" s="219" t="n"/>
      <c r="AS616" s="220">
        <f>AQ616-AR616</f>
        <v/>
      </c>
      <c r="AT616" s="217">
        <f>AS616/VLOOKUP($T616,'USD Converstion'!$C$7:$D$174,2,FALSE)</f>
        <v/>
      </c>
      <c r="AU616" s="52" t="n"/>
      <c r="AV616" s="221" t="n">
        <v>43615</v>
      </c>
      <c r="AW616" s="222" t="n">
        <v>6979.058252427184</v>
      </c>
      <c r="AX616" s="222" t="n"/>
      <c r="AY616" s="223" t="n"/>
      <c r="AZ616" s="52" t="n"/>
      <c r="BA616" s="137" t="n"/>
      <c r="BB616" s="138" t="inlineStr">
        <is>
          <t xml:space="preserve"> </t>
        </is>
      </c>
      <c r="BC616" s="52" t="n"/>
      <c r="BD616" s="219" t="n">
        <v>104000</v>
      </c>
      <c r="BE616" s="219" t="n">
        <v>26000</v>
      </c>
      <c r="BF616" s="219" t="n"/>
      <c r="BG616" s="120">
        <f>BF616+BE616+BD616</f>
        <v/>
      </c>
      <c r="BH616" s="217">
        <f>IF(LOWER(T616)="ILS",12,1)*BG616/VLOOKUP($T616,CPC_USDConversion_xlTbl[[Currency2]:[Units/1 USD]],2,FALSE)</f>
        <v/>
      </c>
      <c r="BI616" s="224">
        <f>BH616/VLOOKUP($S616,'CP$'!$B$5:$D$74,2,FALSE)</f>
        <v/>
      </c>
      <c r="BJ616" s="140" t="n">
        <v>125000</v>
      </c>
      <c r="BK616" s="140" t="n">
        <v>165000</v>
      </c>
      <c r="BL616" s="141">
        <f>IFERROR(U616/X616,"")</f>
        <v/>
      </c>
      <c r="BM616" s="141">
        <f>IFERROR(V616/X616,"")</f>
        <v/>
      </c>
      <c r="BN616" s="141">
        <f>IFERROR(W616/X616,"")</f>
        <v/>
      </c>
      <c r="BO616" s="141">
        <f>IFERROR(AA616/AD616,"")</f>
        <v/>
      </c>
      <c r="BP616" s="141">
        <f>IFERROR(AB616/AD616,"")</f>
        <v/>
      </c>
      <c r="BQ616" s="141">
        <f>IFERROR(AC616/AD616,"")</f>
        <v/>
      </c>
      <c r="BR616" s="119" t="n">
        <v>1</v>
      </c>
      <c r="BS616" s="119" t="n">
        <v>2</v>
      </c>
      <c r="BT616" s="119" t="n">
        <v>2</v>
      </c>
      <c r="BU616" s="119" t="n"/>
      <c r="BV616" s="119" t="n"/>
      <c r="BW616" s="119" t="n"/>
      <c r="BX616" s="119" t="n"/>
      <c r="BY616" s="119" t="n"/>
      <c r="BZ616" s="119" t="inlineStr">
        <is>
          <t>Employee</t>
        </is>
      </c>
      <c r="CA616" s="142" t="inlineStr">
        <is>
          <t>T51P</t>
        </is>
      </c>
      <c r="CB616" s="131" t="n">
        <v>1</v>
      </c>
      <c r="CC616" s="143">
        <f>IF(P616&gt;1,1,P616)*CB616</f>
        <v/>
      </c>
      <c r="CD616" s="143" t="n"/>
      <c r="CE616" s="222" t="n">
        <v>5507.12</v>
      </c>
      <c r="CF616" s="86" t="n"/>
      <c r="CG616" s="219" t="n">
        <v>127029.2682926829</v>
      </c>
      <c r="CH616" s="217">
        <f>IF(LOWER(T616)="ILS",12,1)*CG616/VLOOKUP($T616,CPC_USDConversion_xlTbl[[Currency2]:[Units/1 USD]],2,FALSE)</f>
        <v/>
      </c>
      <c r="CI616" s="225">
        <f>AF616</f>
        <v/>
      </c>
      <c r="CJ616" s="225">
        <f>IFERROR(CI616-CH616,"")</f>
        <v/>
      </c>
      <c r="CK616" s="140">
        <f>ROUND(AN616*CC616,-2)</f>
        <v/>
      </c>
      <c r="CL616" s="217">
        <f>CK616/VLOOKUP($T616,'USD Converstion'!$C$7:$D$174,2,FALSE)</f>
        <v/>
      </c>
      <c r="CM616" s="145">
        <f>IF(AD616&gt;X616,1,0)</f>
        <v/>
      </c>
      <c r="CN616" s="225">
        <f>IF(CM616&gt;0,AG616,0)</f>
        <v/>
      </c>
      <c r="CO616" s="225">
        <f>IF(CM616=0,0,AF616)</f>
        <v/>
      </c>
      <c r="CP616" s="146" t="n">
        <v>0</v>
      </c>
      <c r="CQ616" s="147" t="inlineStr">
        <is>
          <t>Regular</t>
        </is>
      </c>
      <c r="CR616" s="225">
        <f>AM616/VLOOKUP(T616,'USD Converstion'!$C$7:$D$174,2,FALSE)</f>
        <v/>
      </c>
      <c r="CS616" s="226">
        <f>AT616</f>
        <v/>
      </c>
      <c r="CT616" s="222" t="n">
        <v>0</v>
      </c>
      <c r="CU616" s="227" t="n"/>
      <c r="CV616" s="145">
        <f>IF(AX616&gt;0,1,0)</f>
        <v/>
      </c>
      <c r="CW616" s="145">
        <f>IF(AY616&gt;0,1,0)</f>
        <v/>
      </c>
      <c r="CX616" s="52" t="n">
        <v>0</v>
      </c>
      <c r="DM616">
        <f>IF(LOWER(T616)="ILS",12,1)*Y616/VLOOKUP($T616,CPC_USDConversion_xlTbl[[Currency2]:[Units/1 USD]],2,FALSE)</f>
        <v/>
      </c>
    </row>
    <row r="617">
      <c r="B617" s="113" t="n">
        <v>101984</v>
      </c>
      <c r="C617" s="113" t="n">
        <v>87113</v>
      </c>
      <c r="D617" s="113" t="n">
        <v>29416</v>
      </c>
      <c r="E617" s="114" t="inlineStr">
        <is>
          <t>Fernando Bahon</t>
        </is>
      </c>
      <c r="F617" s="152" t="inlineStr">
        <is>
          <t>Professional Services Consultant</t>
        </is>
      </c>
      <c r="G617" s="113" t="inlineStr">
        <is>
          <t>Professional Services, Europe</t>
        </is>
      </c>
      <c r="H617" s="113" t="inlineStr">
        <is>
          <t>Ian Gander</t>
        </is>
      </c>
      <c r="I617" s="113" t="inlineStr">
        <is>
          <t>Eitan Lugassi (Gilad)</t>
        </is>
      </c>
      <c r="J617" s="114" t="inlineStr">
        <is>
          <t>Sharon Schusheim</t>
        </is>
      </c>
      <c r="K617" s="114" t="inlineStr">
        <is>
          <t>Sharon Schusheim</t>
        </is>
      </c>
      <c r="L617" s="113" t="inlineStr">
        <is>
          <t>Professional Services</t>
        </is>
      </c>
      <c r="M617" s="115" t="n">
        <v>1</v>
      </c>
      <c r="N617" s="151">
        <f>LEFT(CA617,3)</f>
        <v/>
      </c>
      <c r="O617" s="216" t="n">
        <v>43598</v>
      </c>
      <c r="P617" s="118">
        <f>($D$5-O617)/365</f>
        <v/>
      </c>
      <c r="Q617" s="119">
        <f>Q617</f>
        <v/>
      </c>
      <c r="R617" s="52" t="n"/>
      <c r="S617" s="120" t="inlineStr">
        <is>
          <t>Spain</t>
        </is>
      </c>
      <c r="T617" s="120" t="inlineStr">
        <is>
          <t>EUR</t>
        </is>
      </c>
      <c r="U617" s="120" t="n">
        <v>69500</v>
      </c>
      <c r="V617" s="120" t="n"/>
      <c r="W617" s="120" t="n">
        <v>6023.809523809524</v>
      </c>
      <c r="X617" s="120">
        <f>W617+V617+U617</f>
        <v/>
      </c>
      <c r="Y617" s="121" t="n"/>
      <c r="Z617" s="121" t="n"/>
      <c r="AA617" s="122" t="n"/>
      <c r="AB617" s="122" t="n"/>
      <c r="AC617" s="122" t="n"/>
      <c r="AD617" s="123">
        <f>AC617+AB617+AA617</f>
        <v/>
      </c>
      <c r="AE617" s="124">
        <f>IFERROR(AD617/X617-1,"")</f>
        <v/>
      </c>
      <c r="AF617" s="217">
        <f>IF(LOWER(T617)="ILS",12,1)*X617/VLOOKUP($T617,CPC_USDConversion_xlTbl[[Currency2]:[Units/1 USD]],2,FALSE)</f>
        <v/>
      </c>
      <c r="AG617" s="217">
        <f>IF(LOWER(T617)="ILS",12,1)*AD617/VLOOKUP($T617,CPC_USDConversion_xlTbl[[Currency2]:[Units/1 USD]],2,FALSE)</f>
        <v/>
      </c>
      <c r="AH617" s="126">
        <f>AF617/VLOOKUP($S617,'CP$'!$B$5:$D$74,2,FALSE)</f>
        <v/>
      </c>
      <c r="AI617" s="126">
        <f>AG617/VLOOKUP($S617,'CP$'!$B$5:$D$74,2,FALSE)</f>
        <v/>
      </c>
      <c r="AJ617" s="52" t="n"/>
      <c r="AK617" s="127" t="inlineStr">
        <is>
          <t>Target Bonus</t>
        </is>
      </c>
      <c r="AL617" s="218" t="n">
        <v>3305.205479452055</v>
      </c>
      <c r="AM617" s="129" t="n">
        <v>5800</v>
      </c>
      <c r="AN617" s="121" t="n"/>
      <c r="AO617" s="130" t="n"/>
      <c r="AP617" s="131">
        <f>IFERROR(AO617/AM617,"")</f>
        <v/>
      </c>
      <c r="AQ617" s="219">
        <f>AO617*CC617</f>
        <v/>
      </c>
      <c r="AR617" s="219" t="n"/>
      <c r="AS617" s="220">
        <f>AQ617-AR617</f>
        <v/>
      </c>
      <c r="AT617" s="217">
        <f>AS617/VLOOKUP($T617,'USD Converstion'!$C$7:$D$174,2,FALSE)</f>
        <v/>
      </c>
      <c r="AU617" s="52" t="n"/>
      <c r="AV617" s="221" t="n">
        <v>43957</v>
      </c>
      <c r="AW617" s="222" t="n">
        <v>9434.553398058251</v>
      </c>
      <c r="AX617" s="222" t="n"/>
      <c r="AY617" s="223" t="n"/>
      <c r="AZ617" s="52" t="n"/>
      <c r="BA617" s="137" t="n"/>
      <c r="BB617" s="138" t="inlineStr">
        <is>
          <t xml:space="preserve"> </t>
        </is>
      </c>
      <c r="BC617" s="52" t="n"/>
      <c r="BD617" s="219" t="n">
        <v>45000</v>
      </c>
      <c r="BE617" s="219" t="n"/>
      <c r="BF617" s="219" t="n">
        <v>5000</v>
      </c>
      <c r="BG617" s="120">
        <f>BF617+BE617+BD617</f>
        <v/>
      </c>
      <c r="BH617" s="217">
        <f>IF(LOWER(T617)="ILS",12,1)*BG617/VLOOKUP($T617,CPC_USDConversion_xlTbl[[Currency2]:[Units/1 USD]],2,FALSE)</f>
        <v/>
      </c>
      <c r="BI617" s="224">
        <f>BH617/VLOOKUP($S617,'CP$'!$B$5:$D$74,2,FALSE)</f>
        <v/>
      </c>
      <c r="BJ617" s="140" t="n">
        <v>40000</v>
      </c>
      <c r="BK617" s="140" t="n">
        <v>65000</v>
      </c>
      <c r="BL617" s="141">
        <f>IFERROR(U617/X617,"")</f>
        <v/>
      </c>
      <c r="BM617" s="141">
        <f>IFERROR(V617/X617,"")</f>
        <v/>
      </c>
      <c r="BN617" s="141">
        <f>IFERROR(W617/X617,"")</f>
        <v/>
      </c>
      <c r="BO617" s="141">
        <f>IFERROR(AA617/AD617,"")</f>
        <v/>
      </c>
      <c r="BP617" s="141">
        <f>IFERROR(AB617/AD617,"")</f>
        <v/>
      </c>
      <c r="BQ617" s="141">
        <f>IFERROR(AC617/AD617,"")</f>
        <v/>
      </c>
      <c r="BR617" s="119" t="n"/>
      <c r="BS617" s="119" t="n">
        <v>3</v>
      </c>
      <c r="BT617" s="119" t="n">
        <v>3</v>
      </c>
      <c r="BU617" s="119" t="n"/>
      <c r="BV617" s="119" t="n"/>
      <c r="BW617" s="119" t="n"/>
      <c r="BX617" s="119" t="n"/>
      <c r="BY617" s="119" t="n"/>
      <c r="BZ617" s="119" t="inlineStr">
        <is>
          <t>Employee</t>
        </is>
      </c>
      <c r="CA617" s="142" t="inlineStr">
        <is>
          <t>T51P</t>
        </is>
      </c>
      <c r="CB617" s="131" t="n">
        <v>1</v>
      </c>
      <c r="CC617" s="143">
        <f>IF(P617&gt;1,1,P617)*CB617</f>
        <v/>
      </c>
      <c r="CD617" s="143" t="n"/>
      <c r="CE617" s="222" t="n">
        <v>10774.8</v>
      </c>
      <c r="CF617" s="86" t="n"/>
      <c r="CG617" s="219" t="n">
        <v>52687.80487804879</v>
      </c>
      <c r="CH617" s="217">
        <f>IF(LOWER(T617)="ILS",12,1)*CG617/VLOOKUP($T617,CPC_USDConversion_xlTbl[[Currency2]:[Units/1 USD]],2,FALSE)</f>
        <v/>
      </c>
      <c r="CI617" s="225">
        <f>AF617</f>
        <v/>
      </c>
      <c r="CJ617" s="225">
        <f>IFERROR(CI617-CH617,"")</f>
        <v/>
      </c>
      <c r="CK617" s="140">
        <f>ROUND(AN617*CC617,-2)</f>
        <v/>
      </c>
      <c r="CL617" s="217">
        <f>CK617/VLOOKUP($T617,'USD Converstion'!$C$7:$D$174,2,FALSE)</f>
        <v/>
      </c>
      <c r="CM617" s="145">
        <f>IF(AD617&gt;X617,1,0)</f>
        <v/>
      </c>
      <c r="CN617" s="225">
        <f>IF(CM617&gt;0,AG617,0)</f>
        <v/>
      </c>
      <c r="CO617" s="225">
        <f>IF(CM617=0,0,AF617)</f>
        <v/>
      </c>
      <c r="CP617" s="146" t="n">
        <v>0</v>
      </c>
      <c r="CQ617" s="147" t="inlineStr">
        <is>
          <t>Regular</t>
        </is>
      </c>
      <c r="CR617" s="225">
        <f>AM617/VLOOKUP(T617,'USD Converstion'!$C$7:$D$174,2,FALSE)</f>
        <v/>
      </c>
      <c r="CS617" s="226">
        <f>AT617</f>
        <v/>
      </c>
      <c r="CT617" s="222" t="n">
        <v>0</v>
      </c>
      <c r="CU617" s="227" t="n"/>
      <c r="CV617" s="145">
        <f>IF(AX617&gt;0,1,0)</f>
        <v/>
      </c>
      <c r="CW617" s="145">
        <f>IF(AY617&gt;0,1,0)</f>
        <v/>
      </c>
      <c r="CX617" s="52" t="n">
        <v>0</v>
      </c>
      <c r="DM617">
        <f>IF(LOWER(T617)="ILS",12,1)*Y617/VLOOKUP($T617,CPC_USDConversion_xlTbl[[Currency2]:[Units/1 USD]],2,FALSE)</f>
        <v/>
      </c>
    </row>
    <row r="618">
      <c r="B618" s="113" t="n">
        <v>106157</v>
      </c>
      <c r="C618" s="113" t="n">
        <v>33407</v>
      </c>
      <c r="D618" s="113" t="n">
        <v>88840</v>
      </c>
      <c r="E618" s="114" t="inlineStr">
        <is>
          <t>Ivo Marques</t>
        </is>
      </c>
      <c r="F618" s="152" t="inlineStr">
        <is>
          <t>Professional Services Consultant</t>
        </is>
      </c>
      <c r="G618" s="113" t="inlineStr">
        <is>
          <t>Professional Services, Europe</t>
        </is>
      </c>
      <c r="H618" s="113" t="inlineStr">
        <is>
          <t>Ian Gander</t>
        </is>
      </c>
      <c r="I618" s="113" t="inlineStr">
        <is>
          <t>Eitan Lugassi (Gilad)</t>
        </is>
      </c>
      <c r="J618" s="114" t="inlineStr">
        <is>
          <t>Sharon Schusheim</t>
        </is>
      </c>
      <c r="K618" s="114" t="inlineStr">
        <is>
          <t>Sharon Schusheim</t>
        </is>
      </c>
      <c r="L618" s="113" t="inlineStr">
        <is>
          <t>Professional Services</t>
        </is>
      </c>
      <c r="M618" s="115" t="n">
        <v>1</v>
      </c>
      <c r="N618" s="151">
        <f>LEFT(CA618,3)</f>
        <v/>
      </c>
      <c r="O618" s="216" t="n">
        <v>44025</v>
      </c>
      <c r="P618" s="118">
        <f>($D$5-O618)/365</f>
        <v/>
      </c>
      <c r="Q618" s="119">
        <f>Q618</f>
        <v/>
      </c>
      <c r="R618" s="52" t="n"/>
      <c r="S618" s="120" t="inlineStr">
        <is>
          <t>Portugal</t>
        </is>
      </c>
      <c r="T618" s="120" t="inlineStr">
        <is>
          <t>EUR</t>
        </is>
      </c>
      <c r="U618" s="120" t="n">
        <v>88250</v>
      </c>
      <c r="V618" s="120" t="n"/>
      <c r="W618" s="120" t="n">
        <v>7166.666666666666</v>
      </c>
      <c r="X618" s="120">
        <f>W618+V618+U618</f>
        <v/>
      </c>
      <c r="Y618" s="121" t="n"/>
      <c r="Z618" s="121" t="n"/>
      <c r="AA618" s="122" t="n"/>
      <c r="AB618" s="122" t="n"/>
      <c r="AC618" s="122" t="n"/>
      <c r="AD618" s="123">
        <f>AC618+AB618+AA618</f>
        <v/>
      </c>
      <c r="AE618" s="124">
        <f>IFERROR(AD618/X618-1,"")</f>
        <v/>
      </c>
      <c r="AF618" s="217">
        <f>IF(LOWER(T618)="ILS",12,1)*X618/VLOOKUP($T618,CPC_USDConversion_xlTbl[[Currency2]:[Units/1 USD]],2,FALSE)</f>
        <v/>
      </c>
      <c r="AG618" s="217">
        <f>IF(LOWER(T618)="ILS",12,1)*AD618/VLOOKUP($T618,CPC_USDConversion_xlTbl[[Currency2]:[Units/1 USD]],2,FALSE)</f>
        <v/>
      </c>
      <c r="AH618" s="126">
        <f>AF618/VLOOKUP($S618,'CP$'!$B$5:$D$74,2,FALSE)</f>
        <v/>
      </c>
      <c r="AI618" s="126">
        <f>AG618/VLOOKUP($S618,'CP$'!$B$5:$D$74,2,FALSE)</f>
        <v/>
      </c>
      <c r="AJ618" s="52" t="n"/>
      <c r="AK618" s="127" t="inlineStr">
        <is>
          <t>Target Bonus</t>
        </is>
      </c>
      <c r="AL618" s="218" t="n"/>
      <c r="AM618" s="129" t="n">
        <v>7000</v>
      </c>
      <c r="AN618" s="121" t="n"/>
      <c r="AO618" s="130" t="n"/>
      <c r="AP618" s="131">
        <f>IFERROR(AO618/AM618,"")</f>
        <v/>
      </c>
      <c r="AQ618" s="219">
        <f>AO618*CC618</f>
        <v/>
      </c>
      <c r="AR618" s="219" t="n"/>
      <c r="AS618" s="220">
        <f>AQ618-AR618</f>
        <v/>
      </c>
      <c r="AT618" s="217">
        <f>AS618/VLOOKUP($T618,'USD Converstion'!$C$7:$D$174,2,FALSE)</f>
        <v/>
      </c>
      <c r="AU618" s="52" t="n"/>
      <c r="AV618" s="221" t="n"/>
      <c r="AW618" s="222" t="n"/>
      <c r="AX618" s="222" t="n"/>
      <c r="AY618" s="223" t="n"/>
      <c r="AZ618" s="52" t="n"/>
      <c r="BA618" s="137" t="n"/>
      <c r="BB618" s="138" t="inlineStr">
        <is>
          <t xml:space="preserve"> </t>
        </is>
      </c>
      <c r="BC618" s="52" t="n"/>
      <c r="BD618" s="219" t="n"/>
      <c r="BE618" s="219" t="n"/>
      <c r="BF618" s="219" t="n"/>
      <c r="BG618" s="120">
        <f>BF618+BE618+BD618</f>
        <v/>
      </c>
      <c r="BH618" s="217">
        <f>IF(LOWER(T618)="ILS",12,1)*BG618/VLOOKUP($T618,CPC_USDConversion_xlTbl[[Currency2]:[Units/1 USD]],2,FALSE)</f>
        <v/>
      </c>
      <c r="BI618" s="224">
        <f>BH618/VLOOKUP($S618,'CP$'!$B$5:$D$74,2,FALSE)</f>
        <v/>
      </c>
      <c r="BJ618" s="140" t="n">
        <v>60000</v>
      </c>
      <c r="BK618" s="140" t="n">
        <v>70000</v>
      </c>
      <c r="BL618" s="141">
        <f>IFERROR(U618/X618,"")</f>
        <v/>
      </c>
      <c r="BM618" s="141">
        <f>IFERROR(V618/X618,"")</f>
        <v/>
      </c>
      <c r="BN618" s="141">
        <f>IFERROR(W618/X618,"")</f>
        <v/>
      </c>
      <c r="BO618" s="141">
        <f>IFERROR(AA618/AD618,"")</f>
        <v/>
      </c>
      <c r="BP618" s="141">
        <f>IFERROR(AB618/AD618,"")</f>
        <v/>
      </c>
      <c r="BQ618" s="141">
        <f>IFERROR(AC618/AD618,"")</f>
        <v/>
      </c>
      <c r="BR618" s="119" t="n"/>
      <c r="BS618" s="119" t="n"/>
      <c r="BT618" s="119" t="n"/>
      <c r="BU618" s="119" t="n"/>
      <c r="BV618" s="119" t="n"/>
      <c r="BW618" s="119" t="n"/>
      <c r="BX618" s="119" t="n"/>
      <c r="BY618" s="119" t="n"/>
      <c r="BZ618" s="119" t="inlineStr">
        <is>
          <t>Employee</t>
        </is>
      </c>
      <c r="CA618" s="142" t="inlineStr">
        <is>
          <t>T41P</t>
        </is>
      </c>
      <c r="CB618" s="131" t="n">
        <v>1</v>
      </c>
      <c r="CC618" s="143">
        <f>IF(P618&gt;1,1,P618)*CB618</f>
        <v/>
      </c>
      <c r="CD618" s="143" t="n"/>
      <c r="CE618" s="222" t="n"/>
      <c r="CF618" s="86" t="n"/>
      <c r="CG618" s="219" t="n">
        <v>68492.68292682928</v>
      </c>
      <c r="CH618" s="217">
        <f>IF(LOWER(T618)="ILS",12,1)*CG618/VLOOKUP($T618,CPC_USDConversion_xlTbl[[Currency2]:[Units/1 USD]],2,FALSE)</f>
        <v/>
      </c>
      <c r="CI618" s="225">
        <f>AF618</f>
        <v/>
      </c>
      <c r="CJ618" s="225">
        <f>IFERROR(CI618-CH618,"")</f>
        <v/>
      </c>
      <c r="CK618" s="140">
        <f>ROUND(AN618*CC618,-2)</f>
        <v/>
      </c>
      <c r="CL618" s="217">
        <f>CK618/VLOOKUP($T618,'USD Converstion'!$C$7:$D$174,2,FALSE)</f>
        <v/>
      </c>
      <c r="CM618" s="145">
        <f>IF(AD618&gt;X618,1,0)</f>
        <v/>
      </c>
      <c r="CN618" s="225">
        <f>IF(CM618&gt;0,AG618,0)</f>
        <v/>
      </c>
      <c r="CO618" s="225">
        <f>IF(CM618=0,0,AF618)</f>
        <v/>
      </c>
      <c r="CP618" s="146" t="n">
        <v>0</v>
      </c>
      <c r="CQ618" s="147" t="inlineStr">
        <is>
          <t>Regular</t>
        </is>
      </c>
      <c r="CR618" s="225">
        <f>AM618/VLOOKUP(T618,'USD Converstion'!$C$7:$D$174,2,FALSE)</f>
        <v/>
      </c>
      <c r="CS618" s="226">
        <f>AT618</f>
        <v/>
      </c>
      <c r="CT618" s="222" t="n">
        <v>0</v>
      </c>
      <c r="CU618" s="227" t="n"/>
      <c r="CV618" s="145">
        <f>IF(AX618&gt;0,1,0)</f>
        <v/>
      </c>
      <c r="CW618" s="145">
        <f>IF(AY618&gt;0,1,0)</f>
        <v/>
      </c>
      <c r="CX618" s="52" t="n">
        <v>0</v>
      </c>
      <c r="DM618">
        <f>IF(LOWER(T618)="ILS",12,1)*Y618/VLOOKUP($T618,CPC_USDConversion_xlTbl[[Currency2]:[Units/1 USD]],2,FALSE)</f>
        <v/>
      </c>
    </row>
    <row r="619">
      <c r="B619" s="113" t="n">
        <v>122262</v>
      </c>
      <c r="C619" s="113" t="n">
        <v>99922</v>
      </c>
      <c r="D619" s="113" t="n">
        <v>36948</v>
      </c>
      <c r="E619" s="114" t="inlineStr">
        <is>
          <t>Jason Ortone</t>
        </is>
      </c>
      <c r="F619" s="152" t="inlineStr">
        <is>
          <t>Professional Services Consultant</t>
        </is>
      </c>
      <c r="G619" s="113" t="inlineStr">
        <is>
          <t>Professional Services MEA</t>
        </is>
      </c>
      <c r="H619" s="113" t="inlineStr">
        <is>
          <t>Artur Sher</t>
        </is>
      </c>
      <c r="I619" s="113" t="inlineStr">
        <is>
          <t>Eitan Lugassi (Gilad)</t>
        </is>
      </c>
      <c r="J619" s="114" t="inlineStr">
        <is>
          <t>Sharon Schusheim</t>
        </is>
      </c>
      <c r="K619" s="114" t="inlineStr">
        <is>
          <t>Sharon Schusheim</t>
        </is>
      </c>
      <c r="L619" s="113" t="inlineStr">
        <is>
          <t>Professional Services</t>
        </is>
      </c>
      <c r="M619" s="115" t="n">
        <v>1</v>
      </c>
      <c r="N619" s="151">
        <f>LEFT(CA619,3)</f>
        <v/>
      </c>
      <c r="O619" s="216" t="n">
        <v>43132</v>
      </c>
      <c r="P619" s="118">
        <f>($D$5-O619)/365</f>
        <v/>
      </c>
      <c r="Q619" s="119">
        <f>Q619</f>
        <v/>
      </c>
      <c r="R619" s="52" t="n"/>
      <c r="S619" s="120" t="inlineStr">
        <is>
          <t>South Africa</t>
        </is>
      </c>
      <c r="T619" s="120" t="inlineStr">
        <is>
          <t>ZAR</t>
        </is>
      </c>
      <c r="U619" s="120" t="n">
        <v>1722000</v>
      </c>
      <c r="V619" s="120" t="n"/>
      <c r="W619" s="120" t="n">
        <v>67928.57142857142</v>
      </c>
      <c r="X619" s="120">
        <f>W619+V619+U619</f>
        <v/>
      </c>
      <c r="Y619" s="121" t="n"/>
      <c r="Z619" s="121" t="n"/>
      <c r="AA619" s="122" t="n"/>
      <c r="AB619" s="122" t="n"/>
      <c r="AC619" s="122" t="n"/>
      <c r="AD619" s="123">
        <f>AC619+AB619+AA619</f>
        <v/>
      </c>
      <c r="AE619" s="124">
        <f>IFERROR(AD619/X619-1,"")</f>
        <v/>
      </c>
      <c r="AF619" s="217">
        <f>IF(LOWER(T619)="ILS",12,1)*X619/VLOOKUP($T619,CPC_USDConversion_xlTbl[[Currency2]:[Units/1 USD]],2,FALSE)</f>
        <v/>
      </c>
      <c r="AG619" s="217">
        <f>IF(LOWER(T619)="ILS",12,1)*AD619/VLOOKUP($T619,CPC_USDConversion_xlTbl[[Currency2]:[Units/1 USD]],2,FALSE)</f>
        <v/>
      </c>
      <c r="AH619" s="126">
        <f>AF619/VLOOKUP($S619,'CP$'!$B$5:$D$74,2,FALSE)</f>
        <v/>
      </c>
      <c r="AI619" s="126">
        <f>AG619/VLOOKUP($S619,'CP$'!$B$5:$D$74,2,FALSE)</f>
        <v/>
      </c>
      <c r="AJ619" s="52" t="n"/>
      <c r="AK619" s="127" t="inlineStr">
        <is>
          <t>Target Bonus</t>
        </is>
      </c>
      <c r="AL619" s="218" t="n">
        <v>80000</v>
      </c>
      <c r="AM619" s="129" t="n">
        <v>70800</v>
      </c>
      <c r="AN619" s="121" t="n"/>
      <c r="AO619" s="130" t="n"/>
      <c r="AP619" s="131">
        <f>IFERROR(AO619/AM619,"")</f>
        <v/>
      </c>
      <c r="AQ619" s="219">
        <f>AO619*CC619</f>
        <v/>
      </c>
      <c r="AR619" s="219" t="n"/>
      <c r="AS619" s="220">
        <f>AQ619-AR619</f>
        <v/>
      </c>
      <c r="AT619" s="217">
        <f>AS619/VLOOKUP($T619,'USD Converstion'!$C$7:$D$174,2,FALSE)</f>
        <v/>
      </c>
      <c r="AU619" s="52" t="n"/>
      <c r="AV619" s="221" t="n">
        <v>43615</v>
      </c>
      <c r="AW619" s="222" t="n">
        <v>19547.55339805825</v>
      </c>
      <c r="AX619" s="222" t="n"/>
      <c r="AY619" s="223" t="n"/>
      <c r="AZ619" s="52" t="n"/>
      <c r="BA619" s="137" t="n"/>
      <c r="BB619" s="138" t="inlineStr">
        <is>
          <t xml:space="preserve"> </t>
        </is>
      </c>
      <c r="BC619" s="52" t="n"/>
      <c r="BD619" s="219" t="n">
        <v>1330000</v>
      </c>
      <c r="BE619" s="219" t="n"/>
      <c r="BF619" s="219" t="n">
        <v>70000</v>
      </c>
      <c r="BG619" s="120">
        <f>BF619+BE619+BD619</f>
        <v/>
      </c>
      <c r="BH619" s="217">
        <f>IF(LOWER(T619)="ILS",12,1)*BG619/VLOOKUP($T619,CPC_USDConversion_xlTbl[[Currency2]:[Units/1 USD]],2,FALSE)</f>
        <v/>
      </c>
      <c r="BI619" s="224">
        <f>BH619/VLOOKUP($S619,'CP$'!$B$5:$D$74,2,FALSE)</f>
        <v/>
      </c>
      <c r="BJ619" s="140" t="n">
        <v>1000000</v>
      </c>
      <c r="BK619" s="140" t="n">
        <v>1500000</v>
      </c>
      <c r="BL619" s="141">
        <f>IFERROR(U619/X619,"")</f>
        <v/>
      </c>
      <c r="BM619" s="141">
        <f>IFERROR(V619/X619,"")</f>
        <v/>
      </c>
      <c r="BN619" s="141">
        <f>IFERROR(W619/X619,"")</f>
        <v/>
      </c>
      <c r="BO619" s="141">
        <f>IFERROR(AA619/AD619,"")</f>
        <v/>
      </c>
      <c r="BP619" s="141">
        <f>IFERROR(AB619/AD619,"")</f>
        <v/>
      </c>
      <c r="BQ619" s="141">
        <f>IFERROR(AC619/AD619,"")</f>
        <v/>
      </c>
      <c r="BR619" s="119" t="n">
        <v>3</v>
      </c>
      <c r="BS619" s="119" t="n">
        <v>3</v>
      </c>
      <c r="BT619" s="119" t="n">
        <v>3</v>
      </c>
      <c r="BU619" s="119" t="n"/>
      <c r="BV619" s="119" t="n"/>
      <c r="BW619" s="119" t="n"/>
      <c r="BX619" s="119" t="n"/>
      <c r="BY619" s="119" t="n"/>
      <c r="BZ619" s="119" t="inlineStr">
        <is>
          <t>Employee</t>
        </is>
      </c>
      <c r="CA619" s="142" t="inlineStr">
        <is>
          <t>T41P</t>
        </is>
      </c>
      <c r="CB619" s="131" t="n">
        <v>1</v>
      </c>
      <c r="CC619" s="143">
        <f>IF(P619&gt;1,1,P619)*CB619</f>
        <v/>
      </c>
      <c r="CD619" s="143" t="n"/>
      <c r="CE619" s="222" t="n">
        <v>15803.04</v>
      </c>
      <c r="CF619" s="86" t="n"/>
      <c r="CG619" s="219" t="n">
        <v>1405858.536585366</v>
      </c>
      <c r="CH619" s="217">
        <f>IF(LOWER(T619)="ILS",12,1)*CG619/VLOOKUP($T619,CPC_USDConversion_xlTbl[[Currency2]:[Units/1 USD]],2,FALSE)</f>
        <v/>
      </c>
      <c r="CI619" s="225">
        <f>AF619</f>
        <v/>
      </c>
      <c r="CJ619" s="225">
        <f>IFERROR(CI619-CH619,"")</f>
        <v/>
      </c>
      <c r="CK619" s="140">
        <f>ROUND(AN619*CC619,-2)</f>
        <v/>
      </c>
      <c r="CL619" s="217">
        <f>CK619/VLOOKUP($T619,'USD Converstion'!$C$7:$D$174,2,FALSE)</f>
        <v/>
      </c>
      <c r="CM619" s="145">
        <f>IF(AD619&gt;X619,1,0)</f>
        <v/>
      </c>
      <c r="CN619" s="225">
        <f>IF(CM619&gt;0,AG619,0)</f>
        <v/>
      </c>
      <c r="CO619" s="225">
        <f>IF(CM619=0,0,AF619)</f>
        <v/>
      </c>
      <c r="CP619" s="146" t="n">
        <v>0</v>
      </c>
      <c r="CQ619" s="147" t="inlineStr">
        <is>
          <t>Regular</t>
        </is>
      </c>
      <c r="CR619" s="225">
        <f>AM619/VLOOKUP(T619,'USD Converstion'!$C$7:$D$174,2,FALSE)</f>
        <v/>
      </c>
      <c r="CS619" s="226">
        <f>AT619</f>
        <v/>
      </c>
      <c r="CT619" s="222" t="n">
        <v>0</v>
      </c>
      <c r="CU619" s="227" t="n"/>
      <c r="CV619" s="145">
        <f>IF(AX619&gt;0,1,0)</f>
        <v/>
      </c>
      <c r="CW619" s="145">
        <f>IF(AY619&gt;0,1,0)</f>
        <v/>
      </c>
      <c r="CX619" s="52" t="n">
        <v>0</v>
      </c>
      <c r="DM619">
        <f>IF(LOWER(T619)="ILS",12,1)*Y619/VLOOKUP($T619,CPC_USDConversion_xlTbl[[Currency2]:[Units/1 USD]],2,FALSE)</f>
        <v/>
      </c>
    </row>
    <row r="620">
      <c r="B620" s="113" t="n">
        <v>136372</v>
      </c>
      <c r="C620" s="113" t="n">
        <v>51317</v>
      </c>
      <c r="D620" s="113" t="n">
        <v>87909</v>
      </c>
      <c r="E620" s="114" t="inlineStr">
        <is>
          <t>Jerome Sakowski</t>
        </is>
      </c>
      <c r="F620" s="152" t="inlineStr">
        <is>
          <t>Professional Services Consultant</t>
        </is>
      </c>
      <c r="G620" s="113" t="inlineStr">
        <is>
          <t>Professional Services, Europe</t>
        </is>
      </c>
      <c r="H620" s="113" t="inlineStr">
        <is>
          <t>Ian Gander</t>
        </is>
      </c>
      <c r="I620" s="113" t="inlineStr">
        <is>
          <t>Eitan Lugassi (Gilad)</t>
        </is>
      </c>
      <c r="J620" s="114" t="inlineStr">
        <is>
          <t>Sharon Schusheim</t>
        </is>
      </c>
      <c r="K620" s="114" t="inlineStr">
        <is>
          <t>Sharon Schusheim</t>
        </is>
      </c>
      <c r="L620" s="113" t="inlineStr">
        <is>
          <t>Professional Services</t>
        </is>
      </c>
      <c r="M620" s="115" t="n">
        <v>1</v>
      </c>
      <c r="N620" s="151">
        <f>LEFT(CA620,3)</f>
        <v/>
      </c>
      <c r="O620" s="216" t="n">
        <v>41730</v>
      </c>
      <c r="P620" s="118">
        <f>($D$5-O620)/365</f>
        <v/>
      </c>
      <c r="Q620" s="119">
        <f>Q620</f>
        <v/>
      </c>
      <c r="R620" s="52" t="n"/>
      <c r="S620" s="120" t="inlineStr">
        <is>
          <t>Germany</t>
        </is>
      </c>
      <c r="T620" s="120" t="inlineStr">
        <is>
          <t>EUR</t>
        </is>
      </c>
      <c r="U620" s="120" t="n">
        <v>97500</v>
      </c>
      <c r="V620" s="120" t="n"/>
      <c r="W620" s="120" t="n">
        <v>8785.714285714286</v>
      </c>
      <c r="X620" s="120">
        <f>W620+V620+U620</f>
        <v/>
      </c>
      <c r="Y620" s="121" t="n"/>
      <c r="Z620" s="121" t="n"/>
      <c r="AA620" s="122" t="n"/>
      <c r="AB620" s="122" t="n"/>
      <c r="AC620" s="122" t="n"/>
      <c r="AD620" s="123">
        <f>AC620+AB620+AA620</f>
        <v/>
      </c>
      <c r="AE620" s="124">
        <f>IFERROR(AD620/X620-1,"")</f>
        <v/>
      </c>
      <c r="AF620" s="217">
        <f>IF(LOWER(T620)="ILS",12,1)*X620/VLOOKUP($T620,CPC_USDConversion_xlTbl[[Currency2]:[Units/1 USD]],2,FALSE)</f>
        <v/>
      </c>
      <c r="AG620" s="217">
        <f>IF(LOWER(T620)="ILS",12,1)*AD620/VLOOKUP($T620,CPC_USDConversion_xlTbl[[Currency2]:[Units/1 USD]],2,FALSE)</f>
        <v/>
      </c>
      <c r="AH620" s="126">
        <f>AF620/VLOOKUP($S620,'CP$'!$B$5:$D$74,2,FALSE)</f>
        <v/>
      </c>
      <c r="AI620" s="126">
        <f>AG620/VLOOKUP($S620,'CP$'!$B$5:$D$74,2,FALSE)</f>
        <v/>
      </c>
      <c r="AJ620" s="52" t="n"/>
      <c r="AK620" s="127" t="inlineStr">
        <is>
          <t>Target Bonus</t>
        </is>
      </c>
      <c r="AL620" s="218" t="n">
        <v>8500</v>
      </c>
      <c r="AM620" s="129" t="n">
        <v>8700</v>
      </c>
      <c r="AN620" s="121" t="n"/>
      <c r="AO620" s="130" t="n"/>
      <c r="AP620" s="131">
        <f>IFERROR(AO620/AM620,"")</f>
        <v/>
      </c>
      <c r="AQ620" s="219">
        <f>AO620*CC620</f>
        <v/>
      </c>
      <c r="AR620" s="219" t="n"/>
      <c r="AS620" s="220">
        <f>AQ620-AR620</f>
        <v/>
      </c>
      <c r="AT620" s="217">
        <f>AS620/VLOOKUP($T620,'USD Converstion'!$C$7:$D$174,2,FALSE)</f>
        <v/>
      </c>
      <c r="AU620" s="52" t="n"/>
      <c r="AV620" s="221" t="n">
        <v>43957</v>
      </c>
      <c r="AW620" s="222" t="n">
        <v>17640.3786407767</v>
      </c>
      <c r="AX620" s="222" t="n"/>
      <c r="AY620" s="223" t="n"/>
      <c r="AZ620" s="52" t="n"/>
      <c r="BA620" s="137" t="inlineStr">
        <is>
          <t>April, 2020 - Organization change from Team:Ian Gander - Short Term Engagements Europe to Team:Christian Goettsche - Professional Services Central Europe</t>
        </is>
      </c>
      <c r="BB620" s="138" t="inlineStr">
        <is>
          <t xml:space="preserve"> </t>
        </is>
      </c>
      <c r="BC620" s="52" t="n"/>
      <c r="BD620" s="219" t="n">
        <v>66500</v>
      </c>
      <c r="BE620" s="219" t="n"/>
      <c r="BF620" s="219" t="n">
        <v>8000</v>
      </c>
      <c r="BG620" s="120">
        <f>BF620+BE620+BD620</f>
        <v/>
      </c>
      <c r="BH620" s="217">
        <f>IF(LOWER(T620)="ILS",12,1)*BG620/VLOOKUP($T620,CPC_USDConversion_xlTbl[[Currency2]:[Units/1 USD]],2,FALSE)</f>
        <v/>
      </c>
      <c r="BI620" s="224">
        <f>BH620/VLOOKUP($S620,'CP$'!$B$5:$D$74,2,FALSE)</f>
        <v/>
      </c>
      <c r="BJ620" s="140" t="n">
        <v>80000</v>
      </c>
      <c r="BK620" s="140" t="n">
        <v>110000</v>
      </c>
      <c r="BL620" s="141">
        <f>IFERROR(U620/X620,"")</f>
        <v/>
      </c>
      <c r="BM620" s="141">
        <f>IFERROR(V620/X620,"")</f>
        <v/>
      </c>
      <c r="BN620" s="141">
        <f>IFERROR(W620/X620,"")</f>
        <v/>
      </c>
      <c r="BO620" s="141">
        <f>IFERROR(AA620/AD620,"")</f>
        <v/>
      </c>
      <c r="BP620" s="141">
        <f>IFERROR(AB620/AD620,"")</f>
        <v/>
      </c>
      <c r="BQ620" s="141">
        <f>IFERROR(AC620/AD620,"")</f>
        <v/>
      </c>
      <c r="BR620" s="119" t="n">
        <v>3</v>
      </c>
      <c r="BS620" s="119" t="n">
        <v>3</v>
      </c>
      <c r="BT620" s="119" t="n">
        <v>2</v>
      </c>
      <c r="BU620" s="119" t="n"/>
      <c r="BV620" s="119" t="n"/>
      <c r="BW620" s="119" t="n"/>
      <c r="BX620" s="119" t="n"/>
      <c r="BY620" s="119" t="n"/>
      <c r="BZ620" s="119" t="inlineStr">
        <is>
          <t>Employee</t>
        </is>
      </c>
      <c r="CA620" s="142" t="inlineStr">
        <is>
          <t>T41P</t>
        </is>
      </c>
      <c r="CB620" s="131" t="n">
        <v>1</v>
      </c>
      <c r="CC620" s="143">
        <f>IF(P620&gt;1,1,P620)*CB620</f>
        <v/>
      </c>
      <c r="CD620" s="143" t="n"/>
      <c r="CE620" s="222" t="n">
        <v>27415.88</v>
      </c>
      <c r="CF620" s="86" t="n"/>
      <c r="CG620" s="219" t="n">
        <v>77370.73170731709</v>
      </c>
      <c r="CH620" s="217">
        <f>IF(LOWER(T620)="ILS",12,1)*CG620/VLOOKUP($T620,CPC_USDConversion_xlTbl[[Currency2]:[Units/1 USD]],2,FALSE)</f>
        <v/>
      </c>
      <c r="CI620" s="225">
        <f>AF620</f>
        <v/>
      </c>
      <c r="CJ620" s="225">
        <f>IFERROR(CI620-CH620,"")</f>
        <v/>
      </c>
      <c r="CK620" s="140">
        <f>ROUND(AN620*CC620,-2)</f>
        <v/>
      </c>
      <c r="CL620" s="217">
        <f>CK620/VLOOKUP($T620,'USD Converstion'!$C$7:$D$174,2,FALSE)</f>
        <v/>
      </c>
      <c r="CM620" s="145">
        <f>IF(AD620&gt;X620,1,0)</f>
        <v/>
      </c>
      <c r="CN620" s="225">
        <f>IF(CM620&gt;0,AG620,0)</f>
        <v/>
      </c>
      <c r="CO620" s="225">
        <f>IF(CM620=0,0,AF620)</f>
        <v/>
      </c>
      <c r="CP620" s="146" t="n">
        <v>0</v>
      </c>
      <c r="CQ620" s="147" t="inlineStr">
        <is>
          <t>Regular</t>
        </is>
      </c>
      <c r="CR620" s="225">
        <f>AM620/VLOOKUP(T620,'USD Converstion'!$C$7:$D$174,2,FALSE)</f>
        <v/>
      </c>
      <c r="CS620" s="226">
        <f>AT620</f>
        <v/>
      </c>
      <c r="CT620" s="222" t="n">
        <v>0</v>
      </c>
      <c r="CU620" s="227" t="n"/>
      <c r="CV620" s="145">
        <f>IF(AX620&gt;0,1,0)</f>
        <v/>
      </c>
      <c r="CW620" s="145">
        <f>IF(AY620&gt;0,1,0)</f>
        <v/>
      </c>
      <c r="CX620" s="52" t="n">
        <v>0</v>
      </c>
      <c r="DM620">
        <f>IF(LOWER(T620)="ILS",12,1)*Y620/VLOOKUP($T620,CPC_USDConversion_xlTbl[[Currency2]:[Units/1 USD]],2,FALSE)</f>
        <v/>
      </c>
    </row>
    <row r="621">
      <c r="B621" s="113" t="n">
        <v>135121</v>
      </c>
      <c r="C621" s="113" t="n">
        <v>26639</v>
      </c>
      <c r="D621" s="113" t="n">
        <v>78963</v>
      </c>
      <c r="E621" s="114" t="inlineStr">
        <is>
          <t>Joachim Zint</t>
        </is>
      </c>
      <c r="F621" s="152" t="inlineStr">
        <is>
          <t>Professional Services Consultant</t>
        </is>
      </c>
      <c r="G621" s="113" t="inlineStr">
        <is>
          <t>Professional Services, Europe</t>
        </is>
      </c>
      <c r="H621" s="113" t="inlineStr">
        <is>
          <t>Ian Gander</t>
        </is>
      </c>
      <c r="I621" s="113" t="inlineStr">
        <is>
          <t>Eitan Lugassi (Gilad)</t>
        </is>
      </c>
      <c r="J621" s="114" t="inlineStr">
        <is>
          <t>Sharon Schusheim</t>
        </is>
      </c>
      <c r="K621" s="114" t="inlineStr">
        <is>
          <t>Sharon Schusheim</t>
        </is>
      </c>
      <c r="L621" s="113" t="inlineStr">
        <is>
          <t>Professional Services</t>
        </is>
      </c>
      <c r="M621" s="115" t="n">
        <v>1</v>
      </c>
      <c r="N621" s="151">
        <f>LEFT(CA621,3)</f>
        <v/>
      </c>
      <c r="O621" s="216" t="n">
        <v>43252</v>
      </c>
      <c r="P621" s="118">
        <f>($D$5-O621)/365</f>
        <v/>
      </c>
      <c r="Q621" s="119">
        <f>Q621</f>
        <v/>
      </c>
      <c r="R621" s="52" t="n"/>
      <c r="S621" s="120" t="inlineStr">
        <is>
          <t>Germany</t>
        </is>
      </c>
      <c r="T621" s="120" t="inlineStr">
        <is>
          <t>EUR</t>
        </is>
      </c>
      <c r="U621" s="120" t="n">
        <v>115750</v>
      </c>
      <c r="V621" s="120" t="n"/>
      <c r="W621" s="120" t="n">
        <v>7642.857142857142</v>
      </c>
      <c r="X621" s="120">
        <f>W621+V621+U621</f>
        <v/>
      </c>
      <c r="Y621" s="121" t="n"/>
      <c r="Z621" s="121" t="n"/>
      <c r="AA621" s="122" t="n"/>
      <c r="AB621" s="122" t="n"/>
      <c r="AC621" s="122" t="n"/>
      <c r="AD621" s="123">
        <f>AC621+AB621+AA621</f>
        <v/>
      </c>
      <c r="AE621" s="124">
        <f>IFERROR(AD621/X621-1,"")</f>
        <v/>
      </c>
      <c r="AF621" s="217">
        <f>IF(LOWER(T621)="ILS",12,1)*X621/VLOOKUP($T621,CPC_USDConversion_xlTbl[[Currency2]:[Units/1 USD]],2,FALSE)</f>
        <v/>
      </c>
      <c r="AG621" s="217">
        <f>IF(LOWER(T621)="ILS",12,1)*AD621/VLOOKUP($T621,CPC_USDConversion_xlTbl[[Currency2]:[Units/1 USD]],2,FALSE)</f>
        <v/>
      </c>
      <c r="AH621" s="126">
        <f>AF621/VLOOKUP($S621,'CP$'!$B$5:$D$74,2,FALSE)</f>
        <v/>
      </c>
      <c r="AI621" s="126">
        <f>AG621/VLOOKUP($S621,'CP$'!$B$5:$D$74,2,FALSE)</f>
        <v/>
      </c>
      <c r="AJ621" s="52" t="n"/>
      <c r="AK621" s="127" t="inlineStr">
        <is>
          <t>Target Bonus</t>
        </is>
      </c>
      <c r="AL621" s="218" t="n">
        <v>7000</v>
      </c>
      <c r="AM621" s="129" t="n">
        <v>7500</v>
      </c>
      <c r="AN621" s="121" t="n"/>
      <c r="AO621" s="130" t="n"/>
      <c r="AP621" s="131">
        <f>IFERROR(AO621/AM621,"")</f>
        <v/>
      </c>
      <c r="AQ621" s="219">
        <f>AO621*CC621</f>
        <v/>
      </c>
      <c r="AR621" s="219" t="n"/>
      <c r="AS621" s="220">
        <f>AQ621-AR621</f>
        <v/>
      </c>
      <c r="AT621" s="217">
        <f>AS621/VLOOKUP($T621,'USD Converstion'!$C$7:$D$174,2,FALSE)</f>
        <v/>
      </c>
      <c r="AU621" s="52" t="n"/>
      <c r="AV621" s="221" t="n"/>
      <c r="AW621" s="222" t="n"/>
      <c r="AX621" s="222" t="n"/>
      <c r="AY621" s="223" t="n"/>
      <c r="AZ621" s="52" t="n"/>
      <c r="BA621" s="137" t="n"/>
      <c r="BB621" s="138" t="inlineStr">
        <is>
          <t xml:space="preserve"> </t>
        </is>
      </c>
      <c r="BC621" s="52" t="n"/>
      <c r="BD621" s="219" t="n">
        <v>83000</v>
      </c>
      <c r="BE621" s="219" t="n"/>
      <c r="BF621" s="219" t="n">
        <v>7000</v>
      </c>
      <c r="BG621" s="120">
        <f>BF621+BE621+BD621</f>
        <v/>
      </c>
      <c r="BH621" s="217">
        <f>IF(LOWER(T621)="ILS",12,1)*BG621/VLOOKUP($T621,CPC_USDConversion_xlTbl[[Currency2]:[Units/1 USD]],2,FALSE)</f>
        <v/>
      </c>
      <c r="BI621" s="224">
        <f>BH621/VLOOKUP($S621,'CP$'!$B$5:$D$74,2,FALSE)</f>
        <v/>
      </c>
      <c r="BJ621" s="140" t="n">
        <v>80000</v>
      </c>
      <c r="BK621" s="140" t="n">
        <v>110000</v>
      </c>
      <c r="BL621" s="141">
        <f>IFERROR(U621/X621,"")</f>
        <v/>
      </c>
      <c r="BM621" s="141">
        <f>IFERROR(V621/X621,"")</f>
        <v/>
      </c>
      <c r="BN621" s="141">
        <f>IFERROR(W621/X621,"")</f>
        <v/>
      </c>
      <c r="BO621" s="141">
        <f>IFERROR(AA621/AD621,"")</f>
        <v/>
      </c>
      <c r="BP621" s="141">
        <f>IFERROR(AB621/AD621,"")</f>
        <v/>
      </c>
      <c r="BQ621" s="141">
        <f>IFERROR(AC621/AD621,"")</f>
        <v/>
      </c>
      <c r="BR621" s="119" t="n">
        <v>4</v>
      </c>
      <c r="BS621" s="119" t="n">
        <v>3</v>
      </c>
      <c r="BT621" s="119" t="n">
        <v>4</v>
      </c>
      <c r="BU621" s="119" t="n"/>
      <c r="BV621" s="119" t="n"/>
      <c r="BW621" s="119" t="n"/>
      <c r="BX621" s="119" t="n"/>
      <c r="BY621" s="119" t="n"/>
      <c r="BZ621" s="119" t="inlineStr">
        <is>
          <t>Employee</t>
        </is>
      </c>
      <c r="CA621" s="142" t="inlineStr">
        <is>
          <t>T41P</t>
        </is>
      </c>
      <c r="CB621" s="131" t="n">
        <v>1</v>
      </c>
      <c r="CC621" s="143">
        <f>IF(P621&gt;1,1,P621)*CB621</f>
        <v/>
      </c>
      <c r="CD621" s="143" t="n"/>
      <c r="CE621" s="222" t="n"/>
      <c r="CF621" s="86" t="n"/>
      <c r="CG621" s="219" t="n">
        <v>90443.9024390244</v>
      </c>
      <c r="CH621" s="217">
        <f>IF(LOWER(T621)="ILS",12,1)*CG621/VLOOKUP($T621,CPC_USDConversion_xlTbl[[Currency2]:[Units/1 USD]],2,FALSE)</f>
        <v/>
      </c>
      <c r="CI621" s="225">
        <f>AF621</f>
        <v/>
      </c>
      <c r="CJ621" s="225">
        <f>IFERROR(CI621-CH621,"")</f>
        <v/>
      </c>
      <c r="CK621" s="140">
        <f>ROUND(AN621*CC621,-2)</f>
        <v/>
      </c>
      <c r="CL621" s="217">
        <f>CK621/VLOOKUP($T621,'USD Converstion'!$C$7:$D$174,2,FALSE)</f>
        <v/>
      </c>
      <c r="CM621" s="145">
        <f>IF(AD621&gt;X621,1,0)</f>
        <v/>
      </c>
      <c r="CN621" s="225">
        <f>IF(CM621&gt;0,AG621,0)</f>
        <v/>
      </c>
      <c r="CO621" s="225">
        <f>IF(CM621=0,0,AF621)</f>
        <v/>
      </c>
      <c r="CP621" s="146" t="n">
        <v>0</v>
      </c>
      <c r="CQ621" s="147" t="inlineStr">
        <is>
          <t>Regular</t>
        </is>
      </c>
      <c r="CR621" s="225">
        <f>AM621/VLOOKUP(T621,'USD Converstion'!$C$7:$D$174,2,FALSE)</f>
        <v/>
      </c>
      <c r="CS621" s="226">
        <f>AT621</f>
        <v/>
      </c>
      <c r="CT621" s="222" t="n">
        <v>0</v>
      </c>
      <c r="CU621" s="227" t="n"/>
      <c r="CV621" s="145">
        <f>IF(AX621&gt;0,1,0)</f>
        <v/>
      </c>
      <c r="CW621" s="145">
        <f>IF(AY621&gt;0,1,0)</f>
        <v/>
      </c>
      <c r="CX621" s="52" t="n">
        <v>0</v>
      </c>
      <c r="DM621">
        <f>IF(LOWER(T621)="ILS",12,1)*Y621/VLOOKUP($T621,CPC_USDConversion_xlTbl[[Currency2]:[Units/1 USD]],2,FALSE)</f>
        <v/>
      </c>
    </row>
    <row r="622">
      <c r="B622" s="113" t="n">
        <v>116510</v>
      </c>
      <c r="C622" s="113" t="n">
        <v>104546</v>
      </c>
      <c r="D622" s="113" t="n">
        <v>30190</v>
      </c>
      <c r="E622" s="114" t="inlineStr">
        <is>
          <t>Kingsley Chinegwu</t>
        </is>
      </c>
      <c r="F622" s="152" t="inlineStr">
        <is>
          <t>Professional Services Consultant</t>
        </is>
      </c>
      <c r="G622" s="113" t="inlineStr">
        <is>
          <t>Professional Services MEA</t>
        </is>
      </c>
      <c r="H622" s="113" t="inlineStr">
        <is>
          <t>Artur Sher</t>
        </is>
      </c>
      <c r="I622" s="113" t="inlineStr">
        <is>
          <t>Eitan Lugassi (Gilad)</t>
        </is>
      </c>
      <c r="J622" s="114" t="inlineStr">
        <is>
          <t>Sharon Schusheim</t>
        </is>
      </c>
      <c r="K622" s="114" t="inlineStr">
        <is>
          <t>Sharon Schusheim</t>
        </is>
      </c>
      <c r="L622" s="113" t="inlineStr">
        <is>
          <t>Professional Services</t>
        </is>
      </c>
      <c r="M622" s="115" t="n">
        <v>1</v>
      </c>
      <c r="N622" s="151">
        <f>LEFT(CA622,3)</f>
        <v/>
      </c>
      <c r="O622" s="216" t="n">
        <v>41662</v>
      </c>
      <c r="P622" s="118">
        <f>($D$5-O622)/365</f>
        <v/>
      </c>
      <c r="Q622" s="119">
        <f>Q622</f>
        <v/>
      </c>
      <c r="R622" s="52" t="n"/>
      <c r="S622" s="120" t="inlineStr">
        <is>
          <t>Nigeria</t>
        </is>
      </c>
      <c r="T622" s="120" t="inlineStr">
        <is>
          <t>NGN</t>
        </is>
      </c>
      <c r="U622" s="120" t="n">
        <v>16259500</v>
      </c>
      <c r="V622" s="120" t="n"/>
      <c r="W622" s="120" t="n">
        <v>1905261.904761905</v>
      </c>
      <c r="X622" s="120">
        <f>W622+V622+U622</f>
        <v/>
      </c>
      <c r="Y622" s="121" t="n"/>
      <c r="Z622" s="121" t="n"/>
      <c r="AA622" s="122" t="n"/>
      <c r="AB622" s="122" t="n"/>
      <c r="AC622" s="122" t="n"/>
      <c r="AD622" s="123">
        <f>AC622+AB622+AA622</f>
        <v/>
      </c>
      <c r="AE622" s="124">
        <f>IFERROR(AD622/X622-1,"")</f>
        <v/>
      </c>
      <c r="AF622" s="217">
        <f>IF(LOWER(T622)="ILS",12,1)*X622/VLOOKUP($T622,CPC_USDConversion_xlTbl[[Currency2]:[Units/1 USD]],2,FALSE)</f>
        <v/>
      </c>
      <c r="AG622" s="217">
        <f>IF(LOWER(T622)="ILS",12,1)*AD622/VLOOKUP($T622,CPC_USDConversion_xlTbl[[Currency2]:[Units/1 USD]],2,FALSE)</f>
        <v/>
      </c>
      <c r="AH622" s="126">
        <f>AF622/VLOOKUP($S622,'CP$'!$B$5:$D$74,2,FALSE)</f>
        <v/>
      </c>
      <c r="AI622" s="126">
        <f>AG622/VLOOKUP($S622,'CP$'!$B$5:$D$74,2,FALSE)</f>
        <v/>
      </c>
      <c r="AJ622" s="52" t="n"/>
      <c r="AK622" s="127" t="inlineStr">
        <is>
          <t>Target Bonus</t>
        </is>
      </c>
      <c r="AL622" s="218" t="n">
        <v>1780000</v>
      </c>
      <c r="AM622" s="129" t="n">
        <v>2000000</v>
      </c>
      <c r="AN622" s="121" t="n"/>
      <c r="AO622" s="130" t="n"/>
      <c r="AP622" s="131">
        <f>IFERROR(AO622/AM622,"")</f>
        <v/>
      </c>
      <c r="AQ622" s="219">
        <f>AO622*CC622</f>
        <v/>
      </c>
      <c r="AR622" s="219" t="n"/>
      <c r="AS622" s="220">
        <f>AQ622-AR622</f>
        <v/>
      </c>
      <c r="AT622" s="217">
        <f>AS622/VLOOKUP($T622,'USD Converstion'!$C$7:$D$174,2,FALSE)</f>
        <v/>
      </c>
      <c r="AU622" s="52" t="n"/>
      <c r="AV622" s="221" t="n">
        <v>43957</v>
      </c>
      <c r="AW622" s="222" t="n">
        <v>19589.26213592233</v>
      </c>
      <c r="AX622" s="222" t="n"/>
      <c r="AY622" s="223" t="n"/>
      <c r="AZ622" s="52" t="n"/>
      <c r="BA622" s="137" t="n"/>
      <c r="BB622" s="138" t="inlineStr">
        <is>
          <t xml:space="preserve"> </t>
        </is>
      </c>
      <c r="BC622" s="52" t="n"/>
      <c r="BD622" s="219" t="n">
        <v>12600000</v>
      </c>
      <c r="BE622" s="219" t="n"/>
      <c r="BF622" s="219" t="n">
        <v>1400000</v>
      </c>
      <c r="BG622" s="120">
        <f>BF622+BE622+BD622</f>
        <v/>
      </c>
      <c r="BH622" s="217">
        <f>IF(LOWER(T622)="ILS",12,1)*BG622/VLOOKUP($T622,CPC_USDConversion_xlTbl[[Currency2]:[Units/1 USD]],2,FALSE)</f>
        <v/>
      </c>
      <c r="BI622" s="224">
        <f>BH622/VLOOKUP($S622,'CP$'!$B$5:$D$74,2,FALSE)</f>
        <v/>
      </c>
      <c r="BJ622" s="140" t="n">
        <v>13000000</v>
      </c>
      <c r="BK622" s="140" t="n">
        <v>20000000</v>
      </c>
      <c r="BL622" s="141">
        <f>IFERROR(U622/X622,"")</f>
        <v/>
      </c>
      <c r="BM622" s="141">
        <f>IFERROR(V622/X622,"")</f>
        <v/>
      </c>
      <c r="BN622" s="141">
        <f>IFERROR(W622/X622,"")</f>
        <v/>
      </c>
      <c r="BO622" s="141">
        <f>IFERROR(AA622/AD622,"")</f>
        <v/>
      </c>
      <c r="BP622" s="141">
        <f>IFERROR(AB622/AD622,"")</f>
        <v/>
      </c>
      <c r="BQ622" s="141">
        <f>IFERROR(AC622/AD622,"")</f>
        <v/>
      </c>
      <c r="BR622" s="119" t="n">
        <v>2</v>
      </c>
      <c r="BS622" s="119" t="n">
        <v>5</v>
      </c>
      <c r="BT622" s="119" t="n">
        <v>3</v>
      </c>
      <c r="BU622" s="119" t="n"/>
      <c r="BV622" s="119" t="n"/>
      <c r="BW622" s="119" t="n"/>
      <c r="BX622" s="119" t="n"/>
      <c r="BY622" s="119" t="n"/>
      <c r="BZ622" s="119" t="inlineStr">
        <is>
          <t>Employee</t>
        </is>
      </c>
      <c r="CA622" s="142" t="inlineStr">
        <is>
          <t>T41P</t>
        </is>
      </c>
      <c r="CB622" s="131" t="n">
        <v>1</v>
      </c>
      <c r="CC622" s="143">
        <f>IF(P622&gt;1,1,P622)*CB622</f>
        <v/>
      </c>
      <c r="CD622" s="143" t="n"/>
      <c r="CE622" s="222" t="n">
        <v>22627.08</v>
      </c>
      <c r="CF622" s="86" t="n"/>
      <c r="CG622" s="219" t="n">
        <v>14634346.34146342</v>
      </c>
      <c r="CH622" s="217">
        <f>IF(LOWER(T622)="ILS",12,1)*CG622/VLOOKUP($T622,CPC_USDConversion_xlTbl[[Currency2]:[Units/1 USD]],2,FALSE)</f>
        <v/>
      </c>
      <c r="CI622" s="225">
        <f>AF622</f>
        <v/>
      </c>
      <c r="CJ622" s="225">
        <f>IFERROR(CI622-CH622,"")</f>
        <v/>
      </c>
      <c r="CK622" s="140">
        <f>ROUND(AN622*CC622,-2)</f>
        <v/>
      </c>
      <c r="CL622" s="217">
        <f>CK622/VLOOKUP($T622,'USD Converstion'!$C$7:$D$174,2,FALSE)</f>
        <v/>
      </c>
      <c r="CM622" s="145">
        <f>IF(AD622&gt;X622,1,0)</f>
        <v/>
      </c>
      <c r="CN622" s="225">
        <f>IF(CM622&gt;0,AG622,0)</f>
        <v/>
      </c>
      <c r="CO622" s="225">
        <f>IF(CM622=0,0,AF622)</f>
        <v/>
      </c>
      <c r="CP622" s="146" t="n">
        <v>0</v>
      </c>
      <c r="CQ622" s="147" t="inlineStr">
        <is>
          <t>Regular</t>
        </is>
      </c>
      <c r="CR622" s="225">
        <f>AM622/VLOOKUP(T622,'USD Converstion'!$C$7:$D$174,2,FALSE)</f>
        <v/>
      </c>
      <c r="CS622" s="226">
        <f>AT622</f>
        <v/>
      </c>
      <c r="CT622" s="222" t="n">
        <v>0</v>
      </c>
      <c r="CU622" s="227" t="n"/>
      <c r="CV622" s="145">
        <f>IF(AX622&gt;0,1,0)</f>
        <v/>
      </c>
      <c r="CW622" s="145">
        <f>IF(AY622&gt;0,1,0)</f>
        <v/>
      </c>
      <c r="CX622" s="52" t="n">
        <v>0</v>
      </c>
      <c r="DM622">
        <f>IF(LOWER(T622)="ILS",12,1)*Y622/VLOOKUP($T622,CPC_USDConversion_xlTbl[[Currency2]:[Units/1 USD]],2,FALSE)</f>
        <v/>
      </c>
    </row>
    <row r="623">
      <c r="B623" s="113" t="n">
        <v>126976</v>
      </c>
      <c r="C623" s="113" t="n">
        <v>55580</v>
      </c>
      <c r="D623" s="113" t="n">
        <v>117407</v>
      </c>
      <c r="E623" s="114" t="inlineStr">
        <is>
          <t>Marco Koch</t>
        </is>
      </c>
      <c r="F623" s="152" t="inlineStr">
        <is>
          <t>Professional Services Consultant</t>
        </is>
      </c>
      <c r="G623" s="113" t="inlineStr">
        <is>
          <t>Professional Services, Europe</t>
        </is>
      </c>
      <c r="H623" s="113" t="inlineStr">
        <is>
          <t>Ian Gander</t>
        </is>
      </c>
      <c r="I623" s="113" t="inlineStr">
        <is>
          <t>Eitan Lugassi (Gilad)</t>
        </is>
      </c>
      <c r="J623" s="114" t="inlineStr">
        <is>
          <t>Sharon Schusheim</t>
        </is>
      </c>
      <c r="K623" s="114" t="inlineStr">
        <is>
          <t>Sharon Schusheim</t>
        </is>
      </c>
      <c r="L623" s="113" t="inlineStr">
        <is>
          <t>Professional Services</t>
        </is>
      </c>
      <c r="M623" s="115" t="n">
        <v>1</v>
      </c>
      <c r="N623" s="151">
        <f>LEFT(CA623,3)</f>
        <v/>
      </c>
      <c r="O623" s="216" t="n">
        <v>42005</v>
      </c>
      <c r="P623" s="118">
        <f>($D$5-O623)/365</f>
        <v/>
      </c>
      <c r="Q623" s="119">
        <f>Q623</f>
        <v/>
      </c>
      <c r="R623" s="52" t="n"/>
      <c r="S623" s="120" t="inlineStr">
        <is>
          <t>Germany</t>
        </is>
      </c>
      <c r="T623" s="120" t="inlineStr">
        <is>
          <t>EUR</t>
        </is>
      </c>
      <c r="U623" s="120" t="n">
        <v>120125</v>
      </c>
      <c r="V623" s="120" t="n"/>
      <c r="W623" s="120" t="n">
        <v>12404.7619047619</v>
      </c>
      <c r="X623" s="120">
        <f>W623+V623+U623</f>
        <v/>
      </c>
      <c r="Y623" s="121" t="n"/>
      <c r="Z623" s="121" t="n"/>
      <c r="AA623" s="122" t="n"/>
      <c r="AB623" s="122" t="n"/>
      <c r="AC623" s="122" t="n"/>
      <c r="AD623" s="123">
        <f>AC623+AB623+AA623</f>
        <v/>
      </c>
      <c r="AE623" s="124">
        <f>IFERROR(AD623/X623-1,"")</f>
        <v/>
      </c>
      <c r="AF623" s="217">
        <f>IF(LOWER(T623)="ILS",12,1)*X623/VLOOKUP($T623,CPC_USDConversion_xlTbl[[Currency2]:[Units/1 USD]],2,FALSE)</f>
        <v/>
      </c>
      <c r="AG623" s="217">
        <f>IF(LOWER(T623)="ILS",12,1)*AD623/VLOOKUP($T623,CPC_USDConversion_xlTbl[[Currency2]:[Units/1 USD]],2,FALSE)</f>
        <v/>
      </c>
      <c r="AH623" s="126">
        <f>AF623/VLOOKUP($S623,'CP$'!$B$5:$D$74,2,FALSE)</f>
        <v/>
      </c>
      <c r="AI623" s="126">
        <f>AG623/VLOOKUP($S623,'CP$'!$B$5:$D$74,2,FALSE)</f>
        <v/>
      </c>
      <c r="AJ623" s="52" t="n"/>
      <c r="AK623" s="127" t="inlineStr">
        <is>
          <t>Target Bonus</t>
        </is>
      </c>
      <c r="AL623" s="218" t="n">
        <v>13500</v>
      </c>
      <c r="AM623" s="129" t="n">
        <v>12500</v>
      </c>
      <c r="AN623" s="121" t="n"/>
      <c r="AO623" s="130" t="n"/>
      <c r="AP623" s="131">
        <f>IFERROR(AO623/AM623,"")</f>
        <v/>
      </c>
      <c r="AQ623" s="219">
        <f>AO623*CC623</f>
        <v/>
      </c>
      <c r="AR623" s="219" t="n"/>
      <c r="AS623" s="220">
        <f>AQ623-AR623</f>
        <v/>
      </c>
      <c r="AT623" s="217">
        <f>AS623/VLOOKUP($T623,'USD Converstion'!$C$7:$D$174,2,FALSE)</f>
        <v/>
      </c>
      <c r="AU623" s="52" t="n"/>
      <c r="AV623" s="221" t="n">
        <v>43957</v>
      </c>
      <c r="AW623" s="222" t="n">
        <v>17640.3786407767</v>
      </c>
      <c r="AX623" s="222" t="n"/>
      <c r="AY623" s="223" t="n"/>
      <c r="AZ623" s="52" t="n"/>
      <c r="BA623" s="137" t="n"/>
      <c r="BB623" s="138" t="inlineStr">
        <is>
          <t xml:space="preserve"> </t>
        </is>
      </c>
      <c r="BC623" s="52" t="n"/>
      <c r="BD623" s="219" t="n">
        <v>86000</v>
      </c>
      <c r="BE623" s="219" t="n"/>
      <c r="BF623" s="219" t="n">
        <v>12000</v>
      </c>
      <c r="BG623" s="120">
        <f>BF623+BE623+BD623</f>
        <v/>
      </c>
      <c r="BH623" s="217">
        <f>IF(LOWER(T623)="ILS",12,1)*BG623/VLOOKUP($T623,CPC_USDConversion_xlTbl[[Currency2]:[Units/1 USD]],2,FALSE)</f>
        <v/>
      </c>
      <c r="BI623" s="224">
        <f>BH623/VLOOKUP($S623,'CP$'!$B$5:$D$74,2,FALSE)</f>
        <v/>
      </c>
      <c r="BJ623" s="140" t="n">
        <v>80000</v>
      </c>
      <c r="BK623" s="140" t="n">
        <v>110000</v>
      </c>
      <c r="BL623" s="141">
        <f>IFERROR(U623/X623,"")</f>
        <v/>
      </c>
      <c r="BM623" s="141">
        <f>IFERROR(V623/X623,"")</f>
        <v/>
      </c>
      <c r="BN623" s="141">
        <f>IFERROR(W623/X623,"")</f>
        <v/>
      </c>
      <c r="BO623" s="141">
        <f>IFERROR(AA623/AD623,"")</f>
        <v/>
      </c>
      <c r="BP623" s="141">
        <f>IFERROR(AB623/AD623,"")</f>
        <v/>
      </c>
      <c r="BQ623" s="141">
        <f>IFERROR(AC623/AD623,"")</f>
        <v/>
      </c>
      <c r="BR623" s="119" t="n">
        <v>3</v>
      </c>
      <c r="BS623" s="119" t="n">
        <v>4</v>
      </c>
      <c r="BT623" s="119" t="n">
        <v>4</v>
      </c>
      <c r="BU623" s="119" t="n"/>
      <c r="BV623" s="119" t="n"/>
      <c r="BW623" s="119" t="n"/>
      <c r="BX623" s="119" t="n"/>
      <c r="BY623" s="119" t="n"/>
      <c r="BZ623" s="119" t="inlineStr">
        <is>
          <t>Employee</t>
        </is>
      </c>
      <c r="CA623" s="142" t="inlineStr">
        <is>
          <t>T41P</t>
        </is>
      </c>
      <c r="CB623" s="131" t="n">
        <v>1</v>
      </c>
      <c r="CC623" s="143">
        <f>IF(P623&gt;1,1,P623)*CB623</f>
        <v/>
      </c>
      <c r="CD623" s="143" t="n"/>
      <c r="CE623" s="222" t="n">
        <v>30049.72</v>
      </c>
      <c r="CF623" s="86" t="n"/>
      <c r="CG623" s="219" t="n">
        <v>98736.58536585367</v>
      </c>
      <c r="CH623" s="217">
        <f>IF(LOWER(T623)="ILS",12,1)*CG623/VLOOKUP($T623,CPC_USDConversion_xlTbl[[Currency2]:[Units/1 USD]],2,FALSE)</f>
        <v/>
      </c>
      <c r="CI623" s="225">
        <f>AF623</f>
        <v/>
      </c>
      <c r="CJ623" s="225">
        <f>IFERROR(CI623-CH623,"")</f>
        <v/>
      </c>
      <c r="CK623" s="140">
        <f>ROUND(AN623*CC623,-2)</f>
        <v/>
      </c>
      <c r="CL623" s="217">
        <f>CK623/VLOOKUP($T623,'USD Converstion'!$C$7:$D$174,2,FALSE)</f>
        <v/>
      </c>
      <c r="CM623" s="145">
        <f>IF(AD623&gt;X623,1,0)</f>
        <v/>
      </c>
      <c r="CN623" s="225">
        <f>IF(CM623&gt;0,AG623,0)</f>
        <v/>
      </c>
      <c r="CO623" s="225">
        <f>IF(CM623=0,0,AF623)</f>
        <v/>
      </c>
      <c r="CP623" s="146" t="n">
        <v>0</v>
      </c>
      <c r="CQ623" s="147" t="inlineStr">
        <is>
          <t>Regular</t>
        </is>
      </c>
      <c r="CR623" s="225">
        <f>AM623/VLOOKUP(T623,'USD Converstion'!$C$7:$D$174,2,FALSE)</f>
        <v/>
      </c>
      <c r="CS623" s="226">
        <f>AT623</f>
        <v/>
      </c>
      <c r="CT623" s="222" t="n">
        <v>0</v>
      </c>
      <c r="CU623" s="227" t="n"/>
      <c r="CV623" s="145">
        <f>IF(AX623&gt;0,1,0)</f>
        <v/>
      </c>
      <c r="CW623" s="145">
        <f>IF(AY623&gt;0,1,0)</f>
        <v/>
      </c>
      <c r="CX623" s="52" t="n">
        <v>0</v>
      </c>
      <c r="DM623">
        <f>IF(LOWER(T623)="ILS",12,1)*Y623/VLOOKUP($T623,CPC_USDConversion_xlTbl[[Currency2]:[Units/1 USD]],2,FALSE)</f>
        <v/>
      </c>
    </row>
    <row r="624">
      <c r="B624" s="113" t="n">
        <v>120557</v>
      </c>
      <c r="C624" s="113" t="n">
        <v>26657</v>
      </c>
      <c r="D624" s="113" t="n">
        <v>76696</v>
      </c>
      <c r="E624" s="114" t="inlineStr">
        <is>
          <t>Neba Divine</t>
        </is>
      </c>
      <c r="F624" s="152" t="inlineStr">
        <is>
          <t>Professional Services Consultant</t>
        </is>
      </c>
      <c r="G624" s="113" t="inlineStr">
        <is>
          <t>Professional Services MEA</t>
        </is>
      </c>
      <c r="H624" s="113" t="inlineStr">
        <is>
          <t>Artur Sher</t>
        </is>
      </c>
      <c r="I624" s="113" t="inlineStr">
        <is>
          <t>Eitan Lugassi (Gilad)</t>
        </is>
      </c>
      <c r="J624" s="114" t="inlineStr">
        <is>
          <t>Sharon Schusheim</t>
        </is>
      </c>
      <c r="K624" s="114" t="inlineStr">
        <is>
          <t>Sharon Schusheim</t>
        </is>
      </c>
      <c r="L624" s="113" t="inlineStr">
        <is>
          <t>Professional Services</t>
        </is>
      </c>
      <c r="M624" s="115" t="n">
        <v>1</v>
      </c>
      <c r="N624" s="151">
        <f>LEFT(CA624,3)</f>
        <v/>
      </c>
      <c r="O624" s="216" t="n">
        <v>44081</v>
      </c>
      <c r="P624" s="118">
        <f>($D$5-O624)/365</f>
        <v/>
      </c>
      <c r="Q624" s="119">
        <f>Q624</f>
        <v/>
      </c>
      <c r="R624" s="52" t="n"/>
      <c r="S624" s="120" t="inlineStr">
        <is>
          <t>Cameroon</t>
        </is>
      </c>
      <c r="T624" s="120" t="inlineStr">
        <is>
          <t>XAF</t>
        </is>
      </c>
      <c r="U624" s="120" t="n">
        <v>22509500</v>
      </c>
      <c r="V624" s="120" t="n"/>
      <c r="W624" s="120" t="n">
        <v>1905261.904761905</v>
      </c>
      <c r="X624" s="120">
        <f>W624+V624+U624</f>
        <v/>
      </c>
      <c r="Y624" s="121" t="n"/>
      <c r="Z624" s="121" t="n"/>
      <c r="AA624" s="122" t="n"/>
      <c r="AB624" s="122" t="n"/>
      <c r="AC624" s="122" t="n"/>
      <c r="AD624" s="123">
        <f>AC624+AB624+AA624</f>
        <v/>
      </c>
      <c r="AE624" s="124">
        <f>IFERROR(AD624/X624-1,"")</f>
        <v/>
      </c>
      <c r="AF624" s="217">
        <f>IF(LOWER(T624)="ILS",12,1)*X624/VLOOKUP($T624,CPC_USDConversion_xlTbl[[Currency2]:[Units/1 USD]],2,FALSE)</f>
        <v/>
      </c>
      <c r="AG624" s="217">
        <f>IF(LOWER(T624)="ILS",12,1)*AD624/VLOOKUP($T624,CPC_USDConversion_xlTbl[[Currency2]:[Units/1 USD]],2,FALSE)</f>
        <v/>
      </c>
      <c r="AH624" s="126">
        <f>AF624/VLOOKUP($S624,'CP$'!$B$5:$D$74,2,FALSE)</f>
        <v/>
      </c>
      <c r="AI624" s="126">
        <f>AG624/VLOOKUP($S624,'CP$'!$B$5:$D$74,2,FALSE)</f>
        <v/>
      </c>
      <c r="AJ624" s="52" t="n"/>
      <c r="AK624" s="127" t="inlineStr">
        <is>
          <t>Target Bonus</t>
        </is>
      </c>
      <c r="AL624" s="218" t="n"/>
      <c r="AM624" s="129" t="n">
        <v>2000000</v>
      </c>
      <c r="AN624" s="121" t="n"/>
      <c r="AO624" s="130" t="n"/>
      <c r="AP624" s="131">
        <f>IFERROR(AO624/AM624,"")</f>
        <v/>
      </c>
      <c r="AQ624" s="219">
        <f>AO624*CC624</f>
        <v/>
      </c>
      <c r="AR624" s="219" t="n"/>
      <c r="AS624" s="220">
        <f>AQ624-AR624</f>
        <v/>
      </c>
      <c r="AT624" s="217">
        <f>AS624/VLOOKUP($T624,'USD Converstion'!$C$7:$D$174,2,FALSE)</f>
        <v/>
      </c>
      <c r="AU624" s="52" t="n"/>
      <c r="AV624" s="221" t="n"/>
      <c r="AW624" s="222" t="n"/>
      <c r="AX624" s="222" t="n"/>
      <c r="AY624" s="223" t="n"/>
      <c r="AZ624" s="52" t="n"/>
      <c r="BA624" s="137" t="n"/>
      <c r="BB624" s="138" t="inlineStr">
        <is>
          <t xml:space="preserve"> </t>
        </is>
      </c>
      <c r="BC624" s="52" t="n"/>
      <c r="BD624" s="219" t="n"/>
      <c r="BE624" s="219" t="n"/>
      <c r="BF624" s="219" t="n"/>
      <c r="BG624" s="120">
        <f>BF624+BE624+BD624</f>
        <v/>
      </c>
      <c r="BH624" s="217">
        <f>IF(LOWER(T624)="ILS",12,1)*BG624/VLOOKUP($T624,CPC_USDConversion_xlTbl[[Currency2]:[Units/1 USD]],2,FALSE)</f>
        <v/>
      </c>
      <c r="BI624" s="224">
        <f>BH624/VLOOKUP($S624,'CP$'!$B$5:$D$74,2,FALSE)</f>
        <v/>
      </c>
      <c r="BJ624" s="140" t="n">
        <v>18000000</v>
      </c>
      <c r="BK624" s="140" t="n">
        <v>26500000</v>
      </c>
      <c r="BL624" s="141">
        <f>IFERROR(U624/X624,"")</f>
        <v/>
      </c>
      <c r="BM624" s="141">
        <f>IFERROR(V624/X624,"")</f>
        <v/>
      </c>
      <c r="BN624" s="141">
        <f>IFERROR(W624/X624,"")</f>
        <v/>
      </c>
      <c r="BO624" s="141">
        <f>IFERROR(AA624/AD624,"")</f>
        <v/>
      </c>
      <c r="BP624" s="141">
        <f>IFERROR(AB624/AD624,"")</f>
        <v/>
      </c>
      <c r="BQ624" s="141">
        <f>IFERROR(AC624/AD624,"")</f>
        <v/>
      </c>
      <c r="BR624" s="119" t="n"/>
      <c r="BS624" s="119" t="n"/>
      <c r="BT624" s="119" t="n"/>
      <c r="BU624" s="119" t="n"/>
      <c r="BV624" s="119" t="n"/>
      <c r="BW624" s="119" t="n"/>
      <c r="BX624" s="119" t="n"/>
      <c r="BY624" s="119" t="n"/>
      <c r="BZ624" s="119" t="inlineStr">
        <is>
          <t>Contractor</t>
        </is>
      </c>
      <c r="CA624" s="142" t="inlineStr">
        <is>
          <t>T51P</t>
        </is>
      </c>
      <c r="CB624" s="131" t="n">
        <v>1</v>
      </c>
      <c r="CC624" s="143">
        <f>IF(P624&gt;1,1,P624)*CB624</f>
        <v/>
      </c>
      <c r="CD624" s="143" t="n"/>
      <c r="CE624" s="222" t="n"/>
      <c r="CF624" s="86" t="n"/>
      <c r="CG624" s="219" t="n">
        <v>19512395.12195122</v>
      </c>
      <c r="CH624" s="217">
        <f>IF(LOWER(T624)="ILS",12,1)*CG624/VLOOKUP($T624,CPC_USDConversion_xlTbl[[Currency2]:[Units/1 USD]],2,FALSE)</f>
        <v/>
      </c>
      <c r="CI624" s="225">
        <f>AF624</f>
        <v/>
      </c>
      <c r="CJ624" s="225">
        <f>IFERROR(CI624-CH624,"")</f>
        <v/>
      </c>
      <c r="CK624" s="140">
        <f>ROUND(AN624*CC624,-2)</f>
        <v/>
      </c>
      <c r="CL624" s="217">
        <f>CK624/VLOOKUP($T624,'USD Converstion'!$C$7:$D$174,2,FALSE)</f>
        <v/>
      </c>
      <c r="CM624" s="145">
        <f>IF(AD624&gt;X624,1,0)</f>
        <v/>
      </c>
      <c r="CN624" s="225">
        <f>IF(CM624&gt;0,AG624,0)</f>
        <v/>
      </c>
      <c r="CO624" s="225">
        <f>IF(CM624=0,0,AF624)</f>
        <v/>
      </c>
      <c r="CP624" s="146" t="n">
        <v>0</v>
      </c>
      <c r="CQ624" s="147" t="inlineStr">
        <is>
          <t>Regular</t>
        </is>
      </c>
      <c r="CR624" s="225">
        <f>AM624/VLOOKUP(T624,'USD Converstion'!$C$7:$D$174,2,FALSE)</f>
        <v/>
      </c>
      <c r="CS624" s="226">
        <f>AT624</f>
        <v/>
      </c>
      <c r="CT624" s="222" t="n">
        <v>0</v>
      </c>
      <c r="CU624" s="227" t="n"/>
      <c r="CV624" s="145">
        <f>IF(AX624&gt;0,1,0)</f>
        <v/>
      </c>
      <c r="CW624" s="145">
        <f>IF(AY624&gt;0,1,0)</f>
        <v/>
      </c>
      <c r="CX624" s="52" t="n">
        <v>0</v>
      </c>
      <c r="DM624">
        <f>IF(LOWER(T624)="ILS",12,1)*Y624/VLOOKUP($T624,CPC_USDConversion_xlTbl[[Currency2]:[Units/1 USD]],2,FALSE)</f>
        <v/>
      </c>
    </row>
    <row r="625">
      <c r="B625" s="113" t="n">
        <v>132606</v>
      </c>
      <c r="C625" s="113" t="n">
        <v>89329</v>
      </c>
      <c r="D625" s="113" t="n">
        <v>91716</v>
      </c>
      <c r="E625" s="114" t="inlineStr">
        <is>
          <t>Nick Tan</t>
        </is>
      </c>
      <c r="F625" s="152" t="inlineStr">
        <is>
          <t>Professional Services Consultant</t>
        </is>
      </c>
      <c r="G625" s="113" t="inlineStr">
        <is>
          <t>Professional Services APAC</t>
        </is>
      </c>
      <c r="H625" s="113" t="inlineStr">
        <is>
          <t>Richard Woodland</t>
        </is>
      </c>
      <c r="I625" s="113" t="inlineStr">
        <is>
          <t>Eitan Lugassi (Gilad)</t>
        </is>
      </c>
      <c r="J625" s="114" t="inlineStr">
        <is>
          <t>Sharon Schusheim</t>
        </is>
      </c>
      <c r="K625" s="114" t="inlineStr">
        <is>
          <t>Sharon Schusheim</t>
        </is>
      </c>
      <c r="L625" s="113" t="inlineStr">
        <is>
          <t>Professional Services</t>
        </is>
      </c>
      <c r="M625" s="115" t="n">
        <v>1</v>
      </c>
      <c r="N625" s="151">
        <f>LEFT(CA625,3)</f>
        <v/>
      </c>
      <c r="O625" s="216" t="n">
        <v>43843</v>
      </c>
      <c r="P625" s="118">
        <f>($D$5-O625)/365</f>
        <v/>
      </c>
      <c r="Q625" s="119">
        <f>Q625</f>
        <v/>
      </c>
      <c r="R625" s="52" t="n"/>
      <c r="S625" s="120" t="inlineStr">
        <is>
          <t>Singapore</t>
        </is>
      </c>
      <c r="T625" s="120" t="inlineStr">
        <is>
          <t>SGD</t>
        </is>
      </c>
      <c r="U625" s="120" t="n">
        <v>103250</v>
      </c>
      <c r="V625" s="120" t="n"/>
      <c r="W625" s="120" t="n">
        <v>10023.80952380952</v>
      </c>
      <c r="X625" s="120">
        <f>W625+V625+U625</f>
        <v/>
      </c>
      <c r="Y625" s="121" t="n"/>
      <c r="Z625" s="121" t="n"/>
      <c r="AA625" s="122" t="n"/>
      <c r="AB625" s="122" t="n"/>
      <c r="AC625" s="122" t="n"/>
      <c r="AD625" s="123">
        <f>AC625+AB625+AA625</f>
        <v/>
      </c>
      <c r="AE625" s="124">
        <f>IFERROR(AD625/X625-1,"")</f>
        <v/>
      </c>
      <c r="AF625" s="217">
        <f>IF(LOWER(T625)="ILS",12,1)*X625/VLOOKUP($T625,CPC_USDConversion_xlTbl[[Currency2]:[Units/1 USD]],2,FALSE)</f>
        <v/>
      </c>
      <c r="AG625" s="217">
        <f>IF(LOWER(T625)="ILS",12,1)*AD625/VLOOKUP($T625,CPC_USDConversion_xlTbl[[Currency2]:[Units/1 USD]],2,FALSE)</f>
        <v/>
      </c>
      <c r="AH625" s="126">
        <f>AF625/VLOOKUP($S625,'CP$'!$B$5:$D$74,2,FALSE)</f>
        <v/>
      </c>
      <c r="AI625" s="126">
        <f>AG625/VLOOKUP($S625,'CP$'!$B$5:$D$74,2,FALSE)</f>
        <v/>
      </c>
      <c r="AJ625" s="52" t="n"/>
      <c r="AK625" s="127" t="inlineStr">
        <is>
          <t>Target Bonus</t>
        </is>
      </c>
      <c r="AL625" s="218" t="n"/>
      <c r="AM625" s="129" t="n">
        <v>10000</v>
      </c>
      <c r="AN625" s="121" t="n"/>
      <c r="AO625" s="130" t="n"/>
      <c r="AP625" s="131">
        <f>IFERROR(AO625/AM625,"")</f>
        <v/>
      </c>
      <c r="AQ625" s="219">
        <f>AO625*CC625</f>
        <v/>
      </c>
      <c r="AR625" s="219" t="n"/>
      <c r="AS625" s="220">
        <f>AQ625-AR625</f>
        <v/>
      </c>
      <c r="AT625" s="217">
        <f>AS625/VLOOKUP($T625,'USD Converstion'!$C$7:$D$174,2,FALSE)</f>
        <v/>
      </c>
      <c r="AU625" s="52" t="n"/>
      <c r="AV625" s="221" t="n"/>
      <c r="AW625" s="222" t="n"/>
      <c r="AX625" s="222" t="n"/>
      <c r="AY625" s="223" t="n"/>
      <c r="AZ625" s="52" t="n"/>
      <c r="BA625" s="137" t="n"/>
      <c r="BB625" s="138" t="inlineStr">
        <is>
          <t xml:space="preserve"> </t>
        </is>
      </c>
      <c r="BC625" s="52" t="n"/>
      <c r="BD625" s="219" t="n">
        <v>75000</v>
      </c>
      <c r="BE625" s="219" t="n"/>
      <c r="BF625" s="219" t="n">
        <v>10000</v>
      </c>
      <c r="BG625" s="120">
        <f>BF625+BE625+BD625</f>
        <v/>
      </c>
      <c r="BH625" s="217">
        <f>IF(LOWER(T625)="ILS",12,1)*BG625/VLOOKUP($T625,CPC_USDConversion_xlTbl[[Currency2]:[Units/1 USD]],2,FALSE)</f>
        <v/>
      </c>
      <c r="BI625" s="224">
        <f>BH625/VLOOKUP($S625,'CP$'!$B$5:$D$74,2,FALSE)</f>
        <v/>
      </c>
      <c r="BJ625" s="140" t="n">
        <v>85000</v>
      </c>
      <c r="BK625" s="140" t="n">
        <v>120000</v>
      </c>
      <c r="BL625" s="141">
        <f>IFERROR(U625/X625,"")</f>
        <v/>
      </c>
      <c r="BM625" s="141">
        <f>IFERROR(V625/X625,"")</f>
        <v/>
      </c>
      <c r="BN625" s="141">
        <f>IFERROR(W625/X625,"")</f>
        <v/>
      </c>
      <c r="BO625" s="141">
        <f>IFERROR(AA625/AD625,"")</f>
        <v/>
      </c>
      <c r="BP625" s="141">
        <f>IFERROR(AB625/AD625,"")</f>
        <v/>
      </c>
      <c r="BQ625" s="141">
        <f>IFERROR(AC625/AD625,"")</f>
        <v/>
      </c>
      <c r="BR625" s="119" t="n"/>
      <c r="BS625" s="119" t="n"/>
      <c r="BT625" s="119" t="n">
        <v>2</v>
      </c>
      <c r="BU625" s="119" t="n"/>
      <c r="BV625" s="119" t="n"/>
      <c r="BW625" s="119" t="n"/>
      <c r="BX625" s="119" t="n"/>
      <c r="BY625" s="119" t="n"/>
      <c r="BZ625" s="119" t="inlineStr">
        <is>
          <t>Employee</t>
        </is>
      </c>
      <c r="CA625" s="142" t="inlineStr">
        <is>
          <t>T51P</t>
        </is>
      </c>
      <c r="CB625" s="131" t="n">
        <v>1</v>
      </c>
      <c r="CC625" s="143">
        <f>IF(P625&gt;1,1,P625)*CB625</f>
        <v/>
      </c>
      <c r="CD625" s="143" t="n"/>
      <c r="CE625" s="222" t="n"/>
      <c r="CF625" s="86" t="n"/>
      <c r="CG625" s="219" t="n">
        <v>83126.82926829268</v>
      </c>
      <c r="CH625" s="217">
        <f>IF(LOWER(T625)="ILS",12,1)*CG625/VLOOKUP($T625,CPC_USDConversion_xlTbl[[Currency2]:[Units/1 USD]],2,FALSE)</f>
        <v/>
      </c>
      <c r="CI625" s="225">
        <f>AF625</f>
        <v/>
      </c>
      <c r="CJ625" s="225">
        <f>IFERROR(CI625-CH625,"")</f>
        <v/>
      </c>
      <c r="CK625" s="140">
        <f>ROUND(AN625*CC625,-2)</f>
        <v/>
      </c>
      <c r="CL625" s="217">
        <f>CK625/VLOOKUP($T625,'USD Converstion'!$C$7:$D$174,2,FALSE)</f>
        <v/>
      </c>
      <c r="CM625" s="145">
        <f>IF(AD625&gt;X625,1,0)</f>
        <v/>
      </c>
      <c r="CN625" s="225">
        <f>IF(CM625&gt;0,AG625,0)</f>
        <v/>
      </c>
      <c r="CO625" s="225">
        <f>IF(CM625=0,0,AF625)</f>
        <v/>
      </c>
      <c r="CP625" s="146" t="n">
        <v>0</v>
      </c>
      <c r="CQ625" s="147" t="inlineStr">
        <is>
          <t>Regular</t>
        </is>
      </c>
      <c r="CR625" s="225">
        <f>AM625/VLOOKUP(T625,'USD Converstion'!$C$7:$D$174,2,FALSE)</f>
        <v/>
      </c>
      <c r="CS625" s="226">
        <f>AT625</f>
        <v/>
      </c>
      <c r="CT625" s="222" t="n">
        <v>0</v>
      </c>
      <c r="CU625" s="227" t="n"/>
      <c r="CV625" s="145">
        <f>IF(AX625&gt;0,1,0)</f>
        <v/>
      </c>
      <c r="CW625" s="145">
        <f>IF(AY625&gt;0,1,0)</f>
        <v/>
      </c>
      <c r="CX625" s="52" t="n">
        <v>0</v>
      </c>
      <c r="DM625">
        <f>IF(LOWER(T625)="ILS",12,1)*Y625/VLOOKUP($T625,CPC_USDConversion_xlTbl[[Currency2]:[Units/1 USD]],2,FALSE)</f>
        <v/>
      </c>
    </row>
    <row r="626">
      <c r="B626" s="113" t="n">
        <v>122812</v>
      </c>
      <c r="C626" s="113" t="n">
        <v>108483</v>
      </c>
      <c r="D626" s="113" t="n">
        <v>113504</v>
      </c>
      <c r="E626" s="114" t="inlineStr">
        <is>
          <t>Preecha Sitthiburana</t>
        </is>
      </c>
      <c r="F626" s="152" t="inlineStr">
        <is>
          <t>Professional Services Consultant</t>
        </is>
      </c>
      <c r="G626" s="113" t="inlineStr">
        <is>
          <t>Professional Services APAC</t>
        </is>
      </c>
      <c r="H626" s="113" t="inlineStr">
        <is>
          <t>Richard Woodland</t>
        </is>
      </c>
      <c r="I626" s="113" t="inlineStr">
        <is>
          <t>Eitan Lugassi (Gilad)</t>
        </is>
      </c>
      <c r="J626" s="114" t="inlineStr">
        <is>
          <t>Sharon Schusheim</t>
        </is>
      </c>
      <c r="K626" s="114" t="inlineStr">
        <is>
          <t>Sharon Schusheim</t>
        </is>
      </c>
      <c r="L626" s="113" t="inlineStr">
        <is>
          <t>Professional Services</t>
        </is>
      </c>
      <c r="M626" s="115" t="n">
        <v>1</v>
      </c>
      <c r="N626" s="151">
        <f>LEFT(CA626,3)</f>
        <v/>
      </c>
      <c r="O626" s="216" t="n">
        <v>42396</v>
      </c>
      <c r="P626" s="118">
        <f>($D$5-O626)/365</f>
        <v/>
      </c>
      <c r="Q626" s="119">
        <f>Q626</f>
        <v/>
      </c>
      <c r="R626" s="52" t="n"/>
      <c r="S626" s="120" t="inlineStr">
        <is>
          <t>Australia</t>
        </is>
      </c>
      <c r="T626" s="120" t="inlineStr">
        <is>
          <t>AUD</t>
        </is>
      </c>
      <c r="U626" s="120" t="n">
        <v>200750</v>
      </c>
      <c r="V626" s="120" t="n"/>
      <c r="W626" s="120" t="n">
        <v>12880.95238095238</v>
      </c>
      <c r="X626" s="120">
        <f>W626+V626+U626</f>
        <v/>
      </c>
      <c r="Y626" s="121" t="n"/>
      <c r="Z626" s="121" t="n"/>
      <c r="AA626" s="122" t="n"/>
      <c r="AB626" s="122" t="n"/>
      <c r="AC626" s="122" t="n"/>
      <c r="AD626" s="123">
        <f>AC626+AB626+AA626</f>
        <v/>
      </c>
      <c r="AE626" s="124">
        <f>IFERROR(AD626/X626-1,"")</f>
        <v/>
      </c>
      <c r="AF626" s="217">
        <f>IF(LOWER(T626)="ILS",12,1)*X626/VLOOKUP($T626,CPC_USDConversion_xlTbl[[Currency2]:[Units/1 USD]],2,FALSE)</f>
        <v/>
      </c>
      <c r="AG626" s="217">
        <f>IF(LOWER(T626)="ILS",12,1)*AD626/VLOOKUP($T626,CPC_USDConversion_xlTbl[[Currency2]:[Units/1 USD]],2,FALSE)</f>
        <v/>
      </c>
      <c r="AH626" s="126">
        <f>AF626/VLOOKUP($S626,'CP$'!$B$5:$D$74,2,FALSE)</f>
        <v/>
      </c>
      <c r="AI626" s="126">
        <f>AG626/VLOOKUP($S626,'CP$'!$B$5:$D$74,2,FALSE)</f>
        <v/>
      </c>
      <c r="AJ626" s="52" t="n"/>
      <c r="AK626" s="127" t="inlineStr">
        <is>
          <t>Target Bonus</t>
        </is>
      </c>
      <c r="AL626" s="218" t="n">
        <v>14000</v>
      </c>
      <c r="AM626" s="129" t="n">
        <v>13000</v>
      </c>
      <c r="AN626" s="121" t="n"/>
      <c r="AO626" s="130" t="n"/>
      <c r="AP626" s="131">
        <f>IFERROR(AO626/AM626,"")</f>
        <v/>
      </c>
      <c r="AQ626" s="219">
        <f>AO626*CC626</f>
        <v/>
      </c>
      <c r="AR626" s="219" t="n"/>
      <c r="AS626" s="220">
        <f>AQ626-AR626</f>
        <v/>
      </c>
      <c r="AT626" s="217">
        <f>AS626/VLOOKUP($T626,'USD Converstion'!$C$7:$D$174,2,FALSE)</f>
        <v/>
      </c>
      <c r="AU626" s="52" t="n"/>
      <c r="AV626" s="221" t="n">
        <v>43957</v>
      </c>
      <c r="AW626" s="222" t="n">
        <v>25435.91262135922</v>
      </c>
      <c r="AX626" s="222" t="n"/>
      <c r="AY626" s="223" t="n"/>
      <c r="AZ626" s="52" t="n"/>
      <c r="BA626" s="137" t="inlineStr">
        <is>
          <t>May, 2020 - Compensation change to One-Time Bonus: 18350.88</t>
        </is>
      </c>
      <c r="BB626" s="138" t="inlineStr">
        <is>
          <t xml:space="preserve"> </t>
        </is>
      </c>
      <c r="BC626" s="52" t="n"/>
      <c r="BD626" s="219" t="n">
        <v>147000</v>
      </c>
      <c r="BE626" s="219" t="n"/>
      <c r="BF626" s="219" t="n">
        <v>12000</v>
      </c>
      <c r="BG626" s="120">
        <f>BF626+BE626+BD626</f>
        <v/>
      </c>
      <c r="BH626" s="217">
        <f>IF(LOWER(T626)="ILS",12,1)*BG626/VLOOKUP($T626,CPC_USDConversion_xlTbl[[Currency2]:[Units/1 USD]],2,FALSE)</f>
        <v/>
      </c>
      <c r="BI626" s="224">
        <f>BH626/VLOOKUP($S626,'CP$'!$B$5:$D$74,2,FALSE)</f>
        <v/>
      </c>
      <c r="BJ626" s="140" t="n">
        <v>130000</v>
      </c>
      <c r="BK626" s="140" t="n">
        <v>185000</v>
      </c>
      <c r="BL626" s="141">
        <f>IFERROR(U626/X626,"")</f>
        <v/>
      </c>
      <c r="BM626" s="141">
        <f>IFERROR(V626/X626,"")</f>
        <v/>
      </c>
      <c r="BN626" s="141">
        <f>IFERROR(W626/X626,"")</f>
        <v/>
      </c>
      <c r="BO626" s="141">
        <f>IFERROR(AA626/AD626,"")</f>
        <v/>
      </c>
      <c r="BP626" s="141">
        <f>IFERROR(AB626/AD626,"")</f>
        <v/>
      </c>
      <c r="BQ626" s="141">
        <f>IFERROR(AC626/AD626,"")</f>
        <v/>
      </c>
      <c r="BR626" s="119" t="n">
        <v>5</v>
      </c>
      <c r="BS626" s="119" t="n">
        <v>4</v>
      </c>
      <c r="BT626" s="119" t="n">
        <v>5</v>
      </c>
      <c r="BU626" s="119" t="n"/>
      <c r="BV626" s="119" t="n"/>
      <c r="BW626" s="119" t="n"/>
      <c r="BX626" s="119" t="n"/>
      <c r="BY626" s="119" t="n"/>
      <c r="BZ626" s="119" t="inlineStr">
        <is>
          <t>Employee</t>
        </is>
      </c>
      <c r="CA626" s="142" t="inlineStr">
        <is>
          <t>T41P</t>
        </is>
      </c>
      <c r="CB626" s="131" t="n">
        <v>1</v>
      </c>
      <c r="CC626" s="143">
        <f>IF(P626&gt;1,1,P626)*CB626</f>
        <v/>
      </c>
      <c r="CD626" s="143" t="n"/>
      <c r="CE626" s="222" t="n">
        <v>44056.96</v>
      </c>
      <c r="CF626" s="86" t="n"/>
      <c r="CG626" s="219" t="n">
        <v>162151.2195121951</v>
      </c>
      <c r="CH626" s="217">
        <f>IF(LOWER(T626)="ILS",12,1)*CG626/VLOOKUP($T626,CPC_USDConversion_xlTbl[[Currency2]:[Units/1 USD]],2,FALSE)</f>
        <v/>
      </c>
      <c r="CI626" s="225">
        <f>AF626</f>
        <v/>
      </c>
      <c r="CJ626" s="225">
        <f>IFERROR(CI626-CH626,"")</f>
        <v/>
      </c>
      <c r="CK626" s="140">
        <f>ROUND(AN626*CC626,-2)</f>
        <v/>
      </c>
      <c r="CL626" s="217">
        <f>CK626/VLOOKUP($T626,'USD Converstion'!$C$7:$D$174,2,FALSE)</f>
        <v/>
      </c>
      <c r="CM626" s="145">
        <f>IF(AD626&gt;X626,1,0)</f>
        <v/>
      </c>
      <c r="CN626" s="225">
        <f>IF(CM626&gt;0,AG626,0)</f>
        <v/>
      </c>
      <c r="CO626" s="225">
        <f>IF(CM626=0,0,AF626)</f>
        <v/>
      </c>
      <c r="CP626" s="146" t="n">
        <v>0</v>
      </c>
      <c r="CQ626" s="147" t="inlineStr">
        <is>
          <t>Regular</t>
        </is>
      </c>
      <c r="CR626" s="225">
        <f>AM626/VLOOKUP(T626,'USD Converstion'!$C$7:$D$174,2,FALSE)</f>
        <v/>
      </c>
      <c r="CS626" s="226">
        <f>AT626</f>
        <v/>
      </c>
      <c r="CT626" s="222" t="n">
        <v>0</v>
      </c>
      <c r="CU626" s="227" t="n"/>
      <c r="CV626" s="145">
        <f>IF(AX626&gt;0,1,0)</f>
        <v/>
      </c>
      <c r="CW626" s="145">
        <f>IF(AY626&gt;0,1,0)</f>
        <v/>
      </c>
      <c r="CX626" s="52" t="n">
        <v>0</v>
      </c>
      <c r="DM626">
        <f>IF(LOWER(T626)="ILS",12,1)*Y626/VLOOKUP($T626,CPC_USDConversion_xlTbl[[Currency2]:[Units/1 USD]],2,FALSE)</f>
        <v/>
      </c>
    </row>
    <row r="627">
      <c r="B627" s="113" t="n">
        <v>139480</v>
      </c>
      <c r="C627" s="113" t="n">
        <v>63022</v>
      </c>
      <c r="D627" s="113" t="n">
        <v>66592</v>
      </c>
      <c r="E627" s="114" t="inlineStr">
        <is>
          <t>Rahul Agarwal</t>
        </is>
      </c>
      <c r="F627" s="152" t="inlineStr">
        <is>
          <t>Professional Services Consultant</t>
        </is>
      </c>
      <c r="G627" s="113" t="inlineStr">
        <is>
          <t>Professional Services APAC</t>
        </is>
      </c>
      <c r="H627" s="113" t="inlineStr">
        <is>
          <t>Richard Woodland</t>
        </is>
      </c>
      <c r="I627" s="113" t="inlineStr">
        <is>
          <t>Eitan Lugassi (Gilad)</t>
        </is>
      </c>
      <c r="J627" s="114" t="inlineStr">
        <is>
          <t>Sharon Schusheim</t>
        </is>
      </c>
      <c r="K627" s="114" t="inlineStr">
        <is>
          <t>Sharon Schusheim</t>
        </is>
      </c>
      <c r="L627" s="113" t="inlineStr">
        <is>
          <t>Professional Services</t>
        </is>
      </c>
      <c r="M627" s="115" t="n">
        <v>1</v>
      </c>
      <c r="N627" s="151">
        <f>LEFT(CA627,3)</f>
        <v/>
      </c>
      <c r="O627" s="216" t="n">
        <v>41792</v>
      </c>
      <c r="P627" s="118">
        <f>($D$5-O627)/365</f>
        <v/>
      </c>
      <c r="Q627" s="119">
        <f>Q627</f>
        <v/>
      </c>
      <c r="R627" s="52" t="n"/>
      <c r="S627" s="120" t="inlineStr">
        <is>
          <t>Australia</t>
        </is>
      </c>
      <c r="T627" s="120" t="inlineStr">
        <is>
          <t>AUD</t>
        </is>
      </c>
      <c r="U627" s="120" t="n">
        <v>182625</v>
      </c>
      <c r="V627" s="120" t="n"/>
      <c r="W627" s="120" t="n">
        <v>16404.7619047619</v>
      </c>
      <c r="X627" s="120">
        <f>W627+V627+U627</f>
        <v/>
      </c>
      <c r="Y627" s="121" t="n"/>
      <c r="Z627" s="121" t="n"/>
      <c r="AA627" s="122" t="n"/>
      <c r="AB627" s="122" t="n"/>
      <c r="AC627" s="122" t="n"/>
      <c r="AD627" s="123">
        <f>AC627+AB627+AA627</f>
        <v/>
      </c>
      <c r="AE627" s="124">
        <f>IFERROR(AD627/X627-1,"")</f>
        <v/>
      </c>
      <c r="AF627" s="217">
        <f>IF(LOWER(T627)="ILS",12,1)*X627/VLOOKUP($T627,CPC_USDConversion_xlTbl[[Currency2]:[Units/1 USD]],2,FALSE)</f>
        <v/>
      </c>
      <c r="AG627" s="217">
        <f>IF(LOWER(T627)="ILS",12,1)*AD627/VLOOKUP($T627,CPC_USDConversion_xlTbl[[Currency2]:[Units/1 USD]],2,FALSE)</f>
        <v/>
      </c>
      <c r="AH627" s="126">
        <f>AF627/VLOOKUP($S627,'CP$'!$B$5:$D$74,2,FALSE)</f>
        <v/>
      </c>
      <c r="AI627" s="126">
        <f>AG627/VLOOKUP($S627,'CP$'!$B$5:$D$74,2,FALSE)</f>
        <v/>
      </c>
      <c r="AJ627" s="52" t="n"/>
      <c r="AK627" s="127" t="inlineStr">
        <is>
          <t>Target Bonus</t>
        </is>
      </c>
      <c r="AL627" s="218" t="n">
        <v>17000</v>
      </c>
      <c r="AM627" s="129" t="n">
        <v>16700</v>
      </c>
      <c r="AN627" s="121" t="n"/>
      <c r="AO627" s="130" t="n"/>
      <c r="AP627" s="131">
        <f>IFERROR(AO627/AM627,"")</f>
        <v/>
      </c>
      <c r="AQ627" s="219">
        <f>AO627*CC627</f>
        <v/>
      </c>
      <c r="AR627" s="219" t="n"/>
      <c r="AS627" s="220">
        <f>AQ627-AR627</f>
        <v/>
      </c>
      <c r="AT627" s="217">
        <f>AS627/VLOOKUP($T627,'USD Converstion'!$C$7:$D$174,2,FALSE)</f>
        <v/>
      </c>
      <c r="AU627" s="52" t="n"/>
      <c r="AV627" s="221" t="n">
        <v>43957</v>
      </c>
      <c r="AW627" s="222" t="n">
        <v>17640.3786407767</v>
      </c>
      <c r="AX627" s="222" t="n"/>
      <c r="AY627" s="223" t="n"/>
      <c r="AZ627" s="52" t="n"/>
      <c r="BA627" s="137" t="inlineStr">
        <is>
          <t>May, 2020 - Compensation change to One-Time Bonus: 17118.73 || December, 2020 - JS change from T51P to T41P</t>
        </is>
      </c>
      <c r="BB627" s="138" t="inlineStr">
        <is>
          <t xml:space="preserve"> </t>
        </is>
      </c>
      <c r="BC627" s="52" t="n"/>
      <c r="BD627" s="219" t="n">
        <v>134500</v>
      </c>
      <c r="BE627" s="219" t="n"/>
      <c r="BF627" s="219" t="n">
        <v>16500</v>
      </c>
      <c r="BG627" s="120">
        <f>BF627+BE627+BD627</f>
        <v/>
      </c>
      <c r="BH627" s="217">
        <f>IF(LOWER(T627)="ILS",12,1)*BG627/VLOOKUP($T627,CPC_USDConversion_xlTbl[[Currency2]:[Units/1 USD]],2,FALSE)</f>
        <v/>
      </c>
      <c r="BI627" s="224">
        <f>BH627/VLOOKUP($S627,'CP$'!$B$5:$D$74,2,FALSE)</f>
        <v/>
      </c>
      <c r="BJ627" s="140" t="n">
        <v>130000</v>
      </c>
      <c r="BK627" s="140" t="n">
        <v>185000</v>
      </c>
      <c r="BL627" s="141">
        <f>IFERROR(U627/X627,"")</f>
        <v/>
      </c>
      <c r="BM627" s="141">
        <f>IFERROR(V627/X627,"")</f>
        <v/>
      </c>
      <c r="BN627" s="141">
        <f>IFERROR(W627/X627,"")</f>
        <v/>
      </c>
      <c r="BO627" s="141">
        <f>IFERROR(AA627/AD627,"")</f>
        <v/>
      </c>
      <c r="BP627" s="141">
        <f>IFERROR(AB627/AD627,"")</f>
        <v/>
      </c>
      <c r="BQ627" s="141">
        <f>IFERROR(AC627/AD627,"")</f>
        <v/>
      </c>
      <c r="BR627" s="119" t="n">
        <v>5</v>
      </c>
      <c r="BS627" s="119" t="n">
        <v>3</v>
      </c>
      <c r="BT627" s="119" t="n">
        <v>4</v>
      </c>
      <c r="BU627" s="119" t="n"/>
      <c r="BV627" s="119" t="n"/>
      <c r="BW627" s="119" t="n"/>
      <c r="BX627" s="119" t="n"/>
      <c r="BY627" s="119" t="n"/>
      <c r="BZ627" s="119" t="inlineStr">
        <is>
          <t>Employee</t>
        </is>
      </c>
      <c r="CA627" s="142" t="inlineStr">
        <is>
          <t>T41P</t>
        </is>
      </c>
      <c r="CB627" s="131" t="n">
        <v>1</v>
      </c>
      <c r="CC627" s="143">
        <f>IF(P627&gt;1,1,P627)*CB627</f>
        <v/>
      </c>
      <c r="CD627" s="143" t="n"/>
      <c r="CE627" s="222" t="n">
        <v>27535.6</v>
      </c>
      <c r="CF627" s="86" t="n"/>
      <c r="CG627" s="219" t="n">
        <v>151614.6341463415</v>
      </c>
      <c r="CH627" s="217">
        <f>IF(LOWER(T627)="ILS",12,1)*CG627/VLOOKUP($T627,CPC_USDConversion_xlTbl[[Currency2]:[Units/1 USD]],2,FALSE)</f>
        <v/>
      </c>
      <c r="CI627" s="225">
        <f>AF627</f>
        <v/>
      </c>
      <c r="CJ627" s="225">
        <f>IFERROR(CI627-CH627,"")</f>
        <v/>
      </c>
      <c r="CK627" s="140">
        <f>ROUND(AN627*CC627,-2)</f>
        <v/>
      </c>
      <c r="CL627" s="217">
        <f>CK627/VLOOKUP($T627,'USD Converstion'!$C$7:$D$174,2,FALSE)</f>
        <v/>
      </c>
      <c r="CM627" s="145">
        <f>IF(AD627&gt;X627,1,0)</f>
        <v/>
      </c>
      <c r="CN627" s="225">
        <f>IF(CM627&gt;0,AG627,0)</f>
        <v/>
      </c>
      <c r="CO627" s="225">
        <f>IF(CM627=0,0,AF627)</f>
        <v/>
      </c>
      <c r="CP627" s="146" t="n">
        <v>0</v>
      </c>
      <c r="CQ627" s="147" t="inlineStr">
        <is>
          <t>Regular</t>
        </is>
      </c>
      <c r="CR627" s="225">
        <f>AM627/VLOOKUP(T627,'USD Converstion'!$C$7:$D$174,2,FALSE)</f>
        <v/>
      </c>
      <c r="CS627" s="226">
        <f>AT627</f>
        <v/>
      </c>
      <c r="CT627" s="222" t="n">
        <v>0</v>
      </c>
      <c r="CU627" s="227" t="n"/>
      <c r="CV627" s="145">
        <f>IF(AX627&gt;0,1,0)</f>
        <v/>
      </c>
      <c r="CW627" s="145">
        <f>IF(AY627&gt;0,1,0)</f>
        <v/>
      </c>
      <c r="CX627" s="52" t="n">
        <v>0</v>
      </c>
      <c r="DM627">
        <f>IF(LOWER(T627)="ILS",12,1)*Y627/VLOOKUP($T627,CPC_USDConversion_xlTbl[[Currency2]:[Units/1 USD]],2,FALSE)</f>
        <v/>
      </c>
    </row>
    <row r="628">
      <c r="B628" s="113" t="n">
        <v>130673</v>
      </c>
      <c r="C628" s="113" t="n">
        <v>107646</v>
      </c>
      <c r="D628" s="113" t="n">
        <v>92352</v>
      </c>
      <c r="E628" s="114" t="inlineStr">
        <is>
          <t>Raj Kumar</t>
        </is>
      </c>
      <c r="F628" s="152" t="inlineStr">
        <is>
          <t>Professional Services Consultant</t>
        </is>
      </c>
      <c r="G628" s="113" t="inlineStr">
        <is>
          <t>Professional Services APAC</t>
        </is>
      </c>
      <c r="H628" s="113" t="inlineStr">
        <is>
          <t>Richard Woodland</t>
        </is>
      </c>
      <c r="I628" s="113" t="inlineStr">
        <is>
          <t>Eitan Lugassi (Gilad)</t>
        </is>
      </c>
      <c r="J628" s="114" t="inlineStr">
        <is>
          <t>Sharon Schusheim</t>
        </is>
      </c>
      <c r="K628" s="114" t="inlineStr">
        <is>
          <t>Sharon Schusheim</t>
        </is>
      </c>
      <c r="L628" s="113" t="inlineStr">
        <is>
          <t>Professional Services</t>
        </is>
      </c>
      <c r="M628" s="115" t="n">
        <v>1</v>
      </c>
      <c r="N628" s="151">
        <f>LEFT(CA628,3)</f>
        <v/>
      </c>
      <c r="O628" s="216" t="n">
        <v>42767</v>
      </c>
      <c r="P628" s="118">
        <f>($D$5-O628)/365</f>
        <v/>
      </c>
      <c r="Q628" s="119">
        <f>Q628</f>
        <v/>
      </c>
      <c r="R628" s="52" t="n"/>
      <c r="S628" s="120" t="inlineStr">
        <is>
          <t>Australia</t>
        </is>
      </c>
      <c r="T628" s="120" t="inlineStr">
        <is>
          <t>AUD</t>
        </is>
      </c>
      <c r="U628" s="120" t="n">
        <v>191500</v>
      </c>
      <c r="V628" s="120" t="n"/>
      <c r="W628" s="120" t="n">
        <v>12404.7619047619</v>
      </c>
      <c r="X628" s="120">
        <f>W628+V628+U628</f>
        <v/>
      </c>
      <c r="Y628" s="121" t="n"/>
      <c r="Z628" s="121" t="n"/>
      <c r="AA628" s="122" t="n"/>
      <c r="AB628" s="122" t="n"/>
      <c r="AC628" s="122" t="n"/>
      <c r="AD628" s="123">
        <f>AC628+AB628+AA628</f>
        <v/>
      </c>
      <c r="AE628" s="124">
        <f>IFERROR(AD628/X628-1,"")</f>
        <v/>
      </c>
      <c r="AF628" s="217">
        <f>IF(LOWER(T628)="ILS",12,1)*X628/VLOOKUP($T628,CPC_USDConversion_xlTbl[[Currency2]:[Units/1 USD]],2,FALSE)</f>
        <v/>
      </c>
      <c r="AG628" s="217">
        <f>IF(LOWER(T628)="ILS",12,1)*AD628/VLOOKUP($T628,CPC_USDConversion_xlTbl[[Currency2]:[Units/1 USD]],2,FALSE)</f>
        <v/>
      </c>
      <c r="AH628" s="126">
        <f>AF628/VLOOKUP($S628,'CP$'!$B$5:$D$74,2,FALSE)</f>
        <v/>
      </c>
      <c r="AI628" s="126">
        <f>AG628/VLOOKUP($S628,'CP$'!$B$5:$D$74,2,FALSE)</f>
        <v/>
      </c>
      <c r="AJ628" s="52" t="n"/>
      <c r="AK628" s="127" t="inlineStr">
        <is>
          <t>Target Bonus</t>
        </is>
      </c>
      <c r="AL628" s="218" t="n">
        <v>12500</v>
      </c>
      <c r="AM628" s="129" t="n">
        <v>12500</v>
      </c>
      <c r="AN628" s="121" t="n"/>
      <c r="AO628" s="130" t="n"/>
      <c r="AP628" s="131">
        <f>IFERROR(AO628/AM628,"")</f>
        <v/>
      </c>
      <c r="AQ628" s="219">
        <f>AO628*CC628</f>
        <v/>
      </c>
      <c r="AR628" s="219" t="n"/>
      <c r="AS628" s="220">
        <f>AQ628-AR628</f>
        <v/>
      </c>
      <c r="AT628" s="217">
        <f>AS628/VLOOKUP($T628,'USD Converstion'!$C$7:$D$174,2,FALSE)</f>
        <v/>
      </c>
      <c r="AU628" s="52" t="n"/>
      <c r="AV628" s="221" t="n">
        <v>43957</v>
      </c>
      <c r="AW628" s="222" t="n">
        <v>17640.3786407767</v>
      </c>
      <c r="AX628" s="222" t="n"/>
      <c r="AY628" s="223" t="n"/>
      <c r="AZ628" s="52" t="n"/>
      <c r="BA628" s="137" t="n"/>
      <c r="BB628" s="138" t="inlineStr">
        <is>
          <t xml:space="preserve"> </t>
        </is>
      </c>
      <c r="BC628" s="52" t="n"/>
      <c r="BD628" s="219" t="n">
        <v>141500</v>
      </c>
      <c r="BE628" s="219" t="n"/>
      <c r="BF628" s="219" t="n">
        <v>12000</v>
      </c>
      <c r="BG628" s="120">
        <f>BF628+BE628+BD628</f>
        <v/>
      </c>
      <c r="BH628" s="217">
        <f>IF(LOWER(T628)="ILS",12,1)*BG628/VLOOKUP($T628,CPC_USDConversion_xlTbl[[Currency2]:[Units/1 USD]],2,FALSE)</f>
        <v/>
      </c>
      <c r="BI628" s="224">
        <f>BH628/VLOOKUP($S628,'CP$'!$B$5:$D$74,2,FALSE)</f>
        <v/>
      </c>
      <c r="BJ628" s="140" t="n">
        <v>130000</v>
      </c>
      <c r="BK628" s="140" t="n">
        <v>185000</v>
      </c>
      <c r="BL628" s="141">
        <f>IFERROR(U628/X628,"")</f>
        <v/>
      </c>
      <c r="BM628" s="141">
        <f>IFERROR(V628/X628,"")</f>
        <v/>
      </c>
      <c r="BN628" s="141">
        <f>IFERROR(W628/X628,"")</f>
        <v/>
      </c>
      <c r="BO628" s="141">
        <f>IFERROR(AA628/AD628,"")</f>
        <v/>
      </c>
      <c r="BP628" s="141">
        <f>IFERROR(AB628/AD628,"")</f>
        <v/>
      </c>
      <c r="BQ628" s="141">
        <f>IFERROR(AC628/AD628,"")</f>
        <v/>
      </c>
      <c r="BR628" s="119" t="n">
        <v>3</v>
      </c>
      <c r="BS628" s="119" t="n">
        <v>3</v>
      </c>
      <c r="BT628" s="119" t="n">
        <v>4</v>
      </c>
      <c r="BU628" s="119" t="n"/>
      <c r="BV628" s="119" t="n"/>
      <c r="BW628" s="119" t="n"/>
      <c r="BX628" s="119" t="n"/>
      <c r="BY628" s="119" t="n"/>
      <c r="BZ628" s="119" t="inlineStr">
        <is>
          <t>Employee</t>
        </is>
      </c>
      <c r="CA628" s="142" t="inlineStr">
        <is>
          <t>T41P</t>
        </is>
      </c>
      <c r="CB628" s="131" t="n">
        <v>1</v>
      </c>
      <c r="CC628" s="143">
        <f>IF(P628&gt;1,1,P628)*CB628</f>
        <v/>
      </c>
      <c r="CD628" s="143" t="n"/>
      <c r="CE628" s="222" t="n">
        <v>26338.4</v>
      </c>
      <c r="CF628" s="86" t="n"/>
      <c r="CG628" s="219" t="n">
        <v>154443.9024390244</v>
      </c>
      <c r="CH628" s="217">
        <f>IF(LOWER(T628)="ILS",12,1)*CG628/VLOOKUP($T628,CPC_USDConversion_xlTbl[[Currency2]:[Units/1 USD]],2,FALSE)</f>
        <v/>
      </c>
      <c r="CI628" s="225">
        <f>AF628</f>
        <v/>
      </c>
      <c r="CJ628" s="225">
        <f>IFERROR(CI628-CH628,"")</f>
        <v/>
      </c>
      <c r="CK628" s="140">
        <f>ROUND(AN628*CC628,-2)</f>
        <v/>
      </c>
      <c r="CL628" s="217">
        <f>CK628/VLOOKUP($T628,'USD Converstion'!$C$7:$D$174,2,FALSE)</f>
        <v/>
      </c>
      <c r="CM628" s="145">
        <f>IF(AD628&gt;X628,1,0)</f>
        <v/>
      </c>
      <c r="CN628" s="225">
        <f>IF(CM628&gt;0,AG628,0)</f>
        <v/>
      </c>
      <c r="CO628" s="225">
        <f>IF(CM628=0,0,AF628)</f>
        <v/>
      </c>
      <c r="CP628" s="146" t="n">
        <v>0</v>
      </c>
      <c r="CQ628" s="147" t="inlineStr">
        <is>
          <t>Regular</t>
        </is>
      </c>
      <c r="CR628" s="225">
        <f>AM628/VLOOKUP(T628,'USD Converstion'!$C$7:$D$174,2,FALSE)</f>
        <v/>
      </c>
      <c r="CS628" s="226">
        <f>AT628</f>
        <v/>
      </c>
      <c r="CT628" s="222" t="n">
        <v>0</v>
      </c>
      <c r="CU628" s="227" t="n"/>
      <c r="CV628" s="145">
        <f>IF(AX628&gt;0,1,0)</f>
        <v/>
      </c>
      <c r="CW628" s="145">
        <f>IF(AY628&gt;0,1,0)</f>
        <v/>
      </c>
      <c r="CX628" s="52" t="n">
        <v>0</v>
      </c>
      <c r="DM628">
        <f>IF(LOWER(T628)="ILS",12,1)*Y628/VLOOKUP($T628,CPC_USDConversion_xlTbl[[Currency2]:[Units/1 USD]],2,FALSE)</f>
        <v/>
      </c>
    </row>
    <row r="629">
      <c r="B629" s="113" t="n">
        <v>132789</v>
      </c>
      <c r="C629" s="113" t="n">
        <v>88780</v>
      </c>
      <c r="D629" s="113" t="n"/>
      <c r="E629" s="114" t="inlineStr">
        <is>
          <t>Richard Robinson</t>
        </is>
      </c>
      <c r="F629" s="152" t="inlineStr">
        <is>
          <t>Professional Services Consultant</t>
        </is>
      </c>
      <c r="G629" s="113" t="inlineStr">
        <is>
          <t>Professional Services, Europe</t>
        </is>
      </c>
      <c r="H629" s="113" t="inlineStr">
        <is>
          <t>Ian Gander</t>
        </is>
      </c>
      <c r="I629" s="113" t="inlineStr">
        <is>
          <t>Eitan Lugassi (Gilad)</t>
        </is>
      </c>
      <c r="J629" s="114" t="inlineStr">
        <is>
          <t>Sharon Schusheim</t>
        </is>
      </c>
      <c r="K629" s="114" t="inlineStr">
        <is>
          <t>Sharon Schusheim</t>
        </is>
      </c>
      <c r="L629" s="113" t="inlineStr">
        <is>
          <t>Professional Services</t>
        </is>
      </c>
      <c r="M629" s="115" t="n">
        <v>1</v>
      </c>
      <c r="N629" s="151">
        <f>LEFT(CA629,3)</f>
        <v/>
      </c>
      <c r="O629" s="216" t="n">
        <v>38062</v>
      </c>
      <c r="P629" s="118">
        <f>($D$5-O629)/365</f>
        <v/>
      </c>
      <c r="Q629" s="119">
        <f>Q629</f>
        <v/>
      </c>
      <c r="R629" s="52" t="n"/>
      <c r="S629" s="120" t="inlineStr">
        <is>
          <t>Germany</t>
        </is>
      </c>
      <c r="T629" s="120" t="inlineStr">
        <is>
          <t>EUR</t>
        </is>
      </c>
      <c r="U629" s="120" t="n">
        <v>119875</v>
      </c>
      <c r="V629" s="120" t="n"/>
      <c r="W629" s="120" t="n">
        <v>12404.7619047619</v>
      </c>
      <c r="X629" s="120">
        <f>W629+V629+U629</f>
        <v/>
      </c>
      <c r="Y629" s="121" t="n"/>
      <c r="Z629" s="121" t="n"/>
      <c r="AA629" s="122" t="n"/>
      <c r="AB629" s="122" t="n"/>
      <c r="AC629" s="122" t="n"/>
      <c r="AD629" s="123">
        <f>AC629+AB629+AA629</f>
        <v/>
      </c>
      <c r="AE629" s="124">
        <f>IFERROR(AD629/X629-1,"")</f>
        <v/>
      </c>
      <c r="AF629" s="217">
        <f>IF(LOWER(T629)="ILS",12,1)*X629/VLOOKUP($T629,CPC_USDConversion_xlTbl[[Currency2]:[Units/1 USD]],2,FALSE)</f>
        <v/>
      </c>
      <c r="AG629" s="217">
        <f>IF(LOWER(T629)="ILS",12,1)*AD629/VLOOKUP($T629,CPC_USDConversion_xlTbl[[Currency2]:[Units/1 USD]],2,FALSE)</f>
        <v/>
      </c>
      <c r="AH629" s="126">
        <f>AF629/VLOOKUP($S629,'CP$'!$B$5:$D$74,2,FALSE)</f>
        <v/>
      </c>
      <c r="AI629" s="126">
        <f>AG629/VLOOKUP($S629,'CP$'!$B$5:$D$74,2,FALSE)</f>
        <v/>
      </c>
      <c r="AJ629" s="52" t="n"/>
      <c r="AK629" s="127" t="inlineStr">
        <is>
          <t>Target Bonus</t>
        </is>
      </c>
      <c r="AL629" s="218" t="n">
        <v>12500</v>
      </c>
      <c r="AM629" s="129" t="n">
        <v>12500</v>
      </c>
      <c r="AN629" s="121" t="n"/>
      <c r="AO629" s="130" t="n"/>
      <c r="AP629" s="131">
        <f>IFERROR(AO629/AM629,"")</f>
        <v/>
      </c>
      <c r="AQ629" s="219">
        <f>AO629*CC629</f>
        <v/>
      </c>
      <c r="AR629" s="219" t="n"/>
      <c r="AS629" s="220">
        <f>AQ629-AR629</f>
        <v/>
      </c>
      <c r="AT629" s="217">
        <f>AS629/VLOOKUP($T629,'USD Converstion'!$C$7:$D$174,2,FALSE)</f>
        <v/>
      </c>
      <c r="AU629" s="52" t="n"/>
      <c r="AV629" s="221" t="n">
        <v>43957</v>
      </c>
      <c r="AW629" s="222" t="n">
        <v>21538.14563106796</v>
      </c>
      <c r="AX629" s="222" t="n"/>
      <c r="AY629" s="223" t="n"/>
      <c r="AZ629" s="52" t="n"/>
      <c r="BA629" s="137" t="n"/>
      <c r="BB629" s="138" t="inlineStr">
        <is>
          <t xml:space="preserve"> </t>
        </is>
      </c>
      <c r="BC629" s="52" t="n"/>
      <c r="BD629" s="219" t="n">
        <v>85000</v>
      </c>
      <c r="BE629" s="219" t="n"/>
      <c r="BF629" s="219" t="n">
        <v>12000</v>
      </c>
      <c r="BG629" s="120">
        <f>BF629+BE629+BD629</f>
        <v/>
      </c>
      <c r="BH629" s="217">
        <f>IF(LOWER(T629)="ILS",12,1)*BG629/VLOOKUP($T629,CPC_USDConversion_xlTbl[[Currency2]:[Units/1 USD]],2,FALSE)</f>
        <v/>
      </c>
      <c r="BI629" s="224">
        <f>BH629/VLOOKUP($S629,'CP$'!$B$5:$D$74,2,FALSE)</f>
        <v/>
      </c>
      <c r="BJ629" s="140" t="n">
        <v>80000</v>
      </c>
      <c r="BK629" s="140" t="n">
        <v>110000</v>
      </c>
      <c r="BL629" s="141">
        <f>IFERROR(U629/X629,"")</f>
        <v/>
      </c>
      <c r="BM629" s="141">
        <f>IFERROR(V629/X629,"")</f>
        <v/>
      </c>
      <c r="BN629" s="141">
        <f>IFERROR(W629/X629,"")</f>
        <v/>
      </c>
      <c r="BO629" s="141">
        <f>IFERROR(AA629/AD629,"")</f>
        <v/>
      </c>
      <c r="BP629" s="141">
        <f>IFERROR(AB629/AD629,"")</f>
        <v/>
      </c>
      <c r="BQ629" s="141">
        <f>IFERROR(AC629/AD629,"")</f>
        <v/>
      </c>
      <c r="BR629" s="119" t="n">
        <v>3</v>
      </c>
      <c r="BS629" s="119" t="n">
        <v>3</v>
      </c>
      <c r="BT629" s="119" t="n">
        <v>3</v>
      </c>
      <c r="BU629" s="119" t="n"/>
      <c r="BV629" s="119" t="n"/>
      <c r="BW629" s="119" t="n"/>
      <c r="BX629" s="119" t="n"/>
      <c r="BY629" s="119" t="n"/>
      <c r="BZ629" s="119" t="inlineStr">
        <is>
          <t>Employee</t>
        </is>
      </c>
      <c r="CA629" s="142" t="inlineStr">
        <is>
          <t>T41P</t>
        </is>
      </c>
      <c r="CB629" s="131" t="n">
        <v>1</v>
      </c>
      <c r="CC629" s="143">
        <f>IF(P629&gt;1,1,P629)*CB629</f>
        <v/>
      </c>
      <c r="CD629" s="143" t="n"/>
      <c r="CE629" s="222" t="n">
        <v>37113.2</v>
      </c>
      <c r="CF629" s="86" t="n"/>
      <c r="CG629" s="219" t="n">
        <v>98541.46341463416</v>
      </c>
      <c r="CH629" s="217">
        <f>IF(LOWER(T629)="ILS",12,1)*CG629/VLOOKUP($T629,CPC_USDConversion_xlTbl[[Currency2]:[Units/1 USD]],2,FALSE)</f>
        <v/>
      </c>
      <c r="CI629" s="225">
        <f>AF629</f>
        <v/>
      </c>
      <c r="CJ629" s="225">
        <f>IFERROR(CI629-CH629,"")</f>
        <v/>
      </c>
      <c r="CK629" s="140">
        <f>ROUND(AN629*CC629,-2)</f>
        <v/>
      </c>
      <c r="CL629" s="217">
        <f>CK629/VLOOKUP($T629,'USD Converstion'!$C$7:$D$174,2,FALSE)</f>
        <v/>
      </c>
      <c r="CM629" s="145">
        <f>IF(AD629&gt;X629,1,0)</f>
        <v/>
      </c>
      <c r="CN629" s="225">
        <f>IF(CM629&gt;0,AG629,0)</f>
        <v/>
      </c>
      <c r="CO629" s="225">
        <f>IF(CM629=0,0,AF629)</f>
        <v/>
      </c>
      <c r="CP629" s="146" t="n">
        <v>0</v>
      </c>
      <c r="CQ629" s="147" t="inlineStr">
        <is>
          <t>Regular</t>
        </is>
      </c>
      <c r="CR629" s="225">
        <f>AM629/VLOOKUP(T629,'USD Converstion'!$C$7:$D$174,2,FALSE)</f>
        <v/>
      </c>
      <c r="CS629" s="226">
        <f>AT629</f>
        <v/>
      </c>
      <c r="CT629" s="222" t="n">
        <v>0</v>
      </c>
      <c r="CU629" s="227" t="n"/>
      <c r="CV629" s="145">
        <f>IF(AX629&gt;0,1,0)</f>
        <v/>
      </c>
      <c r="CW629" s="145">
        <f>IF(AY629&gt;0,1,0)</f>
        <v/>
      </c>
      <c r="CX629" s="52" t="n">
        <v>0</v>
      </c>
      <c r="DM629">
        <f>IF(LOWER(T629)="ILS",12,1)*Y629/VLOOKUP($T629,CPC_USDConversion_xlTbl[[Currency2]:[Units/1 USD]],2,FALSE)</f>
        <v/>
      </c>
    </row>
    <row r="630">
      <c r="B630" s="113" t="n">
        <v>138145</v>
      </c>
      <c r="C630" s="113" t="n">
        <v>85739</v>
      </c>
      <c r="D630" s="113" t="n"/>
      <c r="E630" s="114" t="inlineStr">
        <is>
          <t>Richard Woodland</t>
        </is>
      </c>
      <c r="F630" s="152" t="inlineStr">
        <is>
          <t>Head of APAC Professional Services</t>
        </is>
      </c>
      <c r="G630" s="113" t="inlineStr">
        <is>
          <t>PS Intl mgmt</t>
        </is>
      </c>
      <c r="H630" s="113" t="inlineStr">
        <is>
          <t>Eitan Lugassi (Gilad)</t>
        </is>
      </c>
      <c r="I630" s="113" t="inlineStr">
        <is>
          <t>Eitan Lugassi (Gilad)</t>
        </is>
      </c>
      <c r="J630" s="114" t="inlineStr">
        <is>
          <t>Sharon Schusheim</t>
        </is>
      </c>
      <c r="K630" s="114" t="inlineStr">
        <is>
          <t>Sharon Schusheim</t>
        </is>
      </c>
      <c r="L630" s="113" t="inlineStr">
        <is>
          <t>Professional Services</t>
        </is>
      </c>
      <c r="M630" s="115" t="n">
        <v>1</v>
      </c>
      <c r="N630" s="151">
        <f>LEFT(CA630,3)</f>
        <v/>
      </c>
      <c r="O630" s="216" t="n">
        <v>40609</v>
      </c>
      <c r="P630" s="118">
        <f>($D$5-O630)/365</f>
        <v/>
      </c>
      <c r="Q630" s="119">
        <f>Q630</f>
        <v/>
      </c>
      <c r="R630" s="52" t="n"/>
      <c r="S630" s="120" t="inlineStr">
        <is>
          <t>Australia</t>
        </is>
      </c>
      <c r="T630" s="120" t="inlineStr">
        <is>
          <t>AUD</t>
        </is>
      </c>
      <c r="U630" s="120" t="n">
        <v>240125</v>
      </c>
      <c r="V630" s="120" t="n"/>
      <c r="W630" s="120" t="n">
        <v>29071.42857142857</v>
      </c>
      <c r="X630" s="120">
        <f>W630+V630+U630</f>
        <v/>
      </c>
      <c r="Y630" s="121" t="n"/>
      <c r="Z630" s="121" t="n"/>
      <c r="AA630" s="122" t="n"/>
      <c r="AB630" s="122" t="n"/>
      <c r="AC630" s="122" t="n"/>
      <c r="AD630" s="123">
        <f>AC630+AB630+AA630</f>
        <v/>
      </c>
      <c r="AE630" s="124">
        <f>IFERROR(AD630/X630-1,"")</f>
        <v/>
      </c>
      <c r="AF630" s="217">
        <f>IF(LOWER(T630)="ILS",12,1)*X630/VLOOKUP($T630,CPC_USDConversion_xlTbl[[Currency2]:[Units/1 USD]],2,FALSE)</f>
        <v/>
      </c>
      <c r="AG630" s="217">
        <f>IF(LOWER(T630)="ILS",12,1)*AD630/VLOOKUP($T630,CPC_USDConversion_xlTbl[[Currency2]:[Units/1 USD]],2,FALSE)</f>
        <v/>
      </c>
      <c r="AH630" s="126">
        <f>AF630/VLOOKUP($S630,'CP$'!$B$5:$D$74,2,FALSE)</f>
        <v/>
      </c>
      <c r="AI630" s="126">
        <f>AG630/VLOOKUP($S630,'CP$'!$B$5:$D$74,2,FALSE)</f>
        <v/>
      </c>
      <c r="AJ630" s="52" t="n"/>
      <c r="AK630" s="127" t="inlineStr">
        <is>
          <t>Target Bonus</t>
        </is>
      </c>
      <c r="AL630" s="218" t="n">
        <v>35000</v>
      </c>
      <c r="AM630" s="129" t="n">
        <v>30000</v>
      </c>
      <c r="AN630" s="121" t="n"/>
      <c r="AO630" s="130" t="n"/>
      <c r="AP630" s="131">
        <f>IFERROR(AO630/AM630,"")</f>
        <v/>
      </c>
      <c r="AQ630" s="219">
        <f>AO630*CC630</f>
        <v/>
      </c>
      <c r="AR630" s="219" t="n"/>
      <c r="AS630" s="220">
        <f>AQ630-AR630</f>
        <v/>
      </c>
      <c r="AT630" s="217">
        <f>AS630/VLOOKUP($T630,'USD Converstion'!$C$7:$D$174,2,FALSE)</f>
        <v/>
      </c>
      <c r="AU630" s="52" t="n"/>
      <c r="AV630" s="221" t="n">
        <v>43615</v>
      </c>
      <c r="AW630" s="222" t="n">
        <v>43810.21359223301</v>
      </c>
      <c r="AX630" s="222" t="n"/>
      <c r="AY630" s="223" t="n"/>
      <c r="AZ630" s="52" t="n"/>
      <c r="BA630" s="137" t="inlineStr">
        <is>
          <t>December, 2020 - Organization change from Title:PS Regional Manager, APAC to Title:Head of APAC Professional Services</t>
        </is>
      </c>
      <c r="BB630" s="138" t="inlineStr">
        <is>
          <t xml:space="preserve"> </t>
        </is>
      </c>
      <c r="BC630" s="52" t="n"/>
      <c r="BD630" s="219" t="n">
        <v>178000</v>
      </c>
      <c r="BE630" s="219" t="n"/>
      <c r="BF630" s="219" t="n">
        <v>28000</v>
      </c>
      <c r="BG630" s="120">
        <f>BF630+BE630+BD630</f>
        <v/>
      </c>
      <c r="BH630" s="217">
        <f>IF(LOWER(T630)="ILS",12,1)*BG630/VLOOKUP($T630,CPC_USDConversion_xlTbl[[Currency2]:[Units/1 USD]],2,FALSE)</f>
        <v/>
      </c>
      <c r="BI630" s="224">
        <f>BH630/VLOOKUP($S630,'CP$'!$B$5:$D$74,2,FALSE)</f>
        <v/>
      </c>
      <c r="BJ630" s="140" t="n">
        <v>190000</v>
      </c>
      <c r="BK630" s="140" t="n">
        <v>250000</v>
      </c>
      <c r="BL630" s="141">
        <f>IFERROR(U630/X630,"")</f>
        <v/>
      </c>
      <c r="BM630" s="141">
        <f>IFERROR(V630/X630,"")</f>
        <v/>
      </c>
      <c r="BN630" s="141">
        <f>IFERROR(W630/X630,"")</f>
        <v/>
      </c>
      <c r="BO630" s="141">
        <f>IFERROR(AA630/AD630,"")</f>
        <v/>
      </c>
      <c r="BP630" s="141">
        <f>IFERROR(AB630/AD630,"")</f>
        <v/>
      </c>
      <c r="BQ630" s="141">
        <f>IFERROR(AC630/AD630,"")</f>
        <v/>
      </c>
      <c r="BR630" s="119" t="n">
        <v>5</v>
      </c>
      <c r="BS630" s="119" t="n">
        <v>4</v>
      </c>
      <c r="BT630" s="119" t="n">
        <v>4</v>
      </c>
      <c r="BU630" s="119" t="n"/>
      <c r="BV630" s="119" t="n"/>
      <c r="BW630" s="119" t="n"/>
      <c r="BX630" s="119" t="n"/>
      <c r="BY630" s="119" t="n"/>
      <c r="BZ630" s="119" t="inlineStr">
        <is>
          <t>Employee</t>
        </is>
      </c>
      <c r="CA630" s="142" t="inlineStr">
        <is>
          <t>T31M</t>
        </is>
      </c>
      <c r="CB630" s="131" t="n">
        <v>1</v>
      </c>
      <c r="CC630" s="143">
        <f>IF(P630&gt;1,1,P630)*CB630</f>
        <v/>
      </c>
      <c r="CD630" s="143" t="n"/>
      <c r="CE630" s="222" t="n">
        <v>44895</v>
      </c>
      <c r="CF630" s="86" t="n"/>
      <c r="CG630" s="219" t="n">
        <v>209468.2926829268</v>
      </c>
      <c r="CH630" s="217">
        <f>IF(LOWER(T630)="ILS",12,1)*CG630/VLOOKUP($T630,CPC_USDConversion_xlTbl[[Currency2]:[Units/1 USD]],2,FALSE)</f>
        <v/>
      </c>
      <c r="CI630" s="225">
        <f>AF630</f>
        <v/>
      </c>
      <c r="CJ630" s="225">
        <f>IFERROR(CI630-CH630,"")</f>
        <v/>
      </c>
      <c r="CK630" s="140">
        <f>ROUND(AN630*CC630,-2)</f>
        <v/>
      </c>
      <c r="CL630" s="217">
        <f>CK630/VLOOKUP($T630,'USD Converstion'!$C$7:$D$174,2,FALSE)</f>
        <v/>
      </c>
      <c r="CM630" s="145">
        <f>IF(AD630&gt;X630,1,0)</f>
        <v/>
      </c>
      <c r="CN630" s="225">
        <f>IF(CM630&gt;0,AG630,0)</f>
        <v/>
      </c>
      <c r="CO630" s="225">
        <f>IF(CM630=0,0,AF630)</f>
        <v/>
      </c>
      <c r="CP630" s="146" t="n">
        <v>0</v>
      </c>
      <c r="CQ630" s="147" t="inlineStr">
        <is>
          <t>Regular</t>
        </is>
      </c>
      <c r="CR630" s="225">
        <f>AM630/VLOOKUP(T630,'USD Converstion'!$C$7:$D$174,2,FALSE)</f>
        <v/>
      </c>
      <c r="CS630" s="226">
        <f>AT630</f>
        <v/>
      </c>
      <c r="CT630" s="222" t="n">
        <v>0</v>
      </c>
      <c r="CU630" s="227" t="n"/>
      <c r="CV630" s="145">
        <f>IF(AX630&gt;0,1,0)</f>
        <v/>
      </c>
      <c r="CW630" s="145">
        <f>IF(AY630&gt;0,1,0)</f>
        <v/>
      </c>
      <c r="CX630" s="52" t="n">
        <v>0</v>
      </c>
      <c r="DM630">
        <f>IF(LOWER(T630)="ILS",12,1)*Y630/VLOOKUP($T630,CPC_USDConversion_xlTbl[[Currency2]:[Units/1 USD]],2,FALSE)</f>
        <v/>
      </c>
    </row>
    <row r="631">
      <c r="B631" s="113" t="n">
        <v>122300</v>
      </c>
      <c r="C631" s="113" t="n">
        <v>48842</v>
      </c>
      <c r="D631" s="113" t="n">
        <v>102040</v>
      </c>
      <c r="E631" s="114" t="inlineStr">
        <is>
          <t>Romel Canoso</t>
        </is>
      </c>
      <c r="F631" s="152" t="inlineStr">
        <is>
          <t xml:space="preserve">Professional Services Consultant	</t>
        </is>
      </c>
      <c r="G631" s="113" t="inlineStr">
        <is>
          <t>Professional Services APAC</t>
        </is>
      </c>
      <c r="H631" s="113" t="inlineStr">
        <is>
          <t>Richard Woodland</t>
        </is>
      </c>
      <c r="I631" s="113" t="inlineStr">
        <is>
          <t>Eitan Lugassi (Gilad)</t>
        </is>
      </c>
      <c r="J631" s="114" t="inlineStr">
        <is>
          <t>Sharon Schusheim</t>
        </is>
      </c>
      <c r="K631" s="114" t="inlineStr">
        <is>
          <t>Sharon Schusheim</t>
        </is>
      </c>
      <c r="L631" s="113" t="inlineStr">
        <is>
          <t>Professional Services</t>
        </is>
      </c>
      <c r="M631" s="115" t="n">
        <v>1</v>
      </c>
      <c r="N631" s="151">
        <f>LEFT(CA631,3)</f>
        <v/>
      </c>
      <c r="O631" s="216" t="n">
        <v>43201</v>
      </c>
      <c r="P631" s="118">
        <f>($D$5-O631)/365</f>
        <v/>
      </c>
      <c r="Q631" s="119">
        <f>Q631</f>
        <v/>
      </c>
      <c r="R631" s="52" t="n"/>
      <c r="S631" s="120" t="inlineStr">
        <is>
          <t>Singapore</t>
        </is>
      </c>
      <c r="T631" s="120" t="inlineStr">
        <is>
          <t>SGD</t>
        </is>
      </c>
      <c r="U631" s="120" t="n">
        <v>175000</v>
      </c>
      <c r="V631" s="120" t="n"/>
      <c r="W631" s="120" t="n">
        <v>14690.47619047619</v>
      </c>
      <c r="X631" s="120">
        <f>W631+V631+U631</f>
        <v/>
      </c>
      <c r="Y631" s="121" t="n"/>
      <c r="Z631" s="121" t="n"/>
      <c r="AA631" s="122" t="n"/>
      <c r="AB631" s="122" t="n"/>
      <c r="AC631" s="122" t="n"/>
      <c r="AD631" s="123">
        <f>AC631+AB631+AA631</f>
        <v/>
      </c>
      <c r="AE631" s="124">
        <f>IFERROR(AD631/X631-1,"")</f>
        <v/>
      </c>
      <c r="AF631" s="217">
        <f>IF(LOWER(T631)="ILS",12,1)*X631/VLOOKUP($T631,CPC_USDConversion_xlTbl[[Currency2]:[Units/1 USD]],2,FALSE)</f>
        <v/>
      </c>
      <c r="AG631" s="217">
        <f>IF(LOWER(T631)="ILS",12,1)*AD631/VLOOKUP($T631,CPC_USDConversion_xlTbl[[Currency2]:[Units/1 USD]],2,FALSE)</f>
        <v/>
      </c>
      <c r="AH631" s="126">
        <f>AF631/VLOOKUP($S631,'CP$'!$B$5:$D$74,2,FALSE)</f>
        <v/>
      </c>
      <c r="AI631" s="126">
        <f>AG631/VLOOKUP($S631,'CP$'!$B$5:$D$74,2,FALSE)</f>
        <v/>
      </c>
      <c r="AJ631" s="52" t="n"/>
      <c r="AK631" s="127" t="inlineStr">
        <is>
          <t>Target Bonus</t>
        </is>
      </c>
      <c r="AL631" s="218" t="n">
        <v>14500</v>
      </c>
      <c r="AM631" s="129" t="n">
        <v>14900</v>
      </c>
      <c r="AN631" s="121" t="n"/>
      <c r="AO631" s="130" t="n"/>
      <c r="AP631" s="131">
        <f>IFERROR(AO631/AM631,"")</f>
        <v/>
      </c>
      <c r="AQ631" s="219">
        <f>AO631*CC631</f>
        <v/>
      </c>
      <c r="AR631" s="219" t="n"/>
      <c r="AS631" s="220">
        <f>AQ631-AR631</f>
        <v/>
      </c>
      <c r="AT631" s="217">
        <f>AS631/VLOOKUP($T631,'USD Converstion'!$C$7:$D$174,2,FALSE)</f>
        <v/>
      </c>
      <c r="AU631" s="52" t="n"/>
      <c r="AV631" s="221" t="n">
        <v>43615</v>
      </c>
      <c r="AW631" s="222" t="n">
        <v>15722.35922330097</v>
      </c>
      <c r="AX631" s="222" t="n"/>
      <c r="AY631" s="223" t="n"/>
      <c r="AZ631" s="52" t="n"/>
      <c r="BA631" s="137" t="n"/>
      <c r="BB631" s="138" t="inlineStr">
        <is>
          <t xml:space="preserve"> </t>
        </is>
      </c>
      <c r="BC631" s="52" t="n"/>
      <c r="BD631" s="219" t="n">
        <v>129000</v>
      </c>
      <c r="BE631" s="219" t="n"/>
      <c r="BF631" s="219" t="n">
        <v>14500</v>
      </c>
      <c r="BG631" s="120">
        <f>BF631+BE631+BD631</f>
        <v/>
      </c>
      <c r="BH631" s="217">
        <f>IF(LOWER(T631)="ILS",12,1)*BG631/VLOOKUP($T631,CPC_USDConversion_xlTbl[[Currency2]:[Units/1 USD]],2,FALSE)</f>
        <v/>
      </c>
      <c r="BI631" s="224">
        <f>BH631/VLOOKUP($S631,'CP$'!$B$5:$D$74,2,FALSE)</f>
        <v/>
      </c>
      <c r="BJ631" s="140" t="n">
        <v>110000</v>
      </c>
      <c r="BK631" s="140" t="n">
        <v>170000</v>
      </c>
      <c r="BL631" s="141">
        <f>IFERROR(U631/X631,"")</f>
        <v/>
      </c>
      <c r="BM631" s="141">
        <f>IFERROR(V631/X631,"")</f>
        <v/>
      </c>
      <c r="BN631" s="141">
        <f>IFERROR(W631/X631,"")</f>
        <v/>
      </c>
      <c r="BO631" s="141">
        <f>IFERROR(AA631/AD631,"")</f>
        <v/>
      </c>
      <c r="BP631" s="141">
        <f>IFERROR(AB631/AD631,"")</f>
        <v/>
      </c>
      <c r="BQ631" s="141">
        <f>IFERROR(AC631/AD631,"")</f>
        <v/>
      </c>
      <c r="BR631" s="119" t="n">
        <v>4</v>
      </c>
      <c r="BS631" s="119" t="n">
        <v>3</v>
      </c>
      <c r="BT631" s="119" t="n">
        <v>4</v>
      </c>
      <c r="BU631" s="119" t="n"/>
      <c r="BV631" s="119" t="n"/>
      <c r="BW631" s="119" t="n"/>
      <c r="BX631" s="119" t="n"/>
      <c r="BY631" s="119" t="n"/>
      <c r="BZ631" s="119" t="inlineStr">
        <is>
          <t>Employee</t>
        </is>
      </c>
      <c r="CA631" s="142" t="inlineStr">
        <is>
          <t>T41P</t>
        </is>
      </c>
      <c r="CB631" s="131" t="n">
        <v>1</v>
      </c>
      <c r="CC631" s="143">
        <f>IF(P631&gt;1,1,P631)*CB631</f>
        <v/>
      </c>
      <c r="CD631" s="143" t="n"/>
      <c r="CE631" s="222" t="n">
        <v>12690.32</v>
      </c>
      <c r="CF631" s="86" t="n"/>
      <c r="CG631" s="219" t="n">
        <v>143907.3170731707</v>
      </c>
      <c r="CH631" s="217">
        <f>IF(LOWER(T631)="ILS",12,1)*CG631/VLOOKUP($T631,CPC_USDConversion_xlTbl[[Currency2]:[Units/1 USD]],2,FALSE)</f>
        <v/>
      </c>
      <c r="CI631" s="225">
        <f>AF631</f>
        <v/>
      </c>
      <c r="CJ631" s="225">
        <f>IFERROR(CI631-CH631,"")</f>
        <v/>
      </c>
      <c r="CK631" s="140">
        <f>ROUND(AN631*CC631,-2)</f>
        <v/>
      </c>
      <c r="CL631" s="217">
        <f>CK631/VLOOKUP($T631,'USD Converstion'!$C$7:$D$174,2,FALSE)</f>
        <v/>
      </c>
      <c r="CM631" s="145">
        <f>IF(AD631&gt;X631,1,0)</f>
        <v/>
      </c>
      <c r="CN631" s="225">
        <f>IF(CM631&gt;0,AG631,0)</f>
        <v/>
      </c>
      <c r="CO631" s="225">
        <f>IF(CM631=0,0,AF631)</f>
        <v/>
      </c>
      <c r="CP631" s="146" t="n">
        <v>0</v>
      </c>
      <c r="CQ631" s="147" t="inlineStr">
        <is>
          <t>Regular</t>
        </is>
      </c>
      <c r="CR631" s="225">
        <f>AM631/VLOOKUP(T631,'USD Converstion'!$C$7:$D$174,2,FALSE)</f>
        <v/>
      </c>
      <c r="CS631" s="226">
        <f>AT631</f>
        <v/>
      </c>
      <c r="CT631" s="222" t="n">
        <v>0</v>
      </c>
      <c r="CU631" s="227" t="n"/>
      <c r="CV631" s="145">
        <f>IF(AX631&gt;0,1,0)</f>
        <v/>
      </c>
      <c r="CW631" s="145">
        <f>IF(AY631&gt;0,1,0)</f>
        <v/>
      </c>
      <c r="CX631" s="52" t="n">
        <v>0</v>
      </c>
      <c r="DM631">
        <f>IF(LOWER(T631)="ILS",12,1)*Y631/VLOOKUP($T631,CPC_USDConversion_xlTbl[[Currency2]:[Units/1 USD]],2,FALSE)</f>
        <v/>
      </c>
    </row>
    <row r="632">
      <c r="B632" s="113" t="n">
        <v>108546</v>
      </c>
      <c r="C632" s="113" t="n">
        <v>49595</v>
      </c>
      <c r="D632" s="113" t="n"/>
      <c r="E632" s="114" t="inlineStr">
        <is>
          <t>Ross Pember</t>
        </is>
      </c>
      <c r="F632" s="152" t="inlineStr">
        <is>
          <t>Lead Consultant</t>
        </is>
      </c>
      <c r="G632" s="113" t="inlineStr">
        <is>
          <t>Professional Services APAC</t>
        </is>
      </c>
      <c r="H632" s="113" t="inlineStr">
        <is>
          <t>Richard Woodland</t>
        </is>
      </c>
      <c r="I632" s="113" t="inlineStr">
        <is>
          <t>Eitan Lugassi (Gilad)</t>
        </is>
      </c>
      <c r="J632" s="114" t="inlineStr">
        <is>
          <t>Sharon Schusheim</t>
        </is>
      </c>
      <c r="K632" s="114" t="inlineStr">
        <is>
          <t>Sharon Schusheim</t>
        </is>
      </c>
      <c r="L632" s="113" t="inlineStr">
        <is>
          <t>Professional Services</t>
        </is>
      </c>
      <c r="M632" s="115" t="n">
        <v>1</v>
      </c>
      <c r="N632" s="151">
        <f>LEFT(CA632,3)</f>
        <v/>
      </c>
      <c r="O632" s="216" t="n">
        <v>41043</v>
      </c>
      <c r="P632" s="118">
        <f>($D$5-O632)/365</f>
        <v/>
      </c>
      <c r="Q632" s="119">
        <f>Q632</f>
        <v/>
      </c>
      <c r="R632" s="52" t="n"/>
      <c r="S632" s="120" t="inlineStr">
        <is>
          <t>Australia</t>
        </is>
      </c>
      <c r="T632" s="120" t="inlineStr">
        <is>
          <t>AUD</t>
        </is>
      </c>
      <c r="U632" s="120" t="n">
        <v>203875</v>
      </c>
      <c r="V632" s="120" t="n"/>
      <c r="W632" s="120" t="n">
        <v>22404.7619047619</v>
      </c>
      <c r="X632" s="120">
        <f>W632+V632+U632</f>
        <v/>
      </c>
      <c r="Y632" s="121" t="n"/>
      <c r="Z632" s="121" t="n"/>
      <c r="AA632" s="122" t="n"/>
      <c r="AB632" s="122" t="n"/>
      <c r="AC632" s="122" t="n"/>
      <c r="AD632" s="123">
        <f>AC632+AB632+AA632</f>
        <v/>
      </c>
      <c r="AE632" s="124">
        <f>IFERROR(AD632/X632-1,"")</f>
        <v/>
      </c>
      <c r="AF632" s="217">
        <f>IF(LOWER(T632)="ILS",12,1)*X632/VLOOKUP($T632,CPC_USDConversion_xlTbl[[Currency2]:[Units/1 USD]],2,FALSE)</f>
        <v/>
      </c>
      <c r="AG632" s="217">
        <f>IF(LOWER(T632)="ILS",12,1)*AD632/VLOOKUP($T632,CPC_USDConversion_xlTbl[[Currency2]:[Units/1 USD]],2,FALSE)</f>
        <v/>
      </c>
      <c r="AH632" s="126">
        <f>AF632/VLOOKUP($S632,'CP$'!$B$5:$D$74,2,FALSE)</f>
        <v/>
      </c>
      <c r="AI632" s="126">
        <f>AG632/VLOOKUP($S632,'CP$'!$B$5:$D$74,2,FALSE)</f>
        <v/>
      </c>
      <c r="AJ632" s="52" t="n"/>
      <c r="AK632" s="127" t="inlineStr">
        <is>
          <t>Target Bonus</t>
        </is>
      </c>
      <c r="AL632" s="218" t="n">
        <v>22000</v>
      </c>
      <c r="AM632" s="129" t="n">
        <v>23000</v>
      </c>
      <c r="AN632" s="121" t="n"/>
      <c r="AO632" s="130" t="n"/>
      <c r="AP632" s="131">
        <f>IFERROR(AO632/AM632,"")</f>
        <v/>
      </c>
      <c r="AQ632" s="219">
        <f>AO632*CC632</f>
        <v/>
      </c>
      <c r="AR632" s="219" t="n"/>
      <c r="AS632" s="220">
        <f>AQ632-AR632</f>
        <v/>
      </c>
      <c r="AT632" s="217">
        <f>AS632/VLOOKUP($T632,'USD Converstion'!$C$7:$D$174,2,FALSE)</f>
        <v/>
      </c>
      <c r="AU632" s="52" t="n"/>
      <c r="AV632" s="221" t="n">
        <v>43957</v>
      </c>
      <c r="AW632" s="222" t="n">
        <v>17640.3786407767</v>
      </c>
      <c r="AX632" s="222" t="n"/>
      <c r="AY632" s="223" t="n"/>
      <c r="AZ632" s="52" t="n"/>
      <c r="BA632" s="137" t="n"/>
      <c r="BB632" s="138" t="inlineStr">
        <is>
          <t xml:space="preserve"> </t>
        </is>
      </c>
      <c r="BC632" s="52" t="n"/>
      <c r="BD632" s="219" t="n">
        <v>152500</v>
      </c>
      <c r="BE632" s="219" t="n"/>
      <c r="BF632" s="219" t="n">
        <v>22000</v>
      </c>
      <c r="BG632" s="120">
        <f>BF632+BE632+BD632</f>
        <v/>
      </c>
      <c r="BH632" s="217">
        <f>IF(LOWER(T632)="ILS",12,1)*BG632/VLOOKUP($T632,CPC_USDConversion_xlTbl[[Currency2]:[Units/1 USD]],2,FALSE)</f>
        <v/>
      </c>
      <c r="BI632" s="224">
        <f>BH632/VLOOKUP($S632,'CP$'!$B$5:$D$74,2,FALSE)</f>
        <v/>
      </c>
      <c r="BJ632" s="140" t="n">
        <v>130000</v>
      </c>
      <c r="BK632" s="140" t="n">
        <v>185000</v>
      </c>
      <c r="BL632" s="141">
        <f>IFERROR(U632/X632,"")</f>
        <v/>
      </c>
      <c r="BM632" s="141">
        <f>IFERROR(V632/X632,"")</f>
        <v/>
      </c>
      <c r="BN632" s="141">
        <f>IFERROR(W632/X632,"")</f>
        <v/>
      </c>
      <c r="BO632" s="141">
        <f>IFERROR(AA632/AD632,"")</f>
        <v/>
      </c>
      <c r="BP632" s="141">
        <f>IFERROR(AB632/AD632,"")</f>
        <v/>
      </c>
      <c r="BQ632" s="141">
        <f>IFERROR(AC632/AD632,"")</f>
        <v/>
      </c>
      <c r="BR632" s="119" t="n">
        <v>4</v>
      </c>
      <c r="BS632" s="119" t="n">
        <v>3</v>
      </c>
      <c r="BT632" s="119" t="n">
        <v>3</v>
      </c>
      <c r="BU632" s="119" t="n"/>
      <c r="BV632" s="119" t="n"/>
      <c r="BW632" s="119" t="n"/>
      <c r="BX632" s="119" t="n"/>
      <c r="BY632" s="119" t="n"/>
      <c r="BZ632" s="119" t="inlineStr">
        <is>
          <t>Employee</t>
        </is>
      </c>
      <c r="CA632" s="142" t="inlineStr">
        <is>
          <t>T41P</t>
        </is>
      </c>
      <c r="CB632" s="131" t="n">
        <v>1</v>
      </c>
      <c r="CC632" s="143">
        <f>IF(P632&gt;1,1,P632)*CB632</f>
        <v/>
      </c>
      <c r="CD632" s="143" t="n"/>
      <c r="CE632" s="222" t="n">
        <v>27535.6</v>
      </c>
      <c r="CF632" s="86" t="n"/>
      <c r="CG632" s="219" t="n">
        <v>174346.3414634147</v>
      </c>
      <c r="CH632" s="217">
        <f>IF(LOWER(T632)="ILS",12,1)*CG632/VLOOKUP($T632,CPC_USDConversion_xlTbl[[Currency2]:[Units/1 USD]],2,FALSE)</f>
        <v/>
      </c>
      <c r="CI632" s="225">
        <f>AF632</f>
        <v/>
      </c>
      <c r="CJ632" s="225">
        <f>IFERROR(CI632-CH632,"")</f>
        <v/>
      </c>
      <c r="CK632" s="140">
        <f>ROUND(AN632*CC632,-2)</f>
        <v/>
      </c>
      <c r="CL632" s="217">
        <f>CK632/VLOOKUP($T632,'USD Converstion'!$C$7:$D$174,2,FALSE)</f>
        <v/>
      </c>
      <c r="CM632" s="145">
        <f>IF(AD632&gt;X632,1,0)</f>
        <v/>
      </c>
      <c r="CN632" s="225">
        <f>IF(CM632&gt;0,AG632,0)</f>
        <v/>
      </c>
      <c r="CO632" s="225">
        <f>IF(CM632=0,0,AF632)</f>
        <v/>
      </c>
      <c r="CP632" s="146" t="n">
        <v>0</v>
      </c>
      <c r="CQ632" s="147" t="inlineStr">
        <is>
          <t>Regular</t>
        </is>
      </c>
      <c r="CR632" s="225">
        <f>AM632/VLOOKUP(T632,'USD Converstion'!$C$7:$D$174,2,FALSE)</f>
        <v/>
      </c>
      <c r="CS632" s="226">
        <f>AT632</f>
        <v/>
      </c>
      <c r="CT632" s="222" t="n">
        <v>0</v>
      </c>
      <c r="CU632" s="227" t="n"/>
      <c r="CV632" s="145">
        <f>IF(AX632&gt;0,1,0)</f>
        <v/>
      </c>
      <c r="CW632" s="145">
        <f>IF(AY632&gt;0,1,0)</f>
        <v/>
      </c>
      <c r="CX632" s="52" t="n">
        <v>0</v>
      </c>
      <c r="DM632">
        <f>IF(LOWER(T632)="ILS",12,1)*Y632/VLOOKUP($T632,CPC_USDConversion_xlTbl[[Currency2]:[Units/1 USD]],2,FALSE)</f>
        <v/>
      </c>
    </row>
    <row r="633">
      <c r="B633" s="113" t="n">
        <v>108235</v>
      </c>
      <c r="C633" s="113" t="n">
        <v>117462</v>
      </c>
      <c r="D633" s="113" t="n">
        <v>80366</v>
      </c>
      <c r="E633" s="114" t="inlineStr">
        <is>
          <t>Sunny Leung</t>
        </is>
      </c>
      <c r="F633" s="152" t="inlineStr">
        <is>
          <t>Professional Services Consultant</t>
        </is>
      </c>
      <c r="G633" s="113" t="inlineStr">
        <is>
          <t>Professional Services APAC</t>
        </is>
      </c>
      <c r="H633" s="113" t="inlineStr">
        <is>
          <t>Richard Woodland</t>
        </is>
      </c>
      <c r="I633" s="113" t="inlineStr">
        <is>
          <t>Eitan Lugassi (Gilad)</t>
        </is>
      </c>
      <c r="J633" s="114" t="inlineStr">
        <is>
          <t>Sharon Schusheim</t>
        </is>
      </c>
      <c r="K633" s="114" t="inlineStr">
        <is>
          <t>Sharon Schusheim</t>
        </is>
      </c>
      <c r="L633" s="113" t="inlineStr">
        <is>
          <t>Professional Services</t>
        </is>
      </c>
      <c r="M633" s="115" t="n">
        <v>1</v>
      </c>
      <c r="N633" s="151">
        <f>LEFT(CA633,3)</f>
        <v/>
      </c>
      <c r="O633" s="216" t="n">
        <v>42963</v>
      </c>
      <c r="P633" s="118">
        <f>($D$5-O633)/365</f>
        <v/>
      </c>
      <c r="Q633" s="119">
        <f>Q633</f>
        <v/>
      </c>
      <c r="R633" s="52" t="n"/>
      <c r="S633" s="120" t="inlineStr">
        <is>
          <t>Hong Kong</t>
        </is>
      </c>
      <c r="T633" s="120" t="inlineStr">
        <is>
          <t>HKD</t>
        </is>
      </c>
      <c r="U633" s="120" t="n">
        <v>1020750</v>
      </c>
      <c r="V633" s="120" t="n"/>
      <c r="W633" s="120" t="n">
        <v>88119.04761904762</v>
      </c>
      <c r="X633" s="120">
        <f>W633+V633+U633</f>
        <v/>
      </c>
      <c r="Y633" s="121" t="n"/>
      <c r="Z633" s="121" t="n"/>
      <c r="AA633" s="122" t="n"/>
      <c r="AB633" s="122" t="n"/>
      <c r="AC633" s="122" t="n"/>
      <c r="AD633" s="123">
        <f>AC633+AB633+AA633</f>
        <v/>
      </c>
      <c r="AE633" s="124">
        <f>IFERROR(AD633/X633-1,"")</f>
        <v/>
      </c>
      <c r="AF633" s="217">
        <f>IF(LOWER(T633)="ILS",12,1)*X633/VLOOKUP($T633,CPC_USDConversion_xlTbl[[Currency2]:[Units/1 USD]],2,FALSE)</f>
        <v/>
      </c>
      <c r="AG633" s="217">
        <f>IF(LOWER(T633)="ILS",12,1)*AD633/VLOOKUP($T633,CPC_USDConversion_xlTbl[[Currency2]:[Units/1 USD]],2,FALSE)</f>
        <v/>
      </c>
      <c r="AH633" s="126">
        <f>AF633/VLOOKUP($S633,'CP$'!$B$5:$D$74,2,FALSE)</f>
        <v/>
      </c>
      <c r="AI633" s="126">
        <f>AG633/VLOOKUP($S633,'CP$'!$B$5:$D$74,2,FALSE)</f>
        <v/>
      </c>
      <c r="AJ633" s="52" t="n"/>
      <c r="AK633" s="127" t="inlineStr">
        <is>
          <t>Target Bonus</t>
        </is>
      </c>
      <c r="AL633" s="218" t="n">
        <v>88000</v>
      </c>
      <c r="AM633" s="129" t="n">
        <v>92000</v>
      </c>
      <c r="AN633" s="121" t="n"/>
      <c r="AO633" s="130" t="n"/>
      <c r="AP633" s="131">
        <f>IFERROR(AO633/AM633,"")</f>
        <v/>
      </c>
      <c r="AQ633" s="219">
        <f>AO633*CC633</f>
        <v/>
      </c>
      <c r="AR633" s="219" t="n"/>
      <c r="AS633" s="220">
        <f>AQ633-AR633</f>
        <v/>
      </c>
      <c r="AT633" s="217">
        <f>AS633/VLOOKUP($T633,'USD Converstion'!$C$7:$D$174,2,FALSE)</f>
        <v/>
      </c>
      <c r="AU633" s="52" t="n"/>
      <c r="AV633" s="221" t="n">
        <v>43957</v>
      </c>
      <c r="AW633" s="222" t="n">
        <v>19589.26213592233</v>
      </c>
      <c r="AX633" s="222" t="n"/>
      <c r="AY633" s="223" t="n"/>
      <c r="AZ633" s="52" t="n"/>
      <c r="BA633" s="137" t="n"/>
      <c r="BB633" s="138" t="inlineStr">
        <is>
          <t xml:space="preserve"> </t>
        </is>
      </c>
      <c r="BC633" s="52" t="n"/>
      <c r="BD633" s="219" t="n">
        <v>793000</v>
      </c>
      <c r="BE633" s="219" t="n"/>
      <c r="BF633" s="219" t="n">
        <v>88000</v>
      </c>
      <c r="BG633" s="120">
        <f>BF633+BE633+BD633</f>
        <v/>
      </c>
      <c r="BH633" s="217">
        <f>IF(LOWER(T633)="ILS",12,1)*BG633/VLOOKUP($T633,CPC_USDConversion_xlTbl[[Currency2]:[Units/1 USD]],2,FALSE)</f>
        <v/>
      </c>
      <c r="BI633" s="224">
        <f>BH633/VLOOKUP($S633,'CP$'!$B$5:$D$74,2,FALSE)</f>
        <v/>
      </c>
      <c r="BJ633" s="140" t="n">
        <v>650000</v>
      </c>
      <c r="BK633" s="140" t="n">
        <v>950000</v>
      </c>
      <c r="BL633" s="141">
        <f>IFERROR(U633/X633,"")</f>
        <v/>
      </c>
      <c r="BM633" s="141">
        <f>IFERROR(V633/X633,"")</f>
        <v/>
      </c>
      <c r="BN633" s="141">
        <f>IFERROR(W633/X633,"")</f>
        <v/>
      </c>
      <c r="BO633" s="141">
        <f>IFERROR(AA633/AD633,"")</f>
        <v/>
      </c>
      <c r="BP633" s="141">
        <f>IFERROR(AB633/AD633,"")</f>
        <v/>
      </c>
      <c r="BQ633" s="141">
        <f>IFERROR(AC633/AD633,"")</f>
        <v/>
      </c>
      <c r="BR633" s="119" t="n">
        <v>5</v>
      </c>
      <c r="BS633" s="119" t="n">
        <v>3</v>
      </c>
      <c r="BT633" s="119" t="n">
        <v>3</v>
      </c>
      <c r="BU633" s="119" t="n"/>
      <c r="BV633" s="119" t="n"/>
      <c r="BW633" s="119" t="n"/>
      <c r="BX633" s="119" t="n"/>
      <c r="BY633" s="119" t="n"/>
      <c r="BZ633" s="119" t="inlineStr">
        <is>
          <t>Employee</t>
        </is>
      </c>
      <c r="CA633" s="142" t="inlineStr">
        <is>
          <t>T41P</t>
        </is>
      </c>
      <c r="CB633" s="131" t="n">
        <v>1</v>
      </c>
      <c r="CC633" s="143">
        <f>IF(P633&gt;1,1,P633)*CB633</f>
        <v/>
      </c>
      <c r="CD633" s="143" t="n"/>
      <c r="CE633" s="222" t="n">
        <v>22627.08</v>
      </c>
      <c r="CF633" s="86" t="n"/>
      <c r="CG633" s="219" t="n">
        <v>879224.3902439026</v>
      </c>
      <c r="CH633" s="217">
        <f>IF(LOWER(T633)="ILS",12,1)*CG633/VLOOKUP($T633,CPC_USDConversion_xlTbl[[Currency2]:[Units/1 USD]],2,FALSE)</f>
        <v/>
      </c>
      <c r="CI633" s="225">
        <f>AF633</f>
        <v/>
      </c>
      <c r="CJ633" s="225">
        <f>IFERROR(CI633-CH633,"")</f>
        <v/>
      </c>
      <c r="CK633" s="140">
        <f>ROUND(AN633*CC633,-2)</f>
        <v/>
      </c>
      <c r="CL633" s="217">
        <f>CK633/VLOOKUP($T633,'USD Converstion'!$C$7:$D$174,2,FALSE)</f>
        <v/>
      </c>
      <c r="CM633" s="145">
        <f>IF(AD633&gt;X633,1,0)</f>
        <v/>
      </c>
      <c r="CN633" s="225">
        <f>IF(CM633&gt;0,AG633,0)</f>
        <v/>
      </c>
      <c r="CO633" s="225">
        <f>IF(CM633=0,0,AF633)</f>
        <v/>
      </c>
      <c r="CP633" s="146" t="n">
        <v>0</v>
      </c>
      <c r="CQ633" s="147" t="inlineStr">
        <is>
          <t>Regular</t>
        </is>
      </c>
      <c r="CR633" s="225">
        <f>AM633/VLOOKUP(T633,'USD Converstion'!$C$7:$D$174,2,FALSE)</f>
        <v/>
      </c>
      <c r="CS633" s="226">
        <f>AT633</f>
        <v/>
      </c>
      <c r="CT633" s="222" t="n">
        <v>0</v>
      </c>
      <c r="CU633" s="227" t="n"/>
      <c r="CV633" s="145">
        <f>IF(AX633&gt;0,1,0)</f>
        <v/>
      </c>
      <c r="CW633" s="145">
        <f>IF(AY633&gt;0,1,0)</f>
        <v/>
      </c>
      <c r="CX633" s="52" t="n">
        <v>0</v>
      </c>
      <c r="DM633">
        <f>IF(LOWER(T633)="ILS",12,1)*Y633/VLOOKUP($T633,CPC_USDConversion_xlTbl[[Currency2]:[Units/1 USD]],2,FALSE)</f>
        <v/>
      </c>
    </row>
    <row r="634">
      <c r="B634" s="113" t="n">
        <v>100127</v>
      </c>
      <c r="C634" s="113" t="n">
        <v>98317</v>
      </c>
      <c r="D634" s="113" t="n">
        <v>61121</v>
      </c>
      <c r="E634" s="114" t="inlineStr">
        <is>
          <t>Ufuk Yesilyurt</t>
        </is>
      </c>
      <c r="F634" s="152" t="inlineStr">
        <is>
          <t>Professional Services Consultant</t>
        </is>
      </c>
      <c r="G634" s="113" t="inlineStr">
        <is>
          <t>Professional Services, Europe</t>
        </is>
      </c>
      <c r="H634" s="113" t="inlineStr">
        <is>
          <t>Ian Gander</t>
        </is>
      </c>
      <c r="I634" s="113" t="inlineStr">
        <is>
          <t>Eitan Lugassi (Gilad)</t>
        </is>
      </c>
      <c r="J634" s="114" t="inlineStr">
        <is>
          <t>Sharon Schusheim</t>
        </is>
      </c>
      <c r="K634" s="114" t="inlineStr">
        <is>
          <t>Sharon Schusheim</t>
        </is>
      </c>
      <c r="L634" s="113" t="inlineStr">
        <is>
          <t>Professional Services</t>
        </is>
      </c>
      <c r="M634" s="115" t="n">
        <v>1</v>
      </c>
      <c r="N634" s="151">
        <f>LEFT(CA634,3)</f>
        <v/>
      </c>
      <c r="O634" s="216" t="n">
        <v>43723</v>
      </c>
      <c r="P634" s="118">
        <f>($D$5-O634)/365</f>
        <v/>
      </c>
      <c r="Q634" s="119">
        <f>Q634</f>
        <v/>
      </c>
      <c r="R634" s="52" t="n"/>
      <c r="S634" s="120" t="inlineStr">
        <is>
          <t>Germany</t>
        </is>
      </c>
      <c r="T634" s="120" t="inlineStr">
        <is>
          <t>EUR</t>
        </is>
      </c>
      <c r="U634" s="120" t="n">
        <v>115750</v>
      </c>
      <c r="V634" s="120" t="n"/>
      <c r="W634" s="120" t="n">
        <v>5261.904761904761</v>
      </c>
      <c r="X634" s="120">
        <f>W634+V634+U634</f>
        <v/>
      </c>
      <c r="Y634" s="121" t="n"/>
      <c r="Z634" s="121" t="n"/>
      <c r="AA634" s="122" t="n"/>
      <c r="AB634" s="122" t="n"/>
      <c r="AC634" s="122" t="n"/>
      <c r="AD634" s="123">
        <f>AC634+AB634+AA634</f>
        <v/>
      </c>
      <c r="AE634" s="124">
        <f>IFERROR(AD634/X634-1,"")</f>
        <v/>
      </c>
      <c r="AF634" s="217">
        <f>IF(LOWER(T634)="ILS",12,1)*X634/VLOOKUP($T634,CPC_USDConversion_xlTbl[[Currency2]:[Units/1 USD]],2,FALSE)</f>
        <v/>
      </c>
      <c r="AG634" s="217">
        <f>IF(LOWER(T634)="ILS",12,1)*AD634/VLOOKUP($T634,CPC_USDConversion_xlTbl[[Currency2]:[Units/1 USD]],2,FALSE)</f>
        <v/>
      </c>
      <c r="AH634" s="126">
        <f>AF634/VLOOKUP($S634,'CP$'!$B$5:$D$74,2,FALSE)</f>
        <v/>
      </c>
      <c r="AI634" s="126">
        <f>AG634/VLOOKUP($S634,'CP$'!$B$5:$D$74,2,FALSE)</f>
        <v/>
      </c>
      <c r="AJ634" s="52" t="n"/>
      <c r="AK634" s="127" t="inlineStr">
        <is>
          <t>Target Bonus</t>
        </is>
      </c>
      <c r="AL634" s="218" t="n">
        <v>586.3013698630137</v>
      </c>
      <c r="AM634" s="129" t="n">
        <v>5000</v>
      </c>
      <c r="AN634" s="121" t="n"/>
      <c r="AO634" s="130" t="n"/>
      <c r="AP634" s="131">
        <f>IFERROR(AO634/AM634,"")</f>
        <v/>
      </c>
      <c r="AQ634" s="219">
        <f>AO634*CC634</f>
        <v/>
      </c>
      <c r="AR634" s="219" t="n"/>
      <c r="AS634" s="220">
        <f>AQ634-AR634</f>
        <v/>
      </c>
      <c r="AT634" s="217">
        <f>AS634/VLOOKUP($T634,'USD Converstion'!$C$7:$D$174,2,FALSE)</f>
        <v/>
      </c>
      <c r="AU634" s="52" t="n"/>
      <c r="AV634" s="221" t="n"/>
      <c r="AW634" s="222" t="n"/>
      <c r="AX634" s="222" t="n"/>
      <c r="AY634" s="223" t="n"/>
      <c r="AZ634" s="52" t="n"/>
      <c r="BA634" s="137" t="n"/>
      <c r="BB634" s="138" t="inlineStr">
        <is>
          <t xml:space="preserve"> </t>
        </is>
      </c>
      <c r="BC634" s="52" t="n"/>
      <c r="BD634" s="219" t="n">
        <v>85000</v>
      </c>
      <c r="BE634" s="219" t="n"/>
      <c r="BF634" s="219" t="n">
        <v>5000</v>
      </c>
      <c r="BG634" s="120">
        <f>BF634+BE634+BD634</f>
        <v/>
      </c>
      <c r="BH634" s="217">
        <f>IF(LOWER(T634)="ILS",12,1)*BG634/VLOOKUP($T634,CPC_USDConversion_xlTbl[[Currency2]:[Units/1 USD]],2,FALSE)</f>
        <v/>
      </c>
      <c r="BI634" s="224">
        <f>BH634/VLOOKUP($S634,'CP$'!$B$5:$D$74,2,FALSE)</f>
        <v/>
      </c>
      <c r="BJ634" s="140" t="n">
        <v>80000</v>
      </c>
      <c r="BK634" s="140" t="n">
        <v>110000</v>
      </c>
      <c r="BL634" s="141">
        <f>IFERROR(U634/X634,"")</f>
        <v/>
      </c>
      <c r="BM634" s="141">
        <f>IFERROR(V634/X634,"")</f>
        <v/>
      </c>
      <c r="BN634" s="141">
        <f>IFERROR(W634/X634,"")</f>
        <v/>
      </c>
      <c r="BO634" s="141">
        <f>IFERROR(AA634/AD634,"")</f>
        <v/>
      </c>
      <c r="BP634" s="141">
        <f>IFERROR(AB634/AD634,"")</f>
        <v/>
      </c>
      <c r="BQ634" s="141">
        <f>IFERROR(AC634/AD634,"")</f>
        <v/>
      </c>
      <c r="BR634" s="119" t="n"/>
      <c r="BS634" s="119" t="n">
        <v>2</v>
      </c>
      <c r="BT634" s="119" t="n">
        <v>2</v>
      </c>
      <c r="BU634" s="119" t="n"/>
      <c r="BV634" s="119" t="n"/>
      <c r="BW634" s="119" t="n"/>
      <c r="BX634" s="119" t="n"/>
      <c r="BY634" s="119" t="n"/>
      <c r="BZ634" s="119" t="inlineStr">
        <is>
          <t>Employee</t>
        </is>
      </c>
      <c r="CA634" s="142" t="inlineStr">
        <is>
          <t>T41P</t>
        </is>
      </c>
      <c r="CB634" s="131" t="n">
        <v>1</v>
      </c>
      <c r="CC634" s="143">
        <f>IF(P634&gt;1,1,P634)*CB634</f>
        <v/>
      </c>
      <c r="CD634" s="143" t="n"/>
      <c r="CE634" s="222" t="n"/>
      <c r="CF634" s="86" t="n"/>
      <c r="CG634" s="219" t="n">
        <v>88004.87804878049</v>
      </c>
      <c r="CH634" s="217">
        <f>IF(LOWER(T634)="ILS",12,1)*CG634/VLOOKUP($T634,CPC_USDConversion_xlTbl[[Currency2]:[Units/1 USD]],2,FALSE)</f>
        <v/>
      </c>
      <c r="CI634" s="225">
        <f>AF634</f>
        <v/>
      </c>
      <c r="CJ634" s="225">
        <f>IFERROR(CI634-CH634,"")</f>
        <v/>
      </c>
      <c r="CK634" s="140">
        <f>ROUND(AN634*CC634,-2)</f>
        <v/>
      </c>
      <c r="CL634" s="217">
        <f>CK634/VLOOKUP($T634,'USD Converstion'!$C$7:$D$174,2,FALSE)</f>
        <v/>
      </c>
      <c r="CM634" s="145">
        <f>IF(AD634&gt;X634,1,0)</f>
        <v/>
      </c>
      <c r="CN634" s="225">
        <f>IF(CM634&gt;0,AG634,0)</f>
        <v/>
      </c>
      <c r="CO634" s="225">
        <f>IF(CM634=0,0,AF634)</f>
        <v/>
      </c>
      <c r="CP634" s="146" t="n">
        <v>0</v>
      </c>
      <c r="CQ634" s="147" t="inlineStr">
        <is>
          <t>Regular</t>
        </is>
      </c>
      <c r="CR634" s="225">
        <f>AM634/VLOOKUP(T634,'USD Converstion'!$C$7:$D$174,2,FALSE)</f>
        <v/>
      </c>
      <c r="CS634" s="226">
        <f>AT634</f>
        <v/>
      </c>
      <c r="CT634" s="222" t="n">
        <v>0</v>
      </c>
      <c r="CU634" s="227" t="n"/>
      <c r="CV634" s="145">
        <f>IF(AX634&gt;0,1,0)</f>
        <v/>
      </c>
      <c r="CW634" s="145">
        <f>IF(AY634&gt;0,1,0)</f>
        <v/>
      </c>
      <c r="CX634" s="52" t="n">
        <v>0</v>
      </c>
      <c r="DM634">
        <f>IF(LOWER(T634)="ILS",12,1)*Y634/VLOOKUP($T634,CPC_USDConversion_xlTbl[[Currency2]:[Units/1 USD]],2,FALSE)</f>
        <v/>
      </c>
    </row>
    <row r="635">
      <c r="B635" s="113" t="n">
        <v>139710</v>
      </c>
      <c r="C635" s="113" t="n">
        <v>86079</v>
      </c>
      <c r="D635" s="113" t="n">
        <v>51788</v>
      </c>
      <c r="E635" s="114" t="inlineStr">
        <is>
          <t>Yvan Lhotellier</t>
        </is>
      </c>
      <c r="F635" s="152" t="inlineStr">
        <is>
          <t>Professional Services Area Manager - France and Eastern Europe</t>
        </is>
      </c>
      <c r="G635" s="113" t="inlineStr">
        <is>
          <t>Professional Services, Europe</t>
        </is>
      </c>
      <c r="H635" s="113" t="inlineStr">
        <is>
          <t>Ian Gander</t>
        </is>
      </c>
      <c r="I635" s="113" t="inlineStr">
        <is>
          <t>Eitan Lugassi (Gilad)</t>
        </is>
      </c>
      <c r="J635" s="114" t="inlineStr">
        <is>
          <t>Sharon Schusheim</t>
        </is>
      </c>
      <c r="K635" s="114" t="inlineStr">
        <is>
          <t>Sharon Schusheim</t>
        </is>
      </c>
      <c r="L635" s="113" t="inlineStr">
        <is>
          <t>Professional Services</t>
        </is>
      </c>
      <c r="M635" s="115" t="n">
        <v>1</v>
      </c>
      <c r="N635" s="151">
        <f>LEFT(CA635,3)</f>
        <v/>
      </c>
      <c r="O635" s="216" t="n">
        <v>42788</v>
      </c>
      <c r="P635" s="118">
        <f>($D$5-O635)/365</f>
        <v/>
      </c>
      <c r="Q635" s="119">
        <f>Q635</f>
        <v/>
      </c>
      <c r="R635" s="52" t="n"/>
      <c r="S635" s="120" t="inlineStr">
        <is>
          <t>France</t>
        </is>
      </c>
      <c r="T635" s="120" t="inlineStr">
        <is>
          <t>EUR</t>
        </is>
      </c>
      <c r="U635" s="120" t="n">
        <v>122625</v>
      </c>
      <c r="V635" s="120" t="n"/>
      <c r="W635" s="120" t="n">
        <v>14595.2380952381</v>
      </c>
      <c r="X635" s="120">
        <f>W635+V635+U635</f>
        <v/>
      </c>
      <c r="Y635" s="121" t="n"/>
      <c r="Z635" s="121" t="n"/>
      <c r="AA635" s="122" t="n"/>
      <c r="AB635" s="122" t="n"/>
      <c r="AC635" s="122" t="n"/>
      <c r="AD635" s="123">
        <f>AC635+AB635+AA635</f>
        <v/>
      </c>
      <c r="AE635" s="124">
        <f>IFERROR(AD635/X635-1,"")</f>
        <v/>
      </c>
      <c r="AF635" s="217">
        <f>IF(LOWER(T635)="ILS",12,1)*X635/VLOOKUP($T635,CPC_USDConversion_xlTbl[[Currency2]:[Units/1 USD]],2,FALSE)</f>
        <v/>
      </c>
      <c r="AG635" s="217">
        <f>IF(LOWER(T635)="ILS",12,1)*AD635/VLOOKUP($T635,CPC_USDConversion_xlTbl[[Currency2]:[Units/1 USD]],2,FALSE)</f>
        <v/>
      </c>
      <c r="AH635" s="126">
        <f>AF635/VLOOKUP($S635,'CP$'!$B$5:$D$74,2,FALSE)</f>
        <v/>
      </c>
      <c r="AI635" s="126">
        <f>AG635/VLOOKUP($S635,'CP$'!$B$5:$D$74,2,FALSE)</f>
        <v/>
      </c>
      <c r="AJ635" s="52" t="n"/>
      <c r="AK635" s="127" t="inlineStr">
        <is>
          <t>Target Bonus</t>
        </is>
      </c>
      <c r="AL635" s="218" t="n">
        <v>17500</v>
      </c>
      <c r="AM635" s="129" t="n">
        <v>14800</v>
      </c>
      <c r="AN635" s="121" t="n"/>
      <c r="AO635" s="130" t="n"/>
      <c r="AP635" s="131">
        <f>IFERROR(AO635/AM635,"")</f>
        <v/>
      </c>
      <c r="AQ635" s="219">
        <f>AO635*CC635</f>
        <v/>
      </c>
      <c r="AR635" s="219" t="n"/>
      <c r="AS635" s="220">
        <f>AQ635-AR635</f>
        <v/>
      </c>
      <c r="AT635" s="217">
        <f>AS635/VLOOKUP($T635,'USD Converstion'!$C$7:$D$174,2,FALSE)</f>
        <v/>
      </c>
      <c r="AU635" s="52" t="n"/>
      <c r="AV635" s="221" t="n">
        <v>43615</v>
      </c>
      <c r="AW635" s="222" t="n">
        <v>39001.39805825242</v>
      </c>
      <c r="AX635" s="222" t="n"/>
      <c r="AY635" s="223" t="n"/>
      <c r="AZ635" s="52" t="n"/>
      <c r="BA635" s="137" t="inlineStr">
        <is>
          <t>October, 2020 - Title change from Title:Professional Services Area Manager - Southern and Eastern Europe to Title:Professional Services Area Manager - France and Eastern Europe</t>
        </is>
      </c>
      <c r="BB635" s="138" t="inlineStr">
        <is>
          <t xml:space="preserve"> </t>
        </is>
      </c>
      <c r="BC635" s="52" t="n"/>
      <c r="BD635" s="219" t="n">
        <v>87000</v>
      </c>
      <c r="BE635" s="219" t="n"/>
      <c r="BF635" s="219" t="n">
        <v>14000</v>
      </c>
      <c r="BG635" s="120">
        <f>BF635+BE635+BD635</f>
        <v/>
      </c>
      <c r="BH635" s="217">
        <f>IF(LOWER(T635)="ILS",12,1)*BG635/VLOOKUP($T635,CPC_USDConversion_xlTbl[[Currency2]:[Units/1 USD]],2,FALSE)</f>
        <v/>
      </c>
      <c r="BI635" s="224">
        <f>BH635/VLOOKUP($S635,'CP$'!$B$5:$D$74,2,FALSE)</f>
        <v/>
      </c>
      <c r="BJ635" s="140" t="n">
        <v>70000</v>
      </c>
      <c r="BK635" s="140" t="n">
        <v>105000</v>
      </c>
      <c r="BL635" s="141">
        <f>IFERROR(U635/X635,"")</f>
        <v/>
      </c>
      <c r="BM635" s="141">
        <f>IFERROR(V635/X635,"")</f>
        <v/>
      </c>
      <c r="BN635" s="141">
        <f>IFERROR(W635/X635,"")</f>
        <v/>
      </c>
      <c r="BO635" s="141">
        <f>IFERROR(AA635/AD635,"")</f>
        <v/>
      </c>
      <c r="BP635" s="141">
        <f>IFERROR(AB635/AD635,"")</f>
        <v/>
      </c>
      <c r="BQ635" s="141">
        <f>IFERROR(AC635/AD635,"")</f>
        <v/>
      </c>
      <c r="BR635" s="119" t="n">
        <v>5</v>
      </c>
      <c r="BS635" s="119" t="n">
        <v>5</v>
      </c>
      <c r="BT635" s="119" t="n">
        <v>4</v>
      </c>
      <c r="BU635" s="119" t="n"/>
      <c r="BV635" s="119" t="n"/>
      <c r="BW635" s="119" t="n"/>
      <c r="BX635" s="119" t="n"/>
      <c r="BY635" s="119" t="n"/>
      <c r="BZ635" s="119" t="inlineStr">
        <is>
          <t>Employee</t>
        </is>
      </c>
      <c r="CA635" s="142" t="inlineStr">
        <is>
          <t>T41M</t>
        </is>
      </c>
      <c r="CB635" s="131" t="n">
        <v>1</v>
      </c>
      <c r="CC635" s="143">
        <f>IF(P635&gt;1,1,P635)*CB635</f>
        <v/>
      </c>
      <c r="CD635" s="143" t="n"/>
      <c r="CE635" s="222" t="n">
        <v>31845.52</v>
      </c>
      <c r="CF635" s="86" t="n"/>
      <c r="CG635" s="219" t="n">
        <v>102931.7073170732</v>
      </c>
      <c r="CH635" s="217">
        <f>IF(LOWER(T635)="ILS",12,1)*CG635/VLOOKUP($T635,CPC_USDConversion_xlTbl[[Currency2]:[Units/1 USD]],2,FALSE)</f>
        <v/>
      </c>
      <c r="CI635" s="225">
        <f>AF635</f>
        <v/>
      </c>
      <c r="CJ635" s="225">
        <f>IFERROR(CI635-CH635,"")</f>
        <v/>
      </c>
      <c r="CK635" s="140">
        <f>ROUND(AN635*CC635,-2)</f>
        <v/>
      </c>
      <c r="CL635" s="217">
        <f>CK635/VLOOKUP($T635,'USD Converstion'!$C$7:$D$174,2,FALSE)</f>
        <v/>
      </c>
      <c r="CM635" s="145">
        <f>IF(AD635&gt;X635,1,0)</f>
        <v/>
      </c>
      <c r="CN635" s="225">
        <f>IF(CM635&gt;0,AG635,0)</f>
        <v/>
      </c>
      <c r="CO635" s="225">
        <f>IF(CM635=0,0,AF635)</f>
        <v/>
      </c>
      <c r="CP635" s="146" t="n">
        <v>0</v>
      </c>
      <c r="CQ635" s="147" t="inlineStr">
        <is>
          <t>Regular</t>
        </is>
      </c>
      <c r="CR635" s="225">
        <f>AM635/VLOOKUP(T635,'USD Converstion'!$C$7:$D$174,2,FALSE)</f>
        <v/>
      </c>
      <c r="CS635" s="226">
        <f>AT635</f>
        <v/>
      </c>
      <c r="CT635" s="222" t="n">
        <v>0</v>
      </c>
      <c r="CU635" s="227" t="n"/>
      <c r="CV635" s="145">
        <f>IF(AX635&gt;0,1,0)</f>
        <v/>
      </c>
      <c r="CW635" s="145">
        <f>IF(AY635&gt;0,1,0)</f>
        <v/>
      </c>
      <c r="CX635" s="52" t="n">
        <v>0</v>
      </c>
      <c r="DM635">
        <f>IF(LOWER(T635)="ILS",12,1)*Y635/VLOOKUP($T635,CPC_USDConversion_xlTbl[[Currency2]:[Units/1 USD]],2,FALSE)</f>
        <v/>
      </c>
    </row>
    <row r="636">
      <c r="B636" s="113" t="n">
        <v>133704</v>
      </c>
      <c r="C636" s="113" t="n">
        <v>55660</v>
      </c>
      <c r="D636" s="113" t="n"/>
      <c r="E636" s="114" t="inlineStr">
        <is>
          <t>Adi Skoler</t>
        </is>
      </c>
      <c r="F636" s="152" t="inlineStr">
        <is>
          <t>Head of Renewals Business, Intl</t>
        </is>
      </c>
      <c r="G636" s="113" t="inlineStr">
        <is>
          <t>Sales Operations intl mgmt</t>
        </is>
      </c>
      <c r="H636" s="113" t="inlineStr">
        <is>
          <t>Tal Payne</t>
        </is>
      </c>
      <c r="I636" s="113" t="inlineStr">
        <is>
          <t>Tal Payne</t>
        </is>
      </c>
      <c r="J636" s="114" t="inlineStr">
        <is>
          <t>Tal Payne</t>
        </is>
      </c>
      <c r="K636" s="114" t="inlineStr">
        <is>
          <t>Tal Payne</t>
        </is>
      </c>
      <c r="L636" s="113" t="inlineStr">
        <is>
          <t>Sales Operations</t>
        </is>
      </c>
      <c r="M636" s="115" t="n">
        <v>1</v>
      </c>
      <c r="N636" s="151">
        <f>LEFT(CA636,3)</f>
        <v/>
      </c>
      <c r="O636" s="216" t="n">
        <v>38900</v>
      </c>
      <c r="P636" s="118">
        <f>($D$5-O636)/365</f>
        <v/>
      </c>
      <c r="Q636" s="119">
        <f>Q636</f>
        <v/>
      </c>
      <c r="R636" s="52" t="n"/>
      <c r="S636" s="120" t="inlineStr">
        <is>
          <t>Israel</t>
        </is>
      </c>
      <c r="T636" s="120" t="inlineStr">
        <is>
          <t>ILS</t>
        </is>
      </c>
      <c r="U636" s="120" t="n">
        <v>46687.5</v>
      </c>
      <c r="V636" s="120" t="n">
        <v>5072.727272727272</v>
      </c>
      <c r="W636" s="120" t="n"/>
      <c r="X636" s="120">
        <f>W636+V636+U636</f>
        <v/>
      </c>
      <c r="Y636" s="121" t="n"/>
      <c r="Z636" s="121" t="n"/>
      <c r="AA636" s="122" t="n"/>
      <c r="AB636" s="122" t="n"/>
      <c r="AC636" s="122" t="n"/>
      <c r="AD636" s="123">
        <f>AC636+AB636+AA636</f>
        <v/>
      </c>
      <c r="AE636" s="124">
        <f>IFERROR(AD636/X636-1,"")</f>
        <v/>
      </c>
      <c r="AF636" s="217">
        <f>IF(LOWER(T636)="ILS",12,1)*X636/VLOOKUP($T636,CPC_USDConversion_xlTbl[[Currency2]:[Units/1 USD]],2,FALSE)</f>
        <v/>
      </c>
      <c r="AG636" s="217">
        <f>IF(LOWER(T636)="ILS",12,1)*AD636/VLOOKUP($T636,CPC_USDConversion_xlTbl[[Currency2]:[Units/1 USD]],2,FALSE)</f>
        <v/>
      </c>
      <c r="AH636" s="126">
        <f>AF636/VLOOKUP($S636,'CP$'!$B$5:$D$74,2,FALSE)</f>
        <v/>
      </c>
      <c r="AI636" s="126">
        <f>AG636/VLOOKUP($S636,'CP$'!$B$5:$D$74,2,FALSE)</f>
        <v/>
      </c>
      <c r="AJ636" s="52" t="n"/>
      <c r="AK636" s="127" t="inlineStr">
        <is>
          <t>Sales Variable</t>
        </is>
      </c>
      <c r="AL636" s="218" t="n"/>
      <c r="AM636" s="129" t="n"/>
      <c r="AN636" s="121" t="n"/>
      <c r="AO636" s="130" t="n"/>
      <c r="AP636" s="131">
        <f>IFERROR(AO636/AM636,"")</f>
        <v/>
      </c>
      <c r="AQ636" s="219">
        <f>AO636*CC636</f>
        <v/>
      </c>
      <c r="AR636" s="219" t="n"/>
      <c r="AS636" s="220">
        <f>AQ636-AR636</f>
        <v/>
      </c>
      <c r="AT636" s="217">
        <f>AS636/VLOOKUP($T636,'USD Converstion'!$C$7:$D$174,2,FALSE)</f>
        <v/>
      </c>
      <c r="AU636" s="52" t="n"/>
      <c r="AV636" s="221" t="n">
        <v>43957</v>
      </c>
      <c r="AW636" s="222" t="n">
        <v>72927.12621359223</v>
      </c>
      <c r="AX636" s="222" t="n"/>
      <c r="AY636" s="223" t="n"/>
      <c r="AZ636" s="52" t="n"/>
      <c r="BA636" s="137" t="n"/>
      <c r="BB636" s="138" t="inlineStr">
        <is>
          <t xml:space="preserve"> </t>
        </is>
      </c>
      <c r="BC636" s="52" t="n"/>
      <c r="BD636" s="219" t="n">
        <v>29000</v>
      </c>
      <c r="BE636" s="219" t="n">
        <v>4750</v>
      </c>
      <c r="BF636" s="219" t="n"/>
      <c r="BG636" s="120">
        <f>BF636+BE636+BD636</f>
        <v/>
      </c>
      <c r="BH636" s="217">
        <f>IF(LOWER(T636)="ILS",12,1)*BG636/VLOOKUP($T636,CPC_USDConversion_xlTbl[[Currency2]:[Units/1 USD]],2,FALSE)</f>
        <v/>
      </c>
      <c r="BI636" s="224">
        <f>BH636/VLOOKUP($S636,'CP$'!$B$5:$D$74,2,FALSE)</f>
        <v/>
      </c>
      <c r="BJ636" s="140" t="n">
        <v>25000</v>
      </c>
      <c r="BK636" s="140" t="n">
        <v>40000</v>
      </c>
      <c r="BL636" s="141">
        <f>IFERROR(U636/X636,"")</f>
        <v/>
      </c>
      <c r="BM636" s="141">
        <f>IFERROR(V636/X636,"")</f>
        <v/>
      </c>
      <c r="BN636" s="141">
        <f>IFERROR(W636/X636,"")</f>
        <v/>
      </c>
      <c r="BO636" s="141">
        <f>IFERROR(AA636/AD636,"")</f>
        <v/>
      </c>
      <c r="BP636" s="141">
        <f>IFERROR(AB636/AD636,"")</f>
        <v/>
      </c>
      <c r="BQ636" s="141">
        <f>IFERROR(AC636/AD636,"")</f>
        <v/>
      </c>
      <c r="BR636" s="119" t="n">
        <v>4</v>
      </c>
      <c r="BS636" s="119" t="n">
        <v>3</v>
      </c>
      <c r="BT636" s="119" t="n">
        <v>3</v>
      </c>
      <c r="BU636" s="119" t="n"/>
      <c r="BV636" s="119" t="n"/>
      <c r="BW636" s="119" t="n"/>
      <c r="BX636" s="119" t="n"/>
      <c r="BY636" s="119" t="n"/>
      <c r="BZ636" s="119" t="inlineStr">
        <is>
          <t>Employee</t>
        </is>
      </c>
      <c r="CA636" s="142" t="inlineStr">
        <is>
          <t>M36M</t>
        </is>
      </c>
      <c r="CB636" s="131" t="n">
        <v>1</v>
      </c>
      <c r="CC636" s="143">
        <f>IF(P636&gt;1,1,P636)*CB636</f>
        <v/>
      </c>
      <c r="CD636" s="143" t="n"/>
      <c r="CE636" s="222" t="n">
        <v>124628.52</v>
      </c>
      <c r="CF636" s="86" t="n"/>
      <c r="CG636" s="219" t="n">
        <v>34346.34146341464</v>
      </c>
      <c r="CH636" s="217">
        <f>IF(LOWER(T636)="ILS",12,1)*CG636/VLOOKUP($T636,CPC_USDConversion_xlTbl[[Currency2]:[Units/1 USD]],2,FALSE)</f>
        <v/>
      </c>
      <c r="CI636" s="225">
        <f>AF636</f>
        <v/>
      </c>
      <c r="CJ636" s="225">
        <f>IFERROR(CI636-CH636,"")</f>
        <v/>
      </c>
      <c r="CK636" s="140">
        <f>ROUND(AN636*CC636,-2)</f>
        <v/>
      </c>
      <c r="CL636" s="217">
        <f>CK636/VLOOKUP($T636,'USD Converstion'!$C$7:$D$174,2,FALSE)</f>
        <v/>
      </c>
      <c r="CM636" s="145">
        <f>IF(AD636&gt;X636,1,0)</f>
        <v/>
      </c>
      <c r="CN636" s="225">
        <f>IF(CM636&gt;0,AG636,0)</f>
        <v/>
      </c>
      <c r="CO636" s="225">
        <f>IF(CM636=0,0,AF636)</f>
        <v/>
      </c>
      <c r="CP636" s="146" t="n">
        <v>0</v>
      </c>
      <c r="CQ636" s="147" t="inlineStr">
        <is>
          <t>Regular</t>
        </is>
      </c>
      <c r="CR636" s="225">
        <f>AM636/VLOOKUP(T636,'USD Converstion'!$C$7:$D$174,2,FALSE)</f>
        <v/>
      </c>
      <c r="CS636" s="226">
        <f>AT636</f>
        <v/>
      </c>
      <c r="CT636" s="222" t="n">
        <v>0</v>
      </c>
      <c r="CU636" s="227" t="n"/>
      <c r="CV636" s="145">
        <f>IF(AX636&gt;0,1,0)</f>
        <v/>
      </c>
      <c r="CW636" s="145">
        <f>IF(AY636&gt;0,1,0)</f>
        <v/>
      </c>
      <c r="CX636" s="52" t="n">
        <v>0</v>
      </c>
      <c r="DM636">
        <f>IF(LOWER(T636)="ILS",12,1)*Y636/VLOOKUP($T636,CPC_USDConversion_xlTbl[[Currency2]:[Units/1 USD]],2,FALSE)</f>
        <v/>
      </c>
    </row>
    <row r="637">
      <c r="B637" s="113" t="n">
        <v>124261</v>
      </c>
      <c r="C637" s="113" t="n">
        <v>35268</v>
      </c>
      <c r="D637" s="113" t="n">
        <v>107240</v>
      </c>
      <c r="E637" s="114" t="inlineStr">
        <is>
          <t>Antonella Ballarini</t>
        </is>
      </c>
      <c r="F637" s="152" t="inlineStr">
        <is>
          <t>Renewals Manager</t>
        </is>
      </c>
      <c r="G637" s="113" t="inlineStr">
        <is>
          <t>Renewals Business, Intl</t>
        </is>
      </c>
      <c r="H637" s="113" t="inlineStr">
        <is>
          <t>Adi Skoler</t>
        </is>
      </c>
      <c r="I637" s="113" t="inlineStr">
        <is>
          <t>Tal Payne</t>
        </is>
      </c>
      <c r="J637" s="114" t="inlineStr">
        <is>
          <t>Tal Payne</t>
        </is>
      </c>
      <c r="K637" s="114" t="inlineStr">
        <is>
          <t>Tal Payne</t>
        </is>
      </c>
      <c r="L637" s="113" t="inlineStr">
        <is>
          <t>Sales Operations</t>
        </is>
      </c>
      <c r="M637" s="115" t="n">
        <v>1</v>
      </c>
      <c r="N637" s="151">
        <f>LEFT(CA637,3)</f>
        <v/>
      </c>
      <c r="O637" s="216" t="n">
        <v>43724</v>
      </c>
      <c r="P637" s="118">
        <f>($D$5-O637)/365</f>
        <v/>
      </c>
      <c r="Q637" s="119">
        <f>Q637</f>
        <v/>
      </c>
      <c r="R637" s="52" t="n"/>
      <c r="S637" s="120" t="inlineStr">
        <is>
          <t>Israel</t>
        </is>
      </c>
      <c r="T637" s="120" t="inlineStr">
        <is>
          <t>ILS</t>
        </is>
      </c>
      <c r="U637" s="120" t="n">
        <v>22437.5</v>
      </c>
      <c r="V637" s="120" t="n">
        <v>2181.818181818182</v>
      </c>
      <c r="W637" s="120" t="n"/>
      <c r="X637" s="120">
        <f>W637+V637+U637</f>
        <v/>
      </c>
      <c r="Y637" s="121" t="n"/>
      <c r="Z637" s="121" t="n"/>
      <c r="AA637" s="122" t="n"/>
      <c r="AB637" s="122" t="n"/>
      <c r="AC637" s="122" t="n"/>
      <c r="AD637" s="123">
        <f>AC637+AB637+AA637</f>
        <v/>
      </c>
      <c r="AE637" s="124">
        <f>IFERROR(AD637/X637-1,"")</f>
        <v/>
      </c>
      <c r="AF637" s="217">
        <f>IF(LOWER(T637)="ILS",12,1)*X637/VLOOKUP($T637,CPC_USDConversion_xlTbl[[Currency2]:[Units/1 USD]],2,FALSE)</f>
        <v/>
      </c>
      <c r="AG637" s="217">
        <f>IF(LOWER(T637)="ILS",12,1)*AD637/VLOOKUP($T637,CPC_USDConversion_xlTbl[[Currency2]:[Units/1 USD]],2,FALSE)</f>
        <v/>
      </c>
      <c r="AH637" s="126">
        <f>AF637/VLOOKUP($S637,'CP$'!$B$5:$D$74,2,FALSE)</f>
        <v/>
      </c>
      <c r="AI637" s="126">
        <f>AG637/VLOOKUP($S637,'CP$'!$B$5:$D$74,2,FALSE)</f>
        <v/>
      </c>
      <c r="AJ637" s="52" t="n"/>
      <c r="AK637" s="127" t="inlineStr">
        <is>
          <t>Sales Variable</t>
        </is>
      </c>
      <c r="AL637" s="218" t="n"/>
      <c r="AM637" s="129" t="n"/>
      <c r="AN637" s="121" t="n"/>
      <c r="AO637" s="130" t="n"/>
      <c r="AP637" s="131">
        <f>IFERROR(AO637/AM637,"")</f>
        <v/>
      </c>
      <c r="AQ637" s="219">
        <f>AO637*CC637</f>
        <v/>
      </c>
      <c r="AR637" s="219" t="n"/>
      <c r="AS637" s="220">
        <f>AQ637-AR637</f>
        <v/>
      </c>
      <c r="AT637" s="217">
        <f>AS637/VLOOKUP($T637,'USD Converstion'!$C$7:$D$174,2,FALSE)</f>
        <v/>
      </c>
      <c r="AU637" s="52" t="n"/>
      <c r="AV637" s="221" t="n"/>
      <c r="AW637" s="222" t="n"/>
      <c r="AX637" s="222" t="n"/>
      <c r="AY637" s="223" t="n"/>
      <c r="AZ637" s="52" t="n"/>
      <c r="BA637" s="137" t="n"/>
      <c r="BB637" s="138" t="inlineStr">
        <is>
          <t xml:space="preserve"> </t>
        </is>
      </c>
      <c r="BC637" s="52" t="n"/>
      <c r="BD637" s="219" t="n"/>
      <c r="BE637" s="219" t="n"/>
      <c r="BF637" s="219" t="n"/>
      <c r="BG637" s="120">
        <f>BF637+BE637+BD637</f>
        <v/>
      </c>
      <c r="BH637" s="217">
        <f>IF(LOWER(T637)="ILS",12,1)*BG637/VLOOKUP($T637,CPC_USDConversion_xlTbl[[Currency2]:[Units/1 USD]],2,FALSE)</f>
        <v/>
      </c>
      <c r="BI637" s="224">
        <f>BH637/VLOOKUP($S637,'CP$'!$B$5:$D$74,2,FALSE)</f>
        <v/>
      </c>
      <c r="BJ637" s="140" t="n">
        <v>10000</v>
      </c>
      <c r="BK637" s="140" t="n">
        <v>15500</v>
      </c>
      <c r="BL637" s="141">
        <f>IFERROR(U637/X637,"")</f>
        <v/>
      </c>
      <c r="BM637" s="141">
        <f>IFERROR(V637/X637,"")</f>
        <v/>
      </c>
      <c r="BN637" s="141">
        <f>IFERROR(W637/X637,"")</f>
        <v/>
      </c>
      <c r="BO637" s="141">
        <f>IFERROR(AA637/AD637,"")</f>
        <v/>
      </c>
      <c r="BP637" s="141">
        <f>IFERROR(AB637/AD637,"")</f>
        <v/>
      </c>
      <c r="BQ637" s="141">
        <f>IFERROR(AC637/AD637,"")</f>
        <v/>
      </c>
      <c r="BR637" s="119" t="n"/>
      <c r="BS637" s="119" t="n">
        <v>3</v>
      </c>
      <c r="BT637" s="119" t="n">
        <v>3</v>
      </c>
      <c r="BU637" s="119" t="n"/>
      <c r="BV637" s="119" t="n"/>
      <c r="BW637" s="119" t="n"/>
      <c r="BX637" s="119" t="n"/>
      <c r="BY637" s="119" t="n"/>
      <c r="BZ637" s="119" t="inlineStr">
        <is>
          <t>Monthly Extra Hours</t>
        </is>
      </c>
      <c r="CA637" s="142" t="inlineStr">
        <is>
          <t>M65P</t>
        </is>
      </c>
      <c r="CB637" s="131" t="n">
        <v>1</v>
      </c>
      <c r="CC637" s="143">
        <f>IF(P637&gt;1,1,P637)*CB637</f>
        <v/>
      </c>
      <c r="CD637" s="143" t="n"/>
      <c r="CE637" s="222" t="n"/>
      <c r="CF637" s="86" t="n"/>
      <c r="CG637" s="219" t="n">
        <v>12317.07317073171</v>
      </c>
      <c r="CH637" s="217">
        <f>IF(LOWER(T637)="ILS",12,1)*CG637/VLOOKUP($T637,CPC_USDConversion_xlTbl[[Currency2]:[Units/1 USD]],2,FALSE)</f>
        <v/>
      </c>
      <c r="CI637" s="225">
        <f>AF637</f>
        <v/>
      </c>
      <c r="CJ637" s="225">
        <f>IFERROR(CI637-CH637,"")</f>
        <v/>
      </c>
      <c r="CK637" s="140">
        <f>ROUND(AN637*CC637,-2)</f>
        <v/>
      </c>
      <c r="CL637" s="217">
        <f>CK637/VLOOKUP($T637,'USD Converstion'!$C$7:$D$174,2,FALSE)</f>
        <v/>
      </c>
      <c r="CM637" s="145">
        <f>IF(AD637&gt;X637,1,0)</f>
        <v/>
      </c>
      <c r="CN637" s="225">
        <f>IF(CM637&gt;0,AG637,0)</f>
        <v/>
      </c>
      <c r="CO637" s="225">
        <f>IF(CM637=0,0,AF637)</f>
        <v/>
      </c>
      <c r="CP637" s="146" t="n">
        <v>0</v>
      </c>
      <c r="CQ637" s="147" t="inlineStr">
        <is>
          <t>Regular</t>
        </is>
      </c>
      <c r="CR637" s="225">
        <f>AM637/VLOOKUP(T637,'USD Converstion'!$C$7:$D$174,2,FALSE)</f>
        <v/>
      </c>
      <c r="CS637" s="226">
        <f>AT637</f>
        <v/>
      </c>
      <c r="CT637" s="222" t="n">
        <v>0</v>
      </c>
      <c r="CU637" s="227" t="n"/>
      <c r="CV637" s="145">
        <f>IF(AX637&gt;0,1,0)</f>
        <v/>
      </c>
      <c r="CW637" s="145">
        <f>IF(AY637&gt;0,1,0)</f>
        <v/>
      </c>
      <c r="CX637" s="52" t="n">
        <v>0</v>
      </c>
      <c r="DM637">
        <f>IF(LOWER(T637)="ILS",12,1)*Y637/VLOOKUP($T637,CPC_USDConversion_xlTbl[[Currency2]:[Units/1 USD]],2,FALSE)</f>
        <v/>
      </c>
    </row>
    <row r="638">
      <c r="B638" s="113" t="n">
        <v>102631</v>
      </c>
      <c r="C638" s="113" t="n">
        <v>29135</v>
      </c>
      <c r="D638" s="113" t="n">
        <v>45148</v>
      </c>
      <c r="E638" s="114" t="inlineStr">
        <is>
          <t>Asha Hasigala Ganesh</t>
        </is>
      </c>
      <c r="F638" s="152" t="inlineStr">
        <is>
          <t>HR Partner</t>
        </is>
      </c>
      <c r="G638" s="113" t="inlineStr">
        <is>
          <t>HR Intl</t>
        </is>
      </c>
      <c r="H638" s="113" t="inlineStr">
        <is>
          <t>Yiftah Yoffe</t>
        </is>
      </c>
      <c r="I638" s="113" t="inlineStr">
        <is>
          <t>Yiftah Yoffe</t>
        </is>
      </c>
      <c r="J638" s="114" t="inlineStr">
        <is>
          <t>Yiftah Yoffe</t>
        </is>
      </c>
      <c r="K638" s="114" t="inlineStr">
        <is>
          <t>Yiftah Yoffe</t>
        </is>
      </c>
      <c r="L638" s="113" t="inlineStr">
        <is>
          <t>Human Resources</t>
        </is>
      </c>
      <c r="M638" s="115" t="n">
        <v>1</v>
      </c>
      <c r="N638" s="151">
        <f>LEFT(CA638,3)</f>
        <v/>
      </c>
      <c r="O638" s="216" t="n">
        <v>43292</v>
      </c>
      <c r="P638" s="118">
        <f>($D$5-O638)/365</f>
        <v/>
      </c>
      <c r="Q638" s="119">
        <f>Q638</f>
        <v/>
      </c>
      <c r="R638" s="52" t="n"/>
      <c r="S638" s="120" t="inlineStr">
        <is>
          <t>India</t>
        </is>
      </c>
      <c r="T638" s="120" t="inlineStr">
        <is>
          <t>INR</t>
        </is>
      </c>
      <c r="U638" s="120" t="n">
        <v>3322000</v>
      </c>
      <c r="V638" s="120" t="n"/>
      <c r="W638" s="120" t="n"/>
      <c r="X638" s="120">
        <f>W638+V638+U638</f>
        <v/>
      </c>
      <c r="Y638" s="121" t="n"/>
      <c r="Z638" s="121" t="n"/>
      <c r="AA638" s="122" t="n"/>
      <c r="AB638" s="122" t="n"/>
      <c r="AC638" s="122" t="n"/>
      <c r="AD638" s="123">
        <f>AC638+AB638+AA638</f>
        <v/>
      </c>
      <c r="AE638" s="124">
        <f>IFERROR(AD638/X638-1,"")</f>
        <v/>
      </c>
      <c r="AF638" s="217">
        <f>IF(LOWER(T638)="ILS",12,1)*X638/VLOOKUP($T638,CPC_USDConversion_xlTbl[[Currency2]:[Units/1 USD]],2,FALSE)</f>
        <v/>
      </c>
      <c r="AG638" s="217">
        <f>IF(LOWER(T638)="ILS",12,1)*AD638/VLOOKUP($T638,CPC_USDConversion_xlTbl[[Currency2]:[Units/1 USD]],2,FALSE)</f>
        <v/>
      </c>
      <c r="AH638" s="126">
        <f>AF638/VLOOKUP($S638,'CP$'!$B$5:$D$74,2,FALSE)</f>
        <v/>
      </c>
      <c r="AI638" s="126">
        <f>AG638/VLOOKUP($S638,'CP$'!$B$5:$D$74,2,FALSE)</f>
        <v/>
      </c>
      <c r="AJ638" s="52" t="n"/>
      <c r="AK638" s="127" t="inlineStr">
        <is>
          <t>Regular</t>
        </is>
      </c>
      <c r="AL638" s="218" t="n">
        <v>150000</v>
      </c>
      <c r="AM638" s="129" t="n"/>
      <c r="AN638" s="121" t="n"/>
      <c r="AO638" s="130" t="n"/>
      <c r="AP638" s="131">
        <f>IFERROR(AO638/AM638,"")</f>
        <v/>
      </c>
      <c r="AQ638" s="219">
        <f>AO638*CC638</f>
        <v/>
      </c>
      <c r="AR638" s="219" t="n"/>
      <c r="AS638" s="220">
        <f>AQ638-AR638</f>
        <v/>
      </c>
      <c r="AT638" s="217">
        <f>AS638/VLOOKUP($T638,'USD Converstion'!$C$7:$D$174,2,FALSE)</f>
        <v/>
      </c>
      <c r="AU638" s="52" t="n"/>
      <c r="AV638" s="221" t="n">
        <v>43615</v>
      </c>
      <c r="AW638" s="222" t="n">
        <v>14738.73786407767</v>
      </c>
      <c r="AX638" s="222" t="n"/>
      <c r="AY638" s="223" t="n"/>
      <c r="AZ638" s="52" t="n"/>
      <c r="BA638" s="137" t="n"/>
      <c r="BB638" s="138" t="inlineStr">
        <is>
          <t xml:space="preserve"> </t>
        </is>
      </c>
      <c r="BC638" s="52" t="n"/>
      <c r="BD638" s="219" t="n">
        <v>2400000</v>
      </c>
      <c r="BE638" s="219" t="n"/>
      <c r="BF638" s="219" t="n"/>
      <c r="BG638" s="120">
        <f>BF638+BE638+BD638</f>
        <v/>
      </c>
      <c r="BH638" s="217">
        <f>IF(LOWER(T638)="ILS",12,1)*BG638/VLOOKUP($T638,CPC_USDConversion_xlTbl[[Currency2]:[Units/1 USD]],2,FALSE)</f>
        <v/>
      </c>
      <c r="BI638" s="224">
        <f>BH638/VLOOKUP($S638,'CP$'!$B$5:$D$74,2,FALSE)</f>
        <v/>
      </c>
      <c r="BJ638" s="140" t="n">
        <v>1200000</v>
      </c>
      <c r="BK638" s="140" t="n">
        <v>2500000</v>
      </c>
      <c r="BL638" s="141">
        <f>IFERROR(U638/X638,"")</f>
        <v/>
      </c>
      <c r="BM638" s="141">
        <f>IFERROR(V638/X638,"")</f>
        <v/>
      </c>
      <c r="BN638" s="141">
        <f>IFERROR(W638/X638,"")</f>
        <v/>
      </c>
      <c r="BO638" s="141">
        <f>IFERROR(AA638/AD638,"")</f>
        <v/>
      </c>
      <c r="BP638" s="141">
        <f>IFERROR(AB638/AD638,"")</f>
        <v/>
      </c>
      <c r="BQ638" s="141">
        <f>IFERROR(AC638/AD638,"")</f>
        <v/>
      </c>
      <c r="BR638" s="119" t="n"/>
      <c r="BS638" s="119" t="n"/>
      <c r="BT638" s="119" t="n"/>
      <c r="BU638" s="119" t="n"/>
      <c r="BV638" s="119" t="n"/>
      <c r="BW638" s="119" t="n"/>
      <c r="BX638" s="119" t="n"/>
      <c r="BY638" s="119" t="n"/>
      <c r="BZ638" s="119" t="inlineStr">
        <is>
          <t>Employee</t>
        </is>
      </c>
      <c r="CA638" s="142" t="inlineStr">
        <is>
          <t>P54P</t>
        </is>
      </c>
      <c r="CB638" s="131" t="n">
        <v>1</v>
      </c>
      <c r="CC638" s="143">
        <f>IF(P638&gt;1,1,P638)*CB638</f>
        <v/>
      </c>
      <c r="CD638" s="143" t="n"/>
      <c r="CE638" s="222" t="n">
        <v>11852.28</v>
      </c>
      <c r="CF638" s="86" t="n"/>
      <c r="CG638" s="219" t="n">
        <v>2585565.853658537</v>
      </c>
      <c r="CH638" s="217">
        <f>IF(LOWER(T638)="ILS",12,1)*CG638/VLOOKUP($T638,CPC_USDConversion_xlTbl[[Currency2]:[Units/1 USD]],2,FALSE)</f>
        <v/>
      </c>
      <c r="CI638" s="225">
        <f>AF638</f>
        <v/>
      </c>
      <c r="CJ638" s="225">
        <f>IFERROR(CI638-CH638,"")</f>
        <v/>
      </c>
      <c r="CK638" s="140">
        <f>ROUND(AN638*CC638,-2)</f>
        <v/>
      </c>
      <c r="CL638" s="217">
        <f>CK638/VLOOKUP($T638,'USD Converstion'!$C$7:$D$174,2,FALSE)</f>
        <v/>
      </c>
      <c r="CM638" s="145">
        <f>IF(AD638&gt;X638,1,0)</f>
        <v/>
      </c>
      <c r="CN638" s="225">
        <f>IF(CM638&gt;0,AG638,0)</f>
        <v/>
      </c>
      <c r="CO638" s="225">
        <f>IF(CM638=0,0,AF638)</f>
        <v/>
      </c>
      <c r="CP638" s="146" t="n">
        <v>0</v>
      </c>
      <c r="CQ638" s="147" t="inlineStr">
        <is>
          <t>Regular</t>
        </is>
      </c>
      <c r="CR638" s="225">
        <f>AM638/VLOOKUP(T638,'USD Converstion'!$C$7:$D$174,2,FALSE)</f>
        <v/>
      </c>
      <c r="CS638" s="226">
        <f>AT638</f>
        <v/>
      </c>
      <c r="CT638" s="222" t="n">
        <v>0</v>
      </c>
      <c r="CU638" s="227" t="n"/>
      <c r="CV638" s="145">
        <f>IF(AX638&gt;0,1,0)</f>
        <v/>
      </c>
      <c r="CW638" s="145">
        <f>IF(AY638&gt;0,1,0)</f>
        <v/>
      </c>
      <c r="CX638" s="52" t="n">
        <v>0</v>
      </c>
      <c r="DM638">
        <f>IF(LOWER(T638)="ILS",12,1)*Y638/VLOOKUP($T638,CPC_USDConversion_xlTbl[[Currency2]:[Units/1 USD]],2,FALSE)</f>
        <v/>
      </c>
    </row>
    <row r="639">
      <c r="B639" s="113" t="n">
        <v>111260</v>
      </c>
      <c r="C639" s="113" t="n">
        <v>70345</v>
      </c>
      <c r="D639" s="113" t="n"/>
      <c r="E639" s="114" t="inlineStr">
        <is>
          <t>Cem Haker</t>
        </is>
      </c>
      <c r="F639" s="152" t="inlineStr">
        <is>
          <t>Inside Sales Representative</t>
        </is>
      </c>
      <c r="G639" s="113" t="inlineStr">
        <is>
          <t>Sales Operations Analysis and Infrastructures</t>
        </is>
      </c>
      <c r="H639" s="113" t="inlineStr">
        <is>
          <t>Idan Eden</t>
        </is>
      </c>
      <c r="I639" s="113" t="inlineStr">
        <is>
          <t>Tal Payne</t>
        </is>
      </c>
      <c r="J639" s="114" t="inlineStr">
        <is>
          <t>Tal Payne</t>
        </is>
      </c>
      <c r="K639" s="114" t="inlineStr">
        <is>
          <t>Tal Payne</t>
        </is>
      </c>
      <c r="L639" s="113" t="inlineStr">
        <is>
          <t>Sales Operations</t>
        </is>
      </c>
      <c r="M639" s="115" t="n">
        <v>1</v>
      </c>
      <c r="N639" s="151">
        <f>LEFT(CA639,3)</f>
        <v/>
      </c>
      <c r="O639" s="216" t="n">
        <v>41579</v>
      </c>
      <c r="P639" s="118">
        <f>($D$5-O639)/365</f>
        <v/>
      </c>
      <c r="Q639" s="119">
        <f>Q639</f>
        <v/>
      </c>
      <c r="R639" s="52" t="n"/>
      <c r="S639" s="120" t="inlineStr">
        <is>
          <t>Israel</t>
        </is>
      </c>
      <c r="T639" s="120" t="inlineStr">
        <is>
          <t>ILS</t>
        </is>
      </c>
      <c r="U639" s="120" t="n">
        <v>21375</v>
      </c>
      <c r="V639" s="120" t="n">
        <v>2572.727272727273</v>
      </c>
      <c r="W639" s="120" t="n"/>
      <c r="X639" s="120">
        <f>W639+V639+U639</f>
        <v/>
      </c>
      <c r="Y639" s="121" t="n"/>
      <c r="Z639" s="121" t="n"/>
      <c r="AA639" s="122" t="n"/>
      <c r="AB639" s="122" t="n"/>
      <c r="AC639" s="122" t="n"/>
      <c r="AD639" s="123">
        <f>AC639+AB639+AA639</f>
        <v/>
      </c>
      <c r="AE639" s="124">
        <f>IFERROR(AD639/X639-1,"")</f>
        <v/>
      </c>
      <c r="AF639" s="217">
        <f>IF(LOWER(T639)="ILS",12,1)*X639/VLOOKUP($T639,CPC_USDConversion_xlTbl[[Currency2]:[Units/1 USD]],2,FALSE)</f>
        <v/>
      </c>
      <c r="AG639" s="217">
        <f>IF(LOWER(T639)="ILS",12,1)*AD639/VLOOKUP($T639,CPC_USDConversion_xlTbl[[Currency2]:[Units/1 USD]],2,FALSE)</f>
        <v/>
      </c>
      <c r="AH639" s="126">
        <f>AF639/VLOOKUP($S639,'CP$'!$B$5:$D$74,2,FALSE)</f>
        <v/>
      </c>
      <c r="AI639" s="126">
        <f>AG639/VLOOKUP($S639,'CP$'!$B$5:$D$74,2,FALSE)</f>
        <v/>
      </c>
      <c r="AJ639" s="52" t="n"/>
      <c r="AK639" s="127" t="inlineStr">
        <is>
          <t>Sales Variable</t>
        </is>
      </c>
      <c r="AL639" s="218" t="n"/>
      <c r="AM639" s="129" t="n"/>
      <c r="AN639" s="121" t="n"/>
      <c r="AO639" s="130" t="n"/>
      <c r="AP639" s="131">
        <f>IFERROR(AO639/AM639,"")</f>
        <v/>
      </c>
      <c r="AQ639" s="219">
        <f>AO639*CC639</f>
        <v/>
      </c>
      <c r="AR639" s="219" t="n"/>
      <c r="AS639" s="220">
        <f>AQ639-AR639</f>
        <v/>
      </c>
      <c r="AT639" s="217">
        <f>AS639/VLOOKUP($T639,'USD Converstion'!$C$7:$D$174,2,FALSE)</f>
        <v/>
      </c>
      <c r="AU639" s="52" t="n"/>
      <c r="AV639" s="221" t="n"/>
      <c r="AW639" s="222" t="n"/>
      <c r="AX639" s="222" t="n"/>
      <c r="AY639" s="223" t="n"/>
      <c r="AZ639" s="52" t="n"/>
      <c r="BA639" s="137" t="n"/>
      <c r="BB639" s="138" t="inlineStr">
        <is>
          <t xml:space="preserve"> </t>
        </is>
      </c>
      <c r="BC639" s="52" t="n"/>
      <c r="BD639" s="219" t="n">
        <v>8988</v>
      </c>
      <c r="BE639" s="219" t="n">
        <v>2392</v>
      </c>
      <c r="BF639" s="219" t="n"/>
      <c r="BG639" s="120">
        <f>BF639+BE639+BD639</f>
        <v/>
      </c>
      <c r="BH639" s="217">
        <f>IF(LOWER(T639)="ILS",12,1)*BG639/VLOOKUP($T639,CPC_USDConversion_xlTbl[[Currency2]:[Units/1 USD]],2,FALSE)</f>
        <v/>
      </c>
      <c r="BI639" s="224">
        <f>BH639/VLOOKUP($S639,'CP$'!$B$5:$D$74,2,FALSE)</f>
        <v/>
      </c>
      <c r="BJ639" s="140" t="n">
        <v>12000</v>
      </c>
      <c r="BK639" s="140" t="n">
        <v>20000</v>
      </c>
      <c r="BL639" s="141">
        <f>IFERROR(U639/X639,"")</f>
        <v/>
      </c>
      <c r="BM639" s="141">
        <f>IFERROR(V639/X639,"")</f>
        <v/>
      </c>
      <c r="BN639" s="141">
        <f>IFERROR(W639/X639,"")</f>
        <v/>
      </c>
      <c r="BO639" s="141">
        <f>IFERROR(AA639/AD639,"")</f>
        <v/>
      </c>
      <c r="BP639" s="141">
        <f>IFERROR(AB639/AD639,"")</f>
        <v/>
      </c>
      <c r="BQ639" s="141">
        <f>IFERROR(AC639/AD639,"")</f>
        <v/>
      </c>
      <c r="BR639" s="119" t="n">
        <v>3</v>
      </c>
      <c r="BS639" s="119" t="n">
        <v>4</v>
      </c>
      <c r="BT639" s="119" t="n">
        <v>3</v>
      </c>
      <c r="BU639" s="119" t="n"/>
      <c r="BV639" s="119" t="n"/>
      <c r="BW639" s="119" t="n"/>
      <c r="BX639" s="119" t="n"/>
      <c r="BY639" s="119" t="n"/>
      <c r="BZ639" s="119" t="inlineStr">
        <is>
          <t>Hourly Partial Time</t>
        </is>
      </c>
      <c r="CA639" s="142" t="inlineStr">
        <is>
          <t>M55P</t>
        </is>
      </c>
      <c r="CB639" s="131" t="n">
        <v>1</v>
      </c>
      <c r="CC639" s="143">
        <f>IF(P639&gt;1,1,P639)*CB639</f>
        <v/>
      </c>
      <c r="CD639" s="143" t="n"/>
      <c r="CE639" s="222" t="n"/>
      <c r="CF639" s="86" t="n"/>
      <c r="CG639" s="219" t="n">
        <v>11907.31707317073</v>
      </c>
      <c r="CH639" s="217">
        <f>IF(LOWER(T639)="ILS",12,1)*CG639/VLOOKUP($T639,CPC_USDConversion_xlTbl[[Currency2]:[Units/1 USD]],2,FALSE)</f>
        <v/>
      </c>
      <c r="CI639" s="225">
        <f>AF639</f>
        <v/>
      </c>
      <c r="CJ639" s="225">
        <f>IFERROR(CI639-CH639,"")</f>
        <v/>
      </c>
      <c r="CK639" s="140">
        <f>ROUND(AN639*CC639,-2)</f>
        <v/>
      </c>
      <c r="CL639" s="217">
        <f>CK639/VLOOKUP($T639,'USD Converstion'!$C$7:$D$174,2,FALSE)</f>
        <v/>
      </c>
      <c r="CM639" s="145">
        <f>IF(AD639&gt;X639,1,0)</f>
        <v/>
      </c>
      <c r="CN639" s="225">
        <f>IF(CM639&gt;0,AG639,0)</f>
        <v/>
      </c>
      <c r="CO639" s="225">
        <f>IF(CM639=0,0,AF639)</f>
        <v/>
      </c>
      <c r="CP639" s="146" t="n">
        <v>0</v>
      </c>
      <c r="CQ639" s="147" t="inlineStr">
        <is>
          <t>Regular</t>
        </is>
      </c>
      <c r="CR639" s="225">
        <f>AM639/VLOOKUP(T639,'USD Converstion'!$C$7:$D$174,2,FALSE)</f>
        <v/>
      </c>
      <c r="CS639" s="226">
        <f>AT639</f>
        <v/>
      </c>
      <c r="CT639" s="222" t="n">
        <v>0</v>
      </c>
      <c r="CU639" s="227" t="n"/>
      <c r="CV639" s="145">
        <f>IF(AX639&gt;0,1,0)</f>
        <v/>
      </c>
      <c r="CW639" s="145">
        <f>IF(AY639&gt;0,1,0)</f>
        <v/>
      </c>
      <c r="CX639" s="52" t="n">
        <v>0</v>
      </c>
      <c r="DM639">
        <f>IF(LOWER(T639)="ILS",12,1)*Y639/VLOOKUP($T639,CPC_USDConversion_xlTbl[[Currency2]:[Units/1 USD]],2,FALSE)</f>
        <v/>
      </c>
    </row>
    <row r="640">
      <c r="B640" s="113" t="n">
        <v>135861</v>
      </c>
      <c r="C640" s="113" t="n">
        <v>97213</v>
      </c>
      <c r="D640" s="113" t="n"/>
      <c r="E640" s="114" t="inlineStr">
        <is>
          <t>Bruno Darmon</t>
        </is>
      </c>
      <c r="F640" s="152" t="inlineStr">
        <is>
          <t>VP Sales, EMEA</t>
        </is>
      </c>
      <c r="G640" s="113" t="inlineStr">
        <is>
          <t>WW Sales Mgmt</t>
        </is>
      </c>
      <c r="H640" s="113" t="inlineStr">
        <is>
          <t>Dan Yerushalmi</t>
        </is>
      </c>
      <c r="I640" s="113" t="inlineStr">
        <is>
          <t>Dan Yerushalmi</t>
        </is>
      </c>
      <c r="J640" s="114" t="inlineStr">
        <is>
          <t>Dan Yerushalmi</t>
        </is>
      </c>
      <c r="K640" s="114" t="inlineStr">
        <is>
          <t>Dan Yerushalmi</t>
        </is>
      </c>
      <c r="L640" s="113" t="inlineStr">
        <is>
          <t>WW Sales</t>
        </is>
      </c>
      <c r="M640" s="115" t="n">
        <v>1</v>
      </c>
      <c r="N640" s="151">
        <f>LEFT(CA640,3)</f>
        <v/>
      </c>
      <c r="O640" s="216" t="n">
        <v>36192</v>
      </c>
      <c r="P640" s="118">
        <f>($D$5-O640)/365</f>
        <v/>
      </c>
      <c r="Q640" s="119">
        <f>Q640</f>
        <v/>
      </c>
      <c r="R640" s="52" t="n"/>
      <c r="S640" s="120" t="inlineStr">
        <is>
          <t>France</t>
        </is>
      </c>
      <c r="T640" s="120" t="inlineStr">
        <is>
          <t>EUR</t>
        </is>
      </c>
      <c r="U640" s="120" t="n">
        <v>9500</v>
      </c>
      <c r="V640" s="120" t="n"/>
      <c r="W640" s="120" t="n"/>
      <c r="X640" s="120">
        <f>W640+V640+U640</f>
        <v/>
      </c>
      <c r="Y640" s="121" t="n"/>
      <c r="Z640" s="121" t="n"/>
      <c r="AA640" s="122" t="n"/>
      <c r="AB640" s="122" t="n"/>
      <c r="AC640" s="122" t="n"/>
      <c r="AD640" s="123">
        <f>AC640+AB640+AA640</f>
        <v/>
      </c>
      <c r="AE640" s="124">
        <f>IFERROR(AD640/X640-1,"")</f>
        <v/>
      </c>
      <c r="AF640" s="217">
        <f>IF(LOWER(T640)="ILS",12,1)*X640/VLOOKUP($T640,CPC_USDConversion_xlTbl[[Currency2]:[Units/1 USD]],2,FALSE)</f>
        <v/>
      </c>
      <c r="AG640" s="217">
        <f>IF(LOWER(T640)="ILS",12,1)*AD640/VLOOKUP($T640,CPC_USDConversion_xlTbl[[Currency2]:[Units/1 USD]],2,FALSE)</f>
        <v/>
      </c>
      <c r="AH640" s="126">
        <f>AF640/VLOOKUP($S640,'CP$'!$B$5:$D$74,2,FALSE)</f>
        <v/>
      </c>
      <c r="AI640" s="126">
        <f>AG640/VLOOKUP($S640,'CP$'!$B$5:$D$74,2,FALSE)</f>
        <v/>
      </c>
      <c r="AJ640" s="52" t="n"/>
      <c r="AK640" s="127" t="inlineStr">
        <is>
          <t>Target Bonus</t>
        </is>
      </c>
      <c r="AL640" s="218" t="n"/>
      <c r="AM640" s="129" t="n"/>
      <c r="AN640" s="121" t="n"/>
      <c r="AO640" s="130" t="n"/>
      <c r="AP640" s="131">
        <f>IFERROR(AO640/AM640,"")</f>
        <v/>
      </c>
      <c r="AQ640" s="219">
        <f>AO640*CC640</f>
        <v/>
      </c>
      <c r="AR640" s="219" t="n"/>
      <c r="AS640" s="220">
        <f>AQ640-AR640</f>
        <v/>
      </c>
      <c r="AT640" s="217">
        <f>AS640/VLOOKUP($T640,'USD Converstion'!$C$7:$D$174,2,FALSE)</f>
        <v/>
      </c>
      <c r="AU640" s="52" t="n"/>
      <c r="AV640" s="221" t="n"/>
      <c r="AW640" s="222" t="n"/>
      <c r="AX640" s="222" t="n"/>
      <c r="AY640" s="223" t="n"/>
      <c r="AZ640" s="52" t="n"/>
      <c r="BA640" s="137" t="inlineStr">
        <is>
          <t>October, 2020 - Title change from Title:VP Sales, EMEA to Title:Presidant, EMEA Sales. It's not public yet.</t>
        </is>
      </c>
      <c r="BB640" s="138" t="inlineStr">
        <is>
          <t xml:space="preserve"> </t>
        </is>
      </c>
      <c r="BC640" s="52" t="n"/>
      <c r="BD640" s="219" t="n"/>
      <c r="BE640" s="219" t="n"/>
      <c r="BF640" s="219" t="n"/>
      <c r="BG640" s="120">
        <f>BF640+BE640+BD640</f>
        <v/>
      </c>
      <c r="BH640" s="217">
        <f>IF(LOWER(T640)="ILS",12,1)*BG640/VLOOKUP($T640,CPC_USDConversion_xlTbl[[Currency2]:[Units/1 USD]],2,FALSE)</f>
        <v/>
      </c>
      <c r="BI640" s="224">
        <f>BH640/VLOOKUP($S640,'CP$'!$B$5:$D$74,2,FALSE)</f>
        <v/>
      </c>
      <c r="BJ640" s="140" t="n"/>
      <c r="BK640" s="140" t="n"/>
      <c r="BL640" s="141">
        <f>IFERROR(U640/X640,"")</f>
        <v/>
      </c>
      <c r="BM640" s="141">
        <f>IFERROR(V640/X640,"")</f>
        <v/>
      </c>
      <c r="BN640" s="141">
        <f>IFERROR(W640/X640,"")</f>
        <v/>
      </c>
      <c r="BO640" s="141">
        <f>IFERROR(AA640/AD640,"")</f>
        <v/>
      </c>
      <c r="BP640" s="141">
        <f>IFERROR(AB640/AD640,"")</f>
        <v/>
      </c>
      <c r="BQ640" s="141">
        <f>IFERROR(AC640/AD640,"")</f>
        <v/>
      </c>
      <c r="BR640" s="119" t="n"/>
      <c r="BS640" s="119" t="n"/>
      <c r="BT640" s="119" t="n"/>
      <c r="BU640" s="119" t="n"/>
      <c r="BV640" s="119" t="n"/>
      <c r="BW640" s="119" t="n"/>
      <c r="BX640" s="119" t="n"/>
      <c r="BY640" s="119" t="n"/>
      <c r="BZ640" s="119" t="inlineStr">
        <is>
          <t>Employee</t>
        </is>
      </c>
      <c r="CA640" s="142" t="inlineStr">
        <is>
          <t>S10M</t>
        </is>
      </c>
      <c r="CB640" s="131" t="n">
        <v>1</v>
      </c>
      <c r="CC640" s="143">
        <f>IF(P640&gt;1,1,P640)*CB640</f>
        <v/>
      </c>
      <c r="CD640" s="143" t="n"/>
      <c r="CE640" s="222" t="n"/>
      <c r="CF640" s="86" t="n"/>
      <c r="CG640" s="219" t="n"/>
      <c r="CH640" s="217">
        <f>IF(LOWER(T640)="ILS",12,1)*CG640/VLOOKUP($T640,CPC_USDConversion_xlTbl[[Currency2]:[Units/1 USD]],2,FALSE)</f>
        <v/>
      </c>
      <c r="CI640" s="225">
        <f>AF640</f>
        <v/>
      </c>
      <c r="CJ640" s="225">
        <f>IFERROR(CI640-CH640,"")</f>
        <v/>
      </c>
      <c r="CK640" s="140">
        <f>ROUND(AN640*CC640,-2)</f>
        <v/>
      </c>
      <c r="CL640" s="217">
        <f>CK640/VLOOKUP($T640,'USD Converstion'!$C$7:$D$174,2,FALSE)</f>
        <v/>
      </c>
      <c r="CM640" s="145">
        <f>IF(AD640&gt;X640,1,0)</f>
        <v/>
      </c>
      <c r="CN640" s="225">
        <f>IF(CM640&gt;0,AG640,0)</f>
        <v/>
      </c>
      <c r="CO640" s="225">
        <f>IF(CM640=0,0,AF640)</f>
        <v/>
      </c>
      <c r="CP640" s="146" t="n">
        <v>0</v>
      </c>
      <c r="CQ640" s="147" t="inlineStr">
        <is>
          <t>Regular</t>
        </is>
      </c>
      <c r="CR640" s="225">
        <f>AM640/VLOOKUP(T640,'USD Converstion'!$C$7:$D$174,2,FALSE)</f>
        <v/>
      </c>
      <c r="CS640" s="226">
        <f>AT640</f>
        <v/>
      </c>
      <c r="CT640" s="222" t="n">
        <v>0</v>
      </c>
      <c r="CU640" s="227" t="n"/>
      <c r="CV640" s="145">
        <f>IF(AX640&gt;0,1,0)</f>
        <v/>
      </c>
      <c r="CW640" s="145">
        <f>IF(AY640&gt;0,1,0)</f>
        <v/>
      </c>
      <c r="CX640" s="52" t="n">
        <v>0</v>
      </c>
      <c r="DM640">
        <f>IF(LOWER(T640)="ILS",12,1)*Y640/VLOOKUP($T640,CPC_USDConversion_xlTbl[[Currency2]:[Units/1 USD]],2,FALSE)</f>
        <v/>
      </c>
    </row>
    <row r="641">
      <c r="B641" s="113" t="n">
        <v>102025</v>
      </c>
      <c r="C641" s="113" t="n">
        <v>47799</v>
      </c>
      <c r="D641" s="113" t="n">
        <v>60710</v>
      </c>
      <c r="E641" s="114" t="inlineStr">
        <is>
          <t>Sharat Sinha</t>
        </is>
      </c>
      <c r="F641" s="152" t="inlineStr">
        <is>
          <t>VP Sales, APAC</t>
        </is>
      </c>
      <c r="G641" s="113" t="inlineStr">
        <is>
          <t>WW Sales Mgmt</t>
        </is>
      </c>
      <c r="H641" s="113" t="inlineStr">
        <is>
          <t>Dan Yerushalmi</t>
        </is>
      </c>
      <c r="I641" s="113" t="inlineStr">
        <is>
          <t>Dan Yerushalmi</t>
        </is>
      </c>
      <c r="J641" s="114" t="inlineStr">
        <is>
          <t>Dan Yerushalmi</t>
        </is>
      </c>
      <c r="K641" s="114" t="inlineStr">
        <is>
          <t>Dan Yerushalmi</t>
        </is>
      </c>
      <c r="L641" s="113" t="inlineStr">
        <is>
          <t>WW Sales</t>
        </is>
      </c>
      <c r="M641" s="115" t="n">
        <v>1</v>
      </c>
      <c r="N641" s="151">
        <f>LEFT(CA641,3)</f>
        <v/>
      </c>
      <c r="O641" s="216" t="n">
        <v>43499</v>
      </c>
      <c r="P641" s="118">
        <f>($D$5-O641)/365</f>
        <v/>
      </c>
      <c r="Q641" s="119">
        <f>Q641</f>
        <v/>
      </c>
      <c r="R641" s="52" t="n"/>
      <c r="S641" s="120" t="inlineStr">
        <is>
          <t>Singapore</t>
        </is>
      </c>
      <c r="T641" s="120" t="inlineStr">
        <is>
          <t>SGD</t>
        </is>
      </c>
      <c r="U641" s="120" t="n">
        <v>9500</v>
      </c>
      <c r="V641" s="120" t="n"/>
      <c r="W641" s="120" t="n"/>
      <c r="X641" s="120">
        <f>W641+V641+U641</f>
        <v/>
      </c>
      <c r="Y641" s="121" t="n"/>
      <c r="Z641" s="121" t="n"/>
      <c r="AA641" s="122" t="n"/>
      <c r="AB641" s="122" t="n"/>
      <c r="AC641" s="122" t="n"/>
      <c r="AD641" s="123">
        <f>AC641+AB641+AA641</f>
        <v/>
      </c>
      <c r="AE641" s="124">
        <f>IFERROR(AD641/X641-1,"")</f>
        <v/>
      </c>
      <c r="AF641" s="217">
        <f>IF(LOWER(T641)="ILS",12,1)*X641/VLOOKUP($T641,CPC_USDConversion_xlTbl[[Currency2]:[Units/1 USD]],2,FALSE)</f>
        <v/>
      </c>
      <c r="AG641" s="217">
        <f>IF(LOWER(T641)="ILS",12,1)*AD641/VLOOKUP($T641,CPC_USDConversion_xlTbl[[Currency2]:[Units/1 USD]],2,FALSE)</f>
        <v/>
      </c>
      <c r="AH641" s="126">
        <f>AF641/VLOOKUP($S641,'CP$'!$B$5:$D$74,2,FALSE)</f>
        <v/>
      </c>
      <c r="AI641" s="126">
        <f>AG641/VLOOKUP($S641,'CP$'!$B$5:$D$74,2,FALSE)</f>
        <v/>
      </c>
      <c r="AJ641" s="52" t="n"/>
      <c r="AK641" s="127" t="inlineStr">
        <is>
          <t>Target Bonus</t>
        </is>
      </c>
      <c r="AL641" s="218" t="n"/>
      <c r="AM641" s="129" t="n"/>
      <c r="AN641" s="121" t="n"/>
      <c r="AO641" s="130" t="n"/>
      <c r="AP641" s="131">
        <f>IFERROR(AO641/AM641,"")</f>
        <v/>
      </c>
      <c r="AQ641" s="219">
        <f>AO641*CC641</f>
        <v/>
      </c>
      <c r="AR641" s="219" t="n"/>
      <c r="AS641" s="220">
        <f>AQ641-AR641</f>
        <v/>
      </c>
      <c r="AT641" s="217">
        <f>AS641/VLOOKUP($T641,'USD Converstion'!$C$7:$D$174,2,FALSE)</f>
        <v/>
      </c>
      <c r="AU641" s="52" t="n"/>
      <c r="AV641" s="221" t="n"/>
      <c r="AW641" s="222" t="n"/>
      <c r="AX641" s="222" t="n"/>
      <c r="AY641" s="223" t="n"/>
      <c r="AZ641" s="52" t="n"/>
      <c r="BA641" s="137" t="n"/>
      <c r="BB641" s="138" t="inlineStr">
        <is>
          <t xml:space="preserve"> </t>
        </is>
      </c>
      <c r="BC641" s="52" t="n"/>
      <c r="BD641" s="219" t="n"/>
      <c r="BE641" s="219" t="n"/>
      <c r="BF641" s="219" t="n"/>
      <c r="BG641" s="120">
        <f>BF641+BE641+BD641</f>
        <v/>
      </c>
      <c r="BH641" s="217">
        <f>IF(LOWER(T641)="ILS",12,1)*BG641/VLOOKUP($T641,CPC_USDConversion_xlTbl[[Currency2]:[Units/1 USD]],2,FALSE)</f>
        <v/>
      </c>
      <c r="BI641" s="224">
        <f>BH641/VLOOKUP($S641,'CP$'!$B$5:$D$74,2,FALSE)</f>
        <v/>
      </c>
      <c r="BJ641" s="140" t="n"/>
      <c r="BK641" s="140" t="n"/>
      <c r="BL641" s="141">
        <f>IFERROR(U641/X641,"")</f>
        <v/>
      </c>
      <c r="BM641" s="141">
        <f>IFERROR(V641/X641,"")</f>
        <v/>
      </c>
      <c r="BN641" s="141">
        <f>IFERROR(W641/X641,"")</f>
        <v/>
      </c>
      <c r="BO641" s="141">
        <f>IFERROR(AA641/AD641,"")</f>
        <v/>
      </c>
      <c r="BP641" s="141">
        <f>IFERROR(AB641/AD641,"")</f>
        <v/>
      </c>
      <c r="BQ641" s="141">
        <f>IFERROR(AC641/AD641,"")</f>
        <v/>
      </c>
      <c r="BR641" s="119" t="n"/>
      <c r="BS641" s="119" t="n"/>
      <c r="BT641" s="119" t="n"/>
      <c r="BU641" s="119" t="n"/>
      <c r="BV641" s="119" t="n"/>
      <c r="BW641" s="119" t="n"/>
      <c r="BX641" s="119" t="n"/>
      <c r="BY641" s="119" t="n"/>
      <c r="BZ641" s="119" t="inlineStr">
        <is>
          <t>Employee</t>
        </is>
      </c>
      <c r="CA641" s="142" t="inlineStr">
        <is>
          <t>S10M</t>
        </is>
      </c>
      <c r="CB641" s="131" t="n">
        <v>1</v>
      </c>
      <c r="CC641" s="143">
        <f>IF(P641&gt;1,1,P641)*CB641</f>
        <v/>
      </c>
      <c r="CD641" s="143" t="n"/>
      <c r="CE641" s="222" t="n"/>
      <c r="CF641" s="86" t="n"/>
      <c r="CG641" s="219" t="n"/>
      <c r="CH641" s="217">
        <f>IF(LOWER(T641)="ILS",12,1)*CG641/VLOOKUP($T641,CPC_USDConversion_xlTbl[[Currency2]:[Units/1 USD]],2,FALSE)</f>
        <v/>
      </c>
      <c r="CI641" s="225">
        <f>AF641</f>
        <v/>
      </c>
      <c r="CJ641" s="225">
        <f>IFERROR(CI641-CH641,"")</f>
        <v/>
      </c>
      <c r="CK641" s="140">
        <f>ROUND(AN641*CC641,-2)</f>
        <v/>
      </c>
      <c r="CL641" s="217">
        <f>CK641/VLOOKUP($T641,'USD Converstion'!$C$7:$D$174,2,FALSE)</f>
        <v/>
      </c>
      <c r="CM641" s="145">
        <f>IF(AD641&gt;X641,1,0)</f>
        <v/>
      </c>
      <c r="CN641" s="225">
        <f>IF(CM641&gt;0,AG641,0)</f>
        <v/>
      </c>
      <c r="CO641" s="225">
        <f>IF(CM641=0,0,AF641)</f>
        <v/>
      </c>
      <c r="CP641" s="146" t="n">
        <v>0</v>
      </c>
      <c r="CQ641" s="147" t="inlineStr">
        <is>
          <t>Regular</t>
        </is>
      </c>
      <c r="CR641" s="225">
        <f>AM641/VLOOKUP(T641,'USD Converstion'!$C$7:$D$174,2,FALSE)</f>
        <v/>
      </c>
      <c r="CS641" s="226">
        <f>AT641</f>
        <v/>
      </c>
      <c r="CT641" s="222" t="n">
        <v>0</v>
      </c>
      <c r="CU641" s="227" t="n"/>
      <c r="CV641" s="145">
        <f>IF(AX641&gt;0,1,0)</f>
        <v/>
      </c>
      <c r="CW641" s="145">
        <f>IF(AY641&gt;0,1,0)</f>
        <v/>
      </c>
      <c r="CX641" s="52" t="n">
        <v>0</v>
      </c>
      <c r="DM641">
        <f>IF(LOWER(T641)="ILS",12,1)*Y641/VLOOKUP($T641,CPC_USDConversion_xlTbl[[Currency2]:[Units/1 USD]],2,FALSE)</f>
        <v/>
      </c>
    </row>
    <row r="642">
      <c r="B642" s="113" t="n">
        <v>125348</v>
      </c>
      <c r="C642" s="113" t="n">
        <v>76486</v>
      </c>
      <c r="D642" s="113" t="n"/>
      <c r="E642" s="114" t="inlineStr">
        <is>
          <t>Idan Eden</t>
        </is>
      </c>
      <c r="F642" s="152" t="inlineStr">
        <is>
          <t>Group Manager</t>
        </is>
      </c>
      <c r="G642" s="113" t="inlineStr">
        <is>
          <t>Sales Operations intl mgmt</t>
        </is>
      </c>
      <c r="H642" s="113" t="inlineStr">
        <is>
          <t>Tal Payne</t>
        </is>
      </c>
      <c r="I642" s="113" t="inlineStr">
        <is>
          <t>Tal Payne</t>
        </is>
      </c>
      <c r="J642" s="114" t="inlineStr">
        <is>
          <t>Tal Payne</t>
        </is>
      </c>
      <c r="K642" s="114" t="inlineStr">
        <is>
          <t>Tal Payne</t>
        </is>
      </c>
      <c r="L642" s="113" t="inlineStr">
        <is>
          <t>Sales Operations</t>
        </is>
      </c>
      <c r="M642" s="115" t="n">
        <v>1</v>
      </c>
      <c r="N642" s="151">
        <f>LEFT(CA642,3)</f>
        <v/>
      </c>
      <c r="O642" s="216" t="n">
        <v>39033</v>
      </c>
      <c r="P642" s="118">
        <f>($D$5-O642)/365</f>
        <v/>
      </c>
      <c r="Q642" s="119">
        <f>Q642</f>
        <v/>
      </c>
      <c r="R642" s="52" t="n"/>
      <c r="S642" s="120" t="inlineStr">
        <is>
          <t>Israel</t>
        </is>
      </c>
      <c r="T642" s="120" t="inlineStr">
        <is>
          <t>ILS</t>
        </is>
      </c>
      <c r="U642" s="120" t="n">
        <v>37500</v>
      </c>
      <c r="V642" s="120" t="n">
        <v>5390.90909090909</v>
      </c>
      <c r="W642" s="120" t="n"/>
      <c r="X642" s="120">
        <f>W642+V642+U642</f>
        <v/>
      </c>
      <c r="Y642" s="121" t="n"/>
      <c r="Z642" s="121" t="n"/>
      <c r="AA642" s="122" t="n"/>
      <c r="AB642" s="122" t="n"/>
      <c r="AC642" s="122" t="n"/>
      <c r="AD642" s="123">
        <f>AC642+AB642+AA642</f>
        <v/>
      </c>
      <c r="AE642" s="124">
        <f>IFERROR(AD642/X642-1,"")</f>
        <v/>
      </c>
      <c r="AF642" s="217">
        <f>IF(LOWER(T642)="ILS",12,1)*X642/VLOOKUP($T642,CPC_USDConversion_xlTbl[[Currency2]:[Units/1 USD]],2,FALSE)</f>
        <v/>
      </c>
      <c r="AG642" s="217">
        <f>IF(LOWER(T642)="ILS",12,1)*AD642/VLOOKUP($T642,CPC_USDConversion_xlTbl[[Currency2]:[Units/1 USD]],2,FALSE)</f>
        <v/>
      </c>
      <c r="AH642" s="126">
        <f>AF642/VLOOKUP($S642,'CP$'!$B$5:$D$74,2,FALSE)</f>
        <v/>
      </c>
      <c r="AI642" s="126">
        <f>AG642/VLOOKUP($S642,'CP$'!$B$5:$D$74,2,FALSE)</f>
        <v/>
      </c>
      <c r="AJ642" s="52" t="n"/>
      <c r="AK642" s="127" t="inlineStr">
        <is>
          <t>Sales Variable</t>
        </is>
      </c>
      <c r="AL642" s="218" t="n"/>
      <c r="AM642" s="129" t="n"/>
      <c r="AN642" s="121" t="n"/>
      <c r="AO642" s="130" t="n"/>
      <c r="AP642" s="131">
        <f>IFERROR(AO642/AM642,"")</f>
        <v/>
      </c>
      <c r="AQ642" s="219">
        <f>AO642*CC642</f>
        <v/>
      </c>
      <c r="AR642" s="219" t="n"/>
      <c r="AS642" s="220">
        <f>AQ642-AR642</f>
        <v/>
      </c>
      <c r="AT642" s="217">
        <f>AS642/VLOOKUP($T642,'USD Converstion'!$C$7:$D$174,2,FALSE)</f>
        <v/>
      </c>
      <c r="AU642" s="52" t="n"/>
      <c r="AV642" s="221" t="n">
        <v>43957</v>
      </c>
      <c r="AW642" s="222" t="n">
        <v>48719.94174757281</v>
      </c>
      <c r="AX642" s="222" t="n"/>
      <c r="AY642" s="223" t="n"/>
      <c r="AZ642" s="52" t="n"/>
      <c r="BA642" s="137" t="n"/>
      <c r="BB642" s="138" t="inlineStr">
        <is>
          <t xml:space="preserve"> </t>
        </is>
      </c>
      <c r="BC642" s="52" t="n"/>
      <c r="BD642" s="219" t="n">
        <v>20500</v>
      </c>
      <c r="BE642" s="219" t="n"/>
      <c r="BF642" s="219" t="n"/>
      <c r="BG642" s="120">
        <f>BF642+BE642+BD642</f>
        <v/>
      </c>
      <c r="BH642" s="217">
        <f>IF(LOWER(T642)="ILS",12,1)*BG642/VLOOKUP($T642,CPC_USDConversion_xlTbl[[Currency2]:[Units/1 USD]],2,FALSE)</f>
        <v/>
      </c>
      <c r="BI642" s="224">
        <f>BH642/VLOOKUP($S642,'CP$'!$B$5:$D$74,2,FALSE)</f>
        <v/>
      </c>
      <c r="BJ642" s="140" t="n">
        <v>25000</v>
      </c>
      <c r="BK642" s="140" t="n">
        <v>40000</v>
      </c>
      <c r="BL642" s="141">
        <f>IFERROR(U642/X642,"")</f>
        <v/>
      </c>
      <c r="BM642" s="141">
        <f>IFERROR(V642/X642,"")</f>
        <v/>
      </c>
      <c r="BN642" s="141">
        <f>IFERROR(W642/X642,"")</f>
        <v/>
      </c>
      <c r="BO642" s="141">
        <f>IFERROR(AA642/AD642,"")</f>
        <v/>
      </c>
      <c r="BP642" s="141">
        <f>IFERROR(AB642/AD642,"")</f>
        <v/>
      </c>
      <c r="BQ642" s="141">
        <f>IFERROR(AC642/AD642,"")</f>
        <v/>
      </c>
      <c r="BR642" s="119" t="n">
        <v>4</v>
      </c>
      <c r="BS642" s="119" t="n">
        <v>4</v>
      </c>
      <c r="BT642" s="119" t="n">
        <v>3</v>
      </c>
      <c r="BU642" s="119" t="n"/>
      <c r="BV642" s="119" t="n"/>
      <c r="BW642" s="119" t="n"/>
      <c r="BX642" s="119" t="n"/>
      <c r="BY642" s="119" t="n"/>
      <c r="BZ642" s="119" t="inlineStr">
        <is>
          <t>Employee</t>
        </is>
      </c>
      <c r="CA642" s="142" t="inlineStr">
        <is>
          <t>M36M</t>
        </is>
      </c>
      <c r="CB642" s="131" t="n">
        <v>1</v>
      </c>
      <c r="CC642" s="143">
        <f>IF(P642&gt;1,1,P642)*CB642</f>
        <v/>
      </c>
      <c r="CD642" s="143" t="n"/>
      <c r="CE642" s="222" t="n">
        <v>85958.96000000001</v>
      </c>
      <c r="CF642" s="86" t="n"/>
      <c r="CG642" s="219" t="n">
        <v>27517.07317073171</v>
      </c>
      <c r="CH642" s="217">
        <f>IF(LOWER(T642)="ILS",12,1)*CG642/VLOOKUP($T642,CPC_USDConversion_xlTbl[[Currency2]:[Units/1 USD]],2,FALSE)</f>
        <v/>
      </c>
      <c r="CI642" s="225">
        <f>AF642</f>
        <v/>
      </c>
      <c r="CJ642" s="225">
        <f>IFERROR(CI642-CH642,"")</f>
        <v/>
      </c>
      <c r="CK642" s="140">
        <f>ROUND(AN642*CC642,-2)</f>
        <v/>
      </c>
      <c r="CL642" s="217">
        <f>CK642/VLOOKUP($T642,'USD Converstion'!$C$7:$D$174,2,FALSE)</f>
        <v/>
      </c>
      <c r="CM642" s="145">
        <f>IF(AD642&gt;X642,1,0)</f>
        <v/>
      </c>
      <c r="CN642" s="225">
        <f>IF(CM642&gt;0,AG642,0)</f>
        <v/>
      </c>
      <c r="CO642" s="225">
        <f>IF(CM642=0,0,AF642)</f>
        <v/>
      </c>
      <c r="CP642" s="146" t="n">
        <v>0</v>
      </c>
      <c r="CQ642" s="147" t="inlineStr">
        <is>
          <t>Regular</t>
        </is>
      </c>
      <c r="CR642" s="225">
        <f>AM642/VLOOKUP(T642,'USD Converstion'!$C$7:$D$174,2,FALSE)</f>
        <v/>
      </c>
      <c r="CS642" s="226">
        <f>AT642</f>
        <v/>
      </c>
      <c r="CT642" s="222" t="n">
        <v>0</v>
      </c>
      <c r="CU642" s="227" t="n"/>
      <c r="CV642" s="145">
        <f>IF(AX642&gt;0,1,0)</f>
        <v/>
      </c>
      <c r="CW642" s="145">
        <f>IF(AY642&gt;0,1,0)</f>
        <v/>
      </c>
      <c r="CX642" s="52" t="n">
        <v>0</v>
      </c>
      <c r="DM642">
        <f>IF(LOWER(T642)="ILS",12,1)*Y642/VLOOKUP($T642,CPC_USDConversion_xlTbl[[Currency2]:[Units/1 USD]],2,FALSE)</f>
        <v/>
      </c>
    </row>
    <row r="643">
      <c r="B643" s="113" t="n">
        <v>127308</v>
      </c>
      <c r="C643" s="113" t="n">
        <v>123281</v>
      </c>
      <c r="D643" s="113" t="n">
        <v>30234</v>
      </c>
      <c r="E643" s="114" t="inlineStr">
        <is>
          <t>Idan Mizrahi</t>
        </is>
      </c>
      <c r="F643" s="152" t="inlineStr">
        <is>
          <t>Inside Sales Representative</t>
        </is>
      </c>
      <c r="G643" s="113" t="inlineStr">
        <is>
          <t>Sales Operations Analysis and Infrastructures</t>
        </is>
      </c>
      <c r="H643" s="113" t="inlineStr">
        <is>
          <t>Idan Eden</t>
        </is>
      </c>
      <c r="I643" s="113" t="inlineStr">
        <is>
          <t>Tal Payne</t>
        </is>
      </c>
      <c r="J643" s="114" t="inlineStr">
        <is>
          <t>Tal Payne</t>
        </is>
      </c>
      <c r="K643" s="114" t="inlineStr">
        <is>
          <t>Tal Payne</t>
        </is>
      </c>
      <c r="L643" s="113" t="inlineStr">
        <is>
          <t>Sales Operations</t>
        </is>
      </c>
      <c r="M643" s="115" t="n">
        <v>1</v>
      </c>
      <c r="N643" s="151">
        <f>LEFT(CA643,3)</f>
        <v/>
      </c>
      <c r="O643" s="216" t="n">
        <v>44018</v>
      </c>
      <c r="P643" s="118">
        <f>($D$5-O643)/365</f>
        <v/>
      </c>
      <c r="Q643" s="119">
        <f>Q643</f>
        <v/>
      </c>
      <c r="R643" s="52" t="n"/>
      <c r="S643" s="120" t="inlineStr">
        <is>
          <t>Israel</t>
        </is>
      </c>
      <c r="T643" s="120" t="inlineStr">
        <is>
          <t>ILS</t>
        </is>
      </c>
      <c r="U643" s="120" t="n">
        <v>23875</v>
      </c>
      <c r="V643" s="120" t="n">
        <v>2118.181818181818</v>
      </c>
      <c r="W643" s="120" t="n"/>
      <c r="X643" s="120">
        <f>W643+V643+U643</f>
        <v/>
      </c>
      <c r="Y643" s="121" t="n"/>
      <c r="Z643" s="121" t="n"/>
      <c r="AA643" s="122" t="n"/>
      <c r="AB643" s="122" t="n"/>
      <c r="AC643" s="122" t="n"/>
      <c r="AD643" s="123">
        <f>AC643+AB643+AA643</f>
        <v/>
      </c>
      <c r="AE643" s="124">
        <f>IFERROR(AD643/X643-1,"")</f>
        <v/>
      </c>
      <c r="AF643" s="217">
        <f>IF(LOWER(T643)="ILS",12,1)*X643/VLOOKUP($T643,CPC_USDConversion_xlTbl[[Currency2]:[Units/1 USD]],2,FALSE)</f>
        <v/>
      </c>
      <c r="AG643" s="217">
        <f>IF(LOWER(T643)="ILS",12,1)*AD643/VLOOKUP($T643,CPC_USDConversion_xlTbl[[Currency2]:[Units/1 USD]],2,FALSE)</f>
        <v/>
      </c>
      <c r="AH643" s="126">
        <f>AF643/VLOOKUP($S643,'CP$'!$B$5:$D$74,2,FALSE)</f>
        <v/>
      </c>
      <c r="AI643" s="126">
        <f>AG643/VLOOKUP($S643,'CP$'!$B$5:$D$74,2,FALSE)</f>
        <v/>
      </c>
      <c r="AJ643" s="52" t="n"/>
      <c r="AK643" s="127" t="inlineStr">
        <is>
          <t>Sales Variable</t>
        </is>
      </c>
      <c r="AL643" s="218" t="n"/>
      <c r="AM643" s="129" t="n"/>
      <c r="AN643" s="121" t="n"/>
      <c r="AO643" s="130" t="n"/>
      <c r="AP643" s="131">
        <f>IFERROR(AO643/AM643,"")</f>
        <v/>
      </c>
      <c r="AQ643" s="219">
        <f>AO643*CC643</f>
        <v/>
      </c>
      <c r="AR643" s="219" t="n"/>
      <c r="AS643" s="220">
        <f>AQ643-AR643</f>
        <v/>
      </c>
      <c r="AT643" s="217">
        <f>AS643/VLOOKUP($T643,'USD Converstion'!$C$7:$D$174,2,FALSE)</f>
        <v/>
      </c>
      <c r="AU643" s="52" t="n"/>
      <c r="AV643" s="221" t="n"/>
      <c r="AW643" s="222" t="n"/>
      <c r="AX643" s="222" t="n"/>
      <c r="AY643" s="223" t="n"/>
      <c r="AZ643" s="52" t="n"/>
      <c r="BA643" s="137" t="n"/>
      <c r="BB643" s="138" t="inlineStr">
        <is>
          <t xml:space="preserve"> </t>
        </is>
      </c>
      <c r="BC643" s="52" t="n"/>
      <c r="BD643" s="219" t="n"/>
      <c r="BE643" s="219" t="n"/>
      <c r="BF643" s="219" t="n"/>
      <c r="BG643" s="120">
        <f>BF643+BE643+BD643</f>
        <v/>
      </c>
      <c r="BH643" s="217">
        <f>IF(LOWER(T643)="ILS",12,1)*BG643/VLOOKUP($T643,CPC_USDConversion_xlTbl[[Currency2]:[Units/1 USD]],2,FALSE)</f>
        <v/>
      </c>
      <c r="BI643" s="224">
        <f>BH643/VLOOKUP($S643,'CP$'!$B$5:$D$74,2,FALSE)</f>
        <v/>
      </c>
      <c r="BJ643" s="140" t="n">
        <v>12000</v>
      </c>
      <c r="BK643" s="140" t="n">
        <v>20000</v>
      </c>
      <c r="BL643" s="141">
        <f>IFERROR(U643/X643,"")</f>
        <v/>
      </c>
      <c r="BM643" s="141">
        <f>IFERROR(V643/X643,"")</f>
        <v/>
      </c>
      <c r="BN643" s="141">
        <f>IFERROR(W643/X643,"")</f>
        <v/>
      </c>
      <c r="BO643" s="141">
        <f>IFERROR(AA643/AD643,"")</f>
        <v/>
      </c>
      <c r="BP643" s="141">
        <f>IFERROR(AB643/AD643,"")</f>
        <v/>
      </c>
      <c r="BQ643" s="141">
        <f>IFERROR(AC643/AD643,"")</f>
        <v/>
      </c>
      <c r="BR643" s="119" t="n"/>
      <c r="BS643" s="119" t="n"/>
      <c r="BT643" s="119" t="n"/>
      <c r="BU643" s="119" t="n"/>
      <c r="BV643" s="119" t="n"/>
      <c r="BW643" s="119" t="n"/>
      <c r="BX643" s="119" t="n"/>
      <c r="BY643" s="119" t="n"/>
      <c r="BZ643" s="119" t="inlineStr">
        <is>
          <t>Monthly Extra Hours</t>
        </is>
      </c>
      <c r="CA643" s="142" t="inlineStr">
        <is>
          <t>M55P</t>
        </is>
      </c>
      <c r="CB643" s="131" t="n">
        <v>1</v>
      </c>
      <c r="CC643" s="143">
        <f>IF(P643&gt;1,1,P643)*CB643</f>
        <v/>
      </c>
      <c r="CD643" s="143" t="n"/>
      <c r="CE643" s="222" t="n"/>
      <c r="CF643" s="86" t="n"/>
      <c r="CG643" s="219" t="n">
        <v>13370.73170731707</v>
      </c>
      <c r="CH643" s="217">
        <f>IF(LOWER(T643)="ILS",12,1)*CG643/VLOOKUP($T643,CPC_USDConversion_xlTbl[[Currency2]:[Units/1 USD]],2,FALSE)</f>
        <v/>
      </c>
      <c r="CI643" s="225">
        <f>AF643</f>
        <v/>
      </c>
      <c r="CJ643" s="225">
        <f>IFERROR(CI643-CH643,"")</f>
        <v/>
      </c>
      <c r="CK643" s="140">
        <f>ROUND(AN643*CC643,-2)</f>
        <v/>
      </c>
      <c r="CL643" s="217">
        <f>CK643/VLOOKUP($T643,'USD Converstion'!$C$7:$D$174,2,FALSE)</f>
        <v/>
      </c>
      <c r="CM643" s="145">
        <f>IF(AD643&gt;X643,1,0)</f>
        <v/>
      </c>
      <c r="CN643" s="225">
        <f>IF(CM643&gt;0,AG643,0)</f>
        <v/>
      </c>
      <c r="CO643" s="225">
        <f>IF(CM643=0,0,AF643)</f>
        <v/>
      </c>
      <c r="CP643" s="146" t="n">
        <v>0</v>
      </c>
      <c r="CQ643" s="147" t="inlineStr">
        <is>
          <t>Regular</t>
        </is>
      </c>
      <c r="CR643" s="225">
        <f>AM643/VLOOKUP(T643,'USD Converstion'!$C$7:$D$174,2,FALSE)</f>
        <v/>
      </c>
      <c r="CS643" s="226">
        <f>AT643</f>
        <v/>
      </c>
      <c r="CT643" s="222" t="n">
        <v>0</v>
      </c>
      <c r="CU643" s="227" t="n"/>
      <c r="CV643" s="145">
        <f>IF(AX643&gt;0,1,0)</f>
        <v/>
      </c>
      <c r="CW643" s="145">
        <f>IF(AY643&gt;0,1,0)</f>
        <v/>
      </c>
      <c r="CX643" s="52" t="n">
        <v>0</v>
      </c>
      <c r="DM643">
        <f>IF(LOWER(T643)="ILS",12,1)*Y643/VLOOKUP($T643,CPC_USDConversion_xlTbl[[Currency2]:[Units/1 USD]],2,FALSE)</f>
        <v/>
      </c>
    </row>
    <row r="644">
      <c r="B644" s="113" t="n">
        <v>112851</v>
      </c>
      <c r="C644" s="113" t="n">
        <v>87231</v>
      </c>
      <c r="D644" s="113" t="n">
        <v>99136</v>
      </c>
      <c r="E644" s="114" t="inlineStr">
        <is>
          <t>Itay Eliyahu</t>
        </is>
      </c>
      <c r="F644" s="152" t="inlineStr">
        <is>
          <t>Renewals Manager</t>
        </is>
      </c>
      <c r="G644" s="113" t="inlineStr">
        <is>
          <t>Renewals Business, Intl</t>
        </is>
      </c>
      <c r="H644" s="113" t="inlineStr">
        <is>
          <t>Adi Skoler</t>
        </is>
      </c>
      <c r="I644" s="113" t="inlineStr">
        <is>
          <t>Tal Payne</t>
        </is>
      </c>
      <c r="J644" s="114" t="inlineStr">
        <is>
          <t>Tal Payne</t>
        </is>
      </c>
      <c r="K644" s="114" t="inlineStr">
        <is>
          <t>Tal Payne</t>
        </is>
      </c>
      <c r="L644" s="113" t="inlineStr">
        <is>
          <t>Sales Operations</t>
        </is>
      </c>
      <c r="M644" s="115" t="n">
        <v>1</v>
      </c>
      <c r="N644" s="151">
        <f>LEFT(CA644,3)</f>
        <v/>
      </c>
      <c r="O644" s="216" t="n">
        <v>43577</v>
      </c>
      <c r="P644" s="118">
        <f>($D$5-O644)/365</f>
        <v/>
      </c>
      <c r="Q644" s="119">
        <f>Q644</f>
        <v/>
      </c>
      <c r="R644" s="52" t="n"/>
      <c r="S644" s="120" t="inlineStr">
        <is>
          <t>Israel</t>
        </is>
      </c>
      <c r="T644" s="120" t="inlineStr">
        <is>
          <t>ILS</t>
        </is>
      </c>
      <c r="U644" s="120" t="n">
        <v>21261.25</v>
      </c>
      <c r="V644" s="120" t="n">
        <v>2200.826446280991</v>
      </c>
      <c r="W644" s="120" t="n"/>
      <c r="X644" s="120">
        <f>W644+V644+U644</f>
        <v/>
      </c>
      <c r="Y644" s="121" t="n"/>
      <c r="Z644" s="121" t="n"/>
      <c r="AA644" s="122" t="n"/>
      <c r="AB644" s="122" t="n"/>
      <c r="AC644" s="122" t="n"/>
      <c r="AD644" s="123">
        <f>AC644+AB644+AA644</f>
        <v/>
      </c>
      <c r="AE644" s="124">
        <f>IFERROR(AD644/X644-1,"")</f>
        <v/>
      </c>
      <c r="AF644" s="217">
        <f>IF(LOWER(T644)="ILS",12,1)*X644/VLOOKUP($T644,CPC_USDConversion_xlTbl[[Currency2]:[Units/1 USD]],2,FALSE)</f>
        <v/>
      </c>
      <c r="AG644" s="217">
        <f>IF(LOWER(T644)="ILS",12,1)*AD644/VLOOKUP($T644,CPC_USDConversion_xlTbl[[Currency2]:[Units/1 USD]],2,FALSE)</f>
        <v/>
      </c>
      <c r="AH644" s="126">
        <f>AF644/VLOOKUP($S644,'CP$'!$B$5:$D$74,2,FALSE)</f>
        <v/>
      </c>
      <c r="AI644" s="126">
        <f>AG644/VLOOKUP($S644,'CP$'!$B$5:$D$74,2,FALSE)</f>
        <v/>
      </c>
      <c r="AJ644" s="52" t="n"/>
      <c r="AK644" s="127" t="inlineStr">
        <is>
          <t>Sales Variable</t>
        </is>
      </c>
      <c r="AL644" s="218" t="n"/>
      <c r="AM644" s="129" t="n"/>
      <c r="AN644" s="121" t="n"/>
      <c r="AO644" s="130" t="n"/>
      <c r="AP644" s="131">
        <f>IFERROR(AO644/AM644,"")</f>
        <v/>
      </c>
      <c r="AQ644" s="219">
        <f>AO644*CC644</f>
        <v/>
      </c>
      <c r="AR644" s="219" t="n"/>
      <c r="AS644" s="220">
        <f>AQ644-AR644</f>
        <v/>
      </c>
      <c r="AT644" s="217">
        <f>AS644/VLOOKUP($T644,'USD Converstion'!$C$7:$D$174,2,FALSE)</f>
        <v/>
      </c>
      <c r="AU644" s="52" t="n"/>
      <c r="AV644" s="221" t="n"/>
      <c r="AW644" s="222" t="n"/>
      <c r="AX644" s="222" t="n"/>
      <c r="AY644" s="223" t="n"/>
      <c r="AZ644" s="52" t="n"/>
      <c r="BA644" s="137" t="n"/>
      <c r="BB644" s="138" t="inlineStr">
        <is>
          <t xml:space="preserve"> </t>
        </is>
      </c>
      <c r="BC644" s="52" t="n"/>
      <c r="BD644" s="219" t="n"/>
      <c r="BE644" s="219" t="n"/>
      <c r="BF644" s="219" t="n"/>
      <c r="BG644" s="120">
        <f>BF644+BE644+BD644</f>
        <v/>
      </c>
      <c r="BH644" s="217">
        <f>IF(LOWER(T644)="ILS",12,1)*BG644/VLOOKUP($T644,CPC_USDConversion_xlTbl[[Currency2]:[Units/1 USD]],2,FALSE)</f>
        <v/>
      </c>
      <c r="BI644" s="224">
        <f>BH644/VLOOKUP($S644,'CP$'!$B$5:$D$74,2,FALSE)</f>
        <v/>
      </c>
      <c r="BJ644" s="140" t="n">
        <v>10000</v>
      </c>
      <c r="BK644" s="140" t="n">
        <v>15500</v>
      </c>
      <c r="BL644" s="141">
        <f>IFERROR(U644/X644,"")</f>
        <v/>
      </c>
      <c r="BM644" s="141">
        <f>IFERROR(V644/X644,"")</f>
        <v/>
      </c>
      <c r="BN644" s="141">
        <f>IFERROR(W644/X644,"")</f>
        <v/>
      </c>
      <c r="BO644" s="141">
        <f>IFERROR(AA644/AD644,"")</f>
        <v/>
      </c>
      <c r="BP644" s="141">
        <f>IFERROR(AB644/AD644,"")</f>
        <v/>
      </c>
      <c r="BQ644" s="141">
        <f>IFERROR(AC644/AD644,"")</f>
        <v/>
      </c>
      <c r="BR644" s="119" t="n">
        <v>3</v>
      </c>
      <c r="BS644" s="119" t="n">
        <v>3</v>
      </c>
      <c r="BT644" s="119" t="n">
        <v>4</v>
      </c>
      <c r="BU644" s="119" t="n"/>
      <c r="BV644" s="119" t="n"/>
      <c r="BW644" s="119" t="n"/>
      <c r="BX644" s="119" t="n"/>
      <c r="BY644" s="119" t="n"/>
      <c r="BZ644" s="119" t="inlineStr">
        <is>
          <t>Monthly Extra Hours</t>
        </is>
      </c>
      <c r="CA644" s="142" t="inlineStr">
        <is>
          <t>M65P</t>
        </is>
      </c>
      <c r="CB644" s="131" t="n">
        <v>1</v>
      </c>
      <c r="CC644" s="143">
        <f>IF(P644&gt;1,1,P644)*CB644</f>
        <v/>
      </c>
      <c r="CD644" s="143" t="n"/>
      <c r="CE644" s="222" t="n"/>
      <c r="CF644" s="86" t="n"/>
      <c r="CG644" s="219" t="n">
        <v>11419.42350332594</v>
      </c>
      <c r="CH644" s="217">
        <f>IF(LOWER(T644)="ILS",12,1)*CG644/VLOOKUP($T644,CPC_USDConversion_xlTbl[[Currency2]:[Units/1 USD]],2,FALSE)</f>
        <v/>
      </c>
      <c r="CI644" s="225">
        <f>AF644</f>
        <v/>
      </c>
      <c r="CJ644" s="225">
        <f>IFERROR(CI644-CH644,"")</f>
        <v/>
      </c>
      <c r="CK644" s="140">
        <f>ROUND(AN644*CC644,-2)</f>
        <v/>
      </c>
      <c r="CL644" s="217">
        <f>CK644/VLOOKUP($T644,'USD Converstion'!$C$7:$D$174,2,FALSE)</f>
        <v/>
      </c>
      <c r="CM644" s="145">
        <f>IF(AD644&gt;X644,1,0)</f>
        <v/>
      </c>
      <c r="CN644" s="225">
        <f>IF(CM644&gt;0,AG644,0)</f>
        <v/>
      </c>
      <c r="CO644" s="225">
        <f>IF(CM644=0,0,AF644)</f>
        <v/>
      </c>
      <c r="CP644" s="146" t="n">
        <v>0</v>
      </c>
      <c r="CQ644" s="147" t="inlineStr">
        <is>
          <t>Regular</t>
        </is>
      </c>
      <c r="CR644" s="225">
        <f>AM644/VLOOKUP(T644,'USD Converstion'!$C$7:$D$174,2,FALSE)</f>
        <v/>
      </c>
      <c r="CS644" s="226">
        <f>AT644</f>
        <v/>
      </c>
      <c r="CT644" s="222" t="n">
        <v>0</v>
      </c>
      <c r="CU644" s="227" t="n"/>
      <c r="CV644" s="145">
        <f>IF(AX644&gt;0,1,0)</f>
        <v/>
      </c>
      <c r="CW644" s="145">
        <f>IF(AY644&gt;0,1,0)</f>
        <v/>
      </c>
      <c r="CX644" s="52" t="n">
        <v>0</v>
      </c>
      <c r="DM644">
        <f>IF(LOWER(T644)="ILS",12,1)*Y644/VLOOKUP($T644,CPC_USDConversion_xlTbl[[Currency2]:[Units/1 USD]],2,FALSE)</f>
        <v/>
      </c>
    </row>
    <row r="645">
      <c r="B645" s="113" t="n">
        <v>107787</v>
      </c>
      <c r="C645" s="113" t="n">
        <v>86789</v>
      </c>
      <c r="D645" s="113" t="n">
        <v>50005</v>
      </c>
      <c r="E645" s="114" t="inlineStr">
        <is>
          <t>Jonathan Libesman</t>
        </is>
      </c>
      <c r="F645" s="152" t="inlineStr">
        <is>
          <t>Renewals Manager</t>
        </is>
      </c>
      <c r="G645" s="113" t="inlineStr">
        <is>
          <t>Renewals Business, Intl</t>
        </is>
      </c>
      <c r="H645" s="113" t="inlineStr">
        <is>
          <t>Adi Skoler</t>
        </is>
      </c>
      <c r="I645" s="113" t="inlineStr">
        <is>
          <t>Tal Payne</t>
        </is>
      </c>
      <c r="J645" s="114" t="inlineStr">
        <is>
          <t>Tal Payne</t>
        </is>
      </c>
      <c r="K645" s="114" t="inlineStr">
        <is>
          <t>Tal Payne</t>
        </is>
      </c>
      <c r="L645" s="113" t="inlineStr">
        <is>
          <t>Sales Operations</t>
        </is>
      </c>
      <c r="M645" s="115" t="n">
        <v>1</v>
      </c>
      <c r="N645" s="151">
        <f>LEFT(CA645,3)</f>
        <v/>
      </c>
      <c r="O645" s="216" t="n">
        <v>42491</v>
      </c>
      <c r="P645" s="118">
        <f>($D$5-O645)/365</f>
        <v/>
      </c>
      <c r="Q645" s="119">
        <f>Q645</f>
        <v/>
      </c>
      <c r="R645" s="52" t="n"/>
      <c r="S645" s="120" t="inlineStr">
        <is>
          <t>Israel</t>
        </is>
      </c>
      <c r="T645" s="120" t="inlineStr">
        <is>
          <t>ILS</t>
        </is>
      </c>
      <c r="U645" s="120" t="n">
        <v>22687.5</v>
      </c>
      <c r="V645" s="120" t="n">
        <v>2670.872727272726</v>
      </c>
      <c r="W645" s="120" t="n"/>
      <c r="X645" s="120">
        <f>W645+V645+U645</f>
        <v/>
      </c>
      <c r="Y645" s="121" t="n"/>
      <c r="Z645" s="121" t="n"/>
      <c r="AA645" s="122" t="n"/>
      <c r="AB645" s="122" t="n"/>
      <c r="AC645" s="122" t="n"/>
      <c r="AD645" s="123">
        <f>AC645+AB645+AA645</f>
        <v/>
      </c>
      <c r="AE645" s="124">
        <f>IFERROR(AD645/X645-1,"")</f>
        <v/>
      </c>
      <c r="AF645" s="217">
        <f>IF(LOWER(T645)="ILS",12,1)*X645/VLOOKUP($T645,CPC_USDConversion_xlTbl[[Currency2]:[Units/1 USD]],2,FALSE)</f>
        <v/>
      </c>
      <c r="AG645" s="217">
        <f>IF(LOWER(T645)="ILS",12,1)*AD645/VLOOKUP($T645,CPC_USDConversion_xlTbl[[Currency2]:[Units/1 USD]],2,FALSE)</f>
        <v/>
      </c>
      <c r="AH645" s="126">
        <f>AF645/VLOOKUP($S645,'CP$'!$B$5:$D$74,2,FALSE)</f>
        <v/>
      </c>
      <c r="AI645" s="126">
        <f>AG645/VLOOKUP($S645,'CP$'!$B$5:$D$74,2,FALSE)</f>
        <v/>
      </c>
      <c r="AJ645" s="52" t="n"/>
      <c r="AK645" s="127" t="inlineStr">
        <is>
          <t>Sales Variable</t>
        </is>
      </c>
      <c r="AL645" s="218" t="n"/>
      <c r="AM645" s="129" t="n"/>
      <c r="AN645" s="121" t="n"/>
      <c r="AO645" s="130" t="n"/>
      <c r="AP645" s="131">
        <f>IFERROR(AO645/AM645,"")</f>
        <v/>
      </c>
      <c r="AQ645" s="219">
        <f>AO645*CC645</f>
        <v/>
      </c>
      <c r="AR645" s="219" t="n"/>
      <c r="AS645" s="220">
        <f>AQ645-AR645</f>
        <v/>
      </c>
      <c r="AT645" s="217">
        <f>AS645/VLOOKUP($T645,'USD Converstion'!$C$7:$D$174,2,FALSE)</f>
        <v/>
      </c>
      <c r="AU645" s="52" t="n"/>
      <c r="AV645" s="221" t="n">
        <v>43957</v>
      </c>
      <c r="AW645" s="222" t="n">
        <v>14665.76699029126</v>
      </c>
      <c r="AX645" s="222" t="n"/>
      <c r="AY645" s="223" t="n"/>
      <c r="AZ645" s="52" t="n"/>
      <c r="BA645" s="137" t="n"/>
      <c r="BB645" s="138" t="inlineStr">
        <is>
          <t xml:space="preserve"> </t>
        </is>
      </c>
      <c r="BC645" s="52" t="n"/>
      <c r="BD645" s="219" t="n">
        <v>10000</v>
      </c>
      <c r="BE645" s="219" t="n">
        <v>2472</v>
      </c>
      <c r="BF645" s="219" t="n"/>
      <c r="BG645" s="120">
        <f>BF645+BE645+BD645</f>
        <v/>
      </c>
      <c r="BH645" s="217">
        <f>IF(LOWER(T645)="ILS",12,1)*BG645/VLOOKUP($T645,CPC_USDConversion_xlTbl[[Currency2]:[Units/1 USD]],2,FALSE)</f>
        <v/>
      </c>
      <c r="BI645" s="224">
        <f>BH645/VLOOKUP($S645,'CP$'!$B$5:$D$74,2,FALSE)</f>
        <v/>
      </c>
      <c r="BJ645" s="140" t="n">
        <v>12000</v>
      </c>
      <c r="BK645" s="140" t="n">
        <v>20000</v>
      </c>
      <c r="BL645" s="141">
        <f>IFERROR(U645/X645,"")</f>
        <v/>
      </c>
      <c r="BM645" s="141">
        <f>IFERROR(V645/X645,"")</f>
        <v/>
      </c>
      <c r="BN645" s="141">
        <f>IFERROR(W645/X645,"")</f>
        <v/>
      </c>
      <c r="BO645" s="141">
        <f>IFERROR(AA645/AD645,"")</f>
        <v/>
      </c>
      <c r="BP645" s="141">
        <f>IFERROR(AB645/AD645,"")</f>
        <v/>
      </c>
      <c r="BQ645" s="141">
        <f>IFERROR(AC645/AD645,"")</f>
        <v/>
      </c>
      <c r="BR645" s="119" t="n">
        <v>3</v>
      </c>
      <c r="BS645" s="119" t="n">
        <v>4</v>
      </c>
      <c r="BT645" s="119" t="n">
        <v>4</v>
      </c>
      <c r="BU645" s="119" t="n"/>
      <c r="BV645" s="119" t="n"/>
      <c r="BW645" s="119" t="n"/>
      <c r="BX645" s="119" t="n"/>
      <c r="BY645" s="119" t="n"/>
      <c r="BZ645" s="119" t="inlineStr">
        <is>
          <t>Employee</t>
        </is>
      </c>
      <c r="CA645" s="142" t="inlineStr">
        <is>
          <t>M55P</t>
        </is>
      </c>
      <c r="CB645" s="131" t="n">
        <v>1</v>
      </c>
      <c r="CC645" s="143">
        <f>IF(P645&gt;1,1,P645)*CB645</f>
        <v/>
      </c>
      <c r="CD645" s="143" t="n"/>
      <c r="CE645" s="222" t="n">
        <v>26577.84</v>
      </c>
      <c r="CF645" s="86" t="n"/>
      <c r="CG645" s="219" t="n">
        <v>13037.03414634146</v>
      </c>
      <c r="CH645" s="217">
        <f>IF(LOWER(T645)="ILS",12,1)*CG645/VLOOKUP($T645,CPC_USDConversion_xlTbl[[Currency2]:[Units/1 USD]],2,FALSE)</f>
        <v/>
      </c>
      <c r="CI645" s="225">
        <f>AF645</f>
        <v/>
      </c>
      <c r="CJ645" s="225">
        <f>IFERROR(CI645-CH645,"")</f>
        <v/>
      </c>
      <c r="CK645" s="140">
        <f>ROUND(AN645*CC645,-2)</f>
        <v/>
      </c>
      <c r="CL645" s="217">
        <f>CK645/VLOOKUP($T645,'USD Converstion'!$C$7:$D$174,2,FALSE)</f>
        <v/>
      </c>
      <c r="CM645" s="145">
        <f>IF(AD645&gt;X645,1,0)</f>
        <v/>
      </c>
      <c r="CN645" s="225">
        <f>IF(CM645&gt;0,AG645,0)</f>
        <v/>
      </c>
      <c r="CO645" s="225">
        <f>IF(CM645=0,0,AF645)</f>
        <v/>
      </c>
      <c r="CP645" s="146" t="n">
        <v>0</v>
      </c>
      <c r="CQ645" s="147" t="inlineStr">
        <is>
          <t>Regular</t>
        </is>
      </c>
      <c r="CR645" s="225">
        <f>AM645/VLOOKUP(T645,'USD Converstion'!$C$7:$D$174,2,FALSE)</f>
        <v/>
      </c>
      <c r="CS645" s="226">
        <f>AT645</f>
        <v/>
      </c>
      <c r="CT645" s="222" t="n">
        <v>0</v>
      </c>
      <c r="CU645" s="227" t="n"/>
      <c r="CV645" s="145">
        <f>IF(AX645&gt;0,1,0)</f>
        <v/>
      </c>
      <c r="CW645" s="145">
        <f>IF(AY645&gt;0,1,0)</f>
        <v/>
      </c>
      <c r="CX645" s="52" t="n">
        <v>0</v>
      </c>
      <c r="DM645">
        <f>IF(LOWER(T645)="ILS",12,1)*Y645/VLOOKUP($T645,CPC_USDConversion_xlTbl[[Currency2]:[Units/1 USD]],2,FALSE)</f>
        <v/>
      </c>
    </row>
    <row r="646">
      <c r="B646" s="113" t="n">
        <v>105119</v>
      </c>
      <c r="C646" s="113" t="n">
        <v>103922</v>
      </c>
      <c r="D646" s="113" t="n">
        <v>116421</v>
      </c>
      <c r="E646" s="114" t="inlineStr">
        <is>
          <t>Melodie Ang</t>
        </is>
      </c>
      <c r="F646" s="152" t="inlineStr">
        <is>
          <t>Talent Acquisition Coordinator</t>
        </is>
      </c>
      <c r="G646" s="113" t="inlineStr">
        <is>
          <t>HR Intl</t>
        </is>
      </c>
      <c r="H646" s="113" t="inlineStr">
        <is>
          <t>Yiftah Yoffe</t>
        </is>
      </c>
      <c r="I646" s="113" t="inlineStr">
        <is>
          <t>Yiftah Yoffe</t>
        </is>
      </c>
      <c r="J646" s="114" t="inlineStr">
        <is>
          <t>Yiftah Yoffe</t>
        </is>
      </c>
      <c r="K646" s="114" t="inlineStr">
        <is>
          <t>Yiftah Yoffe</t>
        </is>
      </c>
      <c r="L646" s="113" t="inlineStr">
        <is>
          <t>Human Resources</t>
        </is>
      </c>
      <c r="M646" s="115" t="n">
        <v>1</v>
      </c>
      <c r="N646" s="151">
        <f>LEFT(CA646,3)</f>
        <v/>
      </c>
      <c r="O646" s="216" t="n">
        <v>42835</v>
      </c>
      <c r="P646" s="118">
        <f>($D$5-O646)/365</f>
        <v/>
      </c>
      <c r="Q646" s="119">
        <f>Q646</f>
        <v/>
      </c>
      <c r="R646" s="52" t="n"/>
      <c r="S646" s="120" t="inlineStr">
        <is>
          <t>Singapore</t>
        </is>
      </c>
      <c r="T646" s="120" t="inlineStr">
        <is>
          <t>SGD</t>
        </is>
      </c>
      <c r="U646" s="120" t="n">
        <v>95750</v>
      </c>
      <c r="V646" s="120" t="n"/>
      <c r="W646" s="120" t="n">
        <v>9071.428571428571</v>
      </c>
      <c r="X646" s="120">
        <f>W646+V646+U646</f>
        <v/>
      </c>
      <c r="Y646" s="121" t="n"/>
      <c r="Z646" s="121" t="n"/>
      <c r="AA646" s="122" t="n"/>
      <c r="AB646" s="122" t="n"/>
      <c r="AC646" s="122" t="n"/>
      <c r="AD646" s="123">
        <f>AC646+AB646+AA646</f>
        <v/>
      </c>
      <c r="AE646" s="124">
        <f>IFERROR(AD646/X646-1,"")</f>
        <v/>
      </c>
      <c r="AF646" s="217">
        <f>IF(LOWER(T646)="ILS",12,1)*X646/VLOOKUP($T646,CPC_USDConversion_xlTbl[[Currency2]:[Units/1 USD]],2,FALSE)</f>
        <v/>
      </c>
      <c r="AG646" s="217">
        <f>IF(LOWER(T646)="ILS",12,1)*AD646/VLOOKUP($T646,CPC_USDConversion_xlTbl[[Currency2]:[Units/1 USD]],2,FALSE)</f>
        <v/>
      </c>
      <c r="AH646" s="126">
        <f>AF646/VLOOKUP($S646,'CP$'!$B$5:$D$74,2,FALSE)</f>
        <v/>
      </c>
      <c r="AI646" s="126">
        <f>AG646/VLOOKUP($S646,'CP$'!$B$5:$D$74,2,FALSE)</f>
        <v/>
      </c>
      <c r="AJ646" s="52" t="n"/>
      <c r="AK646" s="127" t="inlineStr">
        <is>
          <t>Target Bonus</t>
        </is>
      </c>
      <c r="AL646" s="218" t="n">
        <v>9000</v>
      </c>
      <c r="AM646" s="129" t="n">
        <v>9000</v>
      </c>
      <c r="AN646" s="121" t="n"/>
      <c r="AO646" s="130" t="n"/>
      <c r="AP646" s="131">
        <f>IFERROR(AO646/AM646,"")</f>
        <v/>
      </c>
      <c r="AQ646" s="219">
        <f>AO646*CC646</f>
        <v/>
      </c>
      <c r="AR646" s="219" t="n"/>
      <c r="AS646" s="220">
        <f>AQ646-AR646</f>
        <v/>
      </c>
      <c r="AT646" s="217">
        <f>AS646/VLOOKUP($T646,'USD Converstion'!$C$7:$D$174,2,FALSE)</f>
        <v/>
      </c>
      <c r="AU646" s="52" t="n"/>
      <c r="AV646" s="221" t="n">
        <v>43615</v>
      </c>
      <c r="AW646" s="222" t="n">
        <v>14738.73786407767</v>
      </c>
      <c r="AX646" s="222" t="n"/>
      <c r="AY646" s="223" t="n"/>
      <c r="AZ646" s="52" t="n"/>
      <c r="BA646" s="137" t="inlineStr">
        <is>
          <t>January, 2021 - Transfer change from Cost Center:Sales Singapore Holdings1 (718410), Title:Executive Assistant, Team:Sharat Sinha - APAC Sales Job Strcuture: P53P to Cost Center:HR Singapore (718605), Title:Recruitment Coordinator - APAC, Team:Cindy Chua - Talent Acquisition, APAC, Job Strcuture: P54P</t>
        </is>
      </c>
      <c r="BB646" s="138" t="inlineStr">
        <is>
          <t xml:space="preserve"> </t>
        </is>
      </c>
      <c r="BC646" s="52" t="n"/>
      <c r="BD646" s="219" t="n">
        <v>67000</v>
      </c>
      <c r="BE646" s="219" t="n"/>
      <c r="BF646" s="219" t="n">
        <v>8000</v>
      </c>
      <c r="BG646" s="120">
        <f>BF646+BE646+BD646</f>
        <v/>
      </c>
      <c r="BH646" s="217">
        <f>IF(LOWER(T646)="ILS",12,1)*BG646/VLOOKUP($T646,CPC_USDConversion_xlTbl[[Currency2]:[Units/1 USD]],2,FALSE)</f>
        <v/>
      </c>
      <c r="BI646" s="224">
        <f>BH646/VLOOKUP($S646,'CP$'!$B$5:$D$74,2,FALSE)</f>
        <v/>
      </c>
      <c r="BJ646" s="140" t="n">
        <v>70000</v>
      </c>
      <c r="BK646" s="140" t="n">
        <v>100000</v>
      </c>
      <c r="BL646" s="141">
        <f>IFERROR(U646/X646,"")</f>
        <v/>
      </c>
      <c r="BM646" s="141">
        <f>IFERROR(V646/X646,"")</f>
        <v/>
      </c>
      <c r="BN646" s="141">
        <f>IFERROR(W646/X646,"")</f>
        <v/>
      </c>
      <c r="BO646" s="141">
        <f>IFERROR(AA646/AD646,"")</f>
        <v/>
      </c>
      <c r="BP646" s="141">
        <f>IFERROR(AB646/AD646,"")</f>
        <v/>
      </c>
      <c r="BQ646" s="141">
        <f>IFERROR(AC646/AD646,"")</f>
        <v/>
      </c>
      <c r="BR646" s="119" t="n">
        <v>3</v>
      </c>
      <c r="BS646" s="119" t="n">
        <v>4</v>
      </c>
      <c r="BT646" s="119" t="n">
        <v>3</v>
      </c>
      <c r="BU646" s="119" t="n"/>
      <c r="BV646" s="119" t="n"/>
      <c r="BW646" s="119" t="n"/>
      <c r="BX646" s="119" t="n"/>
      <c r="BY646" s="119" t="n"/>
      <c r="BZ646" s="119" t="inlineStr">
        <is>
          <t>Employee</t>
        </is>
      </c>
      <c r="CA646" s="142" t="inlineStr">
        <is>
          <t>P54P</t>
        </is>
      </c>
      <c r="CB646" s="131" t="n">
        <v>1</v>
      </c>
      <c r="CC646" s="143">
        <f>IF(P646&gt;1,1,P646)*CB646</f>
        <v/>
      </c>
      <c r="CD646" s="143" t="n"/>
      <c r="CE646" s="222" t="n">
        <v>11852.28</v>
      </c>
      <c r="CF646" s="86" t="n"/>
      <c r="CG646" s="219" t="n">
        <v>76297.56097560977</v>
      </c>
      <c r="CH646" s="217">
        <f>IF(LOWER(T646)="ILS",12,1)*CG646/VLOOKUP($T646,CPC_USDConversion_xlTbl[[Currency2]:[Units/1 USD]],2,FALSE)</f>
        <v/>
      </c>
      <c r="CI646" s="225">
        <f>AF646</f>
        <v/>
      </c>
      <c r="CJ646" s="225">
        <f>IFERROR(CI646-CH646,"")</f>
        <v/>
      </c>
      <c r="CK646" s="140">
        <f>ROUND(AN646*CC646,-2)</f>
        <v/>
      </c>
      <c r="CL646" s="217">
        <f>CK646/VLOOKUP($T646,'USD Converstion'!$C$7:$D$174,2,FALSE)</f>
        <v/>
      </c>
      <c r="CM646" s="145">
        <f>IF(AD646&gt;X646,1,0)</f>
        <v/>
      </c>
      <c r="CN646" s="225">
        <f>IF(CM646&gt;0,AG646,0)</f>
        <v/>
      </c>
      <c r="CO646" s="225">
        <f>IF(CM646=0,0,AF646)</f>
        <v/>
      </c>
      <c r="CP646" s="146" t="n">
        <v>0</v>
      </c>
      <c r="CQ646" s="147" t="inlineStr">
        <is>
          <t>Regular</t>
        </is>
      </c>
      <c r="CR646" s="225">
        <f>AM646/VLOOKUP(T646,'USD Converstion'!$C$7:$D$174,2,FALSE)</f>
        <v/>
      </c>
      <c r="CS646" s="226">
        <f>AT646</f>
        <v/>
      </c>
      <c r="CT646" s="222" t="n">
        <v>0</v>
      </c>
      <c r="CU646" s="227" t="n"/>
      <c r="CV646" s="145">
        <f>IF(AX646&gt;0,1,0)</f>
        <v/>
      </c>
      <c r="CW646" s="145">
        <f>IF(AY646&gt;0,1,0)</f>
        <v/>
      </c>
      <c r="CX646" s="52" t="n">
        <v>0</v>
      </c>
      <c r="DM646">
        <f>IF(LOWER(T646)="ILS",12,1)*Y646/VLOOKUP($T646,CPC_USDConversion_xlTbl[[Currency2]:[Units/1 USD]],2,FALSE)</f>
        <v/>
      </c>
    </row>
    <row r="647">
      <c r="B647" s="113" t="n">
        <v>113525</v>
      </c>
      <c r="C647" s="113" t="n">
        <v>81894</v>
      </c>
      <c r="D647" s="113" t="n">
        <v>91939</v>
      </c>
      <c r="E647" s="114" t="inlineStr">
        <is>
          <t>Margareth Kindangen</t>
        </is>
      </c>
      <c r="F647" s="152" t="inlineStr">
        <is>
          <t>Talent Acquisition Specialist, APAC</t>
        </is>
      </c>
      <c r="G647" s="113" t="inlineStr">
        <is>
          <t>HR Intl</t>
        </is>
      </c>
      <c r="H647" s="113" t="inlineStr">
        <is>
          <t>Yiftah Yoffe</t>
        </is>
      </c>
      <c r="I647" s="113" t="inlineStr">
        <is>
          <t>Yiftah Yoffe</t>
        </is>
      </c>
      <c r="J647" s="114" t="inlineStr">
        <is>
          <t>Yiftah Yoffe</t>
        </is>
      </c>
      <c r="K647" s="114" t="inlineStr">
        <is>
          <t>Yiftah Yoffe</t>
        </is>
      </c>
      <c r="L647" s="113" t="inlineStr">
        <is>
          <t>Human Resources</t>
        </is>
      </c>
      <c r="M647" s="115" t="n">
        <v>1</v>
      </c>
      <c r="N647" s="151">
        <f>LEFT(CA647,3)</f>
        <v/>
      </c>
      <c r="O647" s="216" t="n">
        <v>43770</v>
      </c>
      <c r="P647" s="118">
        <f>($D$5-O647)/365</f>
        <v/>
      </c>
      <c r="Q647" s="119">
        <f>Q647</f>
        <v/>
      </c>
      <c r="R647" s="52" t="n"/>
      <c r="S647" s="120" t="inlineStr">
        <is>
          <t>Singapore</t>
        </is>
      </c>
      <c r="T647" s="120" t="inlineStr">
        <is>
          <t>SGD</t>
        </is>
      </c>
      <c r="U647" s="120" t="n">
        <v>92000</v>
      </c>
      <c r="V647" s="120" t="n"/>
      <c r="W647" s="120" t="n">
        <v>4309.523809523809</v>
      </c>
      <c r="X647" s="120">
        <f>W647+V647+U647</f>
        <v/>
      </c>
      <c r="Y647" s="121" t="n"/>
      <c r="Z647" s="121" t="n"/>
      <c r="AA647" s="122" t="n"/>
      <c r="AB647" s="122" t="n"/>
      <c r="AC647" s="122" t="n"/>
      <c r="AD647" s="123">
        <f>AC647+AB647+AA647</f>
        <v/>
      </c>
      <c r="AE647" s="124">
        <f>IFERROR(AD647/X647-1,"")</f>
        <v/>
      </c>
      <c r="AF647" s="217">
        <f>IF(LOWER(T647)="ILS",12,1)*X647/VLOOKUP($T647,CPC_USDConversion_xlTbl[[Currency2]:[Units/1 USD]],2,FALSE)</f>
        <v/>
      </c>
      <c r="AG647" s="217">
        <f>IF(LOWER(T647)="ILS",12,1)*AD647/VLOOKUP($T647,CPC_USDConversion_xlTbl[[Currency2]:[Units/1 USD]],2,FALSE)</f>
        <v/>
      </c>
      <c r="AH647" s="126">
        <f>AF647/VLOOKUP($S647,'CP$'!$B$5:$D$74,2,FALSE)</f>
        <v/>
      </c>
      <c r="AI647" s="126">
        <f>AG647/VLOOKUP($S647,'CP$'!$B$5:$D$74,2,FALSE)</f>
        <v/>
      </c>
      <c r="AJ647" s="52" t="n"/>
      <c r="AK647" s="127" t="inlineStr">
        <is>
          <t>Target Bonus</t>
        </is>
      </c>
      <c r="AL647" s="218" t="n"/>
      <c r="AM647" s="129" t="n">
        <v>4000</v>
      </c>
      <c r="AN647" s="121" t="n"/>
      <c r="AO647" s="130" t="n"/>
      <c r="AP647" s="131">
        <f>IFERROR(AO647/AM647,"")</f>
        <v/>
      </c>
      <c r="AQ647" s="219">
        <f>AO647*CC647</f>
        <v/>
      </c>
      <c r="AR647" s="219" t="n"/>
      <c r="AS647" s="220">
        <f>AQ647-AR647</f>
        <v/>
      </c>
      <c r="AT647" s="217">
        <f>AS647/VLOOKUP($T647,'USD Converstion'!$C$7:$D$174,2,FALSE)</f>
        <v/>
      </c>
      <c r="AU647" s="52" t="n"/>
      <c r="AV647" s="221" t="n"/>
      <c r="AW647" s="222" t="n"/>
      <c r="AX647" s="222" t="n"/>
      <c r="AY647" s="223" t="n"/>
      <c r="AZ647" s="52" t="n"/>
      <c r="BA647" s="137" t="inlineStr">
        <is>
          <t>January, 2021 - Organization change from Team:Laura Barr - Talent Acquisition, EMEA, Title:International Talent Acquisition Specialist to Team:Cindy Chua - Talent Acquisition, APAC, Title:Talent Acquisition Specialist, APAC ||April, 2020 - Organization change from Title:International Recruiter to Title:Talent Acquisition Specialist</t>
        </is>
      </c>
      <c r="BB647" s="138" t="inlineStr">
        <is>
          <t xml:space="preserve"> </t>
        </is>
      </c>
      <c r="BC647" s="52" t="n"/>
      <c r="BD647" s="219" t="n">
        <v>66000</v>
      </c>
      <c r="BE647" s="219" t="n"/>
      <c r="BF647" s="219" t="n">
        <v>4000</v>
      </c>
      <c r="BG647" s="120">
        <f>BF647+BE647+BD647</f>
        <v/>
      </c>
      <c r="BH647" s="217">
        <f>IF(LOWER(T647)="ILS",12,1)*BG647/VLOOKUP($T647,CPC_USDConversion_xlTbl[[Currency2]:[Units/1 USD]],2,FALSE)</f>
        <v/>
      </c>
      <c r="BI647" s="224">
        <f>BH647/VLOOKUP($S647,'CP$'!$B$5:$D$74,2,FALSE)</f>
        <v/>
      </c>
      <c r="BJ647" s="140" t="n">
        <v>70000</v>
      </c>
      <c r="BK647" s="140" t="n">
        <v>100000</v>
      </c>
      <c r="BL647" s="141">
        <f>IFERROR(U647/X647,"")</f>
        <v/>
      </c>
      <c r="BM647" s="141">
        <f>IFERROR(V647/X647,"")</f>
        <v/>
      </c>
      <c r="BN647" s="141">
        <f>IFERROR(W647/X647,"")</f>
        <v/>
      </c>
      <c r="BO647" s="141">
        <f>IFERROR(AA647/AD647,"")</f>
        <v/>
      </c>
      <c r="BP647" s="141">
        <f>IFERROR(AB647/AD647,"")</f>
        <v/>
      </c>
      <c r="BQ647" s="141">
        <f>IFERROR(AC647/AD647,"")</f>
        <v/>
      </c>
      <c r="BR647" s="119" t="n"/>
      <c r="BS647" s="119" t="n"/>
      <c r="BT647" s="119" t="n"/>
      <c r="BU647" s="119" t="n"/>
      <c r="BV647" s="119" t="n"/>
      <c r="BW647" s="119" t="n"/>
      <c r="BX647" s="119" t="n"/>
      <c r="BY647" s="119" t="n"/>
      <c r="BZ647" s="119" t="inlineStr">
        <is>
          <t>Employee</t>
        </is>
      </c>
      <c r="CA647" s="142" t="inlineStr">
        <is>
          <t>P54P</t>
        </is>
      </c>
      <c r="CB647" s="131" t="n">
        <v>1</v>
      </c>
      <c r="CC647" s="143">
        <f>IF(P647&gt;1,1,P647)*CB647</f>
        <v/>
      </c>
      <c r="CD647" s="143" t="n"/>
      <c r="CE647" s="222" t="n"/>
      <c r="CF647" s="86" t="n"/>
      <c r="CG647" s="219" t="n">
        <v>68492.68292682928</v>
      </c>
      <c r="CH647" s="217">
        <f>IF(LOWER(T647)="ILS",12,1)*CG647/VLOOKUP($T647,CPC_USDConversion_xlTbl[[Currency2]:[Units/1 USD]],2,FALSE)</f>
        <v/>
      </c>
      <c r="CI647" s="225">
        <f>AF647</f>
        <v/>
      </c>
      <c r="CJ647" s="225">
        <f>IFERROR(CI647-CH647,"")</f>
        <v/>
      </c>
      <c r="CK647" s="140">
        <f>ROUND(AN647*CC647,-2)</f>
        <v/>
      </c>
      <c r="CL647" s="217">
        <f>CK647/VLOOKUP($T647,'USD Converstion'!$C$7:$D$174,2,FALSE)</f>
        <v/>
      </c>
      <c r="CM647" s="145">
        <f>IF(AD647&gt;X647,1,0)</f>
        <v/>
      </c>
      <c r="CN647" s="225">
        <f>IF(CM647&gt;0,AG647,0)</f>
        <v/>
      </c>
      <c r="CO647" s="225">
        <f>IF(CM647=0,0,AF647)</f>
        <v/>
      </c>
      <c r="CP647" s="146" t="n">
        <v>0</v>
      </c>
      <c r="CQ647" s="147" t="inlineStr">
        <is>
          <t>Regular</t>
        </is>
      </c>
      <c r="CR647" s="225">
        <f>AM647/VLOOKUP(T647,'USD Converstion'!$C$7:$D$174,2,FALSE)</f>
        <v/>
      </c>
      <c r="CS647" s="226">
        <f>AT647</f>
        <v/>
      </c>
      <c r="CT647" s="222" t="n">
        <v>0</v>
      </c>
      <c r="CU647" s="227" t="n"/>
      <c r="CV647" s="145">
        <f>IF(AX647&gt;0,1,0)</f>
        <v/>
      </c>
      <c r="CW647" s="145">
        <f>IF(AY647&gt;0,1,0)</f>
        <v/>
      </c>
      <c r="CX647" s="52" t="n">
        <v>0</v>
      </c>
      <c r="DM647">
        <f>IF(LOWER(T647)="ILS",12,1)*Y647/VLOOKUP($T647,CPC_USDConversion_xlTbl[[Currency2]:[Units/1 USD]],2,FALSE)</f>
        <v/>
      </c>
    </row>
    <row r="648">
      <c r="B648" s="113" t="n">
        <v>125573</v>
      </c>
      <c r="C648" s="113" t="n">
        <v>53105</v>
      </c>
      <c r="D648" s="113" t="n">
        <v>111929</v>
      </c>
      <c r="E648" s="114" t="inlineStr">
        <is>
          <t>Monika Kapoor</t>
        </is>
      </c>
      <c r="F648" s="152" t="inlineStr">
        <is>
          <t>HR Partner Central Europe</t>
        </is>
      </c>
      <c r="G648" s="113" t="inlineStr">
        <is>
          <t>HR Intl</t>
        </is>
      </c>
      <c r="H648" s="113" t="inlineStr">
        <is>
          <t>Yiftah Yoffe</t>
        </is>
      </c>
      <c r="I648" s="113" t="inlineStr">
        <is>
          <t>Yiftah Yoffe</t>
        </is>
      </c>
      <c r="J648" s="114" t="inlineStr">
        <is>
          <t>Yiftah Yoffe</t>
        </is>
      </c>
      <c r="K648" s="114" t="inlineStr">
        <is>
          <t>Yiftah Yoffe</t>
        </is>
      </c>
      <c r="L648" s="113" t="inlineStr">
        <is>
          <t>Human Resources</t>
        </is>
      </c>
      <c r="M648" s="115" t="n">
        <v>1</v>
      </c>
      <c r="N648" s="151">
        <f>LEFT(CA648,3)</f>
        <v/>
      </c>
      <c r="O648" s="216" t="n">
        <v>43969</v>
      </c>
      <c r="P648" s="118">
        <f>($D$5-O648)/365</f>
        <v/>
      </c>
      <c r="Q648" s="119">
        <f>Q648</f>
        <v/>
      </c>
      <c r="R648" s="52" t="n"/>
      <c r="S648" s="120" t="inlineStr">
        <is>
          <t>Germany</t>
        </is>
      </c>
      <c r="T648" s="120" t="inlineStr">
        <is>
          <t>EUR</t>
        </is>
      </c>
      <c r="U648" s="120" t="n">
        <v>113250</v>
      </c>
      <c r="V648" s="120" t="n"/>
      <c r="W648" s="120" t="n">
        <v>10023.80952380952</v>
      </c>
      <c r="X648" s="120">
        <f>W648+V648+U648</f>
        <v/>
      </c>
      <c r="Y648" s="121" t="n"/>
      <c r="Z648" s="121" t="n"/>
      <c r="AA648" s="122" t="n"/>
      <c r="AB648" s="122" t="n"/>
      <c r="AC648" s="122" t="n"/>
      <c r="AD648" s="123">
        <f>AC648+AB648+AA648</f>
        <v/>
      </c>
      <c r="AE648" s="124">
        <f>IFERROR(AD648/X648-1,"")</f>
        <v/>
      </c>
      <c r="AF648" s="217">
        <f>IF(LOWER(T648)="ILS",12,1)*X648/VLOOKUP($T648,CPC_USDConversion_xlTbl[[Currency2]:[Units/1 USD]],2,FALSE)</f>
        <v/>
      </c>
      <c r="AG648" s="217">
        <f>IF(LOWER(T648)="ILS",12,1)*AD648/VLOOKUP($T648,CPC_USDConversion_xlTbl[[Currency2]:[Units/1 USD]],2,FALSE)</f>
        <v/>
      </c>
      <c r="AH648" s="126">
        <f>AF648/VLOOKUP($S648,'CP$'!$B$5:$D$74,2,FALSE)</f>
        <v/>
      </c>
      <c r="AI648" s="126">
        <f>AG648/VLOOKUP($S648,'CP$'!$B$5:$D$74,2,FALSE)</f>
        <v/>
      </c>
      <c r="AJ648" s="52" t="n"/>
      <c r="AK648" s="127" t="inlineStr">
        <is>
          <t>Target Bonus</t>
        </is>
      </c>
      <c r="AL648" s="218" t="n"/>
      <c r="AM648" s="129" t="n">
        <v>10000</v>
      </c>
      <c r="AN648" s="121" t="n"/>
      <c r="AO648" s="130" t="n"/>
      <c r="AP648" s="131">
        <f>IFERROR(AO648/AM648,"")</f>
        <v/>
      </c>
      <c r="AQ648" s="219">
        <f>AO648*CC648</f>
        <v/>
      </c>
      <c r="AR648" s="219" t="n"/>
      <c r="AS648" s="220">
        <f>AQ648-AR648</f>
        <v/>
      </c>
      <c r="AT648" s="217">
        <f>AS648/VLOOKUP($T648,'USD Converstion'!$C$7:$D$174,2,FALSE)</f>
        <v/>
      </c>
      <c r="AU648" s="52" t="n"/>
      <c r="AV648" s="221" t="n"/>
      <c r="AW648" s="222" t="n"/>
      <c r="AX648" s="222" t="n"/>
      <c r="AY648" s="223" t="n"/>
      <c r="AZ648" s="52" t="n"/>
      <c r="BA648" s="137" t="n"/>
      <c r="BB648" s="138" t="inlineStr">
        <is>
          <t xml:space="preserve"> </t>
        </is>
      </c>
      <c r="BC648" s="52" t="n"/>
      <c r="BD648" s="219" t="n"/>
      <c r="BE648" s="219" t="n"/>
      <c r="BF648" s="219" t="n"/>
      <c r="BG648" s="120">
        <f>BF648+BE648+BD648</f>
        <v/>
      </c>
      <c r="BH648" s="217">
        <f>IF(LOWER(T648)="ILS",12,1)*BG648/VLOOKUP($T648,CPC_USDConversion_xlTbl[[Currency2]:[Units/1 USD]],2,FALSE)</f>
        <v/>
      </c>
      <c r="BI648" s="224">
        <f>BH648/VLOOKUP($S648,'CP$'!$B$5:$D$74,2,FALSE)</f>
        <v/>
      </c>
      <c r="BJ648" s="140" t="n">
        <v>80000</v>
      </c>
      <c r="BK648" s="140" t="n">
        <v>95000</v>
      </c>
      <c r="BL648" s="141">
        <f>IFERROR(U648/X648,"")</f>
        <v/>
      </c>
      <c r="BM648" s="141">
        <f>IFERROR(V648/X648,"")</f>
        <v/>
      </c>
      <c r="BN648" s="141">
        <f>IFERROR(W648/X648,"")</f>
        <v/>
      </c>
      <c r="BO648" s="141">
        <f>IFERROR(AA648/AD648,"")</f>
        <v/>
      </c>
      <c r="BP648" s="141">
        <f>IFERROR(AB648/AD648,"")</f>
        <v/>
      </c>
      <c r="BQ648" s="141">
        <f>IFERROR(AC648/AD648,"")</f>
        <v/>
      </c>
      <c r="BR648" s="119" t="n"/>
      <c r="BS648" s="119" t="n"/>
      <c r="BT648" s="119" t="n"/>
      <c r="BU648" s="119" t="n"/>
      <c r="BV648" s="119" t="n"/>
      <c r="BW648" s="119" t="n"/>
      <c r="BX648" s="119" t="n"/>
      <c r="BY648" s="119" t="n"/>
      <c r="BZ648" s="119" t="inlineStr">
        <is>
          <t>Employee</t>
        </is>
      </c>
      <c r="CA648" s="142" t="inlineStr">
        <is>
          <t>P44P</t>
        </is>
      </c>
      <c r="CB648" s="131" t="n">
        <v>1</v>
      </c>
      <c r="CC648" s="143">
        <f>IF(P648&gt;1,1,P648)*CB648</f>
        <v/>
      </c>
      <c r="CD648" s="143" t="n"/>
      <c r="CE648" s="222" t="n"/>
      <c r="CF648" s="86" t="n"/>
      <c r="CG648" s="219" t="n">
        <v>90931.70731707317</v>
      </c>
      <c r="CH648" s="217">
        <f>IF(LOWER(T648)="ILS",12,1)*CG648/VLOOKUP($T648,CPC_USDConversion_xlTbl[[Currency2]:[Units/1 USD]],2,FALSE)</f>
        <v/>
      </c>
      <c r="CI648" s="225">
        <f>AF648</f>
        <v/>
      </c>
      <c r="CJ648" s="225">
        <f>IFERROR(CI648-CH648,"")</f>
        <v/>
      </c>
      <c r="CK648" s="140">
        <f>ROUND(AN648*CC648,-2)</f>
        <v/>
      </c>
      <c r="CL648" s="217">
        <f>CK648/VLOOKUP($T648,'USD Converstion'!$C$7:$D$174,2,FALSE)</f>
        <v/>
      </c>
      <c r="CM648" s="145">
        <f>IF(AD648&gt;X648,1,0)</f>
        <v/>
      </c>
      <c r="CN648" s="225">
        <f>IF(CM648&gt;0,AG648,0)</f>
        <v/>
      </c>
      <c r="CO648" s="225">
        <f>IF(CM648=0,0,AF648)</f>
        <v/>
      </c>
      <c r="CP648" s="146" t="n">
        <v>0</v>
      </c>
      <c r="CQ648" s="147" t="inlineStr">
        <is>
          <t>Regular</t>
        </is>
      </c>
      <c r="CR648" s="225">
        <f>AM648/VLOOKUP(T648,'USD Converstion'!$C$7:$D$174,2,FALSE)</f>
        <v/>
      </c>
      <c r="CS648" s="226">
        <f>AT648</f>
        <v/>
      </c>
      <c r="CT648" s="222" t="n">
        <v>0</v>
      </c>
      <c r="CU648" s="227" t="n"/>
      <c r="CV648" s="145">
        <f>IF(AX648&gt;0,1,0)</f>
        <v/>
      </c>
      <c r="CW648" s="145">
        <f>IF(AY648&gt;0,1,0)</f>
        <v/>
      </c>
      <c r="CX648" s="52" t="n">
        <v>0</v>
      </c>
      <c r="DM648">
        <f>IF(LOWER(T648)="ILS",12,1)*Y648/VLOOKUP($T648,CPC_USDConversion_xlTbl[[Currency2]:[Units/1 USD]],2,FALSE)</f>
        <v/>
      </c>
    </row>
    <row r="649">
      <c r="B649" s="113" t="n">
        <v>112187</v>
      </c>
      <c r="C649" s="113" t="n">
        <v>72612</v>
      </c>
      <c r="D649" s="113" t="n"/>
      <c r="E649" s="114" t="inlineStr">
        <is>
          <t>Rachel Maarek</t>
        </is>
      </c>
      <c r="F649" s="152" t="inlineStr">
        <is>
          <t>Renewals Manager</t>
        </is>
      </c>
      <c r="G649" s="113" t="inlineStr">
        <is>
          <t>Renewals Business, Intl</t>
        </is>
      </c>
      <c r="H649" s="113" t="inlineStr">
        <is>
          <t>Adi Skoler</t>
        </is>
      </c>
      <c r="I649" s="113" t="inlineStr">
        <is>
          <t>Tal Payne</t>
        </is>
      </c>
      <c r="J649" s="114" t="inlineStr">
        <is>
          <t>Tal Payne</t>
        </is>
      </c>
      <c r="K649" s="114" t="inlineStr">
        <is>
          <t>Tal Payne</t>
        </is>
      </c>
      <c r="L649" s="113" t="inlineStr">
        <is>
          <t>Sales Operations</t>
        </is>
      </c>
      <c r="M649" s="115" t="n">
        <v>1</v>
      </c>
      <c r="N649" s="151">
        <f>LEFT(CA649,3)</f>
        <v/>
      </c>
      <c r="O649" s="216" t="n">
        <v>40335</v>
      </c>
      <c r="P649" s="118">
        <f>($D$5-O649)/365</f>
        <v/>
      </c>
      <c r="Q649" s="119">
        <f>Q649</f>
        <v/>
      </c>
      <c r="R649" s="52" t="n"/>
      <c r="S649" s="120" t="inlineStr">
        <is>
          <t>Israel</t>
        </is>
      </c>
      <c r="T649" s="120" t="inlineStr">
        <is>
          <t>ILS</t>
        </is>
      </c>
      <c r="U649" s="120" t="n">
        <v>22826.25</v>
      </c>
      <c r="V649" s="120" t="n">
        <v>4345.909090909088</v>
      </c>
      <c r="W649" s="120" t="n"/>
      <c r="X649" s="120">
        <f>W649+V649+U649</f>
        <v/>
      </c>
      <c r="Y649" s="121" t="n"/>
      <c r="Z649" s="121" t="n"/>
      <c r="AA649" s="122" t="n"/>
      <c r="AB649" s="122" t="n"/>
      <c r="AC649" s="122" t="n"/>
      <c r="AD649" s="123">
        <f>AC649+AB649+AA649</f>
        <v/>
      </c>
      <c r="AE649" s="124">
        <f>IFERROR(AD649/X649-1,"")</f>
        <v/>
      </c>
      <c r="AF649" s="217">
        <f>IF(LOWER(T649)="ILS",12,1)*X649/VLOOKUP($T649,CPC_USDConversion_xlTbl[[Currency2]:[Units/1 USD]],2,FALSE)</f>
        <v/>
      </c>
      <c r="AG649" s="217">
        <f>IF(LOWER(T649)="ILS",12,1)*AD649/VLOOKUP($T649,CPC_USDConversion_xlTbl[[Currency2]:[Units/1 USD]],2,FALSE)</f>
        <v/>
      </c>
      <c r="AH649" s="126">
        <f>AF649/VLOOKUP($S649,'CP$'!$B$5:$D$74,2,FALSE)</f>
        <v/>
      </c>
      <c r="AI649" s="126">
        <f>AG649/VLOOKUP($S649,'CP$'!$B$5:$D$74,2,FALSE)</f>
        <v/>
      </c>
      <c r="AJ649" s="52" t="n"/>
      <c r="AK649" s="127" t="inlineStr">
        <is>
          <t>Sales Variable</t>
        </is>
      </c>
      <c r="AL649" s="218" t="n"/>
      <c r="AM649" s="129" t="n"/>
      <c r="AN649" s="121" t="n"/>
      <c r="AO649" s="130" t="n"/>
      <c r="AP649" s="131">
        <f>IFERROR(AO649/AM649,"")</f>
        <v/>
      </c>
      <c r="AQ649" s="219">
        <f>AO649*CC649</f>
        <v/>
      </c>
      <c r="AR649" s="219" t="n"/>
      <c r="AS649" s="220">
        <f>AQ649-AR649</f>
        <v/>
      </c>
      <c r="AT649" s="217">
        <f>AS649/VLOOKUP($T649,'USD Converstion'!$C$7:$D$174,2,FALSE)</f>
        <v/>
      </c>
      <c r="AU649" s="52" t="n"/>
      <c r="AV649" s="221" t="n">
        <v>43957</v>
      </c>
      <c r="AW649" s="222" t="n">
        <v>11793.72815533981</v>
      </c>
      <c r="AX649" s="222" t="n"/>
      <c r="AY649" s="223" t="n"/>
      <c r="AZ649" s="52" t="n"/>
      <c r="BA649" s="137" t="n"/>
      <c r="BB649" s="138" t="inlineStr">
        <is>
          <t xml:space="preserve"> </t>
        </is>
      </c>
      <c r="BC649" s="52" t="n"/>
      <c r="BD649" s="219" t="n">
        <v>10300</v>
      </c>
      <c r="BE649" s="219" t="n">
        <v>4300</v>
      </c>
      <c r="BF649" s="219" t="n"/>
      <c r="BG649" s="120">
        <f>BF649+BE649+BD649</f>
        <v/>
      </c>
      <c r="BH649" s="217">
        <f>IF(LOWER(T649)="ILS",12,1)*BG649/VLOOKUP($T649,CPC_USDConversion_xlTbl[[Currency2]:[Units/1 USD]],2,FALSE)</f>
        <v/>
      </c>
      <c r="BI649" s="224">
        <f>BH649/VLOOKUP($S649,'CP$'!$B$5:$D$74,2,FALSE)</f>
        <v/>
      </c>
      <c r="BJ649" s="140" t="n">
        <v>12000</v>
      </c>
      <c r="BK649" s="140" t="n">
        <v>20000</v>
      </c>
      <c r="BL649" s="141">
        <f>IFERROR(U649/X649,"")</f>
        <v/>
      </c>
      <c r="BM649" s="141">
        <f>IFERROR(V649/X649,"")</f>
        <v/>
      </c>
      <c r="BN649" s="141">
        <f>IFERROR(W649/X649,"")</f>
        <v/>
      </c>
      <c r="BO649" s="141">
        <f>IFERROR(AA649/AD649,"")</f>
        <v/>
      </c>
      <c r="BP649" s="141">
        <f>IFERROR(AB649/AD649,"")</f>
        <v/>
      </c>
      <c r="BQ649" s="141">
        <f>IFERROR(AC649/AD649,"")</f>
        <v/>
      </c>
      <c r="BR649" s="119" t="n">
        <v>4</v>
      </c>
      <c r="BS649" s="119" t="n">
        <v>3</v>
      </c>
      <c r="BT649" s="119" t="n">
        <v>3</v>
      </c>
      <c r="BU649" s="119" t="n"/>
      <c r="BV649" s="119" t="n"/>
      <c r="BW649" s="119" t="n"/>
      <c r="BX649" s="119" t="n"/>
      <c r="BY649" s="119" t="n"/>
      <c r="BZ649" s="119" t="inlineStr">
        <is>
          <t>Employee</t>
        </is>
      </c>
      <c r="CA649" s="142" t="inlineStr">
        <is>
          <t>M55P</t>
        </is>
      </c>
      <c r="CB649" s="131" t="n">
        <v>1</v>
      </c>
      <c r="CC649" s="143">
        <f>IF(P649&gt;1,1,P649)*CB649</f>
        <v/>
      </c>
      <c r="CD649" s="143" t="n"/>
      <c r="CE649" s="222" t="n">
        <v>20711.56</v>
      </c>
      <c r="CF649" s="86" t="n"/>
      <c r="CG649" s="219" t="n">
        <v>14942.92682926829</v>
      </c>
      <c r="CH649" s="217">
        <f>IF(LOWER(T649)="ILS",12,1)*CG649/VLOOKUP($T649,CPC_USDConversion_xlTbl[[Currency2]:[Units/1 USD]],2,FALSE)</f>
        <v/>
      </c>
      <c r="CI649" s="225">
        <f>AF649</f>
        <v/>
      </c>
      <c r="CJ649" s="225">
        <f>IFERROR(CI649-CH649,"")</f>
        <v/>
      </c>
      <c r="CK649" s="140">
        <f>ROUND(AN649*CC649,-2)</f>
        <v/>
      </c>
      <c r="CL649" s="217">
        <f>CK649/VLOOKUP($T649,'USD Converstion'!$C$7:$D$174,2,FALSE)</f>
        <v/>
      </c>
      <c r="CM649" s="145">
        <f>IF(AD649&gt;X649,1,0)</f>
        <v/>
      </c>
      <c r="CN649" s="225">
        <f>IF(CM649&gt;0,AG649,0)</f>
        <v/>
      </c>
      <c r="CO649" s="225">
        <f>IF(CM649=0,0,AF649)</f>
        <v/>
      </c>
      <c r="CP649" s="146" t="n">
        <v>0</v>
      </c>
      <c r="CQ649" s="147" t="inlineStr">
        <is>
          <t>Regular</t>
        </is>
      </c>
      <c r="CR649" s="225">
        <f>AM649/VLOOKUP(T649,'USD Converstion'!$C$7:$D$174,2,FALSE)</f>
        <v/>
      </c>
      <c r="CS649" s="226">
        <f>AT649</f>
        <v/>
      </c>
      <c r="CT649" s="222" t="n">
        <v>0</v>
      </c>
      <c r="CU649" s="227" t="n"/>
      <c r="CV649" s="145">
        <f>IF(AX649&gt;0,1,0)</f>
        <v/>
      </c>
      <c r="CW649" s="145">
        <f>IF(AY649&gt;0,1,0)</f>
        <v/>
      </c>
      <c r="CX649" s="52" t="n">
        <v>0</v>
      </c>
      <c r="DM649">
        <f>IF(LOWER(T649)="ILS",12,1)*Y649/VLOOKUP($T649,CPC_USDConversion_xlTbl[[Currency2]:[Units/1 USD]],2,FALSE)</f>
        <v/>
      </c>
    </row>
    <row r="650">
      <c r="B650" s="113" t="n">
        <v>137435</v>
      </c>
      <c r="C650" s="113" t="n">
        <v>31251</v>
      </c>
      <c r="D650" s="113" t="n">
        <v>27388</v>
      </c>
      <c r="E650" s="114" t="inlineStr">
        <is>
          <t>Rakel Polkovski</t>
        </is>
      </c>
      <c r="F650" s="152" t="inlineStr">
        <is>
          <t>Renewals Manager</t>
        </is>
      </c>
      <c r="G650" s="113" t="inlineStr">
        <is>
          <t>Renewals Business, Intl</t>
        </is>
      </c>
      <c r="H650" s="113" t="inlineStr">
        <is>
          <t>Adi Skoler</t>
        </is>
      </c>
      <c r="I650" s="113" t="inlineStr">
        <is>
          <t>Tal Payne</t>
        </is>
      </c>
      <c r="J650" s="114" t="inlineStr">
        <is>
          <t>Tal Payne</t>
        </is>
      </c>
      <c r="K650" s="114" t="inlineStr">
        <is>
          <t>Tal Payne</t>
        </is>
      </c>
      <c r="L650" s="113" t="inlineStr">
        <is>
          <t>Sales Operations</t>
        </is>
      </c>
      <c r="M650" s="115" t="n">
        <v>1</v>
      </c>
      <c r="N650" s="151">
        <f>LEFT(CA650,3)</f>
        <v/>
      </c>
      <c r="O650" s="216" t="n">
        <v>43255</v>
      </c>
      <c r="P650" s="118">
        <f>($D$5-O650)/365</f>
        <v/>
      </c>
      <c r="Q650" s="119">
        <f>Q650</f>
        <v/>
      </c>
      <c r="R650" s="52" t="n"/>
      <c r="S650" s="120" t="inlineStr">
        <is>
          <t>Israel</t>
        </is>
      </c>
      <c r="T650" s="120" t="inlineStr">
        <is>
          <t>ILS</t>
        </is>
      </c>
      <c r="U650" s="120" t="n">
        <v>20750</v>
      </c>
      <c r="V650" s="120" t="n">
        <v>2118.181818181818</v>
      </c>
      <c r="W650" s="120" t="n"/>
      <c r="X650" s="120">
        <f>W650+V650+U650</f>
        <v/>
      </c>
      <c r="Y650" s="121" t="n"/>
      <c r="Z650" s="121" t="n"/>
      <c r="AA650" s="122" t="n"/>
      <c r="AB650" s="122" t="n"/>
      <c r="AC650" s="122" t="n"/>
      <c r="AD650" s="123">
        <f>AC650+AB650+AA650</f>
        <v/>
      </c>
      <c r="AE650" s="124">
        <f>IFERROR(AD650/X650-1,"")</f>
        <v/>
      </c>
      <c r="AF650" s="217">
        <f>IF(LOWER(T650)="ILS",12,1)*X650/VLOOKUP($T650,CPC_USDConversion_xlTbl[[Currency2]:[Units/1 USD]],2,FALSE)</f>
        <v/>
      </c>
      <c r="AG650" s="217">
        <f>IF(LOWER(T650)="ILS",12,1)*AD650/VLOOKUP($T650,CPC_USDConversion_xlTbl[[Currency2]:[Units/1 USD]],2,FALSE)</f>
        <v/>
      </c>
      <c r="AH650" s="126">
        <f>AF650/VLOOKUP($S650,'CP$'!$B$5:$D$74,2,FALSE)</f>
        <v/>
      </c>
      <c r="AI650" s="126">
        <f>AG650/VLOOKUP($S650,'CP$'!$B$5:$D$74,2,FALSE)</f>
        <v/>
      </c>
      <c r="AJ650" s="52" t="n"/>
      <c r="AK650" s="127" t="inlineStr">
        <is>
          <t>Sales Variable</t>
        </is>
      </c>
      <c r="AL650" s="218" t="n"/>
      <c r="AM650" s="129" t="n"/>
      <c r="AN650" s="121" t="n"/>
      <c r="AO650" s="130" t="n"/>
      <c r="AP650" s="131">
        <f>IFERROR(AO650/AM650,"")</f>
        <v/>
      </c>
      <c r="AQ650" s="219">
        <f>AO650*CC650</f>
        <v/>
      </c>
      <c r="AR650" s="219" t="n"/>
      <c r="AS650" s="220">
        <f>AQ650-AR650</f>
        <v/>
      </c>
      <c r="AT650" s="217">
        <f>AS650/VLOOKUP($T650,'USD Converstion'!$C$7:$D$174,2,FALSE)</f>
        <v/>
      </c>
      <c r="AU650" s="52" t="n"/>
      <c r="AV650" s="221" t="n"/>
      <c r="AW650" s="222" t="n"/>
      <c r="AX650" s="222" t="n"/>
      <c r="AY650" s="223" t="n"/>
      <c r="AZ650" s="52" t="n"/>
      <c r="BA650" s="137" t="n"/>
      <c r="BB650" s="138" t="inlineStr">
        <is>
          <t xml:space="preserve"> </t>
        </is>
      </c>
      <c r="BC650" s="52" t="n"/>
      <c r="BD650" s="219" t="n">
        <v>9000</v>
      </c>
      <c r="BE650" s="219" t="n">
        <v>2000</v>
      </c>
      <c r="BF650" s="219" t="n"/>
      <c r="BG650" s="120">
        <f>BF650+BE650+BD650</f>
        <v/>
      </c>
      <c r="BH650" s="217">
        <f>IF(LOWER(T650)="ILS",12,1)*BG650/VLOOKUP($T650,CPC_USDConversion_xlTbl[[Currency2]:[Units/1 USD]],2,FALSE)</f>
        <v/>
      </c>
      <c r="BI650" s="224">
        <f>BH650/VLOOKUP($S650,'CP$'!$B$5:$D$74,2,FALSE)</f>
        <v/>
      </c>
      <c r="BJ650" s="140" t="n">
        <v>10000</v>
      </c>
      <c r="BK650" s="140" t="n">
        <v>15500</v>
      </c>
      <c r="BL650" s="141">
        <f>IFERROR(U650/X650,"")</f>
        <v/>
      </c>
      <c r="BM650" s="141">
        <f>IFERROR(V650/X650,"")</f>
        <v/>
      </c>
      <c r="BN650" s="141">
        <f>IFERROR(W650/X650,"")</f>
        <v/>
      </c>
      <c r="BO650" s="141">
        <f>IFERROR(AA650/AD650,"")</f>
        <v/>
      </c>
      <c r="BP650" s="141">
        <f>IFERROR(AB650/AD650,"")</f>
        <v/>
      </c>
      <c r="BQ650" s="141">
        <f>IFERROR(AC650/AD650,"")</f>
        <v/>
      </c>
      <c r="BR650" s="119" t="n">
        <v>3</v>
      </c>
      <c r="BS650" s="119" t="n">
        <v>2</v>
      </c>
      <c r="BT650" s="119" t="n">
        <v>2</v>
      </c>
      <c r="BU650" s="119" t="n"/>
      <c r="BV650" s="119" t="n"/>
      <c r="BW650" s="119" t="n"/>
      <c r="BX650" s="119" t="n"/>
      <c r="BY650" s="119" t="n"/>
      <c r="BZ650" s="119" t="inlineStr">
        <is>
          <t>Monthly Extra Hours</t>
        </is>
      </c>
      <c r="CA650" s="142" t="inlineStr">
        <is>
          <t>M65P</t>
        </is>
      </c>
      <c r="CB650" s="131" t="n">
        <v>1</v>
      </c>
      <c r="CC650" s="143">
        <f>IF(P650&gt;1,1,P650)*CB650</f>
        <v/>
      </c>
      <c r="CD650" s="143" t="n"/>
      <c r="CE650" s="222" t="n"/>
      <c r="CF650" s="86" t="n"/>
      <c r="CG650" s="219" t="n">
        <v>10931.70731707317</v>
      </c>
      <c r="CH650" s="217">
        <f>IF(LOWER(T650)="ILS",12,1)*CG650/VLOOKUP($T650,CPC_USDConversion_xlTbl[[Currency2]:[Units/1 USD]],2,FALSE)</f>
        <v/>
      </c>
      <c r="CI650" s="225">
        <f>AF650</f>
        <v/>
      </c>
      <c r="CJ650" s="225">
        <f>IFERROR(CI650-CH650,"")</f>
        <v/>
      </c>
      <c r="CK650" s="140">
        <f>ROUND(AN650*CC650,-2)</f>
        <v/>
      </c>
      <c r="CL650" s="217">
        <f>CK650/VLOOKUP($T650,'USD Converstion'!$C$7:$D$174,2,FALSE)</f>
        <v/>
      </c>
      <c r="CM650" s="145">
        <f>IF(AD650&gt;X650,1,0)</f>
        <v/>
      </c>
      <c r="CN650" s="225">
        <f>IF(CM650&gt;0,AG650,0)</f>
        <v/>
      </c>
      <c r="CO650" s="225">
        <f>IF(CM650=0,0,AF650)</f>
        <v/>
      </c>
      <c r="CP650" s="146" t="n">
        <v>0</v>
      </c>
      <c r="CQ650" s="147" t="inlineStr">
        <is>
          <t>Regular</t>
        </is>
      </c>
      <c r="CR650" s="225">
        <f>AM650/VLOOKUP(T650,'USD Converstion'!$C$7:$D$174,2,FALSE)</f>
        <v/>
      </c>
      <c r="CS650" s="226">
        <f>AT650</f>
        <v/>
      </c>
      <c r="CT650" s="222" t="n">
        <v>0</v>
      </c>
      <c r="CU650" s="227" t="n"/>
      <c r="CV650" s="145">
        <f>IF(AX650&gt;0,1,0)</f>
        <v/>
      </c>
      <c r="CW650" s="145">
        <f>IF(AY650&gt;0,1,0)</f>
        <v/>
      </c>
      <c r="CX650" s="52" t="n">
        <v>0</v>
      </c>
      <c r="DM650">
        <f>IF(LOWER(T650)="ILS",12,1)*Y650/VLOOKUP($T650,CPC_USDConversion_xlTbl[[Currency2]:[Units/1 USD]],2,FALSE)</f>
        <v/>
      </c>
    </row>
    <row r="651">
      <c r="B651" s="113" t="n">
        <v>117460</v>
      </c>
      <c r="C651" s="113" t="n">
        <v>104789</v>
      </c>
      <c r="D651" s="113" t="n">
        <v>86456</v>
      </c>
      <c r="E651" s="114" t="inlineStr">
        <is>
          <t>Sabrina Peter</t>
        </is>
      </c>
      <c r="F651" s="152" t="inlineStr">
        <is>
          <t>Inside Sales Representative</t>
        </is>
      </c>
      <c r="G651" s="113" t="inlineStr">
        <is>
          <t>Sales Operations Analysis and Infrastructures</t>
        </is>
      </c>
      <c r="H651" s="113" t="inlineStr">
        <is>
          <t>Idan Eden</t>
        </is>
      </c>
      <c r="I651" s="113" t="inlineStr">
        <is>
          <t>Tal Payne</t>
        </is>
      </c>
      <c r="J651" s="114" t="inlineStr">
        <is>
          <t>Tal Payne</t>
        </is>
      </c>
      <c r="K651" s="114" t="inlineStr">
        <is>
          <t>Tal Payne</t>
        </is>
      </c>
      <c r="L651" s="113" t="inlineStr">
        <is>
          <t>Sales Operations</t>
        </is>
      </c>
      <c r="M651" s="115" t="n">
        <v>1</v>
      </c>
      <c r="N651" s="151">
        <f>LEFT(CA651,3)</f>
        <v/>
      </c>
      <c r="O651" s="216" t="n">
        <v>43507</v>
      </c>
      <c r="P651" s="118">
        <f>($D$5-O651)/365</f>
        <v/>
      </c>
      <c r="Q651" s="119">
        <f>Q651</f>
        <v/>
      </c>
      <c r="R651" s="52" t="n"/>
      <c r="S651" s="120" t="inlineStr">
        <is>
          <t>Israel</t>
        </is>
      </c>
      <c r="T651" s="120" t="inlineStr">
        <is>
          <t>ILS</t>
        </is>
      </c>
      <c r="U651" s="120" t="n">
        <v>26375</v>
      </c>
      <c r="V651" s="120" t="n">
        <v>2572.727272727273</v>
      </c>
      <c r="W651" s="120" t="n"/>
      <c r="X651" s="120">
        <f>W651+V651+U651</f>
        <v/>
      </c>
      <c r="Y651" s="121" t="n"/>
      <c r="Z651" s="121" t="n"/>
      <c r="AA651" s="122" t="n"/>
      <c r="AB651" s="122" t="n"/>
      <c r="AC651" s="122" t="n"/>
      <c r="AD651" s="123">
        <f>AC651+AB651+AA651</f>
        <v/>
      </c>
      <c r="AE651" s="124">
        <f>IFERROR(AD651/X651-1,"")</f>
        <v/>
      </c>
      <c r="AF651" s="217">
        <f>IF(LOWER(T651)="ILS",12,1)*X651/VLOOKUP($T651,CPC_USDConversion_xlTbl[[Currency2]:[Units/1 USD]],2,FALSE)</f>
        <v/>
      </c>
      <c r="AG651" s="217">
        <f>IF(LOWER(T651)="ILS",12,1)*AD651/VLOOKUP($T651,CPC_USDConversion_xlTbl[[Currency2]:[Units/1 USD]],2,FALSE)</f>
        <v/>
      </c>
      <c r="AH651" s="126">
        <f>AF651/VLOOKUP($S651,'CP$'!$B$5:$D$74,2,FALSE)</f>
        <v/>
      </c>
      <c r="AI651" s="126">
        <f>AG651/VLOOKUP($S651,'CP$'!$B$5:$D$74,2,FALSE)</f>
        <v/>
      </c>
      <c r="AJ651" s="52" t="n"/>
      <c r="AK651" s="127" t="inlineStr">
        <is>
          <t>Sales Variable</t>
        </is>
      </c>
      <c r="AL651" s="218" t="n"/>
      <c r="AM651" s="129" t="n"/>
      <c r="AN651" s="121" t="n"/>
      <c r="AO651" s="130" t="n"/>
      <c r="AP651" s="131">
        <f>IFERROR(AO651/AM651,"")</f>
        <v/>
      </c>
      <c r="AQ651" s="219">
        <f>AO651*CC651</f>
        <v/>
      </c>
      <c r="AR651" s="219" t="n"/>
      <c r="AS651" s="220">
        <f>AQ651-AR651</f>
        <v/>
      </c>
      <c r="AT651" s="217">
        <f>AS651/VLOOKUP($T651,'USD Converstion'!$C$7:$D$174,2,FALSE)</f>
        <v/>
      </c>
      <c r="AU651" s="52" t="n"/>
      <c r="AV651" s="221" t="n">
        <v>43957</v>
      </c>
      <c r="AW651" s="222" t="n">
        <v>11793.72815533981</v>
      </c>
      <c r="AX651" s="222" t="n"/>
      <c r="AY651" s="223" t="n"/>
      <c r="AZ651" s="52" t="n"/>
      <c r="BA651" s="137" t="inlineStr">
        <is>
          <t>December, 2020 - Compensation change from Salary (base):12530,Non Sales Variable (Bonus):2100,Total Compensation:14630 to Salary (base):13500,Non Sales Variable (Bonus):2500,Total Compensation:16000</t>
        </is>
      </c>
      <c r="BB651" s="138" t="inlineStr">
        <is>
          <t xml:space="preserve"> </t>
        </is>
      </c>
      <c r="BC651" s="52" t="n"/>
      <c r="BD651" s="219" t="n"/>
      <c r="BE651" s="219" t="n"/>
      <c r="BF651" s="219" t="n"/>
      <c r="BG651" s="120">
        <f>BF651+BE651+BD651</f>
        <v/>
      </c>
      <c r="BH651" s="217">
        <f>IF(LOWER(T651)="ILS",12,1)*BG651/VLOOKUP($T651,CPC_USDConversion_xlTbl[[Currency2]:[Units/1 USD]],2,FALSE)</f>
        <v/>
      </c>
      <c r="BI651" s="224">
        <f>BH651/VLOOKUP($S651,'CP$'!$B$5:$D$74,2,FALSE)</f>
        <v/>
      </c>
      <c r="BJ651" s="140" t="n">
        <v>12000</v>
      </c>
      <c r="BK651" s="140" t="n">
        <v>20000</v>
      </c>
      <c r="BL651" s="141">
        <f>IFERROR(U651/X651,"")</f>
        <v/>
      </c>
      <c r="BM651" s="141">
        <f>IFERROR(V651/X651,"")</f>
        <v/>
      </c>
      <c r="BN651" s="141">
        <f>IFERROR(W651/X651,"")</f>
        <v/>
      </c>
      <c r="BO651" s="141">
        <f>IFERROR(AA651/AD651,"")</f>
        <v/>
      </c>
      <c r="BP651" s="141">
        <f>IFERROR(AB651/AD651,"")</f>
        <v/>
      </c>
      <c r="BQ651" s="141">
        <f>IFERROR(AC651/AD651,"")</f>
        <v/>
      </c>
      <c r="BR651" s="119" t="n">
        <v>3</v>
      </c>
      <c r="BS651" s="119" t="n">
        <v>4</v>
      </c>
      <c r="BT651" s="119" t="n">
        <v>4</v>
      </c>
      <c r="BU651" s="119" t="n"/>
      <c r="BV651" s="119" t="n"/>
      <c r="BW651" s="119" t="n"/>
      <c r="BX651" s="119" t="n"/>
      <c r="BY651" s="119" t="n"/>
      <c r="BZ651" s="119" t="inlineStr">
        <is>
          <t>Monthly Extra Hours</t>
        </is>
      </c>
      <c r="CA651" s="142" t="inlineStr">
        <is>
          <t>M55P</t>
        </is>
      </c>
      <c r="CB651" s="131" t="n">
        <v>1</v>
      </c>
      <c r="CC651" s="143">
        <f>IF(P651&gt;1,1,P651)*CB651</f>
        <v/>
      </c>
      <c r="CD651" s="143" t="n"/>
      <c r="CE651" s="222" t="n">
        <v>13528.36</v>
      </c>
      <c r="CF651" s="86" t="n"/>
      <c r="CG651" s="219" t="n">
        <v>14473.17073170732</v>
      </c>
      <c r="CH651" s="217">
        <f>IF(LOWER(T651)="ILS",12,1)*CG651/VLOOKUP($T651,CPC_USDConversion_xlTbl[[Currency2]:[Units/1 USD]],2,FALSE)</f>
        <v/>
      </c>
      <c r="CI651" s="225">
        <f>AF651</f>
        <v/>
      </c>
      <c r="CJ651" s="225">
        <f>IFERROR(CI651-CH651,"")</f>
        <v/>
      </c>
      <c r="CK651" s="140">
        <f>ROUND(AN651*CC651,-2)</f>
        <v/>
      </c>
      <c r="CL651" s="217">
        <f>CK651/VLOOKUP($T651,'USD Converstion'!$C$7:$D$174,2,FALSE)</f>
        <v/>
      </c>
      <c r="CM651" s="145">
        <f>IF(AD651&gt;X651,1,0)</f>
        <v/>
      </c>
      <c r="CN651" s="225">
        <f>IF(CM651&gt;0,AG651,0)</f>
        <v/>
      </c>
      <c r="CO651" s="225">
        <f>IF(CM651=0,0,AF651)</f>
        <v/>
      </c>
      <c r="CP651" s="146" t="n">
        <v>0</v>
      </c>
      <c r="CQ651" s="147" t="inlineStr">
        <is>
          <t>Regular</t>
        </is>
      </c>
      <c r="CR651" s="225">
        <f>AM651/VLOOKUP(T651,'USD Converstion'!$C$7:$D$174,2,FALSE)</f>
        <v/>
      </c>
      <c r="CS651" s="226">
        <f>AT651</f>
        <v/>
      </c>
      <c r="CT651" s="222" t="n">
        <v>0</v>
      </c>
      <c r="CU651" s="227" t="n"/>
      <c r="CV651" s="145">
        <f>IF(AX651&gt;0,1,0)</f>
        <v/>
      </c>
      <c r="CW651" s="145">
        <f>IF(AY651&gt;0,1,0)</f>
        <v/>
      </c>
      <c r="CX651" s="52" t="n">
        <v>0</v>
      </c>
      <c r="DM651">
        <f>IF(LOWER(T651)="ILS",12,1)*Y651/VLOOKUP($T651,CPC_USDConversion_xlTbl[[Currency2]:[Units/1 USD]],2,FALSE)</f>
        <v/>
      </c>
    </row>
    <row r="652">
      <c r="B652" s="113" t="n">
        <v>13309</v>
      </c>
      <c r="C652" s="113" t="n">
        <v>65461</v>
      </c>
      <c r="D652" s="113" t="n">
        <v>67807</v>
      </c>
      <c r="E652" s="114" t="inlineStr">
        <is>
          <t>Sonia Kashyap</t>
        </is>
      </c>
      <c r="F652" s="152" t="inlineStr">
        <is>
          <t>HR Partner</t>
        </is>
      </c>
      <c r="G652" s="113" t="inlineStr">
        <is>
          <t>HR Intl</t>
        </is>
      </c>
      <c r="H652" s="113" t="inlineStr">
        <is>
          <t>Yiftah Yoffe</t>
        </is>
      </c>
      <c r="I652" s="113" t="inlineStr">
        <is>
          <t>Yiftah Yoffe</t>
        </is>
      </c>
      <c r="J652" s="114" t="inlineStr">
        <is>
          <t>Yiftah Yoffe</t>
        </is>
      </c>
      <c r="K652" s="114" t="inlineStr">
        <is>
          <t>Yiftah Yoffe</t>
        </is>
      </c>
      <c r="L652" s="113" t="inlineStr">
        <is>
          <t>Human Resources</t>
        </is>
      </c>
      <c r="M652" s="115" t="n">
        <v>1</v>
      </c>
      <c r="N652" s="151">
        <f>LEFT(CA652,3)</f>
        <v/>
      </c>
      <c r="O652" s="216" t="n">
        <v>43528</v>
      </c>
      <c r="P652" s="118">
        <f>($D$5-O652)/365</f>
        <v/>
      </c>
      <c r="Q652" s="119">
        <f>Q652</f>
        <v/>
      </c>
      <c r="R652" s="52" t="n"/>
      <c r="S652" s="120" t="inlineStr">
        <is>
          <t>Great Britain</t>
        </is>
      </c>
      <c r="T652" s="120" t="inlineStr">
        <is>
          <t>GBP</t>
        </is>
      </c>
      <c r="U652" s="120" t="n">
        <v>84500</v>
      </c>
      <c r="V652" s="120" t="n"/>
      <c r="W652" s="120" t="n">
        <v>5261.904761904761</v>
      </c>
      <c r="X652" s="120">
        <f>W652+V652+U652</f>
        <v/>
      </c>
      <c r="Y652" s="121" t="n">
        <v>133900</v>
      </c>
      <c r="Z652" s="121" t="n"/>
      <c r="AA652" s="122" t="n"/>
      <c r="AB652" s="122" t="n"/>
      <c r="AC652" s="122" t="n"/>
      <c r="AD652" s="123">
        <f>AC652+AB652+AA652</f>
        <v/>
      </c>
      <c r="AE652" s="124">
        <f>IFERROR(AD652/X652-1,"")</f>
        <v/>
      </c>
      <c r="AF652" s="217">
        <f>IF(LOWER(T652)="ILS",12,1)*X652/VLOOKUP($T652,CPC_USDConversion_xlTbl[[Currency2]:[Units/1 USD]],2,FALSE)</f>
        <v/>
      </c>
      <c r="AG652" s="217">
        <f>IF(LOWER(T652)="ILS",12,1)*AD652/VLOOKUP($T652,CPC_USDConversion_xlTbl[[Currency2]:[Units/1 USD]],2,FALSE)</f>
        <v/>
      </c>
      <c r="AH652" s="126">
        <f>AF652/VLOOKUP($S652,'CP$'!$B$5:$D$74,2,FALSE)</f>
        <v/>
      </c>
      <c r="AI652" s="126">
        <f>AG652/VLOOKUP($S652,'CP$'!$B$5:$D$74,2,FALSE)</f>
        <v/>
      </c>
      <c r="AJ652" s="52" t="n"/>
      <c r="AK652" s="127" t="inlineStr">
        <is>
          <t>Target Bonus</t>
        </is>
      </c>
      <c r="AL652" s="218" t="n">
        <v>4136.986301369863</v>
      </c>
      <c r="AM652" s="129" t="n">
        <v>5000</v>
      </c>
      <c r="AN652" s="121" t="n">
        <v>0</v>
      </c>
      <c r="AO652" s="130" t="n"/>
      <c r="AP652" s="131">
        <f>IFERROR(AO652/AM652,"")</f>
        <v/>
      </c>
      <c r="AQ652" s="219">
        <f>AO652*CC652</f>
        <v/>
      </c>
      <c r="AR652" s="219" t="n"/>
      <c r="AS652" s="220">
        <f>AQ652-AR652</f>
        <v/>
      </c>
      <c r="AT652" s="217">
        <f>AS652/VLOOKUP($T652,'USD Converstion'!$C$7:$D$174,2,FALSE)</f>
        <v/>
      </c>
      <c r="AU652" s="52" t="n"/>
      <c r="AV652" s="221" t="n">
        <v>43957</v>
      </c>
      <c r="AW652" s="222" t="n">
        <v>14665.76699029126</v>
      </c>
      <c r="AX652" s="222" t="n"/>
      <c r="AY652" s="223" t="n"/>
      <c r="AZ652" s="52" t="n"/>
      <c r="BA652" s="137" t="n"/>
      <c r="BB652" s="138" t="inlineStr">
        <is>
          <t xml:space="preserve"> </t>
        </is>
      </c>
      <c r="BC652" s="52" t="n"/>
      <c r="BD652" s="219" t="n">
        <v>60000</v>
      </c>
      <c r="BE652" s="219" t="n"/>
      <c r="BF652" s="219" t="n">
        <v>5000</v>
      </c>
      <c r="BG652" s="120">
        <f>BF652+BE652+BD652</f>
        <v/>
      </c>
      <c r="BH652" s="217">
        <f>IF(LOWER(T652)="ILS",12,1)*BG652/VLOOKUP($T652,CPC_USDConversion_xlTbl[[Currency2]:[Units/1 USD]],2,FALSE)</f>
        <v/>
      </c>
      <c r="BI652" s="224">
        <f>BH652/VLOOKUP($S652,'CP$'!$B$5:$D$74,2,FALSE)</f>
        <v/>
      </c>
      <c r="BJ652" s="140" t="n">
        <v>45000</v>
      </c>
      <c r="BK652" s="140" t="n">
        <v>67000</v>
      </c>
      <c r="BL652" s="141">
        <f>IFERROR(U652/X652,"")</f>
        <v/>
      </c>
      <c r="BM652" s="141">
        <f>IFERROR(V652/X652,"")</f>
        <v/>
      </c>
      <c r="BN652" s="141">
        <f>IFERROR(W652/X652,"")</f>
        <v/>
      </c>
      <c r="BO652" s="141">
        <f>IFERROR(AA652/AD652,"")</f>
        <v/>
      </c>
      <c r="BP652" s="141">
        <f>IFERROR(AB652/AD652,"")</f>
        <v/>
      </c>
      <c r="BQ652" s="141">
        <f>IFERROR(AC652/AD652,"")</f>
        <v/>
      </c>
      <c r="BR652" s="119" t="n"/>
      <c r="BS652" s="119" t="n"/>
      <c r="BT652" s="119" t="n"/>
      <c r="BU652" s="119" t="n">
        <v>5</v>
      </c>
      <c r="BV652" s="119" t="n"/>
      <c r="BW652" s="119" t="n"/>
      <c r="BX652" s="119" t="n"/>
      <c r="BY652" s="119" t="n"/>
      <c r="BZ652" s="119" t="inlineStr">
        <is>
          <t>Employee</t>
        </is>
      </c>
      <c r="CA652" s="142" t="inlineStr">
        <is>
          <t>P54P</t>
        </is>
      </c>
      <c r="CB652" s="131" t="n">
        <v>1</v>
      </c>
      <c r="CC652" s="143">
        <f>IF(P652&gt;1,1,P652)*CB652</f>
        <v/>
      </c>
      <c r="CD652" s="143" t="n"/>
      <c r="CE652" s="222" t="n">
        <v>16880.52</v>
      </c>
      <c r="CF652" s="86" t="n"/>
      <c r="CG652" s="219" t="n">
        <v>63614.63414634147</v>
      </c>
      <c r="CH652" s="217">
        <f>IF(LOWER(T652)="ILS",12,1)*CG652/VLOOKUP($T652,CPC_USDConversion_xlTbl[[Currency2]:[Units/1 USD]],2,FALSE)</f>
        <v/>
      </c>
      <c r="CI652" s="225">
        <f>AF652</f>
        <v/>
      </c>
      <c r="CJ652" s="225">
        <f>IFERROR(CI652-CH652,"")</f>
        <v/>
      </c>
      <c r="CK652" s="140">
        <f>ROUND(AN652*CC652,-2)</f>
        <v/>
      </c>
      <c r="CL652" s="217">
        <f>CK652/VLOOKUP($T652,'USD Converstion'!$C$7:$D$174,2,FALSE)</f>
        <v/>
      </c>
      <c r="CM652" s="145">
        <f>IF(AD652&gt;X652,1,0)</f>
        <v/>
      </c>
      <c r="CN652" s="225">
        <f>IF(CM652&gt;0,AG652,0)</f>
        <v/>
      </c>
      <c r="CO652" s="225">
        <f>IF(CM652=0,0,AF652)</f>
        <v/>
      </c>
      <c r="CP652" s="146" t="n">
        <v>0</v>
      </c>
      <c r="CQ652" s="147" t="inlineStr">
        <is>
          <t>Regular</t>
        </is>
      </c>
      <c r="CR652" s="225">
        <f>AM652/VLOOKUP(T652,'USD Converstion'!$C$7:$D$174,2,FALSE)</f>
        <v/>
      </c>
      <c r="CS652" s="226">
        <f>AT652</f>
        <v/>
      </c>
      <c r="CT652" s="222" t="n">
        <v>0</v>
      </c>
      <c r="CU652" s="227" t="n"/>
      <c r="CV652" s="145">
        <f>IF(AX652&gt;0,1,0)</f>
        <v/>
      </c>
      <c r="CW652" s="145">
        <f>IF(AY652&gt;0,1,0)</f>
        <v/>
      </c>
      <c r="CX652" s="52" t="n">
        <v>0</v>
      </c>
      <c r="DM652">
        <f>IF(LOWER(T652)="ILS",12,1)*Y652/VLOOKUP($T652,CPC_USDConversion_xlTbl[[Currency2]:[Units/1 USD]],2,FALSE)</f>
        <v/>
      </c>
    </row>
    <row r="653">
      <c r="B653" s="113" t="n">
        <v>136194</v>
      </c>
      <c r="C653" s="113" t="n">
        <v>40508</v>
      </c>
      <c r="D653" s="113" t="n">
        <v>46973</v>
      </c>
      <c r="E653" s="114" t="inlineStr">
        <is>
          <t>Stefan Roser</t>
        </is>
      </c>
      <c r="F653" s="152" t="inlineStr">
        <is>
          <t>Renewals Manager</t>
        </is>
      </c>
      <c r="G653" s="113" t="inlineStr">
        <is>
          <t>Renewals Business, Intl</t>
        </is>
      </c>
      <c r="H653" s="113" t="inlineStr">
        <is>
          <t>Adi Skoler</t>
        </is>
      </c>
      <c r="I653" s="113" t="inlineStr">
        <is>
          <t>Tal Payne</t>
        </is>
      </c>
      <c r="J653" s="114" t="inlineStr">
        <is>
          <t>Tal Payne</t>
        </is>
      </c>
      <c r="K653" s="114" t="inlineStr">
        <is>
          <t>Tal Payne</t>
        </is>
      </c>
      <c r="L653" s="113" t="inlineStr">
        <is>
          <t>Sales Operations</t>
        </is>
      </c>
      <c r="M653" s="115" t="n">
        <v>1</v>
      </c>
      <c r="N653" s="151">
        <f>LEFT(CA653,3)</f>
        <v/>
      </c>
      <c r="O653" s="216" t="n">
        <v>43577</v>
      </c>
      <c r="P653" s="118">
        <f>($D$5-O653)/365</f>
        <v/>
      </c>
      <c r="Q653" s="119">
        <f>Q653</f>
        <v/>
      </c>
      <c r="R653" s="52" t="n"/>
      <c r="S653" s="120" t="inlineStr">
        <is>
          <t>Israel</t>
        </is>
      </c>
      <c r="T653" s="120" t="inlineStr">
        <is>
          <t>ILS</t>
        </is>
      </c>
      <c r="U653" s="120" t="n">
        <v>24500</v>
      </c>
      <c r="V653" s="120" t="n">
        <v>2118.181818181818</v>
      </c>
      <c r="W653" s="120" t="n"/>
      <c r="X653" s="120">
        <f>W653+V653+U653</f>
        <v/>
      </c>
      <c r="Y653" s="121" t="n"/>
      <c r="Z653" s="121" t="n"/>
      <c r="AA653" s="122" t="n"/>
      <c r="AB653" s="122" t="n"/>
      <c r="AC653" s="122" t="n"/>
      <c r="AD653" s="123">
        <f>AC653+AB653+AA653</f>
        <v/>
      </c>
      <c r="AE653" s="124">
        <f>IFERROR(AD653/X653-1,"")</f>
        <v/>
      </c>
      <c r="AF653" s="217">
        <f>IF(LOWER(T653)="ILS",12,1)*X653/VLOOKUP($T653,CPC_USDConversion_xlTbl[[Currency2]:[Units/1 USD]],2,FALSE)</f>
        <v/>
      </c>
      <c r="AG653" s="217">
        <f>IF(LOWER(T653)="ILS",12,1)*AD653/VLOOKUP($T653,CPC_USDConversion_xlTbl[[Currency2]:[Units/1 USD]],2,FALSE)</f>
        <v/>
      </c>
      <c r="AH653" s="126">
        <f>AF653/VLOOKUP($S653,'CP$'!$B$5:$D$74,2,FALSE)</f>
        <v/>
      </c>
      <c r="AI653" s="126">
        <f>AG653/VLOOKUP($S653,'CP$'!$B$5:$D$74,2,FALSE)</f>
        <v/>
      </c>
      <c r="AJ653" s="52" t="n"/>
      <c r="AK653" s="127" t="inlineStr">
        <is>
          <t>Sales Variable</t>
        </is>
      </c>
      <c r="AL653" s="218" t="n"/>
      <c r="AM653" s="129" t="n"/>
      <c r="AN653" s="121" t="n"/>
      <c r="AO653" s="130" t="n"/>
      <c r="AP653" s="131">
        <f>IFERROR(AO653/AM653,"")</f>
        <v/>
      </c>
      <c r="AQ653" s="219">
        <f>AO653*CC653</f>
        <v/>
      </c>
      <c r="AR653" s="219" t="n"/>
      <c r="AS653" s="220">
        <f>AQ653-AR653</f>
        <v/>
      </c>
      <c r="AT653" s="217">
        <f>AS653/VLOOKUP($T653,'USD Converstion'!$C$7:$D$174,2,FALSE)</f>
        <v/>
      </c>
      <c r="AU653" s="52" t="n"/>
      <c r="AV653" s="221" t="n"/>
      <c r="AW653" s="222" t="n"/>
      <c r="AX653" s="222" t="n"/>
      <c r="AY653" s="223" t="n"/>
      <c r="AZ653" s="52" t="n"/>
      <c r="BA653" s="137" t="inlineStr">
        <is>
          <t>September, 2021 - End Assignment change to Monthly Extra Hours</t>
        </is>
      </c>
      <c r="BB653" s="138" t="inlineStr">
        <is>
          <t xml:space="preserve"> </t>
        </is>
      </c>
      <c r="BC653" s="52" t="n"/>
      <c r="BD653" s="219" t="n"/>
      <c r="BE653" s="219" t="n"/>
      <c r="BF653" s="219" t="n"/>
      <c r="BG653" s="120">
        <f>BF653+BE653+BD653</f>
        <v/>
      </c>
      <c r="BH653" s="217">
        <f>IF(LOWER(T653)="ILS",12,1)*BG653/VLOOKUP($T653,CPC_USDConversion_xlTbl[[Currency2]:[Units/1 USD]],2,FALSE)</f>
        <v/>
      </c>
      <c r="BI653" s="224">
        <f>BH653/VLOOKUP($S653,'CP$'!$B$5:$D$74,2,FALSE)</f>
        <v/>
      </c>
      <c r="BJ653" s="140" t="n">
        <v>10000</v>
      </c>
      <c r="BK653" s="140" t="n">
        <v>15500</v>
      </c>
      <c r="BL653" s="141">
        <f>IFERROR(U653/X653,"")</f>
        <v/>
      </c>
      <c r="BM653" s="141">
        <f>IFERROR(V653/X653,"")</f>
        <v/>
      </c>
      <c r="BN653" s="141">
        <f>IFERROR(W653/X653,"")</f>
        <v/>
      </c>
      <c r="BO653" s="141">
        <f>IFERROR(AA653/AD653,"")</f>
        <v/>
      </c>
      <c r="BP653" s="141">
        <f>IFERROR(AB653/AD653,"")</f>
        <v/>
      </c>
      <c r="BQ653" s="141">
        <f>IFERROR(AC653/AD653,"")</f>
        <v/>
      </c>
      <c r="BR653" s="119" t="n">
        <v>2</v>
      </c>
      <c r="BS653" s="119" t="n">
        <v>2</v>
      </c>
      <c r="BT653" s="119" t="n">
        <v>3</v>
      </c>
      <c r="BU653" s="119" t="n"/>
      <c r="BV653" s="119" t="n"/>
      <c r="BW653" s="119" t="n"/>
      <c r="BX653" s="119" t="n"/>
      <c r="BY653" s="119" t="n"/>
      <c r="BZ653" s="119" t="inlineStr">
        <is>
          <t>Monthly Extra Hours</t>
        </is>
      </c>
      <c r="CA653" s="142" t="inlineStr">
        <is>
          <t>M65P</t>
        </is>
      </c>
      <c r="CB653" s="131" t="n">
        <v>1</v>
      </c>
      <c r="CC653" s="143">
        <f>IF(P653&gt;1,1,P653)*CB653</f>
        <v/>
      </c>
      <c r="CD653" s="143" t="n"/>
      <c r="CE653" s="222" t="n"/>
      <c r="CF653" s="86" t="n"/>
      <c r="CG653" s="219" t="n">
        <v>13858.53658536585</v>
      </c>
      <c r="CH653" s="217">
        <f>IF(LOWER(T653)="ILS",12,1)*CG653/VLOOKUP($T653,CPC_USDConversion_xlTbl[[Currency2]:[Units/1 USD]],2,FALSE)</f>
        <v/>
      </c>
      <c r="CI653" s="225">
        <f>AF653</f>
        <v/>
      </c>
      <c r="CJ653" s="225">
        <f>IFERROR(CI653-CH653,"")</f>
        <v/>
      </c>
      <c r="CK653" s="140">
        <f>ROUND(AN653*CC653,-2)</f>
        <v/>
      </c>
      <c r="CL653" s="217">
        <f>CK653/VLOOKUP($T653,'USD Converstion'!$C$7:$D$174,2,FALSE)</f>
        <v/>
      </c>
      <c r="CM653" s="145">
        <f>IF(AD653&gt;X653,1,0)</f>
        <v/>
      </c>
      <c r="CN653" s="225">
        <f>IF(CM653&gt;0,AG653,0)</f>
        <v/>
      </c>
      <c r="CO653" s="225">
        <f>IF(CM653=0,0,AF653)</f>
        <v/>
      </c>
      <c r="CP653" s="146" t="n">
        <v>0</v>
      </c>
      <c r="CQ653" s="147" t="inlineStr">
        <is>
          <t>Regular</t>
        </is>
      </c>
      <c r="CR653" s="225">
        <f>AM653/VLOOKUP(T653,'USD Converstion'!$C$7:$D$174,2,FALSE)</f>
        <v/>
      </c>
      <c r="CS653" s="226">
        <f>AT653</f>
        <v/>
      </c>
      <c r="CT653" s="222" t="n">
        <v>0</v>
      </c>
      <c r="CU653" s="227" t="n"/>
      <c r="CV653" s="145">
        <f>IF(AX653&gt;0,1,0)</f>
        <v/>
      </c>
      <c r="CW653" s="145">
        <f>IF(AY653&gt;0,1,0)</f>
        <v/>
      </c>
      <c r="CX653" s="52" t="n">
        <v>0</v>
      </c>
      <c r="DM653">
        <f>IF(LOWER(T653)="ILS",12,1)*Y653/VLOOKUP($T653,CPC_USDConversion_xlTbl[[Currency2]:[Units/1 USD]],2,FALSE)</f>
        <v/>
      </c>
    </row>
    <row r="654">
      <c r="B654" s="113" t="n">
        <v>101015</v>
      </c>
      <c r="C654" s="113" t="n">
        <v>92160</v>
      </c>
      <c r="D654" s="113" t="n">
        <v>119112</v>
      </c>
      <c r="E654" s="114" t="inlineStr">
        <is>
          <t>Gizem Poslu Ovant</t>
        </is>
      </c>
      <c r="F654" s="152" t="inlineStr">
        <is>
          <t xml:space="preserve">Distribution Manager </t>
        </is>
      </c>
      <c r="G654" s="113" t="inlineStr">
        <is>
          <t>Turkey</t>
        </is>
      </c>
      <c r="H654" s="113" t="inlineStr">
        <is>
          <t>Hakan Erkan</t>
        </is>
      </c>
      <c r="I654" s="113" t="inlineStr">
        <is>
          <t>Yossi Ghez</t>
        </is>
      </c>
      <c r="J654" s="114" t="inlineStr">
        <is>
          <t>Bruno Darmon</t>
        </is>
      </c>
      <c r="K654" s="114" t="inlineStr">
        <is>
          <t>Bruno Darmon</t>
        </is>
      </c>
      <c r="L654" s="113" t="inlineStr">
        <is>
          <t>EMEA Sales</t>
        </is>
      </c>
      <c r="M654" s="115" t="n">
        <v>1</v>
      </c>
      <c r="N654" s="151">
        <f>LEFT(CA654,3)</f>
        <v/>
      </c>
      <c r="O654" s="216" t="n">
        <v>42583</v>
      </c>
      <c r="P654" s="118">
        <f>($D$5-O654)/365</f>
        <v/>
      </c>
      <c r="Q654" s="119">
        <f>Q654</f>
        <v/>
      </c>
      <c r="R654" s="52" t="n"/>
      <c r="S654" s="120" t="inlineStr">
        <is>
          <t>Turkey</t>
        </is>
      </c>
      <c r="T654" s="120" t="inlineStr">
        <is>
          <t>USD</t>
        </is>
      </c>
      <c r="U654" s="120" t="n">
        <v>65750</v>
      </c>
      <c r="V654" s="120" t="n">
        <v>17845.45454545454</v>
      </c>
      <c r="W654" s="120" t="n"/>
      <c r="X654" s="120">
        <f>W654+V654+U654</f>
        <v/>
      </c>
      <c r="Y654" s="121" t="n"/>
      <c r="Z654" s="121" t="n"/>
      <c r="AA654" s="122" t="n"/>
      <c r="AB654" s="122" t="n"/>
      <c r="AC654" s="122" t="n"/>
      <c r="AD654" s="123">
        <f>AC654+AB654+AA654</f>
        <v/>
      </c>
      <c r="AE654" s="124">
        <f>IFERROR(AD654/X654-1,"")</f>
        <v/>
      </c>
      <c r="AF654" s="217">
        <f>IF(LOWER(T654)="ILS",12,1)*X654/VLOOKUP($T654,CPC_USDConversion_xlTbl[[Currency2]:[Units/1 USD]],2,FALSE)</f>
        <v/>
      </c>
      <c r="AG654" s="217">
        <f>IF(LOWER(T654)="ILS",12,1)*AD654/VLOOKUP($T654,CPC_USDConversion_xlTbl[[Currency2]:[Units/1 USD]],2,FALSE)</f>
        <v/>
      </c>
      <c r="AH654" s="126">
        <f>AF654/VLOOKUP($S654,'CP$'!$B$5:$D$74,2,FALSE)</f>
        <v/>
      </c>
      <c r="AI654" s="126">
        <f>AG654/VLOOKUP($S654,'CP$'!$B$5:$D$74,2,FALSE)</f>
        <v/>
      </c>
      <c r="AJ654" s="52" t="n"/>
      <c r="AK654" s="127" t="inlineStr">
        <is>
          <t>Sales Variable</t>
        </is>
      </c>
      <c r="AL654" s="218" t="n"/>
      <c r="AM654" s="129" t="n"/>
      <c r="AN654" s="121" t="n"/>
      <c r="AO654" s="130" t="n"/>
      <c r="AP654" s="131">
        <f>IFERROR(AO654/AM654,"")</f>
        <v/>
      </c>
      <c r="AQ654" s="219">
        <f>AO654*CC654</f>
        <v/>
      </c>
      <c r="AR654" s="219" t="n"/>
      <c r="AS654" s="220">
        <f>AQ654-AR654</f>
        <v/>
      </c>
      <c r="AT654" s="217">
        <f>AS654/VLOOKUP($T654,'USD Converstion'!$C$7:$D$174,2,FALSE)</f>
        <v/>
      </c>
      <c r="AU654" s="52" t="n"/>
      <c r="AV654" s="221" t="n"/>
      <c r="AW654" s="222" t="n"/>
      <c r="AX654" s="222" t="n"/>
      <c r="AY654" s="223" t="n"/>
      <c r="AZ654" s="52" t="n"/>
      <c r="BA654" s="137" t="inlineStr">
        <is>
          <t>January, 2021 - Status change from % Employment:66, Employment Status:PTE to % Employment:100, Employment Status:Employee || November, 2020 - Organization change from Yearly Salary:196350, Yearly Commission:84150, Total Compensation:280500 to Yearly Salary:315000, Yearly Commission:135000, Total Compensation:450000 || May, 2020 - Compensation change from Yearly Salary:196350, Yearly Commission:84150, Total Compensation:280500 to Yearly Salary:178500, Yearly Commission:76500, Total Compensation:255000</t>
        </is>
      </c>
      <c r="BB654" s="138" t="inlineStr">
        <is>
          <t xml:space="preserve"> </t>
        </is>
      </c>
      <c r="BC654" s="52" t="n"/>
      <c r="BD654" s="219" t="n">
        <v>25500</v>
      </c>
      <c r="BE654" s="219" t="n">
        <v>10928.57142857143</v>
      </c>
      <c r="BF654" s="219" t="n"/>
      <c r="BG654" s="120">
        <f>BF654+BE654+BD654</f>
        <v/>
      </c>
      <c r="BH654" s="217">
        <f>IF(LOWER(T654)="ILS",12,1)*BG654/VLOOKUP($T654,CPC_USDConversion_xlTbl[[Currency2]:[Units/1 USD]],2,FALSE)</f>
        <v/>
      </c>
      <c r="BI654" s="224">
        <f>BH654/VLOOKUP($S654,'CP$'!$B$5:$D$74,2,FALSE)</f>
        <v/>
      </c>
      <c r="BJ654" s="140" t="n">
        <v>71000</v>
      </c>
      <c r="BK654" s="140" t="n">
        <v>115000</v>
      </c>
      <c r="BL654" s="141">
        <f>IFERROR(U654/X654,"")</f>
        <v/>
      </c>
      <c r="BM654" s="141">
        <f>IFERROR(V654/X654,"")</f>
        <v/>
      </c>
      <c r="BN654" s="141">
        <f>IFERROR(W654/X654,"")</f>
        <v/>
      </c>
      <c r="BO654" s="141">
        <f>IFERROR(AA654/AD654,"")</f>
        <v/>
      </c>
      <c r="BP654" s="141">
        <f>IFERROR(AB654/AD654,"")</f>
        <v/>
      </c>
      <c r="BQ654" s="141">
        <f>IFERROR(AC654/AD654,"")</f>
        <v/>
      </c>
      <c r="BR654" s="119" t="n">
        <v>3</v>
      </c>
      <c r="BS654" s="119" t="n">
        <v>3</v>
      </c>
      <c r="BT654" s="119" t="n">
        <v>3</v>
      </c>
      <c r="BU654" s="119" t="n"/>
      <c r="BV654" s="119" t="n"/>
      <c r="BW654" s="119" t="n"/>
      <c r="BX654" s="119" t="n"/>
      <c r="BY654" s="119" t="n"/>
      <c r="BZ654" s="119" t="inlineStr">
        <is>
          <t>Employee</t>
        </is>
      </c>
      <c r="CA654" s="142" t="inlineStr">
        <is>
          <t>S51P</t>
        </is>
      </c>
      <c r="CB654" s="131" t="n">
        <v>0.66</v>
      </c>
      <c r="CC654" s="143">
        <f>IF(P654&gt;1,1,P654)*CB654</f>
        <v/>
      </c>
      <c r="CD654" s="143" t="n"/>
      <c r="CE654" s="222" t="n"/>
      <c r="CF654" s="86" t="n"/>
      <c r="CG654" s="219" t="n">
        <v>39294.07665505227</v>
      </c>
      <c r="CH654" s="217">
        <f>IF(LOWER(T654)="ILS",12,1)*CG654/VLOOKUP($T654,CPC_USDConversion_xlTbl[[Currency2]:[Units/1 USD]],2,FALSE)</f>
        <v/>
      </c>
      <c r="CI654" s="225">
        <f>AF654</f>
        <v/>
      </c>
      <c r="CJ654" s="225">
        <f>IFERROR(CI654-CH654,"")</f>
        <v/>
      </c>
      <c r="CK654" s="140">
        <f>ROUND(AN654*CC654,-2)</f>
        <v/>
      </c>
      <c r="CL654" s="217">
        <f>CK654/VLOOKUP($T654,'USD Converstion'!$C$7:$D$174,2,FALSE)</f>
        <v/>
      </c>
      <c r="CM654" s="145">
        <f>IF(AD654&gt;X654,1,0)</f>
        <v/>
      </c>
      <c r="CN654" s="225">
        <f>IF(CM654&gt;0,AG654,0)</f>
        <v/>
      </c>
      <c r="CO654" s="225">
        <f>IF(CM654=0,0,AF654)</f>
        <v/>
      </c>
      <c r="CP654" s="146" t="n">
        <v>0</v>
      </c>
      <c r="CQ654" s="147" t="inlineStr">
        <is>
          <t>Regular</t>
        </is>
      </c>
      <c r="CR654" s="225">
        <f>AM654/VLOOKUP(T654,'USD Converstion'!$C$7:$D$174,2,FALSE)</f>
        <v/>
      </c>
      <c r="CS654" s="226">
        <f>AT654</f>
        <v/>
      </c>
      <c r="CT654" s="222" t="n">
        <v>0</v>
      </c>
      <c r="CU654" s="227" t="n"/>
      <c r="CV654" s="145">
        <f>IF(AX654&gt;0,1,0)</f>
        <v/>
      </c>
      <c r="CW654" s="145">
        <f>IF(AY654&gt;0,1,0)</f>
        <v/>
      </c>
      <c r="CX654" s="52" t="n">
        <v>0</v>
      </c>
      <c r="DM654">
        <f>IF(LOWER(T654)="ILS",12,1)*Y654/VLOOKUP($T654,CPC_USDConversion_xlTbl[[Currency2]:[Units/1 USD]],2,FALSE)</f>
        <v/>
      </c>
    </row>
    <row r="655">
      <c r="B655" s="113" t="n">
        <v>123810</v>
      </c>
      <c r="C655" s="113" t="n">
        <v>61323</v>
      </c>
      <c r="D655" s="113" t="n">
        <v>66249</v>
      </c>
      <c r="E655" s="114" t="inlineStr">
        <is>
          <t>Avi Marek</t>
        </is>
      </c>
      <c r="F655" s="152" t="inlineStr">
        <is>
          <t>Channel Account Manager</t>
        </is>
      </c>
      <c r="G655" s="113" t="inlineStr">
        <is>
          <t>Israel Sales</t>
        </is>
      </c>
      <c r="H655" s="113" t="inlineStr">
        <is>
          <t>Lior Goldgraber</t>
        </is>
      </c>
      <c r="I655" s="113" t="inlineStr">
        <is>
          <t>Yossi Ghez</t>
        </is>
      </c>
      <c r="J655" s="114" t="inlineStr">
        <is>
          <t>Bruno Darmon</t>
        </is>
      </c>
      <c r="K655" s="114" t="inlineStr">
        <is>
          <t>Bruno Darmon</t>
        </is>
      </c>
      <c r="L655" s="113" t="inlineStr">
        <is>
          <t>EMEA Sales</t>
        </is>
      </c>
      <c r="M655" s="115" t="n">
        <v>1</v>
      </c>
      <c r="N655" s="151">
        <f>LEFT(CA655,3)</f>
        <v/>
      </c>
      <c r="O655" s="216" t="n">
        <v>43654</v>
      </c>
      <c r="P655" s="118">
        <f>($D$5-O655)/365</f>
        <v/>
      </c>
      <c r="Q655" s="119">
        <f>Q655</f>
        <v/>
      </c>
      <c r="R655" s="52" t="n"/>
      <c r="S655" s="120" t="inlineStr">
        <is>
          <t>Israel</t>
        </is>
      </c>
      <c r="T655" s="120" t="inlineStr">
        <is>
          <t>ILS</t>
        </is>
      </c>
      <c r="U655" s="120" t="n">
        <v>43625</v>
      </c>
      <c r="V655" s="120" t="n">
        <v>10936.36363636364</v>
      </c>
      <c r="W655" s="120" t="n"/>
      <c r="X655" s="120">
        <f>W655+V655+U655</f>
        <v/>
      </c>
      <c r="Y655" s="121" t="n"/>
      <c r="Z655" s="121" t="n"/>
      <c r="AA655" s="122" t="n"/>
      <c r="AB655" s="122" t="n"/>
      <c r="AC655" s="122" t="n"/>
      <c r="AD655" s="123">
        <f>AC655+AB655+AA655</f>
        <v/>
      </c>
      <c r="AE655" s="124">
        <f>IFERROR(AD655/X655-1,"")</f>
        <v/>
      </c>
      <c r="AF655" s="217">
        <f>IF(LOWER(T655)="ILS",12,1)*X655/VLOOKUP($T655,CPC_USDConversion_xlTbl[[Currency2]:[Units/1 USD]],2,FALSE)</f>
        <v/>
      </c>
      <c r="AG655" s="217">
        <f>IF(LOWER(T655)="ILS",12,1)*AD655/VLOOKUP($T655,CPC_USDConversion_xlTbl[[Currency2]:[Units/1 USD]],2,FALSE)</f>
        <v/>
      </c>
      <c r="AH655" s="126">
        <f>AF655/VLOOKUP($S655,'CP$'!$B$5:$D$74,2,FALSE)</f>
        <v/>
      </c>
      <c r="AI655" s="126">
        <f>AG655/VLOOKUP($S655,'CP$'!$B$5:$D$74,2,FALSE)</f>
        <v/>
      </c>
      <c r="AJ655" s="52" t="n"/>
      <c r="AK655" s="127" t="inlineStr">
        <is>
          <t>Sales Variable</t>
        </is>
      </c>
      <c r="AL655" s="218" t="n"/>
      <c r="AM655" s="129" t="n"/>
      <c r="AN655" s="121" t="n"/>
      <c r="AO655" s="130" t="n"/>
      <c r="AP655" s="131">
        <f>IFERROR(AO655/AM655,"")</f>
        <v/>
      </c>
      <c r="AQ655" s="219">
        <f>AO655*CC655</f>
        <v/>
      </c>
      <c r="AR655" s="219" t="n"/>
      <c r="AS655" s="220">
        <f>AQ655-AR655</f>
        <v/>
      </c>
      <c r="AT655" s="217">
        <f>AS655/VLOOKUP($T655,'USD Converstion'!$C$7:$D$174,2,FALSE)</f>
        <v/>
      </c>
      <c r="AU655" s="52" t="n"/>
      <c r="AV655" s="221" t="n"/>
      <c r="AW655" s="222" t="n"/>
      <c r="AX655" s="222" t="n"/>
      <c r="AY655" s="223" t="n"/>
      <c r="AZ655" s="52" t="n"/>
      <c r="BA655" s="137" t="n"/>
      <c r="BB655" s="138" t="inlineStr">
        <is>
          <t xml:space="preserve"> </t>
        </is>
      </c>
      <c r="BC655" s="52" t="n"/>
      <c r="BD655" s="219" t="n"/>
      <c r="BE655" s="219" t="n"/>
      <c r="BF655" s="219" t="n"/>
      <c r="BG655" s="120">
        <f>BF655+BE655+BD655</f>
        <v/>
      </c>
      <c r="BH655" s="217">
        <f>IF(LOWER(T655)="ILS",12,1)*BG655/VLOOKUP($T655,CPC_USDConversion_xlTbl[[Currency2]:[Units/1 USD]],2,FALSE)</f>
        <v/>
      </c>
      <c r="BI655" s="224">
        <f>BH655/VLOOKUP($S655,'CP$'!$B$5:$D$74,2,FALSE)</f>
        <v/>
      </c>
      <c r="BJ655" s="140" t="n">
        <v>32000</v>
      </c>
      <c r="BK655" s="140" t="n">
        <v>48000</v>
      </c>
      <c r="BL655" s="141">
        <f>IFERROR(U655/X655,"")</f>
        <v/>
      </c>
      <c r="BM655" s="141">
        <f>IFERROR(V655/X655,"")</f>
        <v/>
      </c>
      <c r="BN655" s="141">
        <f>IFERROR(W655/X655,"")</f>
        <v/>
      </c>
      <c r="BO655" s="141">
        <f>IFERROR(AA655/AD655,"")</f>
        <v/>
      </c>
      <c r="BP655" s="141">
        <f>IFERROR(AB655/AD655,"")</f>
        <v/>
      </c>
      <c r="BQ655" s="141">
        <f>IFERROR(AC655/AD655,"")</f>
        <v/>
      </c>
      <c r="BR655" s="119" t="n"/>
      <c r="BS655" s="119" t="n">
        <v>3</v>
      </c>
      <c r="BT655" s="119" t="n">
        <v>3</v>
      </c>
      <c r="BU655" s="119" t="n"/>
      <c r="BV655" s="119" t="n"/>
      <c r="BW655" s="119" t="n"/>
      <c r="BX655" s="119" t="n"/>
      <c r="BY655" s="119" t="n"/>
      <c r="BZ655" s="119" t="inlineStr">
        <is>
          <t>Employee</t>
        </is>
      </c>
      <c r="CA655" s="142" t="inlineStr">
        <is>
          <t>S41P</t>
        </is>
      </c>
      <c r="CB655" s="131" t="n">
        <v>1</v>
      </c>
      <c r="CC655" s="143">
        <f>IF(P655&gt;1,1,P655)*CB655</f>
        <v/>
      </c>
      <c r="CD655" s="143" t="n"/>
      <c r="CE655" s="222" t="n"/>
      <c r="CF655" s="86" t="n"/>
      <c r="CG655" s="219" t="n">
        <v>38248.78048780488</v>
      </c>
      <c r="CH655" s="217">
        <f>IF(LOWER(T655)="ILS",12,1)*CG655/VLOOKUP($T655,CPC_USDConversion_xlTbl[[Currency2]:[Units/1 USD]],2,FALSE)</f>
        <v/>
      </c>
      <c r="CI655" s="225">
        <f>AF655</f>
        <v/>
      </c>
      <c r="CJ655" s="225">
        <f>IFERROR(CI655-CH655,"")</f>
        <v/>
      </c>
      <c r="CK655" s="140">
        <f>ROUND(AN655*CC655,-2)</f>
        <v/>
      </c>
      <c r="CL655" s="217">
        <f>CK655/VLOOKUP($T655,'USD Converstion'!$C$7:$D$174,2,FALSE)</f>
        <v/>
      </c>
      <c r="CM655" s="145">
        <f>IF(AD655&gt;X655,1,0)</f>
        <v/>
      </c>
      <c r="CN655" s="225">
        <f>IF(CM655&gt;0,AG655,0)</f>
        <v/>
      </c>
      <c r="CO655" s="225">
        <f>IF(CM655=0,0,AF655)</f>
        <v/>
      </c>
      <c r="CP655" s="146" t="n">
        <v>0</v>
      </c>
      <c r="CQ655" s="147" t="inlineStr">
        <is>
          <t>Regular</t>
        </is>
      </c>
      <c r="CR655" s="225">
        <f>AM655/VLOOKUP(T655,'USD Converstion'!$C$7:$D$174,2,FALSE)</f>
        <v/>
      </c>
      <c r="CS655" s="226">
        <f>AT655</f>
        <v/>
      </c>
      <c r="CT655" s="222" t="n">
        <v>0</v>
      </c>
      <c r="CU655" s="227" t="n"/>
      <c r="CV655" s="145">
        <f>IF(AX655&gt;0,1,0)</f>
        <v/>
      </c>
      <c r="CW655" s="145">
        <f>IF(AY655&gt;0,1,0)</f>
        <v/>
      </c>
      <c r="CX655" s="52" t="n">
        <v>0</v>
      </c>
      <c r="DM655">
        <f>IF(LOWER(T655)="ILS",12,1)*Y655/VLOOKUP($T655,CPC_USDConversion_xlTbl[[Currency2]:[Units/1 USD]],2,FALSE)</f>
        <v/>
      </c>
    </row>
    <row r="656">
      <c r="B656" s="113" t="n">
        <v>108911</v>
      </c>
      <c r="C656" s="113" t="n">
        <v>40703</v>
      </c>
      <c r="D656" s="113" t="n">
        <v>119574</v>
      </c>
      <c r="E656" s="114" t="inlineStr">
        <is>
          <t>Baruch Siman Tov</t>
        </is>
      </c>
      <c r="F656" s="152" t="inlineStr">
        <is>
          <t>Major Account Manager</t>
        </is>
      </c>
      <c r="G656" s="113" t="inlineStr">
        <is>
          <t>Israel Sales</t>
        </is>
      </c>
      <c r="H656" s="113" t="inlineStr">
        <is>
          <t>Lior Goldgraber</t>
        </is>
      </c>
      <c r="I656" s="113" t="inlineStr">
        <is>
          <t>Yossi Ghez</t>
        </is>
      </c>
      <c r="J656" s="114" t="inlineStr">
        <is>
          <t>Bruno Darmon</t>
        </is>
      </c>
      <c r="K656" s="114" t="inlineStr">
        <is>
          <t>Bruno Darmon</t>
        </is>
      </c>
      <c r="L656" s="113" t="inlineStr">
        <is>
          <t>EMEA Sales</t>
        </is>
      </c>
      <c r="M656" s="115" t="n">
        <v>1</v>
      </c>
      <c r="N656" s="151">
        <f>LEFT(CA656,3)</f>
        <v/>
      </c>
      <c r="O656" s="216" t="n">
        <v>43220</v>
      </c>
      <c r="P656" s="118">
        <f>($D$5-O656)/365</f>
        <v/>
      </c>
      <c r="Q656" s="119">
        <f>Q656</f>
        <v/>
      </c>
      <c r="R656" s="52" t="n"/>
      <c r="S656" s="120" t="inlineStr">
        <is>
          <t>Israel</t>
        </is>
      </c>
      <c r="T656" s="120" t="inlineStr">
        <is>
          <t>ILS</t>
        </is>
      </c>
      <c r="U656" s="120" t="n">
        <v>40237.5</v>
      </c>
      <c r="V656" s="120" t="n">
        <v>11536.36363636364</v>
      </c>
      <c r="W656" s="120" t="n"/>
      <c r="X656" s="120">
        <f>W656+V656+U656</f>
        <v/>
      </c>
      <c r="Y656" s="121" t="n"/>
      <c r="Z656" s="121" t="n"/>
      <c r="AA656" s="122" t="n"/>
      <c r="AB656" s="122" t="n"/>
      <c r="AC656" s="122" t="n"/>
      <c r="AD656" s="123">
        <f>AC656+AB656+AA656</f>
        <v/>
      </c>
      <c r="AE656" s="124">
        <f>IFERROR(AD656/X656-1,"")</f>
        <v/>
      </c>
      <c r="AF656" s="217">
        <f>IF(LOWER(T656)="ILS",12,1)*X656/VLOOKUP($T656,CPC_USDConversion_xlTbl[[Currency2]:[Units/1 USD]],2,FALSE)</f>
        <v/>
      </c>
      <c r="AG656" s="217">
        <f>IF(LOWER(T656)="ILS",12,1)*AD656/VLOOKUP($T656,CPC_USDConversion_xlTbl[[Currency2]:[Units/1 USD]],2,FALSE)</f>
        <v/>
      </c>
      <c r="AH656" s="126">
        <f>AF656/VLOOKUP($S656,'CP$'!$B$5:$D$74,2,FALSE)</f>
        <v/>
      </c>
      <c r="AI656" s="126">
        <f>AG656/VLOOKUP($S656,'CP$'!$B$5:$D$74,2,FALSE)</f>
        <v/>
      </c>
      <c r="AJ656" s="52" t="n"/>
      <c r="AK656" s="127" t="inlineStr">
        <is>
          <t>Sales Variable</t>
        </is>
      </c>
      <c r="AL656" s="218" t="n"/>
      <c r="AM656" s="129" t="n"/>
      <c r="AN656" s="121" t="n"/>
      <c r="AO656" s="130" t="n"/>
      <c r="AP656" s="131">
        <f>IFERROR(AO656/AM656,"")</f>
        <v/>
      </c>
      <c r="AQ656" s="219">
        <f>AO656*CC656</f>
        <v/>
      </c>
      <c r="AR656" s="219" t="n"/>
      <c r="AS656" s="220">
        <f>AQ656-AR656</f>
        <v/>
      </c>
      <c r="AT656" s="217">
        <f>AS656/VLOOKUP($T656,'USD Converstion'!$C$7:$D$174,2,FALSE)</f>
        <v/>
      </c>
      <c r="AU656" s="52" t="n"/>
      <c r="AV656" s="221" t="n">
        <v>43615</v>
      </c>
      <c r="AW656" s="222" t="n">
        <v>19547.55339805825</v>
      </c>
      <c r="AX656" s="222" t="n"/>
      <c r="AY656" s="223" t="n"/>
      <c r="AZ656" s="52" t="n"/>
      <c r="BA656" s="137" t="n"/>
      <c r="BB656" s="138" t="inlineStr">
        <is>
          <t xml:space="preserve"> </t>
        </is>
      </c>
      <c r="BC656" s="52" t="n"/>
      <c r="BD656" s="219" t="n">
        <v>23875</v>
      </c>
      <c r="BE656" s="219" t="n">
        <v>12000</v>
      </c>
      <c r="BF656" s="219" t="n"/>
      <c r="BG656" s="120">
        <f>BF656+BE656+BD656</f>
        <v/>
      </c>
      <c r="BH656" s="217">
        <f>IF(LOWER(T656)="ILS",12,1)*BG656/VLOOKUP($T656,CPC_USDConversion_xlTbl[[Currency2]:[Units/1 USD]],2,FALSE)</f>
        <v/>
      </c>
      <c r="BI656" s="224">
        <f>BH656/VLOOKUP($S656,'CP$'!$B$5:$D$74,2,FALSE)</f>
        <v/>
      </c>
      <c r="BJ656" s="140" t="n">
        <v>27000</v>
      </c>
      <c r="BK656" s="140" t="n">
        <v>41000</v>
      </c>
      <c r="BL656" s="141">
        <f>IFERROR(U656/X656,"")</f>
        <v/>
      </c>
      <c r="BM656" s="141">
        <f>IFERROR(V656/X656,"")</f>
        <v/>
      </c>
      <c r="BN656" s="141">
        <f>IFERROR(W656/X656,"")</f>
        <v/>
      </c>
      <c r="BO656" s="141">
        <f>IFERROR(AA656/AD656,"")</f>
        <v/>
      </c>
      <c r="BP656" s="141">
        <f>IFERROR(AB656/AD656,"")</f>
        <v/>
      </c>
      <c r="BQ656" s="141">
        <f>IFERROR(AC656/AD656,"")</f>
        <v/>
      </c>
      <c r="BR656" s="119" t="n">
        <v>3</v>
      </c>
      <c r="BS656" s="119" t="n">
        <v>3</v>
      </c>
      <c r="BT656" s="119" t="n">
        <v>3</v>
      </c>
      <c r="BU656" s="119" t="n"/>
      <c r="BV656" s="119" t="n"/>
      <c r="BW656" s="119" t="n"/>
      <c r="BX656" s="119" t="n"/>
      <c r="BY656" s="119" t="n"/>
      <c r="BZ656" s="119" t="inlineStr">
        <is>
          <t>Employee</t>
        </is>
      </c>
      <c r="CA656" s="142" t="inlineStr">
        <is>
          <t>S53P</t>
        </is>
      </c>
      <c r="CB656" s="131" t="n">
        <v>1</v>
      </c>
      <c r="CC656" s="143">
        <f>IF(P656&gt;1,1,P656)*CB656</f>
        <v/>
      </c>
      <c r="CD656" s="143" t="n"/>
      <c r="CE656" s="222" t="n">
        <v>34120.2</v>
      </c>
      <c r="CF656" s="86" t="n"/>
      <c r="CG656" s="219" t="n">
        <v>36248.78048780488</v>
      </c>
      <c r="CH656" s="217">
        <f>IF(LOWER(T656)="ILS",12,1)*CG656/VLOOKUP($T656,CPC_USDConversion_xlTbl[[Currency2]:[Units/1 USD]],2,FALSE)</f>
        <v/>
      </c>
      <c r="CI656" s="225">
        <f>AF656</f>
        <v/>
      </c>
      <c r="CJ656" s="225">
        <f>IFERROR(CI656-CH656,"")</f>
        <v/>
      </c>
      <c r="CK656" s="140">
        <f>ROUND(AN656*CC656,-2)</f>
        <v/>
      </c>
      <c r="CL656" s="217">
        <f>CK656/VLOOKUP($T656,'USD Converstion'!$C$7:$D$174,2,FALSE)</f>
        <v/>
      </c>
      <c r="CM656" s="145">
        <f>IF(AD656&gt;X656,1,0)</f>
        <v/>
      </c>
      <c r="CN656" s="225">
        <f>IF(CM656&gt;0,AG656,0)</f>
        <v/>
      </c>
      <c r="CO656" s="225">
        <f>IF(CM656=0,0,AF656)</f>
        <v/>
      </c>
      <c r="CP656" s="146" t="n">
        <v>0</v>
      </c>
      <c r="CQ656" s="147" t="inlineStr">
        <is>
          <t>Regular</t>
        </is>
      </c>
      <c r="CR656" s="225">
        <f>AM656/VLOOKUP(T656,'USD Converstion'!$C$7:$D$174,2,FALSE)</f>
        <v/>
      </c>
      <c r="CS656" s="226">
        <f>AT656</f>
        <v/>
      </c>
      <c r="CT656" s="222" t="n">
        <v>0</v>
      </c>
      <c r="CU656" s="227" t="n"/>
      <c r="CV656" s="145">
        <f>IF(AX656&gt;0,1,0)</f>
        <v/>
      </c>
      <c r="CW656" s="145">
        <f>IF(AY656&gt;0,1,0)</f>
        <v/>
      </c>
      <c r="CX656" s="52" t="n">
        <v>0</v>
      </c>
      <c r="DM656">
        <f>IF(LOWER(T656)="ILS",12,1)*Y656/VLOOKUP($T656,CPC_USDConversion_xlTbl[[Currency2]:[Units/1 USD]],2,FALSE)</f>
        <v/>
      </c>
    </row>
    <row r="657">
      <c r="B657" s="113" t="n">
        <v>135481</v>
      </c>
      <c r="C657" s="113" t="n">
        <v>63246</v>
      </c>
      <c r="D657" s="113" t="n">
        <v>53514</v>
      </c>
      <c r="E657" s="114" t="inlineStr">
        <is>
          <t>Biji Badar</t>
        </is>
      </c>
      <c r="F657" s="152" t="inlineStr">
        <is>
          <t>Major Account Manager</t>
        </is>
      </c>
      <c r="G657" s="113" t="inlineStr">
        <is>
          <t>Middle East Sales Mgmt</t>
        </is>
      </c>
      <c r="H657" s="113" t="inlineStr">
        <is>
          <t>Yossi Ghez</t>
        </is>
      </c>
      <c r="I657" s="113" t="inlineStr">
        <is>
          <t>Yossi Ghez</t>
        </is>
      </c>
      <c r="J657" s="114" t="inlineStr">
        <is>
          <t>Bruno Darmon</t>
        </is>
      </c>
      <c r="K657" s="114" t="inlineStr">
        <is>
          <t>Bruno Darmon</t>
        </is>
      </c>
      <c r="L657" s="113" t="inlineStr">
        <is>
          <t>EMEA Sales</t>
        </is>
      </c>
      <c r="M657" s="115" t="n">
        <v>1</v>
      </c>
      <c r="N657" s="151">
        <f>LEFT(CA657,3)</f>
        <v/>
      </c>
      <c r="O657" s="216" t="n">
        <v>43976</v>
      </c>
      <c r="P657" s="118">
        <f>($D$5-O657)/365</f>
        <v/>
      </c>
      <c r="Q657" s="119">
        <f>Q657</f>
        <v/>
      </c>
      <c r="R657" s="52" t="n"/>
      <c r="S657" s="120" t="inlineStr">
        <is>
          <t>United Arab Emirates</t>
        </is>
      </c>
      <c r="T657" s="120" t="inlineStr">
        <is>
          <t>AED</t>
        </is>
      </c>
      <c r="U657" s="120" t="n">
        <v>429500</v>
      </c>
      <c r="V657" s="120" t="n">
        <v>203936.3636363636</v>
      </c>
      <c r="W657" s="120" t="n"/>
      <c r="X657" s="120">
        <f>W657+V657+U657</f>
        <v/>
      </c>
      <c r="Y657" s="121" t="n"/>
      <c r="Z657" s="121" t="n"/>
      <c r="AA657" s="122" t="n"/>
      <c r="AB657" s="122" t="n"/>
      <c r="AC657" s="122" t="n"/>
      <c r="AD657" s="123">
        <f>AC657+AB657+AA657</f>
        <v/>
      </c>
      <c r="AE657" s="124">
        <f>IFERROR(AD657/X657-1,"")</f>
        <v/>
      </c>
      <c r="AF657" s="217">
        <f>IF(LOWER(T657)="ILS",12,1)*X657/VLOOKUP($T657,CPC_USDConversion_xlTbl[[Currency2]:[Units/1 USD]],2,FALSE)</f>
        <v/>
      </c>
      <c r="AG657" s="217">
        <f>IF(LOWER(T657)="ILS",12,1)*AD657/VLOOKUP($T657,CPC_USDConversion_xlTbl[[Currency2]:[Units/1 USD]],2,FALSE)</f>
        <v/>
      </c>
      <c r="AH657" s="126">
        <f>AF657/VLOOKUP($S657,'CP$'!$B$5:$D$74,2,FALSE)</f>
        <v/>
      </c>
      <c r="AI657" s="126">
        <f>AG657/VLOOKUP($S657,'CP$'!$B$5:$D$74,2,FALSE)</f>
        <v/>
      </c>
      <c r="AJ657" s="52" t="n"/>
      <c r="AK657" s="127" t="inlineStr">
        <is>
          <t>Sales Variable</t>
        </is>
      </c>
      <c r="AL657" s="218" t="n"/>
      <c r="AM657" s="129" t="n"/>
      <c r="AN657" s="121" t="n"/>
      <c r="AO657" s="130" t="n"/>
      <c r="AP657" s="131">
        <f>IFERROR(AO657/AM657,"")</f>
        <v/>
      </c>
      <c r="AQ657" s="219">
        <f>AO657*CC657</f>
        <v/>
      </c>
      <c r="AR657" s="219" t="n"/>
      <c r="AS657" s="220">
        <f>AQ657-AR657</f>
        <v/>
      </c>
      <c r="AT657" s="217">
        <f>AS657/VLOOKUP($T657,'USD Converstion'!$C$7:$D$174,2,FALSE)</f>
        <v/>
      </c>
      <c r="AU657" s="52" t="n"/>
      <c r="AV657" s="221" t="n"/>
      <c r="AW657" s="222" t="n"/>
      <c r="AX657" s="222" t="n"/>
      <c r="AY657" s="223" t="n"/>
      <c r="AZ657" s="52" t="n"/>
      <c r="BA657" s="137" t="n"/>
      <c r="BB657" s="138" t="inlineStr">
        <is>
          <t xml:space="preserve"> </t>
        </is>
      </c>
      <c r="BC657" s="52" t="n"/>
      <c r="BD657" s="219" t="n"/>
      <c r="BE657" s="219" t="n"/>
      <c r="BF657" s="219" t="n"/>
      <c r="BG657" s="120">
        <f>BF657+BE657+BD657</f>
        <v/>
      </c>
      <c r="BH657" s="217">
        <f>IF(LOWER(T657)="ILS",12,1)*BG657/VLOOKUP($T657,CPC_USDConversion_xlTbl[[Currency2]:[Units/1 USD]],2,FALSE)</f>
        <v/>
      </c>
      <c r="BI657" s="224">
        <f>BH657/VLOOKUP($S657,'CP$'!$B$5:$D$74,2,FALSE)</f>
        <v/>
      </c>
      <c r="BJ657" s="140" t="n">
        <v>500000</v>
      </c>
      <c r="BK657" s="140" t="n">
        <v>800000</v>
      </c>
      <c r="BL657" s="141">
        <f>IFERROR(U657/X657,"")</f>
        <v/>
      </c>
      <c r="BM657" s="141">
        <f>IFERROR(V657/X657,"")</f>
        <v/>
      </c>
      <c r="BN657" s="141">
        <f>IFERROR(W657/X657,"")</f>
        <v/>
      </c>
      <c r="BO657" s="141">
        <f>IFERROR(AA657/AD657,"")</f>
        <v/>
      </c>
      <c r="BP657" s="141">
        <f>IFERROR(AB657/AD657,"")</f>
        <v/>
      </c>
      <c r="BQ657" s="141">
        <f>IFERROR(AC657/AD657,"")</f>
        <v/>
      </c>
      <c r="BR657" s="119" t="n"/>
      <c r="BS657" s="119" t="n"/>
      <c r="BT657" s="119" t="n"/>
      <c r="BU657" s="119" t="n"/>
      <c r="BV657" s="119" t="n"/>
      <c r="BW657" s="119" t="n"/>
      <c r="BX657" s="119" t="n"/>
      <c r="BY657" s="119" t="n"/>
      <c r="BZ657" s="119" t="inlineStr">
        <is>
          <t>Employee</t>
        </is>
      </c>
      <c r="CA657" s="142" t="inlineStr">
        <is>
          <t>S43P</t>
        </is>
      </c>
      <c r="CB657" s="131" t="n">
        <v>1</v>
      </c>
      <c r="CC657" s="143">
        <f>IF(P657&gt;1,1,P657)*CB657</f>
        <v/>
      </c>
      <c r="CD657" s="143" t="n"/>
      <c r="CE657" s="222" t="n"/>
      <c r="CF657" s="86" t="n"/>
      <c r="CG657" s="219" t="n">
        <v>546541.4634146342</v>
      </c>
      <c r="CH657" s="217">
        <f>IF(LOWER(T657)="ILS",12,1)*CG657/VLOOKUP($T657,CPC_USDConversion_xlTbl[[Currency2]:[Units/1 USD]],2,FALSE)</f>
        <v/>
      </c>
      <c r="CI657" s="225">
        <f>AF657</f>
        <v/>
      </c>
      <c r="CJ657" s="225">
        <f>IFERROR(CI657-CH657,"")</f>
        <v/>
      </c>
      <c r="CK657" s="140">
        <f>ROUND(AN657*CC657,-2)</f>
        <v/>
      </c>
      <c r="CL657" s="217">
        <f>CK657/VLOOKUP($T657,'USD Converstion'!$C$7:$D$174,2,FALSE)</f>
        <v/>
      </c>
      <c r="CM657" s="145">
        <f>IF(AD657&gt;X657,1,0)</f>
        <v/>
      </c>
      <c r="CN657" s="225">
        <f>IF(CM657&gt;0,AG657,0)</f>
        <v/>
      </c>
      <c r="CO657" s="225">
        <f>IF(CM657=0,0,AF657)</f>
        <v/>
      </c>
      <c r="CP657" s="146" t="n">
        <v>0</v>
      </c>
      <c r="CQ657" s="147" t="inlineStr">
        <is>
          <t>Regular</t>
        </is>
      </c>
      <c r="CR657" s="225">
        <f>AM657/VLOOKUP(T657,'USD Converstion'!$C$7:$D$174,2,FALSE)</f>
        <v/>
      </c>
      <c r="CS657" s="226">
        <f>AT657</f>
        <v/>
      </c>
      <c r="CT657" s="222" t="n">
        <v>0</v>
      </c>
      <c r="CU657" s="227" t="n"/>
      <c r="CV657" s="145">
        <f>IF(AX657&gt;0,1,0)</f>
        <v/>
      </c>
      <c r="CW657" s="145">
        <f>IF(AY657&gt;0,1,0)</f>
        <v/>
      </c>
      <c r="CX657" s="52" t="n">
        <v>0</v>
      </c>
      <c r="DM657">
        <f>IF(LOWER(T657)="ILS",12,1)*Y657/VLOOKUP($T657,CPC_USDConversion_xlTbl[[Currency2]:[Units/1 USD]],2,FALSE)</f>
        <v/>
      </c>
    </row>
    <row r="658">
      <c r="B658" s="113" t="n">
        <v>117017</v>
      </c>
      <c r="C658" s="113" t="n">
        <v>62719</v>
      </c>
      <c r="D658" s="113" t="n">
        <v>63601</v>
      </c>
      <c r="E658" s="114" t="inlineStr">
        <is>
          <t>Elad Cohen</t>
        </is>
      </c>
      <c r="F658" s="152" t="inlineStr">
        <is>
          <t>Channel Account Manager</t>
        </is>
      </c>
      <c r="G658" s="113" t="inlineStr">
        <is>
          <t>Israel Sales</t>
        </is>
      </c>
      <c r="H658" s="113" t="inlineStr">
        <is>
          <t>Lior Goldgraber</t>
        </is>
      </c>
      <c r="I658" s="113" t="inlineStr">
        <is>
          <t>Yossi Ghez</t>
        </is>
      </c>
      <c r="J658" s="114" t="inlineStr">
        <is>
          <t>Bruno Darmon</t>
        </is>
      </c>
      <c r="K658" s="114" t="inlineStr">
        <is>
          <t>Bruno Darmon</t>
        </is>
      </c>
      <c r="L658" s="113" t="inlineStr">
        <is>
          <t>EMEA Sales</t>
        </is>
      </c>
      <c r="M658" s="115" t="n">
        <v>1</v>
      </c>
      <c r="N658" s="151">
        <f>LEFT(CA658,3)</f>
        <v/>
      </c>
      <c r="O658" s="216" t="n">
        <v>43290</v>
      </c>
      <c r="P658" s="118">
        <f>($D$5-O658)/365</f>
        <v/>
      </c>
      <c r="Q658" s="119">
        <f>Q658</f>
        <v/>
      </c>
      <c r="R658" s="52" t="n"/>
      <c r="S658" s="120" t="inlineStr">
        <is>
          <t>Israel</t>
        </is>
      </c>
      <c r="T658" s="120" t="inlineStr">
        <is>
          <t>ILS</t>
        </is>
      </c>
      <c r="U658" s="120" t="n">
        <v>42912.5</v>
      </c>
      <c r="V658" s="120" t="n">
        <v>10709.09090909091</v>
      </c>
      <c r="W658" s="120" t="n"/>
      <c r="X658" s="120">
        <f>W658+V658+U658</f>
        <v/>
      </c>
      <c r="Y658" s="121" t="n"/>
      <c r="Z658" s="121" t="n"/>
      <c r="AA658" s="122" t="n"/>
      <c r="AB658" s="122" t="n"/>
      <c r="AC658" s="122" t="n"/>
      <c r="AD658" s="123">
        <f>AC658+AB658+AA658</f>
        <v/>
      </c>
      <c r="AE658" s="124">
        <f>IFERROR(AD658/X658-1,"")</f>
        <v/>
      </c>
      <c r="AF658" s="217">
        <f>IF(LOWER(T658)="ILS",12,1)*X658/VLOOKUP($T658,CPC_USDConversion_xlTbl[[Currency2]:[Units/1 USD]],2,FALSE)</f>
        <v/>
      </c>
      <c r="AG658" s="217">
        <f>IF(LOWER(T658)="ILS",12,1)*AD658/VLOOKUP($T658,CPC_USDConversion_xlTbl[[Currency2]:[Units/1 USD]],2,FALSE)</f>
        <v/>
      </c>
      <c r="AH658" s="126">
        <f>AF658/VLOOKUP($S658,'CP$'!$B$5:$D$74,2,FALSE)</f>
        <v/>
      </c>
      <c r="AI658" s="126">
        <f>AG658/VLOOKUP($S658,'CP$'!$B$5:$D$74,2,FALSE)</f>
        <v/>
      </c>
      <c r="AJ658" s="52" t="n"/>
      <c r="AK658" s="127" t="inlineStr">
        <is>
          <t>Sales Variable</t>
        </is>
      </c>
      <c r="AL658" s="218" t="n"/>
      <c r="AM658" s="129" t="n"/>
      <c r="AN658" s="121" t="n"/>
      <c r="AO658" s="130" t="n"/>
      <c r="AP658" s="131">
        <f>IFERROR(AO658/AM658,"")</f>
        <v/>
      </c>
      <c r="AQ658" s="219">
        <f>AO658*CC658</f>
        <v/>
      </c>
      <c r="AR658" s="219" t="n"/>
      <c r="AS658" s="220">
        <f>AQ658-AR658</f>
        <v/>
      </c>
      <c r="AT658" s="217">
        <f>AS658/VLOOKUP($T658,'USD Converstion'!$C$7:$D$174,2,FALSE)</f>
        <v/>
      </c>
      <c r="AU658" s="52" t="n"/>
      <c r="AV658" s="221" t="n">
        <v>43299</v>
      </c>
      <c r="AW658" s="222" t="n">
        <v>19543.38834951456</v>
      </c>
      <c r="AX658" s="222" t="n"/>
      <c r="AY658" s="223" t="n"/>
      <c r="AZ658" s="52" t="n"/>
      <c r="BA658" s="137" t="n"/>
      <c r="BB658" s="138" t="inlineStr">
        <is>
          <t xml:space="preserve"> </t>
        </is>
      </c>
      <c r="BC658" s="52" t="n"/>
      <c r="BD658" s="219" t="n">
        <v>25830</v>
      </c>
      <c r="BE658" s="219" t="n">
        <v>11070</v>
      </c>
      <c r="BF658" s="219" t="n"/>
      <c r="BG658" s="120">
        <f>BF658+BE658+BD658</f>
        <v/>
      </c>
      <c r="BH658" s="217">
        <f>IF(LOWER(T658)="ILS",12,1)*BG658/VLOOKUP($T658,CPC_USDConversion_xlTbl[[Currency2]:[Units/1 USD]],2,FALSE)</f>
        <v/>
      </c>
      <c r="BI658" s="224">
        <f>BH658/VLOOKUP($S658,'CP$'!$B$5:$D$74,2,FALSE)</f>
        <v/>
      </c>
      <c r="BJ658" s="140" t="n">
        <v>32000</v>
      </c>
      <c r="BK658" s="140" t="n">
        <v>48000</v>
      </c>
      <c r="BL658" s="141">
        <f>IFERROR(U658/X658,"")</f>
        <v/>
      </c>
      <c r="BM658" s="141">
        <f>IFERROR(V658/X658,"")</f>
        <v/>
      </c>
      <c r="BN658" s="141">
        <f>IFERROR(W658/X658,"")</f>
        <v/>
      </c>
      <c r="BO658" s="141">
        <f>IFERROR(AA658/AD658,"")</f>
        <v/>
      </c>
      <c r="BP658" s="141">
        <f>IFERROR(AB658/AD658,"")</f>
        <v/>
      </c>
      <c r="BQ658" s="141">
        <f>IFERROR(AC658/AD658,"")</f>
        <v/>
      </c>
      <c r="BR658" s="119" t="n">
        <v>2</v>
      </c>
      <c r="BS658" s="119" t="n">
        <v>3</v>
      </c>
      <c r="BT658" s="119" t="n">
        <v>3</v>
      </c>
      <c r="BU658" s="119" t="n"/>
      <c r="BV658" s="119" t="n"/>
      <c r="BW658" s="119" t="n"/>
      <c r="BX658" s="119" t="n"/>
      <c r="BY658" s="119" t="n"/>
      <c r="BZ658" s="119" t="inlineStr">
        <is>
          <t>Employee</t>
        </is>
      </c>
      <c r="CA658" s="142" t="inlineStr">
        <is>
          <t>S41P</t>
        </is>
      </c>
      <c r="CB658" s="131" t="n">
        <v>1</v>
      </c>
      <c r="CC658" s="143">
        <f>IF(P658&gt;1,1,P658)*CB658</f>
        <v/>
      </c>
      <c r="CD658" s="143" t="n"/>
      <c r="CE658" s="222" t="n">
        <v>10774.8</v>
      </c>
      <c r="CF658" s="86" t="n"/>
      <c r="CG658" s="219" t="n">
        <v>37448.78048780488</v>
      </c>
      <c r="CH658" s="217">
        <f>IF(LOWER(T658)="ILS",12,1)*CG658/VLOOKUP($T658,CPC_USDConversion_xlTbl[[Currency2]:[Units/1 USD]],2,FALSE)</f>
        <v/>
      </c>
      <c r="CI658" s="225">
        <f>AF658</f>
        <v/>
      </c>
      <c r="CJ658" s="225">
        <f>IFERROR(CI658-CH658,"")</f>
        <v/>
      </c>
      <c r="CK658" s="140">
        <f>ROUND(AN658*CC658,-2)</f>
        <v/>
      </c>
      <c r="CL658" s="217">
        <f>CK658/VLOOKUP($T658,'USD Converstion'!$C$7:$D$174,2,FALSE)</f>
        <v/>
      </c>
      <c r="CM658" s="145">
        <f>IF(AD658&gt;X658,1,0)</f>
        <v/>
      </c>
      <c r="CN658" s="225">
        <f>IF(CM658&gt;0,AG658,0)</f>
        <v/>
      </c>
      <c r="CO658" s="225">
        <f>IF(CM658=0,0,AF658)</f>
        <v/>
      </c>
      <c r="CP658" s="146" t="n">
        <v>0</v>
      </c>
      <c r="CQ658" s="147" t="inlineStr">
        <is>
          <t>Regular</t>
        </is>
      </c>
      <c r="CR658" s="225">
        <f>AM658/VLOOKUP(T658,'USD Converstion'!$C$7:$D$174,2,FALSE)</f>
        <v/>
      </c>
      <c r="CS658" s="226">
        <f>AT658</f>
        <v/>
      </c>
      <c r="CT658" s="222" t="n">
        <v>0</v>
      </c>
      <c r="CU658" s="227" t="n"/>
      <c r="CV658" s="145">
        <f>IF(AX658&gt;0,1,0)</f>
        <v/>
      </c>
      <c r="CW658" s="145">
        <f>IF(AY658&gt;0,1,0)</f>
        <v/>
      </c>
      <c r="CX658" s="52" t="n">
        <v>0</v>
      </c>
      <c r="DM658">
        <f>IF(LOWER(T658)="ILS",12,1)*Y658/VLOOKUP($T658,CPC_USDConversion_xlTbl[[Currency2]:[Units/1 USD]],2,FALSE)</f>
        <v/>
      </c>
    </row>
    <row r="659">
      <c r="B659" s="113" t="n">
        <v>108111</v>
      </c>
      <c r="C659" s="113" t="n">
        <v>98052</v>
      </c>
      <c r="D659" s="113" t="n">
        <v>63003</v>
      </c>
      <c r="E659" s="114" t="inlineStr">
        <is>
          <t>Elif Gunaydin</t>
        </is>
      </c>
      <c r="F659" s="152" t="inlineStr">
        <is>
          <t>Channel Team Leader</t>
        </is>
      </c>
      <c r="G659" s="113" t="inlineStr">
        <is>
          <t>Turkey</t>
        </is>
      </c>
      <c r="H659" s="113" t="inlineStr">
        <is>
          <t>Hakan Erkan</t>
        </is>
      </c>
      <c r="I659" s="113" t="inlineStr">
        <is>
          <t>Yossi Ghez</t>
        </is>
      </c>
      <c r="J659" s="114" t="inlineStr">
        <is>
          <t>Bruno Darmon</t>
        </is>
      </c>
      <c r="K659" s="114" t="inlineStr">
        <is>
          <t>Bruno Darmon</t>
        </is>
      </c>
      <c r="L659" s="113" t="inlineStr">
        <is>
          <t>EMEA Sales</t>
        </is>
      </c>
      <c r="M659" s="115" t="n">
        <v>1</v>
      </c>
      <c r="N659" s="151">
        <f>LEFT(CA659,3)</f>
        <v/>
      </c>
      <c r="O659" s="216" t="n">
        <v>40595</v>
      </c>
      <c r="P659" s="118">
        <f>($D$5-O659)/365</f>
        <v/>
      </c>
      <c r="Q659" s="119">
        <f>Q659</f>
        <v/>
      </c>
      <c r="R659" s="52" t="n"/>
      <c r="S659" s="120" t="inlineStr">
        <is>
          <t>Turkey</t>
        </is>
      </c>
      <c r="T659" s="120" t="inlineStr">
        <is>
          <t>USD</t>
        </is>
      </c>
      <c r="U659" s="120" t="n">
        <v>92000</v>
      </c>
      <c r="V659" s="120" t="n">
        <v>40300</v>
      </c>
      <c r="W659" s="120" t="n"/>
      <c r="X659" s="120">
        <f>W659+V659+U659</f>
        <v/>
      </c>
      <c r="Y659" s="121" t="n"/>
      <c r="Z659" s="121" t="n"/>
      <c r="AA659" s="122" t="n"/>
      <c r="AB659" s="122" t="n"/>
      <c r="AC659" s="122" t="n"/>
      <c r="AD659" s="123">
        <f>AC659+AB659+AA659</f>
        <v/>
      </c>
      <c r="AE659" s="124">
        <f>IFERROR(AD659/X659-1,"")</f>
        <v/>
      </c>
      <c r="AF659" s="217">
        <f>IF(LOWER(T659)="ILS",12,1)*X659/VLOOKUP($T659,CPC_USDConversion_xlTbl[[Currency2]:[Units/1 USD]],2,FALSE)</f>
        <v/>
      </c>
      <c r="AG659" s="217">
        <f>IF(LOWER(T659)="ILS",12,1)*AD659/VLOOKUP($T659,CPC_USDConversion_xlTbl[[Currency2]:[Units/1 USD]],2,FALSE)</f>
        <v/>
      </c>
      <c r="AH659" s="126">
        <f>AF659/VLOOKUP($S659,'CP$'!$B$5:$D$74,2,FALSE)</f>
        <v/>
      </c>
      <c r="AI659" s="126">
        <f>AG659/VLOOKUP($S659,'CP$'!$B$5:$D$74,2,FALSE)</f>
        <v/>
      </c>
      <c r="AJ659" s="52" t="n"/>
      <c r="AK659" s="127" t="inlineStr">
        <is>
          <t>Sales Variable</t>
        </is>
      </c>
      <c r="AL659" s="218" t="n"/>
      <c r="AM659" s="129" t="n"/>
      <c r="AN659" s="121" t="n"/>
      <c r="AO659" s="130" t="n"/>
      <c r="AP659" s="131">
        <f>IFERROR(AO659/AM659,"")</f>
        <v/>
      </c>
      <c r="AQ659" s="219">
        <f>AO659*CC659</f>
        <v/>
      </c>
      <c r="AR659" s="219" t="n"/>
      <c r="AS659" s="220">
        <f>AQ659-AR659</f>
        <v/>
      </c>
      <c r="AT659" s="217">
        <f>AS659/VLOOKUP($T659,'USD Converstion'!$C$7:$D$174,2,FALSE)</f>
        <v/>
      </c>
      <c r="AU659" s="52" t="n"/>
      <c r="AV659" s="221" t="n">
        <v>43957</v>
      </c>
      <c r="AW659" s="222" t="n">
        <v>34154.60194174758</v>
      </c>
      <c r="AX659" s="222" t="n"/>
      <c r="AY659" s="223" t="n"/>
      <c r="AZ659" s="52" t="n"/>
      <c r="BA659" s="137" t="inlineStr">
        <is>
          <t>November, 2020 - Organization change from Yearly Salary:294000, Yearly Commission:196000, Total Compensation:490000 to Yearly Salary:462000, Yearly Commission:308000, Total Compensation:770000</t>
        </is>
      </c>
      <c r="BB659" s="138" t="inlineStr">
        <is>
          <t xml:space="preserve"> </t>
        </is>
      </c>
      <c r="BC659" s="52" t="n"/>
      <c r="BD659" s="219" t="n">
        <v>37080</v>
      </c>
      <c r="BE659" s="219" t="n">
        <v>24720</v>
      </c>
      <c r="BF659" s="219" t="n"/>
      <c r="BG659" s="120">
        <f>BF659+BE659+BD659</f>
        <v/>
      </c>
      <c r="BH659" s="217">
        <f>IF(LOWER(T659)="ILS",12,1)*BG659/VLOOKUP($T659,CPC_USDConversion_xlTbl[[Currency2]:[Units/1 USD]],2,FALSE)</f>
        <v/>
      </c>
      <c r="BI659" s="224">
        <f>BH659/VLOOKUP($S659,'CP$'!$B$5:$D$74,2,FALSE)</f>
        <v/>
      </c>
      <c r="BJ659" s="140" t="n">
        <v>100000</v>
      </c>
      <c r="BK659" s="140" t="n">
        <v>150000</v>
      </c>
      <c r="BL659" s="141">
        <f>IFERROR(U659/X659,"")</f>
        <v/>
      </c>
      <c r="BM659" s="141">
        <f>IFERROR(V659/X659,"")</f>
        <v/>
      </c>
      <c r="BN659" s="141">
        <f>IFERROR(W659/X659,"")</f>
        <v/>
      </c>
      <c r="BO659" s="141">
        <f>IFERROR(AA659/AD659,"")</f>
        <v/>
      </c>
      <c r="BP659" s="141">
        <f>IFERROR(AB659/AD659,"")</f>
        <v/>
      </c>
      <c r="BQ659" s="141">
        <f>IFERROR(AC659/AD659,"")</f>
        <v/>
      </c>
      <c r="BR659" s="119" t="n">
        <v>3</v>
      </c>
      <c r="BS659" s="119" t="n">
        <v>4</v>
      </c>
      <c r="BT659" s="119" t="n">
        <v>3</v>
      </c>
      <c r="BU659" s="119" t="n"/>
      <c r="BV659" s="119" t="n"/>
      <c r="BW659" s="119" t="n"/>
      <c r="BX659" s="119" t="n"/>
      <c r="BY659" s="119" t="n"/>
      <c r="BZ659" s="119" t="inlineStr">
        <is>
          <t>Employee</t>
        </is>
      </c>
      <c r="CA659" s="142" t="inlineStr">
        <is>
          <t>S41M</t>
        </is>
      </c>
      <c r="CB659" s="131" t="n">
        <v>1</v>
      </c>
      <c r="CC659" s="143">
        <f>IF(P659&gt;1,1,P659)*CB659</f>
        <v/>
      </c>
      <c r="CD659" s="143" t="n"/>
      <c r="CE659" s="222" t="n">
        <v>81768.75999999999</v>
      </c>
      <c r="CF659" s="86" t="n"/>
      <c r="CG659" s="219" t="n">
        <v>68492.68292682928</v>
      </c>
      <c r="CH659" s="217">
        <f>IF(LOWER(T659)="ILS",12,1)*CG659/VLOOKUP($T659,CPC_USDConversion_xlTbl[[Currency2]:[Units/1 USD]],2,FALSE)</f>
        <v/>
      </c>
      <c r="CI659" s="225">
        <f>AF659</f>
        <v/>
      </c>
      <c r="CJ659" s="225">
        <f>IFERROR(CI659-CH659,"")</f>
        <v/>
      </c>
      <c r="CK659" s="140">
        <f>ROUND(AN659*CC659,-2)</f>
        <v/>
      </c>
      <c r="CL659" s="217">
        <f>CK659/VLOOKUP($T659,'USD Converstion'!$C$7:$D$174,2,FALSE)</f>
        <v/>
      </c>
      <c r="CM659" s="145">
        <f>IF(AD659&gt;X659,1,0)</f>
        <v/>
      </c>
      <c r="CN659" s="225">
        <f>IF(CM659&gt;0,AG659,0)</f>
        <v/>
      </c>
      <c r="CO659" s="225">
        <f>IF(CM659=0,0,AF659)</f>
        <v/>
      </c>
      <c r="CP659" s="146" t="n">
        <v>0</v>
      </c>
      <c r="CQ659" s="147" t="inlineStr">
        <is>
          <t>Regular</t>
        </is>
      </c>
      <c r="CR659" s="225">
        <f>AM659/VLOOKUP(T659,'USD Converstion'!$C$7:$D$174,2,FALSE)</f>
        <v/>
      </c>
      <c r="CS659" s="226">
        <f>AT659</f>
        <v/>
      </c>
      <c r="CT659" s="222" t="n">
        <v>0</v>
      </c>
      <c r="CU659" s="227" t="n"/>
      <c r="CV659" s="145">
        <f>IF(AX659&gt;0,1,0)</f>
        <v/>
      </c>
      <c r="CW659" s="145">
        <f>IF(AY659&gt;0,1,0)</f>
        <v/>
      </c>
      <c r="CX659" s="52" t="n">
        <v>0</v>
      </c>
      <c r="DM659">
        <f>IF(LOWER(T659)="ILS",12,1)*Y659/VLOOKUP($T659,CPC_USDConversion_xlTbl[[Currency2]:[Units/1 USD]],2,FALSE)</f>
        <v/>
      </c>
    </row>
    <row r="660">
      <c r="B660" s="113" t="n">
        <v>116392</v>
      </c>
      <c r="C660" s="113" t="n">
        <v>117128</v>
      </c>
      <c r="D660" s="113" t="n">
        <v>87898</v>
      </c>
      <c r="E660" s="114" t="inlineStr">
        <is>
          <t>Erhan Cetin</t>
        </is>
      </c>
      <c r="F660" s="152" t="inlineStr">
        <is>
          <t xml:space="preserve">Team Leader - Enterprise </t>
        </is>
      </c>
      <c r="G660" s="113" t="inlineStr">
        <is>
          <t>Turkey</t>
        </is>
      </c>
      <c r="H660" s="113" t="inlineStr">
        <is>
          <t>Hakan Erkan</t>
        </is>
      </c>
      <c r="I660" s="113" t="inlineStr">
        <is>
          <t>Yossi Ghez</t>
        </is>
      </c>
      <c r="J660" s="114" t="inlineStr">
        <is>
          <t>Bruno Darmon</t>
        </is>
      </c>
      <c r="K660" s="114" t="inlineStr">
        <is>
          <t>Bruno Darmon</t>
        </is>
      </c>
      <c r="L660" s="113" t="inlineStr">
        <is>
          <t>EMEA Sales</t>
        </is>
      </c>
      <c r="M660" s="115" t="n">
        <v>1</v>
      </c>
      <c r="N660" s="151">
        <f>LEFT(CA660,3)</f>
        <v/>
      </c>
      <c r="O660" s="216" t="n">
        <v>42079</v>
      </c>
      <c r="P660" s="118">
        <f>($D$5-O660)/365</f>
        <v/>
      </c>
      <c r="Q660" s="119">
        <f>Q660</f>
        <v/>
      </c>
      <c r="R660" s="52" t="n"/>
      <c r="S660" s="120" t="inlineStr">
        <is>
          <t>Turkey</t>
        </is>
      </c>
      <c r="T660" s="120" t="inlineStr">
        <is>
          <t>USD</t>
        </is>
      </c>
      <c r="U660" s="120" t="n">
        <v>92000</v>
      </c>
      <c r="V660" s="120" t="n">
        <v>40300</v>
      </c>
      <c r="W660" s="120" t="n"/>
      <c r="X660" s="120">
        <f>W660+V660+U660</f>
        <v/>
      </c>
      <c r="Y660" s="121" t="n"/>
      <c r="Z660" s="121" t="n"/>
      <c r="AA660" s="122" t="n"/>
      <c r="AB660" s="122" t="n"/>
      <c r="AC660" s="122" t="n"/>
      <c r="AD660" s="123">
        <f>AC660+AB660+AA660</f>
        <v/>
      </c>
      <c r="AE660" s="124">
        <f>IFERROR(AD660/X660-1,"")</f>
        <v/>
      </c>
      <c r="AF660" s="217">
        <f>IF(LOWER(T660)="ILS",12,1)*X660/VLOOKUP($T660,CPC_USDConversion_xlTbl[[Currency2]:[Units/1 USD]],2,FALSE)</f>
        <v/>
      </c>
      <c r="AG660" s="217">
        <f>IF(LOWER(T660)="ILS",12,1)*AD660/VLOOKUP($T660,CPC_USDConversion_xlTbl[[Currency2]:[Units/1 USD]],2,FALSE)</f>
        <v/>
      </c>
      <c r="AH660" s="126">
        <f>AF660/VLOOKUP($S660,'CP$'!$B$5:$D$74,2,FALSE)</f>
        <v/>
      </c>
      <c r="AI660" s="126">
        <f>AG660/VLOOKUP($S660,'CP$'!$B$5:$D$74,2,FALSE)</f>
        <v/>
      </c>
      <c r="AJ660" s="52" t="n"/>
      <c r="AK660" s="127" t="inlineStr">
        <is>
          <t>Sales Variable</t>
        </is>
      </c>
      <c r="AL660" s="218" t="n"/>
      <c r="AM660" s="129" t="n"/>
      <c r="AN660" s="121" t="n"/>
      <c r="AO660" s="130" t="n"/>
      <c r="AP660" s="131">
        <f>IFERROR(AO660/AM660,"")</f>
        <v/>
      </c>
      <c r="AQ660" s="219">
        <f>AO660*CC660</f>
        <v/>
      </c>
      <c r="AR660" s="219" t="n"/>
      <c r="AS660" s="220">
        <f>AQ660-AR660</f>
        <v/>
      </c>
      <c r="AT660" s="217">
        <f>AS660/VLOOKUP($T660,'USD Converstion'!$C$7:$D$174,2,FALSE)</f>
        <v/>
      </c>
      <c r="AU660" s="52" t="n"/>
      <c r="AV660" s="221" t="n">
        <v>43957</v>
      </c>
      <c r="AW660" s="222" t="n">
        <v>34154.60194174758</v>
      </c>
      <c r="AX660" s="222" t="n"/>
      <c r="AY660" s="223" t="n"/>
      <c r="AZ660" s="52" t="n"/>
      <c r="BA660" s="137" t="inlineStr">
        <is>
          <t>October, 2020 - Compensation change from Yearly Salary:303750, Yearly Commission:202500, Total Compensation:506250 to Yearly Salary:462000, Yearly Commission:308000, Total Compensation:770000</t>
        </is>
      </c>
      <c r="BB660" s="138" t="inlineStr">
        <is>
          <t xml:space="preserve"> </t>
        </is>
      </c>
      <c r="BC660" s="52" t="n"/>
      <c r="BD660" s="219" t="n">
        <v>38742.85714285714</v>
      </c>
      <c r="BE660" s="219" t="n">
        <v>25828.57142857142</v>
      </c>
      <c r="BF660" s="219" t="n"/>
      <c r="BG660" s="120">
        <f>BF660+BE660+BD660</f>
        <v/>
      </c>
      <c r="BH660" s="217">
        <f>IF(LOWER(T660)="ILS",12,1)*BG660/VLOOKUP($T660,CPC_USDConversion_xlTbl[[Currency2]:[Units/1 USD]],2,FALSE)</f>
        <v/>
      </c>
      <c r="BI660" s="224">
        <f>BH660/VLOOKUP($S660,'CP$'!$B$5:$D$74,2,FALSE)</f>
        <v/>
      </c>
      <c r="BJ660" s="140" t="n">
        <v>100000</v>
      </c>
      <c r="BK660" s="140" t="n">
        <v>160000</v>
      </c>
      <c r="BL660" s="141">
        <f>IFERROR(U660/X660,"")</f>
        <v/>
      </c>
      <c r="BM660" s="141">
        <f>IFERROR(V660/X660,"")</f>
        <v/>
      </c>
      <c r="BN660" s="141">
        <f>IFERROR(W660/X660,"")</f>
        <v/>
      </c>
      <c r="BO660" s="141">
        <f>IFERROR(AA660/AD660,"")</f>
        <v/>
      </c>
      <c r="BP660" s="141">
        <f>IFERROR(AB660/AD660,"")</f>
        <v/>
      </c>
      <c r="BQ660" s="141">
        <f>IFERROR(AC660/AD660,"")</f>
        <v/>
      </c>
      <c r="BR660" s="119" t="n">
        <v>4</v>
      </c>
      <c r="BS660" s="119" t="n">
        <v>4</v>
      </c>
      <c r="BT660" s="119" t="n">
        <v>3</v>
      </c>
      <c r="BU660" s="119" t="n"/>
      <c r="BV660" s="119" t="n"/>
      <c r="BW660" s="119" t="n"/>
      <c r="BX660" s="119" t="n"/>
      <c r="BY660" s="119" t="n"/>
      <c r="BZ660" s="119" t="inlineStr">
        <is>
          <t>Employee</t>
        </is>
      </c>
      <c r="CA660" s="142" t="inlineStr">
        <is>
          <t>S43M</t>
        </is>
      </c>
      <c r="CB660" s="131" t="n">
        <v>1</v>
      </c>
      <c r="CC660" s="143">
        <f>IF(P660&gt;1,1,P660)*CB660</f>
        <v/>
      </c>
      <c r="CD660" s="143" t="n"/>
      <c r="CE660" s="222" t="n">
        <v>93261.88</v>
      </c>
      <c r="CF660" s="86" t="n"/>
      <c r="CG660" s="219" t="n">
        <v>70757.4912891986</v>
      </c>
      <c r="CH660" s="217">
        <f>IF(LOWER(T660)="ILS",12,1)*CG660/VLOOKUP($T660,CPC_USDConversion_xlTbl[[Currency2]:[Units/1 USD]],2,FALSE)</f>
        <v/>
      </c>
      <c r="CI660" s="225">
        <f>AF660</f>
        <v/>
      </c>
      <c r="CJ660" s="225">
        <f>IFERROR(CI660-CH660,"")</f>
        <v/>
      </c>
      <c r="CK660" s="140">
        <f>ROUND(AN660*CC660,-2)</f>
        <v/>
      </c>
      <c r="CL660" s="217">
        <f>CK660/VLOOKUP($T660,'USD Converstion'!$C$7:$D$174,2,FALSE)</f>
        <v/>
      </c>
      <c r="CM660" s="145">
        <f>IF(AD660&gt;X660,1,0)</f>
        <v/>
      </c>
      <c r="CN660" s="225">
        <f>IF(CM660&gt;0,AG660,0)</f>
        <v/>
      </c>
      <c r="CO660" s="225">
        <f>IF(CM660=0,0,AF660)</f>
        <v/>
      </c>
      <c r="CP660" s="146" t="n">
        <v>0</v>
      </c>
      <c r="CQ660" s="147" t="inlineStr">
        <is>
          <t>Regular</t>
        </is>
      </c>
      <c r="CR660" s="225">
        <f>AM660/VLOOKUP(T660,'USD Converstion'!$C$7:$D$174,2,FALSE)</f>
        <v/>
      </c>
      <c r="CS660" s="226">
        <f>AT660</f>
        <v/>
      </c>
      <c r="CT660" s="222" t="n">
        <v>0</v>
      </c>
      <c r="CU660" s="227" t="n"/>
      <c r="CV660" s="145">
        <f>IF(AX660&gt;0,1,0)</f>
        <v/>
      </c>
      <c r="CW660" s="145">
        <f>IF(AY660&gt;0,1,0)</f>
        <v/>
      </c>
      <c r="CX660" s="52" t="n">
        <v>0</v>
      </c>
      <c r="DM660">
        <f>IF(LOWER(T660)="ILS",12,1)*Y660/VLOOKUP($T660,CPC_USDConversion_xlTbl[[Currency2]:[Units/1 USD]],2,FALSE)</f>
        <v/>
      </c>
    </row>
    <row r="661">
      <c r="B661" s="113" t="n">
        <v>132265</v>
      </c>
      <c r="C661" s="113" t="n">
        <v>108618</v>
      </c>
      <c r="D661" s="113" t="n">
        <v>45470</v>
      </c>
      <c r="E661" s="114" t="inlineStr">
        <is>
          <t>Evyatar Kivenson</t>
        </is>
      </c>
      <c r="F661" s="152" t="inlineStr">
        <is>
          <t>Major Account Manager</t>
        </is>
      </c>
      <c r="G661" s="113" t="inlineStr">
        <is>
          <t>Middle East Sales Mgmt</t>
        </is>
      </c>
      <c r="H661" s="113" t="inlineStr">
        <is>
          <t>Yossi Ghez</t>
        </is>
      </c>
      <c r="I661" s="113" t="inlineStr">
        <is>
          <t>Yossi Ghez</t>
        </is>
      </c>
      <c r="J661" s="114" t="inlineStr">
        <is>
          <t>Bruno Darmon</t>
        </is>
      </c>
      <c r="K661" s="114" t="inlineStr">
        <is>
          <t>Bruno Darmon</t>
        </is>
      </c>
      <c r="L661" s="113" t="inlineStr">
        <is>
          <t>EMEA Sales</t>
        </is>
      </c>
      <c r="M661" s="115" t="n">
        <v>1</v>
      </c>
      <c r="N661" s="151">
        <f>LEFT(CA661,3)</f>
        <v/>
      </c>
      <c r="O661" s="216" t="n">
        <v>43220</v>
      </c>
      <c r="P661" s="118">
        <f>($D$5-O661)/365</f>
        <v/>
      </c>
      <c r="Q661" s="119">
        <f>Q661</f>
        <v/>
      </c>
      <c r="R661" s="52" t="n"/>
      <c r="S661" s="120" t="inlineStr">
        <is>
          <t>Israel</t>
        </is>
      </c>
      <c r="T661" s="120" t="inlineStr">
        <is>
          <t>ILS</t>
        </is>
      </c>
      <c r="U661" s="120" t="n">
        <v>40232.5</v>
      </c>
      <c r="V661" s="120" t="n">
        <v>12331.81818181818</v>
      </c>
      <c r="W661" s="120" t="n"/>
      <c r="X661" s="120">
        <f>W661+V661+U661</f>
        <v/>
      </c>
      <c r="Y661" s="121" t="n"/>
      <c r="Z661" s="121" t="n"/>
      <c r="AA661" s="122" t="n"/>
      <c r="AB661" s="122" t="n"/>
      <c r="AC661" s="122" t="n"/>
      <c r="AD661" s="123">
        <f>AC661+AB661+AA661</f>
        <v/>
      </c>
      <c r="AE661" s="124">
        <f>IFERROR(AD661/X661-1,"")</f>
        <v/>
      </c>
      <c r="AF661" s="217">
        <f>IF(LOWER(T661)="ILS",12,1)*X661/VLOOKUP($T661,CPC_USDConversion_xlTbl[[Currency2]:[Units/1 USD]],2,FALSE)</f>
        <v/>
      </c>
      <c r="AG661" s="217">
        <f>IF(LOWER(T661)="ILS",12,1)*AD661/VLOOKUP($T661,CPC_USDConversion_xlTbl[[Currency2]:[Units/1 USD]],2,FALSE)</f>
        <v/>
      </c>
      <c r="AH661" s="126">
        <f>AF661/VLOOKUP($S661,'CP$'!$B$5:$D$74,2,FALSE)</f>
        <v/>
      </c>
      <c r="AI661" s="126">
        <f>AG661/VLOOKUP($S661,'CP$'!$B$5:$D$74,2,FALSE)</f>
        <v/>
      </c>
      <c r="AJ661" s="52" t="n"/>
      <c r="AK661" s="127" t="inlineStr">
        <is>
          <t>Sales Variable</t>
        </is>
      </c>
      <c r="AL661" s="218" t="n"/>
      <c r="AM661" s="129" t="n"/>
      <c r="AN661" s="121" t="n"/>
      <c r="AO661" s="130" t="n"/>
      <c r="AP661" s="131">
        <f>IFERROR(AO661/AM661,"")</f>
        <v/>
      </c>
      <c r="AQ661" s="219">
        <f>AO661*CC661</f>
        <v/>
      </c>
      <c r="AR661" s="219" t="n"/>
      <c r="AS661" s="220">
        <f>AQ661-AR661</f>
        <v/>
      </c>
      <c r="AT661" s="217">
        <f>AS661/VLOOKUP($T661,'USD Converstion'!$C$7:$D$174,2,FALSE)</f>
        <v/>
      </c>
      <c r="AU661" s="52" t="n"/>
      <c r="AV661" s="221" t="n">
        <v>43615</v>
      </c>
      <c r="AW661" s="222" t="n">
        <v>19547.55339805825</v>
      </c>
      <c r="AX661" s="222" t="n"/>
      <c r="AY661" s="223" t="n"/>
      <c r="AZ661" s="52" t="n"/>
      <c r="BA661" s="137" t="n"/>
      <c r="BB661" s="138" t="inlineStr">
        <is>
          <t xml:space="preserve"> </t>
        </is>
      </c>
      <c r="BC661" s="52" t="n"/>
      <c r="BD661" s="219" t="n">
        <v>23870</v>
      </c>
      <c r="BE661" s="219" t="n">
        <v>12850</v>
      </c>
      <c r="BF661" s="219" t="n"/>
      <c r="BG661" s="120">
        <f>BF661+BE661+BD661</f>
        <v/>
      </c>
      <c r="BH661" s="217">
        <f>IF(LOWER(T661)="ILS",12,1)*BG661/VLOOKUP($T661,CPC_USDConversion_xlTbl[[Currency2]:[Units/1 USD]],2,FALSE)</f>
        <v/>
      </c>
      <c r="BI661" s="224">
        <f>BH661/VLOOKUP($S661,'CP$'!$B$5:$D$74,2,FALSE)</f>
        <v/>
      </c>
      <c r="BJ661" s="140" t="n">
        <v>27000</v>
      </c>
      <c r="BK661" s="140" t="n">
        <v>41000</v>
      </c>
      <c r="BL661" s="141">
        <f>IFERROR(U661/X661,"")</f>
        <v/>
      </c>
      <c r="BM661" s="141">
        <f>IFERROR(V661/X661,"")</f>
        <v/>
      </c>
      <c r="BN661" s="141">
        <f>IFERROR(W661/X661,"")</f>
        <v/>
      </c>
      <c r="BO661" s="141">
        <f>IFERROR(AA661/AD661,"")</f>
        <v/>
      </c>
      <c r="BP661" s="141">
        <f>IFERROR(AB661/AD661,"")</f>
        <v/>
      </c>
      <c r="BQ661" s="141">
        <f>IFERROR(AC661/AD661,"")</f>
        <v/>
      </c>
      <c r="BR661" s="119" t="n">
        <v>2</v>
      </c>
      <c r="BS661" s="119" t="n">
        <v>3</v>
      </c>
      <c r="BT661" s="119" t="n">
        <v>3</v>
      </c>
      <c r="BU661" s="119" t="n"/>
      <c r="BV661" s="119" t="n"/>
      <c r="BW661" s="119" t="n"/>
      <c r="BX661" s="119" t="n"/>
      <c r="BY661" s="119" t="n"/>
      <c r="BZ661" s="119" t="inlineStr">
        <is>
          <t>Employee</t>
        </is>
      </c>
      <c r="CA661" s="142" t="inlineStr">
        <is>
          <t>S53P</t>
        </is>
      </c>
      <c r="CB661" s="131" t="n">
        <v>1</v>
      </c>
      <c r="CC661" s="143">
        <f>IF(P661&gt;1,1,P661)*CB661</f>
        <v/>
      </c>
      <c r="CD661" s="143" t="n"/>
      <c r="CE661" s="222" t="n">
        <v>15803.04</v>
      </c>
      <c r="CF661" s="86" t="n"/>
      <c r="CG661" s="219" t="n">
        <v>37098.53658536586</v>
      </c>
      <c r="CH661" s="217">
        <f>IF(LOWER(T661)="ILS",12,1)*CG661/VLOOKUP($T661,CPC_USDConversion_xlTbl[[Currency2]:[Units/1 USD]],2,FALSE)</f>
        <v/>
      </c>
      <c r="CI661" s="225">
        <f>AF661</f>
        <v/>
      </c>
      <c r="CJ661" s="225">
        <f>IFERROR(CI661-CH661,"")</f>
        <v/>
      </c>
      <c r="CK661" s="140">
        <f>ROUND(AN661*CC661,-2)</f>
        <v/>
      </c>
      <c r="CL661" s="217">
        <f>CK661/VLOOKUP($T661,'USD Converstion'!$C$7:$D$174,2,FALSE)</f>
        <v/>
      </c>
      <c r="CM661" s="145">
        <f>IF(AD661&gt;X661,1,0)</f>
        <v/>
      </c>
      <c r="CN661" s="225">
        <f>IF(CM661&gt;0,AG661,0)</f>
        <v/>
      </c>
      <c r="CO661" s="225">
        <f>IF(CM661=0,0,AF661)</f>
        <v/>
      </c>
      <c r="CP661" s="146" t="n">
        <v>0</v>
      </c>
      <c r="CQ661" s="147" t="inlineStr">
        <is>
          <t>Regular</t>
        </is>
      </c>
      <c r="CR661" s="225">
        <f>AM661/VLOOKUP(T661,'USD Converstion'!$C$7:$D$174,2,FALSE)</f>
        <v/>
      </c>
      <c r="CS661" s="226">
        <f>AT661</f>
        <v/>
      </c>
      <c r="CT661" s="222" t="n">
        <v>0</v>
      </c>
      <c r="CU661" s="227" t="n"/>
      <c r="CV661" s="145">
        <f>IF(AX661&gt;0,1,0)</f>
        <v/>
      </c>
      <c r="CW661" s="145">
        <f>IF(AY661&gt;0,1,0)</f>
        <v/>
      </c>
      <c r="CX661" s="52" t="n">
        <v>0</v>
      </c>
      <c r="DM661">
        <f>IF(LOWER(T661)="ILS",12,1)*Y661/VLOOKUP($T661,CPC_USDConversion_xlTbl[[Currency2]:[Units/1 USD]],2,FALSE)</f>
        <v/>
      </c>
    </row>
    <row r="662">
      <c r="B662" s="113" t="n">
        <v>108668</v>
      </c>
      <c r="C662" s="113" t="n">
        <v>73843</v>
      </c>
      <c r="D662" s="113" t="n"/>
      <c r="E662" s="114" t="inlineStr">
        <is>
          <t>Gonca Akyazi</t>
        </is>
      </c>
      <c r="F662" s="152" t="inlineStr">
        <is>
          <t>Territory Account Manager</t>
        </is>
      </c>
      <c r="G662" s="113" t="inlineStr">
        <is>
          <t>Turkey</t>
        </is>
      </c>
      <c r="H662" s="113" t="inlineStr">
        <is>
          <t>Hakan Erkan</t>
        </is>
      </c>
      <c r="I662" s="113" t="inlineStr">
        <is>
          <t>Yossi Ghez</t>
        </is>
      </c>
      <c r="J662" s="114" t="inlineStr">
        <is>
          <t>Bruno Darmon</t>
        </is>
      </c>
      <c r="K662" s="114" t="inlineStr">
        <is>
          <t>Bruno Darmon</t>
        </is>
      </c>
      <c r="L662" s="113" t="inlineStr">
        <is>
          <t>EMEA Sales</t>
        </is>
      </c>
      <c r="M662" s="115" t="n">
        <v>1</v>
      </c>
      <c r="N662" s="151">
        <f>LEFT(CA662,3)</f>
        <v/>
      </c>
      <c r="O662" s="216" t="n">
        <v>41225</v>
      </c>
      <c r="P662" s="118">
        <f>($D$5-O662)/365</f>
        <v/>
      </c>
      <c r="Q662" s="119">
        <f>Q662</f>
        <v/>
      </c>
      <c r="R662" s="52" t="n"/>
      <c r="S662" s="120" t="inlineStr">
        <is>
          <t>Turkey</t>
        </is>
      </c>
      <c r="T662" s="120" t="inlineStr">
        <is>
          <t>USD</t>
        </is>
      </c>
      <c r="U662" s="120" t="n">
        <v>84500</v>
      </c>
      <c r="V662" s="120" t="n">
        <v>36663.63636363636</v>
      </c>
      <c r="W662" s="120" t="n"/>
      <c r="X662" s="120">
        <f>W662+V662+U662</f>
        <v/>
      </c>
      <c r="Y662" s="121" t="n"/>
      <c r="Z662" s="121" t="n"/>
      <c r="AA662" s="122" t="n"/>
      <c r="AB662" s="122" t="n"/>
      <c r="AC662" s="122" t="n"/>
      <c r="AD662" s="123">
        <f>AC662+AB662+AA662</f>
        <v/>
      </c>
      <c r="AE662" s="124">
        <f>IFERROR(AD662/X662-1,"")</f>
        <v/>
      </c>
      <c r="AF662" s="217">
        <f>IF(LOWER(T662)="ILS",12,1)*X662/VLOOKUP($T662,CPC_USDConversion_xlTbl[[Currency2]:[Units/1 USD]],2,FALSE)</f>
        <v/>
      </c>
      <c r="AG662" s="217">
        <f>IF(LOWER(T662)="ILS",12,1)*AD662/VLOOKUP($T662,CPC_USDConversion_xlTbl[[Currency2]:[Units/1 USD]],2,FALSE)</f>
        <v/>
      </c>
      <c r="AH662" s="126">
        <f>AF662/VLOOKUP($S662,'CP$'!$B$5:$D$74,2,FALSE)</f>
        <v/>
      </c>
      <c r="AI662" s="126">
        <f>AG662/VLOOKUP($S662,'CP$'!$B$5:$D$74,2,FALSE)</f>
        <v/>
      </c>
      <c r="AJ662" s="52" t="n"/>
      <c r="AK662" s="127" t="inlineStr">
        <is>
          <t>Sales Variable</t>
        </is>
      </c>
      <c r="AL662" s="218" t="n"/>
      <c r="AM662" s="129" t="n"/>
      <c r="AN662" s="121" t="n"/>
      <c r="AO662" s="130" t="n"/>
      <c r="AP662" s="131">
        <f>IFERROR(AO662/AM662,"")</f>
        <v/>
      </c>
      <c r="AQ662" s="219">
        <f>AO662*CC662</f>
        <v/>
      </c>
      <c r="AR662" s="219" t="n"/>
      <c r="AS662" s="220">
        <f>AQ662-AR662</f>
        <v/>
      </c>
      <c r="AT662" s="217">
        <f>AS662/VLOOKUP($T662,'USD Converstion'!$C$7:$D$174,2,FALSE)</f>
        <v/>
      </c>
      <c r="AU662" s="52" t="n"/>
      <c r="AV662" s="221" t="n">
        <v>43957</v>
      </c>
      <c r="AW662" s="222" t="n">
        <v>29231.10679611651</v>
      </c>
      <c r="AX662" s="222" t="n"/>
      <c r="AY662" s="223" t="n"/>
      <c r="AZ662" s="52" t="n"/>
      <c r="BA662" s="137" t="inlineStr">
        <is>
          <t>October, 2020 - Compensation change from Yearly Salary:228960, Yearly Commission:152640, Total Compensation:381600 to Yearly Salary:420000, Yearly Commission:280000, Total Compensation:700000</t>
        </is>
      </c>
      <c r="BB662" s="138" t="inlineStr">
        <is>
          <t xml:space="preserve"> </t>
        </is>
      </c>
      <c r="BC662" s="52" t="n"/>
      <c r="BD662" s="219" t="n">
        <v>30857.14285714286</v>
      </c>
      <c r="BE662" s="219" t="n">
        <v>20571.42857142857</v>
      </c>
      <c r="BF662" s="219" t="n"/>
      <c r="BG662" s="120">
        <f>BF662+BE662+BD662</f>
        <v/>
      </c>
      <c r="BH662" s="217">
        <f>IF(LOWER(T662)="ILS",12,1)*BG662/VLOOKUP($T662,CPC_USDConversion_xlTbl[[Currency2]:[Units/1 USD]],2,FALSE)</f>
        <v/>
      </c>
      <c r="BI662" s="224">
        <f>BH662/VLOOKUP($S662,'CP$'!$B$5:$D$74,2,FALSE)</f>
        <v/>
      </c>
      <c r="BJ662" s="140" t="n">
        <v>100000</v>
      </c>
      <c r="BK662" s="140" t="n">
        <v>160000</v>
      </c>
      <c r="BL662" s="141">
        <f>IFERROR(U662/X662,"")</f>
        <v/>
      </c>
      <c r="BM662" s="141">
        <f>IFERROR(V662/X662,"")</f>
        <v/>
      </c>
      <c r="BN662" s="141">
        <f>IFERROR(W662/X662,"")</f>
        <v/>
      </c>
      <c r="BO662" s="141">
        <f>IFERROR(AA662/AD662,"")</f>
        <v/>
      </c>
      <c r="BP662" s="141">
        <f>IFERROR(AB662/AD662,"")</f>
        <v/>
      </c>
      <c r="BQ662" s="141">
        <f>IFERROR(AC662/AD662,"")</f>
        <v/>
      </c>
      <c r="BR662" s="119" t="n">
        <v>3</v>
      </c>
      <c r="BS662" s="119" t="n">
        <v>4</v>
      </c>
      <c r="BT662" s="119" t="n">
        <v>3</v>
      </c>
      <c r="BU662" s="119" t="n"/>
      <c r="BV662" s="119" t="n"/>
      <c r="BW662" s="119" t="n"/>
      <c r="BX662" s="119" t="n"/>
      <c r="BY662" s="119" t="n"/>
      <c r="BZ662" s="119" t="inlineStr">
        <is>
          <t>Employee</t>
        </is>
      </c>
      <c r="CA662" s="142" t="inlineStr">
        <is>
          <t>S43P</t>
        </is>
      </c>
      <c r="CB662" s="131" t="n">
        <v>1</v>
      </c>
      <c r="CC662" s="143">
        <f>IF(P662&gt;1,1,P662)*CB662</f>
        <v/>
      </c>
      <c r="CD662" s="143" t="n"/>
      <c r="CE662" s="222" t="n">
        <v>46092.2</v>
      </c>
      <c r="CF662" s="86" t="n"/>
      <c r="CG662" s="219" t="n">
        <v>53384.66898954705</v>
      </c>
      <c r="CH662" s="217">
        <f>IF(LOWER(T662)="ILS",12,1)*CG662/VLOOKUP($T662,CPC_USDConversion_xlTbl[[Currency2]:[Units/1 USD]],2,FALSE)</f>
        <v/>
      </c>
      <c r="CI662" s="225">
        <f>AF662</f>
        <v/>
      </c>
      <c r="CJ662" s="225">
        <f>IFERROR(CI662-CH662,"")</f>
        <v/>
      </c>
      <c r="CK662" s="140">
        <f>ROUND(AN662*CC662,-2)</f>
        <v/>
      </c>
      <c r="CL662" s="217">
        <f>CK662/VLOOKUP($T662,'USD Converstion'!$C$7:$D$174,2,FALSE)</f>
        <v/>
      </c>
      <c r="CM662" s="145">
        <f>IF(AD662&gt;X662,1,0)</f>
        <v/>
      </c>
      <c r="CN662" s="225">
        <f>IF(CM662&gt;0,AG662,0)</f>
        <v/>
      </c>
      <c r="CO662" s="225">
        <f>IF(CM662=0,0,AF662)</f>
        <v/>
      </c>
      <c r="CP662" s="146" t="n">
        <v>0</v>
      </c>
      <c r="CQ662" s="147" t="inlineStr">
        <is>
          <t>Regular</t>
        </is>
      </c>
      <c r="CR662" s="225">
        <f>AM662/VLOOKUP(T662,'USD Converstion'!$C$7:$D$174,2,FALSE)</f>
        <v/>
      </c>
      <c r="CS662" s="226">
        <f>AT662</f>
        <v/>
      </c>
      <c r="CT662" s="222" t="n">
        <v>0</v>
      </c>
      <c r="CU662" s="227" t="n"/>
      <c r="CV662" s="145">
        <f>IF(AX662&gt;0,1,0)</f>
        <v/>
      </c>
      <c r="CW662" s="145">
        <f>IF(AY662&gt;0,1,0)</f>
        <v/>
      </c>
      <c r="CX662" s="52" t="n">
        <v>0</v>
      </c>
      <c r="DM662">
        <f>IF(LOWER(T662)="ILS",12,1)*Y662/VLOOKUP($T662,CPC_USDConversion_xlTbl[[Currency2]:[Units/1 USD]],2,FALSE)</f>
        <v/>
      </c>
    </row>
    <row r="663">
      <c r="B663" s="113" t="n">
        <v>119570</v>
      </c>
      <c r="C663" s="113" t="n">
        <v>97475</v>
      </c>
      <c r="D663" s="113" t="n">
        <v>124839</v>
      </c>
      <c r="E663" s="114" t="inlineStr">
        <is>
          <t>Ido Sharir</t>
        </is>
      </c>
      <c r="F663" s="152" t="inlineStr">
        <is>
          <t>Finance Sales Team Leader</t>
        </is>
      </c>
      <c r="G663" s="113" t="inlineStr">
        <is>
          <t>Israel Sales</t>
        </is>
      </c>
      <c r="H663" s="113" t="inlineStr">
        <is>
          <t>Lior Goldgraber</t>
        </is>
      </c>
      <c r="I663" s="113" t="inlineStr">
        <is>
          <t>Yossi Ghez</t>
        </is>
      </c>
      <c r="J663" s="114" t="inlineStr">
        <is>
          <t>Bruno Darmon</t>
        </is>
      </c>
      <c r="K663" s="114" t="inlineStr">
        <is>
          <t>Bruno Darmon</t>
        </is>
      </c>
      <c r="L663" s="113" t="inlineStr">
        <is>
          <t>EMEA Sales</t>
        </is>
      </c>
      <c r="M663" s="115" t="n">
        <v>1</v>
      </c>
      <c r="N663" s="151">
        <f>LEFT(CA663,3)</f>
        <v/>
      </c>
      <c r="O663" s="216" t="n">
        <v>42912</v>
      </c>
      <c r="P663" s="118">
        <f>($D$5-O663)/365</f>
        <v/>
      </c>
      <c r="Q663" s="119">
        <f>Q663</f>
        <v/>
      </c>
      <c r="R663" s="52" t="n"/>
      <c r="S663" s="120" t="inlineStr">
        <is>
          <t>Israel</t>
        </is>
      </c>
      <c r="T663" s="120" t="inlineStr">
        <is>
          <t>ILS</t>
        </is>
      </c>
      <c r="U663" s="120" t="n">
        <v>57625</v>
      </c>
      <c r="V663" s="120" t="n">
        <v>15300</v>
      </c>
      <c r="W663" s="120" t="n"/>
      <c r="X663" s="120">
        <f>W663+V663+U663</f>
        <v/>
      </c>
      <c r="Y663" s="121" t="n"/>
      <c r="Z663" s="121" t="n"/>
      <c r="AA663" s="122" t="n"/>
      <c r="AB663" s="122" t="n"/>
      <c r="AC663" s="122" t="n"/>
      <c r="AD663" s="123">
        <f>AC663+AB663+AA663</f>
        <v/>
      </c>
      <c r="AE663" s="124">
        <f>IFERROR(AD663/X663-1,"")</f>
        <v/>
      </c>
      <c r="AF663" s="217">
        <f>IF(LOWER(T663)="ILS",12,1)*X663/VLOOKUP($T663,CPC_USDConversion_xlTbl[[Currency2]:[Units/1 USD]],2,FALSE)</f>
        <v/>
      </c>
      <c r="AG663" s="217">
        <f>IF(LOWER(T663)="ILS",12,1)*AD663/VLOOKUP($T663,CPC_USDConversion_xlTbl[[Currency2]:[Units/1 USD]],2,FALSE)</f>
        <v/>
      </c>
      <c r="AH663" s="126">
        <f>AF663/VLOOKUP($S663,'CP$'!$B$5:$D$74,2,FALSE)</f>
        <v/>
      </c>
      <c r="AI663" s="126">
        <f>AG663/VLOOKUP($S663,'CP$'!$B$5:$D$74,2,FALSE)</f>
        <v/>
      </c>
      <c r="AJ663" s="52" t="n"/>
      <c r="AK663" s="127" t="inlineStr">
        <is>
          <t>Sales Variable</t>
        </is>
      </c>
      <c r="AL663" s="218" t="n"/>
      <c r="AM663" s="129" t="n"/>
      <c r="AN663" s="121" t="n"/>
      <c r="AO663" s="130" t="n"/>
      <c r="AP663" s="131">
        <f>IFERROR(AO663/AM663,"")</f>
        <v/>
      </c>
      <c r="AQ663" s="219">
        <f>AO663*CC663</f>
        <v/>
      </c>
      <c r="AR663" s="219" t="n"/>
      <c r="AS663" s="220">
        <f>AQ663-AR663</f>
        <v/>
      </c>
      <c r="AT663" s="217">
        <f>AS663/VLOOKUP($T663,'USD Converstion'!$C$7:$D$174,2,FALSE)</f>
        <v/>
      </c>
      <c r="AU663" s="52" t="n"/>
      <c r="AV663" s="221" t="n">
        <v>43664</v>
      </c>
      <c r="AW663" s="222" t="n">
        <v>39011.69902912621</v>
      </c>
      <c r="AX663" s="222" t="n"/>
      <c r="AY663" s="223" t="n"/>
      <c r="AZ663" s="52" t="n"/>
      <c r="BA663" s="137" t="n"/>
      <c r="BB663" s="138" t="inlineStr">
        <is>
          <t xml:space="preserve"> </t>
        </is>
      </c>
      <c r="BC663" s="52" t="n"/>
      <c r="BD663" s="219" t="n">
        <v>38500</v>
      </c>
      <c r="BE663" s="219" t="n">
        <v>16500</v>
      </c>
      <c r="BF663" s="219" t="n"/>
      <c r="BG663" s="120">
        <f>BF663+BE663+BD663</f>
        <v/>
      </c>
      <c r="BH663" s="217">
        <f>IF(LOWER(T663)="ILS",12,1)*BG663/VLOOKUP($T663,CPC_USDConversion_xlTbl[[Currency2]:[Units/1 USD]],2,FALSE)</f>
        <v/>
      </c>
      <c r="BI663" s="224">
        <f>BH663/VLOOKUP($S663,'CP$'!$B$5:$D$74,2,FALSE)</f>
        <v/>
      </c>
      <c r="BJ663" s="140" t="n">
        <v>35000</v>
      </c>
      <c r="BK663" s="140" t="n">
        <v>55000</v>
      </c>
      <c r="BL663" s="141">
        <f>IFERROR(U663/X663,"")</f>
        <v/>
      </c>
      <c r="BM663" s="141">
        <f>IFERROR(V663/X663,"")</f>
        <v/>
      </c>
      <c r="BN663" s="141">
        <f>IFERROR(W663/X663,"")</f>
        <v/>
      </c>
      <c r="BO663" s="141">
        <f>IFERROR(AA663/AD663,"")</f>
        <v/>
      </c>
      <c r="BP663" s="141">
        <f>IFERROR(AB663/AD663,"")</f>
        <v/>
      </c>
      <c r="BQ663" s="141">
        <f>IFERROR(AC663/AD663,"")</f>
        <v/>
      </c>
      <c r="BR663" s="119" t="n">
        <v>3</v>
      </c>
      <c r="BS663" s="119" t="n">
        <v>3</v>
      </c>
      <c r="BT663" s="119" t="n">
        <v>3</v>
      </c>
      <c r="BU663" s="119" t="n"/>
      <c r="BV663" s="119" t="n"/>
      <c r="BW663" s="119" t="n"/>
      <c r="BX663" s="119" t="n"/>
      <c r="BY663" s="119" t="n"/>
      <c r="BZ663" s="119" t="inlineStr">
        <is>
          <t>Employee</t>
        </is>
      </c>
      <c r="CA663" s="142" t="inlineStr">
        <is>
          <t>S43M</t>
        </is>
      </c>
      <c r="CB663" s="131" t="n">
        <v>1</v>
      </c>
      <c r="CC663" s="143">
        <f>IF(P663&gt;1,1,P663)*CB663</f>
        <v/>
      </c>
      <c r="CD663" s="143" t="n"/>
      <c r="CE663" s="222" t="n">
        <v>81170.16</v>
      </c>
      <c r="CF663" s="86" t="n"/>
      <c r="CG663" s="219" t="n">
        <v>53858.53658536586</v>
      </c>
      <c r="CH663" s="217">
        <f>IF(LOWER(T663)="ILS",12,1)*CG663/VLOOKUP($T663,CPC_USDConversion_xlTbl[[Currency2]:[Units/1 USD]],2,FALSE)</f>
        <v/>
      </c>
      <c r="CI663" s="225">
        <f>AF663</f>
        <v/>
      </c>
      <c r="CJ663" s="225">
        <f>IFERROR(CI663-CH663,"")</f>
        <v/>
      </c>
      <c r="CK663" s="140">
        <f>ROUND(AN663*CC663,-2)</f>
        <v/>
      </c>
      <c r="CL663" s="217">
        <f>CK663/VLOOKUP($T663,'USD Converstion'!$C$7:$D$174,2,FALSE)</f>
        <v/>
      </c>
      <c r="CM663" s="145">
        <f>IF(AD663&gt;X663,1,0)</f>
        <v/>
      </c>
      <c r="CN663" s="225">
        <f>IF(CM663&gt;0,AG663,0)</f>
        <v/>
      </c>
      <c r="CO663" s="225">
        <f>IF(CM663=0,0,AF663)</f>
        <v/>
      </c>
      <c r="CP663" s="146" t="n">
        <v>0</v>
      </c>
      <c r="CQ663" s="147" t="inlineStr">
        <is>
          <t>Regular</t>
        </is>
      </c>
      <c r="CR663" s="225">
        <f>AM663/VLOOKUP(T663,'USD Converstion'!$C$7:$D$174,2,FALSE)</f>
        <v/>
      </c>
      <c r="CS663" s="226">
        <f>AT663</f>
        <v/>
      </c>
      <c r="CT663" s="222" t="n">
        <v>0</v>
      </c>
      <c r="CU663" s="227" t="n"/>
      <c r="CV663" s="145">
        <f>IF(AX663&gt;0,1,0)</f>
        <v/>
      </c>
      <c r="CW663" s="145">
        <f>IF(AY663&gt;0,1,0)</f>
        <v/>
      </c>
      <c r="CX663" s="52" t="n">
        <v>0</v>
      </c>
      <c r="DM663">
        <f>IF(LOWER(T663)="ILS",12,1)*Y663/VLOOKUP($T663,CPC_USDConversion_xlTbl[[Currency2]:[Units/1 USD]],2,FALSE)</f>
        <v/>
      </c>
    </row>
    <row r="664">
      <c r="B664" s="113" t="n">
        <v>124040</v>
      </c>
      <c r="C664" s="113" t="n">
        <v>100124</v>
      </c>
      <c r="D664" s="113" t="n">
        <v>119174</v>
      </c>
      <c r="E664" s="114" t="inlineStr">
        <is>
          <t>Itay Dahan</t>
        </is>
      </c>
      <c r="F664" s="152" t="inlineStr">
        <is>
          <t>Channel Account Manager</t>
        </is>
      </c>
      <c r="G664" s="113" t="inlineStr">
        <is>
          <t>Israel Sales</t>
        </is>
      </c>
      <c r="H664" s="113" t="inlineStr">
        <is>
          <t>Lior Goldgraber</t>
        </is>
      </c>
      <c r="I664" s="113" t="inlineStr">
        <is>
          <t>Yossi Ghez</t>
        </is>
      </c>
      <c r="J664" s="114" t="inlineStr">
        <is>
          <t>Bruno Darmon</t>
        </is>
      </c>
      <c r="K664" s="114" t="inlineStr">
        <is>
          <t>Bruno Darmon</t>
        </is>
      </c>
      <c r="L664" s="113" t="inlineStr">
        <is>
          <t>EMEA Sales</t>
        </is>
      </c>
      <c r="M664" s="115" t="n">
        <v>1</v>
      </c>
      <c r="N664" s="151">
        <f>LEFT(CA664,3)</f>
        <v/>
      </c>
      <c r="O664" s="216" t="n">
        <v>43893</v>
      </c>
      <c r="P664" s="118">
        <f>($D$5-O664)/365</f>
        <v/>
      </c>
      <c r="Q664" s="119">
        <f>Q664</f>
        <v/>
      </c>
      <c r="R664" s="52" t="n"/>
      <c r="S664" s="120" t="inlineStr">
        <is>
          <t>Israel</t>
        </is>
      </c>
      <c r="T664" s="120" t="inlineStr">
        <is>
          <t>ILS</t>
        </is>
      </c>
      <c r="U664" s="120" t="n">
        <v>33250</v>
      </c>
      <c r="V664" s="120" t="n">
        <v>12118.18181818182</v>
      </c>
      <c r="W664" s="120" t="n"/>
      <c r="X664" s="120">
        <f>W664+V664+U664</f>
        <v/>
      </c>
      <c r="Y664" s="121" t="n"/>
      <c r="Z664" s="121" t="n"/>
      <c r="AA664" s="122" t="n"/>
      <c r="AB664" s="122" t="n"/>
      <c r="AC664" s="122" t="n"/>
      <c r="AD664" s="123">
        <f>AC664+AB664+AA664</f>
        <v/>
      </c>
      <c r="AE664" s="124">
        <f>IFERROR(AD664/X664-1,"")</f>
        <v/>
      </c>
      <c r="AF664" s="217">
        <f>IF(LOWER(T664)="ILS",12,1)*X664/VLOOKUP($T664,CPC_USDConversion_xlTbl[[Currency2]:[Units/1 USD]],2,FALSE)</f>
        <v/>
      </c>
      <c r="AG664" s="217">
        <f>IF(LOWER(T664)="ILS",12,1)*AD664/VLOOKUP($T664,CPC_USDConversion_xlTbl[[Currency2]:[Units/1 USD]],2,FALSE)</f>
        <v/>
      </c>
      <c r="AH664" s="126">
        <f>AF664/VLOOKUP($S664,'CP$'!$B$5:$D$74,2,FALSE)</f>
        <v/>
      </c>
      <c r="AI664" s="126">
        <f>AG664/VLOOKUP($S664,'CP$'!$B$5:$D$74,2,FALSE)</f>
        <v/>
      </c>
      <c r="AJ664" s="52" t="n"/>
      <c r="AK664" s="127" t="inlineStr">
        <is>
          <t>Sales Variable</t>
        </is>
      </c>
      <c r="AL664" s="218" t="n"/>
      <c r="AM664" s="129" t="n"/>
      <c r="AN664" s="121" t="n"/>
      <c r="AO664" s="130" t="n"/>
      <c r="AP664" s="131">
        <f>IFERROR(AO664/AM664,"")</f>
        <v/>
      </c>
      <c r="AQ664" s="219">
        <f>AO664*CC664</f>
        <v/>
      </c>
      <c r="AR664" s="219" t="n"/>
      <c r="AS664" s="220">
        <f>AQ664-AR664</f>
        <v/>
      </c>
      <c r="AT664" s="217">
        <f>AS664/VLOOKUP($T664,'USD Converstion'!$C$7:$D$174,2,FALSE)</f>
        <v/>
      </c>
      <c r="AU664" s="52" t="n"/>
      <c r="AV664" s="221" t="n">
        <v>43957</v>
      </c>
      <c r="AW664" s="222" t="n">
        <v>19589.26213592233</v>
      </c>
      <c r="AX664" s="222" t="n"/>
      <c r="AY664" s="223" t="n"/>
      <c r="AZ664" s="52" t="n"/>
      <c r="BA664" s="137" t="n"/>
      <c r="BB664" s="138" t="inlineStr">
        <is>
          <t xml:space="preserve"> </t>
        </is>
      </c>
      <c r="BC664" s="52" t="n"/>
      <c r="BD664" s="219" t="n"/>
      <c r="BE664" s="219" t="n"/>
      <c r="BF664" s="219" t="n"/>
      <c r="BG664" s="120">
        <f>BF664+BE664+BD664</f>
        <v/>
      </c>
      <c r="BH664" s="217">
        <f>IF(LOWER(T664)="ILS",12,1)*BG664/VLOOKUP($T664,CPC_USDConversion_xlTbl[[Currency2]:[Units/1 USD]],2,FALSE)</f>
        <v/>
      </c>
      <c r="BI664" s="224">
        <f>BH664/VLOOKUP($S664,'CP$'!$B$5:$D$74,2,FALSE)</f>
        <v/>
      </c>
      <c r="BJ664" s="140" t="n">
        <v>25000</v>
      </c>
      <c r="BK664" s="140" t="n">
        <v>37000</v>
      </c>
      <c r="BL664" s="141">
        <f>IFERROR(U664/X664,"")</f>
        <v/>
      </c>
      <c r="BM664" s="141">
        <f>IFERROR(V664/X664,"")</f>
        <v/>
      </c>
      <c r="BN664" s="141">
        <f>IFERROR(W664/X664,"")</f>
        <v/>
      </c>
      <c r="BO664" s="141">
        <f>IFERROR(AA664/AD664,"")</f>
        <v/>
      </c>
      <c r="BP664" s="141">
        <f>IFERROR(AB664/AD664,"")</f>
        <v/>
      </c>
      <c r="BQ664" s="141">
        <f>IFERROR(AC664/AD664,"")</f>
        <v/>
      </c>
      <c r="BR664" s="119" t="n"/>
      <c r="BS664" s="119" t="n"/>
      <c r="BT664" s="119" t="n">
        <v>3</v>
      </c>
      <c r="BU664" s="119" t="n"/>
      <c r="BV664" s="119" t="n"/>
      <c r="BW664" s="119" t="n"/>
      <c r="BX664" s="119" t="n"/>
      <c r="BY664" s="119" t="n"/>
      <c r="BZ664" s="119" t="inlineStr">
        <is>
          <t>Employee</t>
        </is>
      </c>
      <c r="CA664" s="142" t="inlineStr">
        <is>
          <t>S51P</t>
        </is>
      </c>
      <c r="CB664" s="131" t="n">
        <v>1</v>
      </c>
      <c r="CC664" s="143">
        <f>IF(P664&gt;1,1,P664)*CB664</f>
        <v/>
      </c>
      <c r="CD664" s="143" t="n"/>
      <c r="CE664" s="222" t="n">
        <v>22627.08</v>
      </c>
      <c r="CF664" s="86" t="n"/>
      <c r="CG664" s="219" t="n">
        <v>31419.51219512196</v>
      </c>
      <c r="CH664" s="217">
        <f>IF(LOWER(T664)="ILS",12,1)*CG664/VLOOKUP($T664,CPC_USDConversion_xlTbl[[Currency2]:[Units/1 USD]],2,FALSE)</f>
        <v/>
      </c>
      <c r="CI664" s="225">
        <f>AF664</f>
        <v/>
      </c>
      <c r="CJ664" s="225">
        <f>IFERROR(CI664-CH664,"")</f>
        <v/>
      </c>
      <c r="CK664" s="140">
        <f>ROUND(AN664*CC664,-2)</f>
        <v/>
      </c>
      <c r="CL664" s="217">
        <f>CK664/VLOOKUP($T664,'USD Converstion'!$C$7:$D$174,2,FALSE)</f>
        <v/>
      </c>
      <c r="CM664" s="145">
        <f>IF(AD664&gt;X664,1,0)</f>
        <v/>
      </c>
      <c r="CN664" s="225">
        <f>IF(CM664&gt;0,AG664,0)</f>
        <v/>
      </c>
      <c r="CO664" s="225">
        <f>IF(CM664=0,0,AF664)</f>
        <v/>
      </c>
      <c r="CP664" s="146" t="n">
        <v>0</v>
      </c>
      <c r="CQ664" s="147" t="inlineStr">
        <is>
          <t>Regular</t>
        </is>
      </c>
      <c r="CR664" s="225">
        <f>AM664/VLOOKUP(T664,'USD Converstion'!$C$7:$D$174,2,FALSE)</f>
        <v/>
      </c>
      <c r="CS664" s="226">
        <f>AT664</f>
        <v/>
      </c>
      <c r="CT664" s="222" t="n">
        <v>0</v>
      </c>
      <c r="CU664" s="227" t="n"/>
      <c r="CV664" s="145">
        <f>IF(AX664&gt;0,1,0)</f>
        <v/>
      </c>
      <c r="CW664" s="145">
        <f>IF(AY664&gt;0,1,0)</f>
        <v/>
      </c>
      <c r="CX664" s="52" t="n">
        <v>0</v>
      </c>
      <c r="DM664">
        <f>IF(LOWER(T664)="ILS",12,1)*Y664/VLOOKUP($T664,CPC_USDConversion_xlTbl[[Currency2]:[Units/1 USD]],2,FALSE)</f>
        <v/>
      </c>
    </row>
    <row r="665">
      <c r="B665" s="113" t="n">
        <v>112289</v>
      </c>
      <c r="C665" s="113" t="n">
        <v>48048</v>
      </c>
      <c r="D665" s="113" t="n">
        <v>55932</v>
      </c>
      <c r="E665" s="114" t="inlineStr">
        <is>
          <t>Jayendra Raman</t>
        </is>
      </c>
      <c r="F665" s="152" t="inlineStr">
        <is>
          <t>Territory Team Leader</t>
        </is>
      </c>
      <c r="G665" s="113" t="inlineStr">
        <is>
          <t>Middle East Sales Mgmt</t>
        </is>
      </c>
      <c r="H665" s="113" t="inlineStr">
        <is>
          <t>Yossi Ghez</t>
        </is>
      </c>
      <c r="I665" s="113" t="inlineStr">
        <is>
          <t>Yossi Ghez</t>
        </is>
      </c>
      <c r="J665" s="114" t="inlineStr">
        <is>
          <t>Bruno Darmon</t>
        </is>
      </c>
      <c r="K665" s="114" t="inlineStr">
        <is>
          <t>Bruno Darmon</t>
        </is>
      </c>
      <c r="L665" s="113" t="inlineStr">
        <is>
          <t>EMEA Sales</t>
        </is>
      </c>
      <c r="M665" s="115" t="n">
        <v>1</v>
      </c>
      <c r="N665" s="151">
        <f>LEFT(CA665,3)</f>
        <v/>
      </c>
      <c r="O665" s="216" t="n">
        <v>42030</v>
      </c>
      <c r="P665" s="118">
        <f>($D$5-O665)/365</f>
        <v/>
      </c>
      <c r="Q665" s="119">
        <f>Q665</f>
        <v/>
      </c>
      <c r="R665" s="52" t="n"/>
      <c r="S665" s="120" t="inlineStr">
        <is>
          <t>United Arab Emirates</t>
        </is>
      </c>
      <c r="T665" s="120" t="inlineStr">
        <is>
          <t>AED</t>
        </is>
      </c>
      <c r="U665" s="120" t="n">
        <v>647000</v>
      </c>
      <c r="V665" s="120" t="n">
        <v>309390.9090909091</v>
      </c>
      <c r="W665" s="120" t="n"/>
      <c r="X665" s="120">
        <f>W665+V665+U665</f>
        <v/>
      </c>
      <c r="Y665" s="121" t="n"/>
      <c r="Z665" s="121" t="n"/>
      <c r="AA665" s="122" t="n"/>
      <c r="AB665" s="122" t="n"/>
      <c r="AC665" s="122" t="n"/>
      <c r="AD665" s="123">
        <f>AC665+AB665+AA665</f>
        <v/>
      </c>
      <c r="AE665" s="124">
        <f>IFERROR(AD665/X665-1,"")</f>
        <v/>
      </c>
      <c r="AF665" s="217">
        <f>IF(LOWER(T665)="ILS",12,1)*X665/VLOOKUP($T665,CPC_USDConversion_xlTbl[[Currency2]:[Units/1 USD]],2,FALSE)</f>
        <v/>
      </c>
      <c r="AG665" s="217">
        <f>IF(LOWER(T665)="ILS",12,1)*AD665/VLOOKUP($T665,CPC_USDConversion_xlTbl[[Currency2]:[Units/1 USD]],2,FALSE)</f>
        <v/>
      </c>
      <c r="AH665" s="126">
        <f>AF665/VLOOKUP($S665,'CP$'!$B$5:$D$74,2,FALSE)</f>
        <v/>
      </c>
      <c r="AI665" s="126">
        <f>AG665/VLOOKUP($S665,'CP$'!$B$5:$D$74,2,FALSE)</f>
        <v/>
      </c>
      <c r="AJ665" s="52" t="n"/>
      <c r="AK665" s="127" t="inlineStr">
        <is>
          <t>Sales Variable</t>
        </is>
      </c>
      <c r="AL665" s="218" t="n"/>
      <c r="AM665" s="129" t="n"/>
      <c r="AN665" s="121" t="n"/>
      <c r="AO665" s="130" t="n"/>
      <c r="AP665" s="131">
        <f>IFERROR(AO665/AM665,"")</f>
        <v/>
      </c>
      <c r="AQ665" s="219">
        <f>AO665*CC665</f>
        <v/>
      </c>
      <c r="AR665" s="219" t="n"/>
      <c r="AS665" s="220">
        <f>AQ665-AR665</f>
        <v/>
      </c>
      <c r="AT665" s="217">
        <f>AS665/VLOOKUP($T665,'USD Converstion'!$C$7:$D$174,2,FALSE)</f>
        <v/>
      </c>
      <c r="AU665" s="52" t="n"/>
      <c r="AV665" s="221" t="n">
        <v>43859</v>
      </c>
      <c r="AW665" s="222" t="n">
        <v>39034.50485436893</v>
      </c>
      <c r="AX665" s="222" t="n"/>
      <c r="AY665" s="223" t="n"/>
      <c r="AZ665" s="52" t="n"/>
      <c r="BA665" s="137" t="inlineStr">
        <is>
          <t>April, 2020 - Compensation change from Yearly Salary:477193, Yearly Commission:322807, Total Compensation:800000 to Yearly Salary:510000, Yearly Commission:340000, Total Compensation:850000</t>
        </is>
      </c>
      <c r="BB665" s="138" t="inlineStr">
        <is>
          <t xml:space="preserve"> </t>
        </is>
      </c>
      <c r="BC665" s="52" t="n"/>
      <c r="BD665" s="219" t="n">
        <v>346800</v>
      </c>
      <c r="BE665" s="219" t="n">
        <v>234600</v>
      </c>
      <c r="BF665" s="219" t="n"/>
      <c r="BG665" s="120">
        <f>BF665+BE665+BD665</f>
        <v/>
      </c>
      <c r="BH665" s="217">
        <f>IF(LOWER(T665)="ILS",12,1)*BG665/VLOOKUP($T665,CPC_USDConversion_xlTbl[[Currency2]:[Units/1 USD]],2,FALSE)</f>
        <v/>
      </c>
      <c r="BI665" s="224">
        <f>BH665/VLOOKUP($S665,'CP$'!$B$5:$D$74,2,FALSE)</f>
        <v/>
      </c>
      <c r="BJ665" s="140" t="n">
        <v>420000</v>
      </c>
      <c r="BK665" s="140" t="n">
        <v>700000</v>
      </c>
      <c r="BL665" s="141">
        <f>IFERROR(U665/X665,"")</f>
        <v/>
      </c>
      <c r="BM665" s="141">
        <f>IFERROR(V665/X665,"")</f>
        <v/>
      </c>
      <c r="BN665" s="141">
        <f>IFERROR(W665/X665,"")</f>
        <v/>
      </c>
      <c r="BO665" s="141">
        <f>IFERROR(AA665/AD665,"")</f>
        <v/>
      </c>
      <c r="BP665" s="141">
        <f>IFERROR(AB665/AD665,"")</f>
        <v/>
      </c>
      <c r="BQ665" s="141">
        <f>IFERROR(AC665/AD665,"")</f>
        <v/>
      </c>
      <c r="BR665" s="119" t="n">
        <v>4</v>
      </c>
      <c r="BS665" s="119" t="n">
        <v>5</v>
      </c>
      <c r="BT665" s="119" t="n">
        <v>3</v>
      </c>
      <c r="BU665" s="119" t="n"/>
      <c r="BV665" s="119" t="n"/>
      <c r="BW665" s="119" t="n"/>
      <c r="BX665" s="119" t="n"/>
      <c r="BY665" s="119" t="n"/>
      <c r="BZ665" s="119" t="inlineStr">
        <is>
          <t>Employee</t>
        </is>
      </c>
      <c r="CA665" s="142" t="inlineStr">
        <is>
          <t>S41M</t>
        </is>
      </c>
      <c r="CB665" s="131" t="n">
        <v>1</v>
      </c>
      <c r="CC665" s="143">
        <f>IF(P665&gt;1,1,P665)*CB665</f>
        <v/>
      </c>
      <c r="CD665" s="143" t="n"/>
      <c r="CE665" s="222" t="n">
        <v>98649.28</v>
      </c>
      <c r="CF665" s="86" t="n"/>
      <c r="CG665" s="219" t="n">
        <v>829468.2926829269</v>
      </c>
      <c r="CH665" s="217">
        <f>IF(LOWER(T665)="ILS",12,1)*CG665/VLOOKUP($T665,CPC_USDConversion_xlTbl[[Currency2]:[Units/1 USD]],2,FALSE)</f>
        <v/>
      </c>
      <c r="CI665" s="225">
        <f>AF665</f>
        <v/>
      </c>
      <c r="CJ665" s="225">
        <f>IFERROR(CI665-CH665,"")</f>
        <v/>
      </c>
      <c r="CK665" s="140">
        <f>ROUND(AN665*CC665,-2)</f>
        <v/>
      </c>
      <c r="CL665" s="217">
        <f>CK665/VLOOKUP($T665,'USD Converstion'!$C$7:$D$174,2,FALSE)</f>
        <v/>
      </c>
      <c r="CM665" s="145">
        <f>IF(AD665&gt;X665,1,0)</f>
        <v/>
      </c>
      <c r="CN665" s="225">
        <f>IF(CM665&gt;0,AG665,0)</f>
        <v/>
      </c>
      <c r="CO665" s="225">
        <f>IF(CM665=0,0,AF665)</f>
        <v/>
      </c>
      <c r="CP665" s="146" t="n">
        <v>0</v>
      </c>
      <c r="CQ665" s="147" t="inlineStr">
        <is>
          <t>Regular</t>
        </is>
      </c>
      <c r="CR665" s="225">
        <f>AM665/VLOOKUP(T665,'USD Converstion'!$C$7:$D$174,2,FALSE)</f>
        <v/>
      </c>
      <c r="CS665" s="226">
        <f>AT665</f>
        <v/>
      </c>
      <c r="CT665" s="222" t="n">
        <v>0</v>
      </c>
      <c r="CU665" s="227" t="n"/>
      <c r="CV665" s="145">
        <f>IF(AX665&gt;0,1,0)</f>
        <v/>
      </c>
      <c r="CW665" s="145">
        <f>IF(AY665&gt;0,1,0)</f>
        <v/>
      </c>
      <c r="CX665" s="52" t="n">
        <v>0</v>
      </c>
      <c r="DM665">
        <f>IF(LOWER(T665)="ILS",12,1)*Y665/VLOOKUP($T665,CPC_USDConversion_xlTbl[[Currency2]:[Units/1 USD]],2,FALSE)</f>
        <v/>
      </c>
    </row>
    <row r="666">
      <c r="B666" s="113" t="n">
        <v>105374</v>
      </c>
      <c r="C666" s="113" t="n">
        <v>50609</v>
      </c>
      <c r="D666" s="113" t="n"/>
      <c r="E666" s="114" t="inlineStr">
        <is>
          <t>Lihi Gur</t>
        </is>
      </c>
      <c r="F666" s="152" t="inlineStr">
        <is>
          <t>Channel Development Manager</t>
        </is>
      </c>
      <c r="G666" s="113" t="inlineStr">
        <is>
          <t>Israel Sales</t>
        </is>
      </c>
      <c r="H666" s="113" t="inlineStr">
        <is>
          <t>Lior Goldgraber</t>
        </is>
      </c>
      <c r="I666" s="113" t="inlineStr">
        <is>
          <t>Yossi Ghez</t>
        </is>
      </c>
      <c r="J666" s="114" t="inlineStr">
        <is>
          <t>Bruno Darmon</t>
        </is>
      </c>
      <c r="K666" s="114" t="inlineStr">
        <is>
          <t>Bruno Darmon</t>
        </is>
      </c>
      <c r="L666" s="113" t="inlineStr">
        <is>
          <t>EMEA Sales</t>
        </is>
      </c>
      <c r="M666" s="115" t="n">
        <v>1</v>
      </c>
      <c r="N666" s="151">
        <f>LEFT(CA666,3)</f>
        <v/>
      </c>
      <c r="O666" s="216" t="n">
        <v>40601</v>
      </c>
      <c r="P666" s="118">
        <f>($D$5-O666)/365</f>
        <v/>
      </c>
      <c r="Q666" s="119">
        <f>Q666</f>
        <v/>
      </c>
      <c r="R666" s="52" t="n"/>
      <c r="S666" s="120" t="inlineStr">
        <is>
          <t>Israel</t>
        </is>
      </c>
      <c r="T666" s="120" t="inlineStr">
        <is>
          <t>ILS</t>
        </is>
      </c>
      <c r="U666" s="120" t="n">
        <v>35125</v>
      </c>
      <c r="V666" s="120" t="n">
        <v>12118.18181818182</v>
      </c>
      <c r="W666" s="120" t="n"/>
      <c r="X666" s="120">
        <f>W666+V666+U666</f>
        <v/>
      </c>
      <c r="Y666" s="121" t="n"/>
      <c r="Z666" s="121" t="n"/>
      <c r="AA666" s="122" t="n"/>
      <c r="AB666" s="122" t="n"/>
      <c r="AC666" s="122" t="n"/>
      <c r="AD666" s="123">
        <f>AC666+AB666+AA666</f>
        <v/>
      </c>
      <c r="AE666" s="124">
        <f>IFERROR(AD666/X666-1,"")</f>
        <v/>
      </c>
      <c r="AF666" s="217">
        <f>IF(LOWER(T666)="ILS",12,1)*X666/VLOOKUP($T666,CPC_USDConversion_xlTbl[[Currency2]:[Units/1 USD]],2,FALSE)</f>
        <v/>
      </c>
      <c r="AG666" s="217">
        <f>IF(LOWER(T666)="ILS",12,1)*AD666/VLOOKUP($T666,CPC_USDConversion_xlTbl[[Currency2]:[Units/1 USD]],2,FALSE)</f>
        <v/>
      </c>
      <c r="AH666" s="126">
        <f>AF666/VLOOKUP($S666,'CP$'!$B$5:$D$74,2,FALSE)</f>
        <v/>
      </c>
      <c r="AI666" s="126">
        <f>AG666/VLOOKUP($S666,'CP$'!$B$5:$D$74,2,FALSE)</f>
        <v/>
      </c>
      <c r="AJ666" s="52" t="n"/>
      <c r="AK666" s="127" t="inlineStr">
        <is>
          <t>Sales Variable</t>
        </is>
      </c>
      <c r="AL666" s="218" t="n"/>
      <c r="AM666" s="129" t="n"/>
      <c r="AN666" s="121" t="n"/>
      <c r="AO666" s="130" t="n"/>
      <c r="AP666" s="131">
        <f>IFERROR(AO666/AM666,"")</f>
        <v/>
      </c>
      <c r="AQ666" s="219">
        <f>AO666*CC666</f>
        <v/>
      </c>
      <c r="AR666" s="219" t="n"/>
      <c r="AS666" s="220">
        <f>AQ666-AR666</f>
        <v/>
      </c>
      <c r="AT666" s="217">
        <f>AS666/VLOOKUP($T666,'USD Converstion'!$C$7:$D$174,2,FALSE)</f>
        <v/>
      </c>
      <c r="AU666" s="52" t="n"/>
      <c r="AV666" s="221" t="n">
        <v>43957</v>
      </c>
      <c r="AW666" s="222" t="n">
        <v>19589.26213592233</v>
      </c>
      <c r="AX666" s="222" t="n"/>
      <c r="AY666" s="223" t="n"/>
      <c r="AZ666" s="52" t="n"/>
      <c r="BA666" s="137" t="n"/>
      <c r="BB666" s="138" t="inlineStr">
        <is>
          <t xml:space="preserve"> </t>
        </is>
      </c>
      <c r="BC666" s="52" t="n"/>
      <c r="BD666" s="219" t="n">
        <v>19154</v>
      </c>
      <c r="BE666" s="219" t="n">
        <v>12770</v>
      </c>
      <c r="BF666" s="219" t="n"/>
      <c r="BG666" s="120">
        <f>BF666+BE666+BD666</f>
        <v/>
      </c>
      <c r="BH666" s="217">
        <f>IF(LOWER(T666)="ILS",12,1)*BG666/VLOOKUP($T666,CPC_USDConversion_xlTbl[[Currency2]:[Units/1 USD]],2,FALSE)</f>
        <v/>
      </c>
      <c r="BI666" s="224">
        <f>BH666/VLOOKUP($S666,'CP$'!$B$5:$D$74,2,FALSE)</f>
        <v/>
      </c>
      <c r="BJ666" s="140" t="n">
        <v>25000</v>
      </c>
      <c r="BK666" s="140" t="n">
        <v>37000</v>
      </c>
      <c r="BL666" s="141">
        <f>IFERROR(U666/X666,"")</f>
        <v/>
      </c>
      <c r="BM666" s="141">
        <f>IFERROR(V666/X666,"")</f>
        <v/>
      </c>
      <c r="BN666" s="141">
        <f>IFERROR(W666/X666,"")</f>
        <v/>
      </c>
      <c r="BO666" s="141">
        <f>IFERROR(AA666/AD666,"")</f>
        <v/>
      </c>
      <c r="BP666" s="141">
        <f>IFERROR(AB666/AD666,"")</f>
        <v/>
      </c>
      <c r="BQ666" s="141">
        <f>IFERROR(AC666/AD666,"")</f>
        <v/>
      </c>
      <c r="BR666" s="119" t="n">
        <v>4</v>
      </c>
      <c r="BS666" s="119" t="n">
        <v>3</v>
      </c>
      <c r="BT666" s="119" t="n">
        <v>3</v>
      </c>
      <c r="BU666" s="119" t="n"/>
      <c r="BV666" s="119" t="n"/>
      <c r="BW666" s="119" t="n"/>
      <c r="BX666" s="119" t="n"/>
      <c r="BY666" s="119" t="n"/>
      <c r="BZ666" s="119" t="inlineStr">
        <is>
          <t>Employee</t>
        </is>
      </c>
      <c r="CA666" s="142" t="inlineStr">
        <is>
          <t>S51P</t>
        </is>
      </c>
      <c r="CB666" s="131" t="n">
        <v>1</v>
      </c>
      <c r="CC666" s="143">
        <f>IF(P666&gt;1,1,P666)*CB666</f>
        <v/>
      </c>
      <c r="CD666" s="143" t="n"/>
      <c r="CE666" s="222" t="n">
        <v>39028.72</v>
      </c>
      <c r="CF666" s="86" t="n"/>
      <c r="CG666" s="219" t="n">
        <v>32882.9268292683</v>
      </c>
      <c r="CH666" s="217">
        <f>IF(LOWER(T666)="ILS",12,1)*CG666/VLOOKUP($T666,CPC_USDConversion_xlTbl[[Currency2]:[Units/1 USD]],2,FALSE)</f>
        <v/>
      </c>
      <c r="CI666" s="225">
        <f>AF666</f>
        <v/>
      </c>
      <c r="CJ666" s="225">
        <f>IFERROR(CI666-CH666,"")</f>
        <v/>
      </c>
      <c r="CK666" s="140">
        <f>ROUND(AN666*CC666,-2)</f>
        <v/>
      </c>
      <c r="CL666" s="217">
        <f>CK666/VLOOKUP($T666,'USD Converstion'!$C$7:$D$174,2,FALSE)</f>
        <v/>
      </c>
      <c r="CM666" s="145">
        <f>IF(AD666&gt;X666,1,0)</f>
        <v/>
      </c>
      <c r="CN666" s="225">
        <f>IF(CM666&gt;0,AG666,0)</f>
        <v/>
      </c>
      <c r="CO666" s="225">
        <f>IF(CM666=0,0,AF666)</f>
        <v/>
      </c>
      <c r="CP666" s="146" t="n">
        <v>0</v>
      </c>
      <c r="CQ666" s="147" t="inlineStr">
        <is>
          <t>Regular</t>
        </is>
      </c>
      <c r="CR666" s="225">
        <f>AM666/VLOOKUP(T666,'USD Converstion'!$C$7:$D$174,2,FALSE)</f>
        <v/>
      </c>
      <c r="CS666" s="226">
        <f>AT666</f>
        <v/>
      </c>
      <c r="CT666" s="222" t="n">
        <v>0</v>
      </c>
      <c r="CU666" s="227" t="n"/>
      <c r="CV666" s="145">
        <f>IF(AX666&gt;0,1,0)</f>
        <v/>
      </c>
      <c r="CW666" s="145">
        <f>IF(AY666&gt;0,1,0)</f>
        <v/>
      </c>
      <c r="CX666" s="52" t="n">
        <v>0</v>
      </c>
      <c r="DM666">
        <f>IF(LOWER(T666)="ILS",12,1)*Y666/VLOOKUP($T666,CPC_USDConversion_xlTbl[[Currency2]:[Units/1 USD]],2,FALSE)</f>
        <v/>
      </c>
    </row>
    <row r="667">
      <c r="B667" s="113" t="n">
        <v>109069</v>
      </c>
      <c r="C667" s="113" t="n">
        <v>44109</v>
      </c>
      <c r="D667" s="113" t="n">
        <v>78292</v>
      </c>
      <c r="E667" s="114" t="inlineStr">
        <is>
          <t>Mustafa Yigit</t>
        </is>
      </c>
      <c r="F667" s="152" t="inlineStr">
        <is>
          <t>Major Account Manager</t>
        </is>
      </c>
      <c r="G667" s="113" t="inlineStr">
        <is>
          <t>Turkey</t>
        </is>
      </c>
      <c r="H667" s="113" t="inlineStr">
        <is>
          <t>Hakan Erkan</t>
        </is>
      </c>
      <c r="I667" s="113" t="inlineStr">
        <is>
          <t>Yossi Ghez</t>
        </is>
      </c>
      <c r="J667" s="114" t="inlineStr">
        <is>
          <t>Bruno Darmon</t>
        </is>
      </c>
      <c r="K667" s="114" t="inlineStr">
        <is>
          <t>Bruno Darmon</t>
        </is>
      </c>
      <c r="L667" s="113" t="inlineStr">
        <is>
          <t>EMEA Sales</t>
        </is>
      </c>
      <c r="M667" s="115" t="n">
        <v>1</v>
      </c>
      <c r="N667" s="151">
        <f>LEFT(CA667,3)</f>
        <v/>
      </c>
      <c r="O667" s="216" t="n">
        <v>44075</v>
      </c>
      <c r="P667" s="118">
        <f>($D$5-O667)/365</f>
        <v/>
      </c>
      <c r="Q667" s="119">
        <f>Q667</f>
        <v/>
      </c>
      <c r="R667" s="52" t="n"/>
      <c r="S667" s="120" t="inlineStr">
        <is>
          <t>Turkey</t>
        </is>
      </c>
      <c r="T667" s="120" t="inlineStr">
        <is>
          <t>USD</t>
        </is>
      </c>
      <c r="U667" s="120" t="n">
        <v>75937.5</v>
      </c>
      <c r="V667" s="120" t="n">
        <v>32527.27272727272</v>
      </c>
      <c r="W667" s="120" t="n"/>
      <c r="X667" s="120">
        <f>W667+V667+U667</f>
        <v/>
      </c>
      <c r="Y667" s="121" t="n"/>
      <c r="Z667" s="121" t="n"/>
      <c r="AA667" s="122" t="n"/>
      <c r="AB667" s="122" t="n"/>
      <c r="AC667" s="122" t="n"/>
      <c r="AD667" s="123">
        <f>AC667+AB667+AA667</f>
        <v/>
      </c>
      <c r="AE667" s="124">
        <f>IFERROR(AD667/X667-1,"")</f>
        <v/>
      </c>
      <c r="AF667" s="217">
        <f>IF(LOWER(T667)="ILS",12,1)*X667/VLOOKUP($T667,CPC_USDConversion_xlTbl[[Currency2]:[Units/1 USD]],2,FALSE)</f>
        <v/>
      </c>
      <c r="AG667" s="217">
        <f>IF(LOWER(T667)="ILS",12,1)*AD667/VLOOKUP($T667,CPC_USDConversion_xlTbl[[Currency2]:[Units/1 USD]],2,FALSE)</f>
        <v/>
      </c>
      <c r="AH667" s="126">
        <f>AF667/VLOOKUP($S667,'CP$'!$B$5:$D$74,2,FALSE)</f>
        <v/>
      </c>
      <c r="AI667" s="126">
        <f>AG667/VLOOKUP($S667,'CP$'!$B$5:$D$74,2,FALSE)</f>
        <v/>
      </c>
      <c r="AJ667" s="52" t="n"/>
      <c r="AK667" s="127" t="inlineStr">
        <is>
          <t>Sales Variable</t>
        </is>
      </c>
      <c r="AL667" s="218" t="n"/>
      <c r="AM667" s="129" t="n"/>
      <c r="AN667" s="121" t="n"/>
      <c r="AO667" s="130" t="n"/>
      <c r="AP667" s="131">
        <f>IFERROR(AO667/AM667,"")</f>
        <v/>
      </c>
      <c r="AQ667" s="219">
        <f>AO667*CC667</f>
        <v/>
      </c>
      <c r="AR667" s="219" t="n"/>
      <c r="AS667" s="220">
        <f>AQ667-AR667</f>
        <v/>
      </c>
      <c r="AT667" s="217">
        <f>AS667/VLOOKUP($T667,'USD Converstion'!$C$7:$D$174,2,FALSE)</f>
        <v/>
      </c>
      <c r="AU667" s="52" t="n"/>
      <c r="AV667" s="221" t="n">
        <v>44075</v>
      </c>
      <c r="AW667" s="222" t="n">
        <v>29219.54368932039</v>
      </c>
      <c r="AX667" s="222" t="n"/>
      <c r="AY667" s="223" t="n"/>
      <c r="AZ667" s="52" t="n"/>
      <c r="BA667" s="137" t="n"/>
      <c r="BB667" s="138" t="inlineStr">
        <is>
          <t xml:space="preserve"> </t>
        </is>
      </c>
      <c r="BC667" s="52" t="n"/>
      <c r="BD667" s="219" t="n">
        <v>0</v>
      </c>
      <c r="BE667" s="219" t="n">
        <v>0</v>
      </c>
      <c r="BF667" s="219" t="n"/>
      <c r="BG667" s="120">
        <f>BF667+BE667+BD667</f>
        <v/>
      </c>
      <c r="BH667" s="217">
        <f>IF(LOWER(T667)="ILS",12,1)*BG667/VLOOKUP($T667,CPC_USDConversion_xlTbl[[Currency2]:[Units/1 USD]],2,FALSE)</f>
        <v/>
      </c>
      <c r="BI667" s="224">
        <f>BH667/VLOOKUP($S667,'CP$'!$B$5:$D$74,2,FALSE)</f>
        <v/>
      </c>
      <c r="BJ667" s="140" t="n">
        <v>100000</v>
      </c>
      <c r="BK667" s="140" t="n">
        <v>160000</v>
      </c>
      <c r="BL667" s="141">
        <f>IFERROR(U667/X667,"")</f>
        <v/>
      </c>
      <c r="BM667" s="141">
        <f>IFERROR(V667/X667,"")</f>
        <v/>
      </c>
      <c r="BN667" s="141">
        <f>IFERROR(W667/X667,"")</f>
        <v/>
      </c>
      <c r="BO667" s="141">
        <f>IFERROR(AA667/AD667,"")</f>
        <v/>
      </c>
      <c r="BP667" s="141">
        <f>IFERROR(AB667/AD667,"")</f>
        <v/>
      </c>
      <c r="BQ667" s="141">
        <f>IFERROR(AC667/AD667,"")</f>
        <v/>
      </c>
      <c r="BR667" s="119" t="n"/>
      <c r="BS667" s="119" t="n"/>
      <c r="BT667" s="119" t="n"/>
      <c r="BU667" s="119" t="n"/>
      <c r="BV667" s="119" t="n"/>
      <c r="BW667" s="119" t="n"/>
      <c r="BX667" s="119" t="n"/>
      <c r="BY667" s="119" t="n"/>
      <c r="BZ667" s="119" t="inlineStr">
        <is>
          <t>Employee</t>
        </is>
      </c>
      <c r="CA667" s="142" t="inlineStr">
        <is>
          <t>S43P</t>
        </is>
      </c>
      <c r="CB667" s="131" t="n">
        <v>1</v>
      </c>
      <c r="CC667" s="143">
        <f>IF(P667&gt;1,1,P667)*CB667</f>
        <v/>
      </c>
      <c r="CD667" s="143" t="n"/>
      <c r="CE667" s="222" t="n">
        <v>28253.92</v>
      </c>
      <c r="CF667" s="86" t="n"/>
      <c r="CG667" s="219" t="n">
        <v>86639.02439024391</v>
      </c>
      <c r="CH667" s="217">
        <f>IF(LOWER(T667)="ILS",12,1)*CG667/VLOOKUP($T667,CPC_USDConversion_xlTbl[[Currency2]:[Units/1 USD]],2,FALSE)</f>
        <v/>
      </c>
      <c r="CI667" s="225">
        <f>AF667</f>
        <v/>
      </c>
      <c r="CJ667" s="225">
        <f>IFERROR(CI667-CH667,"")</f>
        <v/>
      </c>
      <c r="CK667" s="140">
        <f>ROUND(AN667*CC667,-2)</f>
        <v/>
      </c>
      <c r="CL667" s="217">
        <f>CK667/VLOOKUP($T667,'USD Converstion'!$C$7:$D$174,2,FALSE)</f>
        <v/>
      </c>
      <c r="CM667" s="145">
        <f>IF(AD667&gt;X667,1,0)</f>
        <v/>
      </c>
      <c r="CN667" s="225">
        <f>IF(CM667&gt;0,AG667,0)</f>
        <v/>
      </c>
      <c r="CO667" s="225">
        <f>IF(CM667=0,0,AF667)</f>
        <v/>
      </c>
      <c r="CP667" s="146" t="n">
        <v>0</v>
      </c>
      <c r="CQ667" s="147" t="inlineStr">
        <is>
          <t>Regular</t>
        </is>
      </c>
      <c r="CR667" s="225">
        <f>AM667/VLOOKUP(T667,'USD Converstion'!$C$7:$D$174,2,FALSE)</f>
        <v/>
      </c>
      <c r="CS667" s="226">
        <f>AT667</f>
        <v/>
      </c>
      <c r="CT667" s="222" t="n">
        <v>0</v>
      </c>
      <c r="CU667" s="227" t="n"/>
      <c r="CV667" s="145">
        <f>IF(AX667&gt;0,1,0)</f>
        <v/>
      </c>
      <c r="CW667" s="145">
        <f>IF(AY667&gt;0,1,0)</f>
        <v/>
      </c>
      <c r="CX667" s="52" t="n">
        <v>0</v>
      </c>
      <c r="DM667">
        <f>IF(LOWER(T667)="ILS",12,1)*Y667/VLOOKUP($T667,CPC_USDConversion_xlTbl[[Currency2]:[Units/1 USD]],2,FALSE)</f>
        <v/>
      </c>
    </row>
    <row r="668">
      <c r="B668" s="113" t="n">
        <v>133057</v>
      </c>
      <c r="C668" s="113" t="n">
        <v>120562</v>
      </c>
      <c r="D668" s="113" t="n">
        <v>99119</v>
      </c>
      <c r="E668" s="114" t="inlineStr">
        <is>
          <t>Nurit Zur</t>
        </is>
      </c>
      <c r="F668" s="152" t="inlineStr">
        <is>
          <t>Major Account Manager</t>
        </is>
      </c>
      <c r="G668" s="113" t="inlineStr">
        <is>
          <t>Israel Sales</t>
        </is>
      </c>
      <c r="H668" s="113" t="inlineStr">
        <is>
          <t>Lior Goldgraber</t>
        </is>
      </c>
      <c r="I668" s="113" t="inlineStr">
        <is>
          <t>Yossi Ghez</t>
        </is>
      </c>
      <c r="J668" s="114" t="inlineStr">
        <is>
          <t>Bruno Darmon</t>
        </is>
      </c>
      <c r="K668" s="114" t="inlineStr">
        <is>
          <t>Bruno Darmon</t>
        </is>
      </c>
      <c r="L668" s="113" t="inlineStr">
        <is>
          <t>EMEA Sales</t>
        </is>
      </c>
      <c r="M668" s="115" t="n">
        <v>1</v>
      </c>
      <c r="N668" s="151">
        <f>LEFT(CA668,3)</f>
        <v/>
      </c>
      <c r="O668" s="216" t="n">
        <v>43346</v>
      </c>
      <c r="P668" s="118">
        <f>($D$5-O668)/365</f>
        <v/>
      </c>
      <c r="Q668" s="119">
        <f>Q668</f>
        <v/>
      </c>
      <c r="R668" s="52" t="n"/>
      <c r="S668" s="120" t="inlineStr">
        <is>
          <t>Israel</t>
        </is>
      </c>
      <c r="T668" s="120" t="inlineStr">
        <is>
          <t>ILS</t>
        </is>
      </c>
      <c r="U668" s="120" t="n">
        <v>42750</v>
      </c>
      <c r="V668" s="120" t="n">
        <v>10665.54545454545</v>
      </c>
      <c r="W668" s="120" t="n"/>
      <c r="X668" s="120">
        <f>W668+V668+U668</f>
        <v/>
      </c>
      <c r="Y668" s="121" t="n"/>
      <c r="Z668" s="121" t="n"/>
      <c r="AA668" s="122" t="n"/>
      <c r="AB668" s="122" t="n"/>
      <c r="AC668" s="122" t="n"/>
      <c r="AD668" s="123">
        <f>AC668+AB668+AA668</f>
        <v/>
      </c>
      <c r="AE668" s="124">
        <f>IFERROR(AD668/X668-1,"")</f>
        <v/>
      </c>
      <c r="AF668" s="217">
        <f>IF(LOWER(T668)="ILS",12,1)*X668/VLOOKUP($T668,CPC_USDConversion_xlTbl[[Currency2]:[Units/1 USD]],2,FALSE)</f>
        <v/>
      </c>
      <c r="AG668" s="217">
        <f>IF(LOWER(T668)="ILS",12,1)*AD668/VLOOKUP($T668,CPC_USDConversion_xlTbl[[Currency2]:[Units/1 USD]],2,FALSE)</f>
        <v/>
      </c>
      <c r="AH668" s="126">
        <f>AF668/VLOOKUP($S668,'CP$'!$B$5:$D$74,2,FALSE)</f>
        <v/>
      </c>
      <c r="AI668" s="126">
        <f>AG668/VLOOKUP($S668,'CP$'!$B$5:$D$74,2,FALSE)</f>
        <v/>
      </c>
      <c r="AJ668" s="52" t="n"/>
      <c r="AK668" s="127" t="inlineStr">
        <is>
          <t>Sales Variable</t>
        </is>
      </c>
      <c r="AL668" s="218" t="n"/>
      <c r="AM668" s="129" t="n"/>
      <c r="AN668" s="121" t="n"/>
      <c r="AO668" s="130" t="n"/>
      <c r="AP668" s="131">
        <f>IFERROR(AO668/AM668,"")</f>
        <v/>
      </c>
      <c r="AQ668" s="219">
        <f>AO668*CC668</f>
        <v/>
      </c>
      <c r="AR668" s="219" t="n"/>
      <c r="AS668" s="220">
        <f>AQ668-AR668</f>
        <v/>
      </c>
      <c r="AT668" s="217">
        <f>AS668/VLOOKUP($T668,'USD Converstion'!$C$7:$D$174,2,FALSE)</f>
        <v/>
      </c>
      <c r="AU668" s="52" t="n"/>
      <c r="AV668" s="221" t="n">
        <v>43957</v>
      </c>
      <c r="AW668" s="222" t="n">
        <v>19589.26213592233</v>
      </c>
      <c r="AX668" s="222" t="n"/>
      <c r="AY668" s="223" t="n"/>
      <c r="AZ668" s="52" t="n"/>
      <c r="BA668" s="137" t="n"/>
      <c r="BB668" s="138" t="inlineStr">
        <is>
          <t xml:space="preserve"> </t>
        </is>
      </c>
      <c r="BC668" s="52" t="n"/>
      <c r="BD668" s="219" t="n">
        <v>25830</v>
      </c>
      <c r="BE668" s="219" t="n">
        <v>11070</v>
      </c>
      <c r="BF668" s="219" t="n"/>
      <c r="BG668" s="120">
        <f>BF668+BE668+BD668</f>
        <v/>
      </c>
      <c r="BH668" s="217">
        <f>IF(LOWER(T668)="ILS",12,1)*BG668/VLOOKUP($T668,CPC_USDConversion_xlTbl[[Currency2]:[Units/1 USD]],2,FALSE)</f>
        <v/>
      </c>
      <c r="BI668" s="224">
        <f>BH668/VLOOKUP($S668,'CP$'!$B$5:$D$74,2,FALSE)</f>
        <v/>
      </c>
      <c r="BJ668" s="140" t="n">
        <v>33000</v>
      </c>
      <c r="BK668" s="140" t="n">
        <v>49000</v>
      </c>
      <c r="BL668" s="141">
        <f>IFERROR(U668/X668,"")</f>
        <v/>
      </c>
      <c r="BM668" s="141">
        <f>IFERROR(V668/X668,"")</f>
        <v/>
      </c>
      <c r="BN668" s="141">
        <f>IFERROR(W668/X668,"")</f>
        <v/>
      </c>
      <c r="BO668" s="141">
        <f>IFERROR(AA668/AD668,"")</f>
        <v/>
      </c>
      <c r="BP668" s="141">
        <f>IFERROR(AB668/AD668,"")</f>
        <v/>
      </c>
      <c r="BQ668" s="141">
        <f>IFERROR(AC668/AD668,"")</f>
        <v/>
      </c>
      <c r="BR668" s="119" t="n">
        <v>3</v>
      </c>
      <c r="BS668" s="119" t="n">
        <v>3</v>
      </c>
      <c r="BT668" s="119" t="n">
        <v>3</v>
      </c>
      <c r="BU668" s="119" t="n"/>
      <c r="BV668" s="119" t="n"/>
      <c r="BW668" s="119" t="n"/>
      <c r="BX668" s="119" t="n"/>
      <c r="BY668" s="119" t="n"/>
      <c r="BZ668" s="119" t="inlineStr">
        <is>
          <t>Employee</t>
        </is>
      </c>
      <c r="CA668" s="142" t="inlineStr">
        <is>
          <t>S43P</t>
        </is>
      </c>
      <c r="CB668" s="131" t="n">
        <v>1</v>
      </c>
      <c r="CC668" s="143">
        <f>IF(P668&gt;1,1,P668)*CB668</f>
        <v/>
      </c>
      <c r="CD668" s="143" t="n"/>
      <c r="CE668" s="222" t="n">
        <v>33641.32</v>
      </c>
      <c r="CF668" s="86" t="n"/>
      <c r="CG668" s="219" t="n">
        <v>37275.21951219512</v>
      </c>
      <c r="CH668" s="217">
        <f>IF(LOWER(T668)="ILS",12,1)*CG668/VLOOKUP($T668,CPC_USDConversion_xlTbl[[Currency2]:[Units/1 USD]],2,FALSE)</f>
        <v/>
      </c>
      <c r="CI668" s="225">
        <f>AF668</f>
        <v/>
      </c>
      <c r="CJ668" s="225">
        <f>IFERROR(CI668-CH668,"")</f>
        <v/>
      </c>
      <c r="CK668" s="140">
        <f>ROUND(AN668*CC668,-2)</f>
        <v/>
      </c>
      <c r="CL668" s="217">
        <f>CK668/VLOOKUP($T668,'USD Converstion'!$C$7:$D$174,2,FALSE)</f>
        <v/>
      </c>
      <c r="CM668" s="145">
        <f>IF(AD668&gt;X668,1,0)</f>
        <v/>
      </c>
      <c r="CN668" s="225">
        <f>IF(CM668&gt;0,AG668,0)</f>
        <v/>
      </c>
      <c r="CO668" s="225">
        <f>IF(CM668=0,0,AF668)</f>
        <v/>
      </c>
      <c r="CP668" s="146" t="n">
        <v>0</v>
      </c>
      <c r="CQ668" s="147" t="inlineStr">
        <is>
          <t>Regular</t>
        </is>
      </c>
      <c r="CR668" s="225">
        <f>AM668/VLOOKUP(T668,'USD Converstion'!$C$7:$D$174,2,FALSE)</f>
        <v/>
      </c>
      <c r="CS668" s="226">
        <f>AT668</f>
        <v/>
      </c>
      <c r="CT668" s="222" t="n">
        <v>0</v>
      </c>
      <c r="CU668" s="227" t="n"/>
      <c r="CV668" s="145">
        <f>IF(AX668&gt;0,1,0)</f>
        <v/>
      </c>
      <c r="CW668" s="145">
        <f>IF(AY668&gt;0,1,0)</f>
        <v/>
      </c>
      <c r="CX668" s="52" t="n">
        <v>0</v>
      </c>
      <c r="DM668">
        <f>IF(LOWER(T668)="ILS",12,1)*Y668/VLOOKUP($T668,CPC_USDConversion_xlTbl[[Currency2]:[Units/1 USD]],2,FALSE)</f>
        <v/>
      </c>
    </row>
    <row r="669">
      <c r="B669" s="113" t="n">
        <v>102818</v>
      </c>
      <c r="C669" s="113" t="n">
        <v>74071</v>
      </c>
      <c r="D669" s="113" t="n">
        <v>56716</v>
      </c>
      <c r="E669" s="114" t="inlineStr">
        <is>
          <t>Oran Amos</t>
        </is>
      </c>
      <c r="F669" s="152" t="inlineStr">
        <is>
          <t>Channel Account Manager</t>
        </is>
      </c>
      <c r="G669" s="113" t="inlineStr">
        <is>
          <t>Israel Sales</t>
        </is>
      </c>
      <c r="H669" s="113" t="inlineStr">
        <is>
          <t>Lior Goldgraber</t>
        </is>
      </c>
      <c r="I669" s="113" t="inlineStr">
        <is>
          <t>Yossi Ghez</t>
        </is>
      </c>
      <c r="J669" s="114" t="inlineStr">
        <is>
          <t>Bruno Darmon</t>
        </is>
      </c>
      <c r="K669" s="114" t="inlineStr">
        <is>
          <t>Bruno Darmon</t>
        </is>
      </c>
      <c r="L669" s="113" t="inlineStr">
        <is>
          <t>EMEA Sales</t>
        </is>
      </c>
      <c r="M669" s="115" t="n">
        <v>1</v>
      </c>
      <c r="N669" s="151">
        <f>LEFT(CA669,3)</f>
        <v/>
      </c>
      <c r="O669" s="216" t="n">
        <v>43199</v>
      </c>
      <c r="P669" s="118">
        <f>($D$5-O669)/365</f>
        <v/>
      </c>
      <c r="Q669" s="119">
        <f>Q669</f>
        <v/>
      </c>
      <c r="R669" s="52" t="n"/>
      <c r="S669" s="120" t="inlineStr">
        <is>
          <t>Israel</t>
        </is>
      </c>
      <c r="T669" s="120" t="inlineStr">
        <is>
          <t>ILS</t>
        </is>
      </c>
      <c r="U669" s="120" t="n">
        <v>42612.5</v>
      </c>
      <c r="V669" s="120" t="n">
        <v>10618.18181818182</v>
      </c>
      <c r="W669" s="120" t="n"/>
      <c r="X669" s="120">
        <f>W669+V669+U669</f>
        <v/>
      </c>
      <c r="Y669" s="121" t="n"/>
      <c r="Z669" s="121" t="n"/>
      <c r="AA669" s="122" t="n"/>
      <c r="AB669" s="122" t="n"/>
      <c r="AC669" s="122" t="n"/>
      <c r="AD669" s="123">
        <f>AC669+AB669+AA669</f>
        <v/>
      </c>
      <c r="AE669" s="124">
        <f>IFERROR(AD669/X669-1,"")</f>
        <v/>
      </c>
      <c r="AF669" s="217">
        <f>IF(LOWER(T669)="ILS",12,1)*X669/VLOOKUP($T669,CPC_USDConversion_xlTbl[[Currency2]:[Units/1 USD]],2,FALSE)</f>
        <v/>
      </c>
      <c r="AG669" s="217">
        <f>IF(LOWER(T669)="ILS",12,1)*AD669/VLOOKUP($T669,CPC_USDConversion_xlTbl[[Currency2]:[Units/1 USD]],2,FALSE)</f>
        <v/>
      </c>
      <c r="AH669" s="126">
        <f>AF669/VLOOKUP($S669,'CP$'!$B$5:$D$74,2,FALSE)</f>
        <v/>
      </c>
      <c r="AI669" s="126">
        <f>AG669/VLOOKUP($S669,'CP$'!$B$5:$D$74,2,FALSE)</f>
        <v/>
      </c>
      <c r="AJ669" s="52" t="n"/>
      <c r="AK669" s="127" t="inlineStr">
        <is>
          <t>Sales Variable</t>
        </is>
      </c>
      <c r="AL669" s="218" t="n"/>
      <c r="AM669" s="129" t="n"/>
      <c r="AN669" s="121" t="n"/>
      <c r="AO669" s="130" t="n"/>
      <c r="AP669" s="131">
        <f>IFERROR(AO669/AM669,"")</f>
        <v/>
      </c>
      <c r="AQ669" s="219">
        <f>AO669*CC669</f>
        <v/>
      </c>
      <c r="AR669" s="219" t="n"/>
      <c r="AS669" s="220">
        <f>AQ669-AR669</f>
        <v/>
      </c>
      <c r="AT669" s="217">
        <f>AS669/VLOOKUP($T669,'USD Converstion'!$C$7:$D$174,2,FALSE)</f>
        <v/>
      </c>
      <c r="AU669" s="52" t="n"/>
      <c r="AV669" s="221" t="n">
        <v>43957</v>
      </c>
      <c r="AW669" s="222" t="n">
        <v>19589.26213592233</v>
      </c>
      <c r="AX669" s="222" t="n"/>
      <c r="AY669" s="223" t="n"/>
      <c r="AZ669" s="52" t="n"/>
      <c r="BA669" s="137" t="n"/>
      <c r="BB669" s="138" t="inlineStr">
        <is>
          <t xml:space="preserve"> </t>
        </is>
      </c>
      <c r="BC669" s="52" t="n"/>
      <c r="BD669" s="219" t="n">
        <v>25235</v>
      </c>
      <c r="BE669" s="219" t="n">
        <v>10815</v>
      </c>
      <c r="BF669" s="219" t="n"/>
      <c r="BG669" s="120">
        <f>BF669+BE669+BD669</f>
        <v/>
      </c>
      <c r="BH669" s="217">
        <f>IF(LOWER(T669)="ILS",12,1)*BG669/VLOOKUP($T669,CPC_USDConversion_xlTbl[[Currency2]:[Units/1 USD]],2,FALSE)</f>
        <v/>
      </c>
      <c r="BI669" s="224">
        <f>BH669/VLOOKUP($S669,'CP$'!$B$5:$D$74,2,FALSE)</f>
        <v/>
      </c>
      <c r="BJ669" s="140" t="n">
        <v>32000</v>
      </c>
      <c r="BK669" s="140" t="n">
        <v>48000</v>
      </c>
      <c r="BL669" s="141">
        <f>IFERROR(U669/X669,"")</f>
        <v/>
      </c>
      <c r="BM669" s="141">
        <f>IFERROR(V669/X669,"")</f>
        <v/>
      </c>
      <c r="BN669" s="141">
        <f>IFERROR(W669/X669,"")</f>
        <v/>
      </c>
      <c r="BO669" s="141">
        <f>IFERROR(AA669/AD669,"")</f>
        <v/>
      </c>
      <c r="BP669" s="141">
        <f>IFERROR(AB669/AD669,"")</f>
        <v/>
      </c>
      <c r="BQ669" s="141">
        <f>IFERROR(AC669/AD669,"")</f>
        <v/>
      </c>
      <c r="BR669" s="119" t="n">
        <v>3</v>
      </c>
      <c r="BS669" s="119" t="n">
        <v>4</v>
      </c>
      <c r="BT669" s="119" t="n">
        <v>3</v>
      </c>
      <c r="BU669" s="119" t="n"/>
      <c r="BV669" s="119" t="n"/>
      <c r="BW669" s="119" t="n"/>
      <c r="BX669" s="119" t="n"/>
      <c r="BY669" s="119" t="n"/>
      <c r="BZ669" s="119" t="inlineStr">
        <is>
          <t>Employee</t>
        </is>
      </c>
      <c r="CA669" s="142" t="inlineStr">
        <is>
          <t>S41P</t>
        </is>
      </c>
      <c r="CB669" s="131" t="n">
        <v>1</v>
      </c>
      <c r="CC669" s="143">
        <f>IF(P669&gt;1,1,P669)*CB669</f>
        <v/>
      </c>
      <c r="CD669" s="143" t="n"/>
      <c r="CE669" s="222" t="n">
        <v>22627.08</v>
      </c>
      <c r="CF669" s="86" t="n"/>
      <c r="CG669" s="219" t="n">
        <v>37117.07317073171</v>
      </c>
      <c r="CH669" s="217">
        <f>IF(LOWER(T669)="ILS",12,1)*CG669/VLOOKUP($T669,CPC_USDConversion_xlTbl[[Currency2]:[Units/1 USD]],2,FALSE)</f>
        <v/>
      </c>
      <c r="CI669" s="225">
        <f>AF669</f>
        <v/>
      </c>
      <c r="CJ669" s="225">
        <f>IFERROR(CI669-CH669,"")</f>
        <v/>
      </c>
      <c r="CK669" s="140">
        <f>ROUND(AN669*CC669,-2)</f>
        <v/>
      </c>
      <c r="CL669" s="217">
        <f>CK669/VLOOKUP($T669,'USD Converstion'!$C$7:$D$174,2,FALSE)</f>
        <v/>
      </c>
      <c r="CM669" s="145">
        <f>IF(AD669&gt;X669,1,0)</f>
        <v/>
      </c>
      <c r="CN669" s="225">
        <f>IF(CM669&gt;0,AG669,0)</f>
        <v/>
      </c>
      <c r="CO669" s="225">
        <f>IF(CM669=0,0,AF669)</f>
        <v/>
      </c>
      <c r="CP669" s="146" t="n">
        <v>0</v>
      </c>
      <c r="CQ669" s="147" t="inlineStr">
        <is>
          <t>Regular</t>
        </is>
      </c>
      <c r="CR669" s="225">
        <f>AM669/VLOOKUP(T669,'USD Converstion'!$C$7:$D$174,2,FALSE)</f>
        <v/>
      </c>
      <c r="CS669" s="226">
        <f>AT669</f>
        <v/>
      </c>
      <c r="CT669" s="222" t="n">
        <v>0</v>
      </c>
      <c r="CU669" s="227" t="n"/>
      <c r="CV669" s="145">
        <f>IF(AX669&gt;0,1,0)</f>
        <v/>
      </c>
      <c r="CW669" s="145">
        <f>IF(AY669&gt;0,1,0)</f>
        <v/>
      </c>
      <c r="CX669" s="52" t="n">
        <v>0</v>
      </c>
      <c r="DM669">
        <f>IF(LOWER(T669)="ILS",12,1)*Y669/VLOOKUP($T669,CPC_USDConversion_xlTbl[[Currency2]:[Units/1 USD]],2,FALSE)</f>
        <v/>
      </c>
    </row>
    <row r="670">
      <c r="B670" s="113" t="n">
        <v>103625</v>
      </c>
      <c r="C670" s="113" t="n">
        <v>89949</v>
      </c>
      <c r="D670" s="113" t="n">
        <v>39597</v>
      </c>
      <c r="E670" s="114" t="inlineStr">
        <is>
          <t>Oren Schwartz</t>
        </is>
      </c>
      <c r="F670" s="152" t="inlineStr">
        <is>
          <t>Major Account Manager</t>
        </is>
      </c>
      <c r="G670" s="113" t="inlineStr">
        <is>
          <t>Middle East Sales Mgmt</t>
        </is>
      </c>
      <c r="H670" s="113" t="inlineStr">
        <is>
          <t>Yossi Ghez</t>
        </is>
      </c>
      <c r="I670" s="113" t="inlineStr">
        <is>
          <t>Yossi Ghez</t>
        </is>
      </c>
      <c r="J670" s="114" t="inlineStr">
        <is>
          <t>Bruno Darmon</t>
        </is>
      </c>
      <c r="K670" s="114" t="inlineStr">
        <is>
          <t>Bruno Darmon</t>
        </is>
      </c>
      <c r="L670" s="113" t="inlineStr">
        <is>
          <t>EMEA Sales</t>
        </is>
      </c>
      <c r="M670" s="115" t="n">
        <v>1</v>
      </c>
      <c r="N670" s="151">
        <f>LEFT(CA670,3)</f>
        <v/>
      </c>
      <c r="O670" s="216" t="n">
        <v>42618</v>
      </c>
      <c r="P670" s="118">
        <f>($D$5-O670)/365</f>
        <v/>
      </c>
      <c r="Q670" s="119">
        <f>Q670</f>
        <v/>
      </c>
      <c r="R670" s="52" t="n"/>
      <c r="S670" s="120" t="inlineStr">
        <is>
          <t>Israel</t>
        </is>
      </c>
      <c r="T670" s="120" t="inlineStr">
        <is>
          <t>ILS</t>
        </is>
      </c>
      <c r="U670" s="120" t="n">
        <v>43950</v>
      </c>
      <c r="V670" s="120" t="n">
        <v>16663.63636363636</v>
      </c>
      <c r="W670" s="120" t="n"/>
      <c r="X670" s="120">
        <f>W670+V670+U670</f>
        <v/>
      </c>
      <c r="Y670" s="121" t="n"/>
      <c r="Z670" s="121" t="n"/>
      <c r="AA670" s="122" t="n"/>
      <c r="AB670" s="122" t="n"/>
      <c r="AC670" s="122" t="n"/>
      <c r="AD670" s="123">
        <f>AC670+AB670+AA670</f>
        <v/>
      </c>
      <c r="AE670" s="124">
        <f>IFERROR(AD670/X670-1,"")</f>
        <v/>
      </c>
      <c r="AF670" s="217">
        <f>IF(LOWER(T670)="ILS",12,1)*X670/VLOOKUP($T670,CPC_USDConversion_xlTbl[[Currency2]:[Units/1 USD]],2,FALSE)</f>
        <v/>
      </c>
      <c r="AG670" s="217">
        <f>IF(LOWER(T670)="ILS",12,1)*AD670/VLOOKUP($T670,CPC_USDConversion_xlTbl[[Currency2]:[Units/1 USD]],2,FALSE)</f>
        <v/>
      </c>
      <c r="AH670" s="126">
        <f>AF670/VLOOKUP($S670,'CP$'!$B$5:$D$74,2,FALSE)</f>
        <v/>
      </c>
      <c r="AI670" s="126">
        <f>AG670/VLOOKUP($S670,'CP$'!$B$5:$D$74,2,FALSE)</f>
        <v/>
      </c>
      <c r="AJ670" s="52" t="n"/>
      <c r="AK670" s="127" t="inlineStr">
        <is>
          <t>Sales Variable</t>
        </is>
      </c>
      <c r="AL670" s="218" t="n"/>
      <c r="AM670" s="129" t="n"/>
      <c r="AN670" s="121" t="n"/>
      <c r="AO670" s="130" t="n"/>
      <c r="AP670" s="131">
        <f>IFERROR(AO670/AM670,"")</f>
        <v/>
      </c>
      <c r="AQ670" s="219">
        <f>AO670*CC670</f>
        <v/>
      </c>
      <c r="AR670" s="219" t="n"/>
      <c r="AS670" s="220">
        <f>AQ670-AR670</f>
        <v/>
      </c>
      <c r="AT670" s="217">
        <f>AS670/VLOOKUP($T670,'USD Converstion'!$C$7:$D$174,2,FALSE)</f>
        <v/>
      </c>
      <c r="AU670" s="52" t="n"/>
      <c r="AV670" s="221" t="n">
        <v>43957</v>
      </c>
      <c r="AW670" s="222" t="n">
        <v>48719.94174757281</v>
      </c>
      <c r="AX670" s="222" t="n"/>
      <c r="AY670" s="223" t="n"/>
      <c r="AZ670" s="52" t="n"/>
      <c r="BA670" s="137" t="n"/>
      <c r="BB670" s="138" t="inlineStr">
        <is>
          <t xml:space="preserve"> </t>
        </is>
      </c>
      <c r="BC670" s="52" t="n"/>
      <c r="BD670" s="219" t="n">
        <v>26000</v>
      </c>
      <c r="BE670" s="219" t="n">
        <v>17000</v>
      </c>
      <c r="BF670" s="219" t="n"/>
      <c r="BG670" s="120">
        <f>BF670+BE670+BD670</f>
        <v/>
      </c>
      <c r="BH670" s="217">
        <f>IF(LOWER(T670)="ILS",12,1)*BG670/VLOOKUP($T670,CPC_USDConversion_xlTbl[[Currency2]:[Units/1 USD]],2,FALSE)</f>
        <v/>
      </c>
      <c r="BI670" s="224">
        <f>BH670/VLOOKUP($S670,'CP$'!$B$5:$D$74,2,FALSE)</f>
        <v/>
      </c>
      <c r="BJ670" s="140" t="n">
        <v>33000</v>
      </c>
      <c r="BK670" s="140" t="n">
        <v>49000</v>
      </c>
      <c r="BL670" s="141">
        <f>IFERROR(U670/X670,"")</f>
        <v/>
      </c>
      <c r="BM670" s="141">
        <f>IFERROR(V670/X670,"")</f>
        <v/>
      </c>
      <c r="BN670" s="141">
        <f>IFERROR(W670/X670,"")</f>
        <v/>
      </c>
      <c r="BO670" s="141">
        <f>IFERROR(AA670/AD670,"")</f>
        <v/>
      </c>
      <c r="BP670" s="141">
        <f>IFERROR(AB670/AD670,"")</f>
        <v/>
      </c>
      <c r="BQ670" s="141">
        <f>IFERROR(AC670/AD670,"")</f>
        <v/>
      </c>
      <c r="BR670" s="119" t="n">
        <v>3</v>
      </c>
      <c r="BS670" s="119" t="n">
        <v>4</v>
      </c>
      <c r="BT670" s="119" t="n">
        <v>3</v>
      </c>
      <c r="BU670" s="119" t="n"/>
      <c r="BV670" s="119" t="n"/>
      <c r="BW670" s="119" t="n"/>
      <c r="BX670" s="119" t="n"/>
      <c r="BY670" s="119" t="n"/>
      <c r="BZ670" s="119" t="inlineStr">
        <is>
          <t>Employee</t>
        </is>
      </c>
      <c r="CA670" s="142" t="inlineStr">
        <is>
          <t>S43P</t>
        </is>
      </c>
      <c r="CB670" s="131" t="n">
        <v>1</v>
      </c>
      <c r="CC670" s="143">
        <f>IF(P670&gt;1,1,P670)*CB670</f>
        <v/>
      </c>
      <c r="CD670" s="143" t="n"/>
      <c r="CE670" s="222" t="n">
        <v>108825.48</v>
      </c>
      <c r="CF670" s="86" t="n"/>
      <c r="CG670" s="219" t="n">
        <v>44648.78048780488</v>
      </c>
      <c r="CH670" s="217">
        <f>IF(LOWER(T670)="ILS",12,1)*CG670/VLOOKUP($T670,CPC_USDConversion_xlTbl[[Currency2]:[Units/1 USD]],2,FALSE)</f>
        <v/>
      </c>
      <c r="CI670" s="225">
        <f>AF670</f>
        <v/>
      </c>
      <c r="CJ670" s="225">
        <f>IFERROR(CI670-CH670,"")</f>
        <v/>
      </c>
      <c r="CK670" s="140">
        <f>ROUND(AN670*CC670,-2)</f>
        <v/>
      </c>
      <c r="CL670" s="217">
        <f>CK670/VLOOKUP($T670,'USD Converstion'!$C$7:$D$174,2,FALSE)</f>
        <v/>
      </c>
      <c r="CM670" s="145">
        <f>IF(AD670&gt;X670,1,0)</f>
        <v/>
      </c>
      <c r="CN670" s="225">
        <f>IF(CM670&gt;0,AG670,0)</f>
        <v/>
      </c>
      <c r="CO670" s="225">
        <f>IF(CM670=0,0,AF670)</f>
        <v/>
      </c>
      <c r="CP670" s="146" t="n">
        <v>0</v>
      </c>
      <c r="CQ670" s="147" t="inlineStr">
        <is>
          <t>Regular</t>
        </is>
      </c>
      <c r="CR670" s="225">
        <f>AM670/VLOOKUP(T670,'USD Converstion'!$C$7:$D$174,2,FALSE)</f>
        <v/>
      </c>
      <c r="CS670" s="226">
        <f>AT670</f>
        <v/>
      </c>
      <c r="CT670" s="222" t="n">
        <v>0</v>
      </c>
      <c r="CU670" s="227" t="n"/>
      <c r="CV670" s="145">
        <f>IF(AX670&gt;0,1,0)</f>
        <v/>
      </c>
      <c r="CW670" s="145">
        <f>IF(AY670&gt;0,1,0)</f>
        <v/>
      </c>
      <c r="CX670" s="52" t="n">
        <v>0</v>
      </c>
      <c r="DM670">
        <f>IF(LOWER(T670)="ILS",12,1)*Y670/VLOOKUP($T670,CPC_USDConversion_xlTbl[[Currency2]:[Units/1 USD]],2,FALSE)</f>
        <v/>
      </c>
    </row>
    <row r="671">
      <c r="B671" s="113" t="n">
        <v>109881</v>
      </c>
      <c r="C671" s="113" t="n">
        <v>112526</v>
      </c>
      <c r="D671" s="113" t="n">
        <v>83037</v>
      </c>
      <c r="E671" s="114" t="inlineStr">
        <is>
          <t>Orian Izhak</t>
        </is>
      </c>
      <c r="F671" s="152" t="inlineStr">
        <is>
          <t>Major Account Manager</t>
        </is>
      </c>
      <c r="G671" s="113" t="inlineStr">
        <is>
          <t>Israel Sales</t>
        </is>
      </c>
      <c r="H671" s="113" t="inlineStr">
        <is>
          <t>Lior Goldgraber</t>
        </is>
      </c>
      <c r="I671" s="113" t="inlineStr">
        <is>
          <t>Yossi Ghez</t>
        </is>
      </c>
      <c r="J671" s="114" t="inlineStr">
        <is>
          <t>Bruno Darmon</t>
        </is>
      </c>
      <c r="K671" s="114" t="inlineStr">
        <is>
          <t>Bruno Darmon</t>
        </is>
      </c>
      <c r="L671" s="113" t="inlineStr">
        <is>
          <t>EMEA Sales</t>
        </is>
      </c>
      <c r="M671" s="115" t="n">
        <v>1</v>
      </c>
      <c r="N671" s="151">
        <f>LEFT(CA671,3)</f>
        <v/>
      </c>
      <c r="O671" s="216" t="n">
        <v>43584</v>
      </c>
      <c r="P671" s="118">
        <f>($D$5-O671)/365</f>
        <v/>
      </c>
      <c r="Q671" s="119">
        <f>Q671</f>
        <v/>
      </c>
      <c r="R671" s="52" t="n"/>
      <c r="S671" s="120" t="inlineStr">
        <is>
          <t>Israel</t>
        </is>
      </c>
      <c r="T671" s="120" t="inlineStr">
        <is>
          <t>ILS</t>
        </is>
      </c>
      <c r="U671" s="120" t="n">
        <v>46812.5</v>
      </c>
      <c r="V671" s="120" t="n">
        <v>11927.27272727273</v>
      </c>
      <c r="W671" s="120" t="n"/>
      <c r="X671" s="120">
        <f>W671+V671+U671</f>
        <v/>
      </c>
      <c r="Y671" s="121" t="n"/>
      <c r="Z671" s="121" t="n"/>
      <c r="AA671" s="122" t="n"/>
      <c r="AB671" s="122" t="n"/>
      <c r="AC671" s="122" t="n"/>
      <c r="AD671" s="123">
        <f>AC671+AB671+AA671</f>
        <v/>
      </c>
      <c r="AE671" s="124">
        <f>IFERROR(AD671/X671-1,"")</f>
        <v/>
      </c>
      <c r="AF671" s="217">
        <f>IF(LOWER(T671)="ILS",12,1)*X671/VLOOKUP($T671,CPC_USDConversion_xlTbl[[Currency2]:[Units/1 USD]],2,FALSE)</f>
        <v/>
      </c>
      <c r="AG671" s="217">
        <f>IF(LOWER(T671)="ILS",12,1)*AD671/VLOOKUP($T671,CPC_USDConversion_xlTbl[[Currency2]:[Units/1 USD]],2,FALSE)</f>
        <v/>
      </c>
      <c r="AH671" s="126">
        <f>AF671/VLOOKUP($S671,'CP$'!$B$5:$D$74,2,FALSE)</f>
        <v/>
      </c>
      <c r="AI671" s="126">
        <f>AG671/VLOOKUP($S671,'CP$'!$B$5:$D$74,2,FALSE)</f>
        <v/>
      </c>
      <c r="AJ671" s="52" t="n"/>
      <c r="AK671" s="127" t="inlineStr">
        <is>
          <t>Sales Variable</t>
        </is>
      </c>
      <c r="AL671" s="218" t="n"/>
      <c r="AM671" s="129" t="n"/>
      <c r="AN671" s="121" t="n"/>
      <c r="AO671" s="130" t="n"/>
      <c r="AP671" s="131">
        <f>IFERROR(AO671/AM671,"")</f>
        <v/>
      </c>
      <c r="AQ671" s="219">
        <f>AO671*CC671</f>
        <v/>
      </c>
      <c r="AR671" s="219" t="n"/>
      <c r="AS671" s="220">
        <f>AQ671-AR671</f>
        <v/>
      </c>
      <c r="AT671" s="217">
        <f>AS671/VLOOKUP($T671,'USD Converstion'!$C$7:$D$174,2,FALSE)</f>
        <v/>
      </c>
      <c r="AU671" s="52" t="n"/>
      <c r="AV671" s="221" t="n">
        <v>43957</v>
      </c>
      <c r="AW671" s="222" t="n">
        <v>19589.26213592233</v>
      </c>
      <c r="AX671" s="222" t="n"/>
      <c r="AY671" s="223" t="n"/>
      <c r="AZ671" s="52" t="n"/>
      <c r="BA671" s="137" t="n"/>
      <c r="BB671" s="138" t="inlineStr">
        <is>
          <t xml:space="preserve"> </t>
        </is>
      </c>
      <c r="BC671" s="52" t="n"/>
      <c r="BD671" s="219" t="n"/>
      <c r="BE671" s="219" t="n"/>
      <c r="BF671" s="219" t="n"/>
      <c r="BG671" s="120">
        <f>BF671+BE671+BD671</f>
        <v/>
      </c>
      <c r="BH671" s="217">
        <f>IF(LOWER(T671)="ILS",12,1)*BG671/VLOOKUP($T671,CPC_USDConversion_xlTbl[[Currency2]:[Units/1 USD]],2,FALSE)</f>
        <v/>
      </c>
      <c r="BI671" s="224">
        <f>BH671/VLOOKUP($S671,'CP$'!$B$5:$D$74,2,FALSE)</f>
        <v/>
      </c>
      <c r="BJ671" s="140" t="n">
        <v>33000</v>
      </c>
      <c r="BK671" s="140" t="n">
        <v>49000</v>
      </c>
      <c r="BL671" s="141">
        <f>IFERROR(U671/X671,"")</f>
        <v/>
      </c>
      <c r="BM671" s="141">
        <f>IFERROR(V671/X671,"")</f>
        <v/>
      </c>
      <c r="BN671" s="141">
        <f>IFERROR(W671/X671,"")</f>
        <v/>
      </c>
      <c r="BO671" s="141">
        <f>IFERROR(AA671/AD671,"")</f>
        <v/>
      </c>
      <c r="BP671" s="141">
        <f>IFERROR(AB671/AD671,"")</f>
        <v/>
      </c>
      <c r="BQ671" s="141">
        <f>IFERROR(AC671/AD671,"")</f>
        <v/>
      </c>
      <c r="BR671" s="119" t="n">
        <v>3</v>
      </c>
      <c r="BS671" s="119" t="n">
        <v>3</v>
      </c>
      <c r="BT671" s="119" t="n">
        <v>3</v>
      </c>
      <c r="BU671" s="119" t="n"/>
      <c r="BV671" s="119" t="n"/>
      <c r="BW671" s="119" t="n"/>
      <c r="BX671" s="119" t="n"/>
      <c r="BY671" s="119" t="n"/>
      <c r="BZ671" s="119" t="inlineStr">
        <is>
          <t>Employee</t>
        </is>
      </c>
      <c r="CA671" s="142" t="inlineStr">
        <is>
          <t>S43P</t>
        </is>
      </c>
      <c r="CB671" s="131" t="n">
        <v>1</v>
      </c>
      <c r="CC671" s="143">
        <f>IF(P671&gt;1,1,P671)*CB671</f>
        <v/>
      </c>
      <c r="CD671" s="143" t="n"/>
      <c r="CE671" s="222" t="n">
        <v>54472.6</v>
      </c>
      <c r="CF671" s="86" t="n"/>
      <c r="CG671" s="219" t="n">
        <v>41800</v>
      </c>
      <c r="CH671" s="217">
        <f>IF(LOWER(T671)="ILS",12,1)*CG671/VLOOKUP($T671,CPC_USDConversion_xlTbl[[Currency2]:[Units/1 USD]],2,FALSE)</f>
        <v/>
      </c>
      <c r="CI671" s="225">
        <f>AF671</f>
        <v/>
      </c>
      <c r="CJ671" s="225">
        <f>IFERROR(CI671-CH671,"")</f>
        <v/>
      </c>
      <c r="CK671" s="140">
        <f>ROUND(AN671*CC671,-2)</f>
        <v/>
      </c>
      <c r="CL671" s="217">
        <f>CK671/VLOOKUP($T671,'USD Converstion'!$C$7:$D$174,2,FALSE)</f>
        <v/>
      </c>
      <c r="CM671" s="145">
        <f>IF(AD671&gt;X671,1,0)</f>
        <v/>
      </c>
      <c r="CN671" s="225">
        <f>IF(CM671&gt;0,AG671,0)</f>
        <v/>
      </c>
      <c r="CO671" s="225">
        <f>IF(CM671=0,0,AF671)</f>
        <v/>
      </c>
      <c r="CP671" s="146" t="n">
        <v>0</v>
      </c>
      <c r="CQ671" s="147" t="inlineStr">
        <is>
          <t>Regular</t>
        </is>
      </c>
      <c r="CR671" s="225">
        <f>AM671/VLOOKUP(T671,'USD Converstion'!$C$7:$D$174,2,FALSE)</f>
        <v/>
      </c>
      <c r="CS671" s="226">
        <f>AT671</f>
        <v/>
      </c>
      <c r="CT671" s="222" t="n">
        <v>0</v>
      </c>
      <c r="CU671" s="227" t="n"/>
      <c r="CV671" s="145">
        <f>IF(AX671&gt;0,1,0)</f>
        <v/>
      </c>
      <c r="CW671" s="145">
        <f>IF(AY671&gt;0,1,0)</f>
        <v/>
      </c>
      <c r="CX671" s="52" t="n">
        <v>0</v>
      </c>
      <c r="DM671">
        <f>IF(LOWER(T671)="ILS",12,1)*Y671/VLOOKUP($T671,CPC_USDConversion_xlTbl[[Currency2]:[Units/1 USD]],2,FALSE)</f>
        <v/>
      </c>
    </row>
    <row r="672">
      <c r="B672" s="113" t="n">
        <v>133812</v>
      </c>
      <c r="C672" s="113" t="n">
        <v>46047</v>
      </c>
      <c r="D672" s="113" t="n">
        <v>97710</v>
      </c>
      <c r="E672" s="114" t="inlineStr">
        <is>
          <t>Prashant Menon</t>
        </is>
      </c>
      <c r="F672" s="152" t="inlineStr">
        <is>
          <t>Distribution Manager</t>
        </is>
      </c>
      <c r="G672" s="113" t="inlineStr">
        <is>
          <t>Middle East Sales Mgmt</t>
        </is>
      </c>
      <c r="H672" s="113" t="inlineStr">
        <is>
          <t>Yossi Ghez</t>
        </is>
      </c>
      <c r="I672" s="113" t="inlineStr">
        <is>
          <t>Yossi Ghez</t>
        </is>
      </c>
      <c r="J672" s="114" t="inlineStr">
        <is>
          <t>Bruno Darmon</t>
        </is>
      </c>
      <c r="K672" s="114" t="inlineStr">
        <is>
          <t>Bruno Darmon</t>
        </is>
      </c>
      <c r="L672" s="113" t="inlineStr">
        <is>
          <t>EMEA Sales</t>
        </is>
      </c>
      <c r="M672" s="115" t="n">
        <v>1</v>
      </c>
      <c r="N672" s="151">
        <f>LEFT(CA672,3)</f>
        <v/>
      </c>
      <c r="O672" s="216" t="n">
        <v>42876</v>
      </c>
      <c r="P672" s="118">
        <f>($D$5-O672)/365</f>
        <v/>
      </c>
      <c r="Q672" s="119">
        <f>Q672</f>
        <v/>
      </c>
      <c r="R672" s="52" t="n"/>
      <c r="S672" s="120" t="inlineStr">
        <is>
          <t>United Arab Emirates</t>
        </is>
      </c>
      <c r="T672" s="120" t="inlineStr">
        <is>
          <t>AED</t>
        </is>
      </c>
      <c r="U672" s="120" t="n">
        <v>509500</v>
      </c>
      <c r="V672" s="120" t="n">
        <v>182118.1818181818</v>
      </c>
      <c r="W672" s="120" t="n"/>
      <c r="X672" s="120">
        <f>W672+V672+U672</f>
        <v/>
      </c>
      <c r="Y672" s="121" t="n"/>
      <c r="Z672" s="121" t="n"/>
      <c r="AA672" s="122" t="n"/>
      <c r="AB672" s="122" t="n"/>
      <c r="AC672" s="122" t="n"/>
      <c r="AD672" s="123">
        <f>AC672+AB672+AA672</f>
        <v/>
      </c>
      <c r="AE672" s="124">
        <f>IFERROR(AD672/X672-1,"")</f>
        <v/>
      </c>
      <c r="AF672" s="217">
        <f>IF(LOWER(T672)="ILS",12,1)*X672/VLOOKUP($T672,CPC_USDConversion_xlTbl[[Currency2]:[Units/1 USD]],2,FALSE)</f>
        <v/>
      </c>
      <c r="AG672" s="217">
        <f>IF(LOWER(T672)="ILS",12,1)*AD672/VLOOKUP($T672,CPC_USDConversion_xlTbl[[Currency2]:[Units/1 USD]],2,FALSE)</f>
        <v/>
      </c>
      <c r="AH672" s="126">
        <f>AF672/VLOOKUP($S672,'CP$'!$B$5:$D$74,2,FALSE)</f>
        <v/>
      </c>
      <c r="AI672" s="126">
        <f>AG672/VLOOKUP($S672,'CP$'!$B$5:$D$74,2,FALSE)</f>
        <v/>
      </c>
      <c r="AJ672" s="52" t="n"/>
      <c r="AK672" s="127" t="inlineStr">
        <is>
          <t>Sales Variable</t>
        </is>
      </c>
      <c r="AL672" s="218" t="n"/>
      <c r="AM672" s="129" t="n"/>
      <c r="AN672" s="121" t="n"/>
      <c r="AO672" s="130" t="n"/>
      <c r="AP672" s="131">
        <f>IFERROR(AO672/AM672,"")</f>
        <v/>
      </c>
      <c r="AQ672" s="219">
        <f>AO672*CC672</f>
        <v/>
      </c>
      <c r="AR672" s="219" t="n"/>
      <c r="AS672" s="220">
        <f>AQ672-AR672</f>
        <v/>
      </c>
      <c r="AT672" s="217">
        <f>AS672/VLOOKUP($T672,'USD Converstion'!$C$7:$D$174,2,FALSE)</f>
        <v/>
      </c>
      <c r="AU672" s="52" t="n"/>
      <c r="AV672" s="221" t="n">
        <v>43859</v>
      </c>
      <c r="AW672" s="222" t="n">
        <v>19563.43689320388</v>
      </c>
      <c r="AX672" s="222" t="n"/>
      <c r="AY672" s="223" t="n"/>
      <c r="AZ672" s="52" t="n"/>
      <c r="BA672" s="137" t="n"/>
      <c r="BB672" s="138" t="inlineStr">
        <is>
          <t xml:space="preserve"> </t>
        </is>
      </c>
      <c r="BC672" s="52" t="n"/>
      <c r="BD672" s="219" t="n">
        <v>305704</v>
      </c>
      <c r="BE672" s="219" t="n">
        <v>152852</v>
      </c>
      <c r="BF672" s="219" t="n"/>
      <c r="BG672" s="120">
        <f>BF672+BE672+BD672</f>
        <v/>
      </c>
      <c r="BH672" s="217">
        <f>IF(LOWER(T672)="ILS",12,1)*BG672/VLOOKUP($T672,CPC_USDConversion_xlTbl[[Currency2]:[Units/1 USD]],2,FALSE)</f>
        <v/>
      </c>
      <c r="BI672" s="224">
        <f>BH672/VLOOKUP($S672,'CP$'!$B$5:$D$74,2,FALSE)</f>
        <v/>
      </c>
      <c r="BJ672" s="140" t="n">
        <v>300000</v>
      </c>
      <c r="BK672" s="140" t="n">
        <v>600000</v>
      </c>
      <c r="BL672" s="141">
        <f>IFERROR(U672/X672,"")</f>
        <v/>
      </c>
      <c r="BM672" s="141">
        <f>IFERROR(V672/X672,"")</f>
        <v/>
      </c>
      <c r="BN672" s="141">
        <f>IFERROR(W672/X672,"")</f>
        <v/>
      </c>
      <c r="BO672" s="141">
        <f>IFERROR(AA672/AD672,"")</f>
        <v/>
      </c>
      <c r="BP672" s="141">
        <f>IFERROR(AB672/AD672,"")</f>
        <v/>
      </c>
      <c r="BQ672" s="141">
        <f>IFERROR(AC672/AD672,"")</f>
        <v/>
      </c>
      <c r="BR672" s="119" t="n">
        <v>3</v>
      </c>
      <c r="BS672" s="119" t="n">
        <v>3</v>
      </c>
      <c r="BT672" s="119" t="n">
        <v>3</v>
      </c>
      <c r="BU672" s="119" t="n"/>
      <c r="BV672" s="119" t="n"/>
      <c r="BW672" s="119" t="n"/>
      <c r="BX672" s="119" t="n"/>
      <c r="BY672" s="119" t="n"/>
      <c r="BZ672" s="119" t="inlineStr">
        <is>
          <t>Employee</t>
        </is>
      </c>
      <c r="CA672" s="142" t="inlineStr">
        <is>
          <t>S51P</t>
        </is>
      </c>
      <c r="CB672" s="131" t="n">
        <v>1</v>
      </c>
      <c r="CC672" s="143">
        <f>IF(P672&gt;1,1,P672)*CB672</f>
        <v/>
      </c>
      <c r="CD672" s="143" t="n"/>
      <c r="CE672" s="222" t="n">
        <v>60099.44</v>
      </c>
      <c r="CF672" s="86" t="n"/>
      <c r="CG672" s="219" t="n">
        <v>585565.8536585367</v>
      </c>
      <c r="CH672" s="217">
        <f>IF(LOWER(T672)="ILS",12,1)*CG672/VLOOKUP($T672,CPC_USDConversion_xlTbl[[Currency2]:[Units/1 USD]],2,FALSE)</f>
        <v/>
      </c>
      <c r="CI672" s="225">
        <f>AF672</f>
        <v/>
      </c>
      <c r="CJ672" s="225">
        <f>IFERROR(CI672-CH672,"")</f>
        <v/>
      </c>
      <c r="CK672" s="140">
        <f>ROUND(AN672*CC672,-2)</f>
        <v/>
      </c>
      <c r="CL672" s="217">
        <f>CK672/VLOOKUP($T672,'USD Converstion'!$C$7:$D$174,2,FALSE)</f>
        <v/>
      </c>
      <c r="CM672" s="145">
        <f>IF(AD672&gt;X672,1,0)</f>
        <v/>
      </c>
      <c r="CN672" s="225">
        <f>IF(CM672&gt;0,AG672,0)</f>
        <v/>
      </c>
      <c r="CO672" s="225">
        <f>IF(CM672=0,0,AF672)</f>
        <v/>
      </c>
      <c r="CP672" s="146" t="n">
        <v>0</v>
      </c>
      <c r="CQ672" s="147" t="inlineStr">
        <is>
          <t>Regular</t>
        </is>
      </c>
      <c r="CR672" s="225">
        <f>AM672/VLOOKUP(T672,'USD Converstion'!$C$7:$D$174,2,FALSE)</f>
        <v/>
      </c>
      <c r="CS672" s="226">
        <f>AT672</f>
        <v/>
      </c>
      <c r="CT672" s="222" t="n">
        <v>0</v>
      </c>
      <c r="CU672" s="227" t="n"/>
      <c r="CV672" s="145">
        <f>IF(AX672&gt;0,1,0)</f>
        <v/>
      </c>
      <c r="CW672" s="145">
        <f>IF(AY672&gt;0,1,0)</f>
        <v/>
      </c>
      <c r="CX672" s="52" t="n">
        <v>0</v>
      </c>
      <c r="DM672">
        <f>IF(LOWER(T672)="ILS",12,1)*Y672/VLOOKUP($T672,CPC_USDConversion_xlTbl[[Currency2]:[Units/1 USD]],2,FALSE)</f>
        <v/>
      </c>
    </row>
    <row r="673">
      <c r="B673" s="113" t="n">
        <v>111115</v>
      </c>
      <c r="C673" s="113" t="n">
        <v>83741</v>
      </c>
      <c r="D673" s="113" t="n">
        <v>80638</v>
      </c>
      <c r="E673" s="114" t="inlineStr">
        <is>
          <t>Pratheesh Mathew</t>
        </is>
      </c>
      <c r="F673" s="152" t="inlineStr">
        <is>
          <t>Territory Account Manager</t>
        </is>
      </c>
      <c r="G673" s="113" t="inlineStr">
        <is>
          <t>Middle East Sales Mgmt</t>
        </is>
      </c>
      <c r="H673" s="113" t="inlineStr">
        <is>
          <t>Yossi Ghez</t>
        </is>
      </c>
      <c r="I673" s="113" t="inlineStr">
        <is>
          <t>Yossi Ghez</t>
        </is>
      </c>
      <c r="J673" s="114" t="inlineStr">
        <is>
          <t>Bruno Darmon</t>
        </is>
      </c>
      <c r="K673" s="114" t="inlineStr">
        <is>
          <t>Bruno Darmon</t>
        </is>
      </c>
      <c r="L673" s="113" t="inlineStr">
        <is>
          <t>EMEA Sales</t>
        </is>
      </c>
      <c r="M673" s="115" t="n">
        <v>1</v>
      </c>
      <c r="N673" s="151">
        <f>LEFT(CA673,3)</f>
        <v/>
      </c>
      <c r="O673" s="216" t="n">
        <v>43164</v>
      </c>
      <c r="P673" s="118">
        <f>($D$5-O673)/365</f>
        <v/>
      </c>
      <c r="Q673" s="119">
        <f>Q673</f>
        <v/>
      </c>
      <c r="R673" s="52" t="n"/>
      <c r="S673" s="120" t="inlineStr">
        <is>
          <t>United Arab Emirates</t>
        </is>
      </c>
      <c r="T673" s="120" t="inlineStr">
        <is>
          <t>AED</t>
        </is>
      </c>
      <c r="U673" s="120" t="n">
        <v>356375</v>
      </c>
      <c r="V673" s="120" t="n">
        <v>168481.8181818182</v>
      </c>
      <c r="W673" s="120" t="n"/>
      <c r="X673" s="120">
        <f>W673+V673+U673</f>
        <v/>
      </c>
      <c r="Y673" s="121" t="n"/>
      <c r="Z673" s="121" t="n"/>
      <c r="AA673" s="122" t="n"/>
      <c r="AB673" s="122" t="n"/>
      <c r="AC673" s="122" t="n"/>
      <c r="AD673" s="123">
        <f>AC673+AB673+AA673</f>
        <v/>
      </c>
      <c r="AE673" s="124">
        <f>IFERROR(AD673/X673-1,"")</f>
        <v/>
      </c>
      <c r="AF673" s="217">
        <f>IF(LOWER(T673)="ILS",12,1)*X673/VLOOKUP($T673,CPC_USDConversion_xlTbl[[Currency2]:[Units/1 USD]],2,FALSE)</f>
        <v/>
      </c>
      <c r="AG673" s="217">
        <f>IF(LOWER(T673)="ILS",12,1)*AD673/VLOOKUP($T673,CPC_USDConversion_xlTbl[[Currency2]:[Units/1 USD]],2,FALSE)</f>
        <v/>
      </c>
      <c r="AH673" s="126">
        <f>AF673/VLOOKUP($S673,'CP$'!$B$5:$D$74,2,FALSE)</f>
        <v/>
      </c>
      <c r="AI673" s="126">
        <f>AG673/VLOOKUP($S673,'CP$'!$B$5:$D$74,2,FALSE)</f>
        <v/>
      </c>
      <c r="AJ673" s="52" t="n"/>
      <c r="AK673" s="127" t="inlineStr">
        <is>
          <t>Sales Variable</t>
        </is>
      </c>
      <c r="AL673" s="218" t="n"/>
      <c r="AM673" s="129" t="n"/>
      <c r="AN673" s="121" t="n"/>
      <c r="AO673" s="130" t="n"/>
      <c r="AP673" s="131">
        <f>IFERROR(AO673/AM673,"")</f>
        <v/>
      </c>
      <c r="AQ673" s="219">
        <f>AO673*CC673</f>
        <v/>
      </c>
      <c r="AR673" s="219" t="n"/>
      <c r="AS673" s="220">
        <f>AQ673-AR673</f>
        <v/>
      </c>
      <c r="AT673" s="217">
        <f>AS673/VLOOKUP($T673,'USD Converstion'!$C$7:$D$174,2,FALSE)</f>
        <v/>
      </c>
      <c r="AU673" s="52" t="n"/>
      <c r="AV673" s="221" t="n">
        <v>43957</v>
      </c>
      <c r="AW673" s="222" t="n">
        <v>29231.10679611651</v>
      </c>
      <c r="AX673" s="222" t="n"/>
      <c r="AY673" s="223" t="n"/>
      <c r="AZ673" s="52" t="n"/>
      <c r="BA673" s="137" t="n"/>
      <c r="BB673" s="138" t="inlineStr">
        <is>
          <t xml:space="preserve"> </t>
        </is>
      </c>
      <c r="BC673" s="52" t="n"/>
      <c r="BD673" s="219" t="n">
        <v>257040</v>
      </c>
      <c r="BE673" s="219" t="n">
        <v>171360</v>
      </c>
      <c r="BF673" s="219" t="n"/>
      <c r="BG673" s="120">
        <f>BF673+BE673+BD673</f>
        <v/>
      </c>
      <c r="BH673" s="217">
        <f>IF(LOWER(T673)="ILS",12,1)*BG673/VLOOKUP($T673,CPC_USDConversion_xlTbl[[Currency2]:[Units/1 USD]],2,FALSE)</f>
        <v/>
      </c>
      <c r="BI673" s="224">
        <f>BH673/VLOOKUP($S673,'CP$'!$B$5:$D$74,2,FALSE)</f>
        <v/>
      </c>
      <c r="BJ673" s="140" t="n">
        <v>420000</v>
      </c>
      <c r="BK673" s="140" t="n">
        <v>700000</v>
      </c>
      <c r="BL673" s="141">
        <f>IFERROR(U673/X673,"")</f>
        <v/>
      </c>
      <c r="BM673" s="141">
        <f>IFERROR(V673/X673,"")</f>
        <v/>
      </c>
      <c r="BN673" s="141">
        <f>IFERROR(W673/X673,"")</f>
        <v/>
      </c>
      <c r="BO673" s="141">
        <f>IFERROR(AA673/AD673,"")</f>
        <v/>
      </c>
      <c r="BP673" s="141">
        <f>IFERROR(AB673/AD673,"")</f>
        <v/>
      </c>
      <c r="BQ673" s="141">
        <f>IFERROR(AC673/AD673,"")</f>
        <v/>
      </c>
      <c r="BR673" s="119" t="n">
        <v>3</v>
      </c>
      <c r="BS673" s="119" t="n">
        <v>5</v>
      </c>
      <c r="BT673" s="119" t="n">
        <v>3</v>
      </c>
      <c r="BU673" s="119" t="n"/>
      <c r="BV673" s="119" t="n"/>
      <c r="BW673" s="119" t="n"/>
      <c r="BX673" s="119" t="n"/>
      <c r="BY673" s="119" t="n"/>
      <c r="BZ673" s="119" t="inlineStr">
        <is>
          <t>Employee</t>
        </is>
      </c>
      <c r="CA673" s="142" t="inlineStr">
        <is>
          <t>S41P</t>
        </is>
      </c>
      <c r="CB673" s="131" t="n">
        <v>1</v>
      </c>
      <c r="CC673" s="143">
        <f>IF(P673&gt;1,1,P673)*CB673</f>
        <v/>
      </c>
      <c r="CD673" s="143" t="n"/>
      <c r="CE673" s="222" t="n">
        <v>33880.76</v>
      </c>
      <c r="CF673" s="86" t="n"/>
      <c r="CG673" s="219" t="n">
        <v>451419.512195122</v>
      </c>
      <c r="CH673" s="217">
        <f>IF(LOWER(T673)="ILS",12,1)*CG673/VLOOKUP($T673,CPC_USDConversion_xlTbl[[Currency2]:[Units/1 USD]],2,FALSE)</f>
        <v/>
      </c>
      <c r="CI673" s="225">
        <f>AF673</f>
        <v/>
      </c>
      <c r="CJ673" s="225">
        <f>IFERROR(CI673-CH673,"")</f>
        <v/>
      </c>
      <c r="CK673" s="140">
        <f>ROUND(AN673*CC673,-2)</f>
        <v/>
      </c>
      <c r="CL673" s="217">
        <f>CK673/VLOOKUP($T673,'USD Converstion'!$C$7:$D$174,2,FALSE)</f>
        <v/>
      </c>
      <c r="CM673" s="145">
        <f>IF(AD673&gt;X673,1,0)</f>
        <v/>
      </c>
      <c r="CN673" s="225">
        <f>IF(CM673&gt;0,AG673,0)</f>
        <v/>
      </c>
      <c r="CO673" s="225">
        <f>IF(CM673=0,0,AF673)</f>
        <v/>
      </c>
      <c r="CP673" s="146" t="n">
        <v>0</v>
      </c>
      <c r="CQ673" s="147" t="inlineStr">
        <is>
          <t>Regular</t>
        </is>
      </c>
      <c r="CR673" s="225">
        <f>AM673/VLOOKUP(T673,'USD Converstion'!$C$7:$D$174,2,FALSE)</f>
        <v/>
      </c>
      <c r="CS673" s="226">
        <f>AT673</f>
        <v/>
      </c>
      <c r="CT673" s="222" t="n">
        <v>0</v>
      </c>
      <c r="CU673" s="227" t="n"/>
      <c r="CV673" s="145">
        <f>IF(AX673&gt;0,1,0)</f>
        <v/>
      </c>
      <c r="CW673" s="145">
        <f>IF(AY673&gt;0,1,0)</f>
        <v/>
      </c>
      <c r="CX673" s="52" t="n">
        <v>0</v>
      </c>
      <c r="DM673">
        <f>IF(LOWER(T673)="ILS",12,1)*Y673/VLOOKUP($T673,CPC_USDConversion_xlTbl[[Currency2]:[Units/1 USD]],2,FALSE)</f>
        <v/>
      </c>
    </row>
    <row r="674">
      <c r="B674" s="113" t="n">
        <v>102763</v>
      </c>
      <c r="C674" s="113" t="n">
        <v>46203</v>
      </c>
      <c r="D674" s="113" t="n">
        <v>39430</v>
      </c>
      <c r="E674" s="114" t="inlineStr">
        <is>
          <t>Lior Goldgraber</t>
        </is>
      </c>
      <c r="F674" s="152" t="inlineStr">
        <is>
          <t>Country Manager, Israel</t>
        </is>
      </c>
      <c r="G674" s="113" t="inlineStr">
        <is>
          <t>Middle East Sales Mgmt</t>
        </is>
      </c>
      <c r="H674" s="113" t="inlineStr">
        <is>
          <t>Yossi Ghez</t>
        </is>
      </c>
      <c r="I674" s="113" t="inlineStr">
        <is>
          <t>Yossi Ghez</t>
        </is>
      </c>
      <c r="J674" s="114" t="inlineStr">
        <is>
          <t>Bruno Darmon</t>
        </is>
      </c>
      <c r="K674" s="114" t="inlineStr">
        <is>
          <t>Bruno Darmon</t>
        </is>
      </c>
      <c r="L674" s="113" t="inlineStr">
        <is>
          <t>EMEA Sales</t>
        </is>
      </c>
      <c r="M674" s="115" t="n">
        <v>1</v>
      </c>
      <c r="N674" s="151">
        <f>LEFT(CA674,3)</f>
        <v/>
      </c>
      <c r="O674" s="216" t="n">
        <v>43269</v>
      </c>
      <c r="P674" s="118">
        <f>($D$5-O674)/365</f>
        <v/>
      </c>
      <c r="Q674" s="119">
        <f>Q674</f>
        <v/>
      </c>
      <c r="R674" s="52" t="n"/>
      <c r="S674" s="120" t="inlineStr">
        <is>
          <t>Israel</t>
        </is>
      </c>
      <c r="T674" s="120" t="inlineStr">
        <is>
          <t>ILS</t>
        </is>
      </c>
      <c r="U674" s="120" t="n">
        <v>68250</v>
      </c>
      <c r="V674" s="120" t="n">
        <v>18481.81818181818</v>
      </c>
      <c r="W674" s="120" t="n"/>
      <c r="X674" s="120">
        <f>W674+V674+U674</f>
        <v/>
      </c>
      <c r="Y674" s="121" t="n"/>
      <c r="Z674" s="121" t="n"/>
      <c r="AA674" s="122" t="n"/>
      <c r="AB674" s="122" t="n"/>
      <c r="AC674" s="122" t="n"/>
      <c r="AD674" s="123">
        <f>AC674+AB674+AA674</f>
        <v/>
      </c>
      <c r="AE674" s="124">
        <f>IFERROR(AD674/X674-1,"")</f>
        <v/>
      </c>
      <c r="AF674" s="217">
        <f>IF(LOWER(T674)="ILS",12,1)*X674/VLOOKUP($T674,CPC_USDConversion_xlTbl[[Currency2]:[Units/1 USD]],2,FALSE)</f>
        <v/>
      </c>
      <c r="AG674" s="217">
        <f>IF(LOWER(T674)="ILS",12,1)*AD674/VLOOKUP($T674,CPC_USDConversion_xlTbl[[Currency2]:[Units/1 USD]],2,FALSE)</f>
        <v/>
      </c>
      <c r="AH674" s="126">
        <f>AF674/VLOOKUP($S674,'CP$'!$B$5:$D$74,2,FALSE)</f>
        <v/>
      </c>
      <c r="AI674" s="126">
        <f>AG674/VLOOKUP($S674,'CP$'!$B$5:$D$74,2,FALSE)</f>
        <v/>
      </c>
      <c r="AJ674" s="52" t="n"/>
      <c r="AK674" s="127" t="inlineStr">
        <is>
          <t>Sales Variable</t>
        </is>
      </c>
      <c r="AL674" s="218" t="n"/>
      <c r="AM674" s="129" t="n"/>
      <c r="AN674" s="121" t="n"/>
      <c r="AO674" s="130" t="n"/>
      <c r="AP674" s="131">
        <f>IFERROR(AO674/AM674,"")</f>
        <v/>
      </c>
      <c r="AQ674" s="219">
        <f>AO674*CC674</f>
        <v/>
      </c>
      <c r="AR674" s="219" t="n"/>
      <c r="AS674" s="220">
        <f>AQ674-AR674</f>
        <v/>
      </c>
      <c r="AT674" s="217">
        <f>AS674/VLOOKUP($T674,'USD Converstion'!$C$7:$D$174,2,FALSE)</f>
        <v/>
      </c>
      <c r="AU674" s="52" t="n"/>
      <c r="AV674" s="221" t="n">
        <v>43957</v>
      </c>
      <c r="AW674" s="222" t="n">
        <v>58361.78640776699</v>
      </c>
      <c r="AX674" s="222" t="n"/>
      <c r="AY674" s="223" t="n"/>
      <c r="AZ674" s="52" t="n"/>
      <c r="BA674" s="137" t="inlineStr">
        <is>
          <t>JS Data Correction from S33M to S31M</t>
        </is>
      </c>
      <c r="BB674" s="138" t="inlineStr">
        <is>
          <t xml:space="preserve"> </t>
        </is>
      </c>
      <c r="BC674" s="52" t="n"/>
      <c r="BD674" s="219" t="n">
        <v>43680</v>
      </c>
      <c r="BE674" s="219" t="n">
        <v>18720</v>
      </c>
      <c r="BF674" s="219" t="n"/>
      <c r="BG674" s="120">
        <f>BF674+BE674+BD674</f>
        <v/>
      </c>
      <c r="BH674" s="217">
        <f>IF(LOWER(T674)="ILS",12,1)*BG674/VLOOKUP($T674,CPC_USDConversion_xlTbl[[Currency2]:[Units/1 USD]],2,FALSE)</f>
        <v/>
      </c>
      <c r="BI674" s="224">
        <f>BH674/VLOOKUP($S674,'CP$'!$B$5:$D$74,2,FALSE)</f>
        <v/>
      </c>
      <c r="BJ674" s="140" t="n">
        <v>40000</v>
      </c>
      <c r="BK674" s="140" t="n">
        <v>75000</v>
      </c>
      <c r="BL674" s="141">
        <f>IFERROR(U674/X674,"")</f>
        <v/>
      </c>
      <c r="BM674" s="141">
        <f>IFERROR(V674/X674,"")</f>
        <v/>
      </c>
      <c r="BN674" s="141">
        <f>IFERROR(W674/X674,"")</f>
        <v/>
      </c>
      <c r="BO674" s="141">
        <f>IFERROR(AA674/AD674,"")</f>
        <v/>
      </c>
      <c r="BP674" s="141">
        <f>IFERROR(AB674/AD674,"")</f>
        <v/>
      </c>
      <c r="BQ674" s="141">
        <f>IFERROR(AC674/AD674,"")</f>
        <v/>
      </c>
      <c r="BR674" s="119" t="n">
        <v>4</v>
      </c>
      <c r="BS674" s="119" t="n">
        <v>5</v>
      </c>
      <c r="BT674" s="119" t="n">
        <v>3</v>
      </c>
      <c r="BU674" s="119" t="n"/>
      <c r="BV674" s="119" t="n"/>
      <c r="BW674" s="119" t="n"/>
      <c r="BX674" s="119" t="n"/>
      <c r="BY674" s="119" t="n"/>
      <c r="BZ674" s="119" t="inlineStr">
        <is>
          <t>Employee</t>
        </is>
      </c>
      <c r="CA674" s="142" t="inlineStr">
        <is>
          <t>S31M</t>
        </is>
      </c>
      <c r="CB674" s="131" t="n">
        <v>1</v>
      </c>
      <c r="CC674" s="143">
        <f>IF(P674&gt;1,1,P674)*CB674</f>
        <v/>
      </c>
      <c r="CD674" s="143" t="n"/>
      <c r="CE674" s="222" t="n">
        <v>147973.92</v>
      </c>
      <c r="CF674" s="86" t="n"/>
      <c r="CG674" s="219" t="n">
        <v>65565.85365853659</v>
      </c>
      <c r="CH674" s="217">
        <f>IF(LOWER(T674)="ILS",12,1)*CG674/VLOOKUP($T674,CPC_USDConversion_xlTbl[[Currency2]:[Units/1 USD]],2,FALSE)</f>
        <v/>
      </c>
      <c r="CI674" s="225">
        <f>AF674</f>
        <v/>
      </c>
      <c r="CJ674" s="225">
        <f>IFERROR(CI674-CH674,"")</f>
        <v/>
      </c>
      <c r="CK674" s="140">
        <f>ROUND(AN674*CC674,-2)</f>
        <v/>
      </c>
      <c r="CL674" s="217">
        <f>CK674/VLOOKUP($T674,'USD Converstion'!$C$7:$D$174,2,FALSE)</f>
        <v/>
      </c>
      <c r="CM674" s="145">
        <f>IF(AD674&gt;X674,1,0)</f>
        <v/>
      </c>
      <c r="CN674" s="225">
        <f>IF(CM674&gt;0,AG674,0)</f>
        <v/>
      </c>
      <c r="CO674" s="225">
        <f>IF(CM674=0,0,AF674)</f>
        <v/>
      </c>
      <c r="CP674" s="146" t="n">
        <v>0</v>
      </c>
      <c r="CQ674" s="147" t="inlineStr">
        <is>
          <t>Regular</t>
        </is>
      </c>
      <c r="CR674" s="225">
        <f>AM674/VLOOKUP(T674,'USD Converstion'!$C$7:$D$174,2,FALSE)</f>
        <v/>
      </c>
      <c r="CS674" s="226">
        <f>AT674</f>
        <v/>
      </c>
      <c r="CT674" s="222" t="n">
        <v>0</v>
      </c>
      <c r="CU674" s="227" t="n"/>
      <c r="CV674" s="145">
        <f>IF(AX674&gt;0,1,0)</f>
        <v/>
      </c>
      <c r="CW674" s="145">
        <f>IF(AY674&gt;0,1,0)</f>
        <v/>
      </c>
      <c r="CX674" s="52" t="n">
        <v>0</v>
      </c>
      <c r="DM674">
        <f>IF(LOWER(T674)="ILS",12,1)*Y674/VLOOKUP($T674,CPC_USDConversion_xlTbl[[Currency2]:[Units/1 USD]],2,FALSE)</f>
        <v/>
      </c>
    </row>
    <row r="675">
      <c r="B675" s="113" t="n">
        <v>105394</v>
      </c>
      <c r="C675" s="113" t="n">
        <v>65661</v>
      </c>
      <c r="D675" s="113" t="n">
        <v>69501</v>
      </c>
      <c r="E675" s="114" t="inlineStr">
        <is>
          <t>Ranjith Chandran</t>
        </is>
      </c>
      <c r="F675" s="152" t="inlineStr">
        <is>
          <t>Territory Account Manager</t>
        </is>
      </c>
      <c r="G675" s="113" t="inlineStr">
        <is>
          <t>Middle East Sales Mgmt</t>
        </is>
      </c>
      <c r="H675" s="113" t="inlineStr">
        <is>
          <t>Yossi Ghez</t>
        </is>
      </c>
      <c r="I675" s="113" t="inlineStr">
        <is>
          <t>Yossi Ghez</t>
        </is>
      </c>
      <c r="J675" s="114" t="inlineStr">
        <is>
          <t>Bruno Darmon</t>
        </is>
      </c>
      <c r="K675" s="114" t="inlineStr">
        <is>
          <t>Bruno Darmon</t>
        </is>
      </c>
      <c r="L675" s="113" t="inlineStr">
        <is>
          <t>EMEA Sales</t>
        </is>
      </c>
      <c r="M675" s="115" t="n">
        <v>1</v>
      </c>
      <c r="N675" s="151">
        <f>LEFT(CA675,3)</f>
        <v/>
      </c>
      <c r="O675" s="216" t="n">
        <v>43922</v>
      </c>
      <c r="P675" s="118">
        <f>($D$5-O675)/365</f>
        <v/>
      </c>
      <c r="Q675" s="119">
        <f>Q675</f>
        <v/>
      </c>
      <c r="R675" s="52" t="n"/>
      <c r="S675" s="120" t="inlineStr">
        <is>
          <t>United Arab Emirates</t>
        </is>
      </c>
      <c r="T675" s="120" t="inlineStr">
        <is>
          <t>AED</t>
        </is>
      </c>
      <c r="U675" s="120" t="n">
        <v>459500</v>
      </c>
      <c r="V675" s="120" t="n">
        <v>218481.8181818182</v>
      </c>
      <c r="W675" s="120" t="n"/>
      <c r="X675" s="120">
        <f>W675+V675+U675</f>
        <v/>
      </c>
      <c r="Y675" s="121" t="n"/>
      <c r="Z675" s="121" t="n"/>
      <c r="AA675" s="122" t="n"/>
      <c r="AB675" s="122" t="n"/>
      <c r="AC675" s="122" t="n"/>
      <c r="AD675" s="123">
        <f>AC675+AB675+AA675</f>
        <v/>
      </c>
      <c r="AE675" s="124">
        <f>IFERROR(AD675/X675-1,"")</f>
        <v/>
      </c>
      <c r="AF675" s="217">
        <f>IF(LOWER(T675)="ILS",12,1)*X675/VLOOKUP($T675,CPC_USDConversion_xlTbl[[Currency2]:[Units/1 USD]],2,FALSE)</f>
        <v/>
      </c>
      <c r="AG675" s="217">
        <f>IF(LOWER(T675)="ILS",12,1)*AD675/VLOOKUP($T675,CPC_USDConversion_xlTbl[[Currency2]:[Units/1 USD]],2,FALSE)</f>
        <v/>
      </c>
      <c r="AH675" s="126">
        <f>AF675/VLOOKUP($S675,'CP$'!$B$5:$D$74,2,FALSE)</f>
        <v/>
      </c>
      <c r="AI675" s="126">
        <f>AG675/VLOOKUP($S675,'CP$'!$B$5:$D$74,2,FALSE)</f>
        <v/>
      </c>
      <c r="AJ675" s="52" t="n"/>
      <c r="AK675" s="127" t="inlineStr">
        <is>
          <t>Sales Variable</t>
        </is>
      </c>
      <c r="AL675" s="218" t="n"/>
      <c r="AM675" s="129" t="n"/>
      <c r="AN675" s="121" t="n"/>
      <c r="AO675" s="130" t="n"/>
      <c r="AP675" s="131">
        <f>IFERROR(AO675/AM675,"")</f>
        <v/>
      </c>
      <c r="AQ675" s="219">
        <f>AO675*CC675</f>
        <v/>
      </c>
      <c r="AR675" s="219" t="n"/>
      <c r="AS675" s="220">
        <f>AQ675-AR675</f>
        <v/>
      </c>
      <c r="AT675" s="217">
        <f>AS675/VLOOKUP($T675,'USD Converstion'!$C$7:$D$174,2,FALSE)</f>
        <v/>
      </c>
      <c r="AU675" s="52" t="n"/>
      <c r="AV675" s="221" t="n"/>
      <c r="AW675" s="222" t="n"/>
      <c r="AX675" s="222" t="n"/>
      <c r="AY675" s="223" t="n"/>
      <c r="AZ675" s="52" t="n"/>
      <c r="BA675" s="137" t="n"/>
      <c r="BB675" s="138" t="inlineStr">
        <is>
          <t xml:space="preserve"> </t>
        </is>
      </c>
      <c r="BC675" s="52" t="n"/>
      <c r="BD675" s="219" t="n"/>
      <c r="BE675" s="219" t="n"/>
      <c r="BF675" s="219" t="n"/>
      <c r="BG675" s="120">
        <f>BF675+BE675+BD675</f>
        <v/>
      </c>
      <c r="BH675" s="217">
        <f>IF(LOWER(T675)="ILS",12,1)*BG675/VLOOKUP($T675,CPC_USDConversion_xlTbl[[Currency2]:[Units/1 USD]],2,FALSE)</f>
        <v/>
      </c>
      <c r="BI675" s="224">
        <f>BH675/VLOOKUP($S675,'CP$'!$B$5:$D$74,2,FALSE)</f>
        <v/>
      </c>
      <c r="BJ675" s="140" t="n">
        <v>350000</v>
      </c>
      <c r="BK675" s="140" t="n">
        <v>650000</v>
      </c>
      <c r="BL675" s="141">
        <f>IFERROR(U675/X675,"")</f>
        <v/>
      </c>
      <c r="BM675" s="141">
        <f>IFERROR(V675/X675,"")</f>
        <v/>
      </c>
      <c r="BN675" s="141">
        <f>IFERROR(W675/X675,"")</f>
        <v/>
      </c>
      <c r="BO675" s="141">
        <f>IFERROR(AA675/AD675,"")</f>
        <v/>
      </c>
      <c r="BP675" s="141">
        <f>IFERROR(AB675/AD675,"")</f>
        <v/>
      </c>
      <c r="BQ675" s="141">
        <f>IFERROR(AC675/AD675,"")</f>
        <v/>
      </c>
      <c r="BR675" s="119" t="n"/>
      <c r="BS675" s="119" t="n"/>
      <c r="BT675" s="119" t="n">
        <v>3</v>
      </c>
      <c r="BU675" s="119" t="n"/>
      <c r="BV675" s="119" t="n"/>
      <c r="BW675" s="119" t="n"/>
      <c r="BX675" s="119" t="n"/>
      <c r="BY675" s="119" t="n"/>
      <c r="BZ675" s="119" t="inlineStr">
        <is>
          <t>Employee</t>
        </is>
      </c>
      <c r="CA675" s="142" t="inlineStr">
        <is>
          <t>S53P</t>
        </is>
      </c>
      <c r="CB675" s="131" t="n">
        <v>1</v>
      </c>
      <c r="CC675" s="143">
        <f>IF(P675&gt;1,1,P675)*CB675</f>
        <v/>
      </c>
      <c r="CD675" s="143" t="n"/>
      <c r="CE675" s="222" t="n"/>
      <c r="CF675" s="86" t="n"/>
      <c r="CG675" s="219" t="n">
        <v>585565.8536585367</v>
      </c>
      <c r="CH675" s="217">
        <f>IF(LOWER(T675)="ILS",12,1)*CG675/VLOOKUP($T675,CPC_USDConversion_xlTbl[[Currency2]:[Units/1 USD]],2,FALSE)</f>
        <v/>
      </c>
      <c r="CI675" s="225">
        <f>AF675</f>
        <v/>
      </c>
      <c r="CJ675" s="225">
        <f>IFERROR(CI675-CH675,"")</f>
        <v/>
      </c>
      <c r="CK675" s="140">
        <f>ROUND(AN675*CC675,-2)</f>
        <v/>
      </c>
      <c r="CL675" s="217">
        <f>CK675/VLOOKUP($T675,'USD Converstion'!$C$7:$D$174,2,FALSE)</f>
        <v/>
      </c>
      <c r="CM675" s="145">
        <f>IF(AD675&gt;X675,1,0)</f>
        <v/>
      </c>
      <c r="CN675" s="225">
        <f>IF(CM675&gt;0,AG675,0)</f>
        <v/>
      </c>
      <c r="CO675" s="225">
        <f>IF(CM675=0,0,AF675)</f>
        <v/>
      </c>
      <c r="CP675" s="146" t="n">
        <v>0</v>
      </c>
      <c r="CQ675" s="147" t="inlineStr">
        <is>
          <t>Regular</t>
        </is>
      </c>
      <c r="CR675" s="225">
        <f>AM675/VLOOKUP(T675,'USD Converstion'!$C$7:$D$174,2,FALSE)</f>
        <v/>
      </c>
      <c r="CS675" s="226">
        <f>AT675</f>
        <v/>
      </c>
      <c r="CT675" s="222" t="n">
        <v>0</v>
      </c>
      <c r="CU675" s="227" t="n"/>
      <c r="CV675" s="145">
        <f>IF(AX675&gt;0,1,0)</f>
        <v/>
      </c>
      <c r="CW675" s="145">
        <f>IF(AY675&gt;0,1,0)</f>
        <v/>
      </c>
      <c r="CX675" s="52" t="n">
        <v>0</v>
      </c>
      <c r="DM675">
        <f>IF(LOWER(T675)="ILS",12,1)*Y675/VLOOKUP($T675,CPC_USDConversion_xlTbl[[Currency2]:[Units/1 USD]],2,FALSE)</f>
        <v/>
      </c>
    </row>
    <row r="676">
      <c r="B676" s="113" t="n">
        <v>114686</v>
      </c>
      <c r="C676" s="113" t="n">
        <v>103083</v>
      </c>
      <c r="D676" s="113" t="n">
        <v>108633</v>
      </c>
      <c r="E676" s="114" t="inlineStr">
        <is>
          <t>Saar Zilbert</t>
        </is>
      </c>
      <c r="F676" s="152" t="inlineStr">
        <is>
          <t>Major Account Manager</t>
        </is>
      </c>
      <c r="G676" s="113" t="inlineStr">
        <is>
          <t>Israel Sales</t>
        </is>
      </c>
      <c r="H676" s="113" t="inlineStr">
        <is>
          <t>Lior Goldgraber</t>
        </is>
      </c>
      <c r="I676" s="113" t="inlineStr">
        <is>
          <t>Yossi Ghez</t>
        </is>
      </c>
      <c r="J676" s="114" t="inlineStr">
        <is>
          <t>Bruno Darmon</t>
        </is>
      </c>
      <c r="K676" s="114" t="inlineStr">
        <is>
          <t>Bruno Darmon</t>
        </is>
      </c>
      <c r="L676" s="113" t="inlineStr">
        <is>
          <t>EMEA Sales</t>
        </is>
      </c>
      <c r="M676" s="115" t="n">
        <v>1</v>
      </c>
      <c r="N676" s="151">
        <f>LEFT(CA676,3)</f>
        <v/>
      </c>
      <c r="O676" s="216" t="n">
        <v>43682</v>
      </c>
      <c r="P676" s="118">
        <f>($D$5-O676)/365</f>
        <v/>
      </c>
      <c r="Q676" s="119">
        <f>Q676</f>
        <v/>
      </c>
      <c r="R676" s="52" t="n"/>
      <c r="S676" s="120" t="inlineStr">
        <is>
          <t>Israel</t>
        </is>
      </c>
      <c r="T676" s="120" t="inlineStr">
        <is>
          <t>ILS</t>
        </is>
      </c>
      <c r="U676" s="120" t="n">
        <v>47000</v>
      </c>
      <c r="V676" s="120" t="n">
        <v>12118.18181818182</v>
      </c>
      <c r="W676" s="120" t="n"/>
      <c r="X676" s="120">
        <f>W676+V676+U676</f>
        <v/>
      </c>
      <c r="Y676" s="121" t="n"/>
      <c r="Z676" s="121" t="n"/>
      <c r="AA676" s="122" t="n"/>
      <c r="AB676" s="122" t="n"/>
      <c r="AC676" s="122" t="n"/>
      <c r="AD676" s="123">
        <f>AC676+AB676+AA676</f>
        <v/>
      </c>
      <c r="AE676" s="124">
        <f>IFERROR(AD676/X676-1,"")</f>
        <v/>
      </c>
      <c r="AF676" s="217">
        <f>IF(LOWER(T676)="ILS",12,1)*X676/VLOOKUP($T676,CPC_USDConversion_xlTbl[[Currency2]:[Units/1 USD]],2,FALSE)</f>
        <v/>
      </c>
      <c r="AG676" s="217">
        <f>IF(LOWER(T676)="ILS",12,1)*AD676/VLOOKUP($T676,CPC_USDConversion_xlTbl[[Currency2]:[Units/1 USD]],2,FALSE)</f>
        <v/>
      </c>
      <c r="AH676" s="126">
        <f>AF676/VLOOKUP($S676,'CP$'!$B$5:$D$74,2,FALSE)</f>
        <v/>
      </c>
      <c r="AI676" s="126">
        <f>AG676/VLOOKUP($S676,'CP$'!$B$5:$D$74,2,FALSE)</f>
        <v/>
      </c>
      <c r="AJ676" s="52" t="n"/>
      <c r="AK676" s="127" t="inlineStr">
        <is>
          <t>Sales Variable</t>
        </is>
      </c>
      <c r="AL676" s="218" t="n"/>
      <c r="AM676" s="129" t="n"/>
      <c r="AN676" s="121" t="n"/>
      <c r="AO676" s="130" t="n"/>
      <c r="AP676" s="131">
        <f>IFERROR(AO676/AM676,"")</f>
        <v/>
      </c>
      <c r="AQ676" s="219">
        <f>AO676*CC676</f>
        <v/>
      </c>
      <c r="AR676" s="219" t="n"/>
      <c r="AS676" s="220">
        <f>AQ676-AR676</f>
        <v/>
      </c>
      <c r="AT676" s="217">
        <f>AS676/VLOOKUP($T676,'USD Converstion'!$C$7:$D$174,2,FALSE)</f>
        <v/>
      </c>
      <c r="AU676" s="52" t="n"/>
      <c r="AV676" s="221" t="n">
        <v>43768</v>
      </c>
      <c r="AW676" s="222" t="n">
        <v>38965.52427184466</v>
      </c>
      <c r="AX676" s="222" t="n"/>
      <c r="AY676" s="223" t="n"/>
      <c r="AZ676" s="52" t="n"/>
      <c r="BA676" s="137" t="n"/>
      <c r="BB676" s="138" t="inlineStr">
        <is>
          <t xml:space="preserve"> </t>
        </is>
      </c>
      <c r="BC676" s="52" t="n"/>
      <c r="BD676" s="219" t="n"/>
      <c r="BE676" s="219" t="n"/>
      <c r="BF676" s="219" t="n"/>
      <c r="BG676" s="120">
        <f>BF676+BE676+BD676</f>
        <v/>
      </c>
      <c r="BH676" s="217">
        <f>IF(LOWER(T676)="ILS",12,1)*BG676/VLOOKUP($T676,CPC_USDConversion_xlTbl[[Currency2]:[Units/1 USD]],2,FALSE)</f>
        <v/>
      </c>
      <c r="BI676" s="224">
        <f>BH676/VLOOKUP($S676,'CP$'!$B$5:$D$74,2,FALSE)</f>
        <v/>
      </c>
      <c r="BJ676" s="140" t="n">
        <v>33000</v>
      </c>
      <c r="BK676" s="140" t="n">
        <v>49000</v>
      </c>
      <c r="BL676" s="141">
        <f>IFERROR(U676/X676,"")</f>
        <v/>
      </c>
      <c r="BM676" s="141">
        <f>IFERROR(V676/X676,"")</f>
        <v/>
      </c>
      <c r="BN676" s="141">
        <f>IFERROR(W676/X676,"")</f>
        <v/>
      </c>
      <c r="BO676" s="141">
        <f>IFERROR(AA676/AD676,"")</f>
        <v/>
      </c>
      <c r="BP676" s="141">
        <f>IFERROR(AB676/AD676,"")</f>
        <v/>
      </c>
      <c r="BQ676" s="141">
        <f>IFERROR(AC676/AD676,"")</f>
        <v/>
      </c>
      <c r="BR676" s="119" t="n"/>
      <c r="BS676" s="119" t="n">
        <v>3</v>
      </c>
      <c r="BT676" s="119" t="n">
        <v>3</v>
      </c>
      <c r="BU676" s="119" t="n"/>
      <c r="BV676" s="119" t="n"/>
      <c r="BW676" s="119" t="n"/>
      <c r="BX676" s="119" t="n"/>
      <c r="BY676" s="119" t="n"/>
      <c r="BZ676" s="119" t="inlineStr">
        <is>
          <t>Employee</t>
        </is>
      </c>
      <c r="CA676" s="142" t="inlineStr">
        <is>
          <t>S43P</t>
        </is>
      </c>
      <c r="CB676" s="131" t="n">
        <v>1</v>
      </c>
      <c r="CC676" s="143">
        <f>IF(P676&gt;1,1,P676)*CB676</f>
        <v/>
      </c>
      <c r="CD676" s="143" t="n"/>
      <c r="CE676" s="222" t="n">
        <v>31965.24</v>
      </c>
      <c r="CF676" s="86" t="n"/>
      <c r="CG676" s="219" t="n">
        <v>42151.21951219512</v>
      </c>
      <c r="CH676" s="217">
        <f>IF(LOWER(T676)="ILS",12,1)*CG676/VLOOKUP($T676,CPC_USDConversion_xlTbl[[Currency2]:[Units/1 USD]],2,FALSE)</f>
        <v/>
      </c>
      <c r="CI676" s="225">
        <f>AF676</f>
        <v/>
      </c>
      <c r="CJ676" s="225">
        <f>IFERROR(CI676-CH676,"")</f>
        <v/>
      </c>
      <c r="CK676" s="140">
        <f>ROUND(AN676*CC676,-2)</f>
        <v/>
      </c>
      <c r="CL676" s="217">
        <f>CK676/VLOOKUP($T676,'USD Converstion'!$C$7:$D$174,2,FALSE)</f>
        <v/>
      </c>
      <c r="CM676" s="145">
        <f>IF(AD676&gt;X676,1,0)</f>
        <v/>
      </c>
      <c r="CN676" s="225">
        <f>IF(CM676&gt;0,AG676,0)</f>
        <v/>
      </c>
      <c r="CO676" s="225">
        <f>IF(CM676=0,0,AF676)</f>
        <v/>
      </c>
      <c r="CP676" s="146" t="n">
        <v>0</v>
      </c>
      <c r="CQ676" s="147" t="inlineStr">
        <is>
          <t>Regular</t>
        </is>
      </c>
      <c r="CR676" s="225">
        <f>AM676/VLOOKUP(T676,'USD Converstion'!$C$7:$D$174,2,FALSE)</f>
        <v/>
      </c>
      <c r="CS676" s="226">
        <f>AT676</f>
        <v/>
      </c>
      <c r="CT676" s="222" t="n">
        <v>0</v>
      </c>
      <c r="CU676" s="227" t="n"/>
      <c r="CV676" s="145">
        <f>IF(AX676&gt;0,1,0)</f>
        <v/>
      </c>
      <c r="CW676" s="145">
        <f>IF(AY676&gt;0,1,0)</f>
        <v/>
      </c>
      <c r="CX676" s="52" t="n">
        <v>0</v>
      </c>
      <c r="DM676">
        <f>IF(LOWER(T676)="ILS",12,1)*Y676/VLOOKUP($T676,CPC_USDConversion_xlTbl[[Currency2]:[Units/1 USD]],2,FALSE)</f>
        <v/>
      </c>
    </row>
    <row r="677">
      <c r="B677" s="113" t="n">
        <v>123118</v>
      </c>
      <c r="C677" s="113" t="n">
        <v>117306</v>
      </c>
      <c r="D677" s="113" t="n">
        <v>111347</v>
      </c>
      <c r="E677" s="114" t="inlineStr">
        <is>
          <t>Shay Israel</t>
        </is>
      </c>
      <c r="F677" s="152" t="inlineStr">
        <is>
          <t>Distribution Manager</t>
        </is>
      </c>
      <c r="G677" s="113" t="inlineStr">
        <is>
          <t>Israel Sales</t>
        </is>
      </c>
      <c r="H677" s="113" t="inlineStr">
        <is>
          <t>Lior Goldgraber</t>
        </is>
      </c>
      <c r="I677" s="113" t="inlineStr">
        <is>
          <t>Yossi Ghez</t>
        </is>
      </c>
      <c r="J677" s="114" t="inlineStr">
        <is>
          <t>Bruno Darmon</t>
        </is>
      </c>
      <c r="K677" s="114" t="inlineStr">
        <is>
          <t>Bruno Darmon</t>
        </is>
      </c>
      <c r="L677" s="113" t="inlineStr">
        <is>
          <t>EMEA Sales</t>
        </is>
      </c>
      <c r="M677" s="115" t="n">
        <v>1</v>
      </c>
      <c r="N677" s="151">
        <f>LEFT(CA677,3)</f>
        <v/>
      </c>
      <c r="O677" s="216" t="n">
        <v>41841</v>
      </c>
      <c r="P677" s="118">
        <f>($D$5-O677)/365</f>
        <v/>
      </c>
      <c r="Q677" s="119">
        <f>Q677</f>
        <v/>
      </c>
      <c r="R677" s="52" t="n"/>
      <c r="S677" s="120" t="inlineStr">
        <is>
          <t>Israel</t>
        </is>
      </c>
      <c r="T677" s="120" t="inlineStr">
        <is>
          <t>ILS</t>
        </is>
      </c>
      <c r="U677" s="120" t="n">
        <v>45250</v>
      </c>
      <c r="V677" s="120" t="n">
        <v>17572.72727272727</v>
      </c>
      <c r="W677" s="120" t="n"/>
      <c r="X677" s="120">
        <f>W677+V677+U677</f>
        <v/>
      </c>
      <c r="Y677" s="121" t="n"/>
      <c r="Z677" s="121" t="n"/>
      <c r="AA677" s="122" t="n"/>
      <c r="AB677" s="122" t="n"/>
      <c r="AC677" s="122" t="n"/>
      <c r="AD677" s="123">
        <f>AC677+AB677+AA677</f>
        <v/>
      </c>
      <c r="AE677" s="124">
        <f>IFERROR(AD677/X677-1,"")</f>
        <v/>
      </c>
      <c r="AF677" s="217">
        <f>IF(LOWER(T677)="ILS",12,1)*X677/VLOOKUP($T677,CPC_USDConversion_xlTbl[[Currency2]:[Units/1 USD]],2,FALSE)</f>
        <v/>
      </c>
      <c r="AG677" s="217">
        <f>IF(LOWER(T677)="ILS",12,1)*AD677/VLOOKUP($T677,CPC_USDConversion_xlTbl[[Currency2]:[Units/1 USD]],2,FALSE)</f>
        <v/>
      </c>
      <c r="AH677" s="126">
        <f>AF677/VLOOKUP($S677,'CP$'!$B$5:$D$74,2,FALSE)</f>
        <v/>
      </c>
      <c r="AI677" s="126">
        <f>AG677/VLOOKUP($S677,'CP$'!$B$5:$D$74,2,FALSE)</f>
        <v/>
      </c>
      <c r="AJ677" s="52" t="n"/>
      <c r="AK677" s="127" t="inlineStr">
        <is>
          <t>Sales Variable</t>
        </is>
      </c>
      <c r="AL677" s="218" t="n"/>
      <c r="AM677" s="129" t="n"/>
      <c r="AN677" s="121" t="n"/>
      <c r="AO677" s="130" t="n"/>
      <c r="AP677" s="131">
        <f>IFERROR(AO677/AM677,"")</f>
        <v/>
      </c>
      <c r="AQ677" s="219">
        <f>AO677*CC677</f>
        <v/>
      </c>
      <c r="AR677" s="219" t="n"/>
      <c r="AS677" s="220">
        <f>AQ677-AR677</f>
        <v/>
      </c>
      <c r="AT677" s="217">
        <f>AS677/VLOOKUP($T677,'USD Converstion'!$C$7:$D$174,2,FALSE)</f>
        <v/>
      </c>
      <c r="AU677" s="52" t="n"/>
      <c r="AV677" s="221" t="n">
        <v>43957</v>
      </c>
      <c r="AW677" s="222" t="n">
        <v>29231.10679611651</v>
      </c>
      <c r="AX677" s="222" t="n"/>
      <c r="AY677" s="223" t="n"/>
      <c r="AZ677" s="52" t="n"/>
      <c r="BA677" s="137" t="inlineStr">
        <is>
          <t>Jan, 2021: title change from Team Leader, Channel Management to Distribution Manager</t>
        </is>
      </c>
      <c r="BB677" s="138" t="inlineStr">
        <is>
          <t xml:space="preserve"> </t>
        </is>
      </c>
      <c r="BC677" s="52" t="n"/>
      <c r="BD677" s="219" t="n">
        <v>27000</v>
      </c>
      <c r="BE677" s="219" t="n">
        <v>18000</v>
      </c>
      <c r="BF677" s="219" t="n"/>
      <c r="BG677" s="120">
        <f>BF677+BE677+BD677</f>
        <v/>
      </c>
      <c r="BH677" s="217">
        <f>IF(LOWER(T677)="ILS",12,1)*BG677/VLOOKUP($T677,CPC_USDConversion_xlTbl[[Currency2]:[Units/1 USD]],2,FALSE)</f>
        <v/>
      </c>
      <c r="BI677" s="224">
        <f>BH677/VLOOKUP($S677,'CP$'!$B$5:$D$74,2,FALSE)</f>
        <v/>
      </c>
      <c r="BJ677" s="140" t="n">
        <v>32000</v>
      </c>
      <c r="BK677" s="140" t="n">
        <v>48000</v>
      </c>
      <c r="BL677" s="141">
        <f>IFERROR(U677/X677,"")</f>
        <v/>
      </c>
      <c r="BM677" s="141">
        <f>IFERROR(V677/X677,"")</f>
        <v/>
      </c>
      <c r="BN677" s="141">
        <f>IFERROR(W677/X677,"")</f>
        <v/>
      </c>
      <c r="BO677" s="141">
        <f>IFERROR(AA677/AD677,"")</f>
        <v/>
      </c>
      <c r="BP677" s="141">
        <f>IFERROR(AB677/AD677,"")</f>
        <v/>
      </c>
      <c r="BQ677" s="141">
        <f>IFERROR(AC677/AD677,"")</f>
        <v/>
      </c>
      <c r="BR677" s="119" t="n">
        <v>4</v>
      </c>
      <c r="BS677" s="119" t="n">
        <v>4</v>
      </c>
      <c r="BT677" s="119" t="n">
        <v>3</v>
      </c>
      <c r="BU677" s="119" t="n"/>
      <c r="BV677" s="119" t="n"/>
      <c r="BW677" s="119" t="n"/>
      <c r="BX677" s="119" t="n"/>
      <c r="BY677" s="119" t="n"/>
      <c r="BZ677" s="119" t="inlineStr">
        <is>
          <t>Employee</t>
        </is>
      </c>
      <c r="CA677" s="142" t="inlineStr">
        <is>
          <t>S41M</t>
        </is>
      </c>
      <c r="CB677" s="131" t="n">
        <v>1</v>
      </c>
      <c r="CC677" s="143">
        <f>IF(P677&gt;1,1,P677)*CB677</f>
        <v/>
      </c>
      <c r="CD677" s="143" t="n"/>
      <c r="CE677" s="222" t="n">
        <v>93501.31999999999</v>
      </c>
      <c r="CF677" s="86" t="n"/>
      <c r="CG677" s="219" t="n">
        <v>46639.0243902439</v>
      </c>
      <c r="CH677" s="217">
        <f>IF(LOWER(T677)="ILS",12,1)*CG677/VLOOKUP($T677,CPC_USDConversion_xlTbl[[Currency2]:[Units/1 USD]],2,FALSE)</f>
        <v/>
      </c>
      <c r="CI677" s="225">
        <f>AF677</f>
        <v/>
      </c>
      <c r="CJ677" s="225">
        <f>IFERROR(CI677-CH677,"")</f>
        <v/>
      </c>
      <c r="CK677" s="140">
        <f>ROUND(AN677*CC677,-2)</f>
        <v/>
      </c>
      <c r="CL677" s="217">
        <f>CK677/VLOOKUP($T677,'USD Converstion'!$C$7:$D$174,2,FALSE)</f>
        <v/>
      </c>
      <c r="CM677" s="145">
        <f>IF(AD677&gt;X677,1,0)</f>
        <v/>
      </c>
      <c r="CN677" s="225">
        <f>IF(CM677&gt;0,AG677,0)</f>
        <v/>
      </c>
      <c r="CO677" s="225">
        <f>IF(CM677=0,0,AF677)</f>
        <v/>
      </c>
      <c r="CP677" s="146" t="n">
        <v>0</v>
      </c>
      <c r="CQ677" s="147" t="inlineStr">
        <is>
          <t>Regular</t>
        </is>
      </c>
      <c r="CR677" s="225">
        <f>AM677/VLOOKUP(T677,'USD Converstion'!$C$7:$D$174,2,FALSE)</f>
        <v/>
      </c>
      <c r="CS677" s="226">
        <f>AT677</f>
        <v/>
      </c>
      <c r="CT677" s="222" t="n">
        <v>0</v>
      </c>
      <c r="CU677" s="227" t="n"/>
      <c r="CV677" s="145">
        <f>IF(AX677&gt;0,1,0)</f>
        <v/>
      </c>
      <c r="CW677" s="145">
        <f>IF(AY677&gt;0,1,0)</f>
        <v/>
      </c>
      <c r="CX677" s="52" t="n">
        <v>0</v>
      </c>
      <c r="DM677">
        <f>IF(LOWER(T677)="ILS",12,1)*Y677/VLOOKUP($T677,CPC_USDConversion_xlTbl[[Currency2]:[Units/1 USD]],2,FALSE)</f>
        <v/>
      </c>
    </row>
    <row r="678">
      <c r="B678" s="113" t="n">
        <v>124600</v>
      </c>
      <c r="C678" s="113" t="n">
        <v>67294</v>
      </c>
      <c r="D678" s="113" t="n">
        <v>91982</v>
      </c>
      <c r="E678" s="114" t="inlineStr">
        <is>
          <t>Yeliz Demirel</t>
        </is>
      </c>
      <c r="F678" s="152" t="inlineStr">
        <is>
          <t>Major Account Manager</t>
        </is>
      </c>
      <c r="G678" s="113" t="inlineStr">
        <is>
          <t>Turkey</t>
        </is>
      </c>
      <c r="H678" s="113" t="inlineStr">
        <is>
          <t>Hakan Erkan</t>
        </is>
      </c>
      <c r="I678" s="113" t="inlineStr">
        <is>
          <t>Yossi Ghez</t>
        </is>
      </c>
      <c r="J678" s="114" t="inlineStr">
        <is>
          <t>Bruno Darmon</t>
        </is>
      </c>
      <c r="K678" s="114" t="inlineStr">
        <is>
          <t>Bruno Darmon</t>
        </is>
      </c>
      <c r="L678" s="113" t="inlineStr">
        <is>
          <t>EMEA Sales</t>
        </is>
      </c>
      <c r="M678" s="115" t="n">
        <v>1</v>
      </c>
      <c r="N678" s="151">
        <f>LEFT(CA678,3)</f>
        <v/>
      </c>
      <c r="O678" s="216" t="n">
        <v>43070</v>
      </c>
      <c r="P678" s="118">
        <f>($D$5-O678)/365</f>
        <v/>
      </c>
      <c r="Q678" s="119">
        <f>Q678</f>
        <v/>
      </c>
      <c r="R678" s="52" t="n"/>
      <c r="S678" s="120" t="inlineStr">
        <is>
          <t>Turkey</t>
        </is>
      </c>
      <c r="T678" s="120" t="inlineStr">
        <is>
          <t>USD</t>
        </is>
      </c>
      <c r="U678" s="120" t="n">
        <v>92000</v>
      </c>
      <c r="V678" s="120" t="n">
        <v>40300</v>
      </c>
      <c r="W678" s="120" t="n"/>
      <c r="X678" s="120">
        <f>W678+V678+U678</f>
        <v/>
      </c>
      <c r="Y678" s="121" t="n"/>
      <c r="Z678" s="121" t="n"/>
      <c r="AA678" s="122" t="n"/>
      <c r="AB678" s="122" t="n"/>
      <c r="AC678" s="122" t="n"/>
      <c r="AD678" s="123">
        <f>AC678+AB678+AA678</f>
        <v/>
      </c>
      <c r="AE678" s="124">
        <f>IFERROR(AD678/X678-1,"")</f>
        <v/>
      </c>
      <c r="AF678" s="217">
        <f>IF(LOWER(T678)="ILS",12,1)*X678/VLOOKUP($T678,CPC_USDConversion_xlTbl[[Currency2]:[Units/1 USD]],2,FALSE)</f>
        <v/>
      </c>
      <c r="AG678" s="217">
        <f>IF(LOWER(T678)="ILS",12,1)*AD678/VLOOKUP($T678,CPC_USDConversion_xlTbl[[Currency2]:[Units/1 USD]],2,FALSE)</f>
        <v/>
      </c>
      <c r="AH678" s="126">
        <f>AF678/VLOOKUP($S678,'CP$'!$B$5:$D$74,2,FALSE)</f>
        <v/>
      </c>
      <c r="AI678" s="126">
        <f>AG678/VLOOKUP($S678,'CP$'!$B$5:$D$74,2,FALSE)</f>
        <v/>
      </c>
      <c r="AJ678" s="52" t="n"/>
      <c r="AK678" s="127" t="inlineStr">
        <is>
          <t>Sales Variable</t>
        </is>
      </c>
      <c r="AL678" s="218" t="n"/>
      <c r="AM678" s="129" t="n"/>
      <c r="AN678" s="121" t="n"/>
      <c r="AO678" s="130" t="n"/>
      <c r="AP678" s="131">
        <f>IFERROR(AO678/AM678,"")</f>
        <v/>
      </c>
      <c r="AQ678" s="219">
        <f>AO678*CC678</f>
        <v/>
      </c>
      <c r="AR678" s="219" t="n"/>
      <c r="AS678" s="220">
        <f>AQ678-AR678</f>
        <v/>
      </c>
      <c r="AT678" s="217">
        <f>AS678/VLOOKUP($T678,'USD Converstion'!$C$7:$D$174,2,FALSE)</f>
        <v/>
      </c>
      <c r="AU678" s="52" t="n"/>
      <c r="AV678" s="221" t="n">
        <v>43957</v>
      </c>
      <c r="AW678" s="222" t="n">
        <v>29231.10679611651</v>
      </c>
      <c r="AX678" s="222" t="n"/>
      <c r="AY678" s="223" t="n"/>
      <c r="AZ678" s="52" t="n"/>
      <c r="BA678" s="137" t="inlineStr">
        <is>
          <t>November, 2020 - Organization change from Yearly Salary:300000, Yearly Commission:200000, Total Compensation:500000 to Yearly Salary:462000, Yearly Commission:308000, Total Compensation:770000</t>
        </is>
      </c>
      <c r="BB678" s="138" t="inlineStr">
        <is>
          <t xml:space="preserve"> </t>
        </is>
      </c>
      <c r="BC678" s="52" t="n"/>
      <c r="BD678" s="219" t="n">
        <v>38571.42857142857</v>
      </c>
      <c r="BE678" s="219" t="n">
        <v>25714.28571428571</v>
      </c>
      <c r="BF678" s="219" t="n"/>
      <c r="BG678" s="120">
        <f>BF678+BE678+BD678</f>
        <v/>
      </c>
      <c r="BH678" s="217">
        <f>IF(LOWER(T678)="ILS",12,1)*BG678/VLOOKUP($T678,CPC_USDConversion_xlTbl[[Currency2]:[Units/1 USD]],2,FALSE)</f>
        <v/>
      </c>
      <c r="BI678" s="224">
        <f>BH678/VLOOKUP($S678,'CP$'!$B$5:$D$74,2,FALSE)</f>
        <v/>
      </c>
      <c r="BJ678" s="140" t="n">
        <v>100000</v>
      </c>
      <c r="BK678" s="140" t="n">
        <v>160000</v>
      </c>
      <c r="BL678" s="141">
        <f>IFERROR(U678/X678,"")</f>
        <v/>
      </c>
      <c r="BM678" s="141">
        <f>IFERROR(V678/X678,"")</f>
        <v/>
      </c>
      <c r="BN678" s="141">
        <f>IFERROR(W678/X678,"")</f>
        <v/>
      </c>
      <c r="BO678" s="141">
        <f>IFERROR(AA678/AD678,"")</f>
        <v/>
      </c>
      <c r="BP678" s="141">
        <f>IFERROR(AB678/AD678,"")</f>
        <v/>
      </c>
      <c r="BQ678" s="141">
        <f>IFERROR(AC678/AD678,"")</f>
        <v/>
      </c>
      <c r="BR678" s="119" t="n">
        <v>3</v>
      </c>
      <c r="BS678" s="119" t="n">
        <v>4</v>
      </c>
      <c r="BT678" s="119" t="n">
        <v>3</v>
      </c>
      <c r="BU678" s="119" t="n"/>
      <c r="BV678" s="119" t="n"/>
      <c r="BW678" s="119" t="n"/>
      <c r="BX678" s="119" t="n"/>
      <c r="BY678" s="119" t="n"/>
      <c r="BZ678" s="119" t="inlineStr">
        <is>
          <t>Employee</t>
        </is>
      </c>
      <c r="CA678" s="142" t="inlineStr">
        <is>
          <t>S43P</t>
        </is>
      </c>
      <c r="CB678" s="131" t="n">
        <v>1</v>
      </c>
      <c r="CC678" s="143">
        <f>IF(P678&gt;1,1,P678)*CB678</f>
        <v/>
      </c>
      <c r="CD678" s="143" t="n"/>
      <c r="CE678" s="222" t="n">
        <v>73627.8</v>
      </c>
      <c r="CF678" s="86" t="n"/>
      <c r="CG678" s="219" t="n">
        <v>69886.4111498258</v>
      </c>
      <c r="CH678" s="217">
        <f>IF(LOWER(T678)="ILS",12,1)*CG678/VLOOKUP($T678,CPC_USDConversion_xlTbl[[Currency2]:[Units/1 USD]],2,FALSE)</f>
        <v/>
      </c>
      <c r="CI678" s="225">
        <f>AF678</f>
        <v/>
      </c>
      <c r="CJ678" s="225">
        <f>IFERROR(CI678-CH678,"")</f>
        <v/>
      </c>
      <c r="CK678" s="140">
        <f>ROUND(AN678*CC678,-2)</f>
        <v/>
      </c>
      <c r="CL678" s="217">
        <f>CK678/VLOOKUP($T678,'USD Converstion'!$C$7:$D$174,2,FALSE)</f>
        <v/>
      </c>
      <c r="CM678" s="145">
        <f>IF(AD678&gt;X678,1,0)</f>
        <v/>
      </c>
      <c r="CN678" s="225">
        <f>IF(CM678&gt;0,AG678,0)</f>
        <v/>
      </c>
      <c r="CO678" s="225">
        <f>IF(CM678=0,0,AF678)</f>
        <v/>
      </c>
      <c r="CP678" s="146" t="n">
        <v>0</v>
      </c>
      <c r="CQ678" s="147" t="inlineStr">
        <is>
          <t>Regular</t>
        </is>
      </c>
      <c r="CR678" s="225">
        <f>AM678/VLOOKUP(T678,'USD Converstion'!$C$7:$D$174,2,FALSE)</f>
        <v/>
      </c>
      <c r="CS678" s="226">
        <f>AT678</f>
        <v/>
      </c>
      <c r="CT678" s="222" t="n">
        <v>0</v>
      </c>
      <c r="CU678" s="227" t="n"/>
      <c r="CV678" s="145">
        <f>IF(AX678&gt;0,1,0)</f>
        <v/>
      </c>
      <c r="CW678" s="145">
        <f>IF(AY678&gt;0,1,0)</f>
        <v/>
      </c>
      <c r="CX678" s="52" t="n">
        <v>0</v>
      </c>
      <c r="DM678">
        <f>IF(LOWER(T678)="ILS",12,1)*Y678/VLOOKUP($T678,CPC_USDConversion_xlTbl[[Currency2]:[Units/1 USD]],2,FALSE)</f>
        <v/>
      </c>
    </row>
    <row r="679">
      <c r="B679" s="113" t="n">
        <v>135201</v>
      </c>
      <c r="C679" s="113" t="n">
        <v>90958</v>
      </c>
      <c r="D679" s="113" t="n">
        <v>89834</v>
      </c>
      <c r="E679" s="114" t="inlineStr">
        <is>
          <t>Yohai Turgeman</t>
        </is>
      </c>
      <c r="F679" s="152" t="inlineStr">
        <is>
          <t>Major Account Manager</t>
        </is>
      </c>
      <c r="G679" s="113" t="inlineStr">
        <is>
          <t>Middle East Sales Mgmt</t>
        </is>
      </c>
      <c r="H679" s="113" t="inlineStr">
        <is>
          <t>Yossi Ghez</t>
        </is>
      </c>
      <c r="I679" s="113" t="inlineStr">
        <is>
          <t>Yossi Ghez</t>
        </is>
      </c>
      <c r="J679" s="114" t="inlineStr">
        <is>
          <t>Bruno Darmon</t>
        </is>
      </c>
      <c r="K679" s="114" t="inlineStr">
        <is>
          <t>Bruno Darmon</t>
        </is>
      </c>
      <c r="L679" s="113" t="inlineStr">
        <is>
          <t>EMEA Sales</t>
        </is>
      </c>
      <c r="M679" s="115" t="n">
        <v>1</v>
      </c>
      <c r="N679" s="151">
        <f>LEFT(CA679,3)</f>
        <v/>
      </c>
      <c r="O679" s="216" t="n">
        <v>43920</v>
      </c>
      <c r="P679" s="118">
        <f>($D$5-O679)/365</f>
        <v/>
      </c>
      <c r="Q679" s="119">
        <f>Q679</f>
        <v/>
      </c>
      <c r="R679" s="52" t="n"/>
      <c r="S679" s="120" t="inlineStr">
        <is>
          <t>Israel</t>
        </is>
      </c>
      <c r="T679" s="120" t="inlineStr">
        <is>
          <t>ILS</t>
        </is>
      </c>
      <c r="U679" s="120" t="n">
        <v>45500</v>
      </c>
      <c r="V679" s="120" t="n">
        <v>17754.54545454545</v>
      </c>
      <c r="W679" s="120" t="n"/>
      <c r="X679" s="120">
        <f>W679+V679+U679</f>
        <v/>
      </c>
      <c r="Y679" s="121" t="n"/>
      <c r="Z679" s="121" t="n"/>
      <c r="AA679" s="122" t="n"/>
      <c r="AB679" s="122" t="n"/>
      <c r="AC679" s="122" t="n"/>
      <c r="AD679" s="123">
        <f>AC679+AB679+AA679</f>
        <v/>
      </c>
      <c r="AE679" s="124">
        <f>IFERROR(AD679/X679-1,"")</f>
        <v/>
      </c>
      <c r="AF679" s="217">
        <f>IF(LOWER(T679)="ILS",12,1)*X679/VLOOKUP($T679,CPC_USDConversion_xlTbl[[Currency2]:[Units/1 USD]],2,FALSE)</f>
        <v/>
      </c>
      <c r="AG679" s="217">
        <f>IF(LOWER(T679)="ILS",12,1)*AD679/VLOOKUP($T679,CPC_USDConversion_xlTbl[[Currency2]:[Units/1 USD]],2,FALSE)</f>
        <v/>
      </c>
      <c r="AH679" s="126">
        <f>AF679/VLOOKUP($S679,'CP$'!$B$5:$D$74,2,FALSE)</f>
        <v/>
      </c>
      <c r="AI679" s="126">
        <f>AG679/VLOOKUP($S679,'CP$'!$B$5:$D$74,2,FALSE)</f>
        <v/>
      </c>
      <c r="AJ679" s="52" t="n"/>
      <c r="AK679" s="127" t="inlineStr">
        <is>
          <t>Sales Variable</t>
        </is>
      </c>
      <c r="AL679" s="218" t="n"/>
      <c r="AM679" s="129" t="n"/>
      <c r="AN679" s="121" t="n"/>
      <c r="AO679" s="130" t="n"/>
      <c r="AP679" s="131">
        <f>IFERROR(AO679/AM679,"")</f>
        <v/>
      </c>
      <c r="AQ679" s="219">
        <f>AO679*CC679</f>
        <v/>
      </c>
      <c r="AR679" s="219" t="n"/>
      <c r="AS679" s="220">
        <f>AQ679-AR679</f>
        <v/>
      </c>
      <c r="AT679" s="217">
        <f>AS679/VLOOKUP($T679,'USD Converstion'!$C$7:$D$174,2,FALSE)</f>
        <v/>
      </c>
      <c r="AU679" s="52" t="n"/>
      <c r="AV679" s="221" t="n">
        <v>43957</v>
      </c>
      <c r="AW679" s="222" t="n">
        <v>48719.94174757281</v>
      </c>
      <c r="AX679" s="222" t="n"/>
      <c r="AY679" s="223" t="n"/>
      <c r="AZ679" s="52" t="n"/>
      <c r="BA679" s="137" t="n"/>
      <c r="BB679" s="138" t="inlineStr">
        <is>
          <t xml:space="preserve"> </t>
        </is>
      </c>
      <c r="BC679" s="52" t="n"/>
      <c r="BD679" s="219" t="n"/>
      <c r="BE679" s="219" t="n"/>
      <c r="BF679" s="219" t="n"/>
      <c r="BG679" s="120">
        <f>BF679+BE679+BD679</f>
        <v/>
      </c>
      <c r="BH679" s="217">
        <f>IF(LOWER(T679)="ILS",12,1)*BG679/VLOOKUP($T679,CPC_USDConversion_xlTbl[[Currency2]:[Units/1 USD]],2,FALSE)</f>
        <v/>
      </c>
      <c r="BI679" s="224">
        <f>BH679/VLOOKUP($S679,'CP$'!$B$5:$D$74,2,FALSE)</f>
        <v/>
      </c>
      <c r="BJ679" s="140" t="n">
        <v>33000</v>
      </c>
      <c r="BK679" s="140" t="n">
        <v>49000</v>
      </c>
      <c r="BL679" s="141">
        <f>IFERROR(U679/X679,"")</f>
        <v/>
      </c>
      <c r="BM679" s="141">
        <f>IFERROR(V679/X679,"")</f>
        <v/>
      </c>
      <c r="BN679" s="141">
        <f>IFERROR(W679/X679,"")</f>
        <v/>
      </c>
      <c r="BO679" s="141">
        <f>IFERROR(AA679/AD679,"")</f>
        <v/>
      </c>
      <c r="BP679" s="141">
        <f>IFERROR(AB679/AD679,"")</f>
        <v/>
      </c>
      <c r="BQ679" s="141">
        <f>IFERROR(AC679/AD679,"")</f>
        <v/>
      </c>
      <c r="BR679" s="119" t="n"/>
      <c r="BS679" s="119" t="n"/>
      <c r="BT679" s="119" t="n">
        <v>3</v>
      </c>
      <c r="BU679" s="119" t="n"/>
      <c r="BV679" s="119" t="n"/>
      <c r="BW679" s="119" t="n"/>
      <c r="BX679" s="119" t="n"/>
      <c r="BY679" s="119" t="n"/>
      <c r="BZ679" s="119" t="inlineStr">
        <is>
          <t>Employee</t>
        </is>
      </c>
      <c r="CA679" s="142" t="inlineStr">
        <is>
          <t>S43P</t>
        </is>
      </c>
      <c r="CB679" s="131" t="n">
        <v>1</v>
      </c>
      <c r="CC679" s="143">
        <f>IF(P679&gt;1,1,P679)*CB679</f>
        <v/>
      </c>
      <c r="CD679" s="143" t="n"/>
      <c r="CE679" s="222" t="n">
        <v>56627.56</v>
      </c>
      <c r="CF679" s="86" t="n"/>
      <c r="CG679" s="219" t="n">
        <v>47029.26829268293</v>
      </c>
      <c r="CH679" s="217">
        <f>IF(LOWER(T679)="ILS",12,1)*CG679/VLOOKUP($T679,CPC_USDConversion_xlTbl[[Currency2]:[Units/1 USD]],2,FALSE)</f>
        <v/>
      </c>
      <c r="CI679" s="225">
        <f>AF679</f>
        <v/>
      </c>
      <c r="CJ679" s="225">
        <f>IFERROR(CI679-CH679,"")</f>
        <v/>
      </c>
      <c r="CK679" s="140">
        <f>ROUND(AN679*CC679,-2)</f>
        <v/>
      </c>
      <c r="CL679" s="217">
        <f>CK679/VLOOKUP($T679,'USD Converstion'!$C$7:$D$174,2,FALSE)</f>
        <v/>
      </c>
      <c r="CM679" s="145">
        <f>IF(AD679&gt;X679,1,0)</f>
        <v/>
      </c>
      <c r="CN679" s="225">
        <f>IF(CM679&gt;0,AG679,0)</f>
        <v/>
      </c>
      <c r="CO679" s="225">
        <f>IF(CM679=0,0,AF679)</f>
        <v/>
      </c>
      <c r="CP679" s="146" t="n">
        <v>0</v>
      </c>
      <c r="CQ679" s="147" t="inlineStr">
        <is>
          <t>Regular</t>
        </is>
      </c>
      <c r="CR679" s="225">
        <f>AM679/VLOOKUP(T679,'USD Converstion'!$C$7:$D$174,2,FALSE)</f>
        <v/>
      </c>
      <c r="CS679" s="226">
        <f>AT679</f>
        <v/>
      </c>
      <c r="CT679" s="222" t="n">
        <v>0</v>
      </c>
      <c r="CU679" s="227" t="n"/>
      <c r="CV679" s="145">
        <f>IF(AX679&gt;0,1,0)</f>
        <v/>
      </c>
      <c r="CW679" s="145">
        <f>IF(AY679&gt;0,1,0)</f>
        <v/>
      </c>
      <c r="CX679" s="52" t="n">
        <v>0</v>
      </c>
      <c r="DM679">
        <f>IF(LOWER(T679)="ILS",12,1)*Y679/VLOOKUP($T679,CPC_USDConversion_xlTbl[[Currency2]:[Units/1 USD]],2,FALSE)</f>
        <v/>
      </c>
    </row>
    <row r="680">
      <c r="B680" s="113" t="n">
        <v>132425</v>
      </c>
      <c r="C680" s="113" t="n">
        <v>60100</v>
      </c>
      <c r="D680" s="113" t="n">
        <v>81138</v>
      </c>
      <c r="E680" s="114" t="inlineStr">
        <is>
          <t>Cindy Low</t>
        </is>
      </c>
      <c r="F680" s="152" t="inlineStr">
        <is>
          <t>APAC Regional Sales Planning Manager</t>
        </is>
      </c>
      <c r="G680" s="113" t="inlineStr">
        <is>
          <t>Sales Enablement intl</t>
        </is>
      </c>
      <c r="H680" s="113" t="inlineStr">
        <is>
          <t>Shira Bar Yosef</t>
        </is>
      </c>
      <c r="I680" s="113" t="inlineStr">
        <is>
          <t>Shira Bar Yosef</t>
        </is>
      </c>
      <c r="J680" s="114" t="inlineStr">
        <is>
          <t>Shira Bar Yosef</t>
        </is>
      </c>
      <c r="K680" s="114" t="inlineStr">
        <is>
          <t>Shira Bar Yosef</t>
        </is>
      </c>
      <c r="L680" s="113" t="inlineStr">
        <is>
          <t>Sales Enablement</t>
        </is>
      </c>
      <c r="M680" s="115" t="n">
        <v>1</v>
      </c>
      <c r="N680" s="151">
        <f>LEFT(CA680,3)</f>
        <v/>
      </c>
      <c r="O680" s="216" t="n">
        <v>43248</v>
      </c>
      <c r="P680" s="118">
        <f>($D$5-O680)/365</f>
        <v/>
      </c>
      <c r="Q680" s="119">
        <f>Q680</f>
        <v/>
      </c>
      <c r="R680" s="52" t="n"/>
      <c r="S680" s="120" t="inlineStr">
        <is>
          <t>Singapore</t>
        </is>
      </c>
      <c r="T680" s="120" t="inlineStr">
        <is>
          <t>SGD</t>
        </is>
      </c>
      <c r="U680" s="120" t="n">
        <v>219500</v>
      </c>
      <c r="V680" s="120" t="n"/>
      <c r="W680" s="120" t="n">
        <v>14785.71428571428</v>
      </c>
      <c r="X680" s="120">
        <f>W680+V680+U680</f>
        <v/>
      </c>
      <c r="Y680" s="121" t="n"/>
      <c r="Z680" s="121" t="n"/>
      <c r="AA680" s="122" t="n"/>
      <c r="AB680" s="122" t="n"/>
      <c r="AC680" s="122" t="n"/>
      <c r="AD680" s="123">
        <f>AC680+AB680+AA680</f>
        <v/>
      </c>
      <c r="AE680" s="124">
        <f>IFERROR(AD680/X680-1,"")</f>
        <v/>
      </c>
      <c r="AF680" s="217">
        <f>IF(LOWER(T680)="ILS",12,1)*X680/VLOOKUP($T680,CPC_USDConversion_xlTbl[[Currency2]:[Units/1 USD]],2,FALSE)</f>
        <v/>
      </c>
      <c r="AG680" s="217">
        <f>IF(LOWER(T680)="ILS",12,1)*AD680/VLOOKUP($T680,CPC_USDConversion_xlTbl[[Currency2]:[Units/1 USD]],2,FALSE)</f>
        <v/>
      </c>
      <c r="AH680" s="126">
        <f>AF680/VLOOKUP($S680,'CP$'!$B$5:$D$74,2,FALSE)</f>
        <v/>
      </c>
      <c r="AI680" s="126">
        <f>AG680/VLOOKUP($S680,'CP$'!$B$5:$D$74,2,FALSE)</f>
        <v/>
      </c>
      <c r="AJ680" s="52" t="n"/>
      <c r="AK680" s="127" t="inlineStr">
        <is>
          <t>Target Bonus</t>
        </is>
      </c>
      <c r="AL680" s="218" t="n">
        <v>15000</v>
      </c>
      <c r="AM680" s="129" t="n">
        <v>15000</v>
      </c>
      <c r="AN680" s="121" t="n"/>
      <c r="AO680" s="130" t="n"/>
      <c r="AP680" s="131">
        <f>IFERROR(AO680/AM680,"")</f>
        <v/>
      </c>
      <c r="AQ680" s="219">
        <f>AO680*CC680</f>
        <v/>
      </c>
      <c r="AR680" s="219" t="n"/>
      <c r="AS680" s="220">
        <f>AQ680-AR680</f>
        <v/>
      </c>
      <c r="AT680" s="217">
        <f>AS680/VLOOKUP($T680,'USD Converstion'!$C$7:$D$174,2,FALSE)</f>
        <v/>
      </c>
      <c r="AU680" s="52" t="n"/>
      <c r="AV680" s="221" t="n">
        <v>43957</v>
      </c>
      <c r="AW680" s="222" t="n">
        <v>24410.18446601942</v>
      </c>
      <c r="AX680" s="222" t="n"/>
      <c r="AY680" s="223" t="n"/>
      <c r="AZ680" s="52" t="n"/>
      <c r="BA680" s="137" t="inlineStr">
        <is>
          <t>April, 2020 - Compensation change from Yearly Salary:160000, Bonus:15000, Total Compensation:175000 to Yearly Salary:168000, Bonus:15000,Total Compensation:183000</t>
        </is>
      </c>
      <c r="BB680" s="138" t="inlineStr">
        <is>
          <t xml:space="preserve"> </t>
        </is>
      </c>
      <c r="BC680" s="52" t="n"/>
      <c r="BD680" s="219" t="n">
        <v>160000</v>
      </c>
      <c r="BE680" s="219" t="n"/>
      <c r="BF680" s="219" t="n">
        <v>15000</v>
      </c>
      <c r="BG680" s="120">
        <f>BF680+BE680+BD680</f>
        <v/>
      </c>
      <c r="BH680" s="217">
        <f>IF(LOWER(T680)="ILS",12,1)*BG680/VLOOKUP($T680,CPC_USDConversion_xlTbl[[Currency2]:[Units/1 USD]],2,FALSE)</f>
        <v/>
      </c>
      <c r="BI680" s="224">
        <f>BH680/VLOOKUP($S680,'CP$'!$B$5:$D$74,2,FALSE)</f>
        <v/>
      </c>
      <c r="BJ680" s="140" t="n">
        <v>100000</v>
      </c>
      <c r="BK680" s="140" t="n">
        <v>185000</v>
      </c>
      <c r="BL680" s="141">
        <f>IFERROR(U680/X680,"")</f>
        <v/>
      </c>
      <c r="BM680" s="141">
        <f>IFERROR(V680/X680,"")</f>
        <v/>
      </c>
      <c r="BN680" s="141">
        <f>IFERROR(W680/X680,"")</f>
        <v/>
      </c>
      <c r="BO680" s="141">
        <f>IFERROR(AA680/AD680,"")</f>
        <v/>
      </c>
      <c r="BP680" s="141">
        <f>IFERROR(AB680/AD680,"")</f>
        <v/>
      </c>
      <c r="BQ680" s="141">
        <f>IFERROR(AC680/AD680,"")</f>
        <v/>
      </c>
      <c r="BR680" s="119" t="n">
        <v>4</v>
      </c>
      <c r="BS680" s="119" t="n">
        <v>3</v>
      </c>
      <c r="BT680" s="119" t="n">
        <v>3</v>
      </c>
      <c r="BU680" s="119" t="n"/>
      <c r="BV680" s="119" t="n"/>
      <c r="BW680" s="119" t="n"/>
      <c r="BX680" s="119" t="n"/>
      <c r="BY680" s="119" t="n"/>
      <c r="BZ680" s="119" t="inlineStr">
        <is>
          <t>Employee</t>
        </is>
      </c>
      <c r="CA680" s="142" t="inlineStr">
        <is>
          <t>M45M</t>
        </is>
      </c>
      <c r="CB680" s="131" t="n">
        <v>1</v>
      </c>
      <c r="CC680" s="143">
        <f>IF(P680&gt;1,1,P680)*CB680</f>
        <v/>
      </c>
      <c r="CD680" s="143" t="n"/>
      <c r="CE680" s="222" t="n">
        <v>39028.72</v>
      </c>
      <c r="CF680" s="86" t="n"/>
      <c r="CG680" s="219" t="n">
        <v>178736.5853658537</v>
      </c>
      <c r="CH680" s="217">
        <f>IF(LOWER(T680)="ILS",12,1)*CG680/VLOOKUP($T680,CPC_USDConversion_xlTbl[[Currency2]:[Units/1 USD]],2,FALSE)</f>
        <v/>
      </c>
      <c r="CI680" s="225">
        <f>AF680</f>
        <v/>
      </c>
      <c r="CJ680" s="225">
        <f>IFERROR(CI680-CH680,"")</f>
        <v/>
      </c>
      <c r="CK680" s="140">
        <f>ROUND(AN680*CC680,-2)</f>
        <v/>
      </c>
      <c r="CL680" s="217">
        <f>CK680/VLOOKUP($T680,'USD Converstion'!$C$7:$D$174,2,FALSE)</f>
        <v/>
      </c>
      <c r="CM680" s="145">
        <f>IF(AD680&gt;X680,1,0)</f>
        <v/>
      </c>
      <c r="CN680" s="225">
        <f>IF(CM680&gt;0,AG680,0)</f>
        <v/>
      </c>
      <c r="CO680" s="225">
        <f>IF(CM680=0,0,AF680)</f>
        <v/>
      </c>
      <c r="CP680" s="146" t="n">
        <v>0</v>
      </c>
      <c r="CQ680" s="147" t="inlineStr">
        <is>
          <t>Regular</t>
        </is>
      </c>
      <c r="CR680" s="225">
        <f>AM680/VLOOKUP(T680,'USD Converstion'!$C$7:$D$174,2,FALSE)</f>
        <v/>
      </c>
      <c r="CS680" s="226">
        <f>AT680</f>
        <v/>
      </c>
      <c r="CT680" s="222" t="n">
        <v>0</v>
      </c>
      <c r="CU680" s="227" t="n"/>
      <c r="CV680" s="145">
        <f>IF(AX680&gt;0,1,0)</f>
        <v/>
      </c>
      <c r="CW680" s="145">
        <f>IF(AY680&gt;0,1,0)</f>
        <v/>
      </c>
      <c r="CX680" s="52" t="n">
        <v>0</v>
      </c>
      <c r="DM680">
        <f>IF(LOWER(T680)="ILS",12,1)*Y680/VLOOKUP($T680,CPC_USDConversion_xlTbl[[Currency2]:[Units/1 USD]],2,FALSE)</f>
        <v/>
      </c>
    </row>
    <row r="681">
      <c r="B681" s="113" t="n">
        <v>125828</v>
      </c>
      <c r="C681" s="113" t="n">
        <v>119172</v>
      </c>
      <c r="D681" s="113" t="n">
        <v>67490</v>
      </c>
      <c r="E681" s="114" t="inlineStr">
        <is>
          <t>Ray Yap</t>
        </is>
      </c>
      <c r="F681" s="152" t="inlineStr">
        <is>
          <t>Sales Planning Analyst</t>
        </is>
      </c>
      <c r="G681" s="113" t="inlineStr">
        <is>
          <t>Sales Enablement intl</t>
        </is>
      </c>
      <c r="H681" s="113" t="inlineStr">
        <is>
          <t>Shira Bar Yosef</t>
        </is>
      </c>
      <c r="I681" s="113" t="inlineStr">
        <is>
          <t>Shira Bar Yosef</t>
        </is>
      </c>
      <c r="J681" s="114" t="inlineStr">
        <is>
          <t>Shira Bar Yosef</t>
        </is>
      </c>
      <c r="K681" s="114" t="inlineStr">
        <is>
          <t>Shira Bar Yosef</t>
        </is>
      </c>
      <c r="L681" s="113" t="inlineStr">
        <is>
          <t>Sales Enablement</t>
        </is>
      </c>
      <c r="M681" s="115" t="n">
        <v>1</v>
      </c>
      <c r="N681" s="151">
        <f>LEFT(CA681,3)</f>
        <v/>
      </c>
      <c r="O681" s="216" t="n">
        <v>43815</v>
      </c>
      <c r="P681" s="118">
        <f>($D$5-O681)/365</f>
        <v/>
      </c>
      <c r="Q681" s="119">
        <f>Q681</f>
        <v/>
      </c>
      <c r="R681" s="52" t="n"/>
      <c r="S681" s="120" t="inlineStr">
        <is>
          <t>Singapore</t>
        </is>
      </c>
      <c r="T681" s="120" t="inlineStr">
        <is>
          <t>SGD</t>
        </is>
      </c>
      <c r="U681" s="120" t="n">
        <v>122000</v>
      </c>
      <c r="V681" s="120" t="n"/>
      <c r="W681" s="120" t="n">
        <v>5261.904761904761</v>
      </c>
      <c r="X681" s="120">
        <f>W681+V681+U681</f>
        <v/>
      </c>
      <c r="Y681" s="121" t="n"/>
      <c r="Z681" s="121" t="n"/>
      <c r="AA681" s="122" t="n"/>
      <c r="AB681" s="122" t="n"/>
      <c r="AC681" s="122" t="n"/>
      <c r="AD681" s="123">
        <f>AC681+AB681+AA681</f>
        <v/>
      </c>
      <c r="AE681" s="124">
        <f>IFERROR(AD681/X681-1,"")</f>
        <v/>
      </c>
      <c r="AF681" s="217">
        <f>IF(LOWER(T681)="ILS",12,1)*X681/VLOOKUP($T681,CPC_USDConversion_xlTbl[[Currency2]:[Units/1 USD]],2,FALSE)</f>
        <v/>
      </c>
      <c r="AG681" s="217">
        <f>IF(LOWER(T681)="ILS",12,1)*AD681/VLOOKUP($T681,CPC_USDConversion_xlTbl[[Currency2]:[Units/1 USD]],2,FALSE)</f>
        <v/>
      </c>
      <c r="AH681" s="126">
        <f>AF681/VLOOKUP($S681,'CP$'!$B$5:$D$74,2,FALSE)</f>
        <v/>
      </c>
      <c r="AI681" s="126">
        <f>AG681/VLOOKUP($S681,'CP$'!$B$5:$D$74,2,FALSE)</f>
        <v/>
      </c>
      <c r="AJ681" s="52" t="n"/>
      <c r="AK681" s="127" t="inlineStr">
        <is>
          <t>Target Bonus</t>
        </is>
      </c>
      <c r="AL681" s="218" t="n"/>
      <c r="AM681" s="129" t="n">
        <v>5000</v>
      </c>
      <c r="AN681" s="121" t="n"/>
      <c r="AO681" s="130" t="n"/>
      <c r="AP681" s="131">
        <f>IFERROR(AO681/AM681,"")</f>
        <v/>
      </c>
      <c r="AQ681" s="219">
        <f>AO681*CC681</f>
        <v/>
      </c>
      <c r="AR681" s="219" t="n"/>
      <c r="AS681" s="220">
        <f>AQ681-AR681</f>
        <v/>
      </c>
      <c r="AT681" s="217">
        <f>AS681/VLOOKUP($T681,'USD Converstion'!$C$7:$D$174,2,FALSE)</f>
        <v/>
      </c>
      <c r="AU681" s="52" t="n"/>
      <c r="AV681" s="221" t="n">
        <v>43859</v>
      </c>
      <c r="AW681" s="222" t="n">
        <v>9827.902912621359</v>
      </c>
      <c r="AX681" s="222" t="n"/>
      <c r="AY681" s="223" t="n"/>
      <c r="AZ681" s="52" t="n"/>
      <c r="BA681" s="137" t="n"/>
      <c r="BB681" s="138" t="inlineStr">
        <is>
          <t xml:space="preserve"> </t>
        </is>
      </c>
      <c r="BC681" s="52" t="n"/>
      <c r="BD681" s="219" t="n">
        <v>60000</v>
      </c>
      <c r="BE681" s="219" t="n"/>
      <c r="BF681" s="219" t="n">
        <v>7000</v>
      </c>
      <c r="BG681" s="120">
        <f>BF681+BE681+BD681</f>
        <v/>
      </c>
      <c r="BH681" s="217">
        <f>IF(LOWER(T681)="ILS",12,1)*BG681/VLOOKUP($T681,CPC_USDConversion_xlTbl[[Currency2]:[Units/1 USD]],2,FALSE)</f>
        <v/>
      </c>
      <c r="BI681" s="224">
        <f>BH681/VLOOKUP($S681,'CP$'!$B$5:$D$74,2,FALSE)</f>
        <v/>
      </c>
      <c r="BJ681" s="140" t="n">
        <v>70000</v>
      </c>
      <c r="BK681" s="140" t="n">
        <v>115000</v>
      </c>
      <c r="BL681" s="141">
        <f>IFERROR(U681/X681,"")</f>
        <v/>
      </c>
      <c r="BM681" s="141">
        <f>IFERROR(V681/X681,"")</f>
        <v/>
      </c>
      <c r="BN681" s="141">
        <f>IFERROR(W681/X681,"")</f>
        <v/>
      </c>
      <c r="BO681" s="141">
        <f>IFERROR(AA681/AD681,"")</f>
        <v/>
      </c>
      <c r="BP681" s="141">
        <f>IFERROR(AB681/AD681,"")</f>
        <v/>
      </c>
      <c r="BQ681" s="141">
        <f>IFERROR(AC681/AD681,"")</f>
        <v/>
      </c>
      <c r="BR681" s="119" t="n"/>
      <c r="BS681" s="119" t="n"/>
      <c r="BT681" s="119" t="n">
        <v>3</v>
      </c>
      <c r="BU681" s="119" t="n"/>
      <c r="BV681" s="119" t="n"/>
      <c r="BW681" s="119" t="n"/>
      <c r="BX681" s="119" t="n"/>
      <c r="BY681" s="119" t="n"/>
      <c r="BZ681" s="119" t="inlineStr">
        <is>
          <t>Employee</t>
        </is>
      </c>
      <c r="CA681" s="142" t="inlineStr">
        <is>
          <t>M55P</t>
        </is>
      </c>
      <c r="CB681" s="131" t="n">
        <v>1</v>
      </c>
      <c r="CC681" s="143">
        <f>IF(P681&gt;1,1,P681)*CB681</f>
        <v/>
      </c>
      <c r="CD681" s="143" t="n"/>
      <c r="CE681" s="222" t="n">
        <v>10415.64</v>
      </c>
      <c r="CF681" s="86" t="n"/>
      <c r="CG681" s="219" t="n">
        <v>92882.9268292683</v>
      </c>
      <c r="CH681" s="217">
        <f>IF(LOWER(T681)="ILS",12,1)*CG681/VLOOKUP($T681,CPC_USDConversion_xlTbl[[Currency2]:[Units/1 USD]],2,FALSE)</f>
        <v/>
      </c>
      <c r="CI681" s="225">
        <f>AF681</f>
        <v/>
      </c>
      <c r="CJ681" s="225">
        <f>IFERROR(CI681-CH681,"")</f>
        <v/>
      </c>
      <c r="CK681" s="140">
        <f>ROUND(AN681*CC681,-2)</f>
        <v/>
      </c>
      <c r="CL681" s="217">
        <f>CK681/VLOOKUP($T681,'USD Converstion'!$C$7:$D$174,2,FALSE)</f>
        <v/>
      </c>
      <c r="CM681" s="145">
        <f>IF(AD681&gt;X681,1,0)</f>
        <v/>
      </c>
      <c r="CN681" s="225">
        <f>IF(CM681&gt;0,AG681,0)</f>
        <v/>
      </c>
      <c r="CO681" s="225">
        <f>IF(CM681=0,0,AF681)</f>
        <v/>
      </c>
      <c r="CP681" s="146" t="n">
        <v>0</v>
      </c>
      <c r="CQ681" s="147" t="inlineStr">
        <is>
          <t>Regular</t>
        </is>
      </c>
      <c r="CR681" s="225">
        <f>AM681/VLOOKUP(T681,'USD Converstion'!$C$7:$D$174,2,FALSE)</f>
        <v/>
      </c>
      <c r="CS681" s="226">
        <f>AT681</f>
        <v/>
      </c>
      <c r="CT681" s="222" t="n">
        <v>0</v>
      </c>
      <c r="CU681" s="227" t="n"/>
      <c r="CV681" s="145">
        <f>IF(AX681&gt;0,1,0)</f>
        <v/>
      </c>
      <c r="CW681" s="145">
        <f>IF(AY681&gt;0,1,0)</f>
        <v/>
      </c>
      <c r="CX681" s="52" t="n">
        <v>0</v>
      </c>
      <c r="DM681">
        <f>IF(LOWER(T681)="ILS",12,1)*Y681/VLOOKUP($T681,CPC_USDConversion_xlTbl[[Currency2]:[Units/1 USD]],2,FALSE)</f>
        <v/>
      </c>
    </row>
    <row r="682">
      <c r="B682" s="113" t="n">
        <v>104062</v>
      </c>
      <c r="C682" s="113" t="n">
        <v>56510</v>
      </c>
      <c r="D682" s="113" t="n">
        <v>63871</v>
      </c>
      <c r="E682" s="114" t="inlineStr">
        <is>
          <t>Peter Domotor</t>
        </is>
      </c>
      <c r="F682" s="152" t="inlineStr">
        <is>
          <t xml:space="preserve">Infinity Customer Success Manager </t>
        </is>
      </c>
      <c r="G682" s="113" t="inlineStr">
        <is>
          <t>Customer Success and Pre-Sales Tools</t>
        </is>
      </c>
      <c r="H682" s="113" t="inlineStr">
        <is>
          <t>Yael Haker</t>
        </is>
      </c>
      <c r="I682" s="113" t="inlineStr">
        <is>
          <t>Tal Maharam</t>
        </is>
      </c>
      <c r="J682" s="114" t="inlineStr">
        <is>
          <t>Avi Rembaum</t>
        </is>
      </c>
      <c r="K682" s="114" t="inlineStr">
        <is>
          <t>Avi Rembaum</t>
        </is>
      </c>
      <c r="L682" s="113" t="inlineStr">
        <is>
          <t>Security Solutions</t>
        </is>
      </c>
      <c r="M682" s="115" t="n">
        <v>1</v>
      </c>
      <c r="N682" s="151">
        <f>LEFT(CA682,3)</f>
        <v/>
      </c>
      <c r="O682" s="216" t="n">
        <v>40336</v>
      </c>
      <c r="P682" s="118">
        <f>($D$5-O682)/365</f>
        <v/>
      </c>
      <c r="Q682" s="119">
        <f>Q682</f>
        <v/>
      </c>
      <c r="R682" s="52" t="n"/>
      <c r="S682" s="120" t="inlineStr">
        <is>
          <t>Great Britain</t>
        </is>
      </c>
      <c r="T682" s="120" t="inlineStr">
        <is>
          <t>GBP</t>
        </is>
      </c>
      <c r="U682" s="120" t="n">
        <v>132000</v>
      </c>
      <c r="V682" s="120" t="n"/>
      <c r="W682" s="120" t="n">
        <v>14309.52380952381</v>
      </c>
      <c r="X682" s="120">
        <f>W682+V682+U682</f>
        <v/>
      </c>
      <c r="Y682" s="121" t="n"/>
      <c r="Z682" s="121" t="n"/>
      <c r="AA682" s="122" t="n"/>
      <c r="AB682" s="122" t="n"/>
      <c r="AC682" s="122" t="n"/>
      <c r="AD682" s="123">
        <f>AC682+AB682+AA682</f>
        <v/>
      </c>
      <c r="AE682" s="124">
        <f>IFERROR(AD682/X682-1,"")</f>
        <v/>
      </c>
      <c r="AF682" s="217">
        <f>IF(LOWER(T682)="ILS",12,1)*X682/VLOOKUP($T682,CPC_USDConversion_xlTbl[[Currency2]:[Units/1 USD]],2,FALSE)</f>
        <v/>
      </c>
      <c r="AG682" s="217">
        <f>IF(LOWER(T682)="ILS",12,1)*AD682/VLOOKUP($T682,CPC_USDConversion_xlTbl[[Currency2]:[Units/1 USD]],2,FALSE)</f>
        <v/>
      </c>
      <c r="AH682" s="126">
        <f>AF682/VLOOKUP($S682,'CP$'!$B$5:$D$74,2,FALSE)</f>
        <v/>
      </c>
      <c r="AI682" s="126">
        <f>AG682/VLOOKUP($S682,'CP$'!$B$5:$D$74,2,FALSE)</f>
        <v/>
      </c>
      <c r="AJ682" s="52" t="n"/>
      <c r="AK682" s="127" t="inlineStr">
        <is>
          <t>Target Bonus</t>
        </is>
      </c>
      <c r="AL682" s="218" t="n">
        <v>17000</v>
      </c>
      <c r="AM682" s="129" t="n">
        <v>14500</v>
      </c>
      <c r="AN682" s="121" t="n"/>
      <c r="AO682" s="130" t="n"/>
      <c r="AP682" s="131">
        <f>IFERROR(AO682/AM682,"")</f>
        <v/>
      </c>
      <c r="AQ682" s="219">
        <f>AO682*CC682</f>
        <v/>
      </c>
      <c r="AR682" s="219" t="n"/>
      <c r="AS682" s="220">
        <f>AQ682-AR682</f>
        <v/>
      </c>
      <c r="AT682" s="217">
        <f>AS682/VLOOKUP($T682,'USD Converstion'!$C$7:$D$174,2,FALSE)</f>
        <v/>
      </c>
      <c r="AU682" s="52" t="n"/>
      <c r="AV682" s="221" t="n">
        <v>43957</v>
      </c>
      <c r="AW682" s="222" t="n">
        <v>38975.52427184465</v>
      </c>
      <c r="AX682" s="222" t="n"/>
      <c r="AY682" s="223" t="n"/>
      <c r="AZ682" s="52" t="n"/>
      <c r="BA682" s="137" t="inlineStr">
        <is>
          <t>January, 2021 - Organization change from Title:Customer Success Manager to Title:Infinity Customer Success Manager</t>
        </is>
      </c>
      <c r="BB682" s="138" t="inlineStr">
        <is>
          <t xml:space="preserve"> </t>
        </is>
      </c>
      <c r="BC682" s="52" t="n"/>
      <c r="BD682" s="219" t="n">
        <v>94000</v>
      </c>
      <c r="BE682" s="219" t="n"/>
      <c r="BF682" s="219" t="n">
        <v>14500</v>
      </c>
      <c r="BG682" s="120">
        <f>BF682+BE682+BD682</f>
        <v/>
      </c>
      <c r="BH682" s="217">
        <f>IF(LOWER(T682)="ILS",12,1)*BG682/VLOOKUP($T682,CPC_USDConversion_xlTbl[[Currency2]:[Units/1 USD]],2,FALSE)</f>
        <v/>
      </c>
      <c r="BI682" s="224">
        <f>BH682/VLOOKUP($S682,'CP$'!$B$5:$D$74,2,FALSE)</f>
        <v/>
      </c>
      <c r="BJ682" s="140" t="n">
        <v>80000</v>
      </c>
      <c r="BK682" s="140" t="n">
        <v>130000</v>
      </c>
      <c r="BL682" s="141">
        <f>IFERROR(U682/X682,"")</f>
        <v/>
      </c>
      <c r="BM682" s="141">
        <f>IFERROR(V682/X682,"")</f>
        <v/>
      </c>
      <c r="BN682" s="141">
        <f>IFERROR(W682/X682,"")</f>
        <v/>
      </c>
      <c r="BO682" s="141">
        <f>IFERROR(AA682/AD682,"")</f>
        <v/>
      </c>
      <c r="BP682" s="141">
        <f>IFERROR(AB682/AD682,"")</f>
        <v/>
      </c>
      <c r="BQ682" s="141">
        <f>IFERROR(AC682/AD682,"")</f>
        <v/>
      </c>
      <c r="BR682" s="119" t="n">
        <v>3</v>
      </c>
      <c r="BS682" s="119" t="n">
        <v>3</v>
      </c>
      <c r="BT682" s="119" t="n">
        <v>4</v>
      </c>
      <c r="BU682" s="119" t="n"/>
      <c r="BV682" s="119" t="n"/>
      <c r="BW682" s="119" t="n"/>
      <c r="BX682" s="119" t="n"/>
      <c r="BY682" s="119" t="n"/>
      <c r="BZ682" s="119" t="inlineStr">
        <is>
          <t>Employee</t>
        </is>
      </c>
      <c r="CA682" s="142" t="inlineStr">
        <is>
          <t>R41P</t>
        </is>
      </c>
      <c r="CB682" s="131" t="n">
        <v>1</v>
      </c>
      <c r="CC682" s="143">
        <f>IF(P682&gt;1,1,P682)*CB682</f>
        <v/>
      </c>
      <c r="CD682" s="143" t="n"/>
      <c r="CE682" s="222" t="n">
        <v>81888.48</v>
      </c>
      <c r="CF682" s="86" t="n"/>
      <c r="CG682" s="219" t="n">
        <v>109956.0975609756</v>
      </c>
      <c r="CH682" s="217">
        <f>IF(LOWER(T682)="ILS",12,1)*CG682/VLOOKUP($T682,CPC_USDConversion_xlTbl[[Currency2]:[Units/1 USD]],2,FALSE)</f>
        <v/>
      </c>
      <c r="CI682" s="225">
        <f>AF682</f>
        <v/>
      </c>
      <c r="CJ682" s="225">
        <f>IFERROR(CI682-CH682,"")</f>
        <v/>
      </c>
      <c r="CK682" s="140">
        <f>ROUND(AN682*CC682,-2)</f>
        <v/>
      </c>
      <c r="CL682" s="217">
        <f>CK682/VLOOKUP($T682,'USD Converstion'!$C$7:$D$174,2,FALSE)</f>
        <v/>
      </c>
      <c r="CM682" s="145">
        <f>IF(AD682&gt;X682,1,0)</f>
        <v/>
      </c>
      <c r="CN682" s="225">
        <f>IF(CM682&gt;0,AG682,0)</f>
        <v/>
      </c>
      <c r="CO682" s="225">
        <f>IF(CM682=0,0,AF682)</f>
        <v/>
      </c>
      <c r="CP682" s="146" t="n">
        <v>0</v>
      </c>
      <c r="CQ682" s="147" t="inlineStr">
        <is>
          <t>Regular</t>
        </is>
      </c>
      <c r="CR682" s="225">
        <f>AM682/VLOOKUP(T682,'USD Converstion'!$C$7:$D$174,2,FALSE)</f>
        <v/>
      </c>
      <c r="CS682" s="226">
        <f>AT682</f>
        <v/>
      </c>
      <c r="CT682" s="222" t="n">
        <v>0</v>
      </c>
      <c r="CU682" s="227" t="n"/>
      <c r="CV682" s="145">
        <f>IF(AX682&gt;0,1,0)</f>
        <v/>
      </c>
      <c r="CW682" s="145">
        <f>IF(AY682&gt;0,1,0)</f>
        <v/>
      </c>
      <c r="CX682" s="52" t="n">
        <v>0</v>
      </c>
      <c r="DM682">
        <f>IF(LOWER(T682)="ILS",12,1)*Y682/VLOOKUP($T682,CPC_USDConversion_xlTbl[[Currency2]:[Units/1 USD]],2,FALSE)</f>
        <v/>
      </c>
    </row>
    <row r="683">
      <c r="B683" s="113" t="n">
        <v>103192</v>
      </c>
      <c r="C683" s="113" t="n">
        <v>33456</v>
      </c>
      <c r="D683" s="113" t="n">
        <v>67677</v>
      </c>
      <c r="E683" s="114" t="inlineStr">
        <is>
          <t>Satyakam Jyotiprakash</t>
        </is>
      </c>
      <c r="F683" s="152" t="inlineStr">
        <is>
          <t>Threat Prevention Sales Manager - India</t>
        </is>
      </c>
      <c r="G683" s="113" t="inlineStr">
        <is>
          <t>Growth Technologies, APAC</t>
        </is>
      </c>
      <c r="H683" s="113" t="inlineStr">
        <is>
          <t>Doug Farndale</t>
        </is>
      </c>
      <c r="I683" s="113" t="inlineStr">
        <is>
          <t>Doug Farndale</t>
        </is>
      </c>
      <c r="J683" s="114" t="inlineStr">
        <is>
          <t>Sharat Sinha</t>
        </is>
      </c>
      <c r="K683" s="114" t="inlineStr">
        <is>
          <t>Sharat Sinha</t>
        </is>
      </c>
      <c r="L683" s="113" t="inlineStr">
        <is>
          <t>APAC Sales</t>
        </is>
      </c>
      <c r="M683" s="115" t="n">
        <v>1</v>
      </c>
      <c r="N683" s="151">
        <f>LEFT(CA683,3)</f>
        <v/>
      </c>
      <c r="O683" s="216" t="n">
        <v>43052</v>
      </c>
      <c r="P683" s="118">
        <f>($D$5-O683)/365</f>
        <v/>
      </c>
      <c r="Q683" s="119">
        <f>Q683</f>
        <v/>
      </c>
      <c r="R683" s="52" t="n"/>
      <c r="S683" s="120" t="inlineStr">
        <is>
          <t>India</t>
        </is>
      </c>
      <c r="T683" s="120" t="inlineStr">
        <is>
          <t>INR</t>
        </is>
      </c>
      <c r="U683" s="120" t="n">
        <v>3763250</v>
      </c>
      <c r="V683" s="120" t="n">
        <v>1170300</v>
      </c>
      <c r="W683" s="120" t="n"/>
      <c r="X683" s="120">
        <f>W683+V683+U683</f>
        <v/>
      </c>
      <c r="Y683" s="121" t="n"/>
      <c r="Z683" s="121" t="n"/>
      <c r="AA683" s="122" t="n"/>
      <c r="AB683" s="122" t="n"/>
      <c r="AC683" s="122" t="n"/>
      <c r="AD683" s="123">
        <f>AC683+AB683+AA683</f>
        <v/>
      </c>
      <c r="AE683" s="124">
        <f>IFERROR(AD683/X683-1,"")</f>
        <v/>
      </c>
      <c r="AF683" s="217">
        <f>IF(LOWER(T683)="ILS",12,1)*X683/VLOOKUP($T683,CPC_USDConversion_xlTbl[[Currency2]:[Units/1 USD]],2,FALSE)</f>
        <v/>
      </c>
      <c r="AG683" s="217">
        <f>IF(LOWER(T683)="ILS",12,1)*AD683/VLOOKUP($T683,CPC_USDConversion_xlTbl[[Currency2]:[Units/1 USD]],2,FALSE)</f>
        <v/>
      </c>
      <c r="AH683" s="126">
        <f>AF683/VLOOKUP($S683,'CP$'!$B$5:$D$74,2,FALSE)</f>
        <v/>
      </c>
      <c r="AI683" s="126">
        <f>AG683/VLOOKUP($S683,'CP$'!$B$5:$D$74,2,FALSE)</f>
        <v/>
      </c>
      <c r="AJ683" s="52" t="n"/>
      <c r="AK683" s="127" t="inlineStr">
        <is>
          <t>Sales Variable</t>
        </is>
      </c>
      <c r="AL683" s="218" t="n"/>
      <c r="AM683" s="129" t="n"/>
      <c r="AN683" s="121" t="n"/>
      <c r="AO683" s="130" t="n"/>
      <c r="AP683" s="131">
        <f>IFERROR(AO683/AM683,"")</f>
        <v/>
      </c>
      <c r="AQ683" s="219">
        <f>AO683*CC683</f>
        <v/>
      </c>
      <c r="AR683" s="219" t="n"/>
      <c r="AS683" s="220">
        <f>AQ683-AR683</f>
        <v/>
      </c>
      <c r="AT683" s="217">
        <f>AS683/VLOOKUP($T683,'USD Converstion'!$C$7:$D$174,2,FALSE)</f>
        <v/>
      </c>
      <c r="AU683" s="52" t="n"/>
      <c r="AV683" s="221" t="n">
        <v>43957</v>
      </c>
      <c r="AW683" s="222" t="n">
        <v>9844.844660194174</v>
      </c>
      <c r="AX683" s="222" t="n"/>
      <c r="AY683" s="223" t="n"/>
      <c r="AZ683" s="52" t="n"/>
      <c r="BA683" s="137" t="inlineStr">
        <is>
          <t>January, 2021 - Transfer change from Cost Center:Sales India (740410), Office:Bangalore, Title:Major Account Manager for Enterprise - IT/ITES, Team:Rakesh Viswanathan - Enterprise -IT/ITES, Employment Status:Employee, Anaplan:Major Account Manager for Enterprise - IT/ITES 3, India (12302), Yearly Salary:3,003,000, Yearly Commission:1,287,000, Total Compensation:4,290,000 to Cost Center:Sales India (740410), Office:Bangalore, Title:Threat Prevention Sales Manager - India, Team:Kapil Awasthi - Emerging Tech Business, India, Employment Status:Employee, Anaplan:12296, Yearly Salary: 3,003,000 , Yearly Commission: 1,287,000 , Total Compensation:4,290,000</t>
        </is>
      </c>
      <c r="BB683" s="138" t="inlineStr">
        <is>
          <t xml:space="preserve"> </t>
        </is>
      </c>
      <c r="BC683" s="52" t="n"/>
      <c r="BD683" s="219" t="n">
        <v>2730000</v>
      </c>
      <c r="BE683" s="219" t="n">
        <v>1170000</v>
      </c>
      <c r="BF683" s="219" t="n"/>
      <c r="BG683" s="120">
        <f>BF683+BE683+BD683</f>
        <v/>
      </c>
      <c r="BH683" s="217">
        <f>IF(LOWER(T683)="ILS",12,1)*BG683/VLOOKUP($T683,CPC_USDConversion_xlTbl[[Currency2]:[Units/1 USD]],2,FALSE)</f>
        <v/>
      </c>
      <c r="BI683" s="224">
        <f>BH683/VLOOKUP($S683,'CP$'!$B$5:$D$74,2,FALSE)</f>
        <v/>
      </c>
      <c r="BJ683" s="140" t="n">
        <v>4000000</v>
      </c>
      <c r="BK683" s="140" t="n">
        <v>7300000</v>
      </c>
      <c r="BL683" s="141">
        <f>IFERROR(U683/X683,"")</f>
        <v/>
      </c>
      <c r="BM683" s="141">
        <f>IFERROR(V683/X683,"")</f>
        <v/>
      </c>
      <c r="BN683" s="141">
        <f>IFERROR(W683/X683,"")</f>
        <v/>
      </c>
      <c r="BO683" s="141">
        <f>IFERROR(AA683/AD683,"")</f>
        <v/>
      </c>
      <c r="BP683" s="141">
        <f>IFERROR(AB683/AD683,"")</f>
        <v/>
      </c>
      <c r="BQ683" s="141">
        <f>IFERROR(AC683/AD683,"")</f>
        <v/>
      </c>
      <c r="BR683" s="119" t="n">
        <v>4</v>
      </c>
      <c r="BS683" s="119" t="n">
        <v>4</v>
      </c>
      <c r="BT683" s="119" t="n">
        <v>3</v>
      </c>
      <c r="BU683" s="119" t="n"/>
      <c r="BV683" s="119" t="n"/>
      <c r="BW683" s="119" t="n"/>
      <c r="BX683" s="119" t="n"/>
      <c r="BY683" s="119" t="n"/>
      <c r="BZ683" s="119" t="inlineStr">
        <is>
          <t>Employee</t>
        </is>
      </c>
      <c r="CA683" s="142" t="inlineStr">
        <is>
          <t>S43P</t>
        </is>
      </c>
      <c r="CB683" s="131" t="n">
        <v>1</v>
      </c>
      <c r="CC683" s="143">
        <f>IF(P683&gt;1,1,P683)*CB683</f>
        <v/>
      </c>
      <c r="CD683" s="143" t="n"/>
      <c r="CE683" s="222" t="n">
        <v>27056.72</v>
      </c>
      <c r="CF683" s="86" t="n"/>
      <c r="CG683" s="219" t="n">
        <v>4185565.853658537</v>
      </c>
      <c r="CH683" s="217">
        <f>IF(LOWER(T683)="ILS",12,1)*CG683/VLOOKUP($T683,CPC_USDConversion_xlTbl[[Currency2]:[Units/1 USD]],2,FALSE)</f>
        <v/>
      </c>
      <c r="CI683" s="225">
        <f>AF683</f>
        <v/>
      </c>
      <c r="CJ683" s="225">
        <f>IFERROR(CI683-CH683,"")</f>
        <v/>
      </c>
      <c r="CK683" s="140">
        <f>ROUND(AN683*CC683,-2)</f>
        <v/>
      </c>
      <c r="CL683" s="217">
        <f>CK683/VLOOKUP($T683,'USD Converstion'!$C$7:$D$174,2,FALSE)</f>
        <v/>
      </c>
      <c r="CM683" s="145">
        <f>IF(AD683&gt;X683,1,0)</f>
        <v/>
      </c>
      <c r="CN683" s="225">
        <f>IF(CM683&gt;0,AG683,0)</f>
        <v/>
      </c>
      <c r="CO683" s="225">
        <f>IF(CM683=0,0,AF683)</f>
        <v/>
      </c>
      <c r="CP683" s="146" t="n">
        <v>0</v>
      </c>
      <c r="CQ683" s="147" t="inlineStr">
        <is>
          <t>Regular</t>
        </is>
      </c>
      <c r="CR683" s="225">
        <f>AM683/VLOOKUP(T683,'USD Converstion'!$C$7:$D$174,2,FALSE)</f>
        <v/>
      </c>
      <c r="CS683" s="226">
        <f>AT683</f>
        <v/>
      </c>
      <c r="CT683" s="222" t="n">
        <v>0</v>
      </c>
      <c r="CU683" s="227" t="n"/>
      <c r="CV683" s="145">
        <f>IF(AX683&gt;0,1,0)</f>
        <v/>
      </c>
      <c r="CW683" s="145">
        <f>IF(AY683&gt;0,1,0)</f>
        <v/>
      </c>
      <c r="CX683" s="52" t="n">
        <v>0</v>
      </c>
      <c r="DM683">
        <f>IF(LOWER(T683)="ILS",12,1)*Y683/VLOOKUP($T683,CPC_USDConversion_xlTbl[[Currency2]:[Units/1 USD]],2,FALSE)</f>
        <v/>
      </c>
    </row>
    <row r="684">
      <c r="B684" s="113" t="n">
        <v>105960</v>
      </c>
      <c r="C684" s="113" t="n">
        <v>93838</v>
      </c>
      <c r="D684" s="113" t="n">
        <v>117189</v>
      </c>
      <c r="E684" s="114" t="inlineStr">
        <is>
          <t>Akshay Deshpande</t>
        </is>
      </c>
      <c r="F684" s="152" t="inlineStr">
        <is>
          <t>Territory Manager Lead - West India</t>
        </is>
      </c>
      <c r="G684" s="113" t="inlineStr">
        <is>
          <t>India Sales</t>
        </is>
      </c>
      <c r="H684" s="113" t="inlineStr">
        <is>
          <t>Sundar Balasubramanian</t>
        </is>
      </c>
      <c r="I684" s="113" t="inlineStr">
        <is>
          <t>Sundar Balasubramanian</t>
        </is>
      </c>
      <c r="J684" s="114" t="inlineStr">
        <is>
          <t>Sharat Sinha</t>
        </is>
      </c>
      <c r="K684" s="114" t="inlineStr">
        <is>
          <t>Sharat Sinha</t>
        </is>
      </c>
      <c r="L684" s="113" t="inlineStr">
        <is>
          <t>APAC Sales</t>
        </is>
      </c>
      <c r="M684" s="115" t="n">
        <v>1</v>
      </c>
      <c r="N684" s="151">
        <f>LEFT(CA684,3)</f>
        <v/>
      </c>
      <c r="O684" s="216" t="n">
        <v>44075</v>
      </c>
      <c r="P684" s="118">
        <f>($D$5-O684)/365</f>
        <v/>
      </c>
      <c r="Q684" s="119">
        <f>Q684</f>
        <v/>
      </c>
      <c r="R684" s="52" t="n"/>
      <c r="S684" s="120" t="inlineStr">
        <is>
          <t>India</t>
        </is>
      </c>
      <c r="T684" s="120" t="inlineStr">
        <is>
          <t>INR</t>
        </is>
      </c>
      <c r="U684" s="120" t="n">
        <v>5559500</v>
      </c>
      <c r="V684" s="120" t="n">
        <v>2691209.090909091</v>
      </c>
      <c r="W684" s="120" t="n"/>
      <c r="X684" s="120">
        <f>W684+V684+U684</f>
        <v/>
      </c>
      <c r="Y684" s="121" t="n"/>
      <c r="Z684" s="121" t="n"/>
      <c r="AA684" s="122" t="n"/>
      <c r="AB684" s="122" t="n"/>
      <c r="AC684" s="122" t="n"/>
      <c r="AD684" s="123">
        <f>AC684+AB684+AA684</f>
        <v/>
      </c>
      <c r="AE684" s="124">
        <f>IFERROR(AD684/X684-1,"")</f>
        <v/>
      </c>
      <c r="AF684" s="217">
        <f>IF(LOWER(T684)="ILS",12,1)*X684/VLOOKUP($T684,CPC_USDConversion_xlTbl[[Currency2]:[Units/1 USD]],2,FALSE)</f>
        <v/>
      </c>
      <c r="AG684" s="217">
        <f>IF(LOWER(T684)="ILS",12,1)*AD684/VLOOKUP($T684,CPC_USDConversion_xlTbl[[Currency2]:[Units/1 USD]],2,FALSE)</f>
        <v/>
      </c>
      <c r="AH684" s="126">
        <f>AF684/VLOOKUP($S684,'CP$'!$B$5:$D$74,2,FALSE)</f>
        <v/>
      </c>
      <c r="AI684" s="126">
        <f>AG684/VLOOKUP($S684,'CP$'!$B$5:$D$74,2,FALSE)</f>
        <v/>
      </c>
      <c r="AJ684" s="52" t="n"/>
      <c r="AK684" s="127" t="inlineStr">
        <is>
          <t>Sales Variable</t>
        </is>
      </c>
      <c r="AL684" s="218" t="n"/>
      <c r="AM684" s="129" t="n"/>
      <c r="AN684" s="121" t="n"/>
      <c r="AO684" s="130" t="n"/>
      <c r="AP684" s="131">
        <f>IFERROR(AO684/AM684,"")</f>
        <v/>
      </c>
      <c r="AQ684" s="219">
        <f>AO684*CC684</f>
        <v/>
      </c>
      <c r="AR684" s="219" t="n"/>
      <c r="AS684" s="220">
        <f>AQ684-AR684</f>
        <v/>
      </c>
      <c r="AT684" s="217">
        <f>AS684/VLOOKUP($T684,'USD Converstion'!$C$7:$D$174,2,FALSE)</f>
        <v/>
      </c>
      <c r="AU684" s="52" t="n"/>
      <c r="AV684" s="221" t="n">
        <v>44075</v>
      </c>
      <c r="AW684" s="222" t="n">
        <v>38932.70873786407</v>
      </c>
      <c r="AX684" s="222" t="n"/>
      <c r="AY684" s="223" t="n"/>
      <c r="AZ684" s="52" t="n"/>
      <c r="BA684" s="137" t="n"/>
      <c r="BB684" s="138" t="inlineStr">
        <is>
          <t xml:space="preserve"> </t>
        </is>
      </c>
      <c r="BC684" s="52" t="n"/>
      <c r="BD684" s="219" t="n"/>
      <c r="BE684" s="219" t="n"/>
      <c r="BF684" s="219" t="n"/>
      <c r="BG684" s="120">
        <f>BF684+BE684+BD684</f>
        <v/>
      </c>
      <c r="BH684" s="217">
        <f>IF(LOWER(T684)="ILS",12,1)*BG684/VLOOKUP($T684,CPC_USDConversion_xlTbl[[Currency2]:[Units/1 USD]],2,FALSE)</f>
        <v/>
      </c>
      <c r="BI684" s="224">
        <f>BH684/VLOOKUP($S684,'CP$'!$B$5:$D$74,2,FALSE)</f>
        <v/>
      </c>
      <c r="BJ684" s="140" t="n">
        <v>3500000</v>
      </c>
      <c r="BK684" s="140" t="n">
        <v>7000000</v>
      </c>
      <c r="BL684" s="141">
        <f>IFERROR(U684/X684,"")</f>
        <v/>
      </c>
      <c r="BM684" s="141">
        <f>IFERROR(V684/X684,"")</f>
        <v/>
      </c>
      <c r="BN684" s="141">
        <f>IFERROR(W684/X684,"")</f>
        <v/>
      </c>
      <c r="BO684" s="141">
        <f>IFERROR(AA684/AD684,"")</f>
        <v/>
      </c>
      <c r="BP684" s="141">
        <f>IFERROR(AB684/AD684,"")</f>
        <v/>
      </c>
      <c r="BQ684" s="141">
        <f>IFERROR(AC684/AD684,"")</f>
        <v/>
      </c>
      <c r="BR684" s="119" t="n"/>
      <c r="BS684" s="119" t="n"/>
      <c r="BT684" s="119" t="n"/>
      <c r="BU684" s="119" t="n"/>
      <c r="BV684" s="119" t="n"/>
      <c r="BW684" s="119" t="n"/>
      <c r="BX684" s="119" t="n"/>
      <c r="BY684" s="119" t="n"/>
      <c r="BZ684" s="119" t="inlineStr">
        <is>
          <t>Employee</t>
        </is>
      </c>
      <c r="CA684" s="142" t="inlineStr">
        <is>
          <t>S41M</t>
        </is>
      </c>
      <c r="CB684" s="131" t="n">
        <v>1</v>
      </c>
      <c r="CC684" s="143">
        <f>IF(P684&gt;1,1,P684)*CB684</f>
        <v/>
      </c>
      <c r="CD684" s="143" t="n"/>
      <c r="CE684" s="222" t="n">
        <v>37711.8</v>
      </c>
      <c r="CF684" s="86" t="n"/>
      <c r="CG684" s="219" t="n">
        <v>7219712.195121951</v>
      </c>
      <c r="CH684" s="217">
        <f>IF(LOWER(T684)="ILS",12,1)*CG684/VLOOKUP($T684,CPC_USDConversion_xlTbl[[Currency2]:[Units/1 USD]],2,FALSE)</f>
        <v/>
      </c>
      <c r="CI684" s="225">
        <f>AF684</f>
        <v/>
      </c>
      <c r="CJ684" s="225">
        <f>IFERROR(CI684-CH684,"")</f>
        <v/>
      </c>
      <c r="CK684" s="140">
        <f>ROUND(AN684*CC684,-2)</f>
        <v/>
      </c>
      <c r="CL684" s="217">
        <f>CK684/VLOOKUP($T684,'USD Converstion'!$C$7:$D$174,2,FALSE)</f>
        <v/>
      </c>
      <c r="CM684" s="145">
        <f>IF(AD684&gt;X684,1,0)</f>
        <v/>
      </c>
      <c r="CN684" s="225">
        <f>IF(CM684&gt;0,AG684,0)</f>
        <v/>
      </c>
      <c r="CO684" s="225">
        <f>IF(CM684=0,0,AF684)</f>
        <v/>
      </c>
      <c r="CP684" s="146" t="n">
        <v>0</v>
      </c>
      <c r="CQ684" s="147" t="inlineStr">
        <is>
          <t>Regular</t>
        </is>
      </c>
      <c r="CR684" s="225">
        <f>AM684/VLOOKUP(T684,'USD Converstion'!$C$7:$D$174,2,FALSE)</f>
        <v/>
      </c>
      <c r="CS684" s="226">
        <f>AT684</f>
        <v/>
      </c>
      <c r="CT684" s="222" t="n">
        <v>0</v>
      </c>
      <c r="CU684" s="227" t="n"/>
      <c r="CV684" s="145">
        <f>IF(AX684&gt;0,1,0)</f>
        <v/>
      </c>
      <c r="CW684" s="145">
        <f>IF(AY684&gt;0,1,0)</f>
        <v/>
      </c>
      <c r="CX684" s="52" t="n">
        <v>0</v>
      </c>
      <c r="DM684">
        <f>IF(LOWER(T684)="ILS",12,1)*Y684/VLOOKUP($T684,CPC_USDConversion_xlTbl[[Currency2]:[Units/1 USD]],2,FALSE)</f>
        <v/>
      </c>
    </row>
    <row r="685">
      <c r="B685" s="113" t="n">
        <v>105078</v>
      </c>
      <c r="C685" s="113" t="n">
        <v>38138</v>
      </c>
      <c r="D685" s="113" t="n">
        <v>54567</v>
      </c>
      <c r="E685" s="114" t="inlineStr">
        <is>
          <t>Ankur Chopra</t>
        </is>
      </c>
      <c r="F685" s="152" t="inlineStr">
        <is>
          <t>Major Account Manager</t>
        </is>
      </c>
      <c r="G685" s="113" t="inlineStr">
        <is>
          <t>India Sales</t>
        </is>
      </c>
      <c r="H685" s="113" t="inlineStr">
        <is>
          <t>Sundar Balasubramanian</t>
        </is>
      </c>
      <c r="I685" s="113" t="inlineStr">
        <is>
          <t>Sundar Balasubramanian</t>
        </is>
      </c>
      <c r="J685" s="114" t="inlineStr">
        <is>
          <t>Sharat Sinha</t>
        </is>
      </c>
      <c r="K685" s="114" t="inlineStr">
        <is>
          <t>Sharat Sinha</t>
        </is>
      </c>
      <c r="L685" s="113" t="inlineStr">
        <is>
          <t>APAC Sales</t>
        </is>
      </c>
      <c r="M685" s="115" t="n">
        <v>1</v>
      </c>
      <c r="N685" s="151">
        <f>LEFT(CA685,3)</f>
        <v/>
      </c>
      <c r="O685" s="216" t="n">
        <v>44095</v>
      </c>
      <c r="P685" s="118">
        <f>($D$5-O685)/365</f>
        <v/>
      </c>
      <c r="Q685" s="119">
        <f>Q685</f>
        <v/>
      </c>
      <c r="R685" s="52" t="n"/>
      <c r="S685" s="120" t="inlineStr">
        <is>
          <t>India</t>
        </is>
      </c>
      <c r="T685" s="120" t="inlineStr">
        <is>
          <t>INR</t>
        </is>
      </c>
      <c r="U685" s="120" t="n">
        <v>4284500</v>
      </c>
      <c r="V685" s="120" t="n">
        <v>2073027.272727272</v>
      </c>
      <c r="W685" s="120" t="n"/>
      <c r="X685" s="120">
        <f>W685+V685+U685</f>
        <v/>
      </c>
      <c r="Y685" s="121" t="n"/>
      <c r="Z685" s="121" t="n"/>
      <c r="AA685" s="122" t="n"/>
      <c r="AB685" s="122" t="n"/>
      <c r="AC685" s="122" t="n"/>
      <c r="AD685" s="123">
        <f>AC685+AB685+AA685</f>
        <v/>
      </c>
      <c r="AE685" s="124">
        <f>IFERROR(AD685/X685-1,"")</f>
        <v/>
      </c>
      <c r="AF685" s="217">
        <f>IF(LOWER(T685)="ILS",12,1)*X685/VLOOKUP($T685,CPC_USDConversion_xlTbl[[Currency2]:[Units/1 USD]],2,FALSE)</f>
        <v/>
      </c>
      <c r="AG685" s="217">
        <f>IF(LOWER(T685)="ILS",12,1)*AD685/VLOOKUP($T685,CPC_USDConversion_xlTbl[[Currency2]:[Units/1 USD]],2,FALSE)</f>
        <v/>
      </c>
      <c r="AH685" s="126">
        <f>AF685/VLOOKUP($S685,'CP$'!$B$5:$D$74,2,FALSE)</f>
        <v/>
      </c>
      <c r="AI685" s="126">
        <f>AG685/VLOOKUP($S685,'CP$'!$B$5:$D$74,2,FALSE)</f>
        <v/>
      </c>
      <c r="AJ685" s="52" t="n"/>
      <c r="AK685" s="127" t="inlineStr">
        <is>
          <t>Sales Variable</t>
        </is>
      </c>
      <c r="AL685" s="218" t="n"/>
      <c r="AM685" s="129" t="n"/>
      <c r="AN685" s="121" t="n"/>
      <c r="AO685" s="130" t="n"/>
      <c r="AP685" s="131">
        <f>IFERROR(AO685/AM685,"")</f>
        <v/>
      </c>
      <c r="AQ685" s="219">
        <f>AO685*CC685</f>
        <v/>
      </c>
      <c r="AR685" s="219" t="n"/>
      <c r="AS685" s="220">
        <f>AQ685-AR685</f>
        <v/>
      </c>
      <c r="AT685" s="217">
        <f>AS685/VLOOKUP($T685,'USD Converstion'!$C$7:$D$174,2,FALSE)</f>
        <v/>
      </c>
      <c r="AU685" s="52" t="n"/>
      <c r="AV685" s="221" t="n">
        <v>44110</v>
      </c>
      <c r="AW685" s="222" t="n">
        <v>34164.70873786407</v>
      </c>
      <c r="AX685" s="222" t="n"/>
      <c r="AY685" s="223" t="n"/>
      <c r="AZ685" s="52" t="n"/>
      <c r="BA685" s="137" t="n"/>
      <c r="BB685" s="138" t="inlineStr">
        <is>
          <t xml:space="preserve"> </t>
        </is>
      </c>
      <c r="BC685" s="52" t="n"/>
      <c r="BD685" s="219" t="n"/>
      <c r="BE685" s="219" t="n"/>
      <c r="BF685" s="219" t="n"/>
      <c r="BG685" s="120">
        <f>BF685+BE685+BD685</f>
        <v/>
      </c>
      <c r="BH685" s="217">
        <f>IF(LOWER(T685)="ILS",12,1)*BG685/VLOOKUP($T685,CPC_USDConversion_xlTbl[[Currency2]:[Units/1 USD]],2,FALSE)</f>
        <v/>
      </c>
      <c r="BI685" s="224">
        <f>BH685/VLOOKUP($S685,'CP$'!$B$5:$D$74,2,FALSE)</f>
        <v/>
      </c>
      <c r="BJ685" s="140" t="n">
        <v>4000000</v>
      </c>
      <c r="BK685" s="140" t="n">
        <v>7300000</v>
      </c>
      <c r="BL685" s="141">
        <f>IFERROR(U685/X685,"")</f>
        <v/>
      </c>
      <c r="BM685" s="141">
        <f>IFERROR(V685/X685,"")</f>
        <v/>
      </c>
      <c r="BN685" s="141">
        <f>IFERROR(W685/X685,"")</f>
        <v/>
      </c>
      <c r="BO685" s="141">
        <f>IFERROR(AA685/AD685,"")</f>
        <v/>
      </c>
      <c r="BP685" s="141">
        <f>IFERROR(AB685/AD685,"")</f>
        <v/>
      </c>
      <c r="BQ685" s="141">
        <f>IFERROR(AC685/AD685,"")</f>
        <v/>
      </c>
      <c r="BR685" s="119" t="n"/>
      <c r="BS685" s="119" t="n"/>
      <c r="BT685" s="119" t="n"/>
      <c r="BU685" s="119" t="n"/>
      <c r="BV685" s="119" t="n"/>
      <c r="BW685" s="119" t="n"/>
      <c r="BX685" s="119" t="n"/>
      <c r="BY685" s="119" t="n"/>
      <c r="BZ685" s="119" t="inlineStr">
        <is>
          <t>Employee</t>
        </is>
      </c>
      <c r="CA685" s="142" t="inlineStr">
        <is>
          <t>S43P</t>
        </is>
      </c>
      <c r="CB685" s="131" t="n">
        <v>1</v>
      </c>
      <c r="CC685" s="143">
        <f>IF(P685&gt;1,1,P685)*CB685</f>
        <v/>
      </c>
      <c r="CD685" s="143" t="n"/>
      <c r="CE685" s="222" t="n">
        <v>34599.08</v>
      </c>
      <c r="CF685" s="86" t="n"/>
      <c r="CG685" s="219" t="n">
        <v>5561175.609756098</v>
      </c>
      <c r="CH685" s="217">
        <f>IF(LOWER(T685)="ILS",12,1)*CG685/VLOOKUP($T685,CPC_USDConversion_xlTbl[[Currency2]:[Units/1 USD]],2,FALSE)</f>
        <v/>
      </c>
      <c r="CI685" s="225">
        <f>AF685</f>
        <v/>
      </c>
      <c r="CJ685" s="225">
        <f>IFERROR(CI685-CH685,"")</f>
        <v/>
      </c>
      <c r="CK685" s="140">
        <f>ROUND(AN685*CC685,-2)</f>
        <v/>
      </c>
      <c r="CL685" s="217">
        <f>CK685/VLOOKUP($T685,'USD Converstion'!$C$7:$D$174,2,FALSE)</f>
        <v/>
      </c>
      <c r="CM685" s="145">
        <f>IF(AD685&gt;X685,1,0)</f>
        <v/>
      </c>
      <c r="CN685" s="225">
        <f>IF(CM685&gt;0,AG685,0)</f>
        <v/>
      </c>
      <c r="CO685" s="225">
        <f>IF(CM685=0,0,AF685)</f>
        <v/>
      </c>
      <c r="CP685" s="146" t="n">
        <v>0</v>
      </c>
      <c r="CQ685" s="147" t="inlineStr">
        <is>
          <t>Regular</t>
        </is>
      </c>
      <c r="CR685" s="225">
        <f>AM685/VLOOKUP(T685,'USD Converstion'!$C$7:$D$174,2,FALSE)</f>
        <v/>
      </c>
      <c r="CS685" s="226">
        <f>AT685</f>
        <v/>
      </c>
      <c r="CT685" s="222" t="n">
        <v>0</v>
      </c>
      <c r="CU685" s="227" t="n"/>
      <c r="CV685" s="145">
        <f>IF(AX685&gt;0,1,0)</f>
        <v/>
      </c>
      <c r="CW685" s="145">
        <f>IF(AY685&gt;0,1,0)</f>
        <v/>
      </c>
      <c r="CX685" s="52" t="n">
        <v>0</v>
      </c>
      <c r="DM685">
        <f>IF(LOWER(T685)="ILS",12,1)*Y685/VLOOKUP($T685,CPC_USDConversion_xlTbl[[Currency2]:[Units/1 USD]],2,FALSE)</f>
        <v/>
      </c>
    </row>
    <row r="686">
      <c r="B686" s="113" t="n">
        <v>139931</v>
      </c>
      <c r="C686" s="113" t="n">
        <v>43742</v>
      </c>
      <c r="D686" s="113" t="n">
        <v>31008</v>
      </c>
      <c r="E686" s="114" t="inlineStr">
        <is>
          <t>Ashutosh (Ashu) Dey</t>
        </is>
      </c>
      <c r="F686" s="152" t="inlineStr">
        <is>
          <t>Territory Manager, East India</t>
        </is>
      </c>
      <c r="G686" s="113" t="inlineStr">
        <is>
          <t>India Sales</t>
        </is>
      </c>
      <c r="H686" s="113" t="inlineStr">
        <is>
          <t>Sundar Balasubramanian</t>
        </is>
      </c>
      <c r="I686" s="113" t="inlineStr">
        <is>
          <t>Sundar Balasubramanian</t>
        </is>
      </c>
      <c r="J686" s="114" t="inlineStr">
        <is>
          <t>Sharat Sinha</t>
        </is>
      </c>
      <c r="K686" s="114" t="inlineStr">
        <is>
          <t>Sharat Sinha</t>
        </is>
      </c>
      <c r="L686" s="113" t="inlineStr">
        <is>
          <t>APAC Sales</t>
        </is>
      </c>
      <c r="M686" s="115" t="n">
        <v>1</v>
      </c>
      <c r="N686" s="151">
        <f>LEFT(CA686,3)</f>
        <v/>
      </c>
      <c r="O686" s="216" t="n">
        <v>42865</v>
      </c>
      <c r="P686" s="118">
        <f>($D$5-O686)/365</f>
        <v/>
      </c>
      <c r="Q686" s="119">
        <f>Q686</f>
        <v/>
      </c>
      <c r="R686" s="52" t="n"/>
      <c r="S686" s="120" t="inlineStr">
        <is>
          <t>India</t>
        </is>
      </c>
      <c r="T686" s="120" t="inlineStr">
        <is>
          <t>INR</t>
        </is>
      </c>
      <c r="U686" s="120" t="n">
        <v>3815750</v>
      </c>
      <c r="V686" s="120" t="n">
        <v>1193481.818181818</v>
      </c>
      <c r="W686" s="120" t="n"/>
      <c r="X686" s="120">
        <f>W686+V686+U686</f>
        <v/>
      </c>
      <c r="Y686" s="121" t="n"/>
      <c r="Z686" s="121" t="n"/>
      <c r="AA686" s="122" t="n"/>
      <c r="AB686" s="122" t="n"/>
      <c r="AC686" s="122" t="n"/>
      <c r="AD686" s="123">
        <f>AC686+AB686+AA686</f>
        <v/>
      </c>
      <c r="AE686" s="124">
        <f>IFERROR(AD686/X686-1,"")</f>
        <v/>
      </c>
      <c r="AF686" s="217">
        <f>IF(LOWER(T686)="ILS",12,1)*X686/VLOOKUP($T686,CPC_USDConversion_xlTbl[[Currency2]:[Units/1 USD]],2,FALSE)</f>
        <v/>
      </c>
      <c r="AG686" s="217">
        <f>IF(LOWER(T686)="ILS",12,1)*AD686/VLOOKUP($T686,CPC_USDConversion_xlTbl[[Currency2]:[Units/1 USD]],2,FALSE)</f>
        <v/>
      </c>
      <c r="AH686" s="126">
        <f>AF686/VLOOKUP($S686,'CP$'!$B$5:$D$74,2,FALSE)</f>
        <v/>
      </c>
      <c r="AI686" s="126">
        <f>AG686/VLOOKUP($S686,'CP$'!$B$5:$D$74,2,FALSE)</f>
        <v/>
      </c>
      <c r="AJ686" s="52" t="n"/>
      <c r="AK686" s="127" t="inlineStr">
        <is>
          <t>Sales Variable</t>
        </is>
      </c>
      <c r="AL686" s="218" t="n"/>
      <c r="AM686" s="129" t="n"/>
      <c r="AN686" s="121" t="n"/>
      <c r="AO686" s="130" t="n"/>
      <c r="AP686" s="131">
        <f>IFERROR(AO686/AM686,"")</f>
        <v/>
      </c>
      <c r="AQ686" s="219">
        <f>AO686*CC686</f>
        <v/>
      </c>
      <c r="AR686" s="219" t="n"/>
      <c r="AS686" s="220">
        <f>AQ686-AR686</f>
        <v/>
      </c>
      <c r="AT686" s="217">
        <f>AS686/VLOOKUP($T686,'USD Converstion'!$C$7:$D$174,2,FALSE)</f>
        <v/>
      </c>
      <c r="AU686" s="52" t="n"/>
      <c r="AV686" s="221" t="n">
        <v>43957</v>
      </c>
      <c r="AW686" s="222" t="n">
        <v>9844.844660194174</v>
      </c>
      <c r="AX686" s="222" t="n"/>
      <c r="AY686" s="223" t="n"/>
      <c r="AZ686" s="52" t="n"/>
      <c r="BA686" s="137" t="inlineStr">
        <is>
          <t>April, 2020 - Organization change from Team:Sarabjeet Kakar - Territory N&amp;E to Team:Shivin Sharma - Commercial India</t>
        </is>
      </c>
      <c r="BB686" s="138" t="inlineStr">
        <is>
          <t xml:space="preserve"> </t>
        </is>
      </c>
      <c r="BC686" s="52" t="n"/>
      <c r="BD686" s="219" t="n">
        <v>2900000</v>
      </c>
      <c r="BE686" s="219" t="n">
        <v>1250000</v>
      </c>
      <c r="BF686" s="219" t="n"/>
      <c r="BG686" s="120">
        <f>BF686+BE686+BD686</f>
        <v/>
      </c>
      <c r="BH686" s="217">
        <f>IF(LOWER(T686)="ILS",12,1)*BG686/VLOOKUP($T686,CPC_USDConversion_xlTbl[[Currency2]:[Units/1 USD]],2,FALSE)</f>
        <v/>
      </c>
      <c r="BI686" s="224">
        <f>BH686/VLOOKUP($S686,'CP$'!$B$5:$D$74,2,FALSE)</f>
        <v/>
      </c>
      <c r="BJ686" s="140" t="n">
        <v>2000000</v>
      </c>
      <c r="BK686" s="140" t="n">
        <v>3700000</v>
      </c>
      <c r="BL686" s="141">
        <f>IFERROR(U686/X686,"")</f>
        <v/>
      </c>
      <c r="BM686" s="141">
        <f>IFERROR(V686/X686,"")</f>
        <v/>
      </c>
      <c r="BN686" s="141">
        <f>IFERROR(W686/X686,"")</f>
        <v/>
      </c>
      <c r="BO686" s="141">
        <f>IFERROR(AA686/AD686,"")</f>
        <v/>
      </c>
      <c r="BP686" s="141">
        <f>IFERROR(AB686/AD686,"")</f>
        <v/>
      </c>
      <c r="BQ686" s="141">
        <f>IFERROR(AC686/AD686,"")</f>
        <v/>
      </c>
      <c r="BR686" s="119" t="n">
        <v>3</v>
      </c>
      <c r="BS686" s="119" t="n">
        <v>3</v>
      </c>
      <c r="BT686" s="119" t="n">
        <v>3</v>
      </c>
      <c r="BU686" s="119" t="n"/>
      <c r="BV686" s="119" t="n"/>
      <c r="BW686" s="119" t="n"/>
      <c r="BX686" s="119" t="n"/>
      <c r="BY686" s="119" t="n"/>
      <c r="BZ686" s="119" t="inlineStr">
        <is>
          <t>Employee</t>
        </is>
      </c>
      <c r="CA686" s="142" t="inlineStr">
        <is>
          <t>S51P</t>
        </is>
      </c>
      <c r="CB686" s="131" t="n">
        <v>1</v>
      </c>
      <c r="CC686" s="143">
        <f>IF(P686&gt;1,1,P686)*CB686</f>
        <v/>
      </c>
      <c r="CD686" s="143" t="n"/>
      <c r="CE686" s="222" t="n">
        <v>27056.72</v>
      </c>
      <c r="CF686" s="86" t="n"/>
      <c r="CG686" s="219" t="n">
        <v>4251419.512195122</v>
      </c>
      <c r="CH686" s="217">
        <f>IF(LOWER(T686)="ILS",12,1)*CG686/VLOOKUP($T686,CPC_USDConversion_xlTbl[[Currency2]:[Units/1 USD]],2,FALSE)</f>
        <v/>
      </c>
      <c r="CI686" s="225">
        <f>AF686</f>
        <v/>
      </c>
      <c r="CJ686" s="225">
        <f>IFERROR(CI686-CH686,"")</f>
        <v/>
      </c>
      <c r="CK686" s="140">
        <f>ROUND(AN686*CC686,-2)</f>
        <v/>
      </c>
      <c r="CL686" s="217">
        <f>CK686/VLOOKUP($T686,'USD Converstion'!$C$7:$D$174,2,FALSE)</f>
        <v/>
      </c>
      <c r="CM686" s="145">
        <f>IF(AD686&gt;X686,1,0)</f>
        <v/>
      </c>
      <c r="CN686" s="225">
        <f>IF(CM686&gt;0,AG686,0)</f>
        <v/>
      </c>
      <c r="CO686" s="225">
        <f>IF(CM686=0,0,AF686)</f>
        <v/>
      </c>
      <c r="CP686" s="146" t="n">
        <v>0</v>
      </c>
      <c r="CQ686" s="147" t="inlineStr">
        <is>
          <t>Regular</t>
        </is>
      </c>
      <c r="CR686" s="225">
        <f>AM686/VLOOKUP(T686,'USD Converstion'!$C$7:$D$174,2,FALSE)</f>
        <v/>
      </c>
      <c r="CS686" s="226">
        <f>AT686</f>
        <v/>
      </c>
      <c r="CT686" s="222" t="n">
        <v>0</v>
      </c>
      <c r="CU686" s="227" t="n"/>
      <c r="CV686" s="145">
        <f>IF(AX686&gt;0,1,0)</f>
        <v/>
      </c>
      <c r="CW686" s="145">
        <f>IF(AY686&gt;0,1,0)</f>
        <v/>
      </c>
      <c r="CX686" s="52" t="n">
        <v>0</v>
      </c>
      <c r="DM686">
        <f>IF(LOWER(T686)="ILS",12,1)*Y686/VLOOKUP($T686,CPC_USDConversion_xlTbl[[Currency2]:[Units/1 USD]],2,FALSE)</f>
        <v/>
      </c>
    </row>
    <row r="687">
      <c r="B687" s="113" t="n">
        <v>120754</v>
      </c>
      <c r="C687" s="113" t="n">
        <v>124910</v>
      </c>
      <c r="D687" s="113" t="n">
        <v>86989</v>
      </c>
      <c r="E687" s="114" t="inlineStr">
        <is>
          <t>Ganapathy S.Cheppudira</t>
        </is>
      </c>
      <c r="F687" s="152" t="inlineStr">
        <is>
          <t>Territory Manager Lead - South India</t>
        </is>
      </c>
      <c r="G687" s="113" t="inlineStr">
        <is>
          <t>India Sales</t>
        </is>
      </c>
      <c r="H687" s="113" t="inlineStr">
        <is>
          <t>Sundar Balasubramanian</t>
        </is>
      </c>
      <c r="I687" s="113" t="inlineStr">
        <is>
          <t>Sundar Balasubramanian</t>
        </is>
      </c>
      <c r="J687" s="114" t="inlineStr">
        <is>
          <t>Sharat Sinha</t>
        </is>
      </c>
      <c r="K687" s="114" t="inlineStr">
        <is>
          <t>Sharat Sinha</t>
        </is>
      </c>
      <c r="L687" s="113" t="inlineStr">
        <is>
          <t>APAC Sales</t>
        </is>
      </c>
      <c r="M687" s="115" t="n">
        <v>1</v>
      </c>
      <c r="N687" s="151">
        <f>LEFT(CA687,3)</f>
        <v/>
      </c>
      <c r="O687" s="216" t="n">
        <v>44053</v>
      </c>
      <c r="P687" s="118">
        <f>($D$5-O687)/365</f>
        <v/>
      </c>
      <c r="Q687" s="119">
        <f>Q687</f>
        <v/>
      </c>
      <c r="R687" s="52" t="n"/>
      <c r="S687" s="120" t="inlineStr">
        <is>
          <t>India</t>
        </is>
      </c>
      <c r="T687" s="120" t="inlineStr">
        <is>
          <t>INR</t>
        </is>
      </c>
      <c r="U687" s="120" t="n">
        <v>6384500</v>
      </c>
      <c r="V687" s="120" t="n">
        <v>3091209.090909091</v>
      </c>
      <c r="W687" s="120" t="n"/>
      <c r="X687" s="120">
        <f>W687+V687+U687</f>
        <v/>
      </c>
      <c r="Y687" s="121" t="n"/>
      <c r="Z687" s="121" t="n"/>
      <c r="AA687" s="122" t="n"/>
      <c r="AB687" s="122" t="n"/>
      <c r="AC687" s="122" t="n"/>
      <c r="AD687" s="123">
        <f>AC687+AB687+AA687</f>
        <v/>
      </c>
      <c r="AE687" s="124">
        <f>IFERROR(AD687/X687-1,"")</f>
        <v/>
      </c>
      <c r="AF687" s="217">
        <f>IF(LOWER(T687)="ILS",12,1)*X687/VLOOKUP($T687,CPC_USDConversion_xlTbl[[Currency2]:[Units/1 USD]],2,FALSE)</f>
        <v/>
      </c>
      <c r="AG687" s="217">
        <f>IF(LOWER(T687)="ILS",12,1)*AD687/VLOOKUP($T687,CPC_USDConversion_xlTbl[[Currency2]:[Units/1 USD]],2,FALSE)</f>
        <v/>
      </c>
      <c r="AH687" s="126">
        <f>AF687/VLOOKUP($S687,'CP$'!$B$5:$D$74,2,FALSE)</f>
        <v/>
      </c>
      <c r="AI687" s="126">
        <f>AG687/VLOOKUP($S687,'CP$'!$B$5:$D$74,2,FALSE)</f>
        <v/>
      </c>
      <c r="AJ687" s="52" t="n"/>
      <c r="AK687" s="127" t="inlineStr">
        <is>
          <t>Sales Variable</t>
        </is>
      </c>
      <c r="AL687" s="218" t="n"/>
      <c r="AM687" s="129" t="n"/>
      <c r="AN687" s="121" t="n"/>
      <c r="AO687" s="130" t="n"/>
      <c r="AP687" s="131">
        <f>IFERROR(AO687/AM687,"")</f>
        <v/>
      </c>
      <c r="AQ687" s="219">
        <f>AO687*CC687</f>
        <v/>
      </c>
      <c r="AR687" s="219" t="n"/>
      <c r="AS687" s="220">
        <f>AQ687-AR687</f>
        <v/>
      </c>
      <c r="AT687" s="217">
        <f>AS687/VLOOKUP($T687,'USD Converstion'!$C$7:$D$174,2,FALSE)</f>
        <v/>
      </c>
      <c r="AU687" s="52" t="n"/>
      <c r="AV687" s="221" t="n">
        <v>44075</v>
      </c>
      <c r="AW687" s="222" t="n">
        <v>29219.54368932039</v>
      </c>
      <c r="AX687" s="222" t="n"/>
      <c r="AY687" s="223" t="n"/>
      <c r="AZ687" s="52" t="n"/>
      <c r="BA687" s="137" t="n"/>
      <c r="BB687" s="138" t="inlineStr">
        <is>
          <t xml:space="preserve"> </t>
        </is>
      </c>
      <c r="BC687" s="52" t="n"/>
      <c r="BD687" s="219" t="n"/>
      <c r="BE687" s="219" t="n"/>
      <c r="BF687" s="219" t="n"/>
      <c r="BG687" s="120">
        <f>BF687+BE687+BD687</f>
        <v/>
      </c>
      <c r="BH687" s="217">
        <f>IF(LOWER(T687)="ILS",12,1)*BG687/VLOOKUP($T687,CPC_USDConversion_xlTbl[[Currency2]:[Units/1 USD]],2,FALSE)</f>
        <v/>
      </c>
      <c r="BI687" s="224">
        <f>BH687/VLOOKUP($S687,'CP$'!$B$5:$D$74,2,FALSE)</f>
        <v/>
      </c>
      <c r="BJ687" s="140" t="n">
        <v>3500000</v>
      </c>
      <c r="BK687" s="140" t="n">
        <v>7000000</v>
      </c>
      <c r="BL687" s="141">
        <f>IFERROR(U687/X687,"")</f>
        <v/>
      </c>
      <c r="BM687" s="141">
        <f>IFERROR(V687/X687,"")</f>
        <v/>
      </c>
      <c r="BN687" s="141">
        <f>IFERROR(W687/X687,"")</f>
        <v/>
      </c>
      <c r="BO687" s="141">
        <f>IFERROR(AA687/AD687,"")</f>
        <v/>
      </c>
      <c r="BP687" s="141">
        <f>IFERROR(AB687/AD687,"")</f>
        <v/>
      </c>
      <c r="BQ687" s="141">
        <f>IFERROR(AC687/AD687,"")</f>
        <v/>
      </c>
      <c r="BR687" s="119" t="n"/>
      <c r="BS687" s="119" t="n"/>
      <c r="BT687" s="119" t="n"/>
      <c r="BU687" s="119" t="n"/>
      <c r="BV687" s="119" t="n"/>
      <c r="BW687" s="119" t="n"/>
      <c r="BX687" s="119" t="n"/>
      <c r="BY687" s="119" t="n"/>
      <c r="BZ687" s="119" t="inlineStr">
        <is>
          <t>Employee</t>
        </is>
      </c>
      <c r="CA687" s="142" t="inlineStr">
        <is>
          <t>S41M</t>
        </is>
      </c>
      <c r="CB687" s="131" t="n">
        <v>1</v>
      </c>
      <c r="CC687" s="143">
        <f>IF(P687&gt;1,1,P687)*CB687</f>
        <v/>
      </c>
      <c r="CD687" s="143" t="n"/>
      <c r="CE687" s="222" t="n">
        <v>28253.92</v>
      </c>
      <c r="CF687" s="86" t="n"/>
      <c r="CG687" s="219" t="n">
        <v>8292882.926829269</v>
      </c>
      <c r="CH687" s="217">
        <f>IF(LOWER(T687)="ILS",12,1)*CG687/VLOOKUP($T687,CPC_USDConversion_xlTbl[[Currency2]:[Units/1 USD]],2,FALSE)</f>
        <v/>
      </c>
      <c r="CI687" s="225">
        <f>AF687</f>
        <v/>
      </c>
      <c r="CJ687" s="225">
        <f>IFERROR(CI687-CH687,"")</f>
        <v/>
      </c>
      <c r="CK687" s="140">
        <f>ROUND(AN687*CC687,-2)</f>
        <v/>
      </c>
      <c r="CL687" s="217">
        <f>CK687/VLOOKUP($T687,'USD Converstion'!$C$7:$D$174,2,FALSE)</f>
        <v/>
      </c>
      <c r="CM687" s="145">
        <f>IF(AD687&gt;X687,1,0)</f>
        <v/>
      </c>
      <c r="CN687" s="225">
        <f>IF(CM687&gt;0,AG687,0)</f>
        <v/>
      </c>
      <c r="CO687" s="225">
        <f>IF(CM687=0,0,AF687)</f>
        <v/>
      </c>
      <c r="CP687" s="146" t="n">
        <v>0</v>
      </c>
      <c r="CQ687" s="147" t="inlineStr">
        <is>
          <t>Regular</t>
        </is>
      </c>
      <c r="CR687" s="225">
        <f>AM687/VLOOKUP(T687,'USD Converstion'!$C$7:$D$174,2,FALSE)</f>
        <v/>
      </c>
      <c r="CS687" s="226">
        <f>AT687</f>
        <v/>
      </c>
      <c r="CT687" s="222" t="n">
        <v>0</v>
      </c>
      <c r="CU687" s="227" t="n"/>
      <c r="CV687" s="145">
        <f>IF(AX687&gt;0,1,0)</f>
        <v/>
      </c>
      <c r="CW687" s="145">
        <f>IF(AY687&gt;0,1,0)</f>
        <v/>
      </c>
      <c r="CX687" s="52" t="n">
        <v>0</v>
      </c>
      <c r="DM687">
        <f>IF(LOWER(T687)="ILS",12,1)*Y687/VLOOKUP($T687,CPC_USDConversion_xlTbl[[Currency2]:[Units/1 USD]],2,FALSE)</f>
        <v/>
      </c>
    </row>
    <row r="688">
      <c r="B688" s="113" t="n">
        <v>110549</v>
      </c>
      <c r="C688" s="113" t="n">
        <v>76497</v>
      </c>
      <c r="D688" s="113" t="n">
        <v>72045</v>
      </c>
      <c r="E688" s="114" t="inlineStr">
        <is>
          <t>Gaurav Singh</t>
        </is>
      </c>
      <c r="F688" s="152" t="inlineStr">
        <is>
          <t>Security Engineer</t>
        </is>
      </c>
      <c r="G688" s="113" t="inlineStr">
        <is>
          <t>India Sales</t>
        </is>
      </c>
      <c r="H688" s="113" t="inlineStr">
        <is>
          <t>Sundar Balasubramanian</t>
        </is>
      </c>
      <c r="I688" s="113" t="inlineStr">
        <is>
          <t>Sundar Balasubramanian</t>
        </is>
      </c>
      <c r="J688" s="114" t="inlineStr">
        <is>
          <t>Sharat Sinha</t>
        </is>
      </c>
      <c r="K688" s="114" t="inlineStr">
        <is>
          <t>Sharat Sinha</t>
        </is>
      </c>
      <c r="L688" s="113" t="inlineStr">
        <is>
          <t>APAC Sales</t>
        </is>
      </c>
      <c r="M688" s="115" t="n">
        <v>1</v>
      </c>
      <c r="N688" s="151">
        <f>LEFT(CA688,3)</f>
        <v/>
      </c>
      <c r="O688" s="216" t="n">
        <v>43067</v>
      </c>
      <c r="P688" s="118">
        <f>($D$5-O688)/365</f>
        <v/>
      </c>
      <c r="Q688" s="119">
        <f>Q688</f>
        <v/>
      </c>
      <c r="R688" s="52" t="n"/>
      <c r="S688" s="120" t="inlineStr">
        <is>
          <t>India</t>
        </is>
      </c>
      <c r="T688" s="120" t="inlineStr">
        <is>
          <t>INR</t>
        </is>
      </c>
      <c r="U688" s="120" t="n">
        <v>3684500</v>
      </c>
      <c r="V688" s="120" t="n">
        <v>668481.8181818181</v>
      </c>
      <c r="W688" s="120" t="n"/>
      <c r="X688" s="120">
        <f>W688+V688+U688</f>
        <v/>
      </c>
      <c r="Y688" s="121" t="n"/>
      <c r="Z688" s="121" t="n"/>
      <c r="AA688" s="122" t="n"/>
      <c r="AB688" s="122" t="n"/>
      <c r="AC688" s="122" t="n"/>
      <c r="AD688" s="123">
        <f>AC688+AB688+AA688</f>
        <v/>
      </c>
      <c r="AE688" s="124">
        <f>IFERROR(AD688/X688-1,"")</f>
        <v/>
      </c>
      <c r="AF688" s="217">
        <f>IF(LOWER(T688)="ILS",12,1)*X688/VLOOKUP($T688,CPC_USDConversion_xlTbl[[Currency2]:[Units/1 USD]],2,FALSE)</f>
        <v/>
      </c>
      <c r="AG688" s="217">
        <f>IF(LOWER(T688)="ILS",12,1)*AD688/VLOOKUP($T688,CPC_USDConversion_xlTbl[[Currency2]:[Units/1 USD]],2,FALSE)</f>
        <v/>
      </c>
      <c r="AH688" s="126">
        <f>AF688/VLOOKUP($S688,'CP$'!$B$5:$D$74,2,FALSE)</f>
        <v/>
      </c>
      <c r="AI688" s="126">
        <f>AG688/VLOOKUP($S688,'CP$'!$B$5:$D$74,2,FALSE)</f>
        <v/>
      </c>
      <c r="AJ688" s="52" t="n"/>
      <c r="AK688" s="127" t="inlineStr">
        <is>
          <t>Sales Variable</t>
        </is>
      </c>
      <c r="AL688" s="218" t="n"/>
      <c r="AM688" s="129" t="n"/>
      <c r="AN688" s="121" t="n"/>
      <c r="AO688" s="130" t="n"/>
      <c r="AP688" s="131">
        <f>IFERROR(AO688/AM688,"")</f>
        <v/>
      </c>
      <c r="AQ688" s="219">
        <f>AO688*CC688</f>
        <v/>
      </c>
      <c r="AR688" s="219" t="n"/>
      <c r="AS688" s="220">
        <f>AQ688-AR688</f>
        <v/>
      </c>
      <c r="AT688" s="217">
        <f>AS688/VLOOKUP($T688,'USD Converstion'!$C$7:$D$174,2,FALSE)</f>
        <v/>
      </c>
      <c r="AU688" s="52" t="n"/>
      <c r="AV688" s="221" t="n">
        <v>43957</v>
      </c>
      <c r="AW688" s="222" t="n">
        <v>9844.844660194174</v>
      </c>
      <c r="AX688" s="222" t="n"/>
      <c r="AY688" s="223" t="n"/>
      <c r="AZ688" s="52" t="n"/>
      <c r="BA688" s="137" t="n"/>
      <c r="BB688" s="138" t="inlineStr">
        <is>
          <t xml:space="preserve"> </t>
        </is>
      </c>
      <c r="BC688" s="52" t="n"/>
      <c r="BD688" s="219" t="n">
        <v>2800000</v>
      </c>
      <c r="BE688" s="219" t="n">
        <v>700000</v>
      </c>
      <c r="BF688" s="219" t="n"/>
      <c r="BG688" s="120">
        <f>BF688+BE688+BD688</f>
        <v/>
      </c>
      <c r="BH688" s="217">
        <f>IF(LOWER(T688)="ILS",12,1)*BG688/VLOOKUP($T688,CPC_USDConversion_xlTbl[[Currency2]:[Units/1 USD]],2,FALSE)</f>
        <v/>
      </c>
      <c r="BI688" s="224">
        <f>BH688/VLOOKUP($S688,'CP$'!$B$5:$D$74,2,FALSE)</f>
        <v/>
      </c>
      <c r="BJ688" s="140" t="n">
        <v>1500000</v>
      </c>
      <c r="BK688" s="140" t="n">
        <v>3500000</v>
      </c>
      <c r="BL688" s="141">
        <f>IFERROR(U688/X688,"")</f>
        <v/>
      </c>
      <c r="BM688" s="141">
        <f>IFERROR(V688/X688,"")</f>
        <v/>
      </c>
      <c r="BN688" s="141">
        <f>IFERROR(W688/X688,"")</f>
        <v/>
      </c>
      <c r="BO688" s="141">
        <f>IFERROR(AA688/AD688,"")</f>
        <v/>
      </c>
      <c r="BP688" s="141">
        <f>IFERROR(AB688/AD688,"")</f>
        <v/>
      </c>
      <c r="BQ688" s="141">
        <f>IFERROR(AC688/AD688,"")</f>
        <v/>
      </c>
      <c r="BR688" s="119" t="n">
        <v>3</v>
      </c>
      <c r="BS688" s="119" t="n">
        <v>3</v>
      </c>
      <c r="BT688" s="119" t="n">
        <v>3</v>
      </c>
      <c r="BU688" s="119" t="n"/>
      <c r="BV688" s="119" t="n"/>
      <c r="BW688" s="119" t="n"/>
      <c r="BX688" s="119" t="n"/>
      <c r="BY688" s="119" t="n"/>
      <c r="BZ688" s="119" t="inlineStr">
        <is>
          <t>Employee</t>
        </is>
      </c>
      <c r="CA688" s="142" t="inlineStr">
        <is>
          <t>E51P</t>
        </is>
      </c>
      <c r="CB688" s="131" t="n">
        <v>1</v>
      </c>
      <c r="CC688" s="143">
        <f>IF(P688&gt;1,1,P688)*CB688</f>
        <v/>
      </c>
      <c r="CD688" s="143" t="n"/>
      <c r="CE688" s="222" t="n">
        <v>32084.96</v>
      </c>
      <c r="CF688" s="86" t="n"/>
      <c r="CG688" s="219" t="n">
        <v>3585565.853658537</v>
      </c>
      <c r="CH688" s="217">
        <f>IF(LOWER(T688)="ILS",12,1)*CG688/VLOOKUP($T688,CPC_USDConversion_xlTbl[[Currency2]:[Units/1 USD]],2,FALSE)</f>
        <v/>
      </c>
      <c r="CI688" s="225">
        <f>AF688</f>
        <v/>
      </c>
      <c r="CJ688" s="225">
        <f>IFERROR(CI688-CH688,"")</f>
        <v/>
      </c>
      <c r="CK688" s="140">
        <f>ROUND(AN688*CC688,-2)</f>
        <v/>
      </c>
      <c r="CL688" s="217">
        <f>CK688/VLOOKUP($T688,'USD Converstion'!$C$7:$D$174,2,FALSE)</f>
        <v/>
      </c>
      <c r="CM688" s="145">
        <f>IF(AD688&gt;X688,1,0)</f>
        <v/>
      </c>
      <c r="CN688" s="225">
        <f>IF(CM688&gt;0,AG688,0)</f>
        <v/>
      </c>
      <c r="CO688" s="225">
        <f>IF(CM688=0,0,AF688)</f>
        <v/>
      </c>
      <c r="CP688" s="146" t="n">
        <v>0</v>
      </c>
      <c r="CQ688" s="147" t="inlineStr">
        <is>
          <t>Regular</t>
        </is>
      </c>
      <c r="CR688" s="225">
        <f>AM688/VLOOKUP(T688,'USD Converstion'!$C$7:$D$174,2,FALSE)</f>
        <v/>
      </c>
      <c r="CS688" s="226">
        <f>AT688</f>
        <v/>
      </c>
      <c r="CT688" s="222" t="n">
        <v>0</v>
      </c>
      <c r="CU688" s="227" t="n"/>
      <c r="CV688" s="145">
        <f>IF(AX688&gt;0,1,0)</f>
        <v/>
      </c>
      <c r="CW688" s="145">
        <f>IF(AY688&gt;0,1,0)</f>
        <v/>
      </c>
      <c r="CX688" s="52" t="n">
        <v>0</v>
      </c>
      <c r="DM688">
        <f>IF(LOWER(T688)="ILS",12,1)*Y688/VLOOKUP($T688,CPC_USDConversion_xlTbl[[Currency2]:[Units/1 USD]],2,FALSE)</f>
        <v/>
      </c>
    </row>
    <row r="689">
      <c r="B689" s="113" t="n">
        <v>117764</v>
      </c>
      <c r="C689" s="113" t="n">
        <v>73956</v>
      </c>
      <c r="D689" s="113" t="n">
        <v>35377</v>
      </c>
      <c r="E689" s="114" t="inlineStr">
        <is>
          <t>Gulshan Shivnani</t>
        </is>
      </c>
      <c r="F689" s="152" t="inlineStr">
        <is>
          <t>Territory Manager - West India</t>
        </is>
      </c>
      <c r="G689" s="113" t="inlineStr">
        <is>
          <t>India Sales</t>
        </is>
      </c>
      <c r="H689" s="113" t="inlineStr">
        <is>
          <t>Sundar Balasubramanian</t>
        </is>
      </c>
      <c r="I689" s="113" t="inlineStr">
        <is>
          <t>Sundar Balasubramanian</t>
        </is>
      </c>
      <c r="J689" s="114" t="inlineStr">
        <is>
          <t>Sharat Sinha</t>
        </is>
      </c>
      <c r="K689" s="114" t="inlineStr">
        <is>
          <t>Sharat Sinha</t>
        </is>
      </c>
      <c r="L689" s="113" t="inlineStr">
        <is>
          <t>APAC Sales</t>
        </is>
      </c>
      <c r="M689" s="115" t="n">
        <v>1</v>
      </c>
      <c r="N689" s="151">
        <f>LEFT(CA689,3)</f>
        <v/>
      </c>
      <c r="O689" s="216" t="n">
        <v>44074</v>
      </c>
      <c r="P689" s="118">
        <f>($D$5-O689)/365</f>
        <v/>
      </c>
      <c r="Q689" s="119">
        <f>Q689</f>
        <v/>
      </c>
      <c r="R689" s="52" t="n"/>
      <c r="S689" s="120" t="inlineStr">
        <is>
          <t>India</t>
        </is>
      </c>
      <c r="T689" s="120" t="inlineStr">
        <is>
          <t>INR</t>
        </is>
      </c>
      <c r="U689" s="120" t="n">
        <v>3759500</v>
      </c>
      <c r="V689" s="120" t="n">
        <v>1818481.818181818</v>
      </c>
      <c r="W689" s="120" t="n"/>
      <c r="X689" s="120">
        <f>W689+V689+U689</f>
        <v/>
      </c>
      <c r="Y689" s="121" t="n"/>
      <c r="Z689" s="121" t="n"/>
      <c r="AA689" s="122" t="n"/>
      <c r="AB689" s="122" t="n"/>
      <c r="AC689" s="122" t="n"/>
      <c r="AD689" s="123">
        <f>AC689+AB689+AA689</f>
        <v/>
      </c>
      <c r="AE689" s="124">
        <f>IFERROR(AD689/X689-1,"")</f>
        <v/>
      </c>
      <c r="AF689" s="217">
        <f>IF(LOWER(T689)="ILS",12,1)*X689/VLOOKUP($T689,CPC_USDConversion_xlTbl[[Currency2]:[Units/1 USD]],2,FALSE)</f>
        <v/>
      </c>
      <c r="AG689" s="217">
        <f>IF(LOWER(T689)="ILS",12,1)*AD689/VLOOKUP($T689,CPC_USDConversion_xlTbl[[Currency2]:[Units/1 USD]],2,FALSE)</f>
        <v/>
      </c>
      <c r="AH689" s="126">
        <f>AF689/VLOOKUP($S689,'CP$'!$B$5:$D$74,2,FALSE)</f>
        <v/>
      </c>
      <c r="AI689" s="126">
        <f>AG689/VLOOKUP($S689,'CP$'!$B$5:$D$74,2,FALSE)</f>
        <v/>
      </c>
      <c r="AJ689" s="52" t="n"/>
      <c r="AK689" s="127" t="inlineStr">
        <is>
          <t>Sales Variable</t>
        </is>
      </c>
      <c r="AL689" s="218" t="n"/>
      <c r="AM689" s="129" t="n"/>
      <c r="AN689" s="121" t="n"/>
      <c r="AO689" s="130" t="n"/>
      <c r="AP689" s="131">
        <f>IFERROR(AO689/AM689,"")</f>
        <v/>
      </c>
      <c r="AQ689" s="219">
        <f>AO689*CC689</f>
        <v/>
      </c>
      <c r="AR689" s="219" t="n"/>
      <c r="AS689" s="220">
        <f>AQ689-AR689</f>
        <v/>
      </c>
      <c r="AT689" s="217">
        <f>AS689/VLOOKUP($T689,'USD Converstion'!$C$7:$D$174,2,FALSE)</f>
        <v/>
      </c>
      <c r="AU689" s="52" t="n"/>
      <c r="AV689" s="221" t="n"/>
      <c r="AW689" s="222" t="n"/>
      <c r="AX689" s="222" t="n"/>
      <c r="AY689" s="223" t="n"/>
      <c r="AZ689" s="52" t="n"/>
      <c r="BA689" s="137" t="n"/>
      <c r="BB689" s="138" t="inlineStr">
        <is>
          <t xml:space="preserve"> </t>
        </is>
      </c>
      <c r="BC689" s="52" t="n"/>
      <c r="BD689" s="219" t="n"/>
      <c r="BE689" s="219" t="n"/>
      <c r="BF689" s="219" t="n"/>
      <c r="BG689" s="120">
        <f>BF689+BE689+BD689</f>
        <v/>
      </c>
      <c r="BH689" s="217">
        <f>IF(LOWER(T689)="ILS",12,1)*BG689/VLOOKUP($T689,CPC_USDConversion_xlTbl[[Currency2]:[Units/1 USD]],2,FALSE)</f>
        <v/>
      </c>
      <c r="BI689" s="224">
        <f>BH689/VLOOKUP($S689,'CP$'!$B$5:$D$74,2,FALSE)</f>
        <v/>
      </c>
      <c r="BJ689" s="140" t="n">
        <v>2300000</v>
      </c>
      <c r="BK689" s="140" t="n">
        <v>4500000</v>
      </c>
      <c r="BL689" s="141">
        <f>IFERROR(U689/X689,"")</f>
        <v/>
      </c>
      <c r="BM689" s="141">
        <f>IFERROR(V689/X689,"")</f>
        <v/>
      </c>
      <c r="BN689" s="141">
        <f>IFERROR(W689/X689,"")</f>
        <v/>
      </c>
      <c r="BO689" s="141">
        <f>IFERROR(AA689/AD689,"")</f>
        <v/>
      </c>
      <c r="BP689" s="141">
        <f>IFERROR(AB689/AD689,"")</f>
        <v/>
      </c>
      <c r="BQ689" s="141">
        <f>IFERROR(AC689/AD689,"")</f>
        <v/>
      </c>
      <c r="BR689" s="119" t="n"/>
      <c r="BS689" s="119" t="n"/>
      <c r="BT689" s="119" t="n"/>
      <c r="BU689" s="119" t="n"/>
      <c r="BV689" s="119" t="n"/>
      <c r="BW689" s="119" t="n"/>
      <c r="BX689" s="119" t="n"/>
      <c r="BY689" s="119" t="n"/>
      <c r="BZ689" s="119" t="inlineStr">
        <is>
          <t>Employee</t>
        </is>
      </c>
      <c r="CA689" s="142" t="inlineStr">
        <is>
          <t>S53P</t>
        </is>
      </c>
      <c r="CB689" s="131" t="n">
        <v>1</v>
      </c>
      <c r="CC689" s="143">
        <f>IF(P689&gt;1,1,P689)*CB689</f>
        <v/>
      </c>
      <c r="CD689" s="143" t="n"/>
      <c r="CE689" s="222" t="n"/>
      <c r="CF689" s="86" t="n"/>
      <c r="CG689" s="219" t="n">
        <v>4878248.780487806</v>
      </c>
      <c r="CH689" s="217">
        <f>IF(LOWER(T689)="ILS",12,1)*CG689/VLOOKUP($T689,CPC_USDConversion_xlTbl[[Currency2]:[Units/1 USD]],2,FALSE)</f>
        <v/>
      </c>
      <c r="CI689" s="225">
        <f>AF689</f>
        <v/>
      </c>
      <c r="CJ689" s="225">
        <f>IFERROR(CI689-CH689,"")</f>
        <v/>
      </c>
      <c r="CK689" s="140">
        <f>ROUND(AN689*CC689,-2)</f>
        <v/>
      </c>
      <c r="CL689" s="217">
        <f>CK689/VLOOKUP($T689,'USD Converstion'!$C$7:$D$174,2,FALSE)</f>
        <v/>
      </c>
      <c r="CM689" s="145">
        <f>IF(AD689&gt;X689,1,0)</f>
        <v/>
      </c>
      <c r="CN689" s="225">
        <f>IF(CM689&gt;0,AG689,0)</f>
        <v/>
      </c>
      <c r="CO689" s="225">
        <f>IF(CM689=0,0,AF689)</f>
        <v/>
      </c>
      <c r="CP689" s="146" t="n">
        <v>0</v>
      </c>
      <c r="CQ689" s="147" t="inlineStr">
        <is>
          <t>Regular</t>
        </is>
      </c>
      <c r="CR689" s="225">
        <f>AM689/VLOOKUP(T689,'USD Converstion'!$C$7:$D$174,2,FALSE)</f>
        <v/>
      </c>
      <c r="CS689" s="226">
        <f>AT689</f>
        <v/>
      </c>
      <c r="CT689" s="222" t="n">
        <v>0</v>
      </c>
      <c r="CU689" s="227" t="n"/>
      <c r="CV689" s="145">
        <f>IF(AX689&gt;0,1,0)</f>
        <v/>
      </c>
      <c r="CW689" s="145">
        <f>IF(AY689&gt;0,1,0)</f>
        <v/>
      </c>
      <c r="CX689" s="52" t="n">
        <v>0</v>
      </c>
      <c r="DM689">
        <f>IF(LOWER(T689)="ILS",12,1)*Y689/VLOOKUP($T689,CPC_USDConversion_xlTbl[[Currency2]:[Units/1 USD]],2,FALSE)</f>
        <v/>
      </c>
    </row>
    <row r="690">
      <c r="B690" s="113" t="n">
        <v>113628</v>
      </c>
      <c r="C690" s="113" t="n">
        <v>78649</v>
      </c>
      <c r="D690" s="113" t="n">
        <v>68794</v>
      </c>
      <c r="E690" s="114" t="inlineStr">
        <is>
          <t>Hitesh Pathak</t>
        </is>
      </c>
      <c r="F690" s="152" t="inlineStr">
        <is>
          <t>Security Engineer Team Leader</t>
        </is>
      </c>
      <c r="G690" s="113" t="inlineStr">
        <is>
          <t>India Sales</t>
        </is>
      </c>
      <c r="H690" s="113" t="inlineStr">
        <is>
          <t>Sundar Balasubramanian</t>
        </is>
      </c>
      <c r="I690" s="113" t="inlineStr">
        <is>
          <t>Sundar Balasubramanian</t>
        </is>
      </c>
      <c r="J690" s="114" t="inlineStr">
        <is>
          <t>Sharat Sinha</t>
        </is>
      </c>
      <c r="K690" s="114" t="inlineStr">
        <is>
          <t>Sharat Sinha</t>
        </is>
      </c>
      <c r="L690" s="113" t="inlineStr">
        <is>
          <t>APAC Sales</t>
        </is>
      </c>
      <c r="M690" s="115" t="n">
        <v>1</v>
      </c>
      <c r="N690" s="151">
        <f>LEFT(CA690,3)</f>
        <v/>
      </c>
      <c r="O690" s="216" t="n">
        <v>42639</v>
      </c>
      <c r="P690" s="118">
        <f>($D$5-O690)/365</f>
        <v/>
      </c>
      <c r="Q690" s="119">
        <f>Q690</f>
        <v/>
      </c>
      <c r="R690" s="52" t="n"/>
      <c r="S690" s="120" t="inlineStr">
        <is>
          <t>India</t>
        </is>
      </c>
      <c r="T690" s="120" t="inlineStr">
        <is>
          <t>INR</t>
        </is>
      </c>
      <c r="U690" s="120" t="n">
        <v>5884500</v>
      </c>
      <c r="V690" s="120" t="n">
        <v>1000300</v>
      </c>
      <c r="W690" s="120" t="n"/>
      <c r="X690" s="120">
        <f>W690+V690+U690</f>
        <v/>
      </c>
      <c r="Y690" s="121" t="n"/>
      <c r="Z690" s="121" t="n"/>
      <c r="AA690" s="122" t="n"/>
      <c r="AB690" s="122" t="n"/>
      <c r="AC690" s="122" t="n"/>
      <c r="AD690" s="123">
        <f>AC690+AB690+AA690</f>
        <v/>
      </c>
      <c r="AE690" s="124">
        <f>IFERROR(AD690/X690-1,"")</f>
        <v/>
      </c>
      <c r="AF690" s="217">
        <f>IF(LOWER(T690)="ILS",12,1)*X690/VLOOKUP($T690,CPC_USDConversion_xlTbl[[Currency2]:[Units/1 USD]],2,FALSE)</f>
        <v/>
      </c>
      <c r="AG690" s="217">
        <f>IF(LOWER(T690)="ILS",12,1)*AD690/VLOOKUP($T690,CPC_USDConversion_xlTbl[[Currency2]:[Units/1 USD]],2,FALSE)</f>
        <v/>
      </c>
      <c r="AH690" s="126">
        <f>AF690/VLOOKUP($S690,'CP$'!$B$5:$D$74,2,FALSE)</f>
        <v/>
      </c>
      <c r="AI690" s="126">
        <f>AG690/VLOOKUP($S690,'CP$'!$B$5:$D$74,2,FALSE)</f>
        <v/>
      </c>
      <c r="AJ690" s="52" t="n"/>
      <c r="AK690" s="127" t="inlineStr">
        <is>
          <t>Sales Variable</t>
        </is>
      </c>
      <c r="AL690" s="218" t="n"/>
      <c r="AM690" s="129" t="n"/>
      <c r="AN690" s="121" t="n"/>
      <c r="AO690" s="130" t="n"/>
      <c r="AP690" s="131">
        <f>IFERROR(AO690/AM690,"")</f>
        <v/>
      </c>
      <c r="AQ690" s="219">
        <f>AO690*CC690</f>
        <v/>
      </c>
      <c r="AR690" s="219" t="n"/>
      <c r="AS690" s="220">
        <f>AQ690-AR690</f>
        <v/>
      </c>
      <c r="AT690" s="217">
        <f>AS690/VLOOKUP($T690,'USD Converstion'!$C$7:$D$174,2,FALSE)</f>
        <v/>
      </c>
      <c r="AU690" s="52" t="n"/>
      <c r="AV690" s="221" t="n">
        <v>43615</v>
      </c>
      <c r="AW690" s="222" t="n">
        <v>19547.55339805825</v>
      </c>
      <c r="AX690" s="222" t="n"/>
      <c r="AY690" s="223" t="n"/>
      <c r="AZ690" s="52" t="n"/>
      <c r="BA690" s="137" t="n"/>
      <c r="BB690" s="138" t="inlineStr">
        <is>
          <t xml:space="preserve"> </t>
        </is>
      </c>
      <c r="BC690" s="52" t="n"/>
      <c r="BD690" s="219" t="n">
        <v>4700000</v>
      </c>
      <c r="BE690" s="219" t="n">
        <v>1100000</v>
      </c>
      <c r="BF690" s="219" t="n"/>
      <c r="BG690" s="120">
        <f>BF690+BE690+BD690</f>
        <v/>
      </c>
      <c r="BH690" s="217">
        <f>IF(LOWER(T690)="ILS",12,1)*BG690/VLOOKUP($T690,CPC_USDConversion_xlTbl[[Currency2]:[Units/1 USD]],2,FALSE)</f>
        <v/>
      </c>
      <c r="BI690" s="224">
        <f>BH690/VLOOKUP($S690,'CP$'!$B$5:$D$74,2,FALSE)</f>
        <v/>
      </c>
      <c r="BJ690" s="140" t="n">
        <v>3500000</v>
      </c>
      <c r="BK690" s="140" t="n">
        <v>6000000</v>
      </c>
      <c r="BL690" s="141">
        <f>IFERROR(U690/X690,"")</f>
        <v/>
      </c>
      <c r="BM690" s="141">
        <f>IFERROR(V690/X690,"")</f>
        <v/>
      </c>
      <c r="BN690" s="141">
        <f>IFERROR(W690/X690,"")</f>
        <v/>
      </c>
      <c r="BO690" s="141">
        <f>IFERROR(AA690/AD690,"")</f>
        <v/>
      </c>
      <c r="BP690" s="141">
        <f>IFERROR(AB690/AD690,"")</f>
        <v/>
      </c>
      <c r="BQ690" s="141">
        <f>IFERROR(AC690/AD690,"")</f>
        <v/>
      </c>
      <c r="BR690" s="119" t="n">
        <v>2</v>
      </c>
      <c r="BS690" s="119" t="n">
        <v>2</v>
      </c>
      <c r="BT690" s="119" t="n">
        <v>3</v>
      </c>
      <c r="BU690" s="119" t="n"/>
      <c r="BV690" s="119" t="n"/>
      <c r="BW690" s="119" t="n"/>
      <c r="BX690" s="119" t="n"/>
      <c r="BY690" s="119" t="n"/>
      <c r="BZ690" s="119" t="inlineStr">
        <is>
          <t>Employee</t>
        </is>
      </c>
      <c r="CA690" s="142" t="inlineStr">
        <is>
          <t>E41M</t>
        </is>
      </c>
      <c r="CB690" s="131" t="n">
        <v>1</v>
      </c>
      <c r="CC690" s="143">
        <f>IF(P690&gt;1,1,P690)*CB690</f>
        <v/>
      </c>
      <c r="CD690" s="143" t="n"/>
      <c r="CE690" s="222" t="n">
        <v>34120.2</v>
      </c>
      <c r="CF690" s="86" t="n"/>
      <c r="CG690" s="219" t="n">
        <v>5658736.585365854</v>
      </c>
      <c r="CH690" s="217">
        <f>IF(LOWER(T690)="ILS",12,1)*CG690/VLOOKUP($T690,CPC_USDConversion_xlTbl[[Currency2]:[Units/1 USD]],2,FALSE)</f>
        <v/>
      </c>
      <c r="CI690" s="225">
        <f>AF690</f>
        <v/>
      </c>
      <c r="CJ690" s="225">
        <f>IFERROR(CI690-CH690,"")</f>
        <v/>
      </c>
      <c r="CK690" s="140">
        <f>ROUND(AN690*CC690,-2)</f>
        <v/>
      </c>
      <c r="CL690" s="217">
        <f>CK690/VLOOKUP($T690,'USD Converstion'!$C$7:$D$174,2,FALSE)</f>
        <v/>
      </c>
      <c r="CM690" s="145">
        <f>IF(AD690&gt;X690,1,0)</f>
        <v/>
      </c>
      <c r="CN690" s="225">
        <f>IF(CM690&gt;0,AG690,0)</f>
        <v/>
      </c>
      <c r="CO690" s="225">
        <f>IF(CM690=0,0,AF690)</f>
        <v/>
      </c>
      <c r="CP690" s="146" t="n">
        <v>0</v>
      </c>
      <c r="CQ690" s="147" t="inlineStr">
        <is>
          <t>Regular</t>
        </is>
      </c>
      <c r="CR690" s="225">
        <f>AM690/VLOOKUP(T690,'USD Converstion'!$C$7:$D$174,2,FALSE)</f>
        <v/>
      </c>
      <c r="CS690" s="226">
        <f>AT690</f>
        <v/>
      </c>
      <c r="CT690" s="222" t="n">
        <v>0</v>
      </c>
      <c r="CU690" s="227" t="n"/>
      <c r="CV690" s="145">
        <f>IF(AX690&gt;0,1,0)</f>
        <v/>
      </c>
      <c r="CW690" s="145">
        <f>IF(AY690&gt;0,1,0)</f>
        <v/>
      </c>
      <c r="CX690" s="52" t="n">
        <v>0</v>
      </c>
      <c r="DM690">
        <f>IF(LOWER(T690)="ILS",12,1)*Y690/VLOOKUP($T690,CPC_USDConversion_xlTbl[[Currency2]:[Units/1 USD]],2,FALSE)</f>
        <v/>
      </c>
    </row>
    <row r="691">
      <c r="B691" s="113" t="n">
        <v>126060</v>
      </c>
      <c r="C691" s="113" t="n">
        <v>120818</v>
      </c>
      <c r="D691" s="113" t="n">
        <v>123820</v>
      </c>
      <c r="E691" s="114" t="inlineStr">
        <is>
          <t>Varunendra Tripathi</t>
        </is>
      </c>
      <c r="F691" s="152" t="inlineStr">
        <is>
          <t>Security Engineer</t>
        </is>
      </c>
      <c r="G691" s="113" t="inlineStr">
        <is>
          <t>India Sales</t>
        </is>
      </c>
      <c r="H691" s="113" t="inlineStr">
        <is>
          <t>Sundar Balasubramanian</t>
        </is>
      </c>
      <c r="I691" s="113" t="inlineStr">
        <is>
          <t>Sundar Balasubramanian</t>
        </is>
      </c>
      <c r="J691" s="114" t="inlineStr">
        <is>
          <t>Sharat Sinha</t>
        </is>
      </c>
      <c r="K691" s="114" t="inlineStr">
        <is>
          <t>Sharat Sinha</t>
        </is>
      </c>
      <c r="L691" s="113" t="inlineStr">
        <is>
          <t>APAC Sales</t>
        </is>
      </c>
      <c r="M691" s="115" t="n">
        <v>1</v>
      </c>
      <c r="N691" s="151">
        <f>LEFT(CA691,3)</f>
        <v/>
      </c>
      <c r="O691" s="216" t="n">
        <v>42277</v>
      </c>
      <c r="P691" s="118">
        <f>($D$5-O691)/365</f>
        <v/>
      </c>
      <c r="Q691" s="119">
        <f>Q691</f>
        <v/>
      </c>
      <c r="R691" s="52" t="n"/>
      <c r="S691" s="120" t="inlineStr">
        <is>
          <t>India</t>
        </is>
      </c>
      <c r="T691" s="120" t="inlineStr">
        <is>
          <t>INR</t>
        </is>
      </c>
      <c r="U691" s="120" t="n">
        <v>2759500</v>
      </c>
      <c r="V691" s="120" t="n">
        <v>500299.9999999999</v>
      </c>
      <c r="W691" s="120" t="n"/>
      <c r="X691" s="120">
        <f>W691+V691+U691</f>
        <v/>
      </c>
      <c r="Y691" s="121" t="n"/>
      <c r="Z691" s="121" t="n"/>
      <c r="AA691" s="122" t="n"/>
      <c r="AB691" s="122" t="n"/>
      <c r="AC691" s="122" t="n"/>
      <c r="AD691" s="123">
        <f>AC691+AB691+AA691</f>
        <v/>
      </c>
      <c r="AE691" s="124">
        <f>IFERROR(AD691/X691-1,"")</f>
        <v/>
      </c>
      <c r="AF691" s="217">
        <f>IF(LOWER(T691)="ILS",12,1)*X691/VLOOKUP($T691,CPC_USDConversion_xlTbl[[Currency2]:[Units/1 USD]],2,FALSE)</f>
        <v/>
      </c>
      <c r="AG691" s="217">
        <f>IF(LOWER(T691)="ILS",12,1)*AD691/VLOOKUP($T691,CPC_USDConversion_xlTbl[[Currency2]:[Units/1 USD]],2,FALSE)</f>
        <v/>
      </c>
      <c r="AH691" s="126">
        <f>AF691/VLOOKUP($S691,'CP$'!$B$5:$D$74,2,FALSE)</f>
        <v/>
      </c>
      <c r="AI691" s="126">
        <f>AG691/VLOOKUP($S691,'CP$'!$B$5:$D$74,2,FALSE)</f>
        <v/>
      </c>
      <c r="AJ691" s="52" t="n"/>
      <c r="AK691" s="127" t="inlineStr">
        <is>
          <t>Sales Variable</t>
        </is>
      </c>
      <c r="AL691" s="218" t="n"/>
      <c r="AM691" s="129" t="n"/>
      <c r="AN691" s="121" t="n"/>
      <c r="AO691" s="130" t="n"/>
      <c r="AP691" s="131">
        <f>IFERROR(AO691/AM691,"")</f>
        <v/>
      </c>
      <c r="AQ691" s="219">
        <f>AO691*CC691</f>
        <v/>
      </c>
      <c r="AR691" s="219" t="n"/>
      <c r="AS691" s="220">
        <f>AQ691-AR691</f>
        <v/>
      </c>
      <c r="AT691" s="217">
        <f>AS691/VLOOKUP($T691,'USD Converstion'!$C$7:$D$174,2,FALSE)</f>
        <v/>
      </c>
      <c r="AU691" s="52" t="n"/>
      <c r="AV691" s="221" t="n">
        <v>43223</v>
      </c>
      <c r="AW691" s="222" t="n">
        <v>14702.34951456311</v>
      </c>
      <c r="AX691" s="222" t="n"/>
      <c r="AY691" s="223" t="n"/>
      <c r="AZ691" s="52" t="n"/>
      <c r="BA691" s="137" t="inlineStr">
        <is>
          <t>October, 2021 - Organization change to One-Time Bonus: 229167 || April, 2021 - Organization change to One-Time Bonus: 229167 || October, 2020 - Organization change to One-Time Bonus: 229167</t>
        </is>
      </c>
      <c r="BB691" s="138" t="inlineStr">
        <is>
          <t xml:space="preserve"> </t>
        </is>
      </c>
      <c r="BC691" s="52" t="n"/>
      <c r="BD691" s="219" t="n">
        <v>2000000</v>
      </c>
      <c r="BE691" s="219" t="n">
        <v>500000</v>
      </c>
      <c r="BF691" s="219" t="n"/>
      <c r="BG691" s="120">
        <f>BF691+BE691+BD691</f>
        <v/>
      </c>
      <c r="BH691" s="217">
        <f>IF(LOWER(T691)="ILS",12,1)*BG691/VLOOKUP($T691,CPC_USDConversion_xlTbl[[Currency2]:[Units/1 USD]],2,FALSE)</f>
        <v/>
      </c>
      <c r="BI691" s="224">
        <f>BH691/VLOOKUP($S691,'CP$'!$B$5:$D$74,2,FALSE)</f>
        <v/>
      </c>
      <c r="BJ691" s="140" t="n">
        <v>1500000</v>
      </c>
      <c r="BK691" s="140" t="n">
        <v>3500000</v>
      </c>
      <c r="BL691" s="141">
        <f>IFERROR(U691/X691,"")</f>
        <v/>
      </c>
      <c r="BM691" s="141">
        <f>IFERROR(V691/X691,"")</f>
        <v/>
      </c>
      <c r="BN691" s="141">
        <f>IFERROR(W691/X691,"")</f>
        <v/>
      </c>
      <c r="BO691" s="141">
        <f>IFERROR(AA691/AD691,"")</f>
        <v/>
      </c>
      <c r="BP691" s="141">
        <f>IFERROR(AB691/AD691,"")</f>
        <v/>
      </c>
      <c r="BQ691" s="141">
        <f>IFERROR(AC691/AD691,"")</f>
        <v/>
      </c>
      <c r="BR691" s="119" t="n">
        <v>2</v>
      </c>
      <c r="BS691" s="119" t="n">
        <v>3</v>
      </c>
      <c r="BT691" s="119" t="n">
        <v>3</v>
      </c>
      <c r="BU691" s="119" t="n"/>
      <c r="BV691" s="119" t="n"/>
      <c r="BW691" s="119" t="n"/>
      <c r="BX691" s="119" t="n"/>
      <c r="BY691" s="119" t="n"/>
      <c r="BZ691" s="119" t="inlineStr">
        <is>
          <t>Employee</t>
        </is>
      </c>
      <c r="CA691" s="142" t="inlineStr">
        <is>
          <t>E51P</t>
        </is>
      </c>
      <c r="CB691" s="131" t="n">
        <v>1</v>
      </c>
      <c r="CC691" s="143">
        <f>IF(P691&gt;1,1,P691)*CB691</f>
        <v/>
      </c>
      <c r="CD691" s="143" t="n"/>
      <c r="CE691" s="222" t="n">
        <v>9098.719999999999</v>
      </c>
      <c r="CF691" s="86" t="n"/>
      <c r="CG691" s="219" t="n">
        <v>2683126.829268293</v>
      </c>
      <c r="CH691" s="217">
        <f>IF(LOWER(T691)="ILS",12,1)*CG691/VLOOKUP($T691,CPC_USDConversion_xlTbl[[Currency2]:[Units/1 USD]],2,FALSE)</f>
        <v/>
      </c>
      <c r="CI691" s="225">
        <f>AF691</f>
        <v/>
      </c>
      <c r="CJ691" s="225">
        <f>IFERROR(CI691-CH691,"")</f>
        <v/>
      </c>
      <c r="CK691" s="140">
        <f>ROUND(AN691*CC691,-2)</f>
        <v/>
      </c>
      <c r="CL691" s="217">
        <f>CK691/VLOOKUP($T691,'USD Converstion'!$C$7:$D$174,2,FALSE)</f>
        <v/>
      </c>
      <c r="CM691" s="145">
        <f>IF(AD691&gt;X691,1,0)</f>
        <v/>
      </c>
      <c r="CN691" s="225">
        <f>IF(CM691&gt;0,AG691,0)</f>
        <v/>
      </c>
      <c r="CO691" s="225">
        <f>IF(CM691=0,0,AF691)</f>
        <v/>
      </c>
      <c r="CP691" s="146" t="n">
        <v>0</v>
      </c>
      <c r="CQ691" s="147" t="inlineStr">
        <is>
          <t>Regular</t>
        </is>
      </c>
      <c r="CR691" s="225">
        <f>AM691/VLOOKUP(T691,'USD Converstion'!$C$7:$D$174,2,FALSE)</f>
        <v/>
      </c>
      <c r="CS691" s="226">
        <f>AT691</f>
        <v/>
      </c>
      <c r="CT691" s="222" t="n">
        <v>0</v>
      </c>
      <c r="CU691" s="227" t="n"/>
      <c r="CV691" s="145">
        <f>IF(AX691&gt;0,1,0)</f>
        <v/>
      </c>
      <c r="CW691" s="145">
        <f>IF(AY691&gt;0,1,0)</f>
        <v/>
      </c>
      <c r="CX691" s="52" t="n">
        <v>0</v>
      </c>
      <c r="DM691">
        <f>IF(LOWER(T691)="ILS",12,1)*Y691/VLOOKUP($T691,CPC_USDConversion_xlTbl[[Currency2]:[Units/1 USD]],2,FALSE)</f>
        <v/>
      </c>
    </row>
    <row r="692">
      <c r="B692" s="113" t="n">
        <v>126592</v>
      </c>
      <c r="C692" s="113" t="n">
        <v>54766</v>
      </c>
      <c r="D692" s="113" t="n">
        <v>70223</v>
      </c>
      <c r="E692" s="114" t="inlineStr">
        <is>
          <t>Joshua Kathiravan</t>
        </is>
      </c>
      <c r="F692" s="152" t="inlineStr">
        <is>
          <t>Security Engineer</t>
        </is>
      </c>
      <c r="G692" s="113" t="inlineStr">
        <is>
          <t>India Sales</t>
        </is>
      </c>
      <c r="H692" s="113" t="inlineStr">
        <is>
          <t>Sundar Balasubramanian</t>
        </is>
      </c>
      <c r="I692" s="113" t="inlineStr">
        <is>
          <t>Sundar Balasubramanian</t>
        </is>
      </c>
      <c r="J692" s="114" t="inlineStr">
        <is>
          <t>Sharat Sinha</t>
        </is>
      </c>
      <c r="K692" s="114" t="inlineStr">
        <is>
          <t>Sharat Sinha</t>
        </is>
      </c>
      <c r="L692" s="113" t="inlineStr">
        <is>
          <t>APAC Sales</t>
        </is>
      </c>
      <c r="M692" s="115" t="n">
        <v>1</v>
      </c>
      <c r="N692" s="151">
        <f>LEFT(CA692,3)</f>
        <v/>
      </c>
      <c r="O692" s="216" t="n">
        <v>42096</v>
      </c>
      <c r="P692" s="118">
        <f>($D$5-O692)/365</f>
        <v/>
      </c>
      <c r="Q692" s="119">
        <f>Q692</f>
        <v/>
      </c>
      <c r="R692" s="52" t="n"/>
      <c r="S692" s="120" t="inlineStr">
        <is>
          <t>India</t>
        </is>
      </c>
      <c r="T692" s="120" t="inlineStr">
        <is>
          <t>INR</t>
        </is>
      </c>
      <c r="U692" s="120" t="n">
        <v>3529500</v>
      </c>
      <c r="V692" s="120" t="n">
        <v>640300</v>
      </c>
      <c r="W692" s="120" t="n"/>
      <c r="X692" s="120">
        <f>W692+V692+U692</f>
        <v/>
      </c>
      <c r="Y692" s="121" t="n"/>
      <c r="Z692" s="121" t="n"/>
      <c r="AA692" s="122" t="n"/>
      <c r="AB692" s="122" t="n"/>
      <c r="AC692" s="122" t="n"/>
      <c r="AD692" s="123">
        <f>AC692+AB692+AA692</f>
        <v/>
      </c>
      <c r="AE692" s="124">
        <f>IFERROR(AD692/X692-1,"")</f>
        <v/>
      </c>
      <c r="AF692" s="217">
        <f>IF(LOWER(T692)="ILS",12,1)*X692/VLOOKUP($T692,CPC_USDConversion_xlTbl[[Currency2]:[Units/1 USD]],2,FALSE)</f>
        <v/>
      </c>
      <c r="AG692" s="217">
        <f>IF(LOWER(T692)="ILS",12,1)*AD692/VLOOKUP($T692,CPC_USDConversion_xlTbl[[Currency2]:[Units/1 USD]],2,FALSE)</f>
        <v/>
      </c>
      <c r="AH692" s="126">
        <f>AF692/VLOOKUP($S692,'CP$'!$B$5:$D$74,2,FALSE)</f>
        <v/>
      </c>
      <c r="AI692" s="126">
        <f>AG692/VLOOKUP($S692,'CP$'!$B$5:$D$74,2,FALSE)</f>
        <v/>
      </c>
      <c r="AJ692" s="52" t="n"/>
      <c r="AK692" s="127" t="inlineStr">
        <is>
          <t>Sales Variable</t>
        </is>
      </c>
      <c r="AL692" s="218" t="n"/>
      <c r="AM692" s="129" t="n"/>
      <c r="AN692" s="121" t="n"/>
      <c r="AO692" s="130" t="n"/>
      <c r="AP692" s="131">
        <f>IFERROR(AO692/AM692,"")</f>
        <v/>
      </c>
      <c r="AQ692" s="219">
        <f>AO692*CC692</f>
        <v/>
      </c>
      <c r="AR692" s="219" t="n"/>
      <c r="AS692" s="220">
        <f>AQ692-AR692</f>
        <v/>
      </c>
      <c r="AT692" s="217">
        <f>AS692/VLOOKUP($T692,'USD Converstion'!$C$7:$D$174,2,FALSE)</f>
        <v/>
      </c>
      <c r="AU692" s="52" t="n"/>
      <c r="AV692" s="221" t="n">
        <v>43615</v>
      </c>
      <c r="AW692" s="222" t="n">
        <v>19547.55339805825</v>
      </c>
      <c r="AX692" s="222" t="n"/>
      <c r="AY692" s="223" t="n"/>
      <c r="AZ692" s="52" t="n"/>
      <c r="BA692" s="137" t="n"/>
      <c r="BB692" s="138" t="inlineStr">
        <is>
          <t xml:space="preserve"> </t>
        </is>
      </c>
      <c r="BC692" s="52" t="n"/>
      <c r="BD692" s="219" t="n">
        <v>2560000</v>
      </c>
      <c r="BE692" s="219" t="n">
        <v>640000</v>
      </c>
      <c r="BF692" s="219" t="n"/>
      <c r="BG692" s="120">
        <f>BF692+BE692+BD692</f>
        <v/>
      </c>
      <c r="BH692" s="217">
        <f>IF(LOWER(T692)="ILS",12,1)*BG692/VLOOKUP($T692,CPC_USDConversion_xlTbl[[Currency2]:[Units/1 USD]],2,FALSE)</f>
        <v/>
      </c>
      <c r="BI692" s="224">
        <f>BH692/VLOOKUP($S692,'CP$'!$B$5:$D$74,2,FALSE)</f>
        <v/>
      </c>
      <c r="BJ692" s="140" t="n">
        <v>1500000</v>
      </c>
      <c r="BK692" s="140" t="n">
        <v>3500000</v>
      </c>
      <c r="BL692" s="141">
        <f>IFERROR(U692/X692,"")</f>
        <v/>
      </c>
      <c r="BM692" s="141">
        <f>IFERROR(V692/X692,"")</f>
        <v/>
      </c>
      <c r="BN692" s="141">
        <f>IFERROR(W692/X692,"")</f>
        <v/>
      </c>
      <c r="BO692" s="141">
        <f>IFERROR(AA692/AD692,"")</f>
        <v/>
      </c>
      <c r="BP692" s="141">
        <f>IFERROR(AB692/AD692,"")</f>
        <v/>
      </c>
      <c r="BQ692" s="141">
        <f>IFERROR(AC692/AD692,"")</f>
        <v/>
      </c>
      <c r="BR692" s="119" t="n">
        <v>4</v>
      </c>
      <c r="BS692" s="119" t="n">
        <v>3</v>
      </c>
      <c r="BT692" s="119" t="n">
        <v>3</v>
      </c>
      <c r="BU692" s="119" t="n"/>
      <c r="BV692" s="119" t="n"/>
      <c r="BW692" s="119" t="n"/>
      <c r="BX692" s="119" t="n"/>
      <c r="BY692" s="119" t="n"/>
      <c r="BZ692" s="119" t="inlineStr">
        <is>
          <t>Employee</t>
        </is>
      </c>
      <c r="CA692" s="142" t="inlineStr">
        <is>
          <t>E51P</t>
        </is>
      </c>
      <c r="CB692" s="131" t="n">
        <v>1</v>
      </c>
      <c r="CC692" s="143">
        <f>IF(P692&gt;1,1,P692)*CB692</f>
        <v/>
      </c>
      <c r="CD692" s="143" t="n"/>
      <c r="CE692" s="222" t="n">
        <v>34120.2</v>
      </c>
      <c r="CF692" s="86" t="n"/>
      <c r="CG692" s="219" t="n">
        <v>3434346.341463415</v>
      </c>
      <c r="CH692" s="217">
        <f>IF(LOWER(T692)="ILS",12,1)*CG692/VLOOKUP($T692,CPC_USDConversion_xlTbl[[Currency2]:[Units/1 USD]],2,FALSE)</f>
        <v/>
      </c>
      <c r="CI692" s="225">
        <f>AF692</f>
        <v/>
      </c>
      <c r="CJ692" s="225">
        <f>IFERROR(CI692-CH692,"")</f>
        <v/>
      </c>
      <c r="CK692" s="140">
        <f>ROUND(AN692*CC692,-2)</f>
        <v/>
      </c>
      <c r="CL692" s="217">
        <f>CK692/VLOOKUP($T692,'USD Converstion'!$C$7:$D$174,2,FALSE)</f>
        <v/>
      </c>
      <c r="CM692" s="145">
        <f>IF(AD692&gt;X692,1,0)</f>
        <v/>
      </c>
      <c r="CN692" s="225">
        <f>IF(CM692&gt;0,AG692,0)</f>
        <v/>
      </c>
      <c r="CO692" s="225">
        <f>IF(CM692=0,0,AF692)</f>
        <v/>
      </c>
      <c r="CP692" s="146" t="n">
        <v>0</v>
      </c>
      <c r="CQ692" s="147" t="inlineStr">
        <is>
          <t>Regular</t>
        </is>
      </c>
      <c r="CR692" s="225">
        <f>AM692/VLOOKUP(T692,'USD Converstion'!$C$7:$D$174,2,FALSE)</f>
        <v/>
      </c>
      <c r="CS692" s="226">
        <f>AT692</f>
        <v/>
      </c>
      <c r="CT692" s="222" t="n">
        <v>0</v>
      </c>
      <c r="CU692" s="227" t="n"/>
      <c r="CV692" s="145">
        <f>IF(AX692&gt;0,1,0)</f>
        <v/>
      </c>
      <c r="CW692" s="145">
        <f>IF(AY692&gt;0,1,0)</f>
        <v/>
      </c>
      <c r="CX692" s="52" t="n">
        <v>0</v>
      </c>
      <c r="DM692">
        <f>IF(LOWER(T692)="ILS",12,1)*Y692/VLOOKUP($T692,CPC_USDConversion_xlTbl[[Currency2]:[Units/1 USD]],2,FALSE)</f>
        <v/>
      </c>
    </row>
    <row r="693">
      <c r="B693" s="113" t="n">
        <v>135720</v>
      </c>
      <c r="C693" s="113" t="n">
        <v>49243</v>
      </c>
      <c r="D693" s="113" t="n">
        <v>77525</v>
      </c>
      <c r="E693" s="114" t="inlineStr">
        <is>
          <t>Kunal Singhal</t>
        </is>
      </c>
      <c r="F693" s="152" t="inlineStr">
        <is>
          <t>Channel Account Manager</t>
        </is>
      </c>
      <c r="G693" s="113" t="inlineStr">
        <is>
          <t>India Sales</t>
        </is>
      </c>
      <c r="H693" s="113" t="inlineStr">
        <is>
          <t>Sundar Balasubramanian</t>
        </is>
      </c>
      <c r="I693" s="113" t="inlineStr">
        <is>
          <t>Sundar Balasubramanian</t>
        </is>
      </c>
      <c r="J693" s="114" t="inlineStr">
        <is>
          <t>Sharat Sinha</t>
        </is>
      </c>
      <c r="K693" s="114" t="inlineStr">
        <is>
          <t>Sharat Sinha</t>
        </is>
      </c>
      <c r="L693" s="113" t="inlineStr">
        <is>
          <t>APAC Sales</t>
        </is>
      </c>
      <c r="M693" s="115" t="n">
        <v>1</v>
      </c>
      <c r="N693" s="151">
        <f>LEFT(CA693,3)</f>
        <v/>
      </c>
      <c r="O693" s="216" t="n">
        <v>44095</v>
      </c>
      <c r="P693" s="118">
        <f>($D$5-O693)/365</f>
        <v/>
      </c>
      <c r="Q693" s="119">
        <f>Q693</f>
        <v/>
      </c>
      <c r="R693" s="52" t="n"/>
      <c r="S693" s="120" t="inlineStr">
        <is>
          <t>India</t>
        </is>
      </c>
      <c r="T693" s="120" t="inlineStr">
        <is>
          <t>INR</t>
        </is>
      </c>
      <c r="U693" s="120" t="n">
        <v>1884500</v>
      </c>
      <c r="V693" s="120" t="n">
        <v>909390.9090909091</v>
      </c>
      <c r="W693" s="120" t="n"/>
      <c r="X693" s="120">
        <f>W693+V693+U693</f>
        <v/>
      </c>
      <c r="Y693" s="121" t="n"/>
      <c r="Z693" s="121" t="n"/>
      <c r="AA693" s="122" t="n"/>
      <c r="AB693" s="122" t="n"/>
      <c r="AC693" s="122" t="n"/>
      <c r="AD693" s="123">
        <f>AC693+AB693+AA693</f>
        <v/>
      </c>
      <c r="AE693" s="124">
        <f>IFERROR(AD693/X693-1,"")</f>
        <v/>
      </c>
      <c r="AF693" s="217">
        <f>IF(LOWER(T693)="ILS",12,1)*X693/VLOOKUP($T693,CPC_USDConversion_xlTbl[[Currency2]:[Units/1 USD]],2,FALSE)</f>
        <v/>
      </c>
      <c r="AG693" s="217">
        <f>IF(LOWER(T693)="ILS",12,1)*AD693/VLOOKUP($T693,CPC_USDConversion_xlTbl[[Currency2]:[Units/1 USD]],2,FALSE)</f>
        <v/>
      </c>
      <c r="AH693" s="126">
        <f>AF693/VLOOKUP($S693,'CP$'!$B$5:$D$74,2,FALSE)</f>
        <v/>
      </c>
      <c r="AI693" s="126">
        <f>AG693/VLOOKUP($S693,'CP$'!$B$5:$D$74,2,FALSE)</f>
        <v/>
      </c>
      <c r="AJ693" s="52" t="n"/>
      <c r="AK693" s="127" t="inlineStr">
        <is>
          <t>Sales Variable</t>
        </is>
      </c>
      <c r="AL693" s="218" t="n"/>
      <c r="AM693" s="129" t="n"/>
      <c r="AN693" s="121" t="n"/>
      <c r="AO693" s="130" t="n"/>
      <c r="AP693" s="131">
        <f>IFERROR(AO693/AM693,"")</f>
        <v/>
      </c>
      <c r="AQ693" s="219">
        <f>AO693*CC693</f>
        <v/>
      </c>
      <c r="AR693" s="219" t="n"/>
      <c r="AS693" s="220">
        <f>AQ693-AR693</f>
        <v/>
      </c>
      <c r="AT693" s="217">
        <f>AS693/VLOOKUP($T693,'USD Converstion'!$C$7:$D$174,2,FALSE)</f>
        <v/>
      </c>
      <c r="AU693" s="52" t="n"/>
      <c r="AV693" s="221" t="n"/>
      <c r="AW693" s="222" t="n"/>
      <c r="AX693" s="222" t="n"/>
      <c r="AY693" s="223" t="n"/>
      <c r="AZ693" s="52" t="n"/>
      <c r="BA693" s="137" t="n"/>
      <c r="BB693" s="138" t="inlineStr">
        <is>
          <t xml:space="preserve"> </t>
        </is>
      </c>
      <c r="BC693" s="52" t="n"/>
      <c r="BD693" s="219" t="n"/>
      <c r="BE693" s="219" t="n"/>
      <c r="BF693" s="219" t="n"/>
      <c r="BG693" s="120">
        <f>BF693+BE693+BD693</f>
        <v/>
      </c>
      <c r="BH693" s="217">
        <f>IF(LOWER(T693)="ILS",12,1)*BG693/VLOOKUP($T693,CPC_USDConversion_xlTbl[[Currency2]:[Units/1 USD]],2,FALSE)</f>
        <v/>
      </c>
      <c r="BI693" s="224">
        <f>BH693/VLOOKUP($S693,'CP$'!$B$5:$D$74,2,FALSE)</f>
        <v/>
      </c>
      <c r="BJ693" s="140" t="n">
        <v>2000000</v>
      </c>
      <c r="BK693" s="140" t="n">
        <v>3700000</v>
      </c>
      <c r="BL693" s="141">
        <f>IFERROR(U693/X693,"")</f>
        <v/>
      </c>
      <c r="BM693" s="141">
        <f>IFERROR(V693/X693,"")</f>
        <v/>
      </c>
      <c r="BN693" s="141">
        <f>IFERROR(W693/X693,"")</f>
        <v/>
      </c>
      <c r="BO693" s="141">
        <f>IFERROR(AA693/AD693,"")</f>
        <v/>
      </c>
      <c r="BP693" s="141">
        <f>IFERROR(AB693/AD693,"")</f>
        <v/>
      </c>
      <c r="BQ693" s="141">
        <f>IFERROR(AC693/AD693,"")</f>
        <v/>
      </c>
      <c r="BR693" s="119" t="n"/>
      <c r="BS693" s="119" t="n"/>
      <c r="BT693" s="119" t="n"/>
      <c r="BU693" s="119" t="n"/>
      <c r="BV693" s="119" t="n"/>
      <c r="BW693" s="119" t="n"/>
      <c r="BX693" s="119" t="n"/>
      <c r="BY693" s="119" t="n"/>
      <c r="BZ693" s="119" t="inlineStr">
        <is>
          <t>Employee</t>
        </is>
      </c>
      <c r="CA693" s="142" t="inlineStr">
        <is>
          <t>S51P</t>
        </is>
      </c>
      <c r="CB693" s="131" t="n">
        <v>1</v>
      </c>
      <c r="CC693" s="143">
        <f>IF(P693&gt;1,1,P693)*CB693</f>
        <v/>
      </c>
      <c r="CD693" s="143" t="n"/>
      <c r="CE693" s="222" t="n"/>
      <c r="CF693" s="86" t="n"/>
      <c r="CG693" s="219" t="n">
        <v>2439224.390243903</v>
      </c>
      <c r="CH693" s="217">
        <f>IF(LOWER(T693)="ILS",12,1)*CG693/VLOOKUP($T693,CPC_USDConversion_xlTbl[[Currency2]:[Units/1 USD]],2,FALSE)</f>
        <v/>
      </c>
      <c r="CI693" s="225">
        <f>AF693</f>
        <v/>
      </c>
      <c r="CJ693" s="225">
        <f>IFERROR(CI693-CH693,"")</f>
        <v/>
      </c>
      <c r="CK693" s="140">
        <f>ROUND(AN693*CC693,-2)</f>
        <v/>
      </c>
      <c r="CL693" s="217">
        <f>CK693/VLOOKUP($T693,'USD Converstion'!$C$7:$D$174,2,FALSE)</f>
        <v/>
      </c>
      <c r="CM693" s="145">
        <f>IF(AD693&gt;X693,1,0)</f>
        <v/>
      </c>
      <c r="CN693" s="225">
        <f>IF(CM693&gt;0,AG693,0)</f>
        <v/>
      </c>
      <c r="CO693" s="225">
        <f>IF(CM693=0,0,AF693)</f>
        <v/>
      </c>
      <c r="CP693" s="146" t="n">
        <v>0</v>
      </c>
      <c r="CQ693" s="147" t="inlineStr">
        <is>
          <t>Regular</t>
        </is>
      </c>
      <c r="CR693" s="225">
        <f>AM693/VLOOKUP(T693,'USD Converstion'!$C$7:$D$174,2,FALSE)</f>
        <v/>
      </c>
      <c r="CS693" s="226">
        <f>AT693</f>
        <v/>
      </c>
      <c r="CT693" s="222" t="n">
        <v>0</v>
      </c>
      <c r="CU693" s="227" t="n"/>
      <c r="CV693" s="145">
        <f>IF(AX693&gt;0,1,0)</f>
        <v/>
      </c>
      <c r="CW693" s="145">
        <f>IF(AY693&gt;0,1,0)</f>
        <v/>
      </c>
      <c r="CX693" s="52" t="n">
        <v>0</v>
      </c>
      <c r="DM693">
        <f>IF(LOWER(T693)="ILS",12,1)*Y693/VLOOKUP($T693,CPC_USDConversion_xlTbl[[Currency2]:[Units/1 USD]],2,FALSE)</f>
        <v/>
      </c>
    </row>
    <row r="694">
      <c r="B694" s="113" t="n">
        <v>125962</v>
      </c>
      <c r="C694" s="113" t="n">
        <v>78139</v>
      </c>
      <c r="D694" s="113" t="n">
        <v>81513</v>
      </c>
      <c r="E694" s="114" t="inlineStr">
        <is>
          <t>Mahipal Singh</t>
        </is>
      </c>
      <c r="F694" s="152" t="inlineStr">
        <is>
          <t>Security Engineer</t>
        </is>
      </c>
      <c r="G694" s="113" t="inlineStr">
        <is>
          <t>India Sales</t>
        </is>
      </c>
      <c r="H694" s="113" t="inlineStr">
        <is>
          <t>Sundar Balasubramanian</t>
        </is>
      </c>
      <c r="I694" s="113" t="inlineStr">
        <is>
          <t>Sundar Balasubramanian</t>
        </is>
      </c>
      <c r="J694" s="114" t="inlineStr">
        <is>
          <t>Sharat Sinha</t>
        </is>
      </c>
      <c r="K694" s="114" t="inlineStr">
        <is>
          <t>Sharat Sinha</t>
        </is>
      </c>
      <c r="L694" s="113" t="inlineStr">
        <is>
          <t>APAC Sales</t>
        </is>
      </c>
      <c r="M694" s="115" t="n">
        <v>1</v>
      </c>
      <c r="N694" s="151">
        <f>LEFT(CA694,3)</f>
        <v/>
      </c>
      <c r="O694" s="216" t="n">
        <v>42439</v>
      </c>
      <c r="P694" s="118">
        <f>($D$5-O694)/365</f>
        <v/>
      </c>
      <c r="Q694" s="119">
        <f>Q694</f>
        <v/>
      </c>
      <c r="R694" s="52" t="n"/>
      <c r="S694" s="120" t="inlineStr">
        <is>
          <t>India</t>
        </is>
      </c>
      <c r="T694" s="120" t="inlineStr">
        <is>
          <t>INR</t>
        </is>
      </c>
      <c r="U694" s="120" t="n">
        <v>4072000</v>
      </c>
      <c r="V694" s="120" t="n">
        <v>745754.5454545454</v>
      </c>
      <c r="W694" s="120" t="n"/>
      <c r="X694" s="120">
        <f>W694+V694+U694</f>
        <v/>
      </c>
      <c r="Y694" s="121" t="n"/>
      <c r="Z694" s="121" t="n"/>
      <c r="AA694" s="122" t="n"/>
      <c r="AB694" s="122" t="n"/>
      <c r="AC694" s="122" t="n"/>
      <c r="AD694" s="123">
        <f>AC694+AB694+AA694</f>
        <v/>
      </c>
      <c r="AE694" s="124">
        <f>IFERROR(AD694/X694-1,"")</f>
        <v/>
      </c>
      <c r="AF694" s="217">
        <f>IF(LOWER(T694)="ILS",12,1)*X694/VLOOKUP($T694,CPC_USDConversion_xlTbl[[Currency2]:[Units/1 USD]],2,FALSE)</f>
        <v/>
      </c>
      <c r="AG694" s="217">
        <f>IF(LOWER(T694)="ILS",12,1)*AD694/VLOOKUP($T694,CPC_USDConversion_xlTbl[[Currency2]:[Units/1 USD]],2,FALSE)</f>
        <v/>
      </c>
      <c r="AH694" s="126">
        <f>AF694/VLOOKUP($S694,'CP$'!$B$5:$D$74,2,FALSE)</f>
        <v/>
      </c>
      <c r="AI694" s="126">
        <f>AG694/VLOOKUP($S694,'CP$'!$B$5:$D$74,2,FALSE)</f>
        <v/>
      </c>
      <c r="AJ694" s="52" t="n"/>
      <c r="AK694" s="127" t="inlineStr">
        <is>
          <t>Sales Variable</t>
        </is>
      </c>
      <c r="AL694" s="218" t="n"/>
      <c r="AM694" s="129" t="n"/>
      <c r="AN694" s="121" t="n"/>
      <c r="AO694" s="130" t="n"/>
      <c r="AP694" s="131">
        <f>IFERROR(AO694/AM694,"")</f>
        <v/>
      </c>
      <c r="AQ694" s="219">
        <f>AO694*CC694</f>
        <v/>
      </c>
      <c r="AR694" s="219" t="n"/>
      <c r="AS694" s="220">
        <f>AQ694-AR694</f>
        <v/>
      </c>
      <c r="AT694" s="217">
        <f>AS694/VLOOKUP($T694,'USD Converstion'!$C$7:$D$174,2,FALSE)</f>
        <v/>
      </c>
      <c r="AU694" s="52" t="n"/>
      <c r="AV694" s="221" t="n">
        <v>43615</v>
      </c>
      <c r="AW694" s="222" t="n">
        <v>19547.55339805825</v>
      </c>
      <c r="AX694" s="222" t="n"/>
      <c r="AY694" s="223" t="n"/>
      <c r="AZ694" s="52" t="n"/>
      <c r="BA694" s="137" t="n"/>
      <c r="BB694" s="138" t="inlineStr">
        <is>
          <t xml:space="preserve"> </t>
        </is>
      </c>
      <c r="BC694" s="52" t="n"/>
      <c r="BD694" s="219" t="n">
        <v>3250000</v>
      </c>
      <c r="BE694" s="219" t="n">
        <v>820000</v>
      </c>
      <c r="BF694" s="219" t="n"/>
      <c r="BG694" s="120">
        <f>BF694+BE694+BD694</f>
        <v/>
      </c>
      <c r="BH694" s="217">
        <f>IF(LOWER(T694)="ILS",12,1)*BG694/VLOOKUP($T694,CPC_USDConversion_xlTbl[[Currency2]:[Units/1 USD]],2,FALSE)</f>
        <v/>
      </c>
      <c r="BI694" s="224">
        <f>BH694/VLOOKUP($S694,'CP$'!$B$5:$D$74,2,FALSE)</f>
        <v/>
      </c>
      <c r="BJ694" s="140" t="n">
        <v>3500000</v>
      </c>
      <c r="BK694" s="140" t="n">
        <v>6000000</v>
      </c>
      <c r="BL694" s="141">
        <f>IFERROR(U694/X694,"")</f>
        <v/>
      </c>
      <c r="BM694" s="141">
        <f>IFERROR(V694/X694,"")</f>
        <v/>
      </c>
      <c r="BN694" s="141">
        <f>IFERROR(W694/X694,"")</f>
        <v/>
      </c>
      <c r="BO694" s="141">
        <f>IFERROR(AA694/AD694,"")</f>
        <v/>
      </c>
      <c r="BP694" s="141">
        <f>IFERROR(AB694/AD694,"")</f>
        <v/>
      </c>
      <c r="BQ694" s="141">
        <f>IFERROR(AC694/AD694,"")</f>
        <v/>
      </c>
      <c r="BR694" s="119" t="n">
        <v>4</v>
      </c>
      <c r="BS694" s="119" t="n">
        <v>2</v>
      </c>
      <c r="BT694" s="119" t="n">
        <v>3</v>
      </c>
      <c r="BU694" s="119" t="n"/>
      <c r="BV694" s="119" t="n"/>
      <c r="BW694" s="119" t="n"/>
      <c r="BX694" s="119" t="n"/>
      <c r="BY694" s="119" t="n"/>
      <c r="BZ694" s="119" t="inlineStr">
        <is>
          <t>Employee</t>
        </is>
      </c>
      <c r="CA694" s="142" t="inlineStr">
        <is>
          <t>E41P</t>
        </is>
      </c>
      <c r="CB694" s="131" t="n">
        <v>1</v>
      </c>
      <c r="CC694" s="143">
        <f>IF(P694&gt;1,1,P694)*CB694</f>
        <v/>
      </c>
      <c r="CD694" s="143" t="n"/>
      <c r="CE694" s="222" t="n">
        <v>31127.2</v>
      </c>
      <c r="CF694" s="86" t="n"/>
      <c r="CG694" s="219" t="n">
        <v>3970931.707317073</v>
      </c>
      <c r="CH694" s="217">
        <f>IF(LOWER(T694)="ILS",12,1)*CG694/VLOOKUP($T694,CPC_USDConversion_xlTbl[[Currency2]:[Units/1 USD]],2,FALSE)</f>
        <v/>
      </c>
      <c r="CI694" s="225">
        <f>AF694</f>
        <v/>
      </c>
      <c r="CJ694" s="225">
        <f>IFERROR(CI694-CH694,"")</f>
        <v/>
      </c>
      <c r="CK694" s="140">
        <f>ROUND(AN694*CC694,-2)</f>
        <v/>
      </c>
      <c r="CL694" s="217">
        <f>CK694/VLOOKUP($T694,'USD Converstion'!$C$7:$D$174,2,FALSE)</f>
        <v/>
      </c>
      <c r="CM694" s="145">
        <f>IF(AD694&gt;X694,1,0)</f>
        <v/>
      </c>
      <c r="CN694" s="225">
        <f>IF(CM694&gt;0,AG694,0)</f>
        <v/>
      </c>
      <c r="CO694" s="225">
        <f>IF(CM694=0,0,AF694)</f>
        <v/>
      </c>
      <c r="CP694" s="146" t="n">
        <v>0</v>
      </c>
      <c r="CQ694" s="147" t="inlineStr">
        <is>
          <t>Regular</t>
        </is>
      </c>
      <c r="CR694" s="225">
        <f>AM694/VLOOKUP(T694,'USD Converstion'!$C$7:$D$174,2,FALSE)</f>
        <v/>
      </c>
      <c r="CS694" s="226">
        <f>AT694</f>
        <v/>
      </c>
      <c r="CT694" s="222" t="n">
        <v>0</v>
      </c>
      <c r="CU694" s="227" t="n"/>
      <c r="CV694" s="145">
        <f>IF(AX694&gt;0,1,0)</f>
        <v/>
      </c>
      <c r="CW694" s="145">
        <f>IF(AY694&gt;0,1,0)</f>
        <v/>
      </c>
      <c r="CX694" s="52" t="n">
        <v>0</v>
      </c>
      <c r="DM694">
        <f>IF(LOWER(T694)="ILS",12,1)*Y694/VLOOKUP($T694,CPC_USDConversion_xlTbl[[Currency2]:[Units/1 USD]],2,FALSE)</f>
        <v/>
      </c>
    </row>
    <row r="695">
      <c r="B695" s="113" t="n">
        <v>100715</v>
      </c>
      <c r="C695" s="113" t="n">
        <v>67952</v>
      </c>
      <c r="D695" s="113" t="n">
        <v>51129</v>
      </c>
      <c r="E695" s="114" t="inlineStr">
        <is>
          <t>Manish Gutt</t>
        </is>
      </c>
      <c r="F695" s="152" t="inlineStr">
        <is>
          <t>Channel Manager, West India</t>
        </is>
      </c>
      <c r="G695" s="113" t="inlineStr">
        <is>
          <t>India Sales</t>
        </is>
      </c>
      <c r="H695" s="113" t="inlineStr">
        <is>
          <t>Sundar Balasubramanian</t>
        </is>
      </c>
      <c r="I695" s="113" t="inlineStr">
        <is>
          <t>Sundar Balasubramanian</t>
        </is>
      </c>
      <c r="J695" s="114" t="inlineStr">
        <is>
          <t>Sharat Sinha</t>
        </is>
      </c>
      <c r="K695" s="114" t="inlineStr">
        <is>
          <t>Sharat Sinha</t>
        </is>
      </c>
      <c r="L695" s="113" t="inlineStr">
        <is>
          <t>APAC Sales</t>
        </is>
      </c>
      <c r="M695" s="115" t="n">
        <v>1</v>
      </c>
      <c r="N695" s="151">
        <f>LEFT(CA695,3)</f>
        <v/>
      </c>
      <c r="O695" s="216" t="n">
        <v>43201</v>
      </c>
      <c r="P695" s="118">
        <f>($D$5-O695)/365</f>
        <v/>
      </c>
      <c r="Q695" s="119">
        <f>Q695</f>
        <v/>
      </c>
      <c r="R695" s="52" t="n"/>
      <c r="S695" s="120" t="inlineStr">
        <is>
          <t>India</t>
        </is>
      </c>
      <c r="T695" s="120" t="inlineStr">
        <is>
          <t>INR</t>
        </is>
      </c>
      <c r="U695" s="120" t="n">
        <v>2193500</v>
      </c>
      <c r="V695" s="120" t="n">
        <v>1059209.090909091</v>
      </c>
      <c r="W695" s="120" t="n"/>
      <c r="X695" s="120">
        <f>W695+V695+U695</f>
        <v/>
      </c>
      <c r="Y695" s="121" t="n"/>
      <c r="Z695" s="121" t="n"/>
      <c r="AA695" s="122" t="n"/>
      <c r="AB695" s="122" t="n"/>
      <c r="AC695" s="122" t="n"/>
      <c r="AD695" s="123">
        <f>AC695+AB695+AA695</f>
        <v/>
      </c>
      <c r="AE695" s="124">
        <f>IFERROR(AD695/X695-1,"")</f>
        <v/>
      </c>
      <c r="AF695" s="217">
        <f>IF(LOWER(T695)="ILS",12,1)*X695/VLOOKUP($T695,CPC_USDConversion_xlTbl[[Currency2]:[Units/1 USD]],2,FALSE)</f>
        <v/>
      </c>
      <c r="AG695" s="217">
        <f>IF(LOWER(T695)="ILS",12,1)*AD695/VLOOKUP($T695,CPC_USDConversion_xlTbl[[Currency2]:[Units/1 USD]],2,FALSE)</f>
        <v/>
      </c>
      <c r="AH695" s="126">
        <f>AF695/VLOOKUP($S695,'CP$'!$B$5:$D$74,2,FALSE)</f>
        <v/>
      </c>
      <c r="AI695" s="126">
        <f>AG695/VLOOKUP($S695,'CP$'!$B$5:$D$74,2,FALSE)</f>
        <v/>
      </c>
      <c r="AJ695" s="52" t="n"/>
      <c r="AK695" s="127" t="inlineStr">
        <is>
          <t>Sales Variable</t>
        </is>
      </c>
      <c r="AL695" s="218" t="n"/>
      <c r="AM695" s="129" t="n"/>
      <c r="AN695" s="121" t="n"/>
      <c r="AO695" s="130" t="n"/>
      <c r="AP695" s="131">
        <f>IFERROR(AO695/AM695,"")</f>
        <v/>
      </c>
      <c r="AQ695" s="219">
        <f>AO695*CC695</f>
        <v/>
      </c>
      <c r="AR695" s="219" t="n"/>
      <c r="AS695" s="220">
        <f>AQ695-AR695</f>
        <v/>
      </c>
      <c r="AT695" s="217">
        <f>AS695/VLOOKUP($T695,'USD Converstion'!$C$7:$D$174,2,FALSE)</f>
        <v/>
      </c>
      <c r="AU695" s="52" t="n"/>
      <c r="AV695" s="221" t="n"/>
      <c r="AW695" s="222" t="n"/>
      <c r="AX695" s="222" t="n"/>
      <c r="AY695" s="223" t="n"/>
      <c r="AZ695" s="52" t="n"/>
      <c r="BA695" s="137" t="n"/>
      <c r="BB695" s="138" t="inlineStr">
        <is>
          <t xml:space="preserve"> </t>
        </is>
      </c>
      <c r="BC695" s="52" t="n"/>
      <c r="BD695" s="219" t="n">
        <v>1680000</v>
      </c>
      <c r="BE695" s="219" t="n">
        <v>1120000</v>
      </c>
      <c r="BF695" s="219" t="n"/>
      <c r="BG695" s="120">
        <f>BF695+BE695+BD695</f>
        <v/>
      </c>
      <c r="BH695" s="217">
        <f>IF(LOWER(T695)="ILS",12,1)*BG695/VLOOKUP($T695,CPC_USDConversion_xlTbl[[Currency2]:[Units/1 USD]],2,FALSE)</f>
        <v/>
      </c>
      <c r="BI695" s="224">
        <f>BH695/VLOOKUP($S695,'CP$'!$B$5:$D$74,2,FALSE)</f>
        <v/>
      </c>
      <c r="BJ695" s="140" t="n">
        <v>2000000</v>
      </c>
      <c r="BK695" s="140" t="n">
        <v>3700000</v>
      </c>
      <c r="BL695" s="141">
        <f>IFERROR(U695/X695,"")</f>
        <v/>
      </c>
      <c r="BM695" s="141">
        <f>IFERROR(V695/X695,"")</f>
        <v/>
      </c>
      <c r="BN695" s="141">
        <f>IFERROR(W695/X695,"")</f>
        <v/>
      </c>
      <c r="BO695" s="141">
        <f>IFERROR(AA695/AD695,"")</f>
        <v/>
      </c>
      <c r="BP695" s="141">
        <f>IFERROR(AB695/AD695,"")</f>
        <v/>
      </c>
      <c r="BQ695" s="141">
        <f>IFERROR(AC695/AD695,"")</f>
        <v/>
      </c>
      <c r="BR695" s="119" t="n">
        <v>2</v>
      </c>
      <c r="BS695" s="119" t="n">
        <v>3</v>
      </c>
      <c r="BT695" s="119" t="n">
        <v>3</v>
      </c>
      <c r="BU695" s="119" t="n"/>
      <c r="BV695" s="119" t="n"/>
      <c r="BW695" s="119" t="n"/>
      <c r="BX695" s="119" t="n"/>
      <c r="BY695" s="119" t="n"/>
      <c r="BZ695" s="119" t="inlineStr">
        <is>
          <t>Employee</t>
        </is>
      </c>
      <c r="CA695" s="142" t="inlineStr">
        <is>
          <t>S51P</t>
        </is>
      </c>
      <c r="CB695" s="131" t="n">
        <v>1</v>
      </c>
      <c r="CC695" s="143">
        <f>IF(P695&gt;1,1,P695)*CB695</f>
        <v/>
      </c>
      <c r="CD695" s="143" t="n"/>
      <c r="CE695" s="222" t="n"/>
      <c r="CF695" s="86" t="n"/>
      <c r="CG695" s="219" t="n">
        <v>2841175.609756098</v>
      </c>
      <c r="CH695" s="217">
        <f>IF(LOWER(T695)="ILS",12,1)*CG695/VLOOKUP($T695,CPC_USDConversion_xlTbl[[Currency2]:[Units/1 USD]],2,FALSE)</f>
        <v/>
      </c>
      <c r="CI695" s="225">
        <f>AF695</f>
        <v/>
      </c>
      <c r="CJ695" s="225">
        <f>IFERROR(CI695-CH695,"")</f>
        <v/>
      </c>
      <c r="CK695" s="140">
        <f>ROUND(AN695*CC695,-2)</f>
        <v/>
      </c>
      <c r="CL695" s="217">
        <f>CK695/VLOOKUP($T695,'USD Converstion'!$C$7:$D$174,2,FALSE)</f>
        <v/>
      </c>
      <c r="CM695" s="145">
        <f>IF(AD695&gt;X695,1,0)</f>
        <v/>
      </c>
      <c r="CN695" s="225">
        <f>IF(CM695&gt;0,AG695,0)</f>
        <v/>
      </c>
      <c r="CO695" s="225">
        <f>IF(CM695=0,0,AF695)</f>
        <v/>
      </c>
      <c r="CP695" s="146" t="n">
        <v>0</v>
      </c>
      <c r="CQ695" s="147" t="inlineStr">
        <is>
          <t>Regular</t>
        </is>
      </c>
      <c r="CR695" s="225">
        <f>AM695/VLOOKUP(T695,'USD Converstion'!$C$7:$D$174,2,FALSE)</f>
        <v/>
      </c>
      <c r="CS695" s="226">
        <f>AT695</f>
        <v/>
      </c>
      <c r="CT695" s="222" t="n">
        <v>0</v>
      </c>
      <c r="CU695" s="227" t="n"/>
      <c r="CV695" s="145">
        <f>IF(AX695&gt;0,1,0)</f>
        <v/>
      </c>
      <c r="CW695" s="145">
        <f>IF(AY695&gt;0,1,0)</f>
        <v/>
      </c>
      <c r="CX695" s="52" t="n">
        <v>0</v>
      </c>
      <c r="DM695">
        <f>IF(LOWER(T695)="ILS",12,1)*Y695/VLOOKUP($T695,CPC_USDConversion_xlTbl[[Currency2]:[Units/1 USD]],2,FALSE)</f>
        <v/>
      </c>
    </row>
    <row r="696">
      <c r="B696" s="113" t="n">
        <v>107981</v>
      </c>
      <c r="C696" s="113" t="n">
        <v>81234</v>
      </c>
      <c r="D696" s="113" t="n">
        <v>84706</v>
      </c>
      <c r="E696" s="114" t="inlineStr">
        <is>
          <t>Mohammad Shoaib</t>
        </is>
      </c>
      <c r="F696" s="152" t="inlineStr">
        <is>
          <t>Security Engineer</t>
        </is>
      </c>
      <c r="G696" s="113" t="inlineStr">
        <is>
          <t>India Sales</t>
        </is>
      </c>
      <c r="H696" s="113" t="inlineStr">
        <is>
          <t>Sundar Balasubramanian</t>
        </is>
      </c>
      <c r="I696" s="113" t="inlineStr">
        <is>
          <t>Sundar Balasubramanian</t>
        </is>
      </c>
      <c r="J696" s="114" t="inlineStr">
        <is>
          <t>Sharat Sinha</t>
        </is>
      </c>
      <c r="K696" s="114" t="inlineStr">
        <is>
          <t>Sharat Sinha</t>
        </is>
      </c>
      <c r="L696" s="113" t="inlineStr">
        <is>
          <t>APAC Sales</t>
        </is>
      </c>
      <c r="M696" s="115" t="n">
        <v>1</v>
      </c>
      <c r="N696" s="151">
        <f>LEFT(CA696,3)</f>
        <v/>
      </c>
      <c r="O696" s="216" t="n">
        <v>43570</v>
      </c>
      <c r="P696" s="118">
        <f>($D$5-O696)/365</f>
        <v/>
      </c>
      <c r="Q696" s="119">
        <f>Q696</f>
        <v/>
      </c>
      <c r="R696" s="52" t="n"/>
      <c r="S696" s="120" t="inlineStr">
        <is>
          <t>India</t>
        </is>
      </c>
      <c r="T696" s="120" t="inlineStr">
        <is>
          <t>INR</t>
        </is>
      </c>
      <c r="U696" s="120" t="n">
        <v>2209500</v>
      </c>
      <c r="V696" s="120" t="n">
        <v>400299.9999999999</v>
      </c>
      <c r="W696" s="120" t="n"/>
      <c r="X696" s="120">
        <f>W696+V696+U696</f>
        <v/>
      </c>
      <c r="Y696" s="121" t="n"/>
      <c r="Z696" s="121" t="n"/>
      <c r="AA696" s="122" t="n"/>
      <c r="AB696" s="122" t="n"/>
      <c r="AC696" s="122" t="n"/>
      <c r="AD696" s="123">
        <f>AC696+AB696+AA696</f>
        <v/>
      </c>
      <c r="AE696" s="124">
        <f>IFERROR(AD696/X696-1,"")</f>
        <v/>
      </c>
      <c r="AF696" s="217">
        <f>IF(LOWER(T696)="ILS",12,1)*X696/VLOOKUP($T696,CPC_USDConversion_xlTbl[[Currency2]:[Units/1 USD]],2,FALSE)</f>
        <v/>
      </c>
      <c r="AG696" s="217">
        <f>IF(LOWER(T696)="ILS",12,1)*AD696/VLOOKUP($T696,CPC_USDConversion_xlTbl[[Currency2]:[Units/1 USD]],2,FALSE)</f>
        <v/>
      </c>
      <c r="AH696" s="126">
        <f>AF696/VLOOKUP($S696,'CP$'!$B$5:$D$74,2,FALSE)</f>
        <v/>
      </c>
      <c r="AI696" s="126">
        <f>AG696/VLOOKUP($S696,'CP$'!$B$5:$D$74,2,FALSE)</f>
        <v/>
      </c>
      <c r="AJ696" s="52" t="n"/>
      <c r="AK696" s="127" t="inlineStr">
        <is>
          <t>Sales Variable</t>
        </is>
      </c>
      <c r="AL696" s="218" t="n"/>
      <c r="AM696" s="129" t="n"/>
      <c r="AN696" s="121" t="n"/>
      <c r="AO696" s="130" t="n"/>
      <c r="AP696" s="131">
        <f>IFERROR(AO696/AM696,"")</f>
        <v/>
      </c>
      <c r="AQ696" s="219">
        <f>AO696*CC696</f>
        <v/>
      </c>
      <c r="AR696" s="219" t="n"/>
      <c r="AS696" s="220">
        <f>AQ696-AR696</f>
        <v/>
      </c>
      <c r="AT696" s="217">
        <f>AS696/VLOOKUP($T696,'USD Converstion'!$C$7:$D$174,2,FALSE)</f>
        <v/>
      </c>
      <c r="AU696" s="52" t="n"/>
      <c r="AV696" s="221" t="n"/>
      <c r="AW696" s="222" t="n"/>
      <c r="AX696" s="222" t="n"/>
      <c r="AY696" s="223" t="n"/>
      <c r="AZ696" s="52" t="n"/>
      <c r="BA696" s="137" t="n"/>
      <c r="BB696" s="138" t="inlineStr">
        <is>
          <t xml:space="preserve"> </t>
        </is>
      </c>
      <c r="BC696" s="52" t="n"/>
      <c r="BD696" s="219" t="n">
        <v>1760000</v>
      </c>
      <c r="BE696" s="219" t="n">
        <v>440000</v>
      </c>
      <c r="BF696" s="219" t="n"/>
      <c r="BG696" s="120">
        <f>BF696+BE696+BD696</f>
        <v/>
      </c>
      <c r="BH696" s="217">
        <f>IF(LOWER(T696)="ILS",12,1)*BG696/VLOOKUP($T696,CPC_USDConversion_xlTbl[[Currency2]:[Units/1 USD]],2,FALSE)</f>
        <v/>
      </c>
      <c r="BI696" s="224">
        <f>BH696/VLOOKUP($S696,'CP$'!$B$5:$D$74,2,FALSE)</f>
        <v/>
      </c>
      <c r="BJ696" s="140" t="n">
        <v>1500000</v>
      </c>
      <c r="BK696" s="140" t="n">
        <v>3500000</v>
      </c>
      <c r="BL696" s="141">
        <f>IFERROR(U696/X696,"")</f>
        <v/>
      </c>
      <c r="BM696" s="141">
        <f>IFERROR(V696/X696,"")</f>
        <v/>
      </c>
      <c r="BN696" s="141">
        <f>IFERROR(W696/X696,"")</f>
        <v/>
      </c>
      <c r="BO696" s="141">
        <f>IFERROR(AA696/AD696,"")</f>
        <v/>
      </c>
      <c r="BP696" s="141">
        <f>IFERROR(AB696/AD696,"")</f>
        <v/>
      </c>
      <c r="BQ696" s="141">
        <f>IFERROR(AC696/AD696,"")</f>
        <v/>
      </c>
      <c r="BR696" s="119" t="n">
        <v>2</v>
      </c>
      <c r="BS696" s="119" t="n">
        <v>2</v>
      </c>
      <c r="BT696" s="119" t="n">
        <v>3</v>
      </c>
      <c r="BU696" s="119" t="n"/>
      <c r="BV696" s="119" t="n"/>
      <c r="BW696" s="119" t="n"/>
      <c r="BX696" s="119" t="n"/>
      <c r="BY696" s="119" t="n"/>
      <c r="BZ696" s="119" t="inlineStr">
        <is>
          <t>Employee</t>
        </is>
      </c>
      <c r="CA696" s="142" t="inlineStr">
        <is>
          <t>E51P</t>
        </is>
      </c>
      <c r="CB696" s="131" t="n">
        <v>1</v>
      </c>
      <c r="CC696" s="143">
        <f>IF(P696&gt;1,1,P696)*CB696</f>
        <v/>
      </c>
      <c r="CD696" s="143" t="n"/>
      <c r="CE696" s="222" t="n"/>
      <c r="CF696" s="86" t="n"/>
      <c r="CG696" s="219" t="n">
        <v>2146541.463414634</v>
      </c>
      <c r="CH696" s="217">
        <f>IF(LOWER(T696)="ILS",12,1)*CG696/VLOOKUP($T696,CPC_USDConversion_xlTbl[[Currency2]:[Units/1 USD]],2,FALSE)</f>
        <v/>
      </c>
      <c r="CI696" s="225">
        <f>AF696</f>
        <v/>
      </c>
      <c r="CJ696" s="225">
        <f>IFERROR(CI696-CH696,"")</f>
        <v/>
      </c>
      <c r="CK696" s="140">
        <f>ROUND(AN696*CC696,-2)</f>
        <v/>
      </c>
      <c r="CL696" s="217">
        <f>CK696/VLOOKUP($T696,'USD Converstion'!$C$7:$D$174,2,FALSE)</f>
        <v/>
      </c>
      <c r="CM696" s="145">
        <f>IF(AD696&gt;X696,1,0)</f>
        <v/>
      </c>
      <c r="CN696" s="225">
        <f>IF(CM696&gt;0,AG696,0)</f>
        <v/>
      </c>
      <c r="CO696" s="225">
        <f>IF(CM696=0,0,AF696)</f>
        <v/>
      </c>
      <c r="CP696" s="146" t="n">
        <v>0</v>
      </c>
      <c r="CQ696" s="147" t="inlineStr">
        <is>
          <t>Regular</t>
        </is>
      </c>
      <c r="CR696" s="225">
        <f>AM696/VLOOKUP(T696,'USD Converstion'!$C$7:$D$174,2,FALSE)</f>
        <v/>
      </c>
      <c r="CS696" s="226">
        <f>AT696</f>
        <v/>
      </c>
      <c r="CT696" s="222" t="n">
        <v>0</v>
      </c>
      <c r="CU696" s="227" t="n"/>
      <c r="CV696" s="145">
        <f>IF(AX696&gt;0,1,0)</f>
        <v/>
      </c>
      <c r="CW696" s="145">
        <f>IF(AY696&gt;0,1,0)</f>
        <v/>
      </c>
      <c r="CX696" s="52" t="n">
        <v>0</v>
      </c>
      <c r="DM696">
        <f>IF(LOWER(T696)="ILS",12,1)*Y696/VLOOKUP($T696,CPC_USDConversion_xlTbl[[Currency2]:[Units/1 USD]],2,FALSE)</f>
        <v/>
      </c>
    </row>
    <row r="697">
      <c r="B697" s="113" t="n">
        <v>122675</v>
      </c>
      <c r="C697" s="113" t="n">
        <v>39217</v>
      </c>
      <c r="D697" s="113" t="n">
        <v>39879</v>
      </c>
      <c r="E697" s="114" t="inlineStr">
        <is>
          <t>Nathan Sundram</t>
        </is>
      </c>
      <c r="F697" s="152" t="inlineStr">
        <is>
          <t>Account Manager</t>
        </is>
      </c>
      <c r="G697" s="113" t="inlineStr">
        <is>
          <t>India Sales</t>
        </is>
      </c>
      <c r="H697" s="113" t="inlineStr">
        <is>
          <t>Sundar Balasubramanian</t>
        </is>
      </c>
      <c r="I697" s="113" t="inlineStr">
        <is>
          <t>Sundar Balasubramanian</t>
        </is>
      </c>
      <c r="J697" s="114" t="inlineStr">
        <is>
          <t>Sharat Sinha</t>
        </is>
      </c>
      <c r="K697" s="114" t="inlineStr">
        <is>
          <t>Sharat Sinha</t>
        </is>
      </c>
      <c r="L697" s="113" t="inlineStr">
        <is>
          <t>APAC Sales</t>
        </is>
      </c>
      <c r="M697" s="115" t="n">
        <v>1</v>
      </c>
      <c r="N697" s="151">
        <f>LEFT(CA697,3)</f>
        <v/>
      </c>
      <c r="O697" s="216" t="n">
        <v>44084</v>
      </c>
      <c r="P697" s="118">
        <f>($D$5-O697)/365</f>
        <v/>
      </c>
      <c r="Q697" s="119">
        <f>Q697</f>
        <v/>
      </c>
      <c r="R697" s="52" t="n"/>
      <c r="S697" s="120" t="inlineStr">
        <is>
          <t>India</t>
        </is>
      </c>
      <c r="T697" s="120" t="inlineStr">
        <is>
          <t>INR</t>
        </is>
      </c>
      <c r="U697" s="120" t="n">
        <v>4634500</v>
      </c>
      <c r="V697" s="120" t="n">
        <v>2245754.545454545</v>
      </c>
      <c r="W697" s="120" t="n"/>
      <c r="X697" s="120">
        <f>W697+V697+U697</f>
        <v/>
      </c>
      <c r="Y697" s="121" t="n"/>
      <c r="Z697" s="121" t="n"/>
      <c r="AA697" s="122" t="n"/>
      <c r="AB697" s="122" t="n"/>
      <c r="AC697" s="122" t="n"/>
      <c r="AD697" s="123">
        <f>AC697+AB697+AA697</f>
        <v/>
      </c>
      <c r="AE697" s="124">
        <f>IFERROR(AD697/X697-1,"")</f>
        <v/>
      </c>
      <c r="AF697" s="217">
        <f>IF(LOWER(T697)="ILS",12,1)*X697/VLOOKUP($T697,CPC_USDConversion_xlTbl[[Currency2]:[Units/1 USD]],2,FALSE)</f>
        <v/>
      </c>
      <c r="AG697" s="217">
        <f>IF(LOWER(T697)="ILS",12,1)*AD697/VLOOKUP($T697,CPC_USDConversion_xlTbl[[Currency2]:[Units/1 USD]],2,FALSE)</f>
        <v/>
      </c>
      <c r="AH697" s="126">
        <f>AF697/VLOOKUP($S697,'CP$'!$B$5:$D$74,2,FALSE)</f>
        <v/>
      </c>
      <c r="AI697" s="126">
        <f>AG697/VLOOKUP($S697,'CP$'!$B$5:$D$74,2,FALSE)</f>
        <v/>
      </c>
      <c r="AJ697" s="52" t="n"/>
      <c r="AK697" s="127" t="inlineStr">
        <is>
          <t>Sales Variable</t>
        </is>
      </c>
      <c r="AL697" s="218" t="n"/>
      <c r="AM697" s="129" t="n"/>
      <c r="AN697" s="121" t="n"/>
      <c r="AO697" s="130" t="n"/>
      <c r="AP697" s="131">
        <f>IFERROR(AO697/AM697,"")</f>
        <v/>
      </c>
      <c r="AQ697" s="219">
        <f>AO697*CC697</f>
        <v/>
      </c>
      <c r="AR697" s="219" t="n"/>
      <c r="AS697" s="220">
        <f>AQ697-AR697</f>
        <v/>
      </c>
      <c r="AT697" s="217">
        <f>AS697/VLOOKUP($T697,'USD Converstion'!$C$7:$D$174,2,FALSE)</f>
        <v/>
      </c>
      <c r="AU697" s="52" t="n"/>
      <c r="AV697" s="221" t="n">
        <v>44110</v>
      </c>
      <c r="AW697" s="222" t="n">
        <v>24411</v>
      </c>
      <c r="AX697" s="222" t="n"/>
      <c r="AY697" s="223" t="n"/>
      <c r="AZ697" s="52" t="n"/>
      <c r="BA697" s="137" t="n"/>
      <c r="BB697" s="138" t="inlineStr">
        <is>
          <t xml:space="preserve"> </t>
        </is>
      </c>
      <c r="BC697" s="52" t="n"/>
      <c r="BD697" s="219" t="n"/>
      <c r="BE697" s="219" t="n"/>
      <c r="BF697" s="219" t="n"/>
      <c r="BG697" s="120">
        <f>BF697+BE697+BD697</f>
        <v/>
      </c>
      <c r="BH697" s="217">
        <f>IF(LOWER(T697)="ILS",12,1)*BG697/VLOOKUP($T697,CPC_USDConversion_xlTbl[[Currency2]:[Units/1 USD]],2,FALSE)</f>
        <v/>
      </c>
      <c r="BI697" s="224">
        <f>BH697/VLOOKUP($S697,'CP$'!$B$5:$D$74,2,FALSE)</f>
        <v/>
      </c>
      <c r="BJ697" s="140" t="n">
        <v>4000000</v>
      </c>
      <c r="BK697" s="140" t="n">
        <v>7300000</v>
      </c>
      <c r="BL697" s="141">
        <f>IFERROR(U697/X697,"")</f>
        <v/>
      </c>
      <c r="BM697" s="141">
        <f>IFERROR(V697/X697,"")</f>
        <v/>
      </c>
      <c r="BN697" s="141">
        <f>IFERROR(W697/X697,"")</f>
        <v/>
      </c>
      <c r="BO697" s="141">
        <f>IFERROR(AA697/AD697,"")</f>
        <v/>
      </c>
      <c r="BP697" s="141">
        <f>IFERROR(AB697/AD697,"")</f>
        <v/>
      </c>
      <c r="BQ697" s="141">
        <f>IFERROR(AC697/AD697,"")</f>
        <v/>
      </c>
      <c r="BR697" s="119" t="n"/>
      <c r="BS697" s="119" t="n"/>
      <c r="BT697" s="119" t="n"/>
      <c r="BU697" s="119" t="n"/>
      <c r="BV697" s="119" t="n"/>
      <c r="BW697" s="119" t="n"/>
      <c r="BX697" s="119" t="n"/>
      <c r="BY697" s="119" t="n"/>
      <c r="BZ697" s="119" t="inlineStr">
        <is>
          <t>Employee</t>
        </is>
      </c>
      <c r="CA697" s="142" t="inlineStr">
        <is>
          <t>S43P</t>
        </is>
      </c>
      <c r="CB697" s="131" t="n">
        <v>1</v>
      </c>
      <c r="CC697" s="143">
        <f>IF(P697&gt;1,1,P697)*CB697</f>
        <v/>
      </c>
      <c r="CD697" s="143" t="n"/>
      <c r="CE697" s="222" t="n">
        <v>24662.32</v>
      </c>
      <c r="CF697" s="86" t="n"/>
      <c r="CG697" s="219" t="n">
        <v>6019712.195121951</v>
      </c>
      <c r="CH697" s="217">
        <f>IF(LOWER(T697)="ILS",12,1)*CG697/VLOOKUP($T697,CPC_USDConversion_xlTbl[[Currency2]:[Units/1 USD]],2,FALSE)</f>
        <v/>
      </c>
      <c r="CI697" s="225">
        <f>AF697</f>
        <v/>
      </c>
      <c r="CJ697" s="225">
        <f>IFERROR(CI697-CH697,"")</f>
        <v/>
      </c>
      <c r="CK697" s="140">
        <f>ROUND(AN697*CC697,-2)</f>
        <v/>
      </c>
      <c r="CL697" s="217">
        <f>CK697/VLOOKUP($T697,'USD Converstion'!$C$7:$D$174,2,FALSE)</f>
        <v/>
      </c>
      <c r="CM697" s="145">
        <f>IF(AD697&gt;X697,1,0)</f>
        <v/>
      </c>
      <c r="CN697" s="225">
        <f>IF(CM697&gt;0,AG697,0)</f>
        <v/>
      </c>
      <c r="CO697" s="225">
        <f>IF(CM697=0,0,AF697)</f>
        <v/>
      </c>
      <c r="CP697" s="146" t="n">
        <v>0</v>
      </c>
      <c r="CQ697" s="147" t="inlineStr">
        <is>
          <t>Regular</t>
        </is>
      </c>
      <c r="CR697" s="225">
        <f>AM697/VLOOKUP(T697,'USD Converstion'!$C$7:$D$174,2,FALSE)</f>
        <v/>
      </c>
      <c r="CS697" s="226">
        <f>AT697</f>
        <v/>
      </c>
      <c r="CT697" s="222" t="n">
        <v>0</v>
      </c>
      <c r="CU697" s="227" t="n"/>
      <c r="CV697" s="145">
        <f>IF(AX697&gt;0,1,0)</f>
        <v/>
      </c>
      <c r="CW697" s="145">
        <f>IF(AY697&gt;0,1,0)</f>
        <v/>
      </c>
      <c r="CX697" s="52" t="n">
        <v>0</v>
      </c>
      <c r="DM697">
        <f>IF(LOWER(T697)="ILS",12,1)*Y697/VLOOKUP($T697,CPC_USDConversion_xlTbl[[Currency2]:[Units/1 USD]],2,FALSE)</f>
        <v/>
      </c>
    </row>
    <row r="698">
      <c r="B698" s="113" t="n">
        <v>108561</v>
      </c>
      <c r="C698" s="113" t="n">
        <v>62790</v>
      </c>
      <c r="D698" s="113" t="n">
        <v>46941</v>
      </c>
      <c r="E698" s="114" t="inlineStr">
        <is>
          <t>Prakash Bell</t>
        </is>
      </c>
      <c r="F698" s="152" t="inlineStr">
        <is>
          <t>Manager - Security Engineers, India</t>
        </is>
      </c>
      <c r="G698" s="113" t="inlineStr">
        <is>
          <t>India Sales</t>
        </is>
      </c>
      <c r="H698" s="113" t="inlineStr">
        <is>
          <t>Sundar Balasubramanian</t>
        </is>
      </c>
      <c r="I698" s="113" t="inlineStr">
        <is>
          <t>Sundar Balasubramanian</t>
        </is>
      </c>
      <c r="J698" s="114" t="inlineStr">
        <is>
          <t>Sharat Sinha</t>
        </is>
      </c>
      <c r="K698" s="114" t="inlineStr">
        <is>
          <t>Sharat Sinha</t>
        </is>
      </c>
      <c r="L698" s="113" t="inlineStr">
        <is>
          <t>APAC Sales</t>
        </is>
      </c>
      <c r="M698" s="115" t="n">
        <v>1</v>
      </c>
      <c r="N698" s="151">
        <f>LEFT(CA698,3)</f>
        <v/>
      </c>
      <c r="O698" s="216" t="n">
        <v>44053</v>
      </c>
      <c r="P698" s="118">
        <f>($D$5-O698)/365</f>
        <v/>
      </c>
      <c r="Q698" s="119">
        <f>Q698</f>
        <v/>
      </c>
      <c r="R698" s="52" t="n"/>
      <c r="S698" s="120" t="inlineStr">
        <is>
          <t>India</t>
        </is>
      </c>
      <c r="T698" s="120" t="inlineStr">
        <is>
          <t>INR</t>
        </is>
      </c>
      <c r="U698" s="120" t="n">
        <v>7447000</v>
      </c>
      <c r="V698" s="120" t="n">
        <v>2318481.818181818</v>
      </c>
      <c r="W698" s="120" t="n"/>
      <c r="X698" s="120">
        <f>W698+V698+U698</f>
        <v/>
      </c>
      <c r="Y698" s="121" t="n"/>
      <c r="Z698" s="121" t="n"/>
      <c r="AA698" s="122" t="n"/>
      <c r="AB698" s="122" t="n"/>
      <c r="AC698" s="122" t="n"/>
      <c r="AD698" s="123">
        <f>AC698+AB698+AA698</f>
        <v/>
      </c>
      <c r="AE698" s="124">
        <f>IFERROR(AD698/X698-1,"")</f>
        <v/>
      </c>
      <c r="AF698" s="217">
        <f>IF(LOWER(T698)="ILS",12,1)*X698/VLOOKUP($T698,CPC_USDConversion_xlTbl[[Currency2]:[Units/1 USD]],2,FALSE)</f>
        <v/>
      </c>
      <c r="AG698" s="217">
        <f>IF(LOWER(T698)="ILS",12,1)*AD698/VLOOKUP($T698,CPC_USDConversion_xlTbl[[Currency2]:[Units/1 USD]],2,FALSE)</f>
        <v/>
      </c>
      <c r="AH698" s="126">
        <f>AF698/VLOOKUP($S698,'CP$'!$B$5:$D$74,2,FALSE)</f>
        <v/>
      </c>
      <c r="AI698" s="126">
        <f>AG698/VLOOKUP($S698,'CP$'!$B$5:$D$74,2,FALSE)</f>
        <v/>
      </c>
      <c r="AJ698" s="52" t="n"/>
      <c r="AK698" s="127" t="inlineStr">
        <is>
          <t>Sales Variable</t>
        </is>
      </c>
      <c r="AL698" s="218" t="n"/>
      <c r="AM698" s="129" t="n"/>
      <c r="AN698" s="121" t="n"/>
      <c r="AO698" s="130" t="n"/>
      <c r="AP698" s="131">
        <f>IFERROR(AO698/AM698,"")</f>
        <v/>
      </c>
      <c r="AQ698" s="219">
        <f>AO698*CC698</f>
        <v/>
      </c>
      <c r="AR698" s="219" t="n"/>
      <c r="AS698" s="220">
        <f>AQ698-AR698</f>
        <v/>
      </c>
      <c r="AT698" s="217">
        <f>AS698/VLOOKUP($T698,'USD Converstion'!$C$7:$D$174,2,FALSE)</f>
        <v/>
      </c>
      <c r="AU698" s="52" t="n"/>
      <c r="AV698" s="221" t="n">
        <v>44075</v>
      </c>
      <c r="AW698" s="222" t="n">
        <v>38932.70873786407</v>
      </c>
      <c r="AX698" s="222" t="n"/>
      <c r="AY698" s="223" t="n"/>
      <c r="AZ698" s="52" t="n"/>
      <c r="BA698" s="137" t="inlineStr">
        <is>
          <t>August, 2020 - Hiring change to Replacement || December, 2020 - Promotion change from Title:Security Engineer Team Lead - South India to Title:Manager - Security Engineers, India</t>
        </is>
      </c>
      <c r="BB698" s="138" t="inlineStr">
        <is>
          <t xml:space="preserve"> </t>
        </is>
      </c>
      <c r="BC698" s="52" t="n"/>
      <c r="BD698" s="219" t="n"/>
      <c r="BE698" s="219" t="n"/>
      <c r="BF698" s="219" t="n"/>
      <c r="BG698" s="120">
        <f>BF698+BE698+BD698</f>
        <v/>
      </c>
      <c r="BH698" s="217">
        <f>IF(LOWER(T698)="ILS",12,1)*BG698/VLOOKUP($T698,CPC_USDConversion_xlTbl[[Currency2]:[Units/1 USD]],2,FALSE)</f>
        <v/>
      </c>
      <c r="BI698" s="224">
        <f>BH698/VLOOKUP($S698,'CP$'!$B$5:$D$74,2,FALSE)</f>
        <v/>
      </c>
      <c r="BJ698" s="140" t="n">
        <v>5000000</v>
      </c>
      <c r="BK698" s="140" t="n">
        <v>8500000</v>
      </c>
      <c r="BL698" s="141">
        <f>IFERROR(U698/X698,"")</f>
        <v/>
      </c>
      <c r="BM698" s="141">
        <f>IFERROR(V698/X698,"")</f>
        <v/>
      </c>
      <c r="BN698" s="141">
        <f>IFERROR(W698/X698,"")</f>
        <v/>
      </c>
      <c r="BO698" s="141">
        <f>IFERROR(AA698/AD698,"")</f>
        <v/>
      </c>
      <c r="BP698" s="141">
        <f>IFERROR(AB698/AD698,"")</f>
        <v/>
      </c>
      <c r="BQ698" s="141">
        <f>IFERROR(AC698/AD698,"")</f>
        <v/>
      </c>
      <c r="BR698" s="119" t="n"/>
      <c r="BS698" s="119" t="n"/>
      <c r="BT698" s="119" t="n"/>
      <c r="BU698" s="119" t="n"/>
      <c r="BV698" s="119" t="n"/>
      <c r="BW698" s="119" t="n"/>
      <c r="BX698" s="119" t="n"/>
      <c r="BY698" s="119" t="n"/>
      <c r="BZ698" s="119" t="inlineStr">
        <is>
          <t>Employee</t>
        </is>
      </c>
      <c r="CA698" s="142" t="inlineStr">
        <is>
          <t>E31M</t>
        </is>
      </c>
      <c r="CB698" s="131" t="n">
        <v>1</v>
      </c>
      <c r="CC698" s="143">
        <f>IF(P698&gt;1,1,P698)*CB698</f>
        <v/>
      </c>
      <c r="CD698" s="143" t="n"/>
      <c r="CE698" s="222" t="n">
        <v>37711.8</v>
      </c>
      <c r="CF698" s="86" t="n"/>
      <c r="CG698" s="219" t="n">
        <v>8292882.926829269</v>
      </c>
      <c r="CH698" s="217">
        <f>IF(LOWER(T698)="ILS",12,1)*CG698/VLOOKUP($T698,CPC_USDConversion_xlTbl[[Currency2]:[Units/1 USD]],2,FALSE)</f>
        <v/>
      </c>
      <c r="CI698" s="225">
        <f>AF698</f>
        <v/>
      </c>
      <c r="CJ698" s="225">
        <f>IFERROR(CI698-CH698,"")</f>
        <v/>
      </c>
      <c r="CK698" s="140">
        <f>ROUND(AN698*CC698,-2)</f>
        <v/>
      </c>
      <c r="CL698" s="217">
        <f>CK698/VLOOKUP($T698,'USD Converstion'!$C$7:$D$174,2,FALSE)</f>
        <v/>
      </c>
      <c r="CM698" s="145">
        <f>IF(AD698&gt;X698,1,0)</f>
        <v/>
      </c>
      <c r="CN698" s="225">
        <f>IF(CM698&gt;0,AG698,0)</f>
        <v/>
      </c>
      <c r="CO698" s="225">
        <f>IF(CM698=0,0,AF698)</f>
        <v/>
      </c>
      <c r="CP698" s="146" t="n">
        <v>0</v>
      </c>
      <c r="CQ698" s="147" t="inlineStr">
        <is>
          <t>Regular</t>
        </is>
      </c>
      <c r="CR698" s="225">
        <f>AM698/VLOOKUP(T698,'USD Converstion'!$C$7:$D$174,2,FALSE)</f>
        <v/>
      </c>
      <c r="CS698" s="226">
        <f>AT698</f>
        <v/>
      </c>
      <c r="CT698" s="222" t="n">
        <v>0</v>
      </c>
      <c r="CU698" s="227" t="n"/>
      <c r="CV698" s="145">
        <f>IF(AX698&gt;0,1,0)</f>
        <v/>
      </c>
      <c r="CW698" s="145">
        <f>IF(AY698&gt;0,1,0)</f>
        <v/>
      </c>
      <c r="CX698" s="52" t="n">
        <v>0</v>
      </c>
      <c r="DM698">
        <f>IF(LOWER(T698)="ILS",12,1)*Y698/VLOOKUP($T698,CPC_USDConversion_xlTbl[[Currency2]:[Units/1 USD]],2,FALSE)</f>
        <v/>
      </c>
    </row>
    <row r="699">
      <c r="B699" s="113" t="n">
        <v>122132</v>
      </c>
      <c r="C699" s="113" t="n">
        <v>97722</v>
      </c>
      <c r="D699" s="113" t="n">
        <v>97276</v>
      </c>
      <c r="E699" s="114" t="inlineStr">
        <is>
          <t>Praveen Sinha</t>
        </is>
      </c>
      <c r="F699" s="152" t="inlineStr">
        <is>
          <t>Channel Manager Lead, India</t>
        </is>
      </c>
      <c r="G699" s="113" t="inlineStr">
        <is>
          <t>India Sales</t>
        </is>
      </c>
      <c r="H699" s="113" t="inlineStr">
        <is>
          <t>Sundar Balasubramanian</t>
        </is>
      </c>
      <c r="I699" s="113" t="inlineStr">
        <is>
          <t>Sundar Balasubramanian</t>
        </is>
      </c>
      <c r="J699" s="114" t="inlineStr">
        <is>
          <t>Sharat Sinha</t>
        </is>
      </c>
      <c r="K699" s="114" t="inlineStr">
        <is>
          <t>Sharat Sinha</t>
        </is>
      </c>
      <c r="L699" s="113" t="inlineStr">
        <is>
          <t>APAC Sales</t>
        </is>
      </c>
      <c r="M699" s="115" t="n">
        <v>1</v>
      </c>
      <c r="N699" s="151">
        <f>LEFT(CA699,3)</f>
        <v/>
      </c>
      <c r="O699" s="216" t="n">
        <v>42240</v>
      </c>
      <c r="P699" s="118">
        <f>($D$5-O699)/365</f>
        <v/>
      </c>
      <c r="Q699" s="119">
        <f>Q699</f>
        <v/>
      </c>
      <c r="R699" s="52" t="n"/>
      <c r="S699" s="120" t="inlineStr">
        <is>
          <t>India</t>
        </is>
      </c>
      <c r="T699" s="120" t="inlineStr">
        <is>
          <t>INR</t>
        </is>
      </c>
      <c r="U699" s="120" t="n">
        <v>3873500</v>
      </c>
      <c r="V699" s="120" t="n">
        <v>1883936.363636364</v>
      </c>
      <c r="W699" s="120" t="n"/>
      <c r="X699" s="120">
        <f>W699+V699+U699</f>
        <v/>
      </c>
      <c r="Y699" s="121" t="n"/>
      <c r="Z699" s="121" t="n"/>
      <c r="AA699" s="122" t="n"/>
      <c r="AB699" s="122" t="n"/>
      <c r="AC699" s="122" t="n"/>
      <c r="AD699" s="123">
        <f>AC699+AB699+AA699</f>
        <v/>
      </c>
      <c r="AE699" s="124">
        <f>IFERROR(AD699/X699-1,"")</f>
        <v/>
      </c>
      <c r="AF699" s="217">
        <f>IF(LOWER(T699)="ILS",12,1)*X699/VLOOKUP($T699,CPC_USDConversion_xlTbl[[Currency2]:[Units/1 USD]],2,FALSE)</f>
        <v/>
      </c>
      <c r="AG699" s="217">
        <f>IF(LOWER(T699)="ILS",12,1)*AD699/VLOOKUP($T699,CPC_USDConversion_xlTbl[[Currency2]:[Units/1 USD]],2,FALSE)</f>
        <v/>
      </c>
      <c r="AH699" s="126">
        <f>AF699/VLOOKUP($S699,'CP$'!$B$5:$D$74,2,FALSE)</f>
        <v/>
      </c>
      <c r="AI699" s="126">
        <f>AG699/VLOOKUP($S699,'CP$'!$B$5:$D$74,2,FALSE)</f>
        <v/>
      </c>
      <c r="AJ699" s="52" t="n"/>
      <c r="AK699" s="127" t="inlineStr">
        <is>
          <t>Sales Variable</t>
        </is>
      </c>
      <c r="AL699" s="218" t="n"/>
      <c r="AM699" s="129" t="n"/>
      <c r="AN699" s="121" t="n"/>
      <c r="AO699" s="130" t="n"/>
      <c r="AP699" s="131">
        <f>IFERROR(AO699/AM699,"")</f>
        <v/>
      </c>
      <c r="AQ699" s="219">
        <f>AO699*CC699</f>
        <v/>
      </c>
      <c r="AR699" s="219" t="n"/>
      <c r="AS699" s="220">
        <f>AQ699-AR699</f>
        <v/>
      </c>
      <c r="AT699" s="217">
        <f>AS699/VLOOKUP($T699,'USD Converstion'!$C$7:$D$174,2,FALSE)</f>
        <v/>
      </c>
      <c r="AU699" s="52" t="n"/>
      <c r="AV699" s="221" t="n">
        <v>43957</v>
      </c>
      <c r="AW699" s="222" t="n">
        <v>9844.844660194174</v>
      </c>
      <c r="AX699" s="222" t="n"/>
      <c r="AY699" s="223" t="n"/>
      <c r="AZ699" s="52" t="n"/>
      <c r="BA699" s="137" t="inlineStr">
        <is>
          <t>July, 2020 - Organization change from Title:Territory Manager Lead, West India to Title:Channel Manager Lead, India</t>
        </is>
      </c>
      <c r="BB699" s="138" t="inlineStr">
        <is>
          <t xml:space="preserve"> </t>
        </is>
      </c>
      <c r="BC699" s="52" t="n"/>
      <c r="BD699" s="219" t="n">
        <v>2760000</v>
      </c>
      <c r="BE699" s="219" t="n">
        <v>1850000</v>
      </c>
      <c r="BF699" s="219" t="n"/>
      <c r="BG699" s="120">
        <f>BF699+BE699+BD699</f>
        <v/>
      </c>
      <c r="BH699" s="217">
        <f>IF(LOWER(T699)="ILS",12,1)*BG699/VLOOKUP($T699,CPC_USDConversion_xlTbl[[Currency2]:[Units/1 USD]],2,FALSE)</f>
        <v/>
      </c>
      <c r="BI699" s="224">
        <f>BH699/VLOOKUP($S699,'CP$'!$B$5:$D$74,2,FALSE)</f>
        <v/>
      </c>
      <c r="BJ699" s="140" t="n">
        <v>3500000</v>
      </c>
      <c r="BK699" s="140" t="n">
        <v>7000000</v>
      </c>
      <c r="BL699" s="141">
        <f>IFERROR(U699/X699,"")</f>
        <v/>
      </c>
      <c r="BM699" s="141">
        <f>IFERROR(V699/X699,"")</f>
        <v/>
      </c>
      <c r="BN699" s="141">
        <f>IFERROR(W699/X699,"")</f>
        <v/>
      </c>
      <c r="BO699" s="141">
        <f>IFERROR(AA699/AD699,"")</f>
        <v/>
      </c>
      <c r="BP699" s="141">
        <f>IFERROR(AB699/AD699,"")</f>
        <v/>
      </c>
      <c r="BQ699" s="141">
        <f>IFERROR(AC699/AD699,"")</f>
        <v/>
      </c>
      <c r="BR699" s="119" t="n">
        <v>3</v>
      </c>
      <c r="BS699" s="119" t="n">
        <v>3</v>
      </c>
      <c r="BT699" s="119" t="n">
        <v>3</v>
      </c>
      <c r="BU699" s="119" t="n"/>
      <c r="BV699" s="119" t="n"/>
      <c r="BW699" s="119" t="n"/>
      <c r="BX699" s="119" t="n"/>
      <c r="BY699" s="119" t="n"/>
      <c r="BZ699" s="119" t="inlineStr">
        <is>
          <t>Employee</t>
        </is>
      </c>
      <c r="CA699" s="142" t="inlineStr">
        <is>
          <t>S41M</t>
        </is>
      </c>
      <c r="CB699" s="131" t="n">
        <v>1</v>
      </c>
      <c r="CC699" s="143">
        <f>IF(P699&gt;1,1,P699)*CB699</f>
        <v/>
      </c>
      <c r="CD699" s="143" t="n"/>
      <c r="CE699" s="222" t="n">
        <v>29570.84</v>
      </c>
      <c r="CF699" s="86" t="n"/>
      <c r="CG699" s="219" t="n">
        <v>5037468.292682927</v>
      </c>
      <c r="CH699" s="217">
        <f>IF(LOWER(T699)="ILS",12,1)*CG699/VLOOKUP($T699,CPC_USDConversion_xlTbl[[Currency2]:[Units/1 USD]],2,FALSE)</f>
        <v/>
      </c>
      <c r="CI699" s="225">
        <f>AF699</f>
        <v/>
      </c>
      <c r="CJ699" s="225">
        <f>IFERROR(CI699-CH699,"")</f>
        <v/>
      </c>
      <c r="CK699" s="140">
        <f>ROUND(AN699*CC699,-2)</f>
        <v/>
      </c>
      <c r="CL699" s="217">
        <f>CK699/VLOOKUP($T699,'USD Converstion'!$C$7:$D$174,2,FALSE)</f>
        <v/>
      </c>
      <c r="CM699" s="145">
        <f>IF(AD699&gt;X699,1,0)</f>
        <v/>
      </c>
      <c r="CN699" s="225">
        <f>IF(CM699&gt;0,AG699,0)</f>
        <v/>
      </c>
      <c r="CO699" s="225">
        <f>IF(CM699=0,0,AF699)</f>
        <v/>
      </c>
      <c r="CP699" s="146" t="n">
        <v>0</v>
      </c>
      <c r="CQ699" s="147" t="inlineStr">
        <is>
          <t>Regular</t>
        </is>
      </c>
      <c r="CR699" s="225">
        <f>AM699/VLOOKUP(T699,'USD Converstion'!$C$7:$D$174,2,FALSE)</f>
        <v/>
      </c>
      <c r="CS699" s="226">
        <f>AT699</f>
        <v/>
      </c>
      <c r="CT699" s="222" t="n">
        <v>0</v>
      </c>
      <c r="CU699" s="227" t="n"/>
      <c r="CV699" s="145">
        <f>IF(AX699&gt;0,1,0)</f>
        <v/>
      </c>
      <c r="CW699" s="145">
        <f>IF(AY699&gt;0,1,0)</f>
        <v/>
      </c>
      <c r="CX699" s="52" t="n">
        <v>0</v>
      </c>
      <c r="DM699">
        <f>IF(LOWER(T699)="ILS",12,1)*Y699/VLOOKUP($T699,CPC_USDConversion_xlTbl[[Currency2]:[Units/1 USD]],2,FALSE)</f>
        <v/>
      </c>
    </row>
    <row r="700">
      <c r="B700" s="113" t="n">
        <v>104119</v>
      </c>
      <c r="C700" s="113" t="n">
        <v>25014</v>
      </c>
      <c r="D700" s="113" t="n">
        <v>103802</v>
      </c>
      <c r="E700" s="114" t="inlineStr">
        <is>
          <t>Rajath S N</t>
        </is>
      </c>
      <c r="F700" s="152" t="inlineStr">
        <is>
          <t>Security Engineer</t>
        </is>
      </c>
      <c r="G700" s="113" t="inlineStr">
        <is>
          <t>India Sales</t>
        </is>
      </c>
      <c r="H700" s="113" t="inlineStr">
        <is>
          <t>Sundar Balasubramanian</t>
        </is>
      </c>
      <c r="I700" s="113" t="inlineStr">
        <is>
          <t>Sundar Balasubramanian</t>
        </is>
      </c>
      <c r="J700" s="114" t="inlineStr">
        <is>
          <t>Sharat Sinha</t>
        </is>
      </c>
      <c r="K700" s="114" t="inlineStr">
        <is>
          <t>Sharat Sinha</t>
        </is>
      </c>
      <c r="L700" s="113" t="inlineStr">
        <is>
          <t>APAC Sales</t>
        </is>
      </c>
      <c r="M700" s="115" t="n">
        <v>1</v>
      </c>
      <c r="N700" s="151">
        <f>LEFT(CA700,3)</f>
        <v/>
      </c>
      <c r="O700" s="216" t="n">
        <v>43394</v>
      </c>
      <c r="P700" s="118">
        <f>($D$5-O700)/365</f>
        <v/>
      </c>
      <c r="Q700" s="119">
        <f>Q700</f>
        <v/>
      </c>
      <c r="R700" s="52" t="n"/>
      <c r="S700" s="120" t="inlineStr">
        <is>
          <t>India</t>
        </is>
      </c>
      <c r="T700" s="120" t="inlineStr">
        <is>
          <t>INR</t>
        </is>
      </c>
      <c r="U700" s="120" t="n">
        <v>1509500</v>
      </c>
      <c r="V700" s="120" t="n">
        <v>273027.2727272727</v>
      </c>
      <c r="W700" s="120" t="n"/>
      <c r="X700" s="120">
        <f>W700+V700+U700</f>
        <v/>
      </c>
      <c r="Y700" s="121" t="n"/>
      <c r="Z700" s="121" t="n"/>
      <c r="AA700" s="122" t="n"/>
      <c r="AB700" s="122" t="n"/>
      <c r="AC700" s="122" t="n"/>
      <c r="AD700" s="123">
        <f>AC700+AB700+AA700</f>
        <v/>
      </c>
      <c r="AE700" s="124">
        <f>IFERROR(AD700/X700-1,"")</f>
        <v/>
      </c>
      <c r="AF700" s="217">
        <f>IF(LOWER(T700)="ILS",12,1)*X700/VLOOKUP($T700,CPC_USDConversion_xlTbl[[Currency2]:[Units/1 USD]],2,FALSE)</f>
        <v/>
      </c>
      <c r="AG700" s="217">
        <f>IF(LOWER(T700)="ILS",12,1)*AD700/VLOOKUP($T700,CPC_USDConversion_xlTbl[[Currency2]:[Units/1 USD]],2,FALSE)</f>
        <v/>
      </c>
      <c r="AH700" s="126">
        <f>AF700/VLOOKUP($S700,'CP$'!$B$5:$D$74,2,FALSE)</f>
        <v/>
      </c>
      <c r="AI700" s="126">
        <f>AG700/VLOOKUP($S700,'CP$'!$B$5:$D$74,2,FALSE)</f>
        <v/>
      </c>
      <c r="AJ700" s="52" t="n"/>
      <c r="AK700" s="127" t="inlineStr">
        <is>
          <t>Sales Variable</t>
        </is>
      </c>
      <c r="AL700" s="218" t="n"/>
      <c r="AM700" s="129" t="n"/>
      <c r="AN700" s="121" t="n"/>
      <c r="AO700" s="130" t="n"/>
      <c r="AP700" s="131">
        <f>IFERROR(AO700/AM700,"")</f>
        <v/>
      </c>
      <c r="AQ700" s="219">
        <f>AO700*CC700</f>
        <v/>
      </c>
      <c r="AR700" s="219" t="n"/>
      <c r="AS700" s="220">
        <f>AQ700-AR700</f>
        <v/>
      </c>
      <c r="AT700" s="217">
        <f>AS700/VLOOKUP($T700,'USD Converstion'!$C$7:$D$174,2,FALSE)</f>
        <v/>
      </c>
      <c r="AU700" s="52" t="n"/>
      <c r="AV700" s="221" t="n"/>
      <c r="AW700" s="222" t="n"/>
      <c r="AX700" s="222" t="n"/>
      <c r="AY700" s="223" t="n"/>
      <c r="AZ700" s="52" t="n"/>
      <c r="BA700" s="137" t="inlineStr">
        <is>
          <t>Jan 1, 2021 - EL Comp update from 812,500 base + 187,500 commission (1,000,000 OTE) to 1,200,000 base + 300,000 commission (1,500,000 OTE). JS from E61P to E51P. Title from Associate Security Engineer to Security Engineer.</t>
        </is>
      </c>
      <c r="BB700" s="138" t="inlineStr">
        <is>
          <t xml:space="preserve"> </t>
        </is>
      </c>
      <c r="BC700" s="52" t="n"/>
      <c r="BD700" s="219" t="n">
        <v>650000</v>
      </c>
      <c r="BE700" s="219" t="n">
        <v>150000</v>
      </c>
      <c r="BF700" s="219" t="n"/>
      <c r="BG700" s="120">
        <f>BF700+BE700+BD700</f>
        <v/>
      </c>
      <c r="BH700" s="217">
        <f>IF(LOWER(T700)="ILS",12,1)*BG700/VLOOKUP($T700,CPC_USDConversion_xlTbl[[Currency2]:[Units/1 USD]],2,FALSE)</f>
        <v/>
      </c>
      <c r="BI700" s="224">
        <f>BH700/VLOOKUP($S700,'CP$'!$B$5:$D$74,2,FALSE)</f>
        <v/>
      </c>
      <c r="BJ700" s="140" t="n">
        <v>1500000</v>
      </c>
      <c r="BK700" s="140" t="n">
        <v>3500000</v>
      </c>
      <c r="BL700" s="141">
        <f>IFERROR(U700/X700,"")</f>
        <v/>
      </c>
      <c r="BM700" s="141">
        <f>IFERROR(V700/X700,"")</f>
        <v/>
      </c>
      <c r="BN700" s="141">
        <f>IFERROR(W700/X700,"")</f>
        <v/>
      </c>
      <c r="BO700" s="141">
        <f>IFERROR(AA700/AD700,"")</f>
        <v/>
      </c>
      <c r="BP700" s="141">
        <f>IFERROR(AB700/AD700,"")</f>
        <v/>
      </c>
      <c r="BQ700" s="141">
        <f>IFERROR(AC700/AD700,"")</f>
        <v/>
      </c>
      <c r="BR700" s="119" t="n">
        <v>2</v>
      </c>
      <c r="BS700" s="119" t="n">
        <v>2</v>
      </c>
      <c r="BT700" s="119" t="n">
        <v>3</v>
      </c>
      <c r="BU700" s="119" t="n"/>
      <c r="BV700" s="119" t="n"/>
      <c r="BW700" s="119" t="n"/>
      <c r="BX700" s="119" t="n"/>
      <c r="BY700" s="119" t="n"/>
      <c r="BZ700" s="119" t="inlineStr">
        <is>
          <t>Employee</t>
        </is>
      </c>
      <c r="CA700" s="142" t="inlineStr">
        <is>
          <t>E51P</t>
        </is>
      </c>
      <c r="CB700" s="131" t="n">
        <v>1</v>
      </c>
      <c r="CC700" s="143">
        <f>IF(P700&gt;1,1,P700)*CB700</f>
        <v/>
      </c>
      <c r="CD700" s="143" t="n"/>
      <c r="CE700" s="222" t="n"/>
      <c r="CF700" s="86" t="n"/>
      <c r="CG700" s="219" t="n">
        <v>975809.7560975611</v>
      </c>
      <c r="CH700" s="217">
        <f>IF(LOWER(T700)="ILS",12,1)*CG700/VLOOKUP($T700,CPC_USDConversion_xlTbl[[Currency2]:[Units/1 USD]],2,FALSE)</f>
        <v/>
      </c>
      <c r="CI700" s="225">
        <f>AF700</f>
        <v/>
      </c>
      <c r="CJ700" s="225">
        <f>IFERROR(CI700-CH700,"")</f>
        <v/>
      </c>
      <c r="CK700" s="140">
        <f>ROUND(AN700*CC700,-2)</f>
        <v/>
      </c>
      <c r="CL700" s="217">
        <f>CK700/VLOOKUP($T700,'USD Converstion'!$C$7:$D$174,2,FALSE)</f>
        <v/>
      </c>
      <c r="CM700" s="145">
        <f>IF(AD700&gt;X700,1,0)</f>
        <v/>
      </c>
      <c r="CN700" s="225">
        <f>IF(CM700&gt;0,AG700,0)</f>
        <v/>
      </c>
      <c r="CO700" s="225">
        <f>IF(CM700=0,0,AF700)</f>
        <v/>
      </c>
      <c r="CP700" s="146" t="n">
        <v>0</v>
      </c>
      <c r="CQ700" s="147" t="inlineStr">
        <is>
          <t>EL</t>
        </is>
      </c>
      <c r="CR700" s="225">
        <f>AM700/VLOOKUP(T700,'USD Converstion'!$C$7:$D$174,2,FALSE)</f>
        <v/>
      </c>
      <c r="CS700" s="226">
        <f>AT700</f>
        <v/>
      </c>
      <c r="CT700" s="222" t="n">
        <v>0</v>
      </c>
      <c r="CU700" s="227" t="n"/>
      <c r="CV700" s="145">
        <f>IF(AX700&gt;0,1,0)</f>
        <v/>
      </c>
      <c r="CW700" s="145">
        <f>IF(AY700&gt;0,1,0)</f>
        <v/>
      </c>
      <c r="CX700" s="52" t="n">
        <v>0</v>
      </c>
      <c r="DM700">
        <f>IF(LOWER(T700)="ILS",12,1)*Y700/VLOOKUP($T700,CPC_USDConversion_xlTbl[[Currency2]:[Units/1 USD]],2,FALSE)</f>
        <v/>
      </c>
    </row>
    <row r="701">
      <c r="B701" s="113" t="n">
        <v>125074</v>
      </c>
      <c r="C701" s="113" t="n">
        <v>86737</v>
      </c>
      <c r="D701" s="113" t="n">
        <v>80495</v>
      </c>
      <c r="E701" s="114" t="inlineStr">
        <is>
          <t>Rajesh Sawant</t>
        </is>
      </c>
      <c r="F701" s="152" t="inlineStr">
        <is>
          <t>Security Engineer</t>
        </is>
      </c>
      <c r="G701" s="113" t="inlineStr">
        <is>
          <t>India Sales</t>
        </is>
      </c>
      <c r="H701" s="113" t="inlineStr">
        <is>
          <t>Sundar Balasubramanian</t>
        </is>
      </c>
      <c r="I701" s="113" t="inlineStr">
        <is>
          <t>Sundar Balasubramanian</t>
        </is>
      </c>
      <c r="J701" s="114" t="inlineStr">
        <is>
          <t>Sharat Sinha</t>
        </is>
      </c>
      <c r="K701" s="114" t="inlineStr">
        <is>
          <t>Sharat Sinha</t>
        </is>
      </c>
      <c r="L701" s="113" t="inlineStr">
        <is>
          <t>APAC Sales</t>
        </is>
      </c>
      <c r="M701" s="115" t="n">
        <v>1</v>
      </c>
      <c r="N701" s="151">
        <f>LEFT(CA701,3)</f>
        <v/>
      </c>
      <c r="O701" s="216" t="n">
        <v>42716</v>
      </c>
      <c r="P701" s="118">
        <f>($D$5-O701)/365</f>
        <v/>
      </c>
      <c r="Q701" s="119">
        <f>Q701</f>
        <v/>
      </c>
      <c r="R701" s="52" t="n"/>
      <c r="S701" s="120" t="inlineStr">
        <is>
          <t>India</t>
        </is>
      </c>
      <c r="T701" s="120" t="inlineStr">
        <is>
          <t>INR</t>
        </is>
      </c>
      <c r="U701" s="120" t="n">
        <v>3609500</v>
      </c>
      <c r="V701" s="120" t="n">
        <v>654845.4545454545</v>
      </c>
      <c r="W701" s="120" t="n"/>
      <c r="X701" s="120">
        <f>W701+V701+U701</f>
        <v/>
      </c>
      <c r="Y701" s="121" t="n"/>
      <c r="Z701" s="121" t="n"/>
      <c r="AA701" s="122" t="n"/>
      <c r="AB701" s="122" t="n"/>
      <c r="AC701" s="122" t="n"/>
      <c r="AD701" s="123">
        <f>AC701+AB701+AA701</f>
        <v/>
      </c>
      <c r="AE701" s="124">
        <f>IFERROR(AD701/X701-1,"")</f>
        <v/>
      </c>
      <c r="AF701" s="217">
        <f>IF(LOWER(T701)="ILS",12,1)*X701/VLOOKUP($T701,CPC_USDConversion_xlTbl[[Currency2]:[Units/1 USD]],2,FALSE)</f>
        <v/>
      </c>
      <c r="AG701" s="217">
        <f>IF(LOWER(T701)="ILS",12,1)*AD701/VLOOKUP($T701,CPC_USDConversion_xlTbl[[Currency2]:[Units/1 USD]],2,FALSE)</f>
        <v/>
      </c>
      <c r="AH701" s="126">
        <f>AF701/VLOOKUP($S701,'CP$'!$B$5:$D$74,2,FALSE)</f>
        <v/>
      </c>
      <c r="AI701" s="126">
        <f>AG701/VLOOKUP($S701,'CP$'!$B$5:$D$74,2,FALSE)</f>
        <v/>
      </c>
      <c r="AJ701" s="52" t="n"/>
      <c r="AK701" s="127" t="inlineStr">
        <is>
          <t>Sales Variable</t>
        </is>
      </c>
      <c r="AL701" s="218" t="n"/>
      <c r="AM701" s="129" t="n"/>
      <c r="AN701" s="121" t="n"/>
      <c r="AO701" s="130" t="n"/>
      <c r="AP701" s="131">
        <f>IFERROR(AO701/AM701,"")</f>
        <v/>
      </c>
      <c r="AQ701" s="219">
        <f>AO701*CC701</f>
        <v/>
      </c>
      <c r="AR701" s="219" t="n"/>
      <c r="AS701" s="220">
        <f>AQ701-AR701</f>
        <v/>
      </c>
      <c r="AT701" s="217">
        <f>AS701/VLOOKUP($T701,'USD Converstion'!$C$7:$D$174,2,FALSE)</f>
        <v/>
      </c>
      <c r="AU701" s="52" t="n"/>
      <c r="AV701" s="221" t="n">
        <v>43615</v>
      </c>
      <c r="AW701" s="222" t="n">
        <v>14738.73786407767</v>
      </c>
      <c r="AX701" s="222" t="n"/>
      <c r="AY701" s="223" t="n"/>
      <c r="AZ701" s="52" t="n"/>
      <c r="BA701" s="137" t="n"/>
      <c r="BB701" s="138" t="inlineStr">
        <is>
          <t xml:space="preserve"> </t>
        </is>
      </c>
      <c r="BC701" s="52" t="n"/>
      <c r="BD701" s="219" t="n">
        <v>2880000</v>
      </c>
      <c r="BE701" s="219" t="n">
        <v>720000</v>
      </c>
      <c r="BF701" s="219" t="n"/>
      <c r="BG701" s="120">
        <f>BF701+BE701+BD701</f>
        <v/>
      </c>
      <c r="BH701" s="217">
        <f>IF(LOWER(T701)="ILS",12,1)*BG701/VLOOKUP($T701,CPC_USDConversion_xlTbl[[Currency2]:[Units/1 USD]],2,FALSE)</f>
        <v/>
      </c>
      <c r="BI701" s="224">
        <f>BH701/VLOOKUP($S701,'CP$'!$B$5:$D$74,2,FALSE)</f>
        <v/>
      </c>
      <c r="BJ701" s="140" t="n">
        <v>1500000</v>
      </c>
      <c r="BK701" s="140" t="n">
        <v>3500000</v>
      </c>
      <c r="BL701" s="141">
        <f>IFERROR(U701/X701,"")</f>
        <v/>
      </c>
      <c r="BM701" s="141">
        <f>IFERROR(V701/X701,"")</f>
        <v/>
      </c>
      <c r="BN701" s="141">
        <f>IFERROR(W701/X701,"")</f>
        <v/>
      </c>
      <c r="BO701" s="141">
        <f>IFERROR(AA701/AD701,"")</f>
        <v/>
      </c>
      <c r="BP701" s="141">
        <f>IFERROR(AB701/AD701,"")</f>
        <v/>
      </c>
      <c r="BQ701" s="141">
        <f>IFERROR(AC701/AD701,"")</f>
        <v/>
      </c>
      <c r="BR701" s="119" t="n">
        <v>2</v>
      </c>
      <c r="BS701" s="119" t="n">
        <v>1</v>
      </c>
      <c r="BT701" s="119" t="n">
        <v>3</v>
      </c>
      <c r="BU701" s="119" t="n"/>
      <c r="BV701" s="119" t="n"/>
      <c r="BW701" s="119" t="n"/>
      <c r="BX701" s="119" t="n"/>
      <c r="BY701" s="119" t="n"/>
      <c r="BZ701" s="119" t="inlineStr">
        <is>
          <t>Employee</t>
        </is>
      </c>
      <c r="CA701" s="142" t="inlineStr">
        <is>
          <t>E51P</t>
        </is>
      </c>
      <c r="CB701" s="131" t="n">
        <v>1</v>
      </c>
      <c r="CC701" s="143">
        <f>IF(P701&gt;1,1,P701)*CB701</f>
        <v/>
      </c>
      <c r="CD701" s="143" t="n"/>
      <c r="CE701" s="222" t="n">
        <v>20951</v>
      </c>
      <c r="CF701" s="86" t="n"/>
      <c r="CG701" s="219" t="n">
        <v>3512395.12195122</v>
      </c>
      <c r="CH701" s="217">
        <f>IF(LOWER(T701)="ILS",12,1)*CG701/VLOOKUP($T701,CPC_USDConversion_xlTbl[[Currency2]:[Units/1 USD]],2,FALSE)</f>
        <v/>
      </c>
      <c r="CI701" s="225">
        <f>AF701</f>
        <v/>
      </c>
      <c r="CJ701" s="225">
        <f>IFERROR(CI701-CH701,"")</f>
        <v/>
      </c>
      <c r="CK701" s="140">
        <f>ROUND(AN701*CC701,-2)</f>
        <v/>
      </c>
      <c r="CL701" s="217">
        <f>CK701/VLOOKUP($T701,'USD Converstion'!$C$7:$D$174,2,FALSE)</f>
        <v/>
      </c>
      <c r="CM701" s="145">
        <f>IF(AD701&gt;X701,1,0)</f>
        <v/>
      </c>
      <c r="CN701" s="225">
        <f>IF(CM701&gt;0,AG701,0)</f>
        <v/>
      </c>
      <c r="CO701" s="225">
        <f>IF(CM701=0,0,AF701)</f>
        <v/>
      </c>
      <c r="CP701" s="146" t="n">
        <v>0</v>
      </c>
      <c r="CQ701" s="147" t="inlineStr">
        <is>
          <t>Regular</t>
        </is>
      </c>
      <c r="CR701" s="225">
        <f>AM701/VLOOKUP(T701,'USD Converstion'!$C$7:$D$174,2,FALSE)</f>
        <v/>
      </c>
      <c r="CS701" s="226">
        <f>AT701</f>
        <v/>
      </c>
      <c r="CT701" s="222" t="n">
        <v>0</v>
      </c>
      <c r="CU701" s="227" t="n"/>
      <c r="CV701" s="145">
        <f>IF(AX701&gt;0,1,0)</f>
        <v/>
      </c>
      <c r="CW701" s="145">
        <f>IF(AY701&gt;0,1,0)</f>
        <v/>
      </c>
      <c r="CX701" s="52" t="n">
        <v>0</v>
      </c>
      <c r="DM701">
        <f>IF(LOWER(T701)="ILS",12,1)*Y701/VLOOKUP($T701,CPC_USDConversion_xlTbl[[Currency2]:[Units/1 USD]],2,FALSE)</f>
        <v/>
      </c>
    </row>
    <row r="702">
      <c r="B702" s="113" t="n">
        <v>108175</v>
      </c>
      <c r="C702" s="113" t="n">
        <v>74630</v>
      </c>
      <c r="D702" s="113" t="n">
        <v>50745</v>
      </c>
      <c r="E702" s="114" t="inlineStr">
        <is>
          <t>Raman Bhatia</t>
        </is>
      </c>
      <c r="F702" s="152" t="inlineStr">
        <is>
          <t>Territory Account Manager</t>
        </is>
      </c>
      <c r="G702" s="113" t="inlineStr">
        <is>
          <t>India Sales</t>
        </is>
      </c>
      <c r="H702" s="113" t="inlineStr">
        <is>
          <t>Sundar Balasubramanian</t>
        </is>
      </c>
      <c r="I702" s="113" t="inlineStr">
        <is>
          <t>Sundar Balasubramanian</t>
        </is>
      </c>
      <c r="J702" s="114" t="inlineStr">
        <is>
          <t>Sharat Sinha</t>
        </is>
      </c>
      <c r="K702" s="114" t="inlineStr">
        <is>
          <t>Sharat Sinha</t>
        </is>
      </c>
      <c r="L702" s="113" t="inlineStr">
        <is>
          <t>APAC Sales</t>
        </is>
      </c>
      <c r="M702" s="115" t="n">
        <v>1</v>
      </c>
      <c r="N702" s="151">
        <f>LEFT(CA702,3)</f>
        <v/>
      </c>
      <c r="O702" s="216" t="n">
        <v>44032</v>
      </c>
      <c r="P702" s="118">
        <f>($D$5-O702)/365</f>
        <v/>
      </c>
      <c r="Q702" s="119">
        <f>Q702</f>
        <v/>
      </c>
      <c r="R702" s="52" t="n"/>
      <c r="S702" s="120" t="inlineStr">
        <is>
          <t>India</t>
        </is>
      </c>
      <c r="T702" s="120" t="inlineStr">
        <is>
          <t>INR</t>
        </is>
      </c>
      <c r="U702" s="120" t="n">
        <v>2259500</v>
      </c>
      <c r="V702" s="120" t="n">
        <v>1091209.090909091</v>
      </c>
      <c r="W702" s="120" t="n"/>
      <c r="X702" s="120">
        <f>W702+V702+U702</f>
        <v/>
      </c>
      <c r="Y702" s="121" t="n"/>
      <c r="Z702" s="121" t="n"/>
      <c r="AA702" s="122" t="n"/>
      <c r="AB702" s="122" t="n"/>
      <c r="AC702" s="122" t="n"/>
      <c r="AD702" s="123">
        <f>AC702+AB702+AA702</f>
        <v/>
      </c>
      <c r="AE702" s="124">
        <f>IFERROR(AD702/X702-1,"")</f>
        <v/>
      </c>
      <c r="AF702" s="217">
        <f>IF(LOWER(T702)="ILS",12,1)*X702/VLOOKUP($T702,CPC_USDConversion_xlTbl[[Currency2]:[Units/1 USD]],2,FALSE)</f>
        <v/>
      </c>
      <c r="AG702" s="217">
        <f>IF(LOWER(T702)="ILS",12,1)*AD702/VLOOKUP($T702,CPC_USDConversion_xlTbl[[Currency2]:[Units/1 USD]],2,FALSE)</f>
        <v/>
      </c>
      <c r="AH702" s="126">
        <f>AF702/VLOOKUP($S702,'CP$'!$B$5:$D$74,2,FALSE)</f>
        <v/>
      </c>
      <c r="AI702" s="126">
        <f>AG702/VLOOKUP($S702,'CP$'!$B$5:$D$74,2,FALSE)</f>
        <v/>
      </c>
      <c r="AJ702" s="52" t="n"/>
      <c r="AK702" s="127" t="inlineStr">
        <is>
          <t>Sales Variable</t>
        </is>
      </c>
      <c r="AL702" s="218" t="n"/>
      <c r="AM702" s="129" t="n"/>
      <c r="AN702" s="121" t="n"/>
      <c r="AO702" s="130" t="n"/>
      <c r="AP702" s="131">
        <f>IFERROR(AO702/AM702,"")</f>
        <v/>
      </c>
      <c r="AQ702" s="219">
        <f>AO702*CC702</f>
        <v/>
      </c>
      <c r="AR702" s="219" t="n"/>
      <c r="AS702" s="220">
        <f>AQ702-AR702</f>
        <v/>
      </c>
      <c r="AT702" s="217">
        <f>AS702/VLOOKUP($T702,'USD Converstion'!$C$7:$D$174,2,FALSE)</f>
        <v/>
      </c>
      <c r="AU702" s="52" t="n"/>
      <c r="AV702" s="221" t="n">
        <v>44047</v>
      </c>
      <c r="AW702" s="222" t="n">
        <v>14695.98058252427</v>
      </c>
      <c r="AX702" s="222" t="n"/>
      <c r="AY702" s="223" t="n"/>
      <c r="AZ702" s="52" t="n"/>
      <c r="BA702" s="137" t="n"/>
      <c r="BB702" s="138" t="inlineStr">
        <is>
          <t xml:space="preserve"> </t>
        </is>
      </c>
      <c r="BC702" s="52" t="n"/>
      <c r="BD702" s="219" t="n"/>
      <c r="BE702" s="219" t="n"/>
      <c r="BF702" s="219" t="n"/>
      <c r="BG702" s="120">
        <f>BF702+BE702+BD702</f>
        <v/>
      </c>
      <c r="BH702" s="217">
        <f>IF(LOWER(T702)="ILS",12,1)*BG702/VLOOKUP($T702,CPC_USDConversion_xlTbl[[Currency2]:[Units/1 USD]],2,FALSE)</f>
        <v/>
      </c>
      <c r="BI702" s="224">
        <f>BH702/VLOOKUP($S702,'CP$'!$B$5:$D$74,2,FALSE)</f>
        <v/>
      </c>
      <c r="BJ702" s="140" t="n">
        <v>2300000</v>
      </c>
      <c r="BK702" s="140" t="n">
        <v>4500000</v>
      </c>
      <c r="BL702" s="141">
        <f>IFERROR(U702/X702,"")</f>
        <v/>
      </c>
      <c r="BM702" s="141">
        <f>IFERROR(V702/X702,"")</f>
        <v/>
      </c>
      <c r="BN702" s="141">
        <f>IFERROR(W702/X702,"")</f>
        <v/>
      </c>
      <c r="BO702" s="141">
        <f>IFERROR(AA702/AD702,"")</f>
        <v/>
      </c>
      <c r="BP702" s="141">
        <f>IFERROR(AB702/AD702,"")</f>
        <v/>
      </c>
      <c r="BQ702" s="141">
        <f>IFERROR(AC702/AD702,"")</f>
        <v/>
      </c>
      <c r="BR702" s="119" t="n"/>
      <c r="BS702" s="119" t="n"/>
      <c r="BT702" s="119" t="n"/>
      <c r="BU702" s="119" t="n"/>
      <c r="BV702" s="119" t="n"/>
      <c r="BW702" s="119" t="n"/>
      <c r="BX702" s="119" t="n"/>
      <c r="BY702" s="119" t="n"/>
      <c r="BZ702" s="119" t="inlineStr">
        <is>
          <t>Employee</t>
        </is>
      </c>
      <c r="CA702" s="142" t="inlineStr">
        <is>
          <t>S53P</t>
        </is>
      </c>
      <c r="CB702" s="131" t="n">
        <v>1</v>
      </c>
      <c r="CC702" s="143">
        <f>IF(P702&gt;1,1,P702)*CB702</f>
        <v/>
      </c>
      <c r="CD702" s="143" t="n"/>
      <c r="CE702" s="222" t="n">
        <v>14486.12</v>
      </c>
      <c r="CF702" s="86" t="n"/>
      <c r="CG702" s="219" t="n">
        <v>2927029.268292683</v>
      </c>
      <c r="CH702" s="217">
        <f>IF(LOWER(T702)="ILS",12,1)*CG702/VLOOKUP($T702,CPC_USDConversion_xlTbl[[Currency2]:[Units/1 USD]],2,FALSE)</f>
        <v/>
      </c>
      <c r="CI702" s="225">
        <f>AF702</f>
        <v/>
      </c>
      <c r="CJ702" s="225">
        <f>IFERROR(CI702-CH702,"")</f>
        <v/>
      </c>
      <c r="CK702" s="140">
        <f>ROUND(AN702*CC702,-2)</f>
        <v/>
      </c>
      <c r="CL702" s="217">
        <f>CK702/VLOOKUP($T702,'USD Converstion'!$C$7:$D$174,2,FALSE)</f>
        <v/>
      </c>
      <c r="CM702" s="145">
        <f>IF(AD702&gt;X702,1,0)</f>
        <v/>
      </c>
      <c r="CN702" s="225">
        <f>IF(CM702&gt;0,AG702,0)</f>
        <v/>
      </c>
      <c r="CO702" s="225">
        <f>IF(CM702=0,0,AF702)</f>
        <v/>
      </c>
      <c r="CP702" s="146" t="n">
        <v>0</v>
      </c>
      <c r="CQ702" s="147" t="inlineStr">
        <is>
          <t>Regular</t>
        </is>
      </c>
      <c r="CR702" s="225">
        <f>AM702/VLOOKUP(T702,'USD Converstion'!$C$7:$D$174,2,FALSE)</f>
        <v/>
      </c>
      <c r="CS702" s="226">
        <f>AT702</f>
        <v/>
      </c>
      <c r="CT702" s="222" t="n">
        <v>0</v>
      </c>
      <c r="CU702" s="227" t="n"/>
      <c r="CV702" s="145">
        <f>IF(AX702&gt;0,1,0)</f>
        <v/>
      </c>
      <c r="CW702" s="145">
        <f>IF(AY702&gt;0,1,0)</f>
        <v/>
      </c>
      <c r="CX702" s="52" t="n">
        <v>0</v>
      </c>
      <c r="DM702">
        <f>IF(LOWER(T702)="ILS",12,1)*Y702/VLOOKUP($T702,CPC_USDConversion_xlTbl[[Currency2]:[Units/1 USD]],2,FALSE)</f>
        <v/>
      </c>
    </row>
    <row r="703">
      <c r="B703" s="113" t="n">
        <v>109595</v>
      </c>
      <c r="C703" s="113" t="n">
        <v>40053</v>
      </c>
      <c r="D703" s="113" t="n">
        <v>31525</v>
      </c>
      <c r="E703" s="114" t="inlineStr">
        <is>
          <t>Rohit Bhurani</t>
        </is>
      </c>
      <c r="F703" s="152" t="inlineStr">
        <is>
          <t>Security Engineer</t>
        </is>
      </c>
      <c r="G703" s="113" t="inlineStr">
        <is>
          <t>India Sales</t>
        </is>
      </c>
      <c r="H703" s="113" t="inlineStr">
        <is>
          <t>Sundar Balasubramanian</t>
        </is>
      </c>
      <c r="I703" s="113" t="inlineStr">
        <is>
          <t>Sundar Balasubramanian</t>
        </is>
      </c>
      <c r="J703" s="114" t="inlineStr">
        <is>
          <t>Sharat Sinha</t>
        </is>
      </c>
      <c r="K703" s="114" t="inlineStr">
        <is>
          <t>Sharat Sinha</t>
        </is>
      </c>
      <c r="L703" s="113" t="inlineStr">
        <is>
          <t>APAC Sales</t>
        </is>
      </c>
      <c r="M703" s="115" t="n">
        <v>1</v>
      </c>
      <c r="N703" s="151">
        <f>LEFT(CA703,3)</f>
        <v/>
      </c>
      <c r="O703" s="216" t="n">
        <v>43388</v>
      </c>
      <c r="P703" s="118">
        <f>($D$5-O703)/365</f>
        <v/>
      </c>
      <c r="Q703" s="119">
        <f>Q703</f>
        <v/>
      </c>
      <c r="R703" s="52" t="n"/>
      <c r="S703" s="120" t="inlineStr">
        <is>
          <t>India</t>
        </is>
      </c>
      <c r="T703" s="120" t="inlineStr">
        <is>
          <t>INR</t>
        </is>
      </c>
      <c r="U703" s="120" t="n">
        <v>2374500</v>
      </c>
      <c r="V703" s="120" t="n">
        <v>430299.9999999999</v>
      </c>
      <c r="W703" s="120" t="n"/>
      <c r="X703" s="120">
        <f>W703+V703+U703</f>
        <v/>
      </c>
      <c r="Y703" s="121" t="n"/>
      <c r="Z703" s="121" t="n"/>
      <c r="AA703" s="122" t="n"/>
      <c r="AB703" s="122" t="n"/>
      <c r="AC703" s="122" t="n"/>
      <c r="AD703" s="123">
        <f>AC703+AB703+AA703</f>
        <v/>
      </c>
      <c r="AE703" s="124">
        <f>IFERROR(AD703/X703-1,"")</f>
        <v/>
      </c>
      <c r="AF703" s="217">
        <f>IF(LOWER(T703)="ILS",12,1)*X703/VLOOKUP($T703,CPC_USDConversion_xlTbl[[Currency2]:[Units/1 USD]],2,FALSE)</f>
        <v/>
      </c>
      <c r="AG703" s="217">
        <f>IF(LOWER(T703)="ILS",12,1)*AD703/VLOOKUP($T703,CPC_USDConversion_xlTbl[[Currency2]:[Units/1 USD]],2,FALSE)</f>
        <v/>
      </c>
      <c r="AH703" s="126">
        <f>AF703/VLOOKUP($S703,'CP$'!$B$5:$D$74,2,FALSE)</f>
        <v/>
      </c>
      <c r="AI703" s="126">
        <f>AG703/VLOOKUP($S703,'CP$'!$B$5:$D$74,2,FALSE)</f>
        <v/>
      </c>
      <c r="AJ703" s="52" t="n"/>
      <c r="AK703" s="127" t="inlineStr">
        <is>
          <t>Sales Variable</t>
        </is>
      </c>
      <c r="AL703" s="218" t="n"/>
      <c r="AM703" s="129" t="n"/>
      <c r="AN703" s="121" t="n"/>
      <c r="AO703" s="130" t="n"/>
      <c r="AP703" s="131">
        <f>IFERROR(AO703/AM703,"")</f>
        <v/>
      </c>
      <c r="AQ703" s="219">
        <f>AO703*CC703</f>
        <v/>
      </c>
      <c r="AR703" s="219" t="n"/>
      <c r="AS703" s="220">
        <f>AQ703-AR703</f>
        <v/>
      </c>
      <c r="AT703" s="217">
        <f>AS703/VLOOKUP($T703,'USD Converstion'!$C$7:$D$174,2,FALSE)</f>
        <v/>
      </c>
      <c r="AU703" s="52" t="n"/>
      <c r="AV703" s="221" t="n"/>
      <c r="AW703" s="222" t="n"/>
      <c r="AX703" s="222" t="n"/>
      <c r="AY703" s="223" t="n"/>
      <c r="AZ703" s="52" t="n"/>
      <c r="BA703" s="137" t="n"/>
      <c r="BB703" s="138" t="inlineStr">
        <is>
          <t xml:space="preserve"> </t>
        </is>
      </c>
      <c r="BC703" s="52" t="n"/>
      <c r="BD703" s="219" t="n">
        <v>1720000</v>
      </c>
      <c r="BE703" s="219" t="n">
        <v>430000</v>
      </c>
      <c r="BF703" s="219" t="n"/>
      <c r="BG703" s="120">
        <f>BF703+BE703+BD703</f>
        <v/>
      </c>
      <c r="BH703" s="217">
        <f>IF(LOWER(T703)="ILS",12,1)*BG703/VLOOKUP($T703,CPC_USDConversion_xlTbl[[Currency2]:[Units/1 USD]],2,FALSE)</f>
        <v/>
      </c>
      <c r="BI703" s="224">
        <f>BH703/VLOOKUP($S703,'CP$'!$B$5:$D$74,2,FALSE)</f>
        <v/>
      </c>
      <c r="BJ703" s="140" t="n">
        <v>1500000</v>
      </c>
      <c r="BK703" s="140" t="n">
        <v>3500000</v>
      </c>
      <c r="BL703" s="141">
        <f>IFERROR(U703/X703,"")</f>
        <v/>
      </c>
      <c r="BM703" s="141">
        <f>IFERROR(V703/X703,"")</f>
        <v/>
      </c>
      <c r="BN703" s="141">
        <f>IFERROR(W703/X703,"")</f>
        <v/>
      </c>
      <c r="BO703" s="141">
        <f>IFERROR(AA703/AD703,"")</f>
        <v/>
      </c>
      <c r="BP703" s="141">
        <f>IFERROR(AB703/AD703,"")</f>
        <v/>
      </c>
      <c r="BQ703" s="141">
        <f>IFERROR(AC703/AD703,"")</f>
        <v/>
      </c>
      <c r="BR703" s="119" t="n">
        <v>2</v>
      </c>
      <c r="BS703" s="119" t="n">
        <v>3</v>
      </c>
      <c r="BT703" s="119" t="n">
        <v>3</v>
      </c>
      <c r="BU703" s="119" t="n"/>
      <c r="BV703" s="119" t="n"/>
      <c r="BW703" s="119" t="n"/>
      <c r="BX703" s="119" t="n"/>
      <c r="BY703" s="119" t="n"/>
      <c r="BZ703" s="119" t="inlineStr">
        <is>
          <t>Employee</t>
        </is>
      </c>
      <c r="CA703" s="142" t="inlineStr">
        <is>
          <t>E51P</t>
        </is>
      </c>
      <c r="CB703" s="131" t="n">
        <v>1</v>
      </c>
      <c r="CC703" s="143">
        <f>IF(P703&gt;1,1,P703)*CB703</f>
        <v/>
      </c>
      <c r="CD703" s="143" t="n"/>
      <c r="CE703" s="222" t="n"/>
      <c r="CF703" s="86" t="n"/>
      <c r="CG703" s="219" t="n">
        <v>2307517.073170732</v>
      </c>
      <c r="CH703" s="217">
        <f>IF(LOWER(T703)="ILS",12,1)*CG703/VLOOKUP($T703,CPC_USDConversion_xlTbl[[Currency2]:[Units/1 USD]],2,FALSE)</f>
        <v/>
      </c>
      <c r="CI703" s="225">
        <f>AF703</f>
        <v/>
      </c>
      <c r="CJ703" s="225">
        <f>IFERROR(CI703-CH703,"")</f>
        <v/>
      </c>
      <c r="CK703" s="140">
        <f>ROUND(AN703*CC703,-2)</f>
        <v/>
      </c>
      <c r="CL703" s="217">
        <f>CK703/VLOOKUP($T703,'USD Converstion'!$C$7:$D$174,2,FALSE)</f>
        <v/>
      </c>
      <c r="CM703" s="145">
        <f>IF(AD703&gt;X703,1,0)</f>
        <v/>
      </c>
      <c r="CN703" s="225">
        <f>IF(CM703&gt;0,AG703,0)</f>
        <v/>
      </c>
      <c r="CO703" s="225">
        <f>IF(CM703=0,0,AF703)</f>
        <v/>
      </c>
      <c r="CP703" s="146" t="n">
        <v>0</v>
      </c>
      <c r="CQ703" s="147" t="inlineStr">
        <is>
          <t>Regular</t>
        </is>
      </c>
      <c r="CR703" s="225">
        <f>AM703/VLOOKUP(T703,'USD Converstion'!$C$7:$D$174,2,FALSE)</f>
        <v/>
      </c>
      <c r="CS703" s="226">
        <f>AT703</f>
        <v/>
      </c>
      <c r="CT703" s="222" t="n">
        <v>0</v>
      </c>
      <c r="CU703" s="227" t="n"/>
      <c r="CV703" s="145">
        <f>IF(AX703&gt;0,1,0)</f>
        <v/>
      </c>
      <c r="CW703" s="145">
        <f>IF(AY703&gt;0,1,0)</f>
        <v/>
      </c>
      <c r="CX703" s="52" t="n">
        <v>0</v>
      </c>
      <c r="DM703">
        <f>IF(LOWER(T703)="ILS",12,1)*Y703/VLOOKUP($T703,CPC_USDConversion_xlTbl[[Currency2]:[Units/1 USD]],2,FALSE)</f>
        <v/>
      </c>
    </row>
    <row r="704">
      <c r="B704" s="113" t="n">
        <v>128499</v>
      </c>
      <c r="C704" s="113" t="n">
        <v>43613</v>
      </c>
      <c r="D704" s="113" t="n">
        <v>118484</v>
      </c>
      <c r="E704" s="114" t="inlineStr">
        <is>
          <t>Saikumar Kesavulu</t>
        </is>
      </c>
      <c r="F704" s="152" t="inlineStr">
        <is>
          <t>Security Engineer</t>
        </is>
      </c>
      <c r="G704" s="113" t="inlineStr">
        <is>
          <t>India Sales</t>
        </is>
      </c>
      <c r="H704" s="113" t="inlineStr">
        <is>
          <t>Sundar Balasubramanian</t>
        </is>
      </c>
      <c r="I704" s="113" t="inlineStr">
        <is>
          <t>Sundar Balasubramanian</t>
        </is>
      </c>
      <c r="J704" s="114" t="inlineStr">
        <is>
          <t>Sharat Sinha</t>
        </is>
      </c>
      <c r="K704" s="114" t="inlineStr">
        <is>
          <t>Sharat Sinha</t>
        </is>
      </c>
      <c r="L704" s="113" t="inlineStr">
        <is>
          <t>APAC Sales</t>
        </is>
      </c>
      <c r="M704" s="115" t="n">
        <v>1</v>
      </c>
      <c r="N704" s="151">
        <f>LEFT(CA704,3)</f>
        <v/>
      </c>
      <c r="O704" s="216" t="n">
        <v>42667</v>
      </c>
      <c r="P704" s="118">
        <f>($D$5-O704)/365</f>
        <v/>
      </c>
      <c r="Q704" s="119">
        <f>Q704</f>
        <v/>
      </c>
      <c r="R704" s="52" t="n"/>
      <c r="S704" s="120" t="inlineStr">
        <is>
          <t>India</t>
        </is>
      </c>
      <c r="T704" s="120" t="inlineStr">
        <is>
          <t>INR</t>
        </is>
      </c>
      <c r="U704" s="120" t="n">
        <v>4739500</v>
      </c>
      <c r="V704" s="120" t="n">
        <v>860299.9999999999</v>
      </c>
      <c r="W704" s="120" t="n"/>
      <c r="X704" s="120">
        <f>W704+V704+U704</f>
        <v/>
      </c>
      <c r="Y704" s="121" t="n"/>
      <c r="Z704" s="121" t="n"/>
      <c r="AA704" s="122" t="n"/>
      <c r="AB704" s="122" t="n"/>
      <c r="AC704" s="122" t="n"/>
      <c r="AD704" s="123">
        <f>AC704+AB704+AA704</f>
        <v/>
      </c>
      <c r="AE704" s="124">
        <f>IFERROR(AD704/X704-1,"")</f>
        <v/>
      </c>
      <c r="AF704" s="217">
        <f>IF(LOWER(T704)="ILS",12,1)*X704/VLOOKUP($T704,CPC_USDConversion_xlTbl[[Currency2]:[Units/1 USD]],2,FALSE)</f>
        <v/>
      </c>
      <c r="AG704" s="217">
        <f>IF(LOWER(T704)="ILS",12,1)*AD704/VLOOKUP($T704,CPC_USDConversion_xlTbl[[Currency2]:[Units/1 USD]],2,FALSE)</f>
        <v/>
      </c>
      <c r="AH704" s="126">
        <f>AF704/VLOOKUP($S704,'CP$'!$B$5:$D$74,2,FALSE)</f>
        <v/>
      </c>
      <c r="AI704" s="126">
        <f>AG704/VLOOKUP($S704,'CP$'!$B$5:$D$74,2,FALSE)</f>
        <v/>
      </c>
      <c r="AJ704" s="52" t="n"/>
      <c r="AK704" s="127" t="inlineStr">
        <is>
          <t>Sales Variable</t>
        </is>
      </c>
      <c r="AL704" s="218" t="n"/>
      <c r="AM704" s="129" t="n"/>
      <c r="AN704" s="121" t="n"/>
      <c r="AO704" s="130" t="n"/>
      <c r="AP704" s="131">
        <f>IFERROR(AO704/AM704,"")</f>
        <v/>
      </c>
      <c r="AQ704" s="219">
        <f>AO704*CC704</f>
        <v/>
      </c>
      <c r="AR704" s="219" t="n"/>
      <c r="AS704" s="220">
        <f>AQ704-AR704</f>
        <v/>
      </c>
      <c r="AT704" s="217">
        <f>AS704/VLOOKUP($T704,'USD Converstion'!$C$7:$D$174,2,FALSE)</f>
        <v/>
      </c>
      <c r="AU704" s="52" t="n"/>
      <c r="AV704" s="221" t="n">
        <v>43957</v>
      </c>
      <c r="AW704" s="222" t="n">
        <v>9844.844660194174</v>
      </c>
      <c r="AX704" s="222" t="n"/>
      <c r="AY704" s="223" t="n"/>
      <c r="AZ704" s="52" t="n"/>
      <c r="BA704" s="137" t="n"/>
      <c r="BB704" s="138" t="inlineStr">
        <is>
          <t xml:space="preserve"> </t>
        </is>
      </c>
      <c r="BC704" s="52" t="n"/>
      <c r="BD704" s="219" t="n">
        <v>3440000</v>
      </c>
      <c r="BE704" s="219" t="n">
        <v>860000</v>
      </c>
      <c r="BF704" s="219" t="n"/>
      <c r="BG704" s="120">
        <f>BF704+BE704+BD704</f>
        <v/>
      </c>
      <c r="BH704" s="217">
        <f>IF(LOWER(T704)="ILS",12,1)*BG704/VLOOKUP($T704,CPC_USDConversion_xlTbl[[Currency2]:[Units/1 USD]],2,FALSE)</f>
        <v/>
      </c>
      <c r="BI704" s="224">
        <f>BH704/VLOOKUP($S704,'CP$'!$B$5:$D$74,2,FALSE)</f>
        <v/>
      </c>
      <c r="BJ704" s="140" t="n">
        <v>3500000</v>
      </c>
      <c r="BK704" s="140" t="n">
        <v>6000000</v>
      </c>
      <c r="BL704" s="141">
        <f>IFERROR(U704/X704,"")</f>
        <v/>
      </c>
      <c r="BM704" s="141">
        <f>IFERROR(V704/X704,"")</f>
        <v/>
      </c>
      <c r="BN704" s="141">
        <f>IFERROR(W704/X704,"")</f>
        <v/>
      </c>
      <c r="BO704" s="141">
        <f>IFERROR(AA704/AD704,"")</f>
        <v/>
      </c>
      <c r="BP704" s="141">
        <f>IFERROR(AB704/AD704,"")</f>
        <v/>
      </c>
      <c r="BQ704" s="141">
        <f>IFERROR(AC704/AD704,"")</f>
        <v/>
      </c>
      <c r="BR704" s="119" t="n">
        <v>5</v>
      </c>
      <c r="BS704" s="119" t="n">
        <v>5</v>
      </c>
      <c r="BT704" s="119" t="n">
        <v>3</v>
      </c>
      <c r="BU704" s="119" t="n"/>
      <c r="BV704" s="119" t="n"/>
      <c r="BW704" s="119" t="n"/>
      <c r="BX704" s="119" t="n"/>
      <c r="BY704" s="119" t="n"/>
      <c r="BZ704" s="119" t="inlineStr">
        <is>
          <t>Employee</t>
        </is>
      </c>
      <c r="CA704" s="142" t="inlineStr">
        <is>
          <t>E41P</t>
        </is>
      </c>
      <c r="CB704" s="131" t="n">
        <v>1</v>
      </c>
      <c r="CC704" s="143">
        <f>IF(P704&gt;1,1,P704)*CB704</f>
        <v/>
      </c>
      <c r="CD704" s="143" t="n"/>
      <c r="CE704" s="222" t="n">
        <v>35317.4</v>
      </c>
      <c r="CF704" s="86" t="n"/>
      <c r="CG704" s="219" t="n">
        <v>4614834.146341464</v>
      </c>
      <c r="CH704" s="217">
        <f>IF(LOWER(T704)="ILS",12,1)*CG704/VLOOKUP($T704,CPC_USDConversion_xlTbl[[Currency2]:[Units/1 USD]],2,FALSE)</f>
        <v/>
      </c>
      <c r="CI704" s="225">
        <f>AF704</f>
        <v/>
      </c>
      <c r="CJ704" s="225">
        <f>IFERROR(CI704-CH704,"")</f>
        <v/>
      </c>
      <c r="CK704" s="140">
        <f>ROUND(AN704*CC704,-2)</f>
        <v/>
      </c>
      <c r="CL704" s="217">
        <f>CK704/VLOOKUP($T704,'USD Converstion'!$C$7:$D$174,2,FALSE)</f>
        <v/>
      </c>
      <c r="CM704" s="145">
        <f>IF(AD704&gt;X704,1,0)</f>
        <v/>
      </c>
      <c r="CN704" s="225">
        <f>IF(CM704&gt;0,AG704,0)</f>
        <v/>
      </c>
      <c r="CO704" s="225">
        <f>IF(CM704=0,0,AF704)</f>
        <v/>
      </c>
      <c r="CP704" s="146" t="n">
        <v>0</v>
      </c>
      <c r="CQ704" s="147" t="inlineStr">
        <is>
          <t>Regular</t>
        </is>
      </c>
      <c r="CR704" s="225">
        <f>AM704/VLOOKUP(T704,'USD Converstion'!$C$7:$D$174,2,FALSE)</f>
        <v/>
      </c>
      <c r="CS704" s="226">
        <f>AT704</f>
        <v/>
      </c>
      <c r="CT704" s="222" t="n">
        <v>0</v>
      </c>
      <c r="CU704" s="227" t="n"/>
      <c r="CV704" s="145">
        <f>IF(AX704&gt;0,1,0)</f>
        <v/>
      </c>
      <c r="CW704" s="145">
        <f>IF(AY704&gt;0,1,0)</f>
        <v/>
      </c>
      <c r="CX704" s="52" t="n">
        <v>0</v>
      </c>
      <c r="DM704">
        <f>IF(LOWER(T704)="ILS",12,1)*Y704/VLOOKUP($T704,CPC_USDConversion_xlTbl[[Currency2]:[Units/1 USD]],2,FALSE)</f>
        <v/>
      </c>
    </row>
    <row r="705">
      <c r="B705" s="113" t="n">
        <v>112486</v>
      </c>
      <c r="C705" s="113" t="n">
        <v>62379</v>
      </c>
      <c r="D705" s="113" t="n">
        <v>61117</v>
      </c>
      <c r="E705" s="114" t="inlineStr">
        <is>
          <t>Sanjeeb (Sanju) Sengupta</t>
        </is>
      </c>
      <c r="F705" s="152" t="inlineStr">
        <is>
          <t>Security Engineer</t>
        </is>
      </c>
      <c r="G705" s="113" t="inlineStr">
        <is>
          <t>India Sales</t>
        </is>
      </c>
      <c r="H705" s="113" t="inlineStr">
        <is>
          <t>Sundar Balasubramanian</t>
        </is>
      </c>
      <c r="I705" s="113" t="inlineStr">
        <is>
          <t>Sundar Balasubramanian</t>
        </is>
      </c>
      <c r="J705" s="114" t="inlineStr">
        <is>
          <t>Sharat Sinha</t>
        </is>
      </c>
      <c r="K705" s="114" t="inlineStr">
        <is>
          <t>Sharat Sinha</t>
        </is>
      </c>
      <c r="L705" s="113" t="inlineStr">
        <is>
          <t>APAC Sales</t>
        </is>
      </c>
      <c r="M705" s="115" t="n">
        <v>1</v>
      </c>
      <c r="N705" s="151">
        <f>LEFT(CA705,3)</f>
        <v/>
      </c>
      <c r="O705" s="216" t="n">
        <v>43011</v>
      </c>
      <c r="P705" s="118">
        <f>($D$5-O705)/365</f>
        <v/>
      </c>
      <c r="Q705" s="119">
        <f>Q705</f>
        <v/>
      </c>
      <c r="R705" s="52" t="n"/>
      <c r="S705" s="120" t="inlineStr">
        <is>
          <t>India</t>
        </is>
      </c>
      <c r="T705" s="120" t="inlineStr">
        <is>
          <t>INR</t>
        </is>
      </c>
      <c r="U705" s="120" t="n">
        <v>4524500</v>
      </c>
      <c r="V705" s="120" t="n">
        <v>821209.0909090908</v>
      </c>
      <c r="W705" s="120" t="n"/>
      <c r="X705" s="120">
        <f>W705+V705+U705</f>
        <v/>
      </c>
      <c r="Y705" s="121" t="n"/>
      <c r="Z705" s="121" t="n"/>
      <c r="AA705" s="122" t="n"/>
      <c r="AB705" s="122" t="n"/>
      <c r="AC705" s="122" t="n"/>
      <c r="AD705" s="123">
        <f>AC705+AB705+AA705</f>
        <v/>
      </c>
      <c r="AE705" s="124">
        <f>IFERROR(AD705/X705-1,"")</f>
        <v/>
      </c>
      <c r="AF705" s="217">
        <f>IF(LOWER(T705)="ILS",12,1)*X705/VLOOKUP($T705,CPC_USDConversion_xlTbl[[Currency2]:[Units/1 USD]],2,FALSE)</f>
        <v/>
      </c>
      <c r="AG705" s="217">
        <f>IF(LOWER(T705)="ILS",12,1)*AD705/VLOOKUP($T705,CPC_USDConversion_xlTbl[[Currency2]:[Units/1 USD]],2,FALSE)</f>
        <v/>
      </c>
      <c r="AH705" s="126">
        <f>AF705/VLOOKUP($S705,'CP$'!$B$5:$D$74,2,FALSE)</f>
        <v/>
      </c>
      <c r="AI705" s="126">
        <f>AG705/VLOOKUP($S705,'CP$'!$B$5:$D$74,2,FALSE)</f>
        <v/>
      </c>
      <c r="AJ705" s="52" t="n"/>
      <c r="AK705" s="127" t="inlineStr">
        <is>
          <t>Sales Variable</t>
        </is>
      </c>
      <c r="AL705" s="218" t="n"/>
      <c r="AM705" s="129" t="n"/>
      <c r="AN705" s="121" t="n"/>
      <c r="AO705" s="130" t="n"/>
      <c r="AP705" s="131">
        <f>IFERROR(AO705/AM705,"")</f>
        <v/>
      </c>
      <c r="AQ705" s="219">
        <f>AO705*CC705</f>
        <v/>
      </c>
      <c r="AR705" s="219" t="n"/>
      <c r="AS705" s="220">
        <f>AQ705-AR705</f>
        <v/>
      </c>
      <c r="AT705" s="217">
        <f>AS705/VLOOKUP($T705,'USD Converstion'!$C$7:$D$174,2,FALSE)</f>
        <v/>
      </c>
      <c r="AU705" s="52" t="n"/>
      <c r="AV705" s="221" t="n"/>
      <c r="AW705" s="222" t="n"/>
      <c r="AX705" s="222" t="n"/>
      <c r="AY705" s="223" t="n"/>
      <c r="AZ705" s="52" t="n"/>
      <c r="BA705" s="137" t="inlineStr">
        <is>
          <t>April, 2020 - Organization change from Team:Vipul Rohatgi - SE North to Team:Venugopal N - SE India</t>
        </is>
      </c>
      <c r="BB705" s="138" t="inlineStr">
        <is>
          <t xml:space="preserve"> </t>
        </is>
      </c>
      <c r="BC705" s="52" t="n"/>
      <c r="BD705" s="219" t="n">
        <v>3440000</v>
      </c>
      <c r="BE705" s="219" t="n">
        <v>860000</v>
      </c>
      <c r="BF705" s="219" t="n"/>
      <c r="BG705" s="120">
        <f>BF705+BE705+BD705</f>
        <v/>
      </c>
      <c r="BH705" s="217">
        <f>IF(LOWER(T705)="ILS",12,1)*BG705/VLOOKUP($T705,CPC_USDConversion_xlTbl[[Currency2]:[Units/1 USD]],2,FALSE)</f>
        <v/>
      </c>
      <c r="BI705" s="224">
        <f>BH705/VLOOKUP($S705,'CP$'!$B$5:$D$74,2,FALSE)</f>
        <v/>
      </c>
      <c r="BJ705" s="140" t="n">
        <v>3500000</v>
      </c>
      <c r="BK705" s="140" t="n">
        <v>6000000</v>
      </c>
      <c r="BL705" s="141">
        <f>IFERROR(U705/X705,"")</f>
        <v/>
      </c>
      <c r="BM705" s="141">
        <f>IFERROR(V705/X705,"")</f>
        <v/>
      </c>
      <c r="BN705" s="141">
        <f>IFERROR(W705/X705,"")</f>
        <v/>
      </c>
      <c r="BO705" s="141">
        <f>IFERROR(AA705/AD705,"")</f>
        <v/>
      </c>
      <c r="BP705" s="141">
        <f>IFERROR(AB705/AD705,"")</f>
        <v/>
      </c>
      <c r="BQ705" s="141">
        <f>IFERROR(AC705/AD705,"")</f>
        <v/>
      </c>
      <c r="BR705" s="119" t="n">
        <v>3</v>
      </c>
      <c r="BS705" s="119" t="n">
        <v>3</v>
      </c>
      <c r="BT705" s="119" t="n">
        <v>3</v>
      </c>
      <c r="BU705" s="119" t="n"/>
      <c r="BV705" s="119" t="n"/>
      <c r="BW705" s="119" t="n"/>
      <c r="BX705" s="119" t="n"/>
      <c r="BY705" s="119" t="n"/>
      <c r="BZ705" s="119" t="inlineStr">
        <is>
          <t>Employee</t>
        </is>
      </c>
      <c r="CA705" s="142" t="inlineStr">
        <is>
          <t>E41P</t>
        </is>
      </c>
      <c r="CB705" s="131" t="n">
        <v>1</v>
      </c>
      <c r="CC705" s="143">
        <f>IF(P705&gt;1,1,P705)*CB705</f>
        <v/>
      </c>
      <c r="CD705" s="143" t="n"/>
      <c r="CE705" s="222" t="n"/>
      <c r="CF705" s="86" t="n"/>
      <c r="CG705" s="219" t="n">
        <v>4405078.048780488</v>
      </c>
      <c r="CH705" s="217">
        <f>IF(LOWER(T705)="ILS",12,1)*CG705/VLOOKUP($T705,CPC_USDConversion_xlTbl[[Currency2]:[Units/1 USD]],2,FALSE)</f>
        <v/>
      </c>
      <c r="CI705" s="225">
        <f>AF705</f>
        <v/>
      </c>
      <c r="CJ705" s="225">
        <f>IFERROR(CI705-CH705,"")</f>
        <v/>
      </c>
      <c r="CK705" s="140">
        <f>ROUND(AN705*CC705,-2)</f>
        <v/>
      </c>
      <c r="CL705" s="217">
        <f>CK705/VLOOKUP($T705,'USD Converstion'!$C$7:$D$174,2,FALSE)</f>
        <v/>
      </c>
      <c r="CM705" s="145">
        <f>IF(AD705&gt;X705,1,0)</f>
        <v/>
      </c>
      <c r="CN705" s="225">
        <f>IF(CM705&gt;0,AG705,0)</f>
        <v/>
      </c>
      <c r="CO705" s="225">
        <f>IF(CM705=0,0,AF705)</f>
        <v/>
      </c>
      <c r="CP705" s="146" t="n">
        <v>0</v>
      </c>
      <c r="CQ705" s="147" t="inlineStr">
        <is>
          <t>Regular</t>
        </is>
      </c>
      <c r="CR705" s="225">
        <f>AM705/VLOOKUP(T705,'USD Converstion'!$C$7:$D$174,2,FALSE)</f>
        <v/>
      </c>
      <c r="CS705" s="226">
        <f>AT705</f>
        <v/>
      </c>
      <c r="CT705" s="222" t="n">
        <v>0</v>
      </c>
      <c r="CU705" s="227" t="n"/>
      <c r="CV705" s="145">
        <f>IF(AX705&gt;0,1,0)</f>
        <v/>
      </c>
      <c r="CW705" s="145">
        <f>IF(AY705&gt;0,1,0)</f>
        <v/>
      </c>
      <c r="CX705" s="52" t="n">
        <v>0</v>
      </c>
      <c r="DM705">
        <f>IF(LOWER(T705)="ILS",12,1)*Y705/VLOOKUP($T705,CPC_USDConversion_xlTbl[[Currency2]:[Units/1 USD]],2,FALSE)</f>
        <v/>
      </c>
    </row>
    <row r="706">
      <c r="B706" s="113" t="n">
        <v>129375</v>
      </c>
      <c r="C706" s="113" t="n">
        <v>82852</v>
      </c>
      <c r="D706" s="113" t="n">
        <v>76190</v>
      </c>
      <c r="E706" s="114" t="inlineStr">
        <is>
          <t>Shashank Gupta</t>
        </is>
      </c>
      <c r="F706" s="152" t="inlineStr">
        <is>
          <t>Sales Admin Support Specialist</t>
        </is>
      </c>
      <c r="G706" s="113" t="inlineStr">
        <is>
          <t>India Sales</t>
        </is>
      </c>
      <c r="H706" s="113" t="inlineStr">
        <is>
          <t>Sundar Balasubramanian</t>
        </is>
      </c>
      <c r="I706" s="113" t="inlineStr">
        <is>
          <t>Sundar Balasubramanian</t>
        </is>
      </c>
      <c r="J706" s="114" t="inlineStr">
        <is>
          <t>Sharat Sinha</t>
        </is>
      </c>
      <c r="K706" s="114" t="inlineStr">
        <is>
          <t>Sharat Sinha</t>
        </is>
      </c>
      <c r="L706" s="113" t="inlineStr">
        <is>
          <t>APAC Sales</t>
        </is>
      </c>
      <c r="M706" s="115" t="n">
        <v>1</v>
      </c>
      <c r="N706" s="151">
        <f>LEFT(CA706,3)</f>
        <v/>
      </c>
      <c r="O706" s="216" t="n">
        <v>44074</v>
      </c>
      <c r="P706" s="118">
        <f>($D$5-O706)/365</f>
        <v/>
      </c>
      <c r="Q706" s="119">
        <f>Q706</f>
        <v/>
      </c>
      <c r="R706" s="52" t="n"/>
      <c r="S706" s="120" t="inlineStr">
        <is>
          <t>India</t>
        </is>
      </c>
      <c r="T706" s="120" t="inlineStr">
        <is>
          <t>INR</t>
        </is>
      </c>
      <c r="U706" s="120" t="n">
        <v>2709500</v>
      </c>
      <c r="V706" s="120" t="n">
        <v>1309390.909090909</v>
      </c>
      <c r="W706" s="120" t="n"/>
      <c r="X706" s="120">
        <f>W706+V706+U706</f>
        <v/>
      </c>
      <c r="Y706" s="121" t="n"/>
      <c r="Z706" s="121" t="n"/>
      <c r="AA706" s="122" t="n"/>
      <c r="AB706" s="122" t="n"/>
      <c r="AC706" s="122" t="n"/>
      <c r="AD706" s="123">
        <f>AC706+AB706+AA706</f>
        <v/>
      </c>
      <c r="AE706" s="124">
        <f>IFERROR(AD706/X706-1,"")</f>
        <v/>
      </c>
      <c r="AF706" s="217">
        <f>IF(LOWER(T706)="ILS",12,1)*X706/VLOOKUP($T706,CPC_USDConversion_xlTbl[[Currency2]:[Units/1 USD]],2,FALSE)</f>
        <v/>
      </c>
      <c r="AG706" s="217">
        <f>IF(LOWER(T706)="ILS",12,1)*AD706/VLOOKUP($T706,CPC_USDConversion_xlTbl[[Currency2]:[Units/1 USD]],2,FALSE)</f>
        <v/>
      </c>
      <c r="AH706" s="126">
        <f>AF706/VLOOKUP($S706,'CP$'!$B$5:$D$74,2,FALSE)</f>
        <v/>
      </c>
      <c r="AI706" s="126">
        <f>AG706/VLOOKUP($S706,'CP$'!$B$5:$D$74,2,FALSE)</f>
        <v/>
      </c>
      <c r="AJ706" s="52" t="n"/>
      <c r="AK706" s="127" t="inlineStr">
        <is>
          <t>Sales Variable</t>
        </is>
      </c>
      <c r="AL706" s="218" t="n"/>
      <c r="AM706" s="129" t="n"/>
      <c r="AN706" s="121" t="n"/>
      <c r="AO706" s="130" t="n"/>
      <c r="AP706" s="131">
        <f>IFERROR(AO706/AM706,"")</f>
        <v/>
      </c>
      <c r="AQ706" s="219">
        <f>AO706*CC706</f>
        <v/>
      </c>
      <c r="AR706" s="219" t="n"/>
      <c r="AS706" s="220">
        <f>AQ706-AR706</f>
        <v/>
      </c>
      <c r="AT706" s="217">
        <f>AS706/VLOOKUP($T706,'USD Converstion'!$C$7:$D$174,2,FALSE)</f>
        <v/>
      </c>
      <c r="AU706" s="52" t="n"/>
      <c r="AV706" s="221" t="n"/>
      <c r="AW706" s="222" t="n"/>
      <c r="AX706" s="222" t="n"/>
      <c r="AY706" s="223" t="n"/>
      <c r="AZ706" s="52" t="n"/>
      <c r="BA706" s="137" t="n"/>
      <c r="BB706" s="138" t="inlineStr">
        <is>
          <t xml:space="preserve"> </t>
        </is>
      </c>
      <c r="BC706" s="52" t="n"/>
      <c r="BD706" s="219" t="n"/>
      <c r="BE706" s="219" t="n"/>
      <c r="BF706" s="219" t="n"/>
      <c r="BG706" s="120">
        <f>BF706+BE706+BD706</f>
        <v/>
      </c>
      <c r="BH706" s="217">
        <f>IF(LOWER(T706)="ILS",12,1)*BG706/VLOOKUP($T706,CPC_USDConversion_xlTbl[[Currency2]:[Units/1 USD]],2,FALSE)</f>
        <v/>
      </c>
      <c r="BI706" s="224">
        <f>BH706/VLOOKUP($S706,'CP$'!$B$5:$D$74,2,FALSE)</f>
        <v/>
      </c>
      <c r="BJ706" s="140" t="n">
        <v>2000000</v>
      </c>
      <c r="BK706" s="140" t="n">
        <v>3700000</v>
      </c>
      <c r="BL706" s="141">
        <f>IFERROR(U706/X706,"")</f>
        <v/>
      </c>
      <c r="BM706" s="141">
        <f>IFERROR(V706/X706,"")</f>
        <v/>
      </c>
      <c r="BN706" s="141">
        <f>IFERROR(W706/X706,"")</f>
        <v/>
      </c>
      <c r="BO706" s="141">
        <f>IFERROR(AA706/AD706,"")</f>
        <v/>
      </c>
      <c r="BP706" s="141">
        <f>IFERROR(AB706/AD706,"")</f>
        <v/>
      </c>
      <c r="BQ706" s="141">
        <f>IFERROR(AC706/AD706,"")</f>
        <v/>
      </c>
      <c r="BR706" s="119" t="n"/>
      <c r="BS706" s="119" t="n"/>
      <c r="BT706" s="119" t="n"/>
      <c r="BU706" s="119" t="n"/>
      <c r="BV706" s="119" t="n"/>
      <c r="BW706" s="119" t="n"/>
      <c r="BX706" s="119" t="n"/>
      <c r="BY706" s="119" t="n"/>
      <c r="BZ706" s="119" t="inlineStr">
        <is>
          <t>Employee</t>
        </is>
      </c>
      <c r="CA706" s="142" t="inlineStr">
        <is>
          <t>S51P</t>
        </is>
      </c>
      <c r="CB706" s="131" t="n">
        <v>1</v>
      </c>
      <c r="CC706" s="143">
        <f>IF(P706&gt;1,1,P706)*CB706</f>
        <v/>
      </c>
      <c r="CD706" s="143" t="n"/>
      <c r="CE706" s="222" t="n"/>
      <c r="CF706" s="86" t="n"/>
      <c r="CG706" s="219" t="n">
        <v>3512395.12195122</v>
      </c>
      <c r="CH706" s="217">
        <f>IF(LOWER(T706)="ILS",12,1)*CG706/VLOOKUP($T706,CPC_USDConversion_xlTbl[[Currency2]:[Units/1 USD]],2,FALSE)</f>
        <v/>
      </c>
      <c r="CI706" s="225">
        <f>AF706</f>
        <v/>
      </c>
      <c r="CJ706" s="225">
        <f>IFERROR(CI706-CH706,"")</f>
        <v/>
      </c>
      <c r="CK706" s="140">
        <f>ROUND(AN706*CC706,-2)</f>
        <v/>
      </c>
      <c r="CL706" s="217">
        <f>CK706/VLOOKUP($T706,'USD Converstion'!$C$7:$D$174,2,FALSE)</f>
        <v/>
      </c>
      <c r="CM706" s="145">
        <f>IF(AD706&gt;X706,1,0)</f>
        <v/>
      </c>
      <c r="CN706" s="225">
        <f>IF(CM706&gt;0,AG706,0)</f>
        <v/>
      </c>
      <c r="CO706" s="225">
        <f>IF(CM706=0,0,AF706)</f>
        <v/>
      </c>
      <c r="CP706" s="146" t="n">
        <v>0</v>
      </c>
      <c r="CQ706" s="147" t="inlineStr">
        <is>
          <t>Regular</t>
        </is>
      </c>
      <c r="CR706" s="225">
        <f>AM706/VLOOKUP(T706,'USD Converstion'!$C$7:$D$174,2,FALSE)</f>
        <v/>
      </c>
      <c r="CS706" s="226">
        <f>AT706</f>
        <v/>
      </c>
      <c r="CT706" s="222" t="n">
        <v>0</v>
      </c>
      <c r="CU706" s="227" t="n"/>
      <c r="CV706" s="145">
        <f>IF(AX706&gt;0,1,0)</f>
        <v/>
      </c>
      <c r="CW706" s="145">
        <f>IF(AY706&gt;0,1,0)</f>
        <v/>
      </c>
      <c r="CX706" s="52" t="n">
        <v>0</v>
      </c>
      <c r="DM706">
        <f>IF(LOWER(T706)="ILS",12,1)*Y706/VLOOKUP($T706,CPC_USDConversion_xlTbl[[Currency2]:[Units/1 USD]],2,FALSE)</f>
        <v/>
      </c>
    </row>
    <row r="707">
      <c r="B707" s="113" t="n">
        <v>106899</v>
      </c>
      <c r="C707" s="113" t="n">
        <v>90624</v>
      </c>
      <c r="D707" s="113" t="n">
        <v>50018</v>
      </c>
      <c r="E707" s="114" t="inlineStr">
        <is>
          <t>Shivin Sharma</t>
        </is>
      </c>
      <c r="F707" s="152" t="inlineStr">
        <is>
          <t>Commercial and Partner Head</t>
        </is>
      </c>
      <c r="G707" s="113" t="inlineStr">
        <is>
          <t>India Sales</t>
        </is>
      </c>
      <c r="H707" s="113" t="inlineStr">
        <is>
          <t>Sundar Balasubramanian</t>
        </is>
      </c>
      <c r="I707" s="113" t="inlineStr">
        <is>
          <t>Sundar Balasubramanian</t>
        </is>
      </c>
      <c r="J707" s="114" t="inlineStr">
        <is>
          <t>Sharat Sinha</t>
        </is>
      </c>
      <c r="K707" s="114" t="inlineStr">
        <is>
          <t>Sharat Sinha</t>
        </is>
      </c>
      <c r="L707" s="113" t="inlineStr">
        <is>
          <t>APAC Sales</t>
        </is>
      </c>
      <c r="M707" s="115" t="n">
        <v>1</v>
      </c>
      <c r="N707" s="151">
        <f>LEFT(CA707,3)</f>
        <v/>
      </c>
      <c r="O707" s="216" t="n">
        <v>43829</v>
      </c>
      <c r="P707" s="118">
        <f>($D$5-O707)/365</f>
        <v/>
      </c>
      <c r="Q707" s="119">
        <f>Q707</f>
        <v/>
      </c>
      <c r="R707" s="52" t="n"/>
      <c r="S707" s="120" t="inlineStr">
        <is>
          <t>India</t>
        </is>
      </c>
      <c r="T707" s="120" t="inlineStr">
        <is>
          <t>INR</t>
        </is>
      </c>
      <c r="U707" s="120" t="n">
        <v>10634500</v>
      </c>
      <c r="V707" s="120" t="n">
        <v>4545754.545454545</v>
      </c>
      <c r="W707" s="120" t="n"/>
      <c r="X707" s="120">
        <f>W707+V707+U707</f>
        <v/>
      </c>
      <c r="Y707" s="121" t="n"/>
      <c r="Z707" s="121" t="n"/>
      <c r="AA707" s="122" t="n"/>
      <c r="AB707" s="122" t="n"/>
      <c r="AC707" s="122" t="n"/>
      <c r="AD707" s="123">
        <f>AC707+AB707+AA707</f>
        <v/>
      </c>
      <c r="AE707" s="124">
        <f>IFERROR(AD707/X707-1,"")</f>
        <v/>
      </c>
      <c r="AF707" s="217">
        <f>IF(LOWER(T707)="ILS",12,1)*X707/VLOOKUP($T707,CPC_USDConversion_xlTbl[[Currency2]:[Units/1 USD]],2,FALSE)</f>
        <v/>
      </c>
      <c r="AG707" s="217">
        <f>IF(LOWER(T707)="ILS",12,1)*AD707/VLOOKUP($T707,CPC_USDConversion_xlTbl[[Currency2]:[Units/1 USD]],2,FALSE)</f>
        <v/>
      </c>
      <c r="AH707" s="126">
        <f>AF707/VLOOKUP($S707,'CP$'!$B$5:$D$74,2,FALSE)</f>
        <v/>
      </c>
      <c r="AI707" s="126">
        <f>AG707/VLOOKUP($S707,'CP$'!$B$5:$D$74,2,FALSE)</f>
        <v/>
      </c>
      <c r="AJ707" s="52" t="n"/>
      <c r="AK707" s="127" t="inlineStr">
        <is>
          <t>Sales Variable</t>
        </is>
      </c>
      <c r="AL707" s="218" t="n"/>
      <c r="AM707" s="129" t="n"/>
      <c r="AN707" s="121" t="n"/>
      <c r="AO707" s="130" t="n"/>
      <c r="AP707" s="131">
        <f>IFERROR(AO707/AM707,"")</f>
        <v/>
      </c>
      <c r="AQ707" s="219">
        <f>AO707*CC707</f>
        <v/>
      </c>
      <c r="AR707" s="219" t="n"/>
      <c r="AS707" s="220">
        <f>AQ707-AR707</f>
        <v/>
      </c>
      <c r="AT707" s="217">
        <f>AS707/VLOOKUP($T707,'USD Converstion'!$C$7:$D$174,2,FALSE)</f>
        <v/>
      </c>
      <c r="AU707" s="52" t="n"/>
      <c r="AV707" s="221" t="n">
        <v>43859</v>
      </c>
      <c r="AW707" s="222" t="n">
        <v>39034.50485436893</v>
      </c>
      <c r="AX707" s="222" t="n"/>
      <c r="AY707" s="223" t="n"/>
      <c r="AZ707" s="52" t="n"/>
      <c r="BA707" s="137" t="n"/>
      <c r="BB707" s="138" t="inlineStr">
        <is>
          <t xml:space="preserve"> </t>
        </is>
      </c>
      <c r="BC707" s="52" t="n"/>
      <c r="BD707" s="219" t="n">
        <v>8500000</v>
      </c>
      <c r="BE707" s="219" t="n">
        <v>5000000</v>
      </c>
      <c r="BF707" s="219" t="n"/>
      <c r="BG707" s="120">
        <f>BF707+BE707+BD707</f>
        <v/>
      </c>
      <c r="BH707" s="217">
        <f>IF(LOWER(T707)="ILS",12,1)*BG707/VLOOKUP($T707,CPC_USDConversion_xlTbl[[Currency2]:[Units/1 USD]],2,FALSE)</f>
        <v/>
      </c>
      <c r="BI707" s="224">
        <f>BH707/VLOOKUP($S707,'CP$'!$B$5:$D$74,2,FALSE)</f>
        <v/>
      </c>
      <c r="BJ707" s="140" t="n">
        <v>7000000</v>
      </c>
      <c r="BK707" s="140" t="n">
        <v>13500000</v>
      </c>
      <c r="BL707" s="141">
        <f>IFERROR(U707/X707,"")</f>
        <v/>
      </c>
      <c r="BM707" s="141">
        <f>IFERROR(V707/X707,"")</f>
        <v/>
      </c>
      <c r="BN707" s="141">
        <f>IFERROR(W707/X707,"")</f>
        <v/>
      </c>
      <c r="BO707" s="141">
        <f>IFERROR(AA707/AD707,"")</f>
        <v/>
      </c>
      <c r="BP707" s="141">
        <f>IFERROR(AB707/AD707,"")</f>
        <v/>
      </c>
      <c r="BQ707" s="141">
        <f>IFERROR(AC707/AD707,"")</f>
        <v/>
      </c>
      <c r="BR707" s="119" t="n"/>
      <c r="BS707" s="119" t="n"/>
      <c r="BT707" s="119" t="n">
        <v>3</v>
      </c>
      <c r="BU707" s="119" t="n"/>
      <c r="BV707" s="119" t="n"/>
      <c r="BW707" s="119" t="n"/>
      <c r="BX707" s="119" t="n"/>
      <c r="BY707" s="119" t="n"/>
      <c r="BZ707" s="119" t="inlineStr">
        <is>
          <t>Employee</t>
        </is>
      </c>
      <c r="CA707" s="142" t="inlineStr">
        <is>
          <t>S31M</t>
        </is>
      </c>
      <c r="CB707" s="131" t="n">
        <v>1</v>
      </c>
      <c r="CC707" s="143">
        <f>IF(P707&gt;1,1,P707)*CB707</f>
        <v/>
      </c>
      <c r="CD707" s="143" t="n"/>
      <c r="CE707" s="222" t="n">
        <v>42021.72</v>
      </c>
      <c r="CF707" s="86" t="n"/>
      <c r="CG707" s="219" t="n">
        <v>13170931.70731707</v>
      </c>
      <c r="CH707" s="217">
        <f>IF(LOWER(T707)="ILS",12,1)*CG707/VLOOKUP($T707,CPC_USDConversion_xlTbl[[Currency2]:[Units/1 USD]],2,FALSE)</f>
        <v/>
      </c>
      <c r="CI707" s="225">
        <f>AF707</f>
        <v/>
      </c>
      <c r="CJ707" s="225">
        <f>IFERROR(CI707-CH707,"")</f>
        <v/>
      </c>
      <c r="CK707" s="140">
        <f>ROUND(AN707*CC707,-2)</f>
        <v/>
      </c>
      <c r="CL707" s="217">
        <f>CK707/VLOOKUP($T707,'USD Converstion'!$C$7:$D$174,2,FALSE)</f>
        <v/>
      </c>
      <c r="CM707" s="145">
        <f>IF(AD707&gt;X707,1,0)</f>
        <v/>
      </c>
      <c r="CN707" s="225">
        <f>IF(CM707&gt;0,AG707,0)</f>
        <v/>
      </c>
      <c r="CO707" s="225">
        <f>IF(CM707=0,0,AF707)</f>
        <v/>
      </c>
      <c r="CP707" s="146" t="n">
        <v>0</v>
      </c>
      <c r="CQ707" s="147" t="inlineStr">
        <is>
          <t>Regular</t>
        </is>
      </c>
      <c r="CR707" s="225">
        <f>AM707/VLOOKUP(T707,'USD Converstion'!$C$7:$D$174,2,FALSE)</f>
        <v/>
      </c>
      <c r="CS707" s="226">
        <f>AT707</f>
        <v/>
      </c>
      <c r="CT707" s="222" t="n">
        <v>0</v>
      </c>
      <c r="CU707" s="227" t="n"/>
      <c r="CV707" s="145">
        <f>IF(AX707&gt;0,1,0)</f>
        <v/>
      </c>
      <c r="CW707" s="145">
        <f>IF(AY707&gt;0,1,0)</f>
        <v/>
      </c>
      <c r="CX707" s="52" t="n">
        <v>0</v>
      </c>
      <c r="DM707">
        <f>IF(LOWER(T707)="ILS",12,1)*Y707/VLOOKUP($T707,CPC_USDConversion_xlTbl[[Currency2]:[Units/1 USD]],2,FALSE)</f>
        <v/>
      </c>
    </row>
    <row r="708">
      <c r="B708" s="113" t="n">
        <v>111139</v>
      </c>
      <c r="C708" s="113" t="n">
        <v>67877</v>
      </c>
      <c r="D708" s="113" t="n">
        <v>83301</v>
      </c>
      <c r="E708" s="114" t="inlineStr">
        <is>
          <t>Srikanth Kyatsandra</t>
        </is>
      </c>
      <c r="F708" s="152" t="inlineStr">
        <is>
          <t>Head of India Global Systems Integrator</t>
        </is>
      </c>
      <c r="G708" s="113" t="inlineStr">
        <is>
          <t>India Sales</t>
        </is>
      </c>
      <c r="H708" s="113" t="inlineStr">
        <is>
          <t>Sundar Balasubramanian</t>
        </is>
      </c>
      <c r="I708" s="113" t="inlineStr">
        <is>
          <t>Sundar Balasubramanian</t>
        </is>
      </c>
      <c r="J708" s="114" t="inlineStr">
        <is>
          <t>Sharat Sinha</t>
        </is>
      </c>
      <c r="K708" s="114" t="inlineStr">
        <is>
          <t>Sharat Sinha</t>
        </is>
      </c>
      <c r="L708" s="113" t="inlineStr">
        <is>
          <t>APAC Sales</t>
        </is>
      </c>
      <c r="M708" s="115" t="n">
        <v>1</v>
      </c>
      <c r="N708" s="151">
        <f>LEFT(CA708,3)</f>
        <v/>
      </c>
      <c r="O708" s="216" t="n">
        <v>43864</v>
      </c>
      <c r="P708" s="118">
        <f>($D$5-O708)/365</f>
        <v/>
      </c>
      <c r="Q708" s="119">
        <f>Q708</f>
        <v/>
      </c>
      <c r="R708" s="52" t="n"/>
      <c r="S708" s="120" t="inlineStr">
        <is>
          <t>India</t>
        </is>
      </c>
      <c r="T708" s="120" t="inlineStr">
        <is>
          <t>INR</t>
        </is>
      </c>
      <c r="U708" s="120" t="n">
        <v>9759500</v>
      </c>
      <c r="V708" s="120" t="n">
        <v>3818481.818181818</v>
      </c>
      <c r="W708" s="120" t="n"/>
      <c r="X708" s="120">
        <f>W708+V708+U708</f>
        <v/>
      </c>
      <c r="Y708" s="121" t="n"/>
      <c r="Z708" s="121" t="n"/>
      <c r="AA708" s="122" t="n"/>
      <c r="AB708" s="122" t="n"/>
      <c r="AC708" s="122" t="n"/>
      <c r="AD708" s="123">
        <f>AC708+AB708+AA708</f>
        <v/>
      </c>
      <c r="AE708" s="124">
        <f>IFERROR(AD708/X708-1,"")</f>
        <v/>
      </c>
      <c r="AF708" s="217">
        <f>IF(LOWER(T708)="ILS",12,1)*X708/VLOOKUP($T708,CPC_USDConversion_xlTbl[[Currency2]:[Units/1 USD]],2,FALSE)</f>
        <v/>
      </c>
      <c r="AG708" s="217">
        <f>IF(LOWER(T708)="ILS",12,1)*AD708/VLOOKUP($T708,CPC_USDConversion_xlTbl[[Currency2]:[Units/1 USD]],2,FALSE)</f>
        <v/>
      </c>
      <c r="AH708" s="126">
        <f>AF708/VLOOKUP($S708,'CP$'!$B$5:$D$74,2,FALSE)</f>
        <v/>
      </c>
      <c r="AI708" s="126">
        <f>AG708/VLOOKUP($S708,'CP$'!$B$5:$D$74,2,FALSE)</f>
        <v/>
      </c>
      <c r="AJ708" s="52" t="n"/>
      <c r="AK708" s="127" t="inlineStr">
        <is>
          <t>Sales Variable</t>
        </is>
      </c>
      <c r="AL708" s="218" t="n"/>
      <c r="AM708" s="129" t="n"/>
      <c r="AN708" s="121" t="n"/>
      <c r="AO708" s="130" t="n"/>
      <c r="AP708" s="131">
        <f>IFERROR(AO708/AM708,"")</f>
        <v/>
      </c>
      <c r="AQ708" s="219">
        <f>AO708*CC708</f>
        <v/>
      </c>
      <c r="AR708" s="219" t="n"/>
      <c r="AS708" s="220">
        <f>AQ708-AR708</f>
        <v/>
      </c>
      <c r="AT708" s="217">
        <f>AS708/VLOOKUP($T708,'USD Converstion'!$C$7:$D$174,2,FALSE)</f>
        <v/>
      </c>
      <c r="AU708" s="52" t="n"/>
      <c r="AV708" s="221" t="n">
        <v>43957</v>
      </c>
      <c r="AW708" s="222" t="n">
        <v>48719.94174757281</v>
      </c>
      <c r="AX708" s="222" t="n"/>
      <c r="AY708" s="223" t="n"/>
      <c r="AZ708" s="52" t="n"/>
      <c r="BA708" s="137" t="n"/>
      <c r="BB708" s="138" t="inlineStr">
        <is>
          <t xml:space="preserve"> </t>
        </is>
      </c>
      <c r="BC708" s="52" t="n"/>
      <c r="BD708" s="219" t="n"/>
      <c r="BE708" s="219" t="n"/>
      <c r="BF708" s="219" t="n"/>
      <c r="BG708" s="120">
        <f>BF708+BE708+BD708</f>
        <v/>
      </c>
      <c r="BH708" s="217">
        <f>IF(LOWER(T708)="ILS",12,1)*BG708/VLOOKUP($T708,CPC_USDConversion_xlTbl[[Currency2]:[Units/1 USD]],2,FALSE)</f>
        <v/>
      </c>
      <c r="BI708" s="224">
        <f>BH708/VLOOKUP($S708,'CP$'!$B$5:$D$74,2,FALSE)</f>
        <v/>
      </c>
      <c r="BJ708" s="140" t="n">
        <v>7000000</v>
      </c>
      <c r="BK708" s="140" t="n">
        <v>13500000</v>
      </c>
      <c r="BL708" s="141">
        <f>IFERROR(U708/X708,"")</f>
        <v/>
      </c>
      <c r="BM708" s="141">
        <f>IFERROR(V708/X708,"")</f>
        <v/>
      </c>
      <c r="BN708" s="141">
        <f>IFERROR(W708/X708,"")</f>
        <v/>
      </c>
      <c r="BO708" s="141">
        <f>IFERROR(AA708/AD708,"")</f>
        <v/>
      </c>
      <c r="BP708" s="141">
        <f>IFERROR(AB708/AD708,"")</f>
        <v/>
      </c>
      <c r="BQ708" s="141">
        <f>IFERROR(AC708/AD708,"")</f>
        <v/>
      </c>
      <c r="BR708" s="119" t="n"/>
      <c r="BS708" s="119" t="n"/>
      <c r="BT708" s="119" t="n">
        <v>3</v>
      </c>
      <c r="BU708" s="119" t="n"/>
      <c r="BV708" s="119" t="n"/>
      <c r="BW708" s="119" t="n"/>
      <c r="BX708" s="119" t="n"/>
      <c r="BY708" s="119" t="n"/>
      <c r="BZ708" s="119" t="inlineStr">
        <is>
          <t>Employee</t>
        </is>
      </c>
      <c r="CA708" s="142" t="inlineStr">
        <is>
          <t>S31P</t>
        </is>
      </c>
      <c r="CB708" s="131" t="n">
        <v>1</v>
      </c>
      <c r="CC708" s="143">
        <f>IF(P708&gt;1,1,P708)*CB708</f>
        <v/>
      </c>
      <c r="CD708" s="143" t="n"/>
      <c r="CE708" s="222" t="n">
        <v>56627.56</v>
      </c>
      <c r="CF708" s="86" t="n"/>
      <c r="CG708" s="219" t="n">
        <v>11707517.07317073</v>
      </c>
      <c r="CH708" s="217">
        <f>IF(LOWER(T708)="ILS",12,1)*CG708/VLOOKUP($T708,CPC_USDConversion_xlTbl[[Currency2]:[Units/1 USD]],2,FALSE)</f>
        <v/>
      </c>
      <c r="CI708" s="225">
        <f>AF708</f>
        <v/>
      </c>
      <c r="CJ708" s="225">
        <f>IFERROR(CI708-CH708,"")</f>
        <v/>
      </c>
      <c r="CK708" s="140">
        <f>ROUND(AN708*CC708,-2)</f>
        <v/>
      </c>
      <c r="CL708" s="217">
        <f>CK708/VLOOKUP($T708,'USD Converstion'!$C$7:$D$174,2,FALSE)</f>
        <v/>
      </c>
      <c r="CM708" s="145">
        <f>IF(AD708&gt;X708,1,0)</f>
        <v/>
      </c>
      <c r="CN708" s="225">
        <f>IF(CM708&gt;0,AG708,0)</f>
        <v/>
      </c>
      <c r="CO708" s="225">
        <f>IF(CM708=0,0,AF708)</f>
        <v/>
      </c>
      <c r="CP708" s="146" t="n">
        <v>0</v>
      </c>
      <c r="CQ708" s="147" t="inlineStr">
        <is>
          <t>Regular</t>
        </is>
      </c>
      <c r="CR708" s="225">
        <f>AM708/VLOOKUP(T708,'USD Converstion'!$C$7:$D$174,2,FALSE)</f>
        <v/>
      </c>
      <c r="CS708" s="226">
        <f>AT708</f>
        <v/>
      </c>
      <c r="CT708" s="222" t="n">
        <v>0</v>
      </c>
      <c r="CU708" s="227" t="n"/>
      <c r="CV708" s="145">
        <f>IF(AX708&gt;0,1,0)</f>
        <v/>
      </c>
      <c r="CW708" s="145">
        <f>IF(AY708&gt;0,1,0)</f>
        <v/>
      </c>
      <c r="CX708" s="52" t="n">
        <v>0</v>
      </c>
      <c r="DM708">
        <f>IF(LOWER(T708)="ILS",12,1)*Y708/VLOOKUP($T708,CPC_USDConversion_xlTbl[[Currency2]:[Units/1 USD]],2,FALSE)</f>
        <v/>
      </c>
    </row>
    <row r="709">
      <c r="B709" s="113" t="n">
        <v>128101</v>
      </c>
      <c r="C709" s="113" t="n">
        <v>83607</v>
      </c>
      <c r="D709" s="113" t="n">
        <v>70556</v>
      </c>
      <c r="E709" s="114" t="inlineStr">
        <is>
          <t>Subash Kadri</t>
        </is>
      </c>
      <c r="F709" s="152" t="inlineStr">
        <is>
          <t>Major Account Manager for Enterprise - IT/ITES</t>
        </is>
      </c>
      <c r="G709" s="113" t="inlineStr">
        <is>
          <t>India Sales</t>
        </is>
      </c>
      <c r="H709" s="113" t="inlineStr">
        <is>
          <t>Sundar Balasubramanian</t>
        </is>
      </c>
      <c r="I709" s="113" t="inlineStr">
        <is>
          <t>Sundar Balasubramanian</t>
        </is>
      </c>
      <c r="J709" s="114" t="inlineStr">
        <is>
          <t>Sharat Sinha</t>
        </is>
      </c>
      <c r="K709" s="114" t="inlineStr">
        <is>
          <t>Sharat Sinha</t>
        </is>
      </c>
      <c r="L709" s="113" t="inlineStr">
        <is>
          <t>APAC Sales</t>
        </is>
      </c>
      <c r="M709" s="115" t="n">
        <v>1</v>
      </c>
      <c r="N709" s="151">
        <f>LEFT(CA709,3)</f>
        <v/>
      </c>
      <c r="O709" s="216" t="n">
        <v>43565</v>
      </c>
      <c r="P709" s="118">
        <f>($D$5-O709)/365</f>
        <v/>
      </c>
      <c r="Q709" s="119">
        <f>Q709</f>
        <v/>
      </c>
      <c r="R709" s="52" t="n"/>
      <c r="S709" s="120" t="inlineStr">
        <is>
          <t>India</t>
        </is>
      </c>
      <c r="T709" s="120" t="inlineStr">
        <is>
          <t>INR</t>
        </is>
      </c>
      <c r="U709" s="120" t="n">
        <v>4572500</v>
      </c>
      <c r="V709" s="120" t="n">
        <v>2212663.636363636</v>
      </c>
      <c r="W709" s="120" t="n"/>
      <c r="X709" s="120">
        <f>W709+V709+U709</f>
        <v/>
      </c>
      <c r="Y709" s="121" t="n"/>
      <c r="Z709" s="121" t="n"/>
      <c r="AA709" s="122" t="n"/>
      <c r="AB709" s="122" t="n"/>
      <c r="AC709" s="122" t="n"/>
      <c r="AD709" s="123">
        <f>AC709+AB709+AA709</f>
        <v/>
      </c>
      <c r="AE709" s="124">
        <f>IFERROR(AD709/X709-1,"")</f>
        <v/>
      </c>
      <c r="AF709" s="217">
        <f>IF(LOWER(T709)="ILS",12,1)*X709/VLOOKUP($T709,CPC_USDConversion_xlTbl[[Currency2]:[Units/1 USD]],2,FALSE)</f>
        <v/>
      </c>
      <c r="AG709" s="217">
        <f>IF(LOWER(T709)="ILS",12,1)*AD709/VLOOKUP($T709,CPC_USDConversion_xlTbl[[Currency2]:[Units/1 USD]],2,FALSE)</f>
        <v/>
      </c>
      <c r="AH709" s="126">
        <f>AF709/VLOOKUP($S709,'CP$'!$B$5:$D$74,2,FALSE)</f>
        <v/>
      </c>
      <c r="AI709" s="126">
        <f>AG709/VLOOKUP($S709,'CP$'!$B$5:$D$74,2,FALSE)</f>
        <v/>
      </c>
      <c r="AJ709" s="52" t="n"/>
      <c r="AK709" s="127" t="inlineStr">
        <is>
          <t>Sales Variable</t>
        </is>
      </c>
      <c r="AL709" s="218" t="n"/>
      <c r="AM709" s="129" t="n"/>
      <c r="AN709" s="121" t="n"/>
      <c r="AO709" s="130" t="n"/>
      <c r="AP709" s="131">
        <f>IFERROR(AO709/AM709,"")</f>
        <v/>
      </c>
      <c r="AQ709" s="219">
        <f>AO709*CC709</f>
        <v/>
      </c>
      <c r="AR709" s="219" t="n"/>
      <c r="AS709" s="220">
        <f>AQ709-AR709</f>
        <v/>
      </c>
      <c r="AT709" s="217">
        <f>AS709/VLOOKUP($T709,'USD Converstion'!$C$7:$D$174,2,FALSE)</f>
        <v/>
      </c>
      <c r="AU709" s="52" t="n"/>
      <c r="AV709" s="221" t="n">
        <v>44137</v>
      </c>
      <c r="AW709" s="222" t="n">
        <v>5025.26213592233</v>
      </c>
      <c r="AX709" s="222" t="n"/>
      <c r="AY709" s="223" t="n"/>
      <c r="AZ709" s="52" t="n"/>
      <c r="BA709" s="137" t="inlineStr">
        <is>
          <t>November, 2020 - Organization change to RSU:5000 || October, 2020 - Organization change from Yearly Salary:4160000, Yearly Commission:1040000, Total Compensation:5200000 to Yearly Salary:3650400, Yearly Commission:2433600, Total Compensation:6084000</t>
        </is>
      </c>
      <c r="BB709" s="138" t="inlineStr">
        <is>
          <t xml:space="preserve"> </t>
        </is>
      </c>
      <c r="BC709" s="52" t="n"/>
      <c r="BD709" s="219" t="n">
        <v>4160000</v>
      </c>
      <c r="BE709" s="219" t="n">
        <v>1040000</v>
      </c>
      <c r="BF709" s="219" t="n"/>
      <c r="BG709" s="120">
        <f>BF709+BE709+BD709</f>
        <v/>
      </c>
      <c r="BH709" s="217">
        <f>IF(LOWER(T709)="ILS",12,1)*BG709/VLOOKUP($T709,CPC_USDConversion_xlTbl[[Currency2]:[Units/1 USD]],2,FALSE)</f>
        <v/>
      </c>
      <c r="BI709" s="224">
        <f>BH709/VLOOKUP($S709,'CP$'!$B$5:$D$74,2,FALSE)</f>
        <v/>
      </c>
      <c r="BJ709" s="140" t="n">
        <v>4000000</v>
      </c>
      <c r="BK709" s="140" t="n">
        <v>7300000</v>
      </c>
      <c r="BL709" s="141">
        <f>IFERROR(U709/X709,"")</f>
        <v/>
      </c>
      <c r="BM709" s="141">
        <f>IFERROR(V709/X709,"")</f>
        <v/>
      </c>
      <c r="BN709" s="141">
        <f>IFERROR(W709/X709,"")</f>
        <v/>
      </c>
      <c r="BO709" s="141">
        <f>IFERROR(AA709/AD709,"")</f>
        <v/>
      </c>
      <c r="BP709" s="141">
        <f>IFERROR(AB709/AD709,"")</f>
        <v/>
      </c>
      <c r="BQ709" s="141">
        <f>IFERROR(AC709/AD709,"")</f>
        <v/>
      </c>
      <c r="BR709" s="119" t="n">
        <v>2</v>
      </c>
      <c r="BS709" s="119" t="n">
        <v>2</v>
      </c>
      <c r="BT709" s="119" t="n">
        <v>3</v>
      </c>
      <c r="BU709" s="119" t="n"/>
      <c r="BV709" s="119" t="n"/>
      <c r="BW709" s="119" t="n"/>
      <c r="BX709" s="119" t="n"/>
      <c r="BY709" s="119" t="n"/>
      <c r="BZ709" s="119" t="inlineStr">
        <is>
          <t>Employee</t>
        </is>
      </c>
      <c r="CA709" s="142" t="inlineStr">
        <is>
          <t>S43P</t>
        </is>
      </c>
      <c r="CB709" s="131" t="n">
        <v>1</v>
      </c>
      <c r="CC709" s="143">
        <f>IF(P709&gt;1,1,P709)*CB709</f>
        <v/>
      </c>
      <c r="CD709" s="143" t="n"/>
      <c r="CE709" s="222" t="n">
        <v>5147.96</v>
      </c>
      <c r="CF709" s="86" t="n"/>
      <c r="CG709" s="219" t="n">
        <v>5073370.731707318</v>
      </c>
      <c r="CH709" s="217">
        <f>IF(LOWER(T709)="ILS",12,1)*CG709/VLOOKUP($T709,CPC_USDConversion_xlTbl[[Currency2]:[Units/1 USD]],2,FALSE)</f>
        <v/>
      </c>
      <c r="CI709" s="225">
        <f>AF709</f>
        <v/>
      </c>
      <c r="CJ709" s="225">
        <f>IFERROR(CI709-CH709,"")</f>
        <v/>
      </c>
      <c r="CK709" s="140">
        <f>ROUND(AN709*CC709,-2)</f>
        <v/>
      </c>
      <c r="CL709" s="217">
        <f>CK709/VLOOKUP($T709,'USD Converstion'!$C$7:$D$174,2,FALSE)</f>
        <v/>
      </c>
      <c r="CM709" s="145">
        <f>IF(AD709&gt;X709,1,0)</f>
        <v/>
      </c>
      <c r="CN709" s="225">
        <f>IF(CM709&gt;0,AG709,0)</f>
        <v/>
      </c>
      <c r="CO709" s="225">
        <f>IF(CM709=0,0,AF709)</f>
        <v/>
      </c>
      <c r="CP709" s="146" t="n">
        <v>0</v>
      </c>
      <c r="CQ709" s="147" t="inlineStr">
        <is>
          <t>Regular</t>
        </is>
      </c>
      <c r="CR709" s="225">
        <f>AM709/VLOOKUP(T709,'USD Converstion'!$C$7:$D$174,2,FALSE)</f>
        <v/>
      </c>
      <c r="CS709" s="226">
        <f>AT709</f>
        <v/>
      </c>
      <c r="CT709" s="222" t="n">
        <v>0</v>
      </c>
      <c r="CU709" s="227" t="n"/>
      <c r="CV709" s="145">
        <f>IF(AX709&gt;0,1,0)</f>
        <v/>
      </c>
      <c r="CW709" s="145">
        <f>IF(AY709&gt;0,1,0)</f>
        <v/>
      </c>
      <c r="CX709" s="52" t="n">
        <v>0</v>
      </c>
      <c r="DM709">
        <f>IF(LOWER(T709)="ILS",12,1)*Y709/VLOOKUP($T709,CPC_USDConversion_xlTbl[[Currency2]:[Units/1 USD]],2,FALSE)</f>
        <v/>
      </c>
    </row>
    <row r="710">
      <c r="B710" s="113" t="n">
        <v>113485</v>
      </c>
      <c r="C710" s="113" t="n">
        <v>91753</v>
      </c>
      <c r="D710" s="113" t="n"/>
      <c r="E710" s="114" t="inlineStr">
        <is>
          <t>Suzi Awad</t>
        </is>
      </c>
      <c r="F710" s="152" t="inlineStr">
        <is>
          <t>Territory Manager, West India</t>
        </is>
      </c>
      <c r="G710" s="113" t="inlineStr">
        <is>
          <t>India Sales</t>
        </is>
      </c>
      <c r="H710" s="113" t="inlineStr">
        <is>
          <t>Sundar Balasubramanian</t>
        </is>
      </c>
      <c r="I710" s="113" t="inlineStr">
        <is>
          <t>Sundar Balasubramanian</t>
        </is>
      </c>
      <c r="J710" s="114" t="inlineStr">
        <is>
          <t>Sharat Sinha</t>
        </is>
      </c>
      <c r="K710" s="114" t="inlineStr">
        <is>
          <t>Sharat Sinha</t>
        </is>
      </c>
      <c r="L710" s="113" t="inlineStr">
        <is>
          <t>APAC Sales</t>
        </is>
      </c>
      <c r="M710" s="115" t="n">
        <v>1</v>
      </c>
      <c r="N710" s="151">
        <f>LEFT(CA710,3)</f>
        <v/>
      </c>
      <c r="O710" s="216" t="n">
        <v>41421</v>
      </c>
      <c r="P710" s="118">
        <f>($D$5-O710)/365</f>
        <v/>
      </c>
      <c r="Q710" s="119">
        <f>Q710</f>
        <v/>
      </c>
      <c r="R710" s="52" t="n"/>
      <c r="S710" s="120" t="inlineStr">
        <is>
          <t>India</t>
        </is>
      </c>
      <c r="T710" s="120" t="inlineStr">
        <is>
          <t>INR</t>
        </is>
      </c>
      <c r="U710" s="120" t="n">
        <v>5522000</v>
      </c>
      <c r="V710" s="120" t="n">
        <v>1718481.818181818</v>
      </c>
      <c r="W710" s="120" t="n"/>
      <c r="X710" s="120">
        <f>W710+V710+U710</f>
        <v/>
      </c>
      <c r="Y710" s="121" t="n"/>
      <c r="Z710" s="121" t="n"/>
      <c r="AA710" s="122" t="n"/>
      <c r="AB710" s="122" t="n"/>
      <c r="AC710" s="122" t="n"/>
      <c r="AD710" s="123">
        <f>AC710+AB710+AA710</f>
        <v/>
      </c>
      <c r="AE710" s="124">
        <f>IFERROR(AD710/X710-1,"")</f>
        <v/>
      </c>
      <c r="AF710" s="217">
        <f>IF(LOWER(T710)="ILS",12,1)*X710/VLOOKUP($T710,CPC_USDConversion_xlTbl[[Currency2]:[Units/1 USD]],2,FALSE)</f>
        <v/>
      </c>
      <c r="AG710" s="217">
        <f>IF(LOWER(T710)="ILS",12,1)*AD710/VLOOKUP($T710,CPC_USDConversion_xlTbl[[Currency2]:[Units/1 USD]],2,FALSE)</f>
        <v/>
      </c>
      <c r="AH710" s="126">
        <f>AF710/VLOOKUP($S710,'CP$'!$B$5:$D$74,2,FALSE)</f>
        <v/>
      </c>
      <c r="AI710" s="126">
        <f>AG710/VLOOKUP($S710,'CP$'!$B$5:$D$74,2,FALSE)</f>
        <v/>
      </c>
      <c r="AJ710" s="52" t="n"/>
      <c r="AK710" s="127" t="inlineStr">
        <is>
          <t>Sales Variable</t>
        </is>
      </c>
      <c r="AL710" s="218" t="n"/>
      <c r="AM710" s="129" t="n"/>
      <c r="AN710" s="121" t="n"/>
      <c r="AO710" s="130" t="n"/>
      <c r="AP710" s="131">
        <f>IFERROR(AO710/AM710,"")</f>
        <v/>
      </c>
      <c r="AQ710" s="219">
        <f>AO710*CC710</f>
        <v/>
      </c>
      <c r="AR710" s="219" t="n"/>
      <c r="AS710" s="220">
        <f>AQ710-AR710</f>
        <v/>
      </c>
      <c r="AT710" s="217">
        <f>AS710/VLOOKUP($T710,'USD Converstion'!$C$7:$D$174,2,FALSE)</f>
        <v/>
      </c>
      <c r="AU710" s="52" t="n"/>
      <c r="AV710" s="221" t="n">
        <v>43957</v>
      </c>
      <c r="AW710" s="222" t="n">
        <v>9844.844660194174</v>
      </c>
      <c r="AX710" s="222" t="n"/>
      <c r="AY710" s="223" t="n"/>
      <c r="AZ710" s="52" t="n"/>
      <c r="BA710" s="137" t="inlineStr">
        <is>
          <t>May, 2020 - Status change from Employment Status:MLA to Employment Status:Employee || July, 2020 - Organization change from Team:Shivin Sharma - Commercial India, Title:Territory Manager, Sri Lanka &amp; Maldives to Team:Praveen Sinha - West India Territory, Title:Territory Manager, West India</t>
        </is>
      </c>
      <c r="BB710" s="138" t="inlineStr">
        <is>
          <t xml:space="preserve"> </t>
        </is>
      </c>
      <c r="BC710" s="52" t="n"/>
      <c r="BD710" s="219" t="n">
        <v>4200000</v>
      </c>
      <c r="BE710" s="219" t="n">
        <v>1800000</v>
      </c>
      <c r="BF710" s="219" t="n"/>
      <c r="BG710" s="120">
        <f>BF710+BE710+BD710</f>
        <v/>
      </c>
      <c r="BH710" s="217">
        <f>IF(LOWER(T710)="ILS",12,1)*BG710/VLOOKUP($T710,CPC_USDConversion_xlTbl[[Currency2]:[Units/1 USD]],2,FALSE)</f>
        <v/>
      </c>
      <c r="BI710" s="224">
        <f>BH710/VLOOKUP($S710,'CP$'!$B$5:$D$74,2,FALSE)</f>
        <v/>
      </c>
      <c r="BJ710" s="140" t="n">
        <v>3500000</v>
      </c>
      <c r="BK710" s="140" t="n">
        <v>7000000</v>
      </c>
      <c r="BL710" s="141">
        <f>IFERROR(U710/X710,"")</f>
        <v/>
      </c>
      <c r="BM710" s="141">
        <f>IFERROR(V710/X710,"")</f>
        <v/>
      </c>
      <c r="BN710" s="141">
        <f>IFERROR(W710/X710,"")</f>
        <v/>
      </c>
      <c r="BO710" s="141">
        <f>IFERROR(AA710/AD710,"")</f>
        <v/>
      </c>
      <c r="BP710" s="141">
        <f>IFERROR(AB710/AD710,"")</f>
        <v/>
      </c>
      <c r="BQ710" s="141">
        <f>IFERROR(AC710/AD710,"")</f>
        <v/>
      </c>
      <c r="BR710" s="119" t="n">
        <v>5</v>
      </c>
      <c r="BS710" s="119" t="n">
        <v>4</v>
      </c>
      <c r="BT710" s="119" t="n">
        <v>3</v>
      </c>
      <c r="BU710" s="119" t="n"/>
      <c r="BV710" s="119" t="n"/>
      <c r="BW710" s="119" t="n"/>
      <c r="BX710" s="119" t="n"/>
      <c r="BY710" s="119" t="n"/>
      <c r="BZ710" s="119" t="inlineStr">
        <is>
          <t>Employee</t>
        </is>
      </c>
      <c r="CA710" s="142" t="inlineStr">
        <is>
          <t>S41P</t>
        </is>
      </c>
      <c r="CB710" s="131" t="n">
        <v>1</v>
      </c>
      <c r="CC710" s="143">
        <f>IF(P710&gt;1,1,P710)*CB710</f>
        <v/>
      </c>
      <c r="CD710" s="143" t="n"/>
      <c r="CE710" s="222" t="n">
        <v>67522.08</v>
      </c>
      <c r="CF710" s="86" t="n"/>
      <c r="CG710" s="219" t="n">
        <v>6146541.463414635</v>
      </c>
      <c r="CH710" s="217">
        <f>IF(LOWER(T710)="ILS",12,1)*CG710/VLOOKUP($T710,CPC_USDConversion_xlTbl[[Currency2]:[Units/1 USD]],2,FALSE)</f>
        <v/>
      </c>
      <c r="CI710" s="225">
        <f>AF710</f>
        <v/>
      </c>
      <c r="CJ710" s="225">
        <f>IFERROR(CI710-CH710,"")</f>
        <v/>
      </c>
      <c r="CK710" s="140">
        <f>ROUND(AN710*CC710,-2)</f>
        <v/>
      </c>
      <c r="CL710" s="217">
        <f>CK710/VLOOKUP($T710,'USD Converstion'!$C$7:$D$174,2,FALSE)</f>
        <v/>
      </c>
      <c r="CM710" s="145">
        <f>IF(AD710&gt;X710,1,0)</f>
        <v/>
      </c>
      <c r="CN710" s="225">
        <f>IF(CM710&gt;0,AG710,0)</f>
        <v/>
      </c>
      <c r="CO710" s="225">
        <f>IF(CM710=0,0,AF710)</f>
        <v/>
      </c>
      <c r="CP710" s="146" t="n">
        <v>0</v>
      </c>
      <c r="CQ710" s="147" t="inlineStr">
        <is>
          <t>Regular</t>
        </is>
      </c>
      <c r="CR710" s="225">
        <f>AM710/VLOOKUP(T710,'USD Converstion'!$C$7:$D$174,2,FALSE)</f>
        <v/>
      </c>
      <c r="CS710" s="226">
        <f>AT710</f>
        <v/>
      </c>
      <c r="CT710" s="222" t="n">
        <v>0</v>
      </c>
      <c r="CU710" s="227" t="n"/>
      <c r="CV710" s="145">
        <f>IF(AX710&gt;0,1,0)</f>
        <v/>
      </c>
      <c r="CW710" s="145">
        <f>IF(AY710&gt;0,1,0)</f>
        <v/>
      </c>
      <c r="CX710" s="52" t="n">
        <v>0</v>
      </c>
      <c r="DM710">
        <f>IF(LOWER(T710)="ILS",12,1)*Y710/VLOOKUP($T710,CPC_USDConversion_xlTbl[[Currency2]:[Units/1 USD]],2,FALSE)</f>
        <v/>
      </c>
    </row>
    <row r="711">
      <c r="B711" s="113" t="n">
        <v>124278</v>
      </c>
      <c r="C711" s="113" t="n">
        <v>57738</v>
      </c>
      <c r="D711" s="113" t="n">
        <v>54008</v>
      </c>
      <c r="E711" s="114" t="inlineStr">
        <is>
          <t>Tarun Sharma</t>
        </is>
      </c>
      <c r="F711" s="152" t="inlineStr">
        <is>
          <t>Territory Manager, West India</t>
        </is>
      </c>
      <c r="G711" s="113" t="inlineStr">
        <is>
          <t>India Sales</t>
        </is>
      </c>
      <c r="H711" s="113" t="inlineStr">
        <is>
          <t>Sundar Balasubramanian</t>
        </is>
      </c>
      <c r="I711" s="113" t="inlineStr">
        <is>
          <t>Sundar Balasubramanian</t>
        </is>
      </c>
      <c r="J711" s="114" t="inlineStr">
        <is>
          <t>Sharat Sinha</t>
        </is>
      </c>
      <c r="K711" s="114" t="inlineStr">
        <is>
          <t>Sharat Sinha</t>
        </is>
      </c>
      <c r="L711" s="113" t="inlineStr">
        <is>
          <t>APAC Sales</t>
        </is>
      </c>
      <c r="M711" s="115" t="n">
        <v>1</v>
      </c>
      <c r="N711" s="151">
        <f>LEFT(CA711,3)</f>
        <v/>
      </c>
      <c r="O711" s="216" t="n">
        <v>43202</v>
      </c>
      <c r="P711" s="118">
        <f>($D$5-O711)/365</f>
        <v/>
      </c>
      <c r="Q711" s="119">
        <f>Q711</f>
        <v/>
      </c>
      <c r="R711" s="52" t="n"/>
      <c r="S711" s="120" t="inlineStr">
        <is>
          <t>India</t>
        </is>
      </c>
      <c r="T711" s="120" t="inlineStr">
        <is>
          <t>INR</t>
        </is>
      </c>
      <c r="U711" s="120" t="n">
        <v>3422000</v>
      </c>
      <c r="V711" s="120" t="n">
        <v>1063936.363636364</v>
      </c>
      <c r="W711" s="120" t="n"/>
      <c r="X711" s="120">
        <f>W711+V711+U711</f>
        <v/>
      </c>
      <c r="Y711" s="121" t="n"/>
      <c r="Z711" s="121" t="n"/>
      <c r="AA711" s="122" t="n"/>
      <c r="AB711" s="122" t="n"/>
      <c r="AC711" s="122" t="n"/>
      <c r="AD711" s="123">
        <f>AC711+AB711+AA711</f>
        <v/>
      </c>
      <c r="AE711" s="124">
        <f>IFERROR(AD711/X711-1,"")</f>
        <v/>
      </c>
      <c r="AF711" s="217">
        <f>IF(LOWER(T711)="ILS",12,1)*X711/VLOOKUP($T711,CPC_USDConversion_xlTbl[[Currency2]:[Units/1 USD]],2,FALSE)</f>
        <v/>
      </c>
      <c r="AG711" s="217">
        <f>IF(LOWER(T711)="ILS",12,1)*AD711/VLOOKUP($T711,CPC_USDConversion_xlTbl[[Currency2]:[Units/1 USD]],2,FALSE)</f>
        <v/>
      </c>
      <c r="AH711" s="126">
        <f>AF711/VLOOKUP($S711,'CP$'!$B$5:$D$74,2,FALSE)</f>
        <v/>
      </c>
      <c r="AI711" s="126">
        <f>AG711/VLOOKUP($S711,'CP$'!$B$5:$D$74,2,FALSE)</f>
        <v/>
      </c>
      <c r="AJ711" s="52" t="n"/>
      <c r="AK711" s="127" t="inlineStr">
        <is>
          <t>Sales Variable</t>
        </is>
      </c>
      <c r="AL711" s="218" t="n"/>
      <c r="AM711" s="129" t="n"/>
      <c r="AN711" s="121" t="n"/>
      <c r="AO711" s="130" t="n"/>
      <c r="AP711" s="131">
        <f>IFERROR(AO711/AM711,"")</f>
        <v/>
      </c>
      <c r="AQ711" s="219">
        <f>AO711*CC711</f>
        <v/>
      </c>
      <c r="AR711" s="219" t="n"/>
      <c r="AS711" s="220">
        <f>AQ711-AR711</f>
        <v/>
      </c>
      <c r="AT711" s="217">
        <f>AS711/VLOOKUP($T711,'USD Converstion'!$C$7:$D$174,2,FALSE)</f>
        <v/>
      </c>
      <c r="AU711" s="52" t="n"/>
      <c r="AV711" s="221" t="n"/>
      <c r="AW711" s="222" t="n"/>
      <c r="AX711" s="222" t="n"/>
      <c r="AY711" s="223" t="n"/>
      <c r="AZ711" s="52" t="n"/>
      <c r="BA711" s="137" t="n"/>
      <c r="BB711" s="138" t="inlineStr">
        <is>
          <t xml:space="preserve"> </t>
        </is>
      </c>
      <c r="BC711" s="52" t="n"/>
      <c r="BD711" s="219" t="n">
        <v>2730000</v>
      </c>
      <c r="BE711" s="219" t="n">
        <v>1170000</v>
      </c>
      <c r="BF711" s="219" t="n"/>
      <c r="BG711" s="120">
        <f>BF711+BE711+BD711</f>
        <v/>
      </c>
      <c r="BH711" s="217">
        <f>IF(LOWER(T711)="ILS",12,1)*BG711/VLOOKUP($T711,CPC_USDConversion_xlTbl[[Currency2]:[Units/1 USD]],2,FALSE)</f>
        <v/>
      </c>
      <c r="BI711" s="224">
        <f>BH711/VLOOKUP($S711,'CP$'!$B$5:$D$74,2,FALSE)</f>
        <v/>
      </c>
      <c r="BJ711" s="140" t="n">
        <v>3500000</v>
      </c>
      <c r="BK711" s="140" t="n">
        <v>7000000</v>
      </c>
      <c r="BL711" s="141">
        <f>IFERROR(U711/X711,"")</f>
        <v/>
      </c>
      <c r="BM711" s="141">
        <f>IFERROR(V711/X711,"")</f>
        <v/>
      </c>
      <c r="BN711" s="141">
        <f>IFERROR(W711/X711,"")</f>
        <v/>
      </c>
      <c r="BO711" s="141">
        <f>IFERROR(AA711/AD711,"")</f>
        <v/>
      </c>
      <c r="BP711" s="141">
        <f>IFERROR(AB711/AD711,"")</f>
        <v/>
      </c>
      <c r="BQ711" s="141">
        <f>IFERROR(AC711/AD711,"")</f>
        <v/>
      </c>
      <c r="BR711" s="119" t="n">
        <v>4</v>
      </c>
      <c r="BS711" s="119" t="n">
        <v>2</v>
      </c>
      <c r="BT711" s="119" t="n">
        <v>3</v>
      </c>
      <c r="BU711" s="119" t="n"/>
      <c r="BV711" s="119" t="n"/>
      <c r="BW711" s="119" t="n"/>
      <c r="BX711" s="119" t="n"/>
      <c r="BY711" s="119" t="n"/>
      <c r="BZ711" s="119" t="inlineStr">
        <is>
          <t>Employee</t>
        </is>
      </c>
      <c r="CA711" s="142" t="inlineStr">
        <is>
          <t>S41P</t>
        </is>
      </c>
      <c r="CB711" s="131" t="n">
        <v>1</v>
      </c>
      <c r="CC711" s="143">
        <f>IF(P711&gt;1,1,P711)*CB711</f>
        <v/>
      </c>
      <c r="CD711" s="143" t="n"/>
      <c r="CE711" s="222" t="n"/>
      <c r="CF711" s="86" t="n"/>
      <c r="CG711" s="219" t="n">
        <v>3805078.048780488</v>
      </c>
      <c r="CH711" s="217">
        <f>IF(LOWER(T711)="ILS",12,1)*CG711/VLOOKUP($T711,CPC_USDConversion_xlTbl[[Currency2]:[Units/1 USD]],2,FALSE)</f>
        <v/>
      </c>
      <c r="CI711" s="225">
        <f>AF711</f>
        <v/>
      </c>
      <c r="CJ711" s="225">
        <f>IFERROR(CI711-CH711,"")</f>
        <v/>
      </c>
      <c r="CK711" s="140">
        <f>ROUND(AN711*CC711,-2)</f>
        <v/>
      </c>
      <c r="CL711" s="217">
        <f>CK711/VLOOKUP($T711,'USD Converstion'!$C$7:$D$174,2,FALSE)</f>
        <v/>
      </c>
      <c r="CM711" s="145">
        <f>IF(AD711&gt;X711,1,0)</f>
        <v/>
      </c>
      <c r="CN711" s="225">
        <f>IF(CM711&gt;0,AG711,0)</f>
        <v/>
      </c>
      <c r="CO711" s="225">
        <f>IF(CM711=0,0,AF711)</f>
        <v/>
      </c>
      <c r="CP711" s="146" t="n">
        <v>0</v>
      </c>
      <c r="CQ711" s="147" t="inlineStr">
        <is>
          <t>Regular</t>
        </is>
      </c>
      <c r="CR711" s="225">
        <f>AM711/VLOOKUP(T711,'USD Converstion'!$C$7:$D$174,2,FALSE)</f>
        <v/>
      </c>
      <c r="CS711" s="226">
        <f>AT711</f>
        <v/>
      </c>
      <c r="CT711" s="222" t="n">
        <v>0</v>
      </c>
      <c r="CU711" s="227" t="n"/>
      <c r="CV711" s="145">
        <f>IF(AX711&gt;0,1,0)</f>
        <v/>
      </c>
      <c r="CW711" s="145">
        <f>IF(AY711&gt;0,1,0)</f>
        <v/>
      </c>
      <c r="CX711" s="52" t="n">
        <v>0</v>
      </c>
      <c r="DM711">
        <f>IF(LOWER(T711)="ILS",12,1)*Y711/VLOOKUP($T711,CPC_USDConversion_xlTbl[[Currency2]:[Units/1 USD]],2,FALSE)</f>
        <v/>
      </c>
    </row>
    <row r="712">
      <c r="B712" s="113" t="n">
        <v>110053</v>
      </c>
      <c r="C712" s="113" t="n">
        <v>49299</v>
      </c>
      <c r="D712" s="113" t="n">
        <v>93785</v>
      </c>
      <c r="E712" s="114" t="inlineStr">
        <is>
          <t>Vikas (Vicky) Rajpal</t>
        </is>
      </c>
      <c r="F712" s="152" t="inlineStr">
        <is>
          <t>Security Engineer Team Lead - North India</t>
        </is>
      </c>
      <c r="G712" s="113" t="inlineStr">
        <is>
          <t>India Sales</t>
        </is>
      </c>
      <c r="H712" s="113" t="inlineStr">
        <is>
          <t>Sundar Balasubramanian</t>
        </is>
      </c>
      <c r="I712" s="113" t="inlineStr">
        <is>
          <t>Sundar Balasubramanian</t>
        </is>
      </c>
      <c r="J712" s="114" t="inlineStr">
        <is>
          <t>Sharat Sinha</t>
        </is>
      </c>
      <c r="K712" s="114" t="inlineStr">
        <is>
          <t>Sharat Sinha</t>
        </is>
      </c>
      <c r="L712" s="113" t="inlineStr">
        <is>
          <t>APAC Sales</t>
        </is>
      </c>
      <c r="M712" s="115" t="n">
        <v>1</v>
      </c>
      <c r="N712" s="151">
        <f>LEFT(CA712,3)</f>
        <v/>
      </c>
      <c r="O712" s="216" t="n">
        <v>44075</v>
      </c>
      <c r="P712" s="118">
        <f>($D$5-O712)/365</f>
        <v/>
      </c>
      <c r="Q712" s="119">
        <f>Q712</f>
        <v/>
      </c>
      <c r="R712" s="52" t="n"/>
      <c r="S712" s="120" t="inlineStr">
        <is>
          <t>India</t>
        </is>
      </c>
      <c r="T712" s="120" t="inlineStr">
        <is>
          <t>INR</t>
        </is>
      </c>
      <c r="U712" s="120" t="n">
        <v>7209500</v>
      </c>
      <c r="V712" s="120" t="n">
        <v>1309390.909090909</v>
      </c>
      <c r="W712" s="120" t="n"/>
      <c r="X712" s="120">
        <f>W712+V712+U712</f>
        <v/>
      </c>
      <c r="Y712" s="121" t="n"/>
      <c r="Z712" s="121" t="n"/>
      <c r="AA712" s="122" t="n"/>
      <c r="AB712" s="122" t="n"/>
      <c r="AC712" s="122" t="n"/>
      <c r="AD712" s="123">
        <f>AC712+AB712+AA712</f>
        <v/>
      </c>
      <c r="AE712" s="124">
        <f>IFERROR(AD712/X712-1,"")</f>
        <v/>
      </c>
      <c r="AF712" s="217">
        <f>IF(LOWER(T712)="ILS",12,1)*X712/VLOOKUP($T712,CPC_USDConversion_xlTbl[[Currency2]:[Units/1 USD]],2,FALSE)</f>
        <v/>
      </c>
      <c r="AG712" s="217">
        <f>IF(LOWER(T712)="ILS",12,1)*AD712/VLOOKUP($T712,CPC_USDConversion_xlTbl[[Currency2]:[Units/1 USD]],2,FALSE)</f>
        <v/>
      </c>
      <c r="AH712" s="126">
        <f>AF712/VLOOKUP($S712,'CP$'!$B$5:$D$74,2,FALSE)</f>
        <v/>
      </c>
      <c r="AI712" s="126">
        <f>AG712/VLOOKUP($S712,'CP$'!$B$5:$D$74,2,FALSE)</f>
        <v/>
      </c>
      <c r="AJ712" s="52" t="n"/>
      <c r="AK712" s="127" t="inlineStr">
        <is>
          <t>Sales Variable</t>
        </is>
      </c>
      <c r="AL712" s="218" t="n"/>
      <c r="AM712" s="129" t="n"/>
      <c r="AN712" s="121" t="n"/>
      <c r="AO712" s="130" t="n"/>
      <c r="AP712" s="131">
        <f>IFERROR(AO712/AM712,"")</f>
        <v/>
      </c>
      <c r="AQ712" s="219">
        <f>AO712*CC712</f>
        <v/>
      </c>
      <c r="AR712" s="219" t="n"/>
      <c r="AS712" s="220">
        <f>AQ712-AR712</f>
        <v/>
      </c>
      <c r="AT712" s="217">
        <f>AS712/VLOOKUP($T712,'USD Converstion'!$C$7:$D$174,2,FALSE)</f>
        <v/>
      </c>
      <c r="AU712" s="52" t="n"/>
      <c r="AV712" s="221" t="n">
        <v>44075</v>
      </c>
      <c r="AW712" s="222" t="n">
        <v>48645.87378640777</v>
      </c>
      <c r="AX712" s="222" t="n"/>
      <c r="AY712" s="223" t="n"/>
      <c r="AZ712" s="52" t="n"/>
      <c r="BA712" s="137" t="inlineStr">
        <is>
          <t>January, 2021 - comp change from 5,280,000 base + 1,320,000 commission (OTE of 6,600,000) to 5,760,000 base + 1,440,000 commission (OTE of 7200,000). One time bonus of 200,000</t>
        </is>
      </c>
      <c r="BB712" s="138" t="inlineStr">
        <is>
          <t xml:space="preserve"> </t>
        </is>
      </c>
      <c r="BC712" s="52" t="n"/>
      <c r="BD712" s="219" t="n">
        <v>4800000</v>
      </c>
      <c r="BE712" s="219" t="n">
        <v>1200000</v>
      </c>
      <c r="BF712" s="219" t="n"/>
      <c r="BG712" s="120">
        <f>BF712+BE712+BD712</f>
        <v/>
      </c>
      <c r="BH712" s="217">
        <f>IF(LOWER(T712)="ILS",12,1)*BG712/VLOOKUP($T712,CPC_USDConversion_xlTbl[[Currency2]:[Units/1 USD]],2,FALSE)</f>
        <v/>
      </c>
      <c r="BI712" s="224">
        <f>BH712/VLOOKUP($S712,'CP$'!$B$5:$D$74,2,FALSE)</f>
        <v/>
      </c>
      <c r="BJ712" s="140" t="n">
        <v>3500000</v>
      </c>
      <c r="BK712" s="140" t="n">
        <v>6000000</v>
      </c>
      <c r="BL712" s="141">
        <f>IFERROR(U712/X712,"")</f>
        <v/>
      </c>
      <c r="BM712" s="141">
        <f>IFERROR(V712/X712,"")</f>
        <v/>
      </c>
      <c r="BN712" s="141">
        <f>IFERROR(W712/X712,"")</f>
        <v/>
      </c>
      <c r="BO712" s="141">
        <f>IFERROR(AA712/AD712,"")</f>
        <v/>
      </c>
      <c r="BP712" s="141">
        <f>IFERROR(AB712/AD712,"")</f>
        <v/>
      </c>
      <c r="BQ712" s="141">
        <f>IFERROR(AC712/AD712,"")</f>
        <v/>
      </c>
      <c r="BR712" s="119" t="n"/>
      <c r="BS712" s="119" t="n"/>
      <c r="BT712" s="119" t="n"/>
      <c r="BU712" s="119" t="n"/>
      <c r="BV712" s="119" t="n"/>
      <c r="BW712" s="119" t="n"/>
      <c r="BX712" s="119" t="n"/>
      <c r="BY712" s="119" t="n"/>
      <c r="BZ712" s="119" t="inlineStr">
        <is>
          <t>Employee</t>
        </is>
      </c>
      <c r="CA712" s="142" t="inlineStr">
        <is>
          <t>E41M</t>
        </is>
      </c>
      <c r="CB712" s="131" t="n">
        <v>1</v>
      </c>
      <c r="CC712" s="143">
        <f>IF(P712&gt;1,1,P712)*CB712</f>
        <v/>
      </c>
      <c r="CD712" s="143" t="n"/>
      <c r="CE712" s="222" t="n">
        <v>47169.68</v>
      </c>
      <c r="CF712" s="86" t="n"/>
      <c r="CG712" s="219" t="n">
        <v>6439224.390243903</v>
      </c>
      <c r="CH712" s="217">
        <f>IF(LOWER(T712)="ILS",12,1)*CG712/VLOOKUP($T712,CPC_USDConversion_xlTbl[[Currency2]:[Units/1 USD]],2,FALSE)</f>
        <v/>
      </c>
      <c r="CI712" s="225">
        <f>AF712</f>
        <v/>
      </c>
      <c r="CJ712" s="225">
        <f>IFERROR(CI712-CH712,"")</f>
        <v/>
      </c>
      <c r="CK712" s="140">
        <f>ROUND(AN712*CC712,-2)</f>
        <v/>
      </c>
      <c r="CL712" s="217">
        <f>CK712/VLOOKUP($T712,'USD Converstion'!$C$7:$D$174,2,FALSE)</f>
        <v/>
      </c>
      <c r="CM712" s="145">
        <f>IF(AD712&gt;X712,1,0)</f>
        <v/>
      </c>
      <c r="CN712" s="225">
        <f>IF(CM712&gt;0,AG712,0)</f>
        <v/>
      </c>
      <c r="CO712" s="225">
        <f>IF(CM712=0,0,AF712)</f>
        <v/>
      </c>
      <c r="CP712" s="146" t="n">
        <v>0</v>
      </c>
      <c r="CQ712" s="147" t="inlineStr">
        <is>
          <t>Regular</t>
        </is>
      </c>
      <c r="CR712" s="225">
        <f>AM712/VLOOKUP(T712,'USD Converstion'!$C$7:$D$174,2,FALSE)</f>
        <v/>
      </c>
      <c r="CS712" s="226">
        <f>AT712</f>
        <v/>
      </c>
      <c r="CT712" s="222" t="n">
        <v>0</v>
      </c>
      <c r="CU712" s="227" t="n"/>
      <c r="CV712" s="145">
        <f>IF(AX712&gt;0,1,0)</f>
        <v/>
      </c>
      <c r="CW712" s="145">
        <f>IF(AY712&gt;0,1,0)</f>
        <v/>
      </c>
      <c r="CX712" s="52" t="n">
        <v>0</v>
      </c>
      <c r="DM712">
        <f>IF(LOWER(T712)="ILS",12,1)*Y712/VLOOKUP($T712,CPC_USDConversion_xlTbl[[Currency2]:[Units/1 USD]],2,FALSE)</f>
        <v/>
      </c>
    </row>
    <row r="713">
      <c r="B713" s="113" t="n">
        <v>117081</v>
      </c>
      <c r="C713" s="113" t="n">
        <v>106381</v>
      </c>
      <c r="D713" s="113" t="n"/>
      <c r="E713" s="114" t="inlineStr">
        <is>
          <t>Vinayaka B S</t>
        </is>
      </c>
      <c r="F713" s="152" t="inlineStr">
        <is>
          <t>Channel Manager, Large SIs, Alliance and Channel Programs</t>
        </is>
      </c>
      <c r="G713" s="113" t="inlineStr">
        <is>
          <t>India Sales</t>
        </is>
      </c>
      <c r="H713" s="113" t="inlineStr">
        <is>
          <t>Sundar Balasubramanian</t>
        </is>
      </c>
      <c r="I713" s="113" t="inlineStr">
        <is>
          <t>Sundar Balasubramanian</t>
        </is>
      </c>
      <c r="J713" s="114" t="inlineStr">
        <is>
          <t>Sharat Sinha</t>
        </is>
      </c>
      <c r="K713" s="114" t="inlineStr">
        <is>
          <t>Sharat Sinha</t>
        </is>
      </c>
      <c r="L713" s="113" t="inlineStr">
        <is>
          <t>APAC Sales</t>
        </is>
      </c>
      <c r="M713" s="115" t="n">
        <v>1</v>
      </c>
      <c r="N713" s="151">
        <f>LEFT(CA713,3)</f>
        <v/>
      </c>
      <c r="O713" s="216" t="n">
        <v>39692</v>
      </c>
      <c r="P713" s="118">
        <f>($D$5-O713)/365</f>
        <v/>
      </c>
      <c r="Q713" s="119">
        <f>Q713</f>
        <v/>
      </c>
      <c r="R713" s="52" t="n"/>
      <c r="S713" s="120" t="inlineStr">
        <is>
          <t>India</t>
        </is>
      </c>
      <c r="T713" s="120" t="inlineStr">
        <is>
          <t>INR</t>
        </is>
      </c>
      <c r="U713" s="120" t="n">
        <v>6478250</v>
      </c>
      <c r="V713" s="120" t="n">
        <v>1986663.636363636</v>
      </c>
      <c r="W713" s="120" t="n"/>
      <c r="X713" s="120">
        <f>W713+V713+U713</f>
        <v/>
      </c>
      <c r="Y713" s="121" t="n"/>
      <c r="Z713" s="121" t="n"/>
      <c r="AA713" s="122" t="n"/>
      <c r="AB713" s="122" t="n"/>
      <c r="AC713" s="122" t="n"/>
      <c r="AD713" s="123">
        <f>AC713+AB713+AA713</f>
        <v/>
      </c>
      <c r="AE713" s="124">
        <f>IFERROR(AD713/X713-1,"")</f>
        <v/>
      </c>
      <c r="AF713" s="217">
        <f>IF(LOWER(T713)="ILS",12,1)*X713/VLOOKUP($T713,CPC_USDConversion_xlTbl[[Currency2]:[Units/1 USD]],2,FALSE)</f>
        <v/>
      </c>
      <c r="AG713" s="217">
        <f>IF(LOWER(T713)="ILS",12,1)*AD713/VLOOKUP($T713,CPC_USDConversion_xlTbl[[Currency2]:[Units/1 USD]],2,FALSE)</f>
        <v/>
      </c>
      <c r="AH713" s="126">
        <f>AF713/VLOOKUP($S713,'CP$'!$B$5:$D$74,2,FALSE)</f>
        <v/>
      </c>
      <c r="AI713" s="126">
        <f>AG713/VLOOKUP($S713,'CP$'!$B$5:$D$74,2,FALSE)</f>
        <v/>
      </c>
      <c r="AJ713" s="52" t="n"/>
      <c r="AK713" s="127" t="inlineStr">
        <is>
          <t>Sales Variable</t>
        </is>
      </c>
      <c r="AL713" s="218" t="n"/>
      <c r="AM713" s="129" t="n"/>
      <c r="AN713" s="121" t="n"/>
      <c r="AO713" s="130" t="n"/>
      <c r="AP713" s="131">
        <f>IFERROR(AO713/AM713,"")</f>
        <v/>
      </c>
      <c r="AQ713" s="219">
        <f>AO713*CC713</f>
        <v/>
      </c>
      <c r="AR713" s="219" t="n"/>
      <c r="AS713" s="220">
        <f>AQ713-AR713</f>
        <v/>
      </c>
      <c r="AT713" s="217">
        <f>AS713/VLOOKUP($T713,'USD Converstion'!$C$7:$D$174,2,FALSE)</f>
        <v/>
      </c>
      <c r="AU713" s="52" t="n"/>
      <c r="AV713" s="221" t="n">
        <v>43957</v>
      </c>
      <c r="AW713" s="222" t="n">
        <v>9844.844660194174</v>
      </c>
      <c r="AX713" s="222" t="n"/>
      <c r="AY713" s="223" t="n"/>
      <c r="AZ713" s="52" t="n"/>
      <c r="BA713" s="137" t="inlineStr">
        <is>
          <t>July, 2020 - Organization change from Title:Channel Manager Lead to Title:Channel Manager, Large SIs, Alliance and Channel Programs</t>
        </is>
      </c>
      <c r="BB713" s="138" t="inlineStr">
        <is>
          <t xml:space="preserve"> </t>
        </is>
      </c>
      <c r="BC713" s="52" t="n"/>
      <c r="BD713" s="219" t="n">
        <v>4500000</v>
      </c>
      <c r="BE713" s="219" t="n">
        <v>1900000</v>
      </c>
      <c r="BF713" s="219" t="n"/>
      <c r="BG713" s="120">
        <f>BF713+BE713+BD713</f>
        <v/>
      </c>
      <c r="BH713" s="217">
        <f>IF(LOWER(T713)="ILS",12,1)*BG713/VLOOKUP($T713,CPC_USDConversion_xlTbl[[Currency2]:[Units/1 USD]],2,FALSE)</f>
        <v/>
      </c>
      <c r="BI713" s="224">
        <f>BH713/VLOOKUP($S713,'CP$'!$B$5:$D$74,2,FALSE)</f>
        <v/>
      </c>
      <c r="BJ713" s="140" t="n">
        <v>4000000</v>
      </c>
      <c r="BK713" s="140" t="n">
        <v>7300000</v>
      </c>
      <c r="BL713" s="141">
        <f>IFERROR(U713/X713,"")</f>
        <v/>
      </c>
      <c r="BM713" s="141">
        <f>IFERROR(V713/X713,"")</f>
        <v/>
      </c>
      <c r="BN713" s="141">
        <f>IFERROR(W713/X713,"")</f>
        <v/>
      </c>
      <c r="BO713" s="141">
        <f>IFERROR(AA713/AD713,"")</f>
        <v/>
      </c>
      <c r="BP713" s="141">
        <f>IFERROR(AB713/AD713,"")</f>
        <v/>
      </c>
      <c r="BQ713" s="141">
        <f>IFERROR(AC713/AD713,"")</f>
        <v/>
      </c>
      <c r="BR713" s="119" t="n">
        <v>2</v>
      </c>
      <c r="BS713" s="119" t="n">
        <v>3</v>
      </c>
      <c r="BT713" s="119" t="n">
        <v>3</v>
      </c>
      <c r="BU713" s="119" t="n"/>
      <c r="BV713" s="119" t="n"/>
      <c r="BW713" s="119" t="n"/>
      <c r="BX713" s="119" t="n"/>
      <c r="BY713" s="119" t="n"/>
      <c r="BZ713" s="119" t="inlineStr">
        <is>
          <t>Employee</t>
        </is>
      </c>
      <c r="CA713" s="142" t="inlineStr">
        <is>
          <t>S43P</t>
        </is>
      </c>
      <c r="CB713" s="131" t="n">
        <v>1</v>
      </c>
      <c r="CC713" s="143">
        <f>IF(P713&gt;1,1,P713)*CB713</f>
        <v/>
      </c>
      <c r="CD713" s="143" t="n"/>
      <c r="CE713" s="222" t="n">
        <v>74226.39999999999</v>
      </c>
      <c r="CF713" s="86" t="n"/>
      <c r="CG713" s="219" t="n">
        <v>7180687.80487805</v>
      </c>
      <c r="CH713" s="217">
        <f>IF(LOWER(T713)="ILS",12,1)*CG713/VLOOKUP($T713,CPC_USDConversion_xlTbl[[Currency2]:[Units/1 USD]],2,FALSE)</f>
        <v/>
      </c>
      <c r="CI713" s="225">
        <f>AF713</f>
        <v/>
      </c>
      <c r="CJ713" s="225">
        <f>IFERROR(CI713-CH713,"")</f>
        <v/>
      </c>
      <c r="CK713" s="140">
        <f>ROUND(AN713*CC713,-2)</f>
        <v/>
      </c>
      <c r="CL713" s="217">
        <f>CK713/VLOOKUP($T713,'USD Converstion'!$C$7:$D$174,2,FALSE)</f>
        <v/>
      </c>
      <c r="CM713" s="145">
        <f>IF(AD713&gt;X713,1,0)</f>
        <v/>
      </c>
      <c r="CN713" s="225">
        <f>IF(CM713&gt;0,AG713,0)</f>
        <v/>
      </c>
      <c r="CO713" s="225">
        <f>IF(CM713=0,0,AF713)</f>
        <v/>
      </c>
      <c r="CP713" s="146" t="n">
        <v>0</v>
      </c>
      <c r="CQ713" s="147" t="inlineStr">
        <is>
          <t>Regular</t>
        </is>
      </c>
      <c r="CR713" s="225">
        <f>AM713/VLOOKUP(T713,'USD Converstion'!$C$7:$D$174,2,FALSE)</f>
        <v/>
      </c>
      <c r="CS713" s="226">
        <f>AT713</f>
        <v/>
      </c>
      <c r="CT713" s="222" t="n">
        <v>0</v>
      </c>
      <c r="CU713" s="227" t="n"/>
      <c r="CV713" s="145">
        <f>IF(AX713&gt;0,1,0)</f>
        <v/>
      </c>
      <c r="CW713" s="145">
        <f>IF(AY713&gt;0,1,0)</f>
        <v/>
      </c>
      <c r="CX713" s="52" t="n">
        <v>0</v>
      </c>
      <c r="DM713">
        <f>IF(LOWER(T713)="ILS",12,1)*Y713/VLOOKUP($T713,CPC_USDConversion_xlTbl[[Currency2]:[Units/1 USD]],2,FALSE)</f>
        <v/>
      </c>
    </row>
    <row r="714">
      <c r="B714" s="113" t="n">
        <v>111965</v>
      </c>
      <c r="C714" s="113" t="n">
        <v>79448</v>
      </c>
      <c r="D714" s="113" t="n">
        <v>57426</v>
      </c>
      <c r="E714" s="114" t="inlineStr">
        <is>
          <t>Benjamin Dejust</t>
        </is>
      </c>
      <c r="F714" s="152" t="inlineStr">
        <is>
          <t>Account Manager</t>
        </is>
      </c>
      <c r="G714" s="113" t="inlineStr">
        <is>
          <t>Sales, France</t>
        </is>
      </c>
      <c r="H714" s="113" t="inlineStr">
        <is>
          <t>Michael Techer</t>
        </is>
      </c>
      <c r="I714" s="113" t="inlineStr">
        <is>
          <t>Roberto Pozzi</t>
        </is>
      </c>
      <c r="J714" s="114" t="inlineStr">
        <is>
          <t>Thorsten Freitag</t>
        </is>
      </c>
      <c r="K714" s="114" t="inlineStr">
        <is>
          <t>Bruno Darmon</t>
        </is>
      </c>
      <c r="L714" s="113" t="inlineStr">
        <is>
          <t>EMEA Sales</t>
        </is>
      </c>
      <c r="M714" s="115" t="n">
        <v>1</v>
      </c>
      <c r="N714" s="151">
        <f>LEFT(CA714,3)</f>
        <v/>
      </c>
      <c r="O714" s="216" t="n">
        <v>43381</v>
      </c>
      <c r="P714" s="118">
        <f>($D$5-O714)/365</f>
        <v/>
      </c>
      <c r="Q714" s="119">
        <f>Q714</f>
        <v/>
      </c>
      <c r="R714" s="52" t="n"/>
      <c r="S714" s="120" t="inlineStr">
        <is>
          <t>France</t>
        </is>
      </c>
      <c r="T714" s="120" t="inlineStr">
        <is>
          <t>EUR</t>
        </is>
      </c>
      <c r="U714" s="120" t="n">
        <v>100750</v>
      </c>
      <c r="V714" s="120" t="n">
        <v>44572.72727272727</v>
      </c>
      <c r="W714" s="120" t="n"/>
      <c r="X714" s="120">
        <f>W714+V714+U714</f>
        <v/>
      </c>
      <c r="Y714" s="121" t="n"/>
      <c r="Z714" s="121" t="n"/>
      <c r="AA714" s="122" t="n">
        <v>78000</v>
      </c>
      <c r="AB714" s="122" t="n">
        <v>52000</v>
      </c>
      <c r="AC714" s="122" t="n"/>
      <c r="AD714" s="123">
        <f>AC714+AB714+AA714</f>
        <v/>
      </c>
      <c r="AE714" s="124">
        <f>IFERROR(AD714/X714-1,"")</f>
        <v/>
      </c>
      <c r="AF714" s="217">
        <f>IF(LOWER(T714)="ILS",12,1)*X714/VLOOKUP($T714,CPC_USDConversion_xlTbl[[Currency2]:[Units/1 USD]],2,FALSE)</f>
        <v/>
      </c>
      <c r="AG714" s="217">
        <f>IF(LOWER(T714)="ILS",12,1)*AD714/VLOOKUP($T714,CPC_USDConversion_xlTbl[[Currency2]:[Units/1 USD]],2,FALSE)</f>
        <v/>
      </c>
      <c r="AH714" s="126">
        <f>AF714/VLOOKUP($S714,'CP$'!$B$5:$D$74,2,FALSE)</f>
        <v/>
      </c>
      <c r="AI714" s="126">
        <f>AG714/VLOOKUP($S714,'CP$'!$B$5:$D$74,2,FALSE)</f>
        <v/>
      </c>
      <c r="AJ714" s="52" t="n"/>
      <c r="AK714" s="127" t="inlineStr">
        <is>
          <t>Sales Variable</t>
        </is>
      </c>
      <c r="AL714" s="218" t="n"/>
      <c r="AM714" s="129" t="n"/>
      <c r="AN714" s="121" t="n"/>
      <c r="AO714" s="130" t="n"/>
      <c r="AP714" s="131">
        <f>IFERROR(AO714/AM714,"")</f>
        <v/>
      </c>
      <c r="AQ714" s="219">
        <f>AO714*CC714</f>
        <v/>
      </c>
      <c r="AR714" s="219" t="n"/>
      <c r="AS714" s="220">
        <f>AQ714-AR714</f>
        <v/>
      </c>
      <c r="AT714" s="217">
        <f>AS714/VLOOKUP($T714,'USD Converstion'!$C$7:$D$174,2,FALSE)</f>
        <v/>
      </c>
      <c r="AU714" s="52" t="n"/>
      <c r="AV714" s="221" t="n"/>
      <c r="AW714" s="222" t="n"/>
      <c r="AX714" s="222" t="n"/>
      <c r="AY714" s="223" t="n">
        <v>20000</v>
      </c>
      <c r="AZ714" s="52" t="n"/>
      <c r="BA714" s="137" t="inlineStr">
        <is>
          <t>May, 2021 - Compensation change to RSU:20000 || April, 2021 - Compensation change from Yearly Salary:73000, Yearly Commission:48700, Total Compensation:121700 to Yearly Salary:78000, Yearly Commission:52000, Total Compensation:130000</t>
        </is>
      </c>
      <c r="BB714" s="138" t="inlineStr">
        <is>
          <t xml:space="preserve"> </t>
        </is>
      </c>
      <c r="BC714" s="52" t="n"/>
      <c r="BD714" s="219" t="n">
        <v>72000</v>
      </c>
      <c r="BE714" s="219" t="n">
        <v>48000</v>
      </c>
      <c r="BF714" s="219" t="n"/>
      <c r="BG714" s="120">
        <f>BF714+BE714+BD714</f>
        <v/>
      </c>
      <c r="BH714" s="217">
        <f>IF(LOWER(T714)="ILS",12,1)*BG714/VLOOKUP($T714,CPC_USDConversion_xlTbl[[Currency2]:[Units/1 USD]],2,FALSE)</f>
        <v/>
      </c>
      <c r="BI714" s="224">
        <f>BH714/VLOOKUP($S714,'CP$'!$B$5:$D$74,2,FALSE)</f>
        <v/>
      </c>
      <c r="BJ714" s="140" t="n">
        <v>70000</v>
      </c>
      <c r="BK714" s="140" t="n">
        <v>130000</v>
      </c>
      <c r="BL714" s="141">
        <f>IFERROR(U714/X714,"")</f>
        <v/>
      </c>
      <c r="BM714" s="141">
        <f>IFERROR(V714/X714,"")</f>
        <v/>
      </c>
      <c r="BN714" s="141">
        <f>IFERROR(W714/X714,"")</f>
        <v/>
      </c>
      <c r="BO714" s="141">
        <f>IFERROR(AA714/AD714,"")</f>
        <v/>
      </c>
      <c r="BP714" s="141">
        <f>IFERROR(AB714/AD714,"")</f>
        <v/>
      </c>
      <c r="BQ714" s="141">
        <f>IFERROR(AC714/AD714,"")</f>
        <v/>
      </c>
      <c r="BR714" s="119" t="n">
        <v>3</v>
      </c>
      <c r="BS714" s="119" t="n">
        <v>3</v>
      </c>
      <c r="BT714" s="119" t="n">
        <v>3</v>
      </c>
      <c r="BU714" s="119" t="n"/>
      <c r="BV714" s="119" t="n"/>
      <c r="BW714" s="119" t="n"/>
      <c r="BX714" s="119" t="n"/>
      <c r="BY714" s="119" t="n"/>
      <c r="BZ714" s="119" t="inlineStr">
        <is>
          <t>Employee</t>
        </is>
      </c>
      <c r="CA714" s="142" t="inlineStr">
        <is>
          <t>S53P</t>
        </is>
      </c>
      <c r="CB714" s="131" t="n">
        <v>1</v>
      </c>
      <c r="CC714" s="143">
        <f>IF(P714&gt;1,1,P714)*CB714</f>
        <v/>
      </c>
      <c r="CD714" s="143" t="n"/>
      <c r="CE714" s="222" t="n"/>
      <c r="CF714" s="86" t="n"/>
      <c r="CG714" s="219" t="n">
        <v>118931.7073170732</v>
      </c>
      <c r="CH714" s="217">
        <f>IF(LOWER(T714)="ILS",12,1)*CG714/VLOOKUP($T714,CPC_USDConversion_xlTbl[[Currency2]:[Units/1 USD]],2,FALSE)</f>
        <v/>
      </c>
      <c r="CI714" s="225">
        <f>AF714</f>
        <v/>
      </c>
      <c r="CJ714" s="225">
        <f>IFERROR(CI714-CH714,"")</f>
        <v/>
      </c>
      <c r="CK714" s="140">
        <f>ROUND(AN714*CC714,-2)</f>
        <v/>
      </c>
      <c r="CL714" s="217">
        <f>CK714/VLOOKUP($T714,'USD Converstion'!$C$7:$D$174,2,FALSE)</f>
        <v/>
      </c>
      <c r="CM714" s="145">
        <f>IF(AD714&gt;X714,1,0)</f>
        <v/>
      </c>
      <c r="CN714" s="225">
        <f>IF(CM714&gt;0,AG714,0)</f>
        <v/>
      </c>
      <c r="CO714" s="225">
        <f>IF(CM714=0,0,AF714)</f>
        <v/>
      </c>
      <c r="CP714" s="146" t="n">
        <v>147956.2382401089</v>
      </c>
      <c r="CQ714" s="147" t="inlineStr">
        <is>
          <t>Regular</t>
        </is>
      </c>
      <c r="CR714" s="225">
        <f>AM714/VLOOKUP(T714,'USD Converstion'!$C$7:$D$174,2,FALSE)</f>
        <v/>
      </c>
      <c r="CS714" s="226">
        <f>AT714</f>
        <v/>
      </c>
      <c r="CT714" s="222" t="n">
        <v>0</v>
      </c>
      <c r="CU714" s="227" t="n"/>
      <c r="CV714" s="145">
        <f>IF(AX714&gt;0,1,0)</f>
        <v/>
      </c>
      <c r="CW714" s="145">
        <f>IF(AY714&gt;0,1,0)</f>
        <v/>
      </c>
      <c r="CX714" s="52" t="n">
        <v>1</v>
      </c>
      <c r="DM714">
        <f>IF(LOWER(T714)="ILS",12,1)*Y714/VLOOKUP($T714,CPC_USDConversion_xlTbl[[Currency2]:[Units/1 USD]],2,FALSE)</f>
        <v/>
      </c>
    </row>
    <row r="715">
      <c r="B715" s="113" t="n">
        <v>120928</v>
      </c>
      <c r="C715" s="113" t="n">
        <v>45952</v>
      </c>
      <c r="D715" s="113" t="n">
        <v>83233</v>
      </c>
      <c r="E715" s="114" t="inlineStr">
        <is>
          <t>Alessandro Rosa</t>
        </is>
      </c>
      <c r="F715" s="152" t="inlineStr">
        <is>
          <t>Territory Account Manager</t>
        </is>
      </c>
      <c r="G715" s="113" t="inlineStr">
        <is>
          <t>Sales Italy</t>
        </is>
      </c>
      <c r="H715" s="113" t="inlineStr">
        <is>
          <t>Marco Urciuoli</t>
        </is>
      </c>
      <c r="I715" s="113" t="inlineStr">
        <is>
          <t>Roberto Pozzi</t>
        </is>
      </c>
      <c r="J715" s="114" t="inlineStr">
        <is>
          <t>Thorsten Freitag</t>
        </is>
      </c>
      <c r="K715" s="114" t="inlineStr">
        <is>
          <t>Bruno Darmon</t>
        </is>
      </c>
      <c r="L715" s="113" t="inlineStr">
        <is>
          <t>EMEA Sales</t>
        </is>
      </c>
      <c r="M715" s="115" t="n">
        <v>1</v>
      </c>
      <c r="N715" s="151">
        <f>LEFT(CA715,3)</f>
        <v/>
      </c>
      <c r="O715" s="216" t="n">
        <v>43472</v>
      </c>
      <c r="P715" s="118">
        <f>($D$5-O715)/365</f>
        <v/>
      </c>
      <c r="Q715" s="119">
        <f>Q715</f>
        <v/>
      </c>
      <c r="R715" s="52" t="n"/>
      <c r="S715" s="120" t="inlineStr">
        <is>
          <t>Italy</t>
        </is>
      </c>
      <c r="T715" s="120" t="inlineStr">
        <is>
          <t>EUR</t>
        </is>
      </c>
      <c r="U715" s="120" t="n">
        <v>87500</v>
      </c>
      <c r="V715" s="120" t="n">
        <v>38118.18181818182</v>
      </c>
      <c r="W715" s="120" t="n"/>
      <c r="X715" s="120">
        <f>W715+V715+U715</f>
        <v/>
      </c>
      <c r="Y715" s="121" t="n"/>
      <c r="Z715" s="121" t="n"/>
      <c r="AA715" s="122" t="n"/>
      <c r="AB715" s="122" t="n"/>
      <c r="AC715" s="122" t="n"/>
      <c r="AD715" s="123">
        <f>AC715+AB715+AA715</f>
        <v/>
      </c>
      <c r="AE715" s="124">
        <f>IFERROR(AD715/X715-1,"")</f>
        <v/>
      </c>
      <c r="AF715" s="217">
        <f>IF(LOWER(T715)="ILS",12,1)*X715/VLOOKUP($T715,CPC_USDConversion_xlTbl[[Currency2]:[Units/1 USD]],2,FALSE)</f>
        <v/>
      </c>
      <c r="AG715" s="217">
        <f>IF(LOWER(T715)="ILS",12,1)*AD715/VLOOKUP($T715,CPC_USDConversion_xlTbl[[Currency2]:[Units/1 USD]],2,FALSE)</f>
        <v/>
      </c>
      <c r="AH715" s="126">
        <f>AF715/VLOOKUP($S715,'CP$'!$B$5:$D$74,2,FALSE)</f>
        <v/>
      </c>
      <c r="AI715" s="126">
        <f>AG715/VLOOKUP($S715,'CP$'!$B$5:$D$74,2,FALSE)</f>
        <v/>
      </c>
      <c r="AJ715" s="52" t="n"/>
      <c r="AK715" s="127" t="inlineStr">
        <is>
          <t>Sales Variable</t>
        </is>
      </c>
      <c r="AL715" s="218" t="n"/>
      <c r="AM715" s="129" t="n"/>
      <c r="AN715" s="121" t="n"/>
      <c r="AO715" s="130" t="n"/>
      <c r="AP715" s="131">
        <f>IFERROR(AO715/AM715,"")</f>
        <v/>
      </c>
      <c r="AQ715" s="219">
        <f>AO715*CC715</f>
        <v/>
      </c>
      <c r="AR715" s="219" t="n"/>
      <c r="AS715" s="220">
        <f>AQ715-AR715</f>
        <v/>
      </c>
      <c r="AT715" s="217">
        <f>AS715/VLOOKUP($T715,'USD Converstion'!$C$7:$D$174,2,FALSE)</f>
        <v/>
      </c>
      <c r="AU715" s="52" t="n"/>
      <c r="AV715" s="221" t="n"/>
      <c r="AW715" s="222" t="n"/>
      <c r="AX715" s="222" t="n"/>
      <c r="AY715" s="223" t="n"/>
      <c r="AZ715" s="52" t="n"/>
      <c r="BA715" s="137" t="n"/>
      <c r="BB715" s="138" t="inlineStr">
        <is>
          <t xml:space="preserve"> </t>
        </is>
      </c>
      <c r="BC715" s="52" t="n"/>
      <c r="BD715" s="219" t="n">
        <v>60000</v>
      </c>
      <c r="BE715" s="219" t="n">
        <v>40000</v>
      </c>
      <c r="BF715" s="219" t="n"/>
      <c r="BG715" s="120">
        <f>BF715+BE715+BD715</f>
        <v/>
      </c>
      <c r="BH715" s="217">
        <f>IF(LOWER(T715)="ILS",12,1)*BG715/VLOOKUP($T715,CPC_USDConversion_xlTbl[[Currency2]:[Units/1 USD]],2,FALSE)</f>
        <v/>
      </c>
      <c r="BI715" s="224">
        <f>BH715/VLOOKUP($S715,'CP$'!$B$5:$D$74,2,FALSE)</f>
        <v/>
      </c>
      <c r="BJ715" s="140" t="n">
        <v>100000</v>
      </c>
      <c r="BK715" s="140" t="n">
        <v>135000</v>
      </c>
      <c r="BL715" s="141">
        <f>IFERROR(U715/X715,"")</f>
        <v/>
      </c>
      <c r="BM715" s="141">
        <f>IFERROR(V715/X715,"")</f>
        <v/>
      </c>
      <c r="BN715" s="141">
        <f>IFERROR(W715/X715,"")</f>
        <v/>
      </c>
      <c r="BO715" s="141">
        <f>IFERROR(AA715/AD715,"")</f>
        <v/>
      </c>
      <c r="BP715" s="141">
        <f>IFERROR(AB715/AD715,"")</f>
        <v/>
      </c>
      <c r="BQ715" s="141">
        <f>IFERROR(AC715/AD715,"")</f>
        <v/>
      </c>
      <c r="BR715" s="119" t="n">
        <v>3</v>
      </c>
      <c r="BS715" s="119" t="n">
        <v>3</v>
      </c>
      <c r="BT715" s="119" t="n">
        <v>3</v>
      </c>
      <c r="BU715" s="119" t="n"/>
      <c r="BV715" s="119" t="n"/>
      <c r="BW715" s="119" t="n"/>
      <c r="BX715" s="119" t="n"/>
      <c r="BY715" s="119" t="n"/>
      <c r="BZ715" s="119" t="inlineStr">
        <is>
          <t>Employee</t>
        </is>
      </c>
      <c r="CA715" s="142" t="inlineStr">
        <is>
          <t>S41P</t>
        </is>
      </c>
      <c r="CB715" s="131" t="n">
        <v>1</v>
      </c>
      <c r="CC715" s="143">
        <f>IF(P715&gt;1,1,P715)*CB715</f>
        <v/>
      </c>
      <c r="CD715" s="143" t="n"/>
      <c r="CE715" s="222" t="n"/>
      <c r="CF715" s="86" t="n"/>
      <c r="CG715" s="219" t="n">
        <v>101663.4146341463</v>
      </c>
      <c r="CH715" s="217">
        <f>IF(LOWER(T715)="ILS",12,1)*CG715/VLOOKUP($T715,CPC_USDConversion_xlTbl[[Currency2]:[Units/1 USD]],2,FALSE)</f>
        <v/>
      </c>
      <c r="CI715" s="225">
        <f>AF715</f>
        <v/>
      </c>
      <c r="CJ715" s="225">
        <f>IFERROR(CI715-CH715,"")</f>
        <v/>
      </c>
      <c r="CK715" s="140">
        <f>ROUND(AN715*CC715,-2)</f>
        <v/>
      </c>
      <c r="CL715" s="217">
        <f>CK715/VLOOKUP($T715,'USD Converstion'!$C$7:$D$174,2,FALSE)</f>
        <v/>
      </c>
      <c r="CM715" s="145">
        <f>IF(AD715&gt;X715,1,0)</f>
        <v/>
      </c>
      <c r="CN715" s="225">
        <f>IF(CM715&gt;0,AG715,0)</f>
        <v/>
      </c>
      <c r="CO715" s="225">
        <f>IF(CM715=0,0,AF715)</f>
        <v/>
      </c>
      <c r="CP715" s="146" t="n">
        <v>0</v>
      </c>
      <c r="CQ715" s="147" t="inlineStr">
        <is>
          <t>Regular</t>
        </is>
      </c>
      <c r="CR715" s="225">
        <f>AM715/VLOOKUP(T715,'USD Converstion'!$C$7:$D$174,2,FALSE)</f>
        <v/>
      </c>
      <c r="CS715" s="226">
        <f>AT715</f>
        <v/>
      </c>
      <c r="CT715" s="222" t="n">
        <v>0</v>
      </c>
      <c r="CU715" s="227" t="n"/>
      <c r="CV715" s="145">
        <f>IF(AX715&gt;0,1,0)</f>
        <v/>
      </c>
      <c r="CW715" s="145">
        <f>IF(AY715&gt;0,1,0)</f>
        <v/>
      </c>
      <c r="CX715" s="52" t="n">
        <v>0</v>
      </c>
      <c r="DM715">
        <f>IF(LOWER(T715)="ILS",12,1)*Y715/VLOOKUP($T715,CPC_USDConversion_xlTbl[[Currency2]:[Units/1 USD]],2,FALSE)</f>
        <v/>
      </c>
    </row>
    <row r="716">
      <c r="B716" s="113" t="n">
        <v>128434</v>
      </c>
      <c r="C716" s="113" t="n">
        <v>69967</v>
      </c>
      <c r="D716" s="113" t="n">
        <v>108001</v>
      </c>
      <c r="E716" s="114" t="inlineStr">
        <is>
          <t>Alfredo de Bonis Canadas</t>
        </is>
      </c>
      <c r="F716" s="152" t="inlineStr">
        <is>
          <t>Account Manager</t>
        </is>
      </c>
      <c r="G716" s="113" t="inlineStr">
        <is>
          <t>Iberia</t>
        </is>
      </c>
      <c r="H716" s="113" t="inlineStr">
        <is>
          <t>Mario Garcia</t>
        </is>
      </c>
      <c r="I716" s="113" t="inlineStr">
        <is>
          <t>Roberto Pozzi</t>
        </is>
      </c>
      <c r="J716" s="114" t="inlineStr">
        <is>
          <t>Thorsten Freitag</t>
        </is>
      </c>
      <c r="K716" s="114" t="inlineStr">
        <is>
          <t>Bruno Darmon</t>
        </is>
      </c>
      <c r="L716" s="113" t="inlineStr">
        <is>
          <t>EMEA Sales</t>
        </is>
      </c>
      <c r="M716" s="115" t="n">
        <v>1</v>
      </c>
      <c r="N716" s="151">
        <f>LEFT(CA716,3)</f>
        <v/>
      </c>
      <c r="O716" s="216" t="n">
        <v>41927</v>
      </c>
      <c r="P716" s="118">
        <f>($D$5-O716)/365</f>
        <v/>
      </c>
      <c r="Q716" s="119">
        <f>Q716</f>
        <v/>
      </c>
      <c r="R716" s="52" t="n"/>
      <c r="S716" s="120" t="inlineStr">
        <is>
          <t>Spain</t>
        </is>
      </c>
      <c r="T716" s="120" t="inlineStr">
        <is>
          <t>EUR</t>
        </is>
      </c>
      <c r="U716" s="120" t="n">
        <v>79500</v>
      </c>
      <c r="V716" s="120" t="n">
        <v>26209.09090909091</v>
      </c>
      <c r="W716" s="120" t="n"/>
      <c r="X716" s="120">
        <f>W716+V716+U716</f>
        <v/>
      </c>
      <c r="Y716" s="121" t="n"/>
      <c r="Z716" s="121" t="n"/>
      <c r="AA716" s="122" t="n"/>
      <c r="AB716" s="122" t="n"/>
      <c r="AC716" s="122" t="n"/>
      <c r="AD716" s="123">
        <f>AC716+AB716+AA716</f>
        <v/>
      </c>
      <c r="AE716" s="124">
        <f>IFERROR(AD716/X716-1,"")</f>
        <v/>
      </c>
      <c r="AF716" s="217">
        <f>IF(LOWER(T716)="ILS",12,1)*X716/VLOOKUP($T716,CPC_USDConversion_xlTbl[[Currency2]:[Units/1 USD]],2,FALSE)</f>
        <v/>
      </c>
      <c r="AG716" s="217">
        <f>IF(LOWER(T716)="ILS",12,1)*AD716/VLOOKUP($T716,CPC_USDConversion_xlTbl[[Currency2]:[Units/1 USD]],2,FALSE)</f>
        <v/>
      </c>
      <c r="AH716" s="126">
        <f>AF716/VLOOKUP($S716,'CP$'!$B$5:$D$74,2,FALSE)</f>
        <v/>
      </c>
      <c r="AI716" s="126">
        <f>AG716/VLOOKUP($S716,'CP$'!$B$5:$D$74,2,FALSE)</f>
        <v/>
      </c>
      <c r="AJ716" s="52" t="n"/>
      <c r="AK716" s="127" t="inlineStr">
        <is>
          <t>Sales Variable</t>
        </is>
      </c>
      <c r="AL716" s="218" t="n"/>
      <c r="AM716" s="129" t="n"/>
      <c r="AN716" s="121" t="n"/>
      <c r="AO716" s="130" t="n"/>
      <c r="AP716" s="131">
        <f>IFERROR(AO716/AM716,"")</f>
        <v/>
      </c>
      <c r="AQ716" s="219">
        <f>AO716*CC716</f>
        <v/>
      </c>
      <c r="AR716" s="219" t="n"/>
      <c r="AS716" s="220">
        <f>AQ716-AR716</f>
        <v/>
      </c>
      <c r="AT716" s="217">
        <f>AS716/VLOOKUP($T716,'USD Converstion'!$C$7:$D$174,2,FALSE)</f>
        <v/>
      </c>
      <c r="AU716" s="52" t="n"/>
      <c r="AV716" s="221" t="n">
        <v>43957</v>
      </c>
      <c r="AW716" s="222" t="n">
        <v>19589.26213592233</v>
      </c>
      <c r="AX716" s="222" t="n"/>
      <c r="AY716" s="223" t="n"/>
      <c r="AZ716" s="52" t="n"/>
      <c r="BA716" s="137" t="inlineStr">
        <is>
          <t>April, 2020 - Compensation change from Yearly Salary:51000, Yearly Commission:33400, Total Compensation:84500 to Yearly Salary:56000, Yearly Commission:28500, Total Compensation:84500</t>
        </is>
      </c>
      <c r="BB716" s="138" t="inlineStr">
        <is>
          <t xml:space="preserve"> </t>
        </is>
      </c>
      <c r="BC716" s="52" t="n"/>
      <c r="BD716" s="219" t="n">
        <v>56000</v>
      </c>
      <c r="BE716" s="219" t="n">
        <v>24000</v>
      </c>
      <c r="BF716" s="219" t="n"/>
      <c r="BG716" s="120">
        <f>BF716+BE716+BD716</f>
        <v/>
      </c>
      <c r="BH716" s="217">
        <f>IF(LOWER(T716)="ILS",12,1)*BG716/VLOOKUP($T716,CPC_USDConversion_xlTbl[[Currency2]:[Units/1 USD]],2,FALSE)</f>
        <v/>
      </c>
      <c r="BI716" s="224">
        <f>BH716/VLOOKUP($S716,'CP$'!$B$5:$D$74,2,FALSE)</f>
        <v/>
      </c>
      <c r="BJ716" s="140" t="n">
        <v>70000</v>
      </c>
      <c r="BK716" s="140" t="n">
        <v>120000</v>
      </c>
      <c r="BL716" s="141">
        <f>IFERROR(U716/X716,"")</f>
        <v/>
      </c>
      <c r="BM716" s="141">
        <f>IFERROR(V716/X716,"")</f>
        <v/>
      </c>
      <c r="BN716" s="141">
        <f>IFERROR(W716/X716,"")</f>
        <v/>
      </c>
      <c r="BO716" s="141">
        <f>IFERROR(AA716/AD716,"")</f>
        <v/>
      </c>
      <c r="BP716" s="141">
        <f>IFERROR(AB716/AD716,"")</f>
        <v/>
      </c>
      <c r="BQ716" s="141">
        <f>IFERROR(AC716/AD716,"")</f>
        <v/>
      </c>
      <c r="BR716" s="119" t="n">
        <v>5</v>
      </c>
      <c r="BS716" s="119" t="n">
        <v>4</v>
      </c>
      <c r="BT716" s="119" t="n">
        <v>3</v>
      </c>
      <c r="BU716" s="119" t="n"/>
      <c r="BV716" s="119" t="n"/>
      <c r="BW716" s="119" t="n"/>
      <c r="BX716" s="119" t="n"/>
      <c r="BY716" s="119" t="n"/>
      <c r="BZ716" s="119" t="inlineStr">
        <is>
          <t>Employee</t>
        </is>
      </c>
      <c r="CA716" s="142" t="inlineStr">
        <is>
          <t>S53P</t>
        </is>
      </c>
      <c r="CB716" s="131" t="n">
        <v>1</v>
      </c>
      <c r="CC716" s="143">
        <f>IF(P716&gt;1,1,P716)*CB716</f>
        <v/>
      </c>
      <c r="CD716" s="143" t="n"/>
      <c r="CE716" s="222" t="n">
        <v>28613.08</v>
      </c>
      <c r="CF716" s="86" t="n"/>
      <c r="CG716" s="219" t="n">
        <v>82639.02439024391</v>
      </c>
      <c r="CH716" s="217">
        <f>IF(LOWER(T716)="ILS",12,1)*CG716/VLOOKUP($T716,CPC_USDConversion_xlTbl[[Currency2]:[Units/1 USD]],2,FALSE)</f>
        <v/>
      </c>
      <c r="CI716" s="225">
        <f>AF716</f>
        <v/>
      </c>
      <c r="CJ716" s="225">
        <f>IFERROR(CI716-CH716,"")</f>
        <v/>
      </c>
      <c r="CK716" s="140">
        <f>ROUND(AN716*CC716,-2)</f>
        <v/>
      </c>
      <c r="CL716" s="217">
        <f>CK716/VLOOKUP($T716,'USD Converstion'!$C$7:$D$174,2,FALSE)</f>
        <v/>
      </c>
      <c r="CM716" s="145">
        <f>IF(AD716&gt;X716,1,0)</f>
        <v/>
      </c>
      <c r="CN716" s="225">
        <f>IF(CM716&gt;0,AG716,0)</f>
        <v/>
      </c>
      <c r="CO716" s="225">
        <f>IF(CM716=0,0,AF716)</f>
        <v/>
      </c>
      <c r="CP716" s="146" t="n">
        <v>0</v>
      </c>
      <c r="CQ716" s="147" t="inlineStr">
        <is>
          <t>Regular</t>
        </is>
      </c>
      <c r="CR716" s="225">
        <f>AM716/VLOOKUP(T716,'USD Converstion'!$C$7:$D$174,2,FALSE)</f>
        <v/>
      </c>
      <c r="CS716" s="226">
        <f>AT716</f>
        <v/>
      </c>
      <c r="CT716" s="222" t="n">
        <v>0</v>
      </c>
      <c r="CU716" s="227" t="n"/>
      <c r="CV716" s="145">
        <f>IF(AX716&gt;0,1,0)</f>
        <v/>
      </c>
      <c r="CW716" s="145">
        <f>IF(AY716&gt;0,1,0)</f>
        <v/>
      </c>
      <c r="CX716" s="52" t="n">
        <v>0</v>
      </c>
      <c r="DM716">
        <f>IF(LOWER(T716)="ILS",12,1)*Y716/VLOOKUP($T716,CPC_USDConversion_xlTbl[[Currency2]:[Units/1 USD]],2,FALSE)</f>
        <v/>
      </c>
    </row>
    <row r="717">
      <c r="B717" s="113" t="n">
        <v>133523</v>
      </c>
      <c r="C717" s="113" t="n">
        <v>92773</v>
      </c>
      <c r="D717" s="113" t="n">
        <v>74086</v>
      </c>
      <c r="E717" s="114" t="inlineStr">
        <is>
          <t>Andrea Cecchetta</t>
        </is>
      </c>
      <c r="F717" s="152" t="inlineStr">
        <is>
          <t>Distribution Manager</t>
        </is>
      </c>
      <c r="G717" s="113" t="inlineStr">
        <is>
          <t>Sales Italy</t>
        </is>
      </c>
      <c r="H717" s="113" t="inlineStr">
        <is>
          <t>Marco Urciuoli</t>
        </is>
      </c>
      <c r="I717" s="113" t="inlineStr">
        <is>
          <t>Roberto Pozzi</t>
        </is>
      </c>
      <c r="J717" s="114" t="inlineStr">
        <is>
          <t>Thorsten Freitag</t>
        </is>
      </c>
      <c r="K717" s="114" t="inlineStr">
        <is>
          <t>Bruno Darmon</t>
        </is>
      </c>
      <c r="L717" s="113" t="inlineStr">
        <is>
          <t>EMEA Sales</t>
        </is>
      </c>
      <c r="M717" s="115" t="n">
        <v>1</v>
      </c>
      <c r="N717" s="151">
        <f>LEFT(CA717,3)</f>
        <v/>
      </c>
      <c r="O717" s="216" t="n">
        <v>43512</v>
      </c>
      <c r="P717" s="118">
        <f>($D$5-O717)/365</f>
        <v/>
      </c>
      <c r="Q717" s="119">
        <f>Q717</f>
        <v/>
      </c>
      <c r="R717" s="52" t="n"/>
      <c r="S717" s="120" t="inlineStr">
        <is>
          <t>Italy</t>
        </is>
      </c>
      <c r="T717" s="120" t="inlineStr">
        <is>
          <t>EUR</t>
        </is>
      </c>
      <c r="U717" s="120" t="n">
        <v>114500</v>
      </c>
      <c r="V717" s="120" t="n">
        <v>33027.27272727272</v>
      </c>
      <c r="W717" s="120" t="n"/>
      <c r="X717" s="120">
        <f>W717+V717+U717</f>
        <v/>
      </c>
      <c r="Y717" s="121" t="n"/>
      <c r="Z717" s="121" t="n"/>
      <c r="AA717" s="122" t="n"/>
      <c r="AB717" s="122" t="n"/>
      <c r="AC717" s="122" t="n"/>
      <c r="AD717" s="123">
        <f>AC717+AB717+AA717</f>
        <v/>
      </c>
      <c r="AE717" s="124">
        <f>IFERROR(AD717/X717-1,"")</f>
        <v/>
      </c>
      <c r="AF717" s="217">
        <f>IF(LOWER(T717)="ILS",12,1)*X717/VLOOKUP($T717,CPC_USDConversion_xlTbl[[Currency2]:[Units/1 USD]],2,FALSE)</f>
        <v/>
      </c>
      <c r="AG717" s="217">
        <f>IF(LOWER(T717)="ILS",12,1)*AD717/VLOOKUP($T717,CPC_USDConversion_xlTbl[[Currency2]:[Units/1 USD]],2,FALSE)</f>
        <v/>
      </c>
      <c r="AH717" s="126">
        <f>AF717/VLOOKUP($S717,'CP$'!$B$5:$D$74,2,FALSE)</f>
        <v/>
      </c>
      <c r="AI717" s="126">
        <f>AG717/VLOOKUP($S717,'CP$'!$B$5:$D$74,2,FALSE)</f>
        <v/>
      </c>
      <c r="AJ717" s="52" t="n"/>
      <c r="AK717" s="127" t="inlineStr">
        <is>
          <t>Sales Variable</t>
        </is>
      </c>
      <c r="AL717" s="218" t="n"/>
      <c r="AM717" s="129" t="n"/>
      <c r="AN717" s="121" t="n"/>
      <c r="AO717" s="130" t="n"/>
      <c r="AP717" s="131">
        <f>IFERROR(AO717/AM717,"")</f>
        <v/>
      </c>
      <c r="AQ717" s="219">
        <f>AO717*CC717</f>
        <v/>
      </c>
      <c r="AR717" s="219" t="n"/>
      <c r="AS717" s="220">
        <f>AQ717-AR717</f>
        <v/>
      </c>
      <c r="AT717" s="217">
        <f>AS717/VLOOKUP($T717,'USD Converstion'!$C$7:$D$174,2,FALSE)</f>
        <v/>
      </c>
      <c r="AU717" s="52" t="n"/>
      <c r="AV717" s="221" t="n">
        <v>44110</v>
      </c>
      <c r="AW717" s="222" t="n">
        <v>19592.90291262136</v>
      </c>
      <c r="AX717" s="222" t="n"/>
      <c r="AY717" s="223" t="n"/>
      <c r="AZ717" s="52" t="n"/>
      <c r="BA717" s="137" t="inlineStr">
        <is>
          <t>April, 2020 - Compensation change from Yearly Salary:57600, Yearly Commission:37400, Total Compensation:95000 to Yearly Salary:66500, Yearly Commission:28500, Total Compensation:95000 || October, 2020 - Compensation change to RSU:20000 || September, 2020 - Compensation change from Yearly Salary:66500, Yearly Commission:28500, Total Compensation:95000 to Yearly Salary:84000, Yearly Commission:36000, Total Compensation:120000</t>
        </is>
      </c>
      <c r="BB717" s="138" t="inlineStr">
        <is>
          <t xml:space="preserve"> </t>
        </is>
      </c>
      <c r="BC717" s="52" t="n"/>
      <c r="BD717" s="219" t="n">
        <v>63000</v>
      </c>
      <c r="BE717" s="219" t="n">
        <v>27000</v>
      </c>
      <c r="BF717" s="219" t="n"/>
      <c r="BG717" s="120">
        <f>BF717+BE717+BD717</f>
        <v/>
      </c>
      <c r="BH717" s="217">
        <f>IF(LOWER(T717)="ILS",12,1)*BG717/VLOOKUP($T717,CPC_USDConversion_xlTbl[[Currency2]:[Units/1 USD]],2,FALSE)</f>
        <v/>
      </c>
      <c r="BI717" s="224">
        <f>BH717/VLOOKUP($S717,'CP$'!$B$5:$D$74,2,FALSE)</f>
        <v/>
      </c>
      <c r="BJ717" s="140" t="n">
        <v>70000</v>
      </c>
      <c r="BK717" s="140" t="n">
        <v>100000</v>
      </c>
      <c r="BL717" s="141">
        <f>IFERROR(U717/X717,"")</f>
        <v/>
      </c>
      <c r="BM717" s="141">
        <f>IFERROR(V717/X717,"")</f>
        <v/>
      </c>
      <c r="BN717" s="141">
        <f>IFERROR(W717/X717,"")</f>
        <v/>
      </c>
      <c r="BO717" s="141">
        <f>IFERROR(AA717/AD717,"")</f>
        <v/>
      </c>
      <c r="BP717" s="141">
        <f>IFERROR(AB717/AD717,"")</f>
        <v/>
      </c>
      <c r="BQ717" s="141">
        <f>IFERROR(AC717/AD717,"")</f>
        <v/>
      </c>
      <c r="BR717" s="119" t="n">
        <v>3</v>
      </c>
      <c r="BS717" s="119" t="n">
        <v>4</v>
      </c>
      <c r="BT717" s="119" t="n">
        <v>3</v>
      </c>
      <c r="BU717" s="119" t="n"/>
      <c r="BV717" s="119" t="n"/>
      <c r="BW717" s="119" t="n"/>
      <c r="BX717" s="119" t="n"/>
      <c r="BY717" s="119" t="n"/>
      <c r="BZ717" s="119" t="inlineStr">
        <is>
          <t>Employee</t>
        </is>
      </c>
      <c r="CA717" s="142" t="inlineStr">
        <is>
          <t>S51P</t>
        </is>
      </c>
      <c r="CB717" s="131" t="n">
        <v>1</v>
      </c>
      <c r="CC717" s="143">
        <f>IF(P717&gt;1,1,P717)*CB717</f>
        <v/>
      </c>
      <c r="CD717" s="143" t="n"/>
      <c r="CE717" s="222" t="n">
        <v>42380.88</v>
      </c>
      <c r="CF717" s="86" t="n"/>
      <c r="CG717" s="219" t="n">
        <v>117273.1707317073</v>
      </c>
      <c r="CH717" s="217">
        <f>IF(LOWER(T717)="ILS",12,1)*CG717/VLOOKUP($T717,CPC_USDConversion_xlTbl[[Currency2]:[Units/1 USD]],2,FALSE)</f>
        <v/>
      </c>
      <c r="CI717" s="225">
        <f>AF717</f>
        <v/>
      </c>
      <c r="CJ717" s="225">
        <f>IFERROR(CI717-CH717,"")</f>
        <v/>
      </c>
      <c r="CK717" s="140">
        <f>ROUND(AN717*CC717,-2)</f>
        <v/>
      </c>
      <c r="CL717" s="217">
        <f>CK717/VLOOKUP($T717,'USD Converstion'!$C$7:$D$174,2,FALSE)</f>
        <v/>
      </c>
      <c r="CM717" s="145">
        <f>IF(AD717&gt;X717,1,0)</f>
        <v/>
      </c>
      <c r="CN717" s="225">
        <f>IF(CM717&gt;0,AG717,0)</f>
        <v/>
      </c>
      <c r="CO717" s="225">
        <f>IF(CM717=0,0,AF717)</f>
        <v/>
      </c>
      <c r="CP717" s="146" t="n">
        <v>0</v>
      </c>
      <c r="CQ717" s="147" t="inlineStr">
        <is>
          <t>Regular</t>
        </is>
      </c>
      <c r="CR717" s="225">
        <f>AM717/VLOOKUP(T717,'USD Converstion'!$C$7:$D$174,2,FALSE)</f>
        <v/>
      </c>
      <c r="CS717" s="226">
        <f>AT717</f>
        <v/>
      </c>
      <c r="CT717" s="222" t="n">
        <v>0</v>
      </c>
      <c r="CU717" s="227" t="n"/>
      <c r="CV717" s="145">
        <f>IF(AX717&gt;0,1,0)</f>
        <v/>
      </c>
      <c r="CW717" s="145">
        <f>IF(AY717&gt;0,1,0)</f>
        <v/>
      </c>
      <c r="CX717" s="52" t="n">
        <v>0</v>
      </c>
      <c r="DM717">
        <f>IF(LOWER(T717)="ILS",12,1)*Y717/VLOOKUP($T717,CPC_USDConversion_xlTbl[[Currency2]:[Units/1 USD]],2,FALSE)</f>
        <v/>
      </c>
    </row>
    <row r="718">
      <c r="B718" s="113" t="n">
        <v>139433</v>
      </c>
      <c r="C718" s="113" t="n">
        <v>96382</v>
      </c>
      <c r="D718" s="113" t="n">
        <v>31315</v>
      </c>
      <c r="E718" s="114" t="inlineStr">
        <is>
          <t>Andrea Molteni</t>
        </is>
      </c>
      <c r="F718" s="152" t="inlineStr">
        <is>
          <t>Major Account Manager</t>
        </is>
      </c>
      <c r="G718" s="113" t="inlineStr">
        <is>
          <t>Sales Italy</t>
        </is>
      </c>
      <c r="H718" s="113" t="inlineStr">
        <is>
          <t>Marco Urciuoli</t>
        </is>
      </c>
      <c r="I718" s="113" t="inlineStr">
        <is>
          <t>Roberto Pozzi</t>
        </is>
      </c>
      <c r="J718" s="114" t="inlineStr">
        <is>
          <t>Thorsten Freitag</t>
        </is>
      </c>
      <c r="K718" s="114" t="inlineStr">
        <is>
          <t>Bruno Darmon</t>
        </is>
      </c>
      <c r="L718" s="113" t="inlineStr">
        <is>
          <t>EMEA Sales</t>
        </is>
      </c>
      <c r="M718" s="115" t="n">
        <v>1</v>
      </c>
      <c r="N718" s="151">
        <f>LEFT(CA718,3)</f>
        <v/>
      </c>
      <c r="O718" s="216" t="n">
        <v>43206</v>
      </c>
      <c r="P718" s="118">
        <f>($D$5-O718)/365</f>
        <v/>
      </c>
      <c r="Q718" s="119">
        <f>Q718</f>
        <v/>
      </c>
      <c r="R718" s="52" t="n"/>
      <c r="S718" s="120" t="inlineStr">
        <is>
          <t>Italy</t>
        </is>
      </c>
      <c r="T718" s="120" t="inlineStr">
        <is>
          <t>EUR</t>
        </is>
      </c>
      <c r="U718" s="120" t="n">
        <v>122000</v>
      </c>
      <c r="V718" s="120" t="n">
        <v>54845.45454545454</v>
      </c>
      <c r="W718" s="120" t="n"/>
      <c r="X718" s="120">
        <f>W718+V718+U718</f>
        <v/>
      </c>
      <c r="Y718" s="121" t="n"/>
      <c r="Z718" s="121" t="n"/>
      <c r="AA718" s="122" t="n"/>
      <c r="AB718" s="122" t="n"/>
      <c r="AC718" s="122" t="n"/>
      <c r="AD718" s="123">
        <f>AC718+AB718+AA718</f>
        <v/>
      </c>
      <c r="AE718" s="124">
        <f>IFERROR(AD718/X718-1,"")</f>
        <v/>
      </c>
      <c r="AF718" s="217">
        <f>IF(LOWER(T718)="ILS",12,1)*X718/VLOOKUP($T718,CPC_USDConversion_xlTbl[[Currency2]:[Units/1 USD]],2,FALSE)</f>
        <v/>
      </c>
      <c r="AG718" s="217">
        <f>IF(LOWER(T718)="ILS",12,1)*AD718/VLOOKUP($T718,CPC_USDConversion_xlTbl[[Currency2]:[Units/1 USD]],2,FALSE)</f>
        <v/>
      </c>
      <c r="AH718" s="126">
        <f>AF718/VLOOKUP($S718,'CP$'!$B$5:$D$74,2,FALSE)</f>
        <v/>
      </c>
      <c r="AI718" s="126">
        <f>AG718/VLOOKUP($S718,'CP$'!$B$5:$D$74,2,FALSE)</f>
        <v/>
      </c>
      <c r="AJ718" s="52" t="n"/>
      <c r="AK718" s="127" t="inlineStr">
        <is>
          <t>Sales Variable</t>
        </is>
      </c>
      <c r="AL718" s="218" t="n"/>
      <c r="AM718" s="129" t="n"/>
      <c r="AN718" s="121" t="n"/>
      <c r="AO718" s="130" t="n"/>
      <c r="AP718" s="131">
        <f>IFERROR(AO718/AM718,"")</f>
        <v/>
      </c>
      <c r="AQ718" s="219">
        <f>AO718*CC718</f>
        <v/>
      </c>
      <c r="AR718" s="219" t="n"/>
      <c r="AS718" s="220">
        <f>AQ718-AR718</f>
        <v/>
      </c>
      <c r="AT718" s="217">
        <f>AS718/VLOOKUP($T718,'USD Converstion'!$C$7:$D$174,2,FALSE)</f>
        <v/>
      </c>
      <c r="AU718" s="52" t="n"/>
      <c r="AV718" s="221" t="n">
        <v>43615</v>
      </c>
      <c r="AW718" s="222" t="n">
        <v>29274.47572815534</v>
      </c>
      <c r="AX718" s="222" t="n"/>
      <c r="AY718" s="223" t="n"/>
      <c r="AZ718" s="52" t="n"/>
      <c r="BA718" s="137" t="n"/>
      <c r="BB718" s="138" t="inlineStr">
        <is>
          <t xml:space="preserve"> </t>
        </is>
      </c>
      <c r="BC718" s="52" t="n"/>
      <c r="BD718" s="219" t="n">
        <v>90000</v>
      </c>
      <c r="BE718" s="219" t="n">
        <v>60000</v>
      </c>
      <c r="BF718" s="219" t="n"/>
      <c r="BG718" s="120">
        <f>BF718+BE718+BD718</f>
        <v/>
      </c>
      <c r="BH718" s="217">
        <f>IF(LOWER(T718)="ILS",12,1)*BG718/VLOOKUP($T718,CPC_USDConversion_xlTbl[[Currency2]:[Units/1 USD]],2,FALSE)</f>
        <v/>
      </c>
      <c r="BI718" s="224">
        <f>BH718/VLOOKUP($S718,'CP$'!$B$5:$D$74,2,FALSE)</f>
        <v/>
      </c>
      <c r="BJ718" s="140" t="n">
        <v>90000</v>
      </c>
      <c r="BK718" s="140" t="n">
        <v>160000</v>
      </c>
      <c r="BL718" s="141">
        <f>IFERROR(U718/X718,"")</f>
        <v/>
      </c>
      <c r="BM718" s="141">
        <f>IFERROR(V718/X718,"")</f>
        <v/>
      </c>
      <c r="BN718" s="141">
        <f>IFERROR(W718/X718,"")</f>
        <v/>
      </c>
      <c r="BO718" s="141">
        <f>IFERROR(AA718/AD718,"")</f>
        <v/>
      </c>
      <c r="BP718" s="141">
        <f>IFERROR(AB718/AD718,"")</f>
        <v/>
      </c>
      <c r="BQ718" s="141">
        <f>IFERROR(AC718/AD718,"")</f>
        <v/>
      </c>
      <c r="BR718" s="119" t="n">
        <v>3</v>
      </c>
      <c r="BS718" s="119" t="n">
        <v>3</v>
      </c>
      <c r="BT718" s="119" t="n">
        <v>3</v>
      </c>
      <c r="BU718" s="119" t="n"/>
      <c r="BV718" s="119" t="n"/>
      <c r="BW718" s="119" t="n"/>
      <c r="BX718" s="119" t="n"/>
      <c r="BY718" s="119" t="n"/>
      <c r="BZ718" s="119" t="inlineStr">
        <is>
          <t>Employee</t>
        </is>
      </c>
      <c r="CA718" s="142" t="inlineStr">
        <is>
          <t>S43P</t>
        </is>
      </c>
      <c r="CB718" s="131" t="n">
        <v>1</v>
      </c>
      <c r="CC718" s="143">
        <f>IF(P718&gt;1,1,P718)*CB718</f>
        <v/>
      </c>
      <c r="CD718" s="143" t="n"/>
      <c r="CE718" s="222" t="n">
        <v>48247.16</v>
      </c>
      <c r="CF718" s="86" t="n"/>
      <c r="CG718" s="219" t="n">
        <v>146541.4634146342</v>
      </c>
      <c r="CH718" s="217">
        <f>IF(LOWER(T718)="ILS",12,1)*CG718/VLOOKUP($T718,CPC_USDConversion_xlTbl[[Currency2]:[Units/1 USD]],2,FALSE)</f>
        <v/>
      </c>
      <c r="CI718" s="225">
        <f>AF718</f>
        <v/>
      </c>
      <c r="CJ718" s="225">
        <f>IFERROR(CI718-CH718,"")</f>
        <v/>
      </c>
      <c r="CK718" s="140">
        <f>ROUND(AN718*CC718,-2)</f>
        <v/>
      </c>
      <c r="CL718" s="217">
        <f>CK718/VLOOKUP($T718,'USD Converstion'!$C$7:$D$174,2,FALSE)</f>
        <v/>
      </c>
      <c r="CM718" s="145">
        <f>IF(AD718&gt;X718,1,0)</f>
        <v/>
      </c>
      <c r="CN718" s="225">
        <f>IF(CM718&gt;0,AG718,0)</f>
        <v/>
      </c>
      <c r="CO718" s="225">
        <f>IF(CM718=0,0,AF718)</f>
        <v/>
      </c>
      <c r="CP718" s="146" t="n">
        <v>0</v>
      </c>
      <c r="CQ718" s="147" t="inlineStr">
        <is>
          <t>Regular</t>
        </is>
      </c>
      <c r="CR718" s="225">
        <f>AM718/VLOOKUP(T718,'USD Converstion'!$C$7:$D$174,2,FALSE)</f>
        <v/>
      </c>
      <c r="CS718" s="226">
        <f>AT718</f>
        <v/>
      </c>
      <c r="CT718" s="222" t="n">
        <v>0</v>
      </c>
      <c r="CU718" s="227" t="n"/>
      <c r="CV718" s="145">
        <f>IF(AX718&gt;0,1,0)</f>
        <v/>
      </c>
      <c r="CW718" s="145">
        <f>IF(AY718&gt;0,1,0)</f>
        <v/>
      </c>
      <c r="CX718" s="52" t="n">
        <v>0</v>
      </c>
      <c r="DM718">
        <f>IF(LOWER(T718)="ILS",12,1)*Y718/VLOOKUP($T718,CPC_USDConversion_xlTbl[[Currency2]:[Units/1 USD]],2,FALSE)</f>
        <v/>
      </c>
    </row>
    <row r="719">
      <c r="B719" s="113" t="n">
        <v>122809</v>
      </c>
      <c r="C719" s="113" t="n">
        <v>117374</v>
      </c>
      <c r="D719" s="113" t="n">
        <v>123344</v>
      </c>
      <c r="E719" s="114" t="inlineStr">
        <is>
          <t>Daniel Cadavieco</t>
        </is>
      </c>
      <c r="F719" s="152" t="inlineStr">
        <is>
          <t>Channel Account Manager</t>
        </is>
      </c>
      <c r="G719" s="113" t="inlineStr">
        <is>
          <t>Iberia</t>
        </is>
      </c>
      <c r="H719" s="113" t="inlineStr">
        <is>
          <t>Mario Garcia</t>
        </is>
      </c>
      <c r="I719" s="113" t="inlineStr">
        <is>
          <t>Roberto Pozzi</t>
        </is>
      </c>
      <c r="J719" s="114" t="inlineStr">
        <is>
          <t>Thorsten Freitag</t>
        </is>
      </c>
      <c r="K719" s="114" t="inlineStr">
        <is>
          <t>Bruno Darmon</t>
        </is>
      </c>
      <c r="L719" s="113" t="inlineStr">
        <is>
          <t>EMEA Sales</t>
        </is>
      </c>
      <c r="M719" s="115" t="n">
        <v>1</v>
      </c>
      <c r="N719" s="151">
        <f>LEFT(CA719,3)</f>
        <v/>
      </c>
      <c r="O719" s="216" t="n">
        <v>43857</v>
      </c>
      <c r="P719" s="118">
        <f>($D$5-O719)/365</f>
        <v/>
      </c>
      <c r="Q719" s="119">
        <f>Q719</f>
        <v/>
      </c>
      <c r="R719" s="52" t="n"/>
      <c r="S719" s="120" t="inlineStr">
        <is>
          <t>Spain</t>
        </is>
      </c>
      <c r="T719" s="120" t="inlineStr">
        <is>
          <t>EUR</t>
        </is>
      </c>
      <c r="U719" s="120" t="n">
        <v>97000</v>
      </c>
      <c r="V719" s="120" t="n">
        <v>36663.63636363636</v>
      </c>
      <c r="W719" s="120" t="n"/>
      <c r="X719" s="120">
        <f>W719+V719+U719</f>
        <v/>
      </c>
      <c r="Y719" s="121" t="n"/>
      <c r="Z719" s="121" t="n"/>
      <c r="AA719" s="122" t="n"/>
      <c r="AB719" s="122" t="n"/>
      <c r="AC719" s="122" t="n"/>
      <c r="AD719" s="123">
        <f>AC719+AB719+AA719</f>
        <v/>
      </c>
      <c r="AE719" s="124">
        <f>IFERROR(AD719/X719-1,"")</f>
        <v/>
      </c>
      <c r="AF719" s="217">
        <f>IF(LOWER(T719)="ILS",12,1)*X719/VLOOKUP($T719,CPC_USDConversion_xlTbl[[Currency2]:[Units/1 USD]],2,FALSE)</f>
        <v/>
      </c>
      <c r="AG719" s="217">
        <f>IF(LOWER(T719)="ILS",12,1)*AD719/VLOOKUP($T719,CPC_USDConversion_xlTbl[[Currency2]:[Units/1 USD]],2,FALSE)</f>
        <v/>
      </c>
      <c r="AH719" s="126">
        <f>AF719/VLOOKUP($S719,'CP$'!$B$5:$D$74,2,FALSE)</f>
        <v/>
      </c>
      <c r="AI719" s="126">
        <f>AG719/VLOOKUP($S719,'CP$'!$B$5:$D$74,2,FALSE)</f>
        <v/>
      </c>
      <c r="AJ719" s="52" t="n"/>
      <c r="AK719" s="127" t="inlineStr">
        <is>
          <t>Sales Variable</t>
        </is>
      </c>
      <c r="AL719" s="218" t="n"/>
      <c r="AM719" s="129" t="n"/>
      <c r="AN719" s="121" t="n"/>
      <c r="AO719" s="130" t="n"/>
      <c r="AP719" s="131">
        <f>IFERROR(AO719/AM719,"")</f>
        <v/>
      </c>
      <c r="AQ719" s="219">
        <f>AO719*CC719</f>
        <v/>
      </c>
      <c r="AR719" s="219" t="n"/>
      <c r="AS719" s="220">
        <f>AQ719-AR719</f>
        <v/>
      </c>
      <c r="AT719" s="217">
        <f>AS719/VLOOKUP($T719,'USD Converstion'!$C$7:$D$174,2,FALSE)</f>
        <v/>
      </c>
      <c r="AU719" s="52" t="n"/>
      <c r="AV719" s="221" t="n">
        <v>43859</v>
      </c>
      <c r="AW719" s="222" t="n">
        <v>19563.43689320388</v>
      </c>
      <c r="AX719" s="222" t="n"/>
      <c r="AY719" s="223" t="n"/>
      <c r="AZ719" s="52" t="n"/>
      <c r="BA719" s="137" t="inlineStr">
        <is>
          <t>November, 2020 - JS change from JS:S51P to JS:S41P</t>
        </is>
      </c>
      <c r="BB719" s="138" t="inlineStr">
        <is>
          <t xml:space="preserve"> </t>
        </is>
      </c>
      <c r="BC719" s="52" t="n"/>
      <c r="BD719" s="219" t="n">
        <v>70000</v>
      </c>
      <c r="BE719" s="219" t="n">
        <v>40000</v>
      </c>
      <c r="BF719" s="219" t="n"/>
      <c r="BG719" s="120">
        <f>BF719+BE719+BD719</f>
        <v/>
      </c>
      <c r="BH719" s="217">
        <f>IF(LOWER(T719)="ILS",12,1)*BG719/VLOOKUP($T719,CPC_USDConversion_xlTbl[[Currency2]:[Units/1 USD]],2,FALSE)</f>
        <v/>
      </c>
      <c r="BI719" s="224">
        <f>BH719/VLOOKUP($S719,'CP$'!$B$5:$D$74,2,FALSE)</f>
        <v/>
      </c>
      <c r="BJ719" s="140" t="n">
        <v>60000</v>
      </c>
      <c r="BK719" s="140" t="n">
        <v>95000</v>
      </c>
      <c r="BL719" s="141">
        <f>IFERROR(U719/X719,"")</f>
        <v/>
      </c>
      <c r="BM719" s="141">
        <f>IFERROR(V719/X719,"")</f>
        <v/>
      </c>
      <c r="BN719" s="141">
        <f>IFERROR(W719/X719,"")</f>
        <v/>
      </c>
      <c r="BO719" s="141">
        <f>IFERROR(AA719/AD719,"")</f>
        <v/>
      </c>
      <c r="BP719" s="141">
        <f>IFERROR(AB719/AD719,"")</f>
        <v/>
      </c>
      <c r="BQ719" s="141">
        <f>IFERROR(AC719/AD719,"")</f>
        <v/>
      </c>
      <c r="BR719" s="119" t="n"/>
      <c r="BS719" s="119" t="n"/>
      <c r="BT719" s="119" t="n">
        <v>3</v>
      </c>
      <c r="BU719" s="119" t="n"/>
      <c r="BV719" s="119" t="n"/>
      <c r="BW719" s="119" t="n"/>
      <c r="BX719" s="119" t="n"/>
      <c r="BY719" s="119" t="n"/>
      <c r="BZ719" s="119" t="inlineStr">
        <is>
          <t>Employee</t>
        </is>
      </c>
      <c r="CA719" s="142" t="inlineStr">
        <is>
          <t>S41P</t>
        </is>
      </c>
      <c r="CB719" s="131" t="n">
        <v>1</v>
      </c>
      <c r="CC719" s="143">
        <f>IF(P719&gt;1,1,P719)*CB719</f>
        <v/>
      </c>
      <c r="CD719" s="143" t="n"/>
      <c r="CE719" s="222" t="n">
        <v>20951</v>
      </c>
      <c r="CF719" s="86" t="n"/>
      <c r="CG719" s="219" t="n">
        <v>107517.0731707317</v>
      </c>
      <c r="CH719" s="217">
        <f>IF(LOWER(T719)="ILS",12,1)*CG719/VLOOKUP($T719,CPC_USDConversion_xlTbl[[Currency2]:[Units/1 USD]],2,FALSE)</f>
        <v/>
      </c>
      <c r="CI719" s="225">
        <f>AF719</f>
        <v/>
      </c>
      <c r="CJ719" s="225">
        <f>IFERROR(CI719-CH719,"")</f>
        <v/>
      </c>
      <c r="CK719" s="140">
        <f>ROUND(AN719*CC719,-2)</f>
        <v/>
      </c>
      <c r="CL719" s="217">
        <f>CK719/VLOOKUP($T719,'USD Converstion'!$C$7:$D$174,2,FALSE)</f>
        <v/>
      </c>
      <c r="CM719" s="145">
        <f>IF(AD719&gt;X719,1,0)</f>
        <v/>
      </c>
      <c r="CN719" s="225">
        <f>IF(CM719&gt;0,AG719,0)</f>
        <v/>
      </c>
      <c r="CO719" s="225">
        <f>IF(CM719=0,0,AF719)</f>
        <v/>
      </c>
      <c r="CP719" s="146" t="n">
        <v>0</v>
      </c>
      <c r="CQ719" s="147" t="inlineStr">
        <is>
          <t>Regular</t>
        </is>
      </c>
      <c r="CR719" s="225">
        <f>AM719/VLOOKUP(T719,'USD Converstion'!$C$7:$D$174,2,FALSE)</f>
        <v/>
      </c>
      <c r="CS719" s="226">
        <f>AT719</f>
        <v/>
      </c>
      <c r="CT719" s="222" t="n">
        <v>0</v>
      </c>
      <c r="CU719" s="227" t="n"/>
      <c r="CV719" s="145">
        <f>IF(AX719&gt;0,1,0)</f>
        <v/>
      </c>
      <c r="CW719" s="145">
        <f>IF(AY719&gt;0,1,0)</f>
        <v/>
      </c>
      <c r="CX719" s="52" t="n">
        <v>0</v>
      </c>
      <c r="DM719">
        <f>IF(LOWER(T719)="ILS",12,1)*Y719/VLOOKUP($T719,CPC_USDConversion_xlTbl[[Currency2]:[Units/1 USD]],2,FALSE)</f>
        <v/>
      </c>
    </row>
    <row r="720">
      <c r="B720" s="113" t="n">
        <v>112841</v>
      </c>
      <c r="C720" s="113" t="n">
        <v>121524</v>
      </c>
      <c r="D720" s="113" t="n">
        <v>115938</v>
      </c>
      <c r="E720" s="114" t="inlineStr">
        <is>
          <t>Juan Viloria</t>
        </is>
      </c>
      <c r="F720" s="152" t="inlineStr">
        <is>
          <t>Major Account Manager</t>
        </is>
      </c>
      <c r="G720" s="113" t="inlineStr">
        <is>
          <t>Iberia</t>
        </is>
      </c>
      <c r="H720" s="113" t="inlineStr">
        <is>
          <t>Mario Garcia</t>
        </is>
      </c>
      <c r="I720" s="113" t="inlineStr">
        <is>
          <t>Roberto Pozzi</t>
        </is>
      </c>
      <c r="J720" s="114" t="inlineStr">
        <is>
          <t>Thorsten Freitag</t>
        </is>
      </c>
      <c r="K720" s="114" t="inlineStr">
        <is>
          <t>Bruno Darmon</t>
        </is>
      </c>
      <c r="L720" s="113" t="inlineStr">
        <is>
          <t>EMEA Sales</t>
        </is>
      </c>
      <c r="M720" s="115" t="n">
        <v>1</v>
      </c>
      <c r="N720" s="151">
        <f>LEFT(CA720,3)</f>
        <v/>
      </c>
      <c r="O720" s="216" t="n">
        <v>43955</v>
      </c>
      <c r="P720" s="118">
        <f>($D$5-O720)/365</f>
        <v/>
      </c>
      <c r="Q720" s="119">
        <f>Q720</f>
        <v/>
      </c>
      <c r="R720" s="52" t="n"/>
      <c r="S720" s="120" t="inlineStr">
        <is>
          <t>Spain</t>
        </is>
      </c>
      <c r="T720" s="120" t="inlineStr">
        <is>
          <t>EUR</t>
        </is>
      </c>
      <c r="U720" s="120" t="n">
        <v>118250</v>
      </c>
      <c r="V720" s="120" t="n">
        <v>53027.27272727272</v>
      </c>
      <c r="W720" s="120" t="n"/>
      <c r="X720" s="120">
        <f>W720+V720+U720</f>
        <v/>
      </c>
      <c r="Y720" s="121" t="n"/>
      <c r="Z720" s="121" t="n"/>
      <c r="AA720" s="122" t="n"/>
      <c r="AB720" s="122" t="n"/>
      <c r="AC720" s="122" t="n"/>
      <c r="AD720" s="123">
        <f>AC720+AB720+AA720</f>
        <v/>
      </c>
      <c r="AE720" s="124">
        <f>IFERROR(AD720/X720-1,"")</f>
        <v/>
      </c>
      <c r="AF720" s="217">
        <f>IF(LOWER(T720)="ILS",12,1)*X720/VLOOKUP($T720,CPC_USDConversion_xlTbl[[Currency2]:[Units/1 USD]],2,FALSE)</f>
        <v/>
      </c>
      <c r="AG720" s="217">
        <f>IF(LOWER(T720)="ILS",12,1)*AD720/VLOOKUP($T720,CPC_USDConversion_xlTbl[[Currency2]:[Units/1 USD]],2,FALSE)</f>
        <v/>
      </c>
      <c r="AH720" s="126">
        <f>AF720/VLOOKUP($S720,'CP$'!$B$5:$D$74,2,FALSE)</f>
        <v/>
      </c>
      <c r="AI720" s="126">
        <f>AG720/VLOOKUP($S720,'CP$'!$B$5:$D$74,2,FALSE)</f>
        <v/>
      </c>
      <c r="AJ720" s="52" t="n"/>
      <c r="AK720" s="127" t="inlineStr">
        <is>
          <t>Sales Variable</t>
        </is>
      </c>
      <c r="AL720" s="218" t="n"/>
      <c r="AM720" s="129" t="n"/>
      <c r="AN720" s="121" t="n"/>
      <c r="AO720" s="130" t="n"/>
      <c r="AP720" s="131">
        <f>IFERROR(AO720/AM720,"")</f>
        <v/>
      </c>
      <c r="AQ720" s="219">
        <f>AO720*CC720</f>
        <v/>
      </c>
      <c r="AR720" s="219" t="n"/>
      <c r="AS720" s="220">
        <f>AQ720-AR720</f>
        <v/>
      </c>
      <c r="AT720" s="217">
        <f>AS720/VLOOKUP($T720,'USD Converstion'!$C$7:$D$174,2,FALSE)</f>
        <v/>
      </c>
      <c r="AU720" s="52" t="n"/>
      <c r="AV720" s="221" t="n">
        <v>43957</v>
      </c>
      <c r="AW720" s="222" t="n">
        <v>29231.10679611651</v>
      </c>
      <c r="AX720" s="222" t="n"/>
      <c r="AY720" s="223" t="n"/>
      <c r="AZ720" s="52" t="n"/>
      <c r="BA720" s="137" t="inlineStr">
        <is>
          <t>May, 2020 - Hiring change to Replacement || October, 2020 - Organization change to One-Time Bonus: 1000</t>
        </is>
      </c>
      <c r="BB720" s="138" t="inlineStr">
        <is>
          <t xml:space="preserve"> </t>
        </is>
      </c>
      <c r="BC720" s="52" t="n"/>
      <c r="BD720" s="219" t="n"/>
      <c r="BE720" s="219" t="n"/>
      <c r="BF720" s="219" t="n"/>
      <c r="BG720" s="120">
        <f>BF720+BE720+BD720</f>
        <v/>
      </c>
      <c r="BH720" s="217">
        <f>IF(LOWER(T720)="ILS",12,1)*BG720/VLOOKUP($T720,CPC_USDConversion_xlTbl[[Currency2]:[Units/1 USD]],2,FALSE)</f>
        <v/>
      </c>
      <c r="BI720" s="224">
        <f>BH720/VLOOKUP($S720,'CP$'!$B$5:$D$74,2,FALSE)</f>
        <v/>
      </c>
      <c r="BJ720" s="140" t="n">
        <v>100000</v>
      </c>
      <c r="BK720" s="140" t="n">
        <v>150000</v>
      </c>
      <c r="BL720" s="141">
        <f>IFERROR(U720/X720,"")</f>
        <v/>
      </c>
      <c r="BM720" s="141">
        <f>IFERROR(V720/X720,"")</f>
        <v/>
      </c>
      <c r="BN720" s="141">
        <f>IFERROR(W720/X720,"")</f>
        <v/>
      </c>
      <c r="BO720" s="141">
        <f>IFERROR(AA720/AD720,"")</f>
        <v/>
      </c>
      <c r="BP720" s="141">
        <f>IFERROR(AB720/AD720,"")</f>
        <v/>
      </c>
      <c r="BQ720" s="141">
        <f>IFERROR(AC720/AD720,"")</f>
        <v/>
      </c>
      <c r="BR720" s="119" t="n"/>
      <c r="BS720" s="119" t="n"/>
      <c r="BT720" s="119" t="n"/>
      <c r="BU720" s="119" t="n"/>
      <c r="BV720" s="119" t="n"/>
      <c r="BW720" s="119" t="n"/>
      <c r="BX720" s="119" t="n"/>
      <c r="BY720" s="119" t="n"/>
      <c r="BZ720" s="119" t="inlineStr">
        <is>
          <t>Employee</t>
        </is>
      </c>
      <c r="CA720" s="142" t="inlineStr">
        <is>
          <t>S43P</t>
        </is>
      </c>
      <c r="CB720" s="131" t="n">
        <v>1</v>
      </c>
      <c r="CC720" s="143">
        <f>IF(P720&gt;1,1,P720)*CB720</f>
        <v/>
      </c>
      <c r="CD720" s="143" t="n"/>
      <c r="CE720" s="222" t="n">
        <v>33880.76</v>
      </c>
      <c r="CF720" s="86" t="n"/>
      <c r="CG720" s="219" t="n">
        <v>141663.4146341463</v>
      </c>
      <c r="CH720" s="217">
        <f>IF(LOWER(T720)="ILS",12,1)*CG720/VLOOKUP($T720,CPC_USDConversion_xlTbl[[Currency2]:[Units/1 USD]],2,FALSE)</f>
        <v/>
      </c>
      <c r="CI720" s="225">
        <f>AF720</f>
        <v/>
      </c>
      <c r="CJ720" s="225">
        <f>IFERROR(CI720-CH720,"")</f>
        <v/>
      </c>
      <c r="CK720" s="140">
        <f>ROUND(AN720*CC720,-2)</f>
        <v/>
      </c>
      <c r="CL720" s="217">
        <f>CK720/VLOOKUP($T720,'USD Converstion'!$C$7:$D$174,2,FALSE)</f>
        <v/>
      </c>
      <c r="CM720" s="145">
        <f>IF(AD720&gt;X720,1,0)</f>
        <v/>
      </c>
      <c r="CN720" s="225">
        <f>IF(CM720&gt;0,AG720,0)</f>
        <v/>
      </c>
      <c r="CO720" s="225">
        <f>IF(CM720=0,0,AF720)</f>
        <v/>
      </c>
      <c r="CP720" s="146" t="n">
        <v>0</v>
      </c>
      <c r="CQ720" s="147" t="inlineStr">
        <is>
          <t>Regular</t>
        </is>
      </c>
      <c r="CR720" s="225">
        <f>AM720/VLOOKUP(T720,'USD Converstion'!$C$7:$D$174,2,FALSE)</f>
        <v/>
      </c>
      <c r="CS720" s="226">
        <f>AT720</f>
        <v/>
      </c>
      <c r="CT720" s="222" t="n">
        <v>0</v>
      </c>
      <c r="CU720" s="227" t="n"/>
      <c r="CV720" s="145">
        <f>IF(AX720&gt;0,1,0)</f>
        <v/>
      </c>
      <c r="CW720" s="145">
        <f>IF(AY720&gt;0,1,0)</f>
        <v/>
      </c>
      <c r="CX720" s="52" t="n">
        <v>0</v>
      </c>
      <c r="DM720">
        <f>IF(LOWER(T720)="ILS",12,1)*Y720/VLOOKUP($T720,CPC_USDConversion_xlTbl[[Currency2]:[Units/1 USD]],2,FALSE)</f>
        <v/>
      </c>
    </row>
    <row r="721">
      <c r="B721" s="113" t="n">
        <v>113627</v>
      </c>
      <c r="C721" s="113" t="n">
        <v>116896</v>
      </c>
      <c r="D721" s="113" t="n">
        <v>107470</v>
      </c>
      <c r="E721" s="114" t="inlineStr">
        <is>
          <t>Elodie Franckhauser</t>
        </is>
      </c>
      <c r="F721" s="152" t="inlineStr">
        <is>
          <t>Account Manager</t>
        </is>
      </c>
      <c r="G721" s="113" t="inlineStr">
        <is>
          <t>Sales, France</t>
        </is>
      </c>
      <c r="H721" s="113" t="inlineStr">
        <is>
          <t>Michael Techer</t>
        </is>
      </c>
      <c r="I721" s="113" t="inlineStr">
        <is>
          <t>Roberto Pozzi</t>
        </is>
      </c>
      <c r="J721" s="114" t="inlineStr">
        <is>
          <t>Thorsten Freitag</t>
        </is>
      </c>
      <c r="K721" s="114" t="inlineStr">
        <is>
          <t>Bruno Darmon</t>
        </is>
      </c>
      <c r="L721" s="113" t="inlineStr">
        <is>
          <t>EMEA Sales</t>
        </is>
      </c>
      <c r="M721" s="115" t="n">
        <v>1</v>
      </c>
      <c r="N721" s="151">
        <f>LEFT(CA721,3)</f>
        <v/>
      </c>
      <c r="O721" s="216" t="n">
        <v>43500</v>
      </c>
      <c r="P721" s="118">
        <f>($D$5-O721)/365</f>
        <v/>
      </c>
      <c r="Q721" s="119">
        <f>Q721</f>
        <v/>
      </c>
      <c r="R721" s="52" t="n"/>
      <c r="S721" s="120" t="inlineStr">
        <is>
          <t>France</t>
        </is>
      </c>
      <c r="T721" s="120" t="inlineStr">
        <is>
          <t>EUR</t>
        </is>
      </c>
      <c r="U721" s="120" t="n">
        <v>73250</v>
      </c>
      <c r="V721" s="120" t="n">
        <v>31209.09090909091</v>
      </c>
      <c r="W721" s="120" t="n"/>
      <c r="X721" s="120">
        <f>W721+V721+U721</f>
        <v/>
      </c>
      <c r="Y721" s="121" t="n"/>
      <c r="Z721" s="121" t="n"/>
      <c r="AA721" s="122" t="n"/>
      <c r="AB721" s="122" t="n"/>
      <c r="AC721" s="122" t="n"/>
      <c r="AD721" s="123">
        <f>AC721+AB721+AA721</f>
        <v/>
      </c>
      <c r="AE721" s="124">
        <f>IFERROR(AD721/X721-1,"")</f>
        <v/>
      </c>
      <c r="AF721" s="217">
        <f>IF(LOWER(T721)="ILS",12,1)*X721/VLOOKUP($T721,CPC_USDConversion_xlTbl[[Currency2]:[Units/1 USD]],2,FALSE)</f>
        <v/>
      </c>
      <c r="AG721" s="217">
        <f>IF(LOWER(T721)="ILS",12,1)*AD721/VLOOKUP($T721,CPC_USDConversion_xlTbl[[Currency2]:[Units/1 USD]],2,FALSE)</f>
        <v/>
      </c>
      <c r="AH721" s="126">
        <f>AF721/VLOOKUP($S721,'CP$'!$B$5:$D$74,2,FALSE)</f>
        <v/>
      </c>
      <c r="AI721" s="126">
        <f>AG721/VLOOKUP($S721,'CP$'!$B$5:$D$74,2,FALSE)</f>
        <v/>
      </c>
      <c r="AJ721" s="52" t="n"/>
      <c r="AK721" s="127" t="inlineStr">
        <is>
          <t>Sales Variable</t>
        </is>
      </c>
      <c r="AL721" s="218" t="n"/>
      <c r="AM721" s="129" t="n"/>
      <c r="AN721" s="121" t="n"/>
      <c r="AO721" s="130" t="n"/>
      <c r="AP721" s="131">
        <f>IFERROR(AO721/AM721,"")</f>
        <v/>
      </c>
      <c r="AQ721" s="219">
        <f>AO721*CC721</f>
        <v/>
      </c>
      <c r="AR721" s="219" t="n"/>
      <c r="AS721" s="220">
        <f>AQ721-AR721</f>
        <v/>
      </c>
      <c r="AT721" s="217">
        <f>AS721/VLOOKUP($T721,'USD Converstion'!$C$7:$D$174,2,FALSE)</f>
        <v/>
      </c>
      <c r="AU721" s="52" t="n"/>
      <c r="AV721" s="221" t="n">
        <v>43615</v>
      </c>
      <c r="AW721" s="222" t="n">
        <v>9820.631067961165</v>
      </c>
      <c r="AX721" s="222" t="n"/>
      <c r="AY721" s="223" t="n"/>
      <c r="AZ721" s="52" t="n"/>
      <c r="BA721" s="137" t="n"/>
      <c r="BB721" s="138" t="inlineStr">
        <is>
          <t xml:space="preserve"> </t>
        </is>
      </c>
      <c r="BC721" s="52" t="n"/>
      <c r="BD721" s="219" t="n">
        <v>48000</v>
      </c>
      <c r="BE721" s="219" t="n">
        <v>32000</v>
      </c>
      <c r="BF721" s="219" t="n"/>
      <c r="BG721" s="120">
        <f>BF721+BE721+BD721</f>
        <v/>
      </c>
      <c r="BH721" s="217">
        <f>IF(LOWER(T721)="ILS",12,1)*BG721/VLOOKUP($T721,CPC_USDConversion_xlTbl[[Currency2]:[Units/1 USD]],2,FALSE)</f>
        <v/>
      </c>
      <c r="BI721" s="224">
        <f>BH721/VLOOKUP($S721,'CP$'!$B$5:$D$74,2,FALSE)</f>
        <v/>
      </c>
      <c r="BJ721" s="140" t="n">
        <v>40000</v>
      </c>
      <c r="BK721" s="140" t="n">
        <v>75000</v>
      </c>
      <c r="BL721" s="141">
        <f>IFERROR(U721/X721,"")</f>
        <v/>
      </c>
      <c r="BM721" s="141">
        <f>IFERROR(V721/X721,"")</f>
        <v/>
      </c>
      <c r="BN721" s="141">
        <f>IFERROR(W721/X721,"")</f>
        <v/>
      </c>
      <c r="BO721" s="141">
        <f>IFERROR(AA721/AD721,"")</f>
        <v/>
      </c>
      <c r="BP721" s="141">
        <f>IFERROR(AB721/AD721,"")</f>
        <v/>
      </c>
      <c r="BQ721" s="141">
        <f>IFERROR(AC721/AD721,"")</f>
        <v/>
      </c>
      <c r="BR721" s="119" t="n">
        <v>3</v>
      </c>
      <c r="BS721" s="119" t="n">
        <v>3</v>
      </c>
      <c r="BT721" s="119" t="n">
        <v>3</v>
      </c>
      <c r="BU721" s="119" t="n"/>
      <c r="BV721" s="119" t="n"/>
      <c r="BW721" s="119" t="n"/>
      <c r="BX721" s="119" t="n"/>
      <c r="BY721" s="119" t="n"/>
      <c r="BZ721" s="119" t="inlineStr">
        <is>
          <t>Employee</t>
        </is>
      </c>
      <c r="CA721" s="142" t="inlineStr">
        <is>
          <t>S61P</t>
        </is>
      </c>
      <c r="CB721" s="131" t="n">
        <v>1</v>
      </c>
      <c r="CC721" s="143">
        <f>IF(P721&gt;1,1,P721)*CB721</f>
        <v/>
      </c>
      <c r="CD721" s="143" t="n"/>
      <c r="CE721" s="222" t="n">
        <v>7901.52</v>
      </c>
      <c r="CF721" s="86" t="n"/>
      <c r="CG721" s="219" t="n">
        <v>83126.82926829268</v>
      </c>
      <c r="CH721" s="217">
        <f>IF(LOWER(T721)="ILS",12,1)*CG721/VLOOKUP($T721,CPC_USDConversion_xlTbl[[Currency2]:[Units/1 USD]],2,FALSE)</f>
        <v/>
      </c>
      <c r="CI721" s="225">
        <f>AF721</f>
        <v/>
      </c>
      <c r="CJ721" s="225">
        <f>IFERROR(CI721-CH721,"")</f>
        <v/>
      </c>
      <c r="CK721" s="140">
        <f>ROUND(AN721*CC721,-2)</f>
        <v/>
      </c>
      <c r="CL721" s="217">
        <f>CK721/VLOOKUP($T721,'USD Converstion'!$C$7:$D$174,2,FALSE)</f>
        <v/>
      </c>
      <c r="CM721" s="145">
        <f>IF(AD721&gt;X721,1,0)</f>
        <v/>
      </c>
      <c r="CN721" s="225">
        <f>IF(CM721&gt;0,AG721,0)</f>
        <v/>
      </c>
      <c r="CO721" s="225">
        <f>IF(CM721=0,0,AF721)</f>
        <v/>
      </c>
      <c r="CP721" s="146" t="n">
        <v>0</v>
      </c>
      <c r="CQ721" s="147" t="inlineStr">
        <is>
          <t>Regular</t>
        </is>
      </c>
      <c r="CR721" s="225">
        <f>AM721/VLOOKUP(T721,'USD Converstion'!$C$7:$D$174,2,FALSE)</f>
        <v/>
      </c>
      <c r="CS721" s="226">
        <f>AT721</f>
        <v/>
      </c>
      <c r="CT721" s="222" t="n">
        <v>0</v>
      </c>
      <c r="CU721" s="227" t="n"/>
      <c r="CV721" s="145">
        <f>IF(AX721&gt;0,1,0)</f>
        <v/>
      </c>
      <c r="CW721" s="145">
        <f>IF(AY721&gt;0,1,0)</f>
        <v/>
      </c>
      <c r="CX721" s="52" t="n">
        <v>0</v>
      </c>
      <c r="DM721">
        <f>IF(LOWER(T721)="ILS",12,1)*Y721/VLOOKUP($T721,CPC_USDConversion_xlTbl[[Currency2]:[Units/1 USD]],2,FALSE)</f>
        <v/>
      </c>
    </row>
    <row r="722">
      <c r="B722" s="113" t="n">
        <v>106494</v>
      </c>
      <c r="C722" s="113" t="n">
        <v>42204</v>
      </c>
      <c r="D722" s="113" t="n">
        <v>79425</v>
      </c>
      <c r="E722" s="114" t="inlineStr">
        <is>
          <t>Giampiero Longo</t>
        </is>
      </c>
      <c r="F722" s="152" t="inlineStr">
        <is>
          <t>Channel Team Leader</t>
        </is>
      </c>
      <c r="G722" s="113" t="inlineStr">
        <is>
          <t>Sales Italy</t>
        </is>
      </c>
      <c r="H722" s="113" t="inlineStr">
        <is>
          <t>Marco Urciuoli</t>
        </is>
      </c>
      <c r="I722" s="113" t="inlineStr">
        <is>
          <t>Roberto Pozzi</t>
        </is>
      </c>
      <c r="J722" s="114" t="inlineStr">
        <is>
          <t>Thorsten Freitag</t>
        </is>
      </c>
      <c r="K722" s="114" t="inlineStr">
        <is>
          <t>Bruno Darmon</t>
        </is>
      </c>
      <c r="L722" s="113" t="inlineStr">
        <is>
          <t>EMEA Sales</t>
        </is>
      </c>
      <c r="M722" s="115" t="n">
        <v>1</v>
      </c>
      <c r="N722" s="151">
        <f>LEFT(CA722,3)</f>
        <v/>
      </c>
      <c r="O722" s="216" t="n">
        <v>42522</v>
      </c>
      <c r="P722" s="118">
        <f>($D$5-O722)/365</f>
        <v/>
      </c>
      <c r="Q722" s="119">
        <f>Q722</f>
        <v/>
      </c>
      <c r="R722" s="52" t="n"/>
      <c r="S722" s="120" t="inlineStr">
        <is>
          <t>Italy</t>
        </is>
      </c>
      <c r="T722" s="120" t="inlineStr">
        <is>
          <t>EUR</t>
        </is>
      </c>
      <c r="U722" s="120" t="n">
        <v>129500</v>
      </c>
      <c r="V722" s="120" t="n">
        <v>58481.81818181818</v>
      </c>
      <c r="W722" s="120" t="n"/>
      <c r="X722" s="120">
        <f>W722+V722+U722</f>
        <v/>
      </c>
      <c r="Y722" s="121" t="n"/>
      <c r="Z722" s="121" t="n"/>
      <c r="AA722" s="122" t="n"/>
      <c r="AB722" s="122" t="n"/>
      <c r="AC722" s="122" t="n"/>
      <c r="AD722" s="123">
        <f>AC722+AB722+AA722</f>
        <v/>
      </c>
      <c r="AE722" s="124">
        <f>IFERROR(AD722/X722-1,"")</f>
        <v/>
      </c>
      <c r="AF722" s="217">
        <f>IF(LOWER(T722)="ILS",12,1)*X722/VLOOKUP($T722,CPC_USDConversion_xlTbl[[Currency2]:[Units/1 USD]],2,FALSE)</f>
        <v/>
      </c>
      <c r="AG722" s="217">
        <f>IF(LOWER(T722)="ILS",12,1)*AD722/VLOOKUP($T722,CPC_USDConversion_xlTbl[[Currency2]:[Units/1 USD]],2,FALSE)</f>
        <v/>
      </c>
      <c r="AH722" s="126">
        <f>AF722/VLOOKUP($S722,'CP$'!$B$5:$D$74,2,FALSE)</f>
        <v/>
      </c>
      <c r="AI722" s="126">
        <f>AG722/VLOOKUP($S722,'CP$'!$B$5:$D$74,2,FALSE)</f>
        <v/>
      </c>
      <c r="AJ722" s="52" t="n"/>
      <c r="AK722" s="127" t="inlineStr">
        <is>
          <t>Sales Variable</t>
        </is>
      </c>
      <c r="AL722" s="218" t="n"/>
      <c r="AM722" s="129" t="n"/>
      <c r="AN722" s="121" t="n"/>
      <c r="AO722" s="130" t="n"/>
      <c r="AP722" s="131">
        <f>IFERROR(AO722/AM722,"")</f>
        <v/>
      </c>
      <c r="AQ722" s="219">
        <f>AO722*CC722</f>
        <v/>
      </c>
      <c r="AR722" s="219" t="n"/>
      <c r="AS722" s="220">
        <f>AQ722-AR722</f>
        <v/>
      </c>
      <c r="AT722" s="217">
        <f>AS722/VLOOKUP($T722,'USD Converstion'!$C$7:$D$174,2,FALSE)</f>
        <v/>
      </c>
      <c r="AU722" s="52" t="n"/>
      <c r="AV722" s="221" t="n">
        <v>43957</v>
      </c>
      <c r="AW722" s="222" t="n">
        <v>29231.10679611651</v>
      </c>
      <c r="AX722" s="222" t="n"/>
      <c r="AY722" s="223" t="n"/>
      <c r="AZ722" s="52" t="n"/>
      <c r="BA722" s="137" t="inlineStr">
        <is>
          <t>August, 2020 - Compensation change from Yearly Salary:85050, Yearly Commission:57700, Total Compensation:142750 to Yearly Salary:96000, Yearly Commission:64000, Total Compensation:160000</t>
        </is>
      </c>
      <c r="BB722" s="138" t="inlineStr">
        <is>
          <t xml:space="preserve"> </t>
        </is>
      </c>
      <c r="BC722" s="52" t="n"/>
      <c r="BD722" s="219" t="n">
        <v>81000</v>
      </c>
      <c r="BE722" s="219" t="n">
        <v>54000</v>
      </c>
      <c r="BF722" s="219" t="n"/>
      <c r="BG722" s="120">
        <f>BF722+BE722+BD722</f>
        <v/>
      </c>
      <c r="BH722" s="217">
        <f>IF(LOWER(T722)="ILS",12,1)*BG722/VLOOKUP($T722,CPC_USDConversion_xlTbl[[Currency2]:[Units/1 USD]],2,FALSE)</f>
        <v/>
      </c>
      <c r="BI722" s="224">
        <f>BH722/VLOOKUP($S722,'CP$'!$B$5:$D$74,2,FALSE)</f>
        <v/>
      </c>
      <c r="BJ722" s="140" t="n">
        <v>115000</v>
      </c>
      <c r="BK722" s="140" t="n">
        <v>180000</v>
      </c>
      <c r="BL722" s="141">
        <f>IFERROR(U722/X722,"")</f>
        <v/>
      </c>
      <c r="BM722" s="141">
        <f>IFERROR(V722/X722,"")</f>
        <v/>
      </c>
      <c r="BN722" s="141">
        <f>IFERROR(W722/X722,"")</f>
        <v/>
      </c>
      <c r="BO722" s="141">
        <f>IFERROR(AA722/AD722,"")</f>
        <v/>
      </c>
      <c r="BP722" s="141">
        <f>IFERROR(AB722/AD722,"")</f>
        <v/>
      </c>
      <c r="BQ722" s="141">
        <f>IFERROR(AC722/AD722,"")</f>
        <v/>
      </c>
      <c r="BR722" s="119" t="n">
        <v>3</v>
      </c>
      <c r="BS722" s="119" t="n">
        <v>5</v>
      </c>
      <c r="BT722" s="119" t="n">
        <v>3</v>
      </c>
      <c r="BU722" s="119" t="n"/>
      <c r="BV722" s="119" t="n"/>
      <c r="BW722" s="119" t="n"/>
      <c r="BX722" s="119" t="n"/>
      <c r="BY722" s="119" t="n"/>
      <c r="BZ722" s="119" t="inlineStr">
        <is>
          <t>Employee</t>
        </is>
      </c>
      <c r="CA722" s="142" t="inlineStr">
        <is>
          <t>S41M</t>
        </is>
      </c>
      <c r="CB722" s="131" t="n">
        <v>1</v>
      </c>
      <c r="CC722" s="143">
        <f>IF(P722&gt;1,1,P722)*CB722</f>
        <v/>
      </c>
      <c r="CD722" s="143" t="n"/>
      <c r="CE722" s="222" t="n">
        <v>76022.2</v>
      </c>
      <c r="CF722" s="86" t="n"/>
      <c r="CG722" s="219" t="n">
        <v>156297.5609756098</v>
      </c>
      <c r="CH722" s="217">
        <f>IF(LOWER(T722)="ILS",12,1)*CG722/VLOOKUP($T722,CPC_USDConversion_xlTbl[[Currency2]:[Units/1 USD]],2,FALSE)</f>
        <v/>
      </c>
      <c r="CI722" s="225">
        <f>AF722</f>
        <v/>
      </c>
      <c r="CJ722" s="225">
        <f>IFERROR(CI722-CH722,"")</f>
        <v/>
      </c>
      <c r="CK722" s="140">
        <f>ROUND(AN722*CC722,-2)</f>
        <v/>
      </c>
      <c r="CL722" s="217">
        <f>CK722/VLOOKUP($T722,'USD Converstion'!$C$7:$D$174,2,FALSE)</f>
        <v/>
      </c>
      <c r="CM722" s="145">
        <f>IF(AD722&gt;X722,1,0)</f>
        <v/>
      </c>
      <c r="CN722" s="225">
        <f>IF(CM722&gt;0,AG722,0)</f>
        <v/>
      </c>
      <c r="CO722" s="225">
        <f>IF(CM722=0,0,AF722)</f>
        <v/>
      </c>
      <c r="CP722" s="146" t="n">
        <v>0</v>
      </c>
      <c r="CQ722" s="147" t="inlineStr">
        <is>
          <t>Regular</t>
        </is>
      </c>
      <c r="CR722" s="225">
        <f>AM722/VLOOKUP(T722,'USD Converstion'!$C$7:$D$174,2,FALSE)</f>
        <v/>
      </c>
      <c r="CS722" s="226">
        <f>AT722</f>
        <v/>
      </c>
      <c r="CT722" s="222" t="n">
        <v>0</v>
      </c>
      <c r="CU722" s="227" t="n"/>
      <c r="CV722" s="145">
        <f>IF(AX722&gt;0,1,0)</f>
        <v/>
      </c>
      <c r="CW722" s="145">
        <f>IF(AY722&gt;0,1,0)</f>
        <v/>
      </c>
      <c r="CX722" s="52" t="n">
        <v>0</v>
      </c>
      <c r="DM722">
        <f>IF(LOWER(T722)="ILS",12,1)*Y722/VLOOKUP($T722,CPC_USDConversion_xlTbl[[Currency2]:[Units/1 USD]],2,FALSE)</f>
        <v/>
      </c>
    </row>
    <row r="723">
      <c r="B723" s="113" t="n">
        <v>117387</v>
      </c>
      <c r="C723" s="113" t="n">
        <v>54362</v>
      </c>
      <c r="D723" s="113" t="n">
        <v>43212</v>
      </c>
      <c r="E723" s="114" t="inlineStr">
        <is>
          <t>Giuseppe Perdichizzi</t>
        </is>
      </c>
      <c r="F723" s="152" t="inlineStr">
        <is>
          <t>Channel Manager</t>
        </is>
      </c>
      <c r="G723" s="113" t="inlineStr">
        <is>
          <t>Sales Italy</t>
        </is>
      </c>
      <c r="H723" s="113" t="inlineStr">
        <is>
          <t>Marco Urciuoli</t>
        </is>
      </c>
      <c r="I723" s="113" t="inlineStr">
        <is>
          <t>Roberto Pozzi</t>
        </is>
      </c>
      <c r="J723" s="114" t="inlineStr">
        <is>
          <t>Thorsten Freitag</t>
        </is>
      </c>
      <c r="K723" s="114" t="inlineStr">
        <is>
          <t>Bruno Darmon</t>
        </is>
      </c>
      <c r="L723" s="113" t="inlineStr">
        <is>
          <t>EMEA Sales</t>
        </is>
      </c>
      <c r="M723" s="115" t="n">
        <v>1</v>
      </c>
      <c r="N723" s="151">
        <f>LEFT(CA723,3)</f>
        <v/>
      </c>
      <c r="O723" s="216" t="n">
        <v>42158</v>
      </c>
      <c r="P723" s="118">
        <f>($D$5-O723)/365</f>
        <v/>
      </c>
      <c r="Q723" s="119">
        <f>Q723</f>
        <v/>
      </c>
      <c r="R723" s="52" t="n"/>
      <c r="S723" s="120" t="inlineStr">
        <is>
          <t>Italy</t>
        </is>
      </c>
      <c r="T723" s="120" t="inlineStr">
        <is>
          <t>EUR</t>
        </is>
      </c>
      <c r="U723" s="120" t="n">
        <v>88250</v>
      </c>
      <c r="V723" s="120" t="n">
        <v>38481.81818181818</v>
      </c>
      <c r="W723" s="120" t="n"/>
      <c r="X723" s="120">
        <f>W723+V723+U723</f>
        <v/>
      </c>
      <c r="Y723" s="121" t="n"/>
      <c r="Z723" s="121" t="n"/>
      <c r="AA723" s="122" t="n"/>
      <c r="AB723" s="122" t="n"/>
      <c r="AC723" s="122" t="n"/>
      <c r="AD723" s="123">
        <f>AC723+AB723+AA723</f>
        <v/>
      </c>
      <c r="AE723" s="124">
        <f>IFERROR(AD723/X723-1,"")</f>
        <v/>
      </c>
      <c r="AF723" s="217">
        <f>IF(LOWER(T723)="ILS",12,1)*X723/VLOOKUP($T723,CPC_USDConversion_xlTbl[[Currency2]:[Units/1 USD]],2,FALSE)</f>
        <v/>
      </c>
      <c r="AG723" s="217">
        <f>IF(LOWER(T723)="ILS",12,1)*AD723/VLOOKUP($T723,CPC_USDConversion_xlTbl[[Currency2]:[Units/1 USD]],2,FALSE)</f>
        <v/>
      </c>
      <c r="AH723" s="126">
        <f>AF723/VLOOKUP($S723,'CP$'!$B$5:$D$74,2,FALSE)</f>
        <v/>
      </c>
      <c r="AI723" s="126">
        <f>AG723/VLOOKUP($S723,'CP$'!$B$5:$D$74,2,FALSE)</f>
        <v/>
      </c>
      <c r="AJ723" s="52" t="n"/>
      <c r="AK723" s="127" t="inlineStr">
        <is>
          <t>Sales Variable</t>
        </is>
      </c>
      <c r="AL723" s="218" t="n"/>
      <c r="AM723" s="129" t="n"/>
      <c r="AN723" s="121" t="n"/>
      <c r="AO723" s="130" t="n"/>
      <c r="AP723" s="131">
        <f>IFERROR(AO723/AM723,"")</f>
        <v/>
      </c>
      <c r="AQ723" s="219">
        <f>AO723*CC723</f>
        <v/>
      </c>
      <c r="AR723" s="219" t="n"/>
      <c r="AS723" s="220">
        <f>AQ723-AR723</f>
        <v/>
      </c>
      <c r="AT723" s="217">
        <f>AS723/VLOOKUP($T723,'USD Converstion'!$C$7:$D$174,2,FALSE)</f>
        <v/>
      </c>
      <c r="AU723" s="52" t="n"/>
      <c r="AV723" s="221" t="n">
        <v>43957</v>
      </c>
      <c r="AW723" s="222" t="n">
        <v>29231.10679611651</v>
      </c>
      <c r="AX723" s="222" t="n"/>
      <c r="AY723" s="223" t="n"/>
      <c r="AZ723" s="52" t="n"/>
      <c r="BA723" s="137" t="inlineStr">
        <is>
          <t>May, 2020 - Compensation change to RSU:30000 || April, 2020 - Compensation change from Yearly Salary:50500, Yearly Commission:33000, Total Compensation:83500 to Yearly Salary:63000, Yearly Commission:42000, Total Compensation:105000</t>
        </is>
      </c>
      <c r="BB723" s="138" t="inlineStr">
        <is>
          <t xml:space="preserve"> </t>
        </is>
      </c>
      <c r="BC723" s="52" t="n"/>
      <c r="BD723" s="219" t="n">
        <v>50500</v>
      </c>
      <c r="BE723" s="219" t="n">
        <v>33000</v>
      </c>
      <c r="BF723" s="219" t="n"/>
      <c r="BG723" s="120">
        <f>BF723+BE723+BD723</f>
        <v/>
      </c>
      <c r="BH723" s="217">
        <f>IF(LOWER(T723)="ILS",12,1)*BG723/VLOOKUP($T723,CPC_USDConversion_xlTbl[[Currency2]:[Units/1 USD]],2,FALSE)</f>
        <v/>
      </c>
      <c r="BI723" s="224">
        <f>BH723/VLOOKUP($S723,'CP$'!$B$5:$D$74,2,FALSE)</f>
        <v/>
      </c>
      <c r="BJ723" s="140" t="n">
        <v>70000</v>
      </c>
      <c r="BK723" s="140" t="n">
        <v>100000</v>
      </c>
      <c r="BL723" s="141">
        <f>IFERROR(U723/X723,"")</f>
        <v/>
      </c>
      <c r="BM723" s="141">
        <f>IFERROR(V723/X723,"")</f>
        <v/>
      </c>
      <c r="BN723" s="141">
        <f>IFERROR(W723/X723,"")</f>
        <v/>
      </c>
      <c r="BO723" s="141">
        <f>IFERROR(AA723/AD723,"")</f>
        <v/>
      </c>
      <c r="BP723" s="141">
        <f>IFERROR(AB723/AD723,"")</f>
        <v/>
      </c>
      <c r="BQ723" s="141">
        <f>IFERROR(AC723/AD723,"")</f>
        <v/>
      </c>
      <c r="BR723" s="119" t="n">
        <v>4</v>
      </c>
      <c r="BS723" s="119" t="n">
        <v>5</v>
      </c>
      <c r="BT723" s="119" t="n">
        <v>3</v>
      </c>
      <c r="BU723" s="119" t="n"/>
      <c r="BV723" s="119" t="n"/>
      <c r="BW723" s="119" t="n"/>
      <c r="BX723" s="119" t="n"/>
      <c r="BY723" s="119" t="n"/>
      <c r="BZ723" s="119" t="inlineStr">
        <is>
          <t>Employee</t>
        </is>
      </c>
      <c r="CA723" s="142" t="inlineStr">
        <is>
          <t>S51P</t>
        </is>
      </c>
      <c r="CB723" s="131" t="n">
        <v>1</v>
      </c>
      <c r="CC723" s="143">
        <f>IF(P723&gt;1,1,P723)*CB723</f>
        <v/>
      </c>
      <c r="CD723" s="143" t="n"/>
      <c r="CE723" s="222" t="n">
        <v>55310.64</v>
      </c>
      <c r="CF723" s="86" t="n"/>
      <c r="CG723" s="219" t="n">
        <v>102639.0243902439</v>
      </c>
      <c r="CH723" s="217">
        <f>IF(LOWER(T723)="ILS",12,1)*CG723/VLOOKUP($T723,CPC_USDConversion_xlTbl[[Currency2]:[Units/1 USD]],2,FALSE)</f>
        <v/>
      </c>
      <c r="CI723" s="225">
        <f>AF723</f>
        <v/>
      </c>
      <c r="CJ723" s="225">
        <f>IFERROR(CI723-CH723,"")</f>
        <v/>
      </c>
      <c r="CK723" s="140">
        <f>ROUND(AN723*CC723,-2)</f>
        <v/>
      </c>
      <c r="CL723" s="217">
        <f>CK723/VLOOKUP($T723,'USD Converstion'!$C$7:$D$174,2,FALSE)</f>
        <v/>
      </c>
      <c r="CM723" s="145">
        <f>IF(AD723&gt;X723,1,0)</f>
        <v/>
      </c>
      <c r="CN723" s="225">
        <f>IF(CM723&gt;0,AG723,0)</f>
        <v/>
      </c>
      <c r="CO723" s="225">
        <f>IF(CM723=0,0,AF723)</f>
        <v/>
      </c>
      <c r="CP723" s="146" t="n">
        <v>0</v>
      </c>
      <c r="CQ723" s="147" t="inlineStr">
        <is>
          <t>Regular</t>
        </is>
      </c>
      <c r="CR723" s="225">
        <f>AM723/VLOOKUP(T723,'USD Converstion'!$C$7:$D$174,2,FALSE)</f>
        <v/>
      </c>
      <c r="CS723" s="226">
        <f>AT723</f>
        <v/>
      </c>
      <c r="CT723" s="222" t="n">
        <v>0</v>
      </c>
      <c r="CU723" s="227" t="n"/>
      <c r="CV723" s="145">
        <f>IF(AX723&gt;0,1,0)</f>
        <v/>
      </c>
      <c r="CW723" s="145">
        <f>IF(AY723&gt;0,1,0)</f>
        <v/>
      </c>
      <c r="CX723" s="52" t="n">
        <v>0</v>
      </c>
      <c r="DM723">
        <f>IF(LOWER(T723)="ILS",12,1)*Y723/VLOOKUP($T723,CPC_USDConversion_xlTbl[[Currency2]:[Units/1 USD]],2,FALSE)</f>
        <v/>
      </c>
    </row>
    <row r="724">
      <c r="B724" s="113" t="n">
        <v>110007</v>
      </c>
      <c r="C724" s="113" t="n">
        <v>28064</v>
      </c>
      <c r="D724" s="113" t="n">
        <v>38464</v>
      </c>
      <c r="E724" s="114" t="inlineStr">
        <is>
          <t>Haniya Hellal</t>
        </is>
      </c>
      <c r="F724" s="152" t="inlineStr">
        <is>
          <t>Office Manager</t>
        </is>
      </c>
      <c r="G724" s="113" t="inlineStr">
        <is>
          <t>Sales, France</t>
        </is>
      </c>
      <c r="H724" s="113" t="inlineStr">
        <is>
          <t>Michael Techer</t>
        </is>
      </c>
      <c r="I724" s="113" t="inlineStr">
        <is>
          <t>Roberto Pozzi</t>
        </is>
      </c>
      <c r="J724" s="114" t="inlineStr">
        <is>
          <t>Thorsten Freitag</t>
        </is>
      </c>
      <c r="K724" s="114" t="inlineStr">
        <is>
          <t>Bruno Darmon</t>
        </is>
      </c>
      <c r="L724" s="113" t="inlineStr">
        <is>
          <t>EMEA Sales</t>
        </is>
      </c>
      <c r="M724" s="115" t="n">
        <v>1</v>
      </c>
      <c r="N724" s="151">
        <f>LEFT(CA724,3)</f>
        <v/>
      </c>
      <c r="O724" s="216" t="n">
        <v>44018</v>
      </c>
      <c r="P724" s="118">
        <f>($D$5-O724)/365</f>
        <v/>
      </c>
      <c r="Q724" s="119">
        <f>Q724</f>
        <v/>
      </c>
      <c r="R724" s="52" t="n"/>
      <c r="S724" s="120" t="inlineStr">
        <is>
          <t>France</t>
        </is>
      </c>
      <c r="T724" s="120" t="inlineStr">
        <is>
          <t>EUR</t>
        </is>
      </c>
      <c r="U724" s="120" t="n">
        <v>63250</v>
      </c>
      <c r="V724" s="120" t="n"/>
      <c r="W724" s="120" t="n"/>
      <c r="X724" s="120">
        <f>W724+V724+U724</f>
        <v/>
      </c>
      <c r="Y724" s="121" t="n"/>
      <c r="Z724" s="121" t="n"/>
      <c r="AA724" s="122" t="n"/>
      <c r="AB724" s="122" t="n"/>
      <c r="AC724" s="122" t="n"/>
      <c r="AD724" s="123">
        <f>AC724+AB724+AA724</f>
        <v/>
      </c>
      <c r="AE724" s="124">
        <f>IFERROR(AD724/X724-1,"")</f>
        <v/>
      </c>
      <c r="AF724" s="217">
        <f>IF(LOWER(T724)="ILS",12,1)*X724/VLOOKUP($T724,CPC_USDConversion_xlTbl[[Currency2]:[Units/1 USD]],2,FALSE)</f>
        <v/>
      </c>
      <c r="AG724" s="217">
        <f>IF(LOWER(T724)="ILS",12,1)*AD724/VLOOKUP($T724,CPC_USDConversion_xlTbl[[Currency2]:[Units/1 USD]],2,FALSE)</f>
        <v/>
      </c>
      <c r="AH724" s="126">
        <f>AF724/VLOOKUP($S724,'CP$'!$B$5:$D$74,2,FALSE)</f>
        <v/>
      </c>
      <c r="AI724" s="126">
        <f>AG724/VLOOKUP($S724,'CP$'!$B$5:$D$74,2,FALSE)</f>
        <v/>
      </c>
      <c r="AJ724" s="52" t="n"/>
      <c r="AK724" s="127" t="inlineStr">
        <is>
          <t>No Bonus Plan</t>
        </is>
      </c>
      <c r="AL724" s="218" t="n"/>
      <c r="AM724" s="129" t="n"/>
      <c r="AN724" s="121" t="n"/>
      <c r="AO724" s="130" t="n"/>
      <c r="AP724" s="131">
        <f>IFERROR(AO724/AM724,"")</f>
        <v/>
      </c>
      <c r="AQ724" s="219">
        <f>AO724*CC724</f>
        <v/>
      </c>
      <c r="AR724" s="219" t="n"/>
      <c r="AS724" s="220">
        <f>AQ724-AR724</f>
        <v/>
      </c>
      <c r="AT724" s="217">
        <f>AS724/VLOOKUP($T724,'USD Converstion'!$C$7:$D$174,2,FALSE)</f>
        <v/>
      </c>
      <c r="AU724" s="52" t="n"/>
      <c r="AV724" s="221" t="n"/>
      <c r="AW724" s="222" t="n"/>
      <c r="AX724" s="222" t="n"/>
      <c r="AY724" s="223" t="n"/>
      <c r="AZ724" s="52" t="n"/>
      <c r="BA724" s="137" t="n"/>
      <c r="BB724" s="138" t="inlineStr">
        <is>
          <t xml:space="preserve"> </t>
        </is>
      </c>
      <c r="BC724" s="52" t="n"/>
      <c r="BD724" s="219" t="n"/>
      <c r="BE724" s="219" t="n"/>
      <c r="BF724" s="219" t="n"/>
      <c r="BG724" s="120">
        <f>BF724+BE724+BD724</f>
        <v/>
      </c>
      <c r="BH724" s="217">
        <f>IF(LOWER(T724)="ILS",12,1)*BG724/VLOOKUP($T724,CPC_USDConversion_xlTbl[[Currency2]:[Units/1 USD]],2,FALSE)</f>
        <v/>
      </c>
      <c r="BI724" s="224">
        <f>BH724/VLOOKUP($S724,'CP$'!$B$5:$D$74,2,FALSE)</f>
        <v/>
      </c>
      <c r="BJ724" s="140" t="n">
        <v>40000</v>
      </c>
      <c r="BK724" s="140" t="n">
        <v>55000</v>
      </c>
      <c r="BL724" s="141">
        <f>IFERROR(U724/X724,"")</f>
        <v/>
      </c>
      <c r="BM724" s="141">
        <f>IFERROR(V724/X724,"")</f>
        <v/>
      </c>
      <c r="BN724" s="141">
        <f>IFERROR(W724/X724,"")</f>
        <v/>
      </c>
      <c r="BO724" s="141">
        <f>IFERROR(AA724/AD724,"")</f>
        <v/>
      </c>
      <c r="BP724" s="141">
        <f>IFERROR(AB724/AD724,"")</f>
        <v/>
      </c>
      <c r="BQ724" s="141">
        <f>IFERROR(AC724/AD724,"")</f>
        <v/>
      </c>
      <c r="BR724" s="119" t="n"/>
      <c r="BS724" s="119" t="n"/>
      <c r="BT724" s="119" t="n"/>
      <c r="BU724" s="119" t="n"/>
      <c r="BV724" s="119" t="n"/>
      <c r="BW724" s="119" t="n"/>
      <c r="BX724" s="119" t="n"/>
      <c r="BY724" s="119" t="n"/>
      <c r="BZ724" s="119" t="inlineStr">
        <is>
          <t>Employee</t>
        </is>
      </c>
      <c r="CA724" s="142" t="inlineStr">
        <is>
          <t>P53P</t>
        </is>
      </c>
      <c r="CB724" s="131" t="n">
        <v>1</v>
      </c>
      <c r="CC724" s="143">
        <f>IF(P724&gt;1,1,P724)*CB724</f>
        <v/>
      </c>
      <c r="CD724" s="143" t="n"/>
      <c r="CE724" s="222" t="n"/>
      <c r="CF724" s="86" t="n"/>
      <c r="CG724" s="219" t="n">
        <v>42151.21951219512</v>
      </c>
      <c r="CH724" s="217">
        <f>IF(LOWER(T724)="ILS",12,1)*CG724/VLOOKUP($T724,CPC_USDConversion_xlTbl[[Currency2]:[Units/1 USD]],2,FALSE)</f>
        <v/>
      </c>
      <c r="CI724" s="225">
        <f>AF724</f>
        <v/>
      </c>
      <c r="CJ724" s="225">
        <f>IFERROR(CI724-CH724,"")</f>
        <v/>
      </c>
      <c r="CK724" s="140">
        <f>ROUND(AN724*CC724,-2)</f>
        <v/>
      </c>
      <c r="CL724" s="217">
        <f>CK724/VLOOKUP($T724,'USD Converstion'!$C$7:$D$174,2,FALSE)</f>
        <v/>
      </c>
      <c r="CM724" s="145">
        <f>IF(AD724&gt;X724,1,0)</f>
        <v/>
      </c>
      <c r="CN724" s="225">
        <f>IF(CM724&gt;0,AG724,0)</f>
        <v/>
      </c>
      <c r="CO724" s="225">
        <f>IF(CM724=0,0,AF724)</f>
        <v/>
      </c>
      <c r="CP724" s="146" t="n">
        <v>0</v>
      </c>
      <c r="CQ724" s="147" t="inlineStr">
        <is>
          <t>Regular</t>
        </is>
      </c>
      <c r="CR724" s="225">
        <f>AM724/VLOOKUP(T724,'USD Converstion'!$C$7:$D$174,2,FALSE)</f>
        <v/>
      </c>
      <c r="CS724" s="226">
        <f>AT724</f>
        <v/>
      </c>
      <c r="CT724" s="222" t="n">
        <v>0</v>
      </c>
      <c r="CU724" s="227" t="n"/>
      <c r="CV724" s="145">
        <f>IF(AX724&gt;0,1,0)</f>
        <v/>
      </c>
      <c r="CW724" s="145">
        <f>IF(AY724&gt;0,1,0)</f>
        <v/>
      </c>
      <c r="CX724" s="52" t="n">
        <v>0</v>
      </c>
      <c r="DM724">
        <f>IF(LOWER(T724)="ILS",12,1)*Y724/VLOOKUP($T724,CPC_USDConversion_xlTbl[[Currency2]:[Units/1 USD]],2,FALSE)</f>
        <v/>
      </c>
    </row>
    <row r="725">
      <c r="B725" s="113" t="n">
        <v>103526</v>
      </c>
      <c r="C725" s="113" t="n">
        <v>46129</v>
      </c>
      <c r="D725" s="113" t="n">
        <v>74889</v>
      </c>
      <c r="E725" s="114" t="inlineStr">
        <is>
          <t>Javier Lago</t>
        </is>
      </c>
      <c r="F725" s="152" t="inlineStr">
        <is>
          <t>Major Account Manager</t>
        </is>
      </c>
      <c r="G725" s="113" t="inlineStr">
        <is>
          <t>Iberia</t>
        </is>
      </c>
      <c r="H725" s="113" t="inlineStr">
        <is>
          <t>Mario Garcia</t>
        </is>
      </c>
      <c r="I725" s="113" t="inlineStr">
        <is>
          <t>Roberto Pozzi</t>
        </is>
      </c>
      <c r="J725" s="114" t="inlineStr">
        <is>
          <t>Thorsten Freitag</t>
        </is>
      </c>
      <c r="K725" s="114" t="inlineStr">
        <is>
          <t>Bruno Darmon</t>
        </is>
      </c>
      <c r="L725" s="113" t="inlineStr">
        <is>
          <t>EMEA Sales</t>
        </is>
      </c>
      <c r="M725" s="115" t="n">
        <v>1</v>
      </c>
      <c r="N725" s="151">
        <f>LEFT(CA725,3)</f>
        <v/>
      </c>
      <c r="O725" s="216" t="n">
        <v>43913</v>
      </c>
      <c r="P725" s="118">
        <f>($D$5-O725)/365</f>
        <v/>
      </c>
      <c r="Q725" s="119">
        <f>Q725</f>
        <v/>
      </c>
      <c r="R725" s="52" t="n"/>
      <c r="S725" s="120" t="inlineStr">
        <is>
          <t>Spain</t>
        </is>
      </c>
      <c r="T725" s="120" t="inlineStr">
        <is>
          <t>EUR</t>
        </is>
      </c>
      <c r="U725" s="120" t="n">
        <v>107000</v>
      </c>
      <c r="V725" s="120" t="n">
        <v>47572.72727272727</v>
      </c>
      <c r="W725" s="120" t="n"/>
      <c r="X725" s="120">
        <f>W725+V725+U725</f>
        <v/>
      </c>
      <c r="Y725" s="121" t="n"/>
      <c r="Z725" s="121" t="n"/>
      <c r="AA725" s="122" t="n"/>
      <c r="AB725" s="122" t="n"/>
      <c r="AC725" s="122" t="n"/>
      <c r="AD725" s="123">
        <f>AC725+AB725+AA725</f>
        <v/>
      </c>
      <c r="AE725" s="124">
        <f>IFERROR(AD725/X725-1,"")</f>
        <v/>
      </c>
      <c r="AF725" s="217">
        <f>IF(LOWER(T725)="ILS",12,1)*X725/VLOOKUP($T725,CPC_USDConversion_xlTbl[[Currency2]:[Units/1 USD]],2,FALSE)</f>
        <v/>
      </c>
      <c r="AG725" s="217">
        <f>IF(LOWER(T725)="ILS",12,1)*AD725/VLOOKUP($T725,CPC_USDConversion_xlTbl[[Currency2]:[Units/1 USD]],2,FALSE)</f>
        <v/>
      </c>
      <c r="AH725" s="126">
        <f>AF725/VLOOKUP($S725,'CP$'!$B$5:$D$74,2,FALSE)</f>
        <v/>
      </c>
      <c r="AI725" s="126">
        <f>AG725/VLOOKUP($S725,'CP$'!$B$5:$D$74,2,FALSE)</f>
        <v/>
      </c>
      <c r="AJ725" s="52" t="n"/>
      <c r="AK725" s="127" t="inlineStr">
        <is>
          <t>Sales Variable</t>
        </is>
      </c>
      <c r="AL725" s="218" t="n"/>
      <c r="AM725" s="129" t="n"/>
      <c r="AN725" s="121" t="n"/>
      <c r="AO725" s="130" t="n"/>
      <c r="AP725" s="131">
        <f>IFERROR(AO725/AM725,"")</f>
        <v/>
      </c>
      <c r="AQ725" s="219">
        <f>AO725*CC725</f>
        <v/>
      </c>
      <c r="AR725" s="219" t="n"/>
      <c r="AS725" s="220">
        <f>AQ725-AR725</f>
        <v/>
      </c>
      <c r="AT725" s="217">
        <f>AS725/VLOOKUP($T725,'USD Converstion'!$C$7:$D$174,2,FALSE)</f>
        <v/>
      </c>
      <c r="AU725" s="52" t="n"/>
      <c r="AV725" s="221" t="n">
        <v>43957</v>
      </c>
      <c r="AW725" s="222" t="n">
        <v>19589.26213592233</v>
      </c>
      <c r="AX725" s="222" t="n"/>
      <c r="AY725" s="223" t="n"/>
      <c r="AZ725" s="52" t="n"/>
      <c r="BA725" s="137" t="n"/>
      <c r="BB725" s="138" t="inlineStr">
        <is>
          <t xml:space="preserve"> </t>
        </is>
      </c>
      <c r="BC725" s="52" t="n"/>
      <c r="BD725" s="219" t="n"/>
      <c r="BE725" s="219" t="n"/>
      <c r="BF725" s="219" t="n"/>
      <c r="BG725" s="120">
        <f>BF725+BE725+BD725</f>
        <v/>
      </c>
      <c r="BH725" s="217">
        <f>IF(LOWER(T725)="ILS",12,1)*BG725/VLOOKUP($T725,CPC_USDConversion_xlTbl[[Currency2]:[Units/1 USD]],2,FALSE)</f>
        <v/>
      </c>
      <c r="BI725" s="224">
        <f>BH725/VLOOKUP($S725,'CP$'!$B$5:$D$74,2,FALSE)</f>
        <v/>
      </c>
      <c r="BJ725" s="140" t="n">
        <v>100000</v>
      </c>
      <c r="BK725" s="140" t="n">
        <v>150000</v>
      </c>
      <c r="BL725" s="141">
        <f>IFERROR(U725/X725,"")</f>
        <v/>
      </c>
      <c r="BM725" s="141">
        <f>IFERROR(V725/X725,"")</f>
        <v/>
      </c>
      <c r="BN725" s="141">
        <f>IFERROR(W725/X725,"")</f>
        <v/>
      </c>
      <c r="BO725" s="141">
        <f>IFERROR(AA725/AD725,"")</f>
        <v/>
      </c>
      <c r="BP725" s="141">
        <f>IFERROR(AB725/AD725,"")</f>
        <v/>
      </c>
      <c r="BQ725" s="141">
        <f>IFERROR(AC725/AD725,"")</f>
        <v/>
      </c>
      <c r="BR725" s="119" t="n"/>
      <c r="BS725" s="119" t="n"/>
      <c r="BT725" s="119" t="n">
        <v>3</v>
      </c>
      <c r="BU725" s="119" t="n"/>
      <c r="BV725" s="119" t="n"/>
      <c r="BW725" s="119" t="n"/>
      <c r="BX725" s="119" t="n"/>
      <c r="BY725" s="119" t="n"/>
      <c r="BZ725" s="119" t="inlineStr">
        <is>
          <t>Employee</t>
        </is>
      </c>
      <c r="CA725" s="142" t="inlineStr">
        <is>
          <t>S43P</t>
        </is>
      </c>
      <c r="CB725" s="131" t="n">
        <v>1</v>
      </c>
      <c r="CC725" s="143">
        <f>IF(P725&gt;1,1,P725)*CB725</f>
        <v/>
      </c>
      <c r="CD725" s="143" t="n"/>
      <c r="CE725" s="222" t="n">
        <v>22627.08</v>
      </c>
      <c r="CF725" s="86" t="n"/>
      <c r="CG725" s="219" t="n">
        <v>127029.2682926829</v>
      </c>
      <c r="CH725" s="217">
        <f>IF(LOWER(T725)="ILS",12,1)*CG725/VLOOKUP($T725,CPC_USDConversion_xlTbl[[Currency2]:[Units/1 USD]],2,FALSE)</f>
        <v/>
      </c>
      <c r="CI725" s="225">
        <f>AF725</f>
        <v/>
      </c>
      <c r="CJ725" s="225">
        <f>IFERROR(CI725-CH725,"")</f>
        <v/>
      </c>
      <c r="CK725" s="140">
        <f>ROUND(AN725*CC725,-2)</f>
        <v/>
      </c>
      <c r="CL725" s="217">
        <f>CK725/VLOOKUP($T725,'USD Converstion'!$C$7:$D$174,2,FALSE)</f>
        <v/>
      </c>
      <c r="CM725" s="145">
        <f>IF(AD725&gt;X725,1,0)</f>
        <v/>
      </c>
      <c r="CN725" s="225">
        <f>IF(CM725&gt;0,AG725,0)</f>
        <v/>
      </c>
      <c r="CO725" s="225">
        <f>IF(CM725=0,0,AF725)</f>
        <v/>
      </c>
      <c r="CP725" s="146" t="n">
        <v>0</v>
      </c>
      <c r="CQ725" s="147" t="inlineStr">
        <is>
          <t>Regular</t>
        </is>
      </c>
      <c r="CR725" s="225">
        <f>AM725/VLOOKUP(T725,'USD Converstion'!$C$7:$D$174,2,FALSE)</f>
        <v/>
      </c>
      <c r="CS725" s="226">
        <f>AT725</f>
        <v/>
      </c>
      <c r="CT725" s="222" t="n">
        <v>0</v>
      </c>
      <c r="CU725" s="227" t="n"/>
      <c r="CV725" s="145">
        <f>IF(AX725&gt;0,1,0)</f>
        <v/>
      </c>
      <c r="CW725" s="145">
        <f>IF(AY725&gt;0,1,0)</f>
        <v/>
      </c>
      <c r="CX725" s="52" t="n">
        <v>0</v>
      </c>
      <c r="DM725">
        <f>IF(LOWER(T725)="ILS",12,1)*Y725/VLOOKUP($T725,CPC_USDConversion_xlTbl[[Currency2]:[Units/1 USD]],2,FALSE)</f>
        <v/>
      </c>
    </row>
    <row r="726">
      <c r="B726" s="113" t="n">
        <v>114432</v>
      </c>
      <c r="C726" s="113" t="n">
        <v>80897</v>
      </c>
      <c r="D726" s="113" t="n">
        <v>72324</v>
      </c>
      <c r="E726" s="114" t="inlineStr">
        <is>
          <t>Kamel Karou</t>
        </is>
      </c>
      <c r="F726" s="152" t="inlineStr">
        <is>
          <t>Channel Manager</t>
        </is>
      </c>
      <c r="G726" s="113" t="inlineStr">
        <is>
          <t>Sales, France</t>
        </is>
      </c>
      <c r="H726" s="113" t="inlineStr">
        <is>
          <t>Michael Techer</t>
        </is>
      </c>
      <c r="I726" s="113" t="inlineStr">
        <is>
          <t>Roberto Pozzi</t>
        </is>
      </c>
      <c r="J726" s="114" t="inlineStr">
        <is>
          <t>Thorsten Freitag</t>
        </is>
      </c>
      <c r="K726" s="114" t="inlineStr">
        <is>
          <t>Bruno Darmon</t>
        </is>
      </c>
      <c r="L726" s="113" t="inlineStr">
        <is>
          <t>EMEA Sales</t>
        </is>
      </c>
      <c r="M726" s="115" t="n">
        <v>1</v>
      </c>
      <c r="N726" s="151">
        <f>LEFT(CA726,3)</f>
        <v/>
      </c>
      <c r="O726" s="216" t="n">
        <v>42037</v>
      </c>
      <c r="P726" s="118">
        <f>($D$5-O726)/365</f>
        <v/>
      </c>
      <c r="Q726" s="119">
        <f>Q726</f>
        <v/>
      </c>
      <c r="R726" s="52" t="n"/>
      <c r="S726" s="120" t="inlineStr">
        <is>
          <t>France</t>
        </is>
      </c>
      <c r="T726" s="120" t="inlineStr">
        <is>
          <t>EUR</t>
        </is>
      </c>
      <c r="U726" s="120" t="n">
        <v>134300</v>
      </c>
      <c r="V726" s="120" t="n">
        <v>60754.54545454545</v>
      </c>
      <c r="W726" s="120" t="n"/>
      <c r="X726" s="120">
        <f>W726+V726+U726</f>
        <v/>
      </c>
      <c r="Y726" s="121" t="n"/>
      <c r="Z726" s="121" t="n"/>
      <c r="AA726" s="122" t="n">
        <v>109800</v>
      </c>
      <c r="AB726" s="122" t="n">
        <v>73200</v>
      </c>
      <c r="AC726" s="122" t="n"/>
      <c r="AD726" s="123">
        <f>AC726+AB726+AA726</f>
        <v/>
      </c>
      <c r="AE726" s="124">
        <f>IFERROR(AD726/X726-1,"")</f>
        <v/>
      </c>
      <c r="AF726" s="217">
        <f>IF(LOWER(T726)="ILS",12,1)*X726/VLOOKUP($T726,CPC_USDConversion_xlTbl[[Currency2]:[Units/1 USD]],2,FALSE)</f>
        <v/>
      </c>
      <c r="AG726" s="217">
        <f>IF(LOWER(T726)="ILS",12,1)*AD726/VLOOKUP($T726,CPC_USDConversion_xlTbl[[Currency2]:[Units/1 USD]],2,FALSE)</f>
        <v/>
      </c>
      <c r="AH726" s="126">
        <f>AF726/VLOOKUP($S726,'CP$'!$B$5:$D$74,2,FALSE)</f>
        <v/>
      </c>
      <c r="AI726" s="126">
        <f>AG726/VLOOKUP($S726,'CP$'!$B$5:$D$74,2,FALSE)</f>
        <v/>
      </c>
      <c r="AJ726" s="52" t="n"/>
      <c r="AK726" s="127" t="inlineStr">
        <is>
          <t>Sales Variable</t>
        </is>
      </c>
      <c r="AL726" s="218" t="n"/>
      <c r="AM726" s="129" t="n"/>
      <c r="AN726" s="121" t="n"/>
      <c r="AO726" s="130" t="n"/>
      <c r="AP726" s="131">
        <f>IFERROR(AO726/AM726,"")</f>
        <v/>
      </c>
      <c r="AQ726" s="219">
        <f>AO726*CC726</f>
        <v/>
      </c>
      <c r="AR726" s="219" t="n"/>
      <c r="AS726" s="220">
        <f>AQ726-AR726</f>
        <v/>
      </c>
      <c r="AT726" s="217">
        <f>AS726/VLOOKUP($T726,'USD Converstion'!$C$7:$D$174,2,FALSE)</f>
        <v/>
      </c>
      <c r="AU726" s="52" t="n"/>
      <c r="AV726" s="221" t="n">
        <v>43957</v>
      </c>
      <c r="AW726" s="222" t="n">
        <v>19589.26213592233</v>
      </c>
      <c r="AX726" s="222" t="n"/>
      <c r="AY726" s="223" t="n">
        <v>20000</v>
      </c>
      <c r="AZ726" s="52" t="n"/>
      <c r="BA726" s="137" t="inlineStr">
        <is>
          <t>May, 2021 - Compensation change to RSU:20000 || April, 2021 - Compensation change from Yearly Salary:99840, Yearly Commission:66500, Total Compensation:166340 to Yearly Salary:109800, Yearly Commission:73200, Total Compensation:183000 || January, 2021 - Title change from Title:Team Leader Channel to Title:Channel Manager</t>
        </is>
      </c>
      <c r="BB726" s="138" t="inlineStr">
        <is>
          <t xml:space="preserve"> </t>
        </is>
      </c>
      <c r="BC726" s="52" t="n"/>
      <c r="BD726" s="219" t="n">
        <v>96000</v>
      </c>
      <c r="BE726" s="219" t="n">
        <v>64000</v>
      </c>
      <c r="BF726" s="219" t="n"/>
      <c r="BG726" s="120">
        <f>BF726+BE726+BD726</f>
        <v/>
      </c>
      <c r="BH726" s="217">
        <f>IF(LOWER(T726)="ILS",12,1)*BG726/VLOOKUP($T726,CPC_USDConversion_xlTbl[[Currency2]:[Units/1 USD]],2,FALSE)</f>
        <v/>
      </c>
      <c r="BI726" s="224">
        <f>BH726/VLOOKUP($S726,'CP$'!$B$5:$D$74,2,FALSE)</f>
        <v/>
      </c>
      <c r="BJ726" s="140" t="n">
        <v>100000</v>
      </c>
      <c r="BK726" s="140" t="n">
        <v>160000</v>
      </c>
      <c r="BL726" s="141">
        <f>IFERROR(U726/X726,"")</f>
        <v/>
      </c>
      <c r="BM726" s="141">
        <f>IFERROR(V726/X726,"")</f>
        <v/>
      </c>
      <c r="BN726" s="141">
        <f>IFERROR(W726/X726,"")</f>
        <v/>
      </c>
      <c r="BO726" s="141">
        <f>IFERROR(AA726/AD726,"")</f>
        <v/>
      </c>
      <c r="BP726" s="141">
        <f>IFERROR(AB726/AD726,"")</f>
        <v/>
      </c>
      <c r="BQ726" s="141">
        <f>IFERROR(AC726/AD726,"")</f>
        <v/>
      </c>
      <c r="BR726" s="119" t="n">
        <v>3</v>
      </c>
      <c r="BS726" s="119" t="n">
        <v>4</v>
      </c>
      <c r="BT726" s="119" t="n">
        <v>3</v>
      </c>
      <c r="BU726" s="119" t="n"/>
      <c r="BV726" s="119" t="n"/>
      <c r="BW726" s="119" t="n"/>
      <c r="BX726" s="119" t="n"/>
      <c r="BY726" s="119" t="n"/>
      <c r="BZ726" s="119" t="inlineStr">
        <is>
          <t>Employee</t>
        </is>
      </c>
      <c r="CA726" s="142" t="inlineStr">
        <is>
          <t>S41M</t>
        </is>
      </c>
      <c r="CB726" s="131" t="n">
        <v>1</v>
      </c>
      <c r="CC726" s="143">
        <f>IF(P726&gt;1,1,P726)*CB726</f>
        <v/>
      </c>
      <c r="CD726" s="143" t="n"/>
      <c r="CE726" s="222" t="n">
        <v>73268.64</v>
      </c>
      <c r="CF726" s="86" t="n"/>
      <c r="CG726" s="219" t="n">
        <v>162482.9268292683</v>
      </c>
      <c r="CH726" s="217">
        <f>IF(LOWER(T726)="ILS",12,1)*CG726/VLOOKUP($T726,CPC_USDConversion_xlTbl[[Currency2]:[Units/1 USD]],2,FALSE)</f>
        <v/>
      </c>
      <c r="CI726" s="225">
        <f>AF726</f>
        <v/>
      </c>
      <c r="CJ726" s="225">
        <f>IFERROR(CI726-CH726,"")</f>
        <v/>
      </c>
      <c r="CK726" s="140">
        <f>ROUND(AN726*CC726,-2)</f>
        <v/>
      </c>
      <c r="CL726" s="217">
        <f>CK726/VLOOKUP($T726,'USD Converstion'!$C$7:$D$174,2,FALSE)</f>
        <v/>
      </c>
      <c r="CM726" s="145">
        <f>IF(AD726&gt;X726,1,0)</f>
        <v/>
      </c>
      <c r="CN726" s="225">
        <f>IF(CM726&gt;0,AG726,0)</f>
        <v/>
      </c>
      <c r="CO726" s="225">
        <f>IF(CM726=0,0,AF726)</f>
        <v/>
      </c>
      <c r="CP726" s="146" t="n">
        <v>202227.1213546402</v>
      </c>
      <c r="CQ726" s="147" t="inlineStr">
        <is>
          <t>Regular</t>
        </is>
      </c>
      <c r="CR726" s="225">
        <f>AM726/VLOOKUP(T726,'USD Converstion'!$C$7:$D$174,2,FALSE)</f>
        <v/>
      </c>
      <c r="CS726" s="226">
        <f>AT726</f>
        <v/>
      </c>
      <c r="CT726" s="222" t="n">
        <v>0</v>
      </c>
      <c r="CU726" s="227" t="n"/>
      <c r="CV726" s="145">
        <f>IF(AX726&gt;0,1,0)</f>
        <v/>
      </c>
      <c r="CW726" s="145">
        <f>IF(AY726&gt;0,1,0)</f>
        <v/>
      </c>
      <c r="CX726" s="52" t="n">
        <v>1</v>
      </c>
      <c r="DM726">
        <f>IF(LOWER(T726)="ILS",12,1)*Y726/VLOOKUP($T726,CPC_USDConversion_xlTbl[[Currency2]:[Units/1 USD]],2,FALSE)</f>
        <v/>
      </c>
    </row>
    <row r="727">
      <c r="B727" s="113" t="n">
        <v>100797</v>
      </c>
      <c r="C727" s="113" t="n">
        <v>49971</v>
      </c>
      <c r="D727" s="113" t="n">
        <v>35937</v>
      </c>
      <c r="E727" s="114" t="inlineStr">
        <is>
          <t>Kenza Filali</t>
        </is>
      </c>
      <c r="F727" s="152" t="inlineStr">
        <is>
          <t>Account Manager</t>
        </is>
      </c>
      <c r="G727" s="113" t="inlineStr">
        <is>
          <t>Sales, France</t>
        </is>
      </c>
      <c r="H727" s="113" t="inlineStr">
        <is>
          <t>Michael Techer</t>
        </is>
      </c>
      <c r="I727" s="113" t="inlineStr">
        <is>
          <t>Roberto Pozzi</t>
        </is>
      </c>
      <c r="J727" s="114" t="inlineStr">
        <is>
          <t>Thorsten Freitag</t>
        </is>
      </c>
      <c r="K727" s="114" t="inlineStr">
        <is>
          <t>Bruno Darmon</t>
        </is>
      </c>
      <c r="L727" s="113" t="inlineStr">
        <is>
          <t>EMEA Sales</t>
        </is>
      </c>
      <c r="M727" s="115" t="n">
        <v>1</v>
      </c>
      <c r="N727" s="151">
        <f>LEFT(CA727,3)</f>
        <v/>
      </c>
      <c r="O727" s="216" t="n">
        <v>43248</v>
      </c>
      <c r="P727" s="118">
        <f>($D$5-O727)/365</f>
        <v/>
      </c>
      <c r="Q727" s="119">
        <f>Q727</f>
        <v/>
      </c>
      <c r="R727" s="52" t="n"/>
      <c r="S727" s="120" t="inlineStr">
        <is>
          <t>France</t>
        </is>
      </c>
      <c r="T727" s="120" t="inlineStr">
        <is>
          <t>EUR</t>
        </is>
      </c>
      <c r="U727" s="120" t="n">
        <v>69500</v>
      </c>
      <c r="V727" s="120" t="n">
        <v>29390.90909090909</v>
      </c>
      <c r="W727" s="120" t="n"/>
      <c r="X727" s="120">
        <f>W727+V727+U727</f>
        <v/>
      </c>
      <c r="Y727" s="121" t="n"/>
      <c r="Z727" s="121" t="n"/>
      <c r="AA727" s="122" t="n"/>
      <c r="AB727" s="122" t="n"/>
      <c r="AC727" s="122" t="n"/>
      <c r="AD727" s="123">
        <f>AC727+AB727+AA727</f>
        <v/>
      </c>
      <c r="AE727" s="124">
        <f>IFERROR(AD727/X727-1,"")</f>
        <v/>
      </c>
      <c r="AF727" s="217">
        <f>IF(LOWER(T727)="ILS",12,1)*X727/VLOOKUP($T727,CPC_USDConversion_xlTbl[[Currency2]:[Units/1 USD]],2,FALSE)</f>
        <v/>
      </c>
      <c r="AG727" s="217">
        <f>IF(LOWER(T727)="ILS",12,1)*AD727/VLOOKUP($T727,CPC_USDConversion_xlTbl[[Currency2]:[Units/1 USD]],2,FALSE)</f>
        <v/>
      </c>
      <c r="AH727" s="126">
        <f>AF727/VLOOKUP($S727,'CP$'!$B$5:$D$74,2,FALSE)</f>
        <v/>
      </c>
      <c r="AI727" s="126">
        <f>AG727/VLOOKUP($S727,'CP$'!$B$5:$D$74,2,FALSE)</f>
        <v/>
      </c>
      <c r="AJ727" s="52" t="n"/>
      <c r="AK727" s="127" t="inlineStr">
        <is>
          <t>Sales Variable</t>
        </is>
      </c>
      <c r="AL727" s="218" t="n"/>
      <c r="AM727" s="129" t="n"/>
      <c r="AN727" s="121" t="n"/>
      <c r="AO727" s="130" t="n"/>
      <c r="AP727" s="131">
        <f>IFERROR(AO727/AM727,"")</f>
        <v/>
      </c>
      <c r="AQ727" s="219">
        <f>AO727*CC727</f>
        <v/>
      </c>
      <c r="AR727" s="219" t="n"/>
      <c r="AS727" s="220">
        <f>AQ727-AR727</f>
        <v/>
      </c>
      <c r="AT727" s="217">
        <f>AS727/VLOOKUP($T727,'USD Converstion'!$C$7:$D$174,2,FALSE)</f>
        <v/>
      </c>
      <c r="AU727" s="52" t="n"/>
      <c r="AV727" s="221" t="n"/>
      <c r="AW727" s="222" t="n"/>
      <c r="AX727" s="222" t="n"/>
      <c r="AY727" s="223" t="n"/>
      <c r="AZ727" s="52" t="n"/>
      <c r="BA727" s="137" t="inlineStr">
        <is>
          <t>January, 2021 - Title change from Territory Account Manager to Account Manager</t>
        </is>
      </c>
      <c r="BB727" s="138" t="inlineStr">
        <is>
          <t xml:space="preserve"> </t>
        </is>
      </c>
      <c r="BC727" s="52" t="n"/>
      <c r="BD727" s="219" t="n">
        <v>46800</v>
      </c>
      <c r="BE727" s="219" t="n">
        <v>31200</v>
      </c>
      <c r="BF727" s="219" t="n"/>
      <c r="BG727" s="120">
        <f>BF727+BE727+BD727</f>
        <v/>
      </c>
      <c r="BH727" s="217">
        <f>IF(LOWER(T727)="ILS",12,1)*BG727/VLOOKUP($T727,CPC_USDConversion_xlTbl[[Currency2]:[Units/1 USD]],2,FALSE)</f>
        <v/>
      </c>
      <c r="BI727" s="224">
        <f>BH727/VLOOKUP($S727,'CP$'!$B$5:$D$74,2,FALSE)</f>
        <v/>
      </c>
      <c r="BJ727" s="140" t="n">
        <v>65000</v>
      </c>
      <c r="BK727" s="140" t="n">
        <v>100000</v>
      </c>
      <c r="BL727" s="141">
        <f>IFERROR(U727/X727,"")</f>
        <v/>
      </c>
      <c r="BM727" s="141">
        <f>IFERROR(V727/X727,"")</f>
        <v/>
      </c>
      <c r="BN727" s="141">
        <f>IFERROR(W727/X727,"")</f>
        <v/>
      </c>
      <c r="BO727" s="141">
        <f>IFERROR(AA727/AD727,"")</f>
        <v/>
      </c>
      <c r="BP727" s="141">
        <f>IFERROR(AB727/AD727,"")</f>
        <v/>
      </c>
      <c r="BQ727" s="141">
        <f>IFERROR(AC727/AD727,"")</f>
        <v/>
      </c>
      <c r="BR727" s="119" t="n">
        <v>2</v>
      </c>
      <c r="BS727" s="119" t="n">
        <v>3</v>
      </c>
      <c r="BT727" s="119" t="n">
        <v>3</v>
      </c>
      <c r="BU727" s="119" t="n"/>
      <c r="BV727" s="119" t="n"/>
      <c r="BW727" s="119" t="n"/>
      <c r="BX727" s="119" t="n"/>
      <c r="BY727" s="119" t="n"/>
      <c r="BZ727" s="119" t="inlineStr">
        <is>
          <t>Employee</t>
        </is>
      </c>
      <c r="CA727" s="142" t="inlineStr">
        <is>
          <t>S51P</t>
        </is>
      </c>
      <c r="CB727" s="131" t="n">
        <v>1</v>
      </c>
      <c r="CC727" s="143">
        <f>IF(P727&gt;1,1,P727)*CB727</f>
        <v/>
      </c>
      <c r="CD727" s="143" t="n"/>
      <c r="CE727" s="222" t="n"/>
      <c r="CF727" s="86" t="n"/>
      <c r="CG727" s="219" t="n">
        <v>78248.78048780489</v>
      </c>
      <c r="CH727" s="217">
        <f>IF(LOWER(T727)="ILS",12,1)*CG727/VLOOKUP($T727,CPC_USDConversion_xlTbl[[Currency2]:[Units/1 USD]],2,FALSE)</f>
        <v/>
      </c>
      <c r="CI727" s="225">
        <f>AF727</f>
        <v/>
      </c>
      <c r="CJ727" s="225">
        <f>IFERROR(CI727-CH727,"")</f>
        <v/>
      </c>
      <c r="CK727" s="140">
        <f>ROUND(AN727*CC727,-2)</f>
        <v/>
      </c>
      <c r="CL727" s="217">
        <f>CK727/VLOOKUP($T727,'USD Converstion'!$C$7:$D$174,2,FALSE)</f>
        <v/>
      </c>
      <c r="CM727" s="145">
        <f>IF(AD727&gt;X727,1,0)</f>
        <v/>
      </c>
      <c r="CN727" s="225">
        <f>IF(CM727&gt;0,AG727,0)</f>
        <v/>
      </c>
      <c r="CO727" s="225">
        <f>IF(CM727=0,0,AF727)</f>
        <v/>
      </c>
      <c r="CP727" s="146" t="n">
        <v>0</v>
      </c>
      <c r="CQ727" s="147" t="inlineStr">
        <is>
          <t>Regular</t>
        </is>
      </c>
      <c r="CR727" s="225">
        <f>AM727/VLOOKUP(T727,'USD Converstion'!$C$7:$D$174,2,FALSE)</f>
        <v/>
      </c>
      <c r="CS727" s="226">
        <f>AT727</f>
        <v/>
      </c>
      <c r="CT727" s="222" t="n">
        <v>0</v>
      </c>
      <c r="CU727" s="227" t="n"/>
      <c r="CV727" s="145">
        <f>IF(AX727&gt;0,1,0)</f>
        <v/>
      </c>
      <c r="CW727" s="145">
        <f>IF(AY727&gt;0,1,0)</f>
        <v/>
      </c>
      <c r="CX727" s="52" t="n">
        <v>0</v>
      </c>
      <c r="DM727">
        <f>IF(LOWER(T727)="ILS",12,1)*Y727/VLOOKUP($T727,CPC_USDConversion_xlTbl[[Currency2]:[Units/1 USD]],2,FALSE)</f>
        <v/>
      </c>
    </row>
    <row r="728">
      <c r="B728" s="113" t="n">
        <v>109315</v>
      </c>
      <c r="C728" s="113" t="n">
        <v>99104</v>
      </c>
      <c r="D728" s="113" t="n">
        <v>47398</v>
      </c>
      <c r="E728" s="114" t="inlineStr">
        <is>
          <t>Laura Vivas Jofre</t>
        </is>
      </c>
      <c r="F728" s="152" t="inlineStr">
        <is>
          <t>Account Manager</t>
        </is>
      </c>
      <c r="G728" s="113" t="inlineStr">
        <is>
          <t>Iberia</t>
        </is>
      </c>
      <c r="H728" s="113" t="inlineStr">
        <is>
          <t>Mario Garcia</t>
        </is>
      </c>
      <c r="I728" s="113" t="inlineStr">
        <is>
          <t>Roberto Pozzi</t>
        </is>
      </c>
      <c r="J728" s="114" t="inlineStr">
        <is>
          <t>Thorsten Freitag</t>
        </is>
      </c>
      <c r="K728" s="114" t="inlineStr">
        <is>
          <t>Bruno Darmon</t>
        </is>
      </c>
      <c r="L728" s="113" t="inlineStr">
        <is>
          <t>EMEA Sales</t>
        </is>
      </c>
      <c r="M728" s="115" t="n">
        <v>1</v>
      </c>
      <c r="N728" s="151">
        <f>LEFT(CA728,3)</f>
        <v/>
      </c>
      <c r="O728" s="216" t="n">
        <v>43479</v>
      </c>
      <c r="P728" s="118">
        <f>($D$5-O728)/365</f>
        <v/>
      </c>
      <c r="Q728" s="119">
        <f>Q728</f>
        <v/>
      </c>
      <c r="R728" s="52" t="n"/>
      <c r="S728" s="120" t="inlineStr">
        <is>
          <t>Spain</t>
        </is>
      </c>
      <c r="T728" s="120" t="inlineStr">
        <is>
          <t>EUR</t>
        </is>
      </c>
      <c r="U728" s="120" t="n">
        <v>105800</v>
      </c>
      <c r="V728" s="120" t="n">
        <v>46663.63636363636</v>
      </c>
      <c r="W728" s="120" t="n"/>
      <c r="X728" s="120">
        <f>W728+V728+U728</f>
        <v/>
      </c>
      <c r="Y728" s="121" t="n"/>
      <c r="Z728" s="121" t="n"/>
      <c r="AA728" s="122" t="n"/>
      <c r="AB728" s="122" t="n"/>
      <c r="AC728" s="122" t="n"/>
      <c r="AD728" s="123">
        <f>AC728+AB728+AA728</f>
        <v/>
      </c>
      <c r="AE728" s="124">
        <f>IFERROR(AD728/X728-1,"")</f>
        <v/>
      </c>
      <c r="AF728" s="217">
        <f>IF(LOWER(T728)="ILS",12,1)*X728/VLOOKUP($T728,CPC_USDConversion_xlTbl[[Currency2]:[Units/1 USD]],2,FALSE)</f>
        <v/>
      </c>
      <c r="AG728" s="217">
        <f>IF(LOWER(T728)="ILS",12,1)*AD728/VLOOKUP($T728,CPC_USDConversion_xlTbl[[Currency2]:[Units/1 USD]],2,FALSE)</f>
        <v/>
      </c>
      <c r="AH728" s="126">
        <f>AF728/VLOOKUP($S728,'CP$'!$B$5:$D$74,2,FALSE)</f>
        <v/>
      </c>
      <c r="AI728" s="126">
        <f>AG728/VLOOKUP($S728,'CP$'!$B$5:$D$74,2,FALSE)</f>
        <v/>
      </c>
      <c r="AJ728" s="52" t="n"/>
      <c r="AK728" s="127" t="inlineStr">
        <is>
          <t>Sales Variable</t>
        </is>
      </c>
      <c r="AL728" s="218" t="n"/>
      <c r="AM728" s="129" t="n"/>
      <c r="AN728" s="121" t="n"/>
      <c r="AO728" s="130" t="n"/>
      <c r="AP728" s="131">
        <f>IFERROR(AO728/AM728,"")</f>
        <v/>
      </c>
      <c r="AQ728" s="219">
        <f>AO728*CC728</f>
        <v/>
      </c>
      <c r="AR728" s="219" t="n"/>
      <c r="AS728" s="220">
        <f>AQ728-AR728</f>
        <v/>
      </c>
      <c r="AT728" s="217">
        <f>AS728/VLOOKUP($T728,'USD Converstion'!$C$7:$D$174,2,FALSE)</f>
        <v/>
      </c>
      <c r="AU728" s="52" t="n"/>
      <c r="AV728" s="221" t="n">
        <v>43957</v>
      </c>
      <c r="AW728" s="222" t="n">
        <v>29231.10679611651</v>
      </c>
      <c r="AX728" s="222" t="n"/>
      <c r="AY728" s="223" t="n"/>
      <c r="AZ728" s="52" t="n"/>
      <c r="BA728" s="137" t="inlineStr">
        <is>
          <t>January, 2021- Title change from Major Account Manager to Account Manager</t>
        </is>
      </c>
      <c r="BB728" s="138" t="inlineStr">
        <is>
          <t xml:space="preserve"> </t>
        </is>
      </c>
      <c r="BC728" s="52" t="n"/>
      <c r="BD728" s="219" t="n">
        <v>72000</v>
      </c>
      <c r="BE728" s="219" t="n">
        <v>48000</v>
      </c>
      <c r="BF728" s="219" t="n"/>
      <c r="BG728" s="120">
        <f>BF728+BE728+BD728</f>
        <v/>
      </c>
      <c r="BH728" s="217">
        <f>IF(LOWER(T728)="ILS",12,1)*BG728/VLOOKUP($T728,CPC_USDConversion_xlTbl[[Currency2]:[Units/1 USD]],2,FALSE)</f>
        <v/>
      </c>
      <c r="BI728" s="224">
        <f>BH728/VLOOKUP($S728,'CP$'!$B$5:$D$74,2,FALSE)</f>
        <v/>
      </c>
      <c r="BJ728" s="140" t="n">
        <v>100000</v>
      </c>
      <c r="BK728" s="140" t="n">
        <v>150000</v>
      </c>
      <c r="BL728" s="141">
        <f>IFERROR(U728/X728,"")</f>
        <v/>
      </c>
      <c r="BM728" s="141">
        <f>IFERROR(V728/X728,"")</f>
        <v/>
      </c>
      <c r="BN728" s="141">
        <f>IFERROR(W728/X728,"")</f>
        <v/>
      </c>
      <c r="BO728" s="141">
        <f>IFERROR(AA728/AD728,"")</f>
        <v/>
      </c>
      <c r="BP728" s="141">
        <f>IFERROR(AB728/AD728,"")</f>
        <v/>
      </c>
      <c r="BQ728" s="141">
        <f>IFERROR(AC728/AD728,"")</f>
        <v/>
      </c>
      <c r="BR728" s="119" t="n">
        <v>5</v>
      </c>
      <c r="BS728" s="119" t="n">
        <v>5</v>
      </c>
      <c r="BT728" s="119" t="n">
        <v>3</v>
      </c>
      <c r="BU728" s="119" t="n"/>
      <c r="BV728" s="119" t="n"/>
      <c r="BW728" s="119" t="n"/>
      <c r="BX728" s="119" t="n"/>
      <c r="BY728" s="119" t="n"/>
      <c r="BZ728" s="119" t="inlineStr">
        <is>
          <t>Employee</t>
        </is>
      </c>
      <c r="CA728" s="142" t="inlineStr">
        <is>
          <t>S43P</t>
        </is>
      </c>
      <c r="CB728" s="131" t="n">
        <v>1</v>
      </c>
      <c r="CC728" s="143">
        <f>IF(P728&gt;1,1,P728)*CB728</f>
        <v/>
      </c>
      <c r="CD728" s="143" t="n"/>
      <c r="CE728" s="222" t="n">
        <v>56986.72</v>
      </c>
      <c r="CF728" s="86" t="n"/>
      <c r="CG728" s="219" t="n">
        <v>125117.0731707317</v>
      </c>
      <c r="CH728" s="217">
        <f>IF(LOWER(T728)="ILS",12,1)*CG728/VLOOKUP($T728,CPC_USDConversion_xlTbl[[Currency2]:[Units/1 USD]],2,FALSE)</f>
        <v/>
      </c>
      <c r="CI728" s="225">
        <f>AF728</f>
        <v/>
      </c>
      <c r="CJ728" s="225">
        <f>IFERROR(CI728-CH728,"")</f>
        <v/>
      </c>
      <c r="CK728" s="140">
        <f>ROUND(AN728*CC728,-2)</f>
        <v/>
      </c>
      <c r="CL728" s="217">
        <f>CK728/VLOOKUP($T728,'USD Converstion'!$C$7:$D$174,2,FALSE)</f>
        <v/>
      </c>
      <c r="CM728" s="145">
        <f>IF(AD728&gt;X728,1,0)</f>
        <v/>
      </c>
      <c r="CN728" s="225">
        <f>IF(CM728&gt;0,AG728,0)</f>
        <v/>
      </c>
      <c r="CO728" s="225">
        <f>IF(CM728=0,0,AF728)</f>
        <v/>
      </c>
      <c r="CP728" s="146" t="n">
        <v>0</v>
      </c>
      <c r="CQ728" s="147" t="inlineStr">
        <is>
          <t>Regular</t>
        </is>
      </c>
      <c r="CR728" s="225">
        <f>AM728/VLOOKUP(T728,'USD Converstion'!$C$7:$D$174,2,FALSE)</f>
        <v/>
      </c>
      <c r="CS728" s="226">
        <f>AT728</f>
        <v/>
      </c>
      <c r="CT728" s="222" t="n">
        <v>0</v>
      </c>
      <c r="CU728" s="227" t="n"/>
      <c r="CV728" s="145">
        <f>IF(AX728&gt;0,1,0)</f>
        <v/>
      </c>
      <c r="CW728" s="145">
        <f>IF(AY728&gt;0,1,0)</f>
        <v/>
      </c>
      <c r="CX728" s="52" t="n">
        <v>0</v>
      </c>
      <c r="DM728">
        <f>IF(LOWER(T728)="ILS",12,1)*Y728/VLOOKUP($T728,CPC_USDConversion_xlTbl[[Currency2]:[Units/1 USD]],2,FALSE)</f>
        <v/>
      </c>
    </row>
    <row r="729">
      <c r="B729" s="113" t="n">
        <v>136257</v>
      </c>
      <c r="C729" s="113" t="n">
        <v>46403</v>
      </c>
      <c r="D729" s="113" t="n"/>
      <c r="E729" s="114" t="inlineStr">
        <is>
          <t>Loic Kerboeuf</t>
        </is>
      </c>
      <c r="F729" s="152" t="inlineStr">
        <is>
          <t>Distribution Manager</t>
        </is>
      </c>
      <c r="G729" s="113" t="inlineStr">
        <is>
          <t>Sales, France</t>
        </is>
      </c>
      <c r="H729" s="113" t="inlineStr">
        <is>
          <t>Michael Techer</t>
        </is>
      </c>
      <c r="I729" s="113" t="inlineStr">
        <is>
          <t>Roberto Pozzi</t>
        </is>
      </c>
      <c r="J729" s="114" t="inlineStr">
        <is>
          <t>Thorsten Freitag</t>
        </is>
      </c>
      <c r="K729" s="114" t="inlineStr">
        <is>
          <t>Bruno Darmon</t>
        </is>
      </c>
      <c r="L729" s="113" t="inlineStr">
        <is>
          <t>EMEA Sales</t>
        </is>
      </c>
      <c r="M729" s="115" t="n">
        <v>1</v>
      </c>
      <c r="N729" s="151">
        <f>LEFT(CA729,3)</f>
        <v/>
      </c>
      <c r="O729" s="216" t="n">
        <v>36829</v>
      </c>
      <c r="P729" s="118">
        <f>($D$5-O729)/365</f>
        <v/>
      </c>
      <c r="Q729" s="119">
        <f>Q729</f>
        <v/>
      </c>
      <c r="R729" s="52" t="n"/>
      <c r="S729" s="120" t="inlineStr">
        <is>
          <t>France</t>
        </is>
      </c>
      <c r="T729" s="120" t="inlineStr">
        <is>
          <t>EUR</t>
        </is>
      </c>
      <c r="U729" s="120" t="n">
        <v>89187.5</v>
      </c>
      <c r="V729" s="120" t="n">
        <v>19618.18181818182</v>
      </c>
      <c r="W729" s="120" t="n"/>
      <c r="X729" s="120">
        <f>W729+V729+U729</f>
        <v/>
      </c>
      <c r="Y729" s="121" t="n"/>
      <c r="Z729" s="121" t="n"/>
      <c r="AA729" s="122" t="n"/>
      <c r="AB729" s="122" t="n"/>
      <c r="AC729" s="122" t="n"/>
      <c r="AD729" s="123">
        <f>AC729+AB729+AA729</f>
        <v/>
      </c>
      <c r="AE729" s="124">
        <f>IFERROR(AD729/X729-1,"")</f>
        <v/>
      </c>
      <c r="AF729" s="217">
        <f>IF(LOWER(T729)="ILS",12,1)*X729/VLOOKUP($T729,CPC_USDConversion_xlTbl[[Currency2]:[Units/1 USD]],2,FALSE)</f>
        <v/>
      </c>
      <c r="AG729" s="217">
        <f>IF(LOWER(T729)="ILS",12,1)*AD729/VLOOKUP($T729,CPC_USDConversion_xlTbl[[Currency2]:[Units/1 USD]],2,FALSE)</f>
        <v/>
      </c>
      <c r="AH729" s="126">
        <f>AF729/VLOOKUP($S729,'CP$'!$B$5:$D$74,2,FALSE)</f>
        <v/>
      </c>
      <c r="AI729" s="126">
        <f>AG729/VLOOKUP($S729,'CP$'!$B$5:$D$74,2,FALSE)</f>
        <v/>
      </c>
      <c r="AJ729" s="52" t="n"/>
      <c r="AK729" s="127" t="inlineStr">
        <is>
          <t>Sales Variable</t>
        </is>
      </c>
      <c r="AL729" s="218" t="n"/>
      <c r="AM729" s="129" t="n"/>
      <c r="AN729" s="121" t="n"/>
      <c r="AO729" s="130" t="n"/>
      <c r="AP729" s="131">
        <f>IFERROR(AO729/AM729,"")</f>
        <v/>
      </c>
      <c r="AQ729" s="219">
        <f>AO729*CC729</f>
        <v/>
      </c>
      <c r="AR729" s="219" t="n"/>
      <c r="AS729" s="220">
        <f>AQ729-AR729</f>
        <v/>
      </c>
      <c r="AT729" s="217">
        <f>AS729/VLOOKUP($T729,'USD Converstion'!$C$7:$D$174,2,FALSE)</f>
        <v/>
      </c>
      <c r="AU729" s="52" t="n"/>
      <c r="AV729" s="221" t="n"/>
      <c r="AW729" s="222" t="n"/>
      <c r="AX729" s="222" t="n"/>
      <c r="AY729" s="223" t="n"/>
      <c r="AZ729" s="52" t="n"/>
      <c r="BA729" s="137" t="inlineStr">
        <is>
          <t>June, 2020 - Compensation change to  Comission:1995</t>
        </is>
      </c>
      <c r="BB729" s="138" t="inlineStr">
        <is>
          <t xml:space="preserve"> </t>
        </is>
      </c>
      <c r="BC729" s="52" t="n"/>
      <c r="BD729" s="219" t="n">
        <v>63750</v>
      </c>
      <c r="BE729" s="219" t="n">
        <v>21250</v>
      </c>
      <c r="BF729" s="219" t="n"/>
      <c r="BG729" s="120">
        <f>BF729+BE729+BD729</f>
        <v/>
      </c>
      <c r="BH729" s="217">
        <f>IF(LOWER(T729)="ILS",12,1)*BG729/VLOOKUP($T729,CPC_USDConversion_xlTbl[[Currency2]:[Units/1 USD]],2,FALSE)</f>
        <v/>
      </c>
      <c r="BI729" s="224">
        <f>BH729/VLOOKUP($S729,'CP$'!$B$5:$D$74,2,FALSE)</f>
        <v/>
      </c>
      <c r="BJ729" s="140" t="n">
        <v>65000</v>
      </c>
      <c r="BK729" s="140" t="n">
        <v>100000</v>
      </c>
      <c r="BL729" s="141">
        <f>IFERROR(U729/X729,"")</f>
        <v/>
      </c>
      <c r="BM729" s="141">
        <f>IFERROR(V729/X729,"")</f>
        <v/>
      </c>
      <c r="BN729" s="141">
        <f>IFERROR(W729/X729,"")</f>
        <v/>
      </c>
      <c r="BO729" s="141">
        <f>IFERROR(AA729/AD729,"")</f>
        <v/>
      </c>
      <c r="BP729" s="141">
        <f>IFERROR(AB729/AD729,"")</f>
        <v/>
      </c>
      <c r="BQ729" s="141">
        <f>IFERROR(AC729/AD729,"")</f>
        <v/>
      </c>
      <c r="BR729" s="119" t="n">
        <v>2</v>
      </c>
      <c r="BS729" s="119" t="n">
        <v>2</v>
      </c>
      <c r="BT729" s="119" t="n">
        <v>3</v>
      </c>
      <c r="BU729" s="119" t="n"/>
      <c r="BV729" s="119" t="n"/>
      <c r="BW729" s="119" t="n"/>
      <c r="BX729" s="119" t="n"/>
      <c r="BY729" s="119" t="n"/>
      <c r="BZ729" s="119" t="inlineStr">
        <is>
          <t>Employee</t>
        </is>
      </c>
      <c r="CA729" s="142" t="inlineStr">
        <is>
          <t>S51P</t>
        </is>
      </c>
      <c r="CB729" s="131" t="n">
        <v>1</v>
      </c>
      <c r="CC729" s="143">
        <f>IF(P729&gt;1,1,P729)*CB729</f>
        <v/>
      </c>
      <c r="CD729" s="143" t="n"/>
      <c r="CE729" s="222" t="n"/>
      <c r="CF729" s="86" t="n"/>
      <c r="CG729" s="219" t="n">
        <v>83126.82926829268</v>
      </c>
      <c r="CH729" s="217">
        <f>IF(LOWER(T729)="ILS",12,1)*CG729/VLOOKUP($T729,CPC_USDConversion_xlTbl[[Currency2]:[Units/1 USD]],2,FALSE)</f>
        <v/>
      </c>
      <c r="CI729" s="225">
        <f>AF729</f>
        <v/>
      </c>
      <c r="CJ729" s="225">
        <f>IFERROR(CI729-CH729,"")</f>
        <v/>
      </c>
      <c r="CK729" s="140">
        <f>ROUND(AN729*CC729,-2)</f>
        <v/>
      </c>
      <c r="CL729" s="217">
        <f>CK729/VLOOKUP($T729,'USD Converstion'!$C$7:$D$174,2,FALSE)</f>
        <v/>
      </c>
      <c r="CM729" s="145">
        <f>IF(AD729&gt;X729,1,0)</f>
        <v/>
      </c>
      <c r="CN729" s="225">
        <f>IF(CM729&gt;0,AG729,0)</f>
        <v/>
      </c>
      <c r="CO729" s="225">
        <f>IF(CM729=0,0,AF729)</f>
        <v/>
      </c>
      <c r="CP729" s="146" t="n">
        <v>0</v>
      </c>
      <c r="CQ729" s="147" t="inlineStr">
        <is>
          <t>Regular</t>
        </is>
      </c>
      <c r="CR729" s="225">
        <f>AM729/VLOOKUP(T729,'USD Converstion'!$C$7:$D$174,2,FALSE)</f>
        <v/>
      </c>
      <c r="CS729" s="226">
        <f>AT729</f>
        <v/>
      </c>
      <c r="CT729" s="222" t="n">
        <v>0</v>
      </c>
      <c r="CU729" s="227" t="n"/>
      <c r="CV729" s="145">
        <f>IF(AX729&gt;0,1,0)</f>
        <v/>
      </c>
      <c r="CW729" s="145">
        <f>IF(AY729&gt;0,1,0)</f>
        <v/>
      </c>
      <c r="CX729" s="52" t="n">
        <v>0</v>
      </c>
      <c r="DM729">
        <f>IF(LOWER(T729)="ILS",12,1)*Y729/VLOOKUP($T729,CPC_USDConversion_xlTbl[[Currency2]:[Units/1 USD]],2,FALSE)</f>
        <v/>
      </c>
    </row>
    <row r="730">
      <c r="B730" s="113" t="n">
        <v>126295</v>
      </c>
      <c r="C730" s="113" t="n">
        <v>86841</v>
      </c>
      <c r="D730" s="113" t="n">
        <v>70676</v>
      </c>
      <c r="E730" s="114" t="inlineStr">
        <is>
          <t>Louis de Rodellec</t>
        </is>
      </c>
      <c r="F730" s="152" t="inlineStr">
        <is>
          <t>Major Account Manager</t>
        </is>
      </c>
      <c r="G730" s="113" t="inlineStr">
        <is>
          <t>Sales, France</t>
        </is>
      </c>
      <c r="H730" s="113" t="inlineStr">
        <is>
          <t>Michael Techer</t>
        </is>
      </c>
      <c r="I730" s="113" t="inlineStr">
        <is>
          <t>Roberto Pozzi</t>
        </is>
      </c>
      <c r="J730" s="114" t="inlineStr">
        <is>
          <t>Thorsten Freitag</t>
        </is>
      </c>
      <c r="K730" s="114" t="inlineStr">
        <is>
          <t>Bruno Darmon</t>
        </is>
      </c>
      <c r="L730" s="113" t="inlineStr">
        <is>
          <t>EMEA Sales</t>
        </is>
      </c>
      <c r="M730" s="115" t="n">
        <v>1</v>
      </c>
      <c r="N730" s="151">
        <f>LEFT(CA730,3)</f>
        <v/>
      </c>
      <c r="O730" s="216" t="n">
        <v>43619</v>
      </c>
      <c r="P730" s="118">
        <f>($D$5-O730)/365</f>
        <v/>
      </c>
      <c r="Q730" s="119">
        <f>Q730</f>
        <v/>
      </c>
      <c r="R730" s="52" t="n"/>
      <c r="S730" s="120" t="inlineStr">
        <is>
          <t>France</t>
        </is>
      </c>
      <c r="T730" s="120" t="inlineStr">
        <is>
          <t>EUR</t>
        </is>
      </c>
      <c r="U730" s="120" t="n">
        <v>99500</v>
      </c>
      <c r="V730" s="120" t="n">
        <v>43936.36363636363</v>
      </c>
      <c r="W730" s="120" t="n"/>
      <c r="X730" s="120">
        <f>W730+V730+U730</f>
        <v/>
      </c>
      <c r="Y730" s="121" t="n"/>
      <c r="Z730" s="121" t="n"/>
      <c r="AA730" s="122" t="n"/>
      <c r="AB730" s="122" t="n"/>
      <c r="AC730" s="122" t="n"/>
      <c r="AD730" s="123">
        <f>AC730+AB730+AA730</f>
        <v/>
      </c>
      <c r="AE730" s="124">
        <f>IFERROR(AD730/X730-1,"")</f>
        <v/>
      </c>
      <c r="AF730" s="217">
        <f>IF(LOWER(T730)="ILS",12,1)*X730/VLOOKUP($T730,CPC_USDConversion_xlTbl[[Currency2]:[Units/1 USD]],2,FALSE)</f>
        <v/>
      </c>
      <c r="AG730" s="217">
        <f>IF(LOWER(T730)="ILS",12,1)*AD730/VLOOKUP($T730,CPC_USDConversion_xlTbl[[Currency2]:[Units/1 USD]],2,FALSE)</f>
        <v/>
      </c>
      <c r="AH730" s="126">
        <f>AF730/VLOOKUP($S730,'CP$'!$B$5:$D$74,2,FALSE)</f>
        <v/>
      </c>
      <c r="AI730" s="126">
        <f>AG730/VLOOKUP($S730,'CP$'!$B$5:$D$74,2,FALSE)</f>
        <v/>
      </c>
      <c r="AJ730" s="52" t="n"/>
      <c r="AK730" s="127" t="inlineStr">
        <is>
          <t>Sales Variable</t>
        </is>
      </c>
      <c r="AL730" s="218" t="n"/>
      <c r="AM730" s="129" t="n"/>
      <c r="AN730" s="121" t="n"/>
      <c r="AO730" s="130" t="n"/>
      <c r="AP730" s="131">
        <f>IFERROR(AO730/AM730,"")</f>
        <v/>
      </c>
      <c r="AQ730" s="219">
        <f>AO730*CC730</f>
        <v/>
      </c>
      <c r="AR730" s="219" t="n"/>
      <c r="AS730" s="220">
        <f>AQ730-AR730</f>
        <v/>
      </c>
      <c r="AT730" s="217">
        <f>AS730/VLOOKUP($T730,'USD Converstion'!$C$7:$D$174,2,FALSE)</f>
        <v/>
      </c>
      <c r="AU730" s="52" t="n"/>
      <c r="AV730" s="221" t="n">
        <v>43957</v>
      </c>
      <c r="AW730" s="222" t="n">
        <v>19589.26213592233</v>
      </c>
      <c r="AX730" s="222" t="n"/>
      <c r="AY730" s="223" t="n"/>
      <c r="AZ730" s="52" t="n"/>
      <c r="BA730" s="137" t="inlineStr">
        <is>
          <t>October, 2020 - Compensation change from Yearly Salary:70000, Yearly Commission:30000, Total Compensation:100000 to Yearly Salary:72000, Yearly Commission:48000, Total Compensation:120000</t>
        </is>
      </c>
      <c r="BB730" s="138" t="inlineStr">
        <is>
          <t xml:space="preserve"> </t>
        </is>
      </c>
      <c r="BC730" s="52" t="n"/>
      <c r="BD730" s="219" t="n">
        <v>70000</v>
      </c>
      <c r="BE730" s="219" t="n">
        <v>30000</v>
      </c>
      <c r="BF730" s="219" t="n"/>
      <c r="BG730" s="120">
        <f>BF730+BE730+BD730</f>
        <v/>
      </c>
      <c r="BH730" s="217">
        <f>IF(LOWER(T730)="ILS",12,1)*BG730/VLOOKUP($T730,CPC_USDConversion_xlTbl[[Currency2]:[Units/1 USD]],2,FALSE)</f>
        <v/>
      </c>
      <c r="BI730" s="224">
        <f>BH730/VLOOKUP($S730,'CP$'!$B$5:$D$74,2,FALSE)</f>
        <v/>
      </c>
      <c r="BJ730" s="140" t="n">
        <v>70000</v>
      </c>
      <c r="BK730" s="140" t="n">
        <v>130000</v>
      </c>
      <c r="BL730" s="141">
        <f>IFERROR(U730/X730,"")</f>
        <v/>
      </c>
      <c r="BM730" s="141">
        <f>IFERROR(V730/X730,"")</f>
        <v/>
      </c>
      <c r="BN730" s="141">
        <f>IFERROR(W730/X730,"")</f>
        <v/>
      </c>
      <c r="BO730" s="141">
        <f>IFERROR(AA730/AD730,"")</f>
        <v/>
      </c>
      <c r="BP730" s="141">
        <f>IFERROR(AB730/AD730,"")</f>
        <v/>
      </c>
      <c r="BQ730" s="141">
        <f>IFERROR(AC730/AD730,"")</f>
        <v/>
      </c>
      <c r="BR730" s="119" t="n"/>
      <c r="BS730" s="119" t="n">
        <v>3</v>
      </c>
      <c r="BT730" s="119" t="n">
        <v>3</v>
      </c>
      <c r="BU730" s="119" t="n"/>
      <c r="BV730" s="119" t="n"/>
      <c r="BW730" s="119" t="n"/>
      <c r="BX730" s="119" t="n"/>
      <c r="BY730" s="119" t="n"/>
      <c r="BZ730" s="119" t="inlineStr">
        <is>
          <t>Employee</t>
        </is>
      </c>
      <c r="CA730" s="142" t="inlineStr">
        <is>
          <t>S53P</t>
        </is>
      </c>
      <c r="CB730" s="131" t="n">
        <v>1</v>
      </c>
      <c r="CC730" s="143">
        <f>IF(P730&gt;1,1,P730)*CB730</f>
        <v/>
      </c>
      <c r="CD730" s="143" t="n"/>
      <c r="CE730" s="222" t="n">
        <v>22627.08</v>
      </c>
      <c r="CF730" s="86" t="n"/>
      <c r="CG730" s="219" t="n">
        <v>97760.9756097561</v>
      </c>
      <c r="CH730" s="217">
        <f>IF(LOWER(T730)="ILS",12,1)*CG730/VLOOKUP($T730,CPC_USDConversion_xlTbl[[Currency2]:[Units/1 USD]],2,FALSE)</f>
        <v/>
      </c>
      <c r="CI730" s="225">
        <f>AF730</f>
        <v/>
      </c>
      <c r="CJ730" s="225">
        <f>IFERROR(CI730-CH730,"")</f>
        <v/>
      </c>
      <c r="CK730" s="140">
        <f>ROUND(AN730*CC730,-2)</f>
        <v/>
      </c>
      <c r="CL730" s="217">
        <f>CK730/VLOOKUP($T730,'USD Converstion'!$C$7:$D$174,2,FALSE)</f>
        <v/>
      </c>
      <c r="CM730" s="145">
        <f>IF(AD730&gt;X730,1,0)</f>
        <v/>
      </c>
      <c r="CN730" s="225">
        <f>IF(CM730&gt;0,AG730,0)</f>
        <v/>
      </c>
      <c r="CO730" s="225">
        <f>IF(CM730=0,0,AF730)</f>
        <v/>
      </c>
      <c r="CP730" s="146" t="n">
        <v>0</v>
      </c>
      <c r="CQ730" s="147" t="inlineStr">
        <is>
          <t>Regular</t>
        </is>
      </c>
      <c r="CR730" s="225">
        <f>AM730/VLOOKUP(T730,'USD Converstion'!$C$7:$D$174,2,FALSE)</f>
        <v/>
      </c>
      <c r="CS730" s="226">
        <f>AT730</f>
        <v/>
      </c>
      <c r="CT730" s="222" t="n">
        <v>0</v>
      </c>
      <c r="CU730" s="227" t="n"/>
      <c r="CV730" s="145">
        <f>IF(AX730&gt;0,1,0)</f>
        <v/>
      </c>
      <c r="CW730" s="145">
        <f>IF(AY730&gt;0,1,0)</f>
        <v/>
      </c>
      <c r="CX730" s="52" t="n">
        <v>0</v>
      </c>
      <c r="DM730">
        <f>IF(LOWER(T730)="ILS",12,1)*Y730/VLOOKUP($T730,CPC_USDConversion_xlTbl[[Currency2]:[Units/1 USD]],2,FALSE)</f>
        <v/>
      </c>
    </row>
    <row r="731">
      <c r="B731" s="113" t="n">
        <v>135550</v>
      </c>
      <c r="C731" s="113" t="n">
        <v>104426</v>
      </c>
      <c r="D731" s="113" t="n">
        <v>63870</v>
      </c>
      <c r="E731" s="114" t="inlineStr">
        <is>
          <t>Luca Benato</t>
        </is>
      </c>
      <c r="F731" s="152" t="inlineStr">
        <is>
          <t>Major Account Manager</t>
        </is>
      </c>
      <c r="G731" s="113" t="inlineStr">
        <is>
          <t>Sales Italy</t>
        </is>
      </c>
      <c r="H731" s="113" t="inlineStr">
        <is>
          <t>Marco Urciuoli</t>
        </is>
      </c>
      <c r="I731" s="113" t="inlineStr">
        <is>
          <t>Roberto Pozzi</t>
        </is>
      </c>
      <c r="J731" s="114" t="inlineStr">
        <is>
          <t>Thorsten Freitag</t>
        </is>
      </c>
      <c r="K731" s="114" t="inlineStr">
        <is>
          <t>Bruno Darmon</t>
        </is>
      </c>
      <c r="L731" s="113" t="inlineStr">
        <is>
          <t>EMEA Sales</t>
        </is>
      </c>
      <c r="M731" s="115" t="n">
        <v>1</v>
      </c>
      <c r="N731" s="151">
        <f>LEFT(CA731,3)</f>
        <v/>
      </c>
      <c r="O731" s="216" t="n">
        <v>44025</v>
      </c>
      <c r="P731" s="118">
        <f>($D$5-O731)/365</f>
        <v/>
      </c>
      <c r="Q731" s="119">
        <f>Q731</f>
        <v/>
      </c>
      <c r="R731" s="52" t="n"/>
      <c r="S731" s="120" t="inlineStr">
        <is>
          <t>Italy</t>
        </is>
      </c>
      <c r="T731" s="120" t="inlineStr">
        <is>
          <t>EUR</t>
        </is>
      </c>
      <c r="U731" s="120" t="n">
        <v>80750</v>
      </c>
      <c r="V731" s="120" t="n">
        <v>34845.45454545454</v>
      </c>
      <c r="W731" s="120" t="n"/>
      <c r="X731" s="120">
        <f>W731+V731+U731</f>
        <v/>
      </c>
      <c r="Y731" s="121" t="n"/>
      <c r="Z731" s="121" t="n"/>
      <c r="AA731" s="122" t="n"/>
      <c r="AB731" s="122" t="n"/>
      <c r="AC731" s="122" t="n"/>
      <c r="AD731" s="123">
        <f>AC731+AB731+AA731</f>
        <v/>
      </c>
      <c r="AE731" s="124">
        <f>IFERROR(AD731/X731-1,"")</f>
        <v/>
      </c>
      <c r="AF731" s="217">
        <f>IF(LOWER(T731)="ILS",12,1)*X731/VLOOKUP($T731,CPC_USDConversion_xlTbl[[Currency2]:[Units/1 USD]],2,FALSE)</f>
        <v/>
      </c>
      <c r="AG731" s="217">
        <f>IF(LOWER(T731)="ILS",12,1)*AD731/VLOOKUP($T731,CPC_USDConversion_xlTbl[[Currency2]:[Units/1 USD]],2,FALSE)</f>
        <v/>
      </c>
      <c r="AH731" s="126">
        <f>AF731/VLOOKUP($S731,'CP$'!$B$5:$D$74,2,FALSE)</f>
        <v/>
      </c>
      <c r="AI731" s="126">
        <f>AG731/VLOOKUP($S731,'CP$'!$B$5:$D$74,2,FALSE)</f>
        <v/>
      </c>
      <c r="AJ731" s="52" t="n"/>
      <c r="AK731" s="127" t="inlineStr">
        <is>
          <t>Sales Variable</t>
        </is>
      </c>
      <c r="AL731" s="218" t="n"/>
      <c r="AM731" s="129" t="n"/>
      <c r="AN731" s="121" t="n"/>
      <c r="AO731" s="130" t="n"/>
      <c r="AP731" s="131">
        <f>IFERROR(AO731/AM731,"")</f>
        <v/>
      </c>
      <c r="AQ731" s="219">
        <f>AO731*CC731</f>
        <v/>
      </c>
      <c r="AR731" s="219" t="n"/>
      <c r="AS731" s="220">
        <f>AQ731-AR731</f>
        <v/>
      </c>
      <c r="AT731" s="217">
        <f>AS731/VLOOKUP($T731,'USD Converstion'!$C$7:$D$174,2,FALSE)</f>
        <v/>
      </c>
      <c r="AU731" s="52" t="n"/>
      <c r="AV731" s="221" t="n"/>
      <c r="AW731" s="222" t="n"/>
      <c r="AX731" s="222" t="n"/>
      <c r="AY731" s="223" t="n"/>
      <c r="AZ731" s="52" t="n"/>
      <c r="BA731" s="137" t="n"/>
      <c r="BB731" s="138" t="inlineStr">
        <is>
          <t xml:space="preserve"> </t>
        </is>
      </c>
      <c r="BC731" s="52" t="n"/>
      <c r="BD731" s="219" t="n"/>
      <c r="BE731" s="219" t="n"/>
      <c r="BF731" s="219" t="n"/>
      <c r="BG731" s="120">
        <f>BF731+BE731+BD731</f>
        <v/>
      </c>
      <c r="BH731" s="217">
        <f>IF(LOWER(T731)="ILS",12,1)*BG731/VLOOKUP($T731,CPC_USDConversion_xlTbl[[Currency2]:[Units/1 USD]],2,FALSE)</f>
        <v/>
      </c>
      <c r="BI731" s="224">
        <f>BH731/VLOOKUP($S731,'CP$'!$B$5:$D$74,2,FALSE)</f>
        <v/>
      </c>
      <c r="BJ731" s="140" t="n">
        <v>75000</v>
      </c>
      <c r="BK731" s="140" t="n">
        <v>120000</v>
      </c>
      <c r="BL731" s="141">
        <f>IFERROR(U731/X731,"")</f>
        <v/>
      </c>
      <c r="BM731" s="141">
        <f>IFERROR(V731/X731,"")</f>
        <v/>
      </c>
      <c r="BN731" s="141">
        <f>IFERROR(W731/X731,"")</f>
        <v/>
      </c>
      <c r="BO731" s="141">
        <f>IFERROR(AA731/AD731,"")</f>
        <v/>
      </c>
      <c r="BP731" s="141">
        <f>IFERROR(AB731/AD731,"")</f>
        <v/>
      </c>
      <c r="BQ731" s="141">
        <f>IFERROR(AC731/AD731,"")</f>
        <v/>
      </c>
      <c r="BR731" s="119" t="n"/>
      <c r="BS731" s="119" t="n"/>
      <c r="BT731" s="119" t="n"/>
      <c r="BU731" s="119" t="n"/>
      <c r="BV731" s="119" t="n"/>
      <c r="BW731" s="119" t="n"/>
      <c r="BX731" s="119" t="n"/>
      <c r="BY731" s="119" t="n"/>
      <c r="BZ731" s="119" t="inlineStr">
        <is>
          <t>Employee</t>
        </is>
      </c>
      <c r="CA731" s="142" t="inlineStr">
        <is>
          <t>S53P</t>
        </is>
      </c>
      <c r="CB731" s="131" t="n">
        <v>1</v>
      </c>
      <c r="CC731" s="143">
        <f>IF(P731&gt;1,1,P731)*CB731</f>
        <v/>
      </c>
      <c r="CD731" s="143" t="n"/>
      <c r="CE731" s="222" t="n"/>
      <c r="CF731" s="86" t="n"/>
      <c r="CG731" s="219" t="n">
        <v>92882.9268292683</v>
      </c>
      <c r="CH731" s="217">
        <f>IF(LOWER(T731)="ILS",12,1)*CG731/VLOOKUP($T731,CPC_USDConversion_xlTbl[[Currency2]:[Units/1 USD]],2,FALSE)</f>
        <v/>
      </c>
      <c r="CI731" s="225">
        <f>AF731</f>
        <v/>
      </c>
      <c r="CJ731" s="225">
        <f>IFERROR(CI731-CH731,"")</f>
        <v/>
      </c>
      <c r="CK731" s="140">
        <f>ROUND(AN731*CC731,-2)</f>
        <v/>
      </c>
      <c r="CL731" s="217">
        <f>CK731/VLOOKUP($T731,'USD Converstion'!$C$7:$D$174,2,FALSE)</f>
        <v/>
      </c>
      <c r="CM731" s="145">
        <f>IF(AD731&gt;X731,1,0)</f>
        <v/>
      </c>
      <c r="CN731" s="225">
        <f>IF(CM731&gt;0,AG731,0)</f>
        <v/>
      </c>
      <c r="CO731" s="225">
        <f>IF(CM731=0,0,AF731)</f>
        <v/>
      </c>
      <c r="CP731" s="146" t="n">
        <v>0</v>
      </c>
      <c r="CQ731" s="147" t="inlineStr">
        <is>
          <t>Regular</t>
        </is>
      </c>
      <c r="CR731" s="225">
        <f>AM731/VLOOKUP(T731,'USD Converstion'!$C$7:$D$174,2,FALSE)</f>
        <v/>
      </c>
      <c r="CS731" s="226">
        <f>AT731</f>
        <v/>
      </c>
      <c r="CT731" s="222" t="n">
        <v>0</v>
      </c>
      <c r="CU731" s="227" t="n"/>
      <c r="CV731" s="145">
        <f>IF(AX731&gt;0,1,0)</f>
        <v/>
      </c>
      <c r="CW731" s="145">
        <f>IF(AY731&gt;0,1,0)</f>
        <v/>
      </c>
      <c r="CX731" s="52" t="n">
        <v>0</v>
      </c>
      <c r="DM731">
        <f>IF(LOWER(T731)="ILS",12,1)*Y731/VLOOKUP($T731,CPC_USDConversion_xlTbl[[Currency2]:[Units/1 USD]],2,FALSE)</f>
        <v/>
      </c>
    </row>
    <row r="732">
      <c r="B732" s="113" t="n">
        <v>103943</v>
      </c>
      <c r="C732" s="113" t="n">
        <v>82172</v>
      </c>
      <c r="D732" s="113" t="n">
        <v>61876</v>
      </c>
      <c r="E732" s="114" t="inlineStr">
        <is>
          <t>Luca Borsetta</t>
        </is>
      </c>
      <c r="F732" s="152" t="inlineStr">
        <is>
          <t>Territory Account Manager</t>
        </is>
      </c>
      <c r="G732" s="113" t="inlineStr">
        <is>
          <t>Sales Italy</t>
        </is>
      </c>
      <c r="H732" s="113" t="inlineStr">
        <is>
          <t>Marco Urciuoli</t>
        </is>
      </c>
      <c r="I732" s="113" t="inlineStr">
        <is>
          <t>Roberto Pozzi</t>
        </is>
      </c>
      <c r="J732" s="114" t="inlineStr">
        <is>
          <t>Thorsten Freitag</t>
        </is>
      </c>
      <c r="K732" s="114" t="inlineStr">
        <is>
          <t>Bruno Darmon</t>
        </is>
      </c>
      <c r="L732" s="113" t="inlineStr">
        <is>
          <t>EMEA Sales</t>
        </is>
      </c>
      <c r="M732" s="115" t="n">
        <v>1</v>
      </c>
      <c r="N732" s="151">
        <f>LEFT(CA732,3)</f>
        <v/>
      </c>
      <c r="O732" s="216" t="n">
        <v>43709</v>
      </c>
      <c r="P732" s="118">
        <f>($D$5-O732)/365</f>
        <v/>
      </c>
      <c r="Q732" s="119">
        <f>Q732</f>
        <v/>
      </c>
      <c r="R732" s="52" t="n"/>
      <c r="S732" s="120" t="inlineStr">
        <is>
          <t>Italy</t>
        </is>
      </c>
      <c r="T732" s="120" t="inlineStr">
        <is>
          <t>EUR</t>
        </is>
      </c>
      <c r="U732" s="120" t="n">
        <v>72000</v>
      </c>
      <c r="V732" s="120" t="n">
        <v>30300</v>
      </c>
      <c r="W732" s="120" t="n"/>
      <c r="X732" s="120">
        <f>W732+V732+U732</f>
        <v/>
      </c>
      <c r="Y732" s="121" t="n"/>
      <c r="Z732" s="121" t="n"/>
      <c r="AA732" s="122" t="n"/>
      <c r="AB732" s="122" t="n"/>
      <c r="AC732" s="122" t="n"/>
      <c r="AD732" s="123">
        <f>AC732+AB732+AA732</f>
        <v/>
      </c>
      <c r="AE732" s="124">
        <f>IFERROR(AD732/X732-1,"")</f>
        <v/>
      </c>
      <c r="AF732" s="217">
        <f>IF(LOWER(T732)="ILS",12,1)*X732/VLOOKUP($T732,CPC_USDConversion_xlTbl[[Currency2]:[Units/1 USD]],2,FALSE)</f>
        <v/>
      </c>
      <c r="AG732" s="217">
        <f>IF(LOWER(T732)="ILS",12,1)*AD732/VLOOKUP($T732,CPC_USDConversion_xlTbl[[Currency2]:[Units/1 USD]],2,FALSE)</f>
        <v/>
      </c>
      <c r="AH732" s="126">
        <f>AF732/VLOOKUP($S732,'CP$'!$B$5:$D$74,2,FALSE)</f>
        <v/>
      </c>
      <c r="AI732" s="126">
        <f>AG732/VLOOKUP($S732,'CP$'!$B$5:$D$74,2,FALSE)</f>
        <v/>
      </c>
      <c r="AJ732" s="52" t="n"/>
      <c r="AK732" s="127" t="inlineStr">
        <is>
          <t>Sales Variable</t>
        </is>
      </c>
      <c r="AL732" s="218" t="n"/>
      <c r="AM732" s="129" t="n"/>
      <c r="AN732" s="121" t="n"/>
      <c r="AO732" s="130" t="n"/>
      <c r="AP732" s="131">
        <f>IFERROR(AO732/AM732,"")</f>
        <v/>
      </c>
      <c r="AQ732" s="219">
        <f>AO732*CC732</f>
        <v/>
      </c>
      <c r="AR732" s="219" t="n"/>
      <c r="AS732" s="220">
        <f>AQ732-AR732</f>
        <v/>
      </c>
      <c r="AT732" s="217">
        <f>AS732/VLOOKUP($T732,'USD Converstion'!$C$7:$D$174,2,FALSE)</f>
        <v/>
      </c>
      <c r="AU732" s="52" t="n"/>
      <c r="AV732" s="221" t="n"/>
      <c r="AW732" s="222" t="n"/>
      <c r="AX732" s="222" t="n"/>
      <c r="AY732" s="223" t="n"/>
      <c r="AZ732" s="52" t="n"/>
      <c r="BA732" s="137" t="n"/>
      <c r="BB732" s="138" t="inlineStr">
        <is>
          <t xml:space="preserve"> </t>
        </is>
      </c>
      <c r="BC732" s="52" t="n"/>
      <c r="BD732" s="219" t="n">
        <v>50000</v>
      </c>
      <c r="BE732" s="219" t="n">
        <v>33000</v>
      </c>
      <c r="BF732" s="219" t="n"/>
      <c r="BG732" s="120">
        <f>BF732+BE732+BD732</f>
        <v/>
      </c>
      <c r="BH732" s="217">
        <f>IF(LOWER(T732)="ILS",12,1)*BG732/VLOOKUP($T732,CPC_USDConversion_xlTbl[[Currency2]:[Units/1 USD]],2,FALSE)</f>
        <v/>
      </c>
      <c r="BI732" s="224">
        <f>BH732/VLOOKUP($S732,'CP$'!$B$5:$D$74,2,FALSE)</f>
        <v/>
      </c>
      <c r="BJ732" s="140" t="n">
        <v>75000</v>
      </c>
      <c r="BK732" s="140" t="n">
        <v>120000</v>
      </c>
      <c r="BL732" s="141">
        <f>IFERROR(U732/X732,"")</f>
        <v/>
      </c>
      <c r="BM732" s="141">
        <f>IFERROR(V732/X732,"")</f>
        <v/>
      </c>
      <c r="BN732" s="141">
        <f>IFERROR(W732/X732,"")</f>
        <v/>
      </c>
      <c r="BO732" s="141">
        <f>IFERROR(AA732/AD732,"")</f>
        <v/>
      </c>
      <c r="BP732" s="141">
        <f>IFERROR(AB732/AD732,"")</f>
        <v/>
      </c>
      <c r="BQ732" s="141">
        <f>IFERROR(AC732/AD732,"")</f>
        <v/>
      </c>
      <c r="BR732" s="119" t="n"/>
      <c r="BS732" s="119" t="n">
        <v>3</v>
      </c>
      <c r="BT732" s="119" t="n">
        <v>3</v>
      </c>
      <c r="BU732" s="119" t="n"/>
      <c r="BV732" s="119" t="n"/>
      <c r="BW732" s="119" t="n"/>
      <c r="BX732" s="119" t="n"/>
      <c r="BY732" s="119" t="n"/>
      <c r="BZ732" s="119" t="inlineStr">
        <is>
          <t>Employee</t>
        </is>
      </c>
      <c r="CA732" s="142" t="inlineStr">
        <is>
          <t>S53P</t>
        </is>
      </c>
      <c r="CB732" s="131" t="n">
        <v>1</v>
      </c>
      <c r="CC732" s="143">
        <f>IF(P732&gt;1,1,P732)*CB732</f>
        <v/>
      </c>
      <c r="CD732" s="143" t="n"/>
      <c r="CE732" s="222" t="n"/>
      <c r="CF732" s="86" t="n"/>
      <c r="CG732" s="219" t="n">
        <v>81175.60975609756</v>
      </c>
      <c r="CH732" s="217">
        <f>IF(LOWER(T732)="ILS",12,1)*CG732/VLOOKUP($T732,CPC_USDConversion_xlTbl[[Currency2]:[Units/1 USD]],2,FALSE)</f>
        <v/>
      </c>
      <c r="CI732" s="225">
        <f>AF732</f>
        <v/>
      </c>
      <c r="CJ732" s="225">
        <f>IFERROR(CI732-CH732,"")</f>
        <v/>
      </c>
      <c r="CK732" s="140">
        <f>ROUND(AN732*CC732,-2)</f>
        <v/>
      </c>
      <c r="CL732" s="217">
        <f>CK732/VLOOKUP($T732,'USD Converstion'!$C$7:$D$174,2,FALSE)</f>
        <v/>
      </c>
      <c r="CM732" s="145">
        <f>IF(AD732&gt;X732,1,0)</f>
        <v/>
      </c>
      <c r="CN732" s="225">
        <f>IF(CM732&gt;0,AG732,0)</f>
        <v/>
      </c>
      <c r="CO732" s="225">
        <f>IF(CM732=0,0,AF732)</f>
        <v/>
      </c>
      <c r="CP732" s="146" t="n">
        <v>0</v>
      </c>
      <c r="CQ732" s="147" t="inlineStr">
        <is>
          <t>Regular</t>
        </is>
      </c>
      <c r="CR732" s="225">
        <f>AM732/VLOOKUP(T732,'USD Converstion'!$C$7:$D$174,2,FALSE)</f>
        <v/>
      </c>
      <c r="CS732" s="226">
        <f>AT732</f>
        <v/>
      </c>
      <c r="CT732" s="222" t="n">
        <v>0</v>
      </c>
      <c r="CU732" s="227" t="n"/>
      <c r="CV732" s="145">
        <f>IF(AX732&gt;0,1,0)</f>
        <v/>
      </c>
      <c r="CW732" s="145">
        <f>IF(AY732&gt;0,1,0)</f>
        <v/>
      </c>
      <c r="CX732" s="52" t="n">
        <v>0</v>
      </c>
      <c r="DM732">
        <f>IF(LOWER(T732)="ILS",12,1)*Y732/VLOOKUP($T732,CPC_USDConversion_xlTbl[[Currency2]:[Units/1 USD]],2,FALSE)</f>
        <v/>
      </c>
    </row>
    <row r="733">
      <c r="B733" s="113" t="n">
        <v>120921</v>
      </c>
      <c r="C733" s="113" t="n">
        <v>91388</v>
      </c>
      <c r="D733" s="113" t="n">
        <v>74722</v>
      </c>
      <c r="E733" s="114" t="inlineStr">
        <is>
          <t>Luca Prestifilippo</t>
        </is>
      </c>
      <c r="F733" s="152" t="inlineStr">
        <is>
          <t>Enterprise Account Manager</t>
        </is>
      </c>
      <c r="G733" s="113" t="inlineStr">
        <is>
          <t>Sales Italy</t>
        </is>
      </c>
      <c r="H733" s="113" t="inlineStr">
        <is>
          <t>Marco Urciuoli</t>
        </is>
      </c>
      <c r="I733" s="113" t="inlineStr">
        <is>
          <t>Roberto Pozzi</t>
        </is>
      </c>
      <c r="J733" s="114" t="inlineStr">
        <is>
          <t>Thorsten Freitag</t>
        </is>
      </c>
      <c r="K733" s="114" t="inlineStr">
        <is>
          <t>Bruno Darmon</t>
        </is>
      </c>
      <c r="L733" s="113" t="inlineStr">
        <is>
          <t>EMEA Sales</t>
        </is>
      </c>
      <c r="M733" s="115" t="n">
        <v>1</v>
      </c>
      <c r="N733" s="151">
        <f>LEFT(CA733,3)</f>
        <v/>
      </c>
      <c r="O733" s="216" t="n">
        <v>43213</v>
      </c>
      <c r="P733" s="118">
        <f>($D$5-O733)/365</f>
        <v/>
      </c>
      <c r="Q733" s="119">
        <f>Q733</f>
        <v/>
      </c>
      <c r="R733" s="52" t="n"/>
      <c r="S733" s="120" t="inlineStr">
        <is>
          <t>Italy</t>
        </is>
      </c>
      <c r="T733" s="120" t="inlineStr">
        <is>
          <t>EUR</t>
        </is>
      </c>
      <c r="U733" s="120" t="n">
        <v>101000</v>
      </c>
      <c r="V733" s="120" t="n">
        <v>44572.72727272727</v>
      </c>
      <c r="W733" s="120" t="n"/>
      <c r="X733" s="120">
        <f>W733+V733+U733</f>
        <v/>
      </c>
      <c r="Y733" s="121" t="n"/>
      <c r="Z733" s="121" t="n"/>
      <c r="AA733" s="122" t="n"/>
      <c r="AB733" s="122" t="n"/>
      <c r="AC733" s="122" t="n"/>
      <c r="AD733" s="123">
        <f>AC733+AB733+AA733</f>
        <v/>
      </c>
      <c r="AE733" s="124">
        <f>IFERROR(AD733/X733-1,"")</f>
        <v/>
      </c>
      <c r="AF733" s="217">
        <f>IF(LOWER(T733)="ILS",12,1)*X733/VLOOKUP($T733,CPC_USDConversion_xlTbl[[Currency2]:[Units/1 USD]],2,FALSE)</f>
        <v/>
      </c>
      <c r="AG733" s="217">
        <f>IF(LOWER(T733)="ILS",12,1)*AD733/VLOOKUP($T733,CPC_USDConversion_xlTbl[[Currency2]:[Units/1 USD]],2,FALSE)</f>
        <v/>
      </c>
      <c r="AH733" s="126">
        <f>AF733/VLOOKUP($S733,'CP$'!$B$5:$D$74,2,FALSE)</f>
        <v/>
      </c>
      <c r="AI733" s="126">
        <f>AG733/VLOOKUP($S733,'CP$'!$B$5:$D$74,2,FALSE)</f>
        <v/>
      </c>
      <c r="AJ733" s="52" t="n"/>
      <c r="AK733" s="127" t="inlineStr">
        <is>
          <t>Sales Variable</t>
        </is>
      </c>
      <c r="AL733" s="218" t="n"/>
      <c r="AM733" s="129" t="n"/>
      <c r="AN733" s="121" t="n"/>
      <c r="AO733" s="130" t="n"/>
      <c r="AP733" s="131">
        <f>IFERROR(AO733/AM733,"")</f>
        <v/>
      </c>
      <c r="AQ733" s="219">
        <f>AO733*CC733</f>
        <v/>
      </c>
      <c r="AR733" s="219" t="n"/>
      <c r="AS733" s="220">
        <f>AQ733-AR733</f>
        <v/>
      </c>
      <c r="AT733" s="217">
        <f>AS733/VLOOKUP($T733,'USD Converstion'!$C$7:$D$174,2,FALSE)</f>
        <v/>
      </c>
      <c r="AU733" s="52" t="n"/>
      <c r="AV733" s="221" t="n">
        <v>43957</v>
      </c>
      <c r="AW733" s="222" t="n">
        <v>29231.10679611651</v>
      </c>
      <c r="AX733" s="222" t="n"/>
      <c r="AY733" s="223" t="n"/>
      <c r="AZ733" s="52" t="n"/>
      <c r="BA733" s="137" t="n"/>
      <c r="BB733" s="138" t="inlineStr">
        <is>
          <t xml:space="preserve"> </t>
        </is>
      </c>
      <c r="BC733" s="52" t="n"/>
      <c r="BD733" s="219" t="n">
        <v>69000</v>
      </c>
      <c r="BE733" s="219" t="n">
        <v>46000</v>
      </c>
      <c r="BF733" s="219" t="n"/>
      <c r="BG733" s="120">
        <f>BF733+BE733+BD733</f>
        <v/>
      </c>
      <c r="BH733" s="217">
        <f>IF(LOWER(T733)="ILS",12,1)*BG733/VLOOKUP($T733,CPC_USDConversion_xlTbl[[Currency2]:[Units/1 USD]],2,FALSE)</f>
        <v/>
      </c>
      <c r="BI733" s="224">
        <f>BH733/VLOOKUP($S733,'CP$'!$B$5:$D$74,2,FALSE)</f>
        <v/>
      </c>
      <c r="BJ733" s="140" t="n">
        <v>75000</v>
      </c>
      <c r="BK733" s="140" t="n">
        <v>120000</v>
      </c>
      <c r="BL733" s="141">
        <f>IFERROR(U733/X733,"")</f>
        <v/>
      </c>
      <c r="BM733" s="141">
        <f>IFERROR(V733/X733,"")</f>
        <v/>
      </c>
      <c r="BN733" s="141">
        <f>IFERROR(W733/X733,"")</f>
        <v/>
      </c>
      <c r="BO733" s="141">
        <f>IFERROR(AA733/AD733,"")</f>
        <v/>
      </c>
      <c r="BP733" s="141">
        <f>IFERROR(AB733/AD733,"")</f>
        <v/>
      </c>
      <c r="BQ733" s="141">
        <f>IFERROR(AC733/AD733,"")</f>
        <v/>
      </c>
      <c r="BR733" s="119" t="n">
        <v>3</v>
      </c>
      <c r="BS733" s="119" t="n">
        <v>4</v>
      </c>
      <c r="BT733" s="119" t="n">
        <v>3</v>
      </c>
      <c r="BU733" s="119" t="n"/>
      <c r="BV733" s="119" t="n"/>
      <c r="BW733" s="119" t="n"/>
      <c r="BX733" s="119" t="n"/>
      <c r="BY733" s="119" t="n"/>
      <c r="BZ733" s="119" t="inlineStr">
        <is>
          <t>Employee</t>
        </is>
      </c>
      <c r="CA733" s="142" t="inlineStr">
        <is>
          <t>S53P</t>
        </is>
      </c>
      <c r="CB733" s="131" t="n">
        <v>1</v>
      </c>
      <c r="CC733" s="143">
        <f>IF(P733&gt;1,1,P733)*CB733</f>
        <v/>
      </c>
      <c r="CD733" s="143" t="n"/>
      <c r="CE733" s="222" t="n">
        <v>46092.2</v>
      </c>
      <c r="CF733" s="86" t="n"/>
      <c r="CG733" s="219" t="n">
        <v>119126.8292682927</v>
      </c>
      <c r="CH733" s="217">
        <f>IF(LOWER(T733)="ILS",12,1)*CG733/VLOOKUP($T733,CPC_USDConversion_xlTbl[[Currency2]:[Units/1 USD]],2,FALSE)</f>
        <v/>
      </c>
      <c r="CI733" s="225">
        <f>AF733</f>
        <v/>
      </c>
      <c r="CJ733" s="225">
        <f>IFERROR(CI733-CH733,"")</f>
        <v/>
      </c>
      <c r="CK733" s="140">
        <f>ROUND(AN733*CC733,-2)</f>
        <v/>
      </c>
      <c r="CL733" s="217">
        <f>CK733/VLOOKUP($T733,'USD Converstion'!$C$7:$D$174,2,FALSE)</f>
        <v/>
      </c>
      <c r="CM733" s="145">
        <f>IF(AD733&gt;X733,1,0)</f>
        <v/>
      </c>
      <c r="CN733" s="225">
        <f>IF(CM733&gt;0,AG733,0)</f>
        <v/>
      </c>
      <c r="CO733" s="225">
        <f>IF(CM733=0,0,AF733)</f>
        <v/>
      </c>
      <c r="CP733" s="146" t="n">
        <v>0</v>
      </c>
      <c r="CQ733" s="147" t="inlineStr">
        <is>
          <t>Regular</t>
        </is>
      </c>
      <c r="CR733" s="225">
        <f>AM733/VLOOKUP(T733,'USD Converstion'!$C$7:$D$174,2,FALSE)</f>
        <v/>
      </c>
      <c r="CS733" s="226">
        <f>AT733</f>
        <v/>
      </c>
      <c r="CT733" s="222" t="n">
        <v>0</v>
      </c>
      <c r="CU733" s="227" t="n"/>
      <c r="CV733" s="145">
        <f>IF(AX733&gt;0,1,0)</f>
        <v/>
      </c>
      <c r="CW733" s="145">
        <f>IF(AY733&gt;0,1,0)</f>
        <v/>
      </c>
      <c r="CX733" s="52" t="n">
        <v>0</v>
      </c>
      <c r="DM733">
        <f>IF(LOWER(T733)="ILS",12,1)*Y733/VLOOKUP($T733,CPC_USDConversion_xlTbl[[Currency2]:[Units/1 USD]],2,FALSE)</f>
        <v/>
      </c>
    </row>
    <row r="734">
      <c r="B734" s="113" t="n">
        <v>129537</v>
      </c>
      <c r="C734" s="113" t="n">
        <v>43929</v>
      </c>
      <c r="D734" s="113" t="n"/>
      <c r="E734" s="114" t="inlineStr">
        <is>
          <t>Maria Jose Velez Tellez</t>
        </is>
      </c>
      <c r="F734" s="152" t="inlineStr">
        <is>
          <t>Territory Account Manager</t>
        </is>
      </c>
      <c r="G734" s="113" t="inlineStr">
        <is>
          <t>Iberia</t>
        </is>
      </c>
      <c r="H734" s="113" t="inlineStr">
        <is>
          <t>Mario Garcia</t>
        </is>
      </c>
      <c r="I734" s="113" t="inlineStr">
        <is>
          <t>Roberto Pozzi</t>
        </is>
      </c>
      <c r="J734" s="114" t="inlineStr">
        <is>
          <t>Thorsten Freitag</t>
        </is>
      </c>
      <c r="K734" s="114" t="inlineStr">
        <is>
          <t>Bruno Darmon</t>
        </is>
      </c>
      <c r="L734" s="113" t="inlineStr">
        <is>
          <t>EMEA Sales</t>
        </is>
      </c>
      <c r="M734" s="115" t="n">
        <v>1</v>
      </c>
      <c r="N734" s="151">
        <f>LEFT(CA734,3)</f>
        <v/>
      </c>
      <c r="O734" s="216" t="n">
        <v>39546</v>
      </c>
      <c r="P734" s="118">
        <f>($D$5-O734)/365</f>
        <v/>
      </c>
      <c r="Q734" s="119">
        <f>Q734</f>
        <v/>
      </c>
      <c r="R734" s="52" t="n"/>
      <c r="S734" s="120" t="inlineStr">
        <is>
          <t>Spain</t>
        </is>
      </c>
      <c r="T734" s="120" t="inlineStr">
        <is>
          <t>EUR</t>
        </is>
      </c>
      <c r="U734" s="120" t="n">
        <v>52000</v>
      </c>
      <c r="V734" s="120" t="n">
        <v>8027.272727272727</v>
      </c>
      <c r="W734" s="120" t="n"/>
      <c r="X734" s="120">
        <f>W734+V734+U734</f>
        <v/>
      </c>
      <c r="Y734" s="121" t="n"/>
      <c r="Z734" s="121" t="n"/>
      <c r="AA734" s="122" t="n"/>
      <c r="AB734" s="122" t="n"/>
      <c r="AC734" s="122" t="n"/>
      <c r="AD734" s="123">
        <f>AC734+AB734+AA734</f>
        <v/>
      </c>
      <c r="AE734" s="124">
        <f>IFERROR(AD734/X734-1,"")</f>
        <v/>
      </c>
      <c r="AF734" s="217">
        <f>IF(LOWER(T734)="ILS",12,1)*X734/VLOOKUP($T734,CPC_USDConversion_xlTbl[[Currency2]:[Units/1 USD]],2,FALSE)</f>
        <v/>
      </c>
      <c r="AG734" s="217">
        <f>IF(LOWER(T734)="ILS",12,1)*AD734/VLOOKUP($T734,CPC_USDConversion_xlTbl[[Currency2]:[Units/1 USD]],2,FALSE)</f>
        <v/>
      </c>
      <c r="AH734" s="126">
        <f>AF734/VLOOKUP($S734,'CP$'!$B$5:$D$74,2,FALSE)</f>
        <v/>
      </c>
      <c r="AI734" s="126">
        <f>AG734/VLOOKUP($S734,'CP$'!$B$5:$D$74,2,FALSE)</f>
        <v/>
      </c>
      <c r="AJ734" s="52" t="n"/>
      <c r="AK734" s="127" t="inlineStr">
        <is>
          <t>Sales Variable</t>
        </is>
      </c>
      <c r="AL734" s="218" t="n"/>
      <c r="AM734" s="129" t="n"/>
      <c r="AN734" s="121" t="n"/>
      <c r="AO734" s="130" t="n"/>
      <c r="AP734" s="131">
        <f>IFERROR(AO734/AM734,"")</f>
        <v/>
      </c>
      <c r="AQ734" s="219">
        <f>AO734*CC734</f>
        <v/>
      </c>
      <c r="AR734" s="219" t="n"/>
      <c r="AS734" s="220">
        <f>AQ734-AR734</f>
        <v/>
      </c>
      <c r="AT734" s="217">
        <f>AS734/VLOOKUP($T734,'USD Converstion'!$C$7:$D$174,2,FALSE)</f>
        <v/>
      </c>
      <c r="AU734" s="52" t="n"/>
      <c r="AV734" s="221" t="n">
        <v>43223</v>
      </c>
      <c r="AW734" s="222" t="n">
        <v>7879.126213592232</v>
      </c>
      <c r="AX734" s="222" t="n"/>
      <c r="AY734" s="223" t="n"/>
      <c r="AZ734" s="52" t="n"/>
      <c r="BA734" s="137" t="inlineStr">
        <is>
          <t>January, 2021- Title change from Channel Manager to Territory Account Manager</t>
        </is>
      </c>
      <c r="BB734" s="138" t="inlineStr">
        <is>
          <t xml:space="preserve"> </t>
        </is>
      </c>
      <c r="BC734" s="52" t="n"/>
      <c r="BD734" s="219" t="n">
        <v>34000</v>
      </c>
      <c r="BE734" s="219" t="n">
        <v>8500</v>
      </c>
      <c r="BF734" s="219" t="n"/>
      <c r="BG734" s="120">
        <f>BF734+BE734+BD734</f>
        <v/>
      </c>
      <c r="BH734" s="217">
        <f>IF(LOWER(T734)="ILS",12,1)*BG734/VLOOKUP($T734,CPC_USDConversion_xlTbl[[Currency2]:[Units/1 USD]],2,FALSE)</f>
        <v/>
      </c>
      <c r="BI734" s="224">
        <f>BH734/VLOOKUP($S734,'CP$'!$B$5:$D$74,2,FALSE)</f>
        <v/>
      </c>
      <c r="BJ734" s="140" t="n">
        <v>60000</v>
      </c>
      <c r="BK734" s="140" t="n">
        <v>95000</v>
      </c>
      <c r="BL734" s="141">
        <f>IFERROR(U734/X734,"")</f>
        <v/>
      </c>
      <c r="BM734" s="141">
        <f>IFERROR(V734/X734,"")</f>
        <v/>
      </c>
      <c r="BN734" s="141">
        <f>IFERROR(W734/X734,"")</f>
        <v/>
      </c>
      <c r="BO734" s="141">
        <f>IFERROR(AA734/AD734,"")</f>
        <v/>
      </c>
      <c r="BP734" s="141">
        <f>IFERROR(AB734/AD734,"")</f>
        <v/>
      </c>
      <c r="BQ734" s="141">
        <f>IFERROR(AC734/AD734,"")</f>
        <v/>
      </c>
      <c r="BR734" s="119" t="n">
        <v>2</v>
      </c>
      <c r="BS734" s="119" t="n">
        <v>2</v>
      </c>
      <c r="BT734" s="119" t="n">
        <v>3</v>
      </c>
      <c r="BU734" s="119" t="n"/>
      <c r="BV734" s="119" t="n"/>
      <c r="BW734" s="119" t="n"/>
      <c r="BX734" s="119" t="n"/>
      <c r="BY734" s="119" t="n"/>
      <c r="BZ734" s="119" t="inlineStr">
        <is>
          <t>Employee</t>
        </is>
      </c>
      <c r="CA734" s="142" t="inlineStr">
        <is>
          <t>S51P</t>
        </is>
      </c>
      <c r="CB734" s="131" t="n">
        <v>1</v>
      </c>
      <c r="CC734" s="143">
        <f>IF(P734&gt;1,1,P734)*CB734</f>
        <v/>
      </c>
      <c r="CD734" s="143" t="n"/>
      <c r="CE734" s="222" t="n">
        <v>4788.8</v>
      </c>
      <c r="CF734" s="86" t="n"/>
      <c r="CG734" s="219" t="n">
        <v>41663.41463414634</v>
      </c>
      <c r="CH734" s="217">
        <f>IF(LOWER(T734)="ILS",12,1)*CG734/VLOOKUP($T734,CPC_USDConversion_xlTbl[[Currency2]:[Units/1 USD]],2,FALSE)</f>
        <v/>
      </c>
      <c r="CI734" s="225">
        <f>AF734</f>
        <v/>
      </c>
      <c r="CJ734" s="225">
        <f>IFERROR(CI734-CH734,"")</f>
        <v/>
      </c>
      <c r="CK734" s="140">
        <f>ROUND(AN734*CC734,-2)</f>
        <v/>
      </c>
      <c r="CL734" s="217">
        <f>CK734/VLOOKUP($T734,'USD Converstion'!$C$7:$D$174,2,FALSE)</f>
        <v/>
      </c>
      <c r="CM734" s="145">
        <f>IF(AD734&gt;X734,1,0)</f>
        <v/>
      </c>
      <c r="CN734" s="225">
        <f>IF(CM734&gt;0,AG734,0)</f>
        <v/>
      </c>
      <c r="CO734" s="225">
        <f>IF(CM734=0,0,AF734)</f>
        <v/>
      </c>
      <c r="CP734" s="146" t="n">
        <v>0</v>
      </c>
      <c r="CQ734" s="147" t="inlineStr">
        <is>
          <t>Regular</t>
        </is>
      </c>
      <c r="CR734" s="225">
        <f>AM734/VLOOKUP(T734,'USD Converstion'!$C$7:$D$174,2,FALSE)</f>
        <v/>
      </c>
      <c r="CS734" s="226">
        <f>AT734</f>
        <v/>
      </c>
      <c r="CT734" s="222" t="n">
        <v>0</v>
      </c>
      <c r="CU734" s="227" t="n"/>
      <c r="CV734" s="145">
        <f>IF(AX734&gt;0,1,0)</f>
        <v/>
      </c>
      <c r="CW734" s="145">
        <f>IF(AY734&gt;0,1,0)</f>
        <v/>
      </c>
      <c r="CX734" s="52" t="n">
        <v>0</v>
      </c>
      <c r="DM734">
        <f>IF(LOWER(T734)="ILS",12,1)*Y734/VLOOKUP($T734,CPC_USDConversion_xlTbl[[Currency2]:[Units/1 USD]],2,FALSE)</f>
        <v/>
      </c>
    </row>
    <row r="735">
      <c r="B735" s="113" t="n">
        <v>129111</v>
      </c>
      <c r="C735" s="113" t="n">
        <v>106967</v>
      </c>
      <c r="D735" s="113" t="n">
        <v>124221</v>
      </c>
      <c r="E735" s="114" t="inlineStr">
        <is>
          <t>Maxime Patou</t>
        </is>
      </c>
      <c r="F735" s="152" t="inlineStr">
        <is>
          <t>Major Account Manager</t>
        </is>
      </c>
      <c r="G735" s="113" t="inlineStr">
        <is>
          <t>Sales, France</t>
        </is>
      </c>
      <c r="H735" s="113" t="inlineStr">
        <is>
          <t>Michael Techer</t>
        </is>
      </c>
      <c r="I735" s="113" t="inlineStr">
        <is>
          <t>Roberto Pozzi</t>
        </is>
      </c>
      <c r="J735" s="114" t="inlineStr">
        <is>
          <t>Thorsten Freitag</t>
        </is>
      </c>
      <c r="K735" s="114" t="inlineStr">
        <is>
          <t>Bruno Darmon</t>
        </is>
      </c>
      <c r="L735" s="113" t="inlineStr">
        <is>
          <t>EMEA Sales</t>
        </is>
      </c>
      <c r="M735" s="115" t="n">
        <v>1</v>
      </c>
      <c r="N735" s="151">
        <f>LEFT(CA735,3)</f>
        <v/>
      </c>
      <c r="O735" s="216" t="n">
        <v>43052</v>
      </c>
      <c r="P735" s="118">
        <f>($D$5-O735)/365</f>
        <v/>
      </c>
      <c r="Q735" s="119">
        <f>Q735</f>
        <v/>
      </c>
      <c r="R735" s="52" t="n"/>
      <c r="S735" s="120" t="inlineStr">
        <is>
          <t>France</t>
        </is>
      </c>
      <c r="T735" s="120" t="inlineStr">
        <is>
          <t>EUR</t>
        </is>
      </c>
      <c r="U735" s="120" t="n">
        <v>102500</v>
      </c>
      <c r="V735" s="120" t="n">
        <v>45390.90909090909</v>
      </c>
      <c r="W735" s="120" t="n"/>
      <c r="X735" s="120">
        <f>W735+V735+U735</f>
        <v/>
      </c>
      <c r="Y735" s="121" t="n"/>
      <c r="Z735" s="121" t="n"/>
      <c r="AA735" s="122" t="n"/>
      <c r="AB735" s="122" t="n"/>
      <c r="AC735" s="122" t="n"/>
      <c r="AD735" s="123">
        <f>AC735+AB735+AA735</f>
        <v/>
      </c>
      <c r="AE735" s="124">
        <f>IFERROR(AD735/X735-1,"")</f>
        <v/>
      </c>
      <c r="AF735" s="217">
        <f>IF(LOWER(T735)="ILS",12,1)*X735/VLOOKUP($T735,CPC_USDConversion_xlTbl[[Currency2]:[Units/1 USD]],2,FALSE)</f>
        <v/>
      </c>
      <c r="AG735" s="217">
        <f>IF(LOWER(T735)="ILS",12,1)*AD735/VLOOKUP($T735,CPC_USDConversion_xlTbl[[Currency2]:[Units/1 USD]],2,FALSE)</f>
        <v/>
      </c>
      <c r="AH735" s="126">
        <f>AF735/VLOOKUP($S735,'CP$'!$B$5:$D$74,2,FALSE)</f>
        <v/>
      </c>
      <c r="AI735" s="126">
        <f>AG735/VLOOKUP($S735,'CP$'!$B$5:$D$74,2,FALSE)</f>
        <v/>
      </c>
      <c r="AJ735" s="52" t="n"/>
      <c r="AK735" s="127" t="inlineStr">
        <is>
          <t>Sales Variable</t>
        </is>
      </c>
      <c r="AL735" s="218" t="n"/>
      <c r="AM735" s="129" t="n"/>
      <c r="AN735" s="121" t="n"/>
      <c r="AO735" s="130" t="n"/>
      <c r="AP735" s="131">
        <f>IFERROR(AO735/AM735,"")</f>
        <v/>
      </c>
      <c r="AQ735" s="219">
        <f>AO735*CC735</f>
        <v/>
      </c>
      <c r="AR735" s="219" t="n"/>
      <c r="AS735" s="220">
        <f>AQ735-AR735</f>
        <v/>
      </c>
      <c r="AT735" s="217">
        <f>AS735/VLOOKUP($T735,'USD Converstion'!$C$7:$D$174,2,FALSE)</f>
        <v/>
      </c>
      <c r="AU735" s="52" t="n"/>
      <c r="AV735" s="221" t="n"/>
      <c r="AW735" s="222" t="n"/>
      <c r="AX735" s="222" t="n"/>
      <c r="AY735" s="223" t="n"/>
      <c r="AZ735" s="52" t="n"/>
      <c r="BA735" s="137" t="n"/>
      <c r="BB735" s="138" t="inlineStr">
        <is>
          <t xml:space="preserve"> </t>
        </is>
      </c>
      <c r="BC735" s="52" t="n"/>
      <c r="BD735" s="219" t="n">
        <v>72000</v>
      </c>
      <c r="BE735" s="219" t="n">
        <v>48000</v>
      </c>
      <c r="BF735" s="219" t="n"/>
      <c r="BG735" s="120">
        <f>BF735+BE735+BD735</f>
        <v/>
      </c>
      <c r="BH735" s="217">
        <f>IF(LOWER(T735)="ILS",12,1)*BG735/VLOOKUP($T735,CPC_USDConversion_xlTbl[[Currency2]:[Units/1 USD]],2,FALSE)</f>
        <v/>
      </c>
      <c r="BI735" s="224">
        <f>BH735/VLOOKUP($S735,'CP$'!$B$5:$D$74,2,FALSE)</f>
        <v/>
      </c>
      <c r="BJ735" s="140" t="n">
        <v>110000</v>
      </c>
      <c r="BK735" s="140" t="n">
        <v>170000</v>
      </c>
      <c r="BL735" s="141">
        <f>IFERROR(U735/X735,"")</f>
        <v/>
      </c>
      <c r="BM735" s="141">
        <f>IFERROR(V735/X735,"")</f>
        <v/>
      </c>
      <c r="BN735" s="141">
        <f>IFERROR(W735/X735,"")</f>
        <v/>
      </c>
      <c r="BO735" s="141">
        <f>IFERROR(AA735/AD735,"")</f>
        <v/>
      </c>
      <c r="BP735" s="141">
        <f>IFERROR(AB735/AD735,"")</f>
        <v/>
      </c>
      <c r="BQ735" s="141">
        <f>IFERROR(AC735/AD735,"")</f>
        <v/>
      </c>
      <c r="BR735" s="119" t="n">
        <v>3</v>
      </c>
      <c r="BS735" s="119" t="n">
        <v>3</v>
      </c>
      <c r="BT735" s="119" t="n">
        <v>3</v>
      </c>
      <c r="BU735" s="119" t="n"/>
      <c r="BV735" s="119" t="n"/>
      <c r="BW735" s="119" t="n"/>
      <c r="BX735" s="119" t="n"/>
      <c r="BY735" s="119" t="n"/>
      <c r="BZ735" s="119" t="inlineStr">
        <is>
          <t>Employee</t>
        </is>
      </c>
      <c r="CA735" s="142" t="inlineStr">
        <is>
          <t>S43P</t>
        </is>
      </c>
      <c r="CB735" s="131" t="n">
        <v>1</v>
      </c>
      <c r="CC735" s="143">
        <f>IF(P735&gt;1,1,P735)*CB735</f>
        <v/>
      </c>
      <c r="CD735" s="143" t="n"/>
      <c r="CE735" s="222" t="n"/>
      <c r="CF735" s="86" t="n"/>
      <c r="CG735" s="219" t="n">
        <v>121175.6097560976</v>
      </c>
      <c r="CH735" s="217">
        <f>IF(LOWER(T735)="ILS",12,1)*CG735/VLOOKUP($T735,CPC_USDConversion_xlTbl[[Currency2]:[Units/1 USD]],2,FALSE)</f>
        <v/>
      </c>
      <c r="CI735" s="225">
        <f>AF735</f>
        <v/>
      </c>
      <c r="CJ735" s="225">
        <f>IFERROR(CI735-CH735,"")</f>
        <v/>
      </c>
      <c r="CK735" s="140">
        <f>ROUND(AN735*CC735,-2)</f>
        <v/>
      </c>
      <c r="CL735" s="217">
        <f>CK735/VLOOKUP($T735,'USD Converstion'!$C$7:$D$174,2,FALSE)</f>
        <v/>
      </c>
      <c r="CM735" s="145">
        <f>IF(AD735&gt;X735,1,0)</f>
        <v/>
      </c>
      <c r="CN735" s="225">
        <f>IF(CM735&gt;0,AG735,0)</f>
        <v/>
      </c>
      <c r="CO735" s="225">
        <f>IF(CM735=0,0,AF735)</f>
        <v/>
      </c>
      <c r="CP735" s="146" t="n">
        <v>0</v>
      </c>
      <c r="CQ735" s="147" t="inlineStr">
        <is>
          <t>Regular</t>
        </is>
      </c>
      <c r="CR735" s="225">
        <f>AM735/VLOOKUP(T735,'USD Converstion'!$C$7:$D$174,2,FALSE)</f>
        <v/>
      </c>
      <c r="CS735" s="226">
        <f>AT735</f>
        <v/>
      </c>
      <c r="CT735" s="222" t="n">
        <v>0</v>
      </c>
      <c r="CU735" s="227" t="n"/>
      <c r="CV735" s="145">
        <f>IF(AX735&gt;0,1,0)</f>
        <v/>
      </c>
      <c r="CW735" s="145">
        <f>IF(AY735&gt;0,1,0)</f>
        <v/>
      </c>
      <c r="CX735" s="52" t="n">
        <v>0</v>
      </c>
      <c r="DM735">
        <f>IF(LOWER(T735)="ILS",12,1)*Y735/VLOOKUP($T735,CPC_USDConversion_xlTbl[[Currency2]:[Units/1 USD]],2,FALSE)</f>
        <v/>
      </c>
    </row>
    <row r="736">
      <c r="B736" s="113" t="n">
        <v>127276</v>
      </c>
      <c r="C736" s="113" t="n">
        <v>100905</v>
      </c>
      <c r="D736" s="113" t="n">
        <v>61489</v>
      </c>
      <c r="E736" s="114" t="inlineStr">
        <is>
          <t>Paola Spaccatrosi</t>
        </is>
      </c>
      <c r="F736" s="152" t="inlineStr">
        <is>
          <t>Channel Account Manager</t>
        </is>
      </c>
      <c r="G736" s="113" t="inlineStr">
        <is>
          <t>Sales Italy</t>
        </is>
      </c>
      <c r="H736" s="113" t="inlineStr">
        <is>
          <t>Marco Urciuoli</t>
        </is>
      </c>
      <c r="I736" s="113" t="inlineStr">
        <is>
          <t>Roberto Pozzi</t>
        </is>
      </c>
      <c r="J736" s="114" t="inlineStr">
        <is>
          <t>Thorsten Freitag</t>
        </is>
      </c>
      <c r="K736" s="114" t="inlineStr">
        <is>
          <t>Bruno Darmon</t>
        </is>
      </c>
      <c r="L736" s="113" t="inlineStr">
        <is>
          <t>EMEA Sales</t>
        </is>
      </c>
      <c r="M736" s="115" t="n">
        <v>1</v>
      </c>
      <c r="N736" s="151">
        <f>LEFT(CA736,3)</f>
        <v/>
      </c>
      <c r="O736" s="216" t="n">
        <v>43773</v>
      </c>
      <c r="P736" s="118">
        <f>($D$5-O736)/365</f>
        <v/>
      </c>
      <c r="Q736" s="119">
        <f>Q736</f>
        <v/>
      </c>
      <c r="R736" s="52" t="n"/>
      <c r="S736" s="120" t="inlineStr">
        <is>
          <t>Italy</t>
        </is>
      </c>
      <c r="T736" s="120" t="inlineStr">
        <is>
          <t>EUR</t>
        </is>
      </c>
      <c r="U736" s="120" t="n">
        <v>84500</v>
      </c>
      <c r="V736" s="120" t="n">
        <v>36663.63636363636</v>
      </c>
      <c r="W736" s="120" t="n"/>
      <c r="X736" s="120">
        <f>W736+V736+U736</f>
        <v/>
      </c>
      <c r="Y736" s="121" t="n"/>
      <c r="Z736" s="121" t="n"/>
      <c r="AA736" s="122" t="n"/>
      <c r="AB736" s="122" t="n"/>
      <c r="AC736" s="122" t="n"/>
      <c r="AD736" s="123">
        <f>AC736+AB736+AA736</f>
        <v/>
      </c>
      <c r="AE736" s="124">
        <f>IFERROR(AD736/X736-1,"")</f>
        <v/>
      </c>
      <c r="AF736" s="217">
        <f>IF(LOWER(T736)="ILS",12,1)*X736/VLOOKUP($T736,CPC_USDConversion_xlTbl[[Currency2]:[Units/1 USD]],2,FALSE)</f>
        <v/>
      </c>
      <c r="AG736" s="217">
        <f>IF(LOWER(T736)="ILS",12,1)*AD736/VLOOKUP($T736,CPC_USDConversion_xlTbl[[Currency2]:[Units/1 USD]],2,FALSE)</f>
        <v/>
      </c>
      <c r="AH736" s="126">
        <f>AF736/VLOOKUP($S736,'CP$'!$B$5:$D$74,2,FALSE)</f>
        <v/>
      </c>
      <c r="AI736" s="126">
        <f>AG736/VLOOKUP($S736,'CP$'!$B$5:$D$74,2,FALSE)</f>
        <v/>
      </c>
      <c r="AJ736" s="52" t="n"/>
      <c r="AK736" s="127" t="inlineStr">
        <is>
          <t>Sales Variable</t>
        </is>
      </c>
      <c r="AL736" s="218" t="n"/>
      <c r="AM736" s="129" t="n"/>
      <c r="AN736" s="121" t="n"/>
      <c r="AO736" s="130" t="n"/>
      <c r="AP736" s="131">
        <f>IFERROR(AO736/AM736,"")</f>
        <v/>
      </c>
      <c r="AQ736" s="219">
        <f>AO736*CC736</f>
        <v/>
      </c>
      <c r="AR736" s="219" t="n"/>
      <c r="AS736" s="220">
        <f>AQ736-AR736</f>
        <v/>
      </c>
      <c r="AT736" s="217">
        <f>AS736/VLOOKUP($T736,'USD Converstion'!$C$7:$D$174,2,FALSE)</f>
        <v/>
      </c>
      <c r="AU736" s="52" t="n"/>
      <c r="AV736" s="221" t="n"/>
      <c r="AW736" s="222" t="n"/>
      <c r="AX736" s="222" t="n"/>
      <c r="AY736" s="223" t="n"/>
      <c r="AZ736" s="52" t="n"/>
      <c r="BA736" s="137" t="n"/>
      <c r="BB736" s="138" t="inlineStr">
        <is>
          <t xml:space="preserve"> </t>
        </is>
      </c>
      <c r="BC736" s="52" t="n"/>
      <c r="BD736" s="219" t="n">
        <v>60000</v>
      </c>
      <c r="BE736" s="219" t="n">
        <v>40000</v>
      </c>
      <c r="BF736" s="219" t="n"/>
      <c r="BG736" s="120">
        <f>BF736+BE736+BD736</f>
        <v/>
      </c>
      <c r="BH736" s="217">
        <f>IF(LOWER(T736)="ILS",12,1)*BG736/VLOOKUP($T736,CPC_USDConversion_xlTbl[[Currency2]:[Units/1 USD]],2,FALSE)</f>
        <v/>
      </c>
      <c r="BI736" s="224">
        <f>BH736/VLOOKUP($S736,'CP$'!$B$5:$D$74,2,FALSE)</f>
        <v/>
      </c>
      <c r="BJ736" s="140" t="n">
        <v>100000</v>
      </c>
      <c r="BK736" s="140" t="n">
        <v>135000</v>
      </c>
      <c r="BL736" s="141">
        <f>IFERROR(U736/X736,"")</f>
        <v/>
      </c>
      <c r="BM736" s="141">
        <f>IFERROR(V736/X736,"")</f>
        <v/>
      </c>
      <c r="BN736" s="141">
        <f>IFERROR(W736/X736,"")</f>
        <v/>
      </c>
      <c r="BO736" s="141">
        <f>IFERROR(AA736/AD736,"")</f>
        <v/>
      </c>
      <c r="BP736" s="141">
        <f>IFERROR(AB736/AD736,"")</f>
        <v/>
      </c>
      <c r="BQ736" s="141">
        <f>IFERROR(AC736/AD736,"")</f>
        <v/>
      </c>
      <c r="BR736" s="119" t="n"/>
      <c r="BS736" s="119" t="n"/>
      <c r="BT736" s="119" t="n">
        <v>3</v>
      </c>
      <c r="BU736" s="119" t="n"/>
      <c r="BV736" s="119" t="n"/>
      <c r="BW736" s="119" t="n"/>
      <c r="BX736" s="119" t="n"/>
      <c r="BY736" s="119" t="n"/>
      <c r="BZ736" s="119" t="inlineStr">
        <is>
          <t>Employee</t>
        </is>
      </c>
      <c r="CA736" s="142" t="inlineStr">
        <is>
          <t>S41P</t>
        </is>
      </c>
      <c r="CB736" s="131" t="n">
        <v>1</v>
      </c>
      <c r="CC736" s="143">
        <f>IF(P736&gt;1,1,P736)*CB736</f>
        <v/>
      </c>
      <c r="CD736" s="143" t="n"/>
      <c r="CE736" s="222" t="n"/>
      <c r="CF736" s="86" t="n"/>
      <c r="CG736" s="219" t="n">
        <v>97760.9756097561</v>
      </c>
      <c r="CH736" s="217">
        <f>IF(LOWER(T736)="ILS",12,1)*CG736/VLOOKUP($T736,CPC_USDConversion_xlTbl[[Currency2]:[Units/1 USD]],2,FALSE)</f>
        <v/>
      </c>
      <c r="CI736" s="225">
        <f>AF736</f>
        <v/>
      </c>
      <c r="CJ736" s="225">
        <f>IFERROR(CI736-CH736,"")</f>
        <v/>
      </c>
      <c r="CK736" s="140">
        <f>ROUND(AN736*CC736,-2)</f>
        <v/>
      </c>
      <c r="CL736" s="217">
        <f>CK736/VLOOKUP($T736,'USD Converstion'!$C$7:$D$174,2,FALSE)</f>
        <v/>
      </c>
      <c r="CM736" s="145">
        <f>IF(AD736&gt;X736,1,0)</f>
        <v/>
      </c>
      <c r="CN736" s="225">
        <f>IF(CM736&gt;0,AG736,0)</f>
        <v/>
      </c>
      <c r="CO736" s="225">
        <f>IF(CM736=0,0,AF736)</f>
        <v/>
      </c>
      <c r="CP736" s="146" t="n">
        <v>0</v>
      </c>
      <c r="CQ736" s="147" t="inlineStr">
        <is>
          <t>Regular</t>
        </is>
      </c>
      <c r="CR736" s="225">
        <f>AM736/VLOOKUP(T736,'USD Converstion'!$C$7:$D$174,2,FALSE)</f>
        <v/>
      </c>
      <c r="CS736" s="226">
        <f>AT736</f>
        <v/>
      </c>
      <c r="CT736" s="222" t="n">
        <v>0</v>
      </c>
      <c r="CU736" s="227" t="n"/>
      <c r="CV736" s="145">
        <f>IF(AX736&gt;0,1,0)</f>
        <v/>
      </c>
      <c r="CW736" s="145">
        <f>IF(AY736&gt;0,1,0)</f>
        <v/>
      </c>
      <c r="CX736" s="52" t="n">
        <v>0</v>
      </c>
      <c r="DM736">
        <f>IF(LOWER(T736)="ILS",12,1)*Y736/VLOOKUP($T736,CPC_USDConversion_xlTbl[[Currency2]:[Units/1 USD]],2,FALSE)</f>
        <v/>
      </c>
    </row>
    <row r="737">
      <c r="B737" s="113" t="n">
        <v>123767</v>
      </c>
      <c r="C737" s="113" t="n">
        <v>64445</v>
      </c>
      <c r="D737" s="113" t="n">
        <v>27206</v>
      </c>
      <c r="E737" s="114" t="inlineStr">
        <is>
          <t>Rui Oliveira</t>
        </is>
      </c>
      <c r="F737" s="152" t="inlineStr">
        <is>
          <t>Major Account Manager</t>
        </is>
      </c>
      <c r="G737" s="113" t="inlineStr">
        <is>
          <t>Iberia</t>
        </is>
      </c>
      <c r="H737" s="113" t="inlineStr">
        <is>
          <t>Mario Garcia</t>
        </is>
      </c>
      <c r="I737" s="113" t="inlineStr">
        <is>
          <t>Roberto Pozzi</t>
        </is>
      </c>
      <c r="J737" s="114" t="inlineStr">
        <is>
          <t>Thorsten Freitag</t>
        </is>
      </c>
      <c r="K737" s="114" t="inlineStr">
        <is>
          <t>Bruno Darmon</t>
        </is>
      </c>
      <c r="L737" s="113" t="inlineStr">
        <is>
          <t>EMEA Sales</t>
        </is>
      </c>
      <c r="M737" s="115" t="n">
        <v>1</v>
      </c>
      <c r="N737" s="151">
        <f>LEFT(CA737,3)</f>
        <v/>
      </c>
      <c r="O737" s="216" t="n">
        <v>43672</v>
      </c>
      <c r="P737" s="118">
        <f>($D$5-O737)/365</f>
        <v/>
      </c>
      <c r="Q737" s="119">
        <f>Q737</f>
        <v/>
      </c>
      <c r="R737" s="52" t="n"/>
      <c r="S737" s="120" t="inlineStr">
        <is>
          <t>Portugal</t>
        </is>
      </c>
      <c r="T737" s="120" t="inlineStr">
        <is>
          <t>EUR</t>
        </is>
      </c>
      <c r="U737" s="120" t="n">
        <v>77000</v>
      </c>
      <c r="V737" s="120" t="n">
        <v>33027.27272727272</v>
      </c>
      <c r="W737" s="120" t="n"/>
      <c r="X737" s="120">
        <f>W737+V737+U737</f>
        <v/>
      </c>
      <c r="Y737" s="121" t="n"/>
      <c r="Z737" s="121" t="n"/>
      <c r="AA737" s="122" t="n"/>
      <c r="AB737" s="122" t="n"/>
      <c r="AC737" s="122" t="n"/>
      <c r="AD737" s="123">
        <f>AC737+AB737+AA737</f>
        <v/>
      </c>
      <c r="AE737" s="124">
        <f>IFERROR(AD737/X737-1,"")</f>
        <v/>
      </c>
      <c r="AF737" s="217">
        <f>IF(LOWER(T737)="ILS",12,1)*X737/VLOOKUP($T737,CPC_USDConversion_xlTbl[[Currency2]:[Units/1 USD]],2,FALSE)</f>
        <v/>
      </c>
      <c r="AG737" s="217">
        <f>IF(LOWER(T737)="ILS",12,1)*AD737/VLOOKUP($T737,CPC_USDConversion_xlTbl[[Currency2]:[Units/1 USD]],2,FALSE)</f>
        <v/>
      </c>
      <c r="AH737" s="126">
        <f>AF737/VLOOKUP($S737,'CP$'!$B$5:$D$74,2,FALSE)</f>
        <v/>
      </c>
      <c r="AI737" s="126">
        <f>AG737/VLOOKUP($S737,'CP$'!$B$5:$D$74,2,FALSE)</f>
        <v/>
      </c>
      <c r="AJ737" s="52" t="n"/>
      <c r="AK737" s="127" t="inlineStr">
        <is>
          <t>Sales Variable</t>
        </is>
      </c>
      <c r="AL737" s="218" t="n"/>
      <c r="AM737" s="129" t="n"/>
      <c r="AN737" s="121" t="n"/>
      <c r="AO737" s="130" t="n"/>
      <c r="AP737" s="131">
        <f>IFERROR(AO737/AM737,"")</f>
        <v/>
      </c>
      <c r="AQ737" s="219">
        <f>AO737*CC737</f>
        <v/>
      </c>
      <c r="AR737" s="219" t="n"/>
      <c r="AS737" s="220">
        <f>AQ737-AR737</f>
        <v/>
      </c>
      <c r="AT737" s="217">
        <f>AS737/VLOOKUP($T737,'USD Converstion'!$C$7:$D$174,2,FALSE)</f>
        <v/>
      </c>
      <c r="AU737" s="52" t="n"/>
      <c r="AV737" s="221" t="n"/>
      <c r="AW737" s="222" t="n"/>
      <c r="AX737" s="222" t="n"/>
      <c r="AY737" s="223" t="n"/>
      <c r="AZ737" s="52" t="n"/>
      <c r="BA737" s="137" t="n"/>
      <c r="BB737" s="138" t="inlineStr">
        <is>
          <t xml:space="preserve"> </t>
        </is>
      </c>
      <c r="BC737" s="52" t="n"/>
      <c r="BD737" s="219" t="n">
        <v>54000</v>
      </c>
      <c r="BE737" s="219" t="n">
        <v>36000</v>
      </c>
      <c r="BF737" s="219" t="n"/>
      <c r="BG737" s="120">
        <f>BF737+BE737+BD737</f>
        <v/>
      </c>
      <c r="BH737" s="217">
        <f>IF(LOWER(T737)="ILS",12,1)*BG737/VLOOKUP($T737,CPC_USDConversion_xlTbl[[Currency2]:[Units/1 USD]],2,FALSE)</f>
        <v/>
      </c>
      <c r="BI737" s="224">
        <f>BH737/VLOOKUP($S737,'CP$'!$B$5:$D$74,2,FALSE)</f>
        <v/>
      </c>
      <c r="BJ737" s="140" t="n">
        <v>90000</v>
      </c>
      <c r="BK737" s="140" t="n">
        <v>140000</v>
      </c>
      <c r="BL737" s="141">
        <f>IFERROR(U737/X737,"")</f>
        <v/>
      </c>
      <c r="BM737" s="141">
        <f>IFERROR(V737/X737,"")</f>
        <v/>
      </c>
      <c r="BN737" s="141">
        <f>IFERROR(W737/X737,"")</f>
        <v/>
      </c>
      <c r="BO737" s="141">
        <f>IFERROR(AA737/AD737,"")</f>
        <v/>
      </c>
      <c r="BP737" s="141">
        <f>IFERROR(AB737/AD737,"")</f>
        <v/>
      </c>
      <c r="BQ737" s="141">
        <f>IFERROR(AC737/AD737,"")</f>
        <v/>
      </c>
      <c r="BR737" s="119" t="n"/>
      <c r="BS737" s="119" t="n">
        <v>3</v>
      </c>
      <c r="BT737" s="119" t="n">
        <v>3</v>
      </c>
      <c r="BU737" s="119" t="n"/>
      <c r="BV737" s="119" t="n"/>
      <c r="BW737" s="119" t="n"/>
      <c r="BX737" s="119" t="n"/>
      <c r="BY737" s="119" t="n"/>
      <c r="BZ737" s="119" t="inlineStr">
        <is>
          <t>Employee</t>
        </is>
      </c>
      <c r="CA737" s="142" t="inlineStr">
        <is>
          <t>S43P</t>
        </is>
      </c>
      <c r="CB737" s="131" t="n">
        <v>1</v>
      </c>
      <c r="CC737" s="143">
        <f>IF(P737&gt;1,1,P737)*CB737</f>
        <v/>
      </c>
      <c r="CD737" s="143" t="n"/>
      <c r="CE737" s="222" t="n"/>
      <c r="CF737" s="86" t="n"/>
      <c r="CG737" s="219" t="n">
        <v>88004.87804878049</v>
      </c>
      <c r="CH737" s="217">
        <f>IF(LOWER(T737)="ILS",12,1)*CG737/VLOOKUP($T737,CPC_USDConversion_xlTbl[[Currency2]:[Units/1 USD]],2,FALSE)</f>
        <v/>
      </c>
      <c r="CI737" s="225">
        <f>AF737</f>
        <v/>
      </c>
      <c r="CJ737" s="225">
        <f>IFERROR(CI737-CH737,"")</f>
        <v/>
      </c>
      <c r="CK737" s="140">
        <f>ROUND(AN737*CC737,-2)</f>
        <v/>
      </c>
      <c r="CL737" s="217">
        <f>CK737/VLOOKUP($T737,'USD Converstion'!$C$7:$D$174,2,FALSE)</f>
        <v/>
      </c>
      <c r="CM737" s="145">
        <f>IF(AD737&gt;X737,1,0)</f>
        <v/>
      </c>
      <c r="CN737" s="225">
        <f>IF(CM737&gt;0,AG737,0)</f>
        <v/>
      </c>
      <c r="CO737" s="225">
        <f>IF(CM737=0,0,AF737)</f>
        <v/>
      </c>
      <c r="CP737" s="146" t="n">
        <v>0</v>
      </c>
      <c r="CQ737" s="147" t="inlineStr">
        <is>
          <t>Regular</t>
        </is>
      </c>
      <c r="CR737" s="225">
        <f>AM737/VLOOKUP(T737,'USD Converstion'!$C$7:$D$174,2,FALSE)</f>
        <v/>
      </c>
      <c r="CS737" s="226">
        <f>AT737</f>
        <v/>
      </c>
      <c r="CT737" s="222" t="n">
        <v>0</v>
      </c>
      <c r="CU737" s="227" t="n"/>
      <c r="CV737" s="145">
        <f>IF(AX737&gt;0,1,0)</f>
        <v/>
      </c>
      <c r="CW737" s="145">
        <f>IF(AY737&gt;0,1,0)</f>
        <v/>
      </c>
      <c r="CX737" s="52" t="n">
        <v>0</v>
      </c>
      <c r="DM737">
        <f>IF(LOWER(T737)="ILS",12,1)*Y737/VLOOKUP($T737,CPC_USDConversion_xlTbl[[Currency2]:[Units/1 USD]],2,FALSE)</f>
        <v/>
      </c>
    </row>
    <row r="738">
      <c r="B738" s="113" t="n">
        <v>102062</v>
      </c>
      <c r="C738" s="113" t="n">
        <v>466800</v>
      </c>
      <c r="D738" s="113" t="n">
        <v>101804</v>
      </c>
      <c r="E738" s="114" t="inlineStr">
        <is>
          <t>Sebastien Caillau</t>
        </is>
      </c>
      <c r="F738" s="152" t="inlineStr">
        <is>
          <t>Major Account Manager</t>
        </is>
      </c>
      <c r="G738" s="113" t="inlineStr">
        <is>
          <t>Sales, France</t>
        </is>
      </c>
      <c r="H738" s="113" t="inlineStr">
        <is>
          <t>Michael Techer</t>
        </is>
      </c>
      <c r="I738" s="113" t="inlineStr">
        <is>
          <t>Roberto Pozzi</t>
        </is>
      </c>
      <c r="J738" s="114" t="inlineStr">
        <is>
          <t>Thorsten Freitag</t>
        </is>
      </c>
      <c r="K738" s="114" t="inlineStr">
        <is>
          <t>Bruno Darmon</t>
        </is>
      </c>
      <c r="L738" s="113" t="inlineStr">
        <is>
          <t>EMEA Sales</t>
        </is>
      </c>
      <c r="M738" s="115" t="n">
        <v>1</v>
      </c>
      <c r="N738" s="151">
        <f>LEFT(CA738,3)</f>
        <v/>
      </c>
      <c r="O738" s="216" t="n">
        <v>43759</v>
      </c>
      <c r="P738" s="118">
        <f>($D$5-O738)/365</f>
        <v/>
      </c>
      <c r="Q738" s="119">
        <f>Q738</f>
        <v/>
      </c>
      <c r="R738" s="52" t="n"/>
      <c r="S738" s="120" t="inlineStr">
        <is>
          <t>France</t>
        </is>
      </c>
      <c r="T738" s="120" t="inlineStr">
        <is>
          <t>EUR</t>
        </is>
      </c>
      <c r="U738" s="120" t="n">
        <v>118250</v>
      </c>
      <c r="V738" s="120" t="n">
        <v>53027.27272727272</v>
      </c>
      <c r="W738" s="120" t="n"/>
      <c r="X738" s="120">
        <f>W738+V738+U738</f>
        <v/>
      </c>
      <c r="Y738" s="121" t="n"/>
      <c r="Z738" s="121" t="n"/>
      <c r="AA738" s="122" t="n"/>
      <c r="AB738" s="122" t="n"/>
      <c r="AC738" s="122" t="n"/>
      <c r="AD738" s="123">
        <f>AC738+AB738+AA738</f>
        <v/>
      </c>
      <c r="AE738" s="124">
        <f>IFERROR(AD738/X738-1,"")</f>
        <v/>
      </c>
      <c r="AF738" s="217">
        <f>IF(LOWER(T738)="ILS",12,1)*X738/VLOOKUP($T738,CPC_USDConversion_xlTbl[[Currency2]:[Units/1 USD]],2,FALSE)</f>
        <v/>
      </c>
      <c r="AG738" s="217">
        <f>IF(LOWER(T738)="ILS",12,1)*AD738/VLOOKUP($T738,CPC_USDConversion_xlTbl[[Currency2]:[Units/1 USD]],2,FALSE)</f>
        <v/>
      </c>
      <c r="AH738" s="126">
        <f>AF738/VLOOKUP($S738,'CP$'!$B$5:$D$74,2,FALSE)</f>
        <v/>
      </c>
      <c r="AI738" s="126">
        <f>AG738/VLOOKUP($S738,'CP$'!$B$5:$D$74,2,FALSE)</f>
        <v/>
      </c>
      <c r="AJ738" s="52" t="n"/>
      <c r="AK738" s="127" t="inlineStr">
        <is>
          <t>Sales Variable</t>
        </is>
      </c>
      <c r="AL738" s="218" t="n"/>
      <c r="AM738" s="129" t="n"/>
      <c r="AN738" s="121" t="n"/>
      <c r="AO738" s="130" t="n"/>
      <c r="AP738" s="131">
        <f>IFERROR(AO738/AM738,"")</f>
        <v/>
      </c>
      <c r="AQ738" s="219">
        <f>AO738*CC738</f>
        <v/>
      </c>
      <c r="AR738" s="219" t="n"/>
      <c r="AS738" s="220">
        <f>AQ738-AR738</f>
        <v/>
      </c>
      <c r="AT738" s="217">
        <f>AS738/VLOOKUP($T738,'USD Converstion'!$C$7:$D$174,2,FALSE)</f>
        <v/>
      </c>
      <c r="AU738" s="52" t="n"/>
      <c r="AV738" s="221" t="n"/>
      <c r="AW738" s="222" t="n"/>
      <c r="AX738" s="222" t="n"/>
      <c r="AY738" s="223" t="n"/>
      <c r="AZ738" s="52" t="n"/>
      <c r="BA738" s="137" t="n"/>
      <c r="BB738" s="138" t="inlineStr">
        <is>
          <t xml:space="preserve"> </t>
        </is>
      </c>
      <c r="BC738" s="52" t="n"/>
      <c r="BD738" s="219" t="n">
        <v>87000</v>
      </c>
      <c r="BE738" s="219" t="n">
        <v>58000</v>
      </c>
      <c r="BF738" s="219" t="n"/>
      <c r="BG738" s="120">
        <f>BF738+BE738+BD738</f>
        <v/>
      </c>
      <c r="BH738" s="217">
        <f>IF(LOWER(T738)="ILS",12,1)*BG738/VLOOKUP($T738,CPC_USDConversion_xlTbl[[Currency2]:[Units/1 USD]],2,FALSE)</f>
        <v/>
      </c>
      <c r="BI738" s="224">
        <f>BH738/VLOOKUP($S738,'CP$'!$B$5:$D$74,2,FALSE)</f>
        <v/>
      </c>
      <c r="BJ738" s="140" t="n">
        <v>110000</v>
      </c>
      <c r="BK738" s="140" t="n">
        <v>170000</v>
      </c>
      <c r="BL738" s="141">
        <f>IFERROR(U738/X738,"")</f>
        <v/>
      </c>
      <c r="BM738" s="141">
        <f>IFERROR(V738/X738,"")</f>
        <v/>
      </c>
      <c r="BN738" s="141">
        <f>IFERROR(W738/X738,"")</f>
        <v/>
      </c>
      <c r="BO738" s="141">
        <f>IFERROR(AA738/AD738,"")</f>
        <v/>
      </c>
      <c r="BP738" s="141">
        <f>IFERROR(AB738/AD738,"")</f>
        <v/>
      </c>
      <c r="BQ738" s="141">
        <f>IFERROR(AC738/AD738,"")</f>
        <v/>
      </c>
      <c r="BR738" s="119" t="n"/>
      <c r="BS738" s="119" t="n"/>
      <c r="BT738" s="119" t="n">
        <v>3</v>
      </c>
      <c r="BU738" s="119" t="n"/>
      <c r="BV738" s="119" t="n"/>
      <c r="BW738" s="119" t="n"/>
      <c r="BX738" s="119" t="n"/>
      <c r="BY738" s="119" t="n"/>
      <c r="BZ738" s="119" t="inlineStr">
        <is>
          <t>Employee</t>
        </is>
      </c>
      <c r="CA738" s="142" t="inlineStr">
        <is>
          <t>S43P</t>
        </is>
      </c>
      <c r="CB738" s="131" t="n">
        <v>1</v>
      </c>
      <c r="CC738" s="143">
        <f>IF(P738&gt;1,1,P738)*CB738</f>
        <v/>
      </c>
      <c r="CD738" s="143" t="n"/>
      <c r="CE738" s="222" t="n"/>
      <c r="CF738" s="86" t="n"/>
      <c r="CG738" s="219" t="n">
        <v>141663.4146341463</v>
      </c>
      <c r="CH738" s="217">
        <f>IF(LOWER(T738)="ILS",12,1)*CG738/VLOOKUP($T738,CPC_USDConversion_xlTbl[[Currency2]:[Units/1 USD]],2,FALSE)</f>
        <v/>
      </c>
      <c r="CI738" s="225">
        <f>AF738</f>
        <v/>
      </c>
      <c r="CJ738" s="225">
        <f>IFERROR(CI738-CH738,"")</f>
        <v/>
      </c>
      <c r="CK738" s="140">
        <f>ROUND(AN738*CC738,-2)</f>
        <v/>
      </c>
      <c r="CL738" s="217">
        <f>CK738/VLOOKUP($T738,'USD Converstion'!$C$7:$D$174,2,FALSE)</f>
        <v/>
      </c>
      <c r="CM738" s="145">
        <f>IF(AD738&gt;X738,1,0)</f>
        <v/>
      </c>
      <c r="CN738" s="225">
        <f>IF(CM738&gt;0,AG738,0)</f>
        <v/>
      </c>
      <c r="CO738" s="225">
        <f>IF(CM738=0,0,AF738)</f>
        <v/>
      </c>
      <c r="CP738" s="146" t="n">
        <v>0</v>
      </c>
      <c r="CQ738" s="147" t="inlineStr">
        <is>
          <t>Regular</t>
        </is>
      </c>
      <c r="CR738" s="225">
        <f>AM738/VLOOKUP(T738,'USD Converstion'!$C$7:$D$174,2,FALSE)</f>
        <v/>
      </c>
      <c r="CS738" s="226">
        <f>AT738</f>
        <v/>
      </c>
      <c r="CT738" s="222" t="n">
        <v>0</v>
      </c>
      <c r="CU738" s="227" t="n"/>
      <c r="CV738" s="145">
        <f>IF(AX738&gt;0,1,0)</f>
        <v/>
      </c>
      <c r="CW738" s="145">
        <f>IF(AY738&gt;0,1,0)</f>
        <v/>
      </c>
      <c r="CX738" s="52" t="n">
        <v>0</v>
      </c>
      <c r="DM738">
        <f>IF(LOWER(T738)="ILS",12,1)*Y738/VLOOKUP($T738,CPC_USDConversion_xlTbl[[Currency2]:[Units/1 USD]],2,FALSE)</f>
        <v/>
      </c>
    </row>
    <row r="739">
      <c r="B739" s="113" t="n">
        <v>128431</v>
      </c>
      <c r="C739" s="113" t="n">
        <v>101593</v>
      </c>
      <c r="D739" s="113" t="n">
        <v>75307</v>
      </c>
      <c r="E739" s="114" t="inlineStr">
        <is>
          <t>Sebastien Commerot</t>
        </is>
      </c>
      <c r="F739" s="152" t="inlineStr">
        <is>
          <t>Channel Account Manager</t>
        </is>
      </c>
      <c r="G739" s="113" t="inlineStr">
        <is>
          <t>Sales, France</t>
        </is>
      </c>
      <c r="H739" s="113" t="inlineStr">
        <is>
          <t>Michael Techer</t>
        </is>
      </c>
      <c r="I739" s="113" t="inlineStr">
        <is>
          <t>Roberto Pozzi</t>
        </is>
      </c>
      <c r="J739" s="114" t="inlineStr">
        <is>
          <t>Thorsten Freitag</t>
        </is>
      </c>
      <c r="K739" s="114" t="inlineStr">
        <is>
          <t>Bruno Darmon</t>
        </is>
      </c>
      <c r="L739" s="113" t="inlineStr">
        <is>
          <t>EMEA Sales</t>
        </is>
      </c>
      <c r="M739" s="115" t="n">
        <v>1</v>
      </c>
      <c r="N739" s="151">
        <f>LEFT(CA739,3)</f>
        <v/>
      </c>
      <c r="O739" s="216" t="n">
        <v>43696</v>
      </c>
      <c r="P739" s="118">
        <f>($D$5-O739)/365</f>
        <v/>
      </c>
      <c r="Q739" s="119">
        <f>Q739</f>
        <v/>
      </c>
      <c r="R739" s="52" t="n"/>
      <c r="S739" s="120" t="inlineStr">
        <is>
          <t>France</t>
        </is>
      </c>
      <c r="T739" s="120" t="inlineStr">
        <is>
          <t>EUR</t>
        </is>
      </c>
      <c r="U739" s="120" t="n">
        <v>117625</v>
      </c>
      <c r="V739" s="120" t="n">
        <v>52754.54545454545</v>
      </c>
      <c r="W739" s="120" t="n"/>
      <c r="X739" s="120">
        <f>W739+V739+U739</f>
        <v/>
      </c>
      <c r="Y739" s="121" t="n"/>
      <c r="Z739" s="121" t="n"/>
      <c r="AA739" s="122" t="n"/>
      <c r="AB739" s="122" t="n"/>
      <c r="AC739" s="122" t="n"/>
      <c r="AD739" s="123">
        <f>AC739+AB739+AA739</f>
        <v/>
      </c>
      <c r="AE739" s="124">
        <f>IFERROR(AD739/X739-1,"")</f>
        <v/>
      </c>
      <c r="AF739" s="217">
        <f>IF(LOWER(T739)="ILS",12,1)*X739/VLOOKUP($T739,CPC_USDConversion_xlTbl[[Currency2]:[Units/1 USD]],2,FALSE)</f>
        <v/>
      </c>
      <c r="AG739" s="217">
        <f>IF(LOWER(T739)="ILS",12,1)*AD739/VLOOKUP($T739,CPC_USDConversion_xlTbl[[Currency2]:[Units/1 USD]],2,FALSE)</f>
        <v/>
      </c>
      <c r="AH739" s="126">
        <f>AF739/VLOOKUP($S739,'CP$'!$B$5:$D$74,2,FALSE)</f>
        <v/>
      </c>
      <c r="AI739" s="126">
        <f>AG739/VLOOKUP($S739,'CP$'!$B$5:$D$74,2,FALSE)</f>
        <v/>
      </c>
      <c r="AJ739" s="52" t="n"/>
      <c r="AK739" s="127" t="inlineStr">
        <is>
          <t>Sales Variable</t>
        </is>
      </c>
      <c r="AL739" s="218" t="n"/>
      <c r="AM739" s="129" t="n"/>
      <c r="AN739" s="121" t="n"/>
      <c r="AO739" s="130" t="n"/>
      <c r="AP739" s="131">
        <f>IFERROR(AO739/AM739,"")</f>
        <v/>
      </c>
      <c r="AQ739" s="219">
        <f>AO739*CC739</f>
        <v/>
      </c>
      <c r="AR739" s="219" t="n"/>
      <c r="AS739" s="220">
        <f>AQ739-AR739</f>
        <v/>
      </c>
      <c r="AT739" s="217">
        <f>AS739/VLOOKUP($T739,'USD Converstion'!$C$7:$D$174,2,FALSE)</f>
        <v/>
      </c>
      <c r="AU739" s="52" t="n"/>
      <c r="AV739" s="221" t="n"/>
      <c r="AW739" s="222" t="n"/>
      <c r="AX739" s="222" t="n"/>
      <c r="AY739" s="223" t="n"/>
      <c r="AZ739" s="52" t="n"/>
      <c r="BA739" s="137" t="n"/>
      <c r="BB739" s="138" t="inlineStr">
        <is>
          <t xml:space="preserve"> </t>
        </is>
      </c>
      <c r="BC739" s="52" t="n"/>
      <c r="BD739" s="219" t="n">
        <v>84000</v>
      </c>
      <c r="BE739" s="219" t="n">
        <v>56000</v>
      </c>
      <c r="BF739" s="219" t="n"/>
      <c r="BG739" s="120">
        <f>BF739+BE739+BD739</f>
        <v/>
      </c>
      <c r="BH739" s="217">
        <f>IF(LOWER(T739)="ILS",12,1)*BG739/VLOOKUP($T739,CPC_USDConversion_xlTbl[[Currency2]:[Units/1 USD]],2,FALSE)</f>
        <v/>
      </c>
      <c r="BI739" s="224">
        <f>BH739/VLOOKUP($S739,'CP$'!$B$5:$D$74,2,FALSE)</f>
        <v/>
      </c>
      <c r="BJ739" s="140" t="n">
        <v>100000</v>
      </c>
      <c r="BK739" s="140" t="n">
        <v>160000</v>
      </c>
      <c r="BL739" s="141">
        <f>IFERROR(U739/X739,"")</f>
        <v/>
      </c>
      <c r="BM739" s="141">
        <f>IFERROR(V739/X739,"")</f>
        <v/>
      </c>
      <c r="BN739" s="141">
        <f>IFERROR(W739/X739,"")</f>
        <v/>
      </c>
      <c r="BO739" s="141">
        <f>IFERROR(AA739/AD739,"")</f>
        <v/>
      </c>
      <c r="BP739" s="141">
        <f>IFERROR(AB739/AD739,"")</f>
        <v/>
      </c>
      <c r="BQ739" s="141">
        <f>IFERROR(AC739/AD739,"")</f>
        <v/>
      </c>
      <c r="BR739" s="119" t="n"/>
      <c r="BS739" s="119" t="n">
        <v>3</v>
      </c>
      <c r="BT739" s="119" t="n">
        <v>3</v>
      </c>
      <c r="BU739" s="119" t="n"/>
      <c r="BV739" s="119" t="n"/>
      <c r="BW739" s="119" t="n"/>
      <c r="BX739" s="119" t="n"/>
      <c r="BY739" s="119" t="n"/>
      <c r="BZ739" s="119" t="inlineStr">
        <is>
          <t>Employee</t>
        </is>
      </c>
      <c r="CA739" s="142" t="inlineStr">
        <is>
          <t>S41P</t>
        </is>
      </c>
      <c r="CB739" s="131" t="n">
        <v>1</v>
      </c>
      <c r="CC739" s="143">
        <f>IF(P739&gt;1,1,P739)*CB739</f>
        <v/>
      </c>
      <c r="CD739" s="143" t="n"/>
      <c r="CE739" s="222" t="n"/>
      <c r="CF739" s="86" t="n"/>
      <c r="CG739" s="219" t="n">
        <v>140882.9268292683</v>
      </c>
      <c r="CH739" s="217">
        <f>IF(LOWER(T739)="ILS",12,1)*CG739/VLOOKUP($T739,CPC_USDConversion_xlTbl[[Currency2]:[Units/1 USD]],2,FALSE)</f>
        <v/>
      </c>
      <c r="CI739" s="225">
        <f>AF739</f>
        <v/>
      </c>
      <c r="CJ739" s="225">
        <f>IFERROR(CI739-CH739,"")</f>
        <v/>
      </c>
      <c r="CK739" s="140">
        <f>ROUND(AN739*CC739,-2)</f>
        <v/>
      </c>
      <c r="CL739" s="217">
        <f>CK739/VLOOKUP($T739,'USD Converstion'!$C$7:$D$174,2,FALSE)</f>
        <v/>
      </c>
      <c r="CM739" s="145">
        <f>IF(AD739&gt;X739,1,0)</f>
        <v/>
      </c>
      <c r="CN739" s="225">
        <f>IF(CM739&gt;0,AG739,0)</f>
        <v/>
      </c>
      <c r="CO739" s="225">
        <f>IF(CM739=0,0,AF739)</f>
        <v/>
      </c>
      <c r="CP739" s="146" t="n">
        <v>0</v>
      </c>
      <c r="CQ739" s="147" t="inlineStr">
        <is>
          <t>Regular</t>
        </is>
      </c>
      <c r="CR739" s="225">
        <f>AM739/VLOOKUP(T739,'USD Converstion'!$C$7:$D$174,2,FALSE)</f>
        <v/>
      </c>
      <c r="CS739" s="226">
        <f>AT739</f>
        <v/>
      </c>
      <c r="CT739" s="222" t="n">
        <v>0</v>
      </c>
      <c r="CU739" s="227" t="n"/>
      <c r="CV739" s="145">
        <f>IF(AX739&gt;0,1,0)</f>
        <v/>
      </c>
      <c r="CW739" s="145">
        <f>IF(AY739&gt;0,1,0)</f>
        <v/>
      </c>
      <c r="CX739" s="52" t="n">
        <v>0</v>
      </c>
      <c r="DM739">
        <f>IF(LOWER(T739)="ILS",12,1)*Y739/VLOOKUP($T739,CPC_USDConversion_xlTbl[[Currency2]:[Units/1 USD]],2,FALSE)</f>
        <v/>
      </c>
    </row>
    <row r="740">
      <c r="B740" s="113" t="n">
        <v>138626</v>
      </c>
      <c r="C740" s="113" t="n">
        <v>117869</v>
      </c>
      <c r="D740" s="113" t="n">
        <v>92413</v>
      </c>
      <c r="E740" s="114" t="inlineStr">
        <is>
          <t>Stephane Davaudet</t>
        </is>
      </c>
      <c r="F740" s="152" t="inlineStr">
        <is>
          <t>Channel Account Manager</t>
        </is>
      </c>
      <c r="G740" s="113" t="inlineStr">
        <is>
          <t>Sales, France</t>
        </is>
      </c>
      <c r="H740" s="113" t="inlineStr">
        <is>
          <t>Michael Techer</t>
        </is>
      </c>
      <c r="I740" s="113" t="inlineStr">
        <is>
          <t>Roberto Pozzi</t>
        </is>
      </c>
      <c r="J740" s="114" t="inlineStr">
        <is>
          <t>Thorsten Freitag</t>
        </is>
      </c>
      <c r="K740" s="114" t="inlineStr">
        <is>
          <t>Bruno Darmon</t>
        </is>
      </c>
      <c r="L740" s="113" t="inlineStr">
        <is>
          <t>EMEA Sales</t>
        </is>
      </c>
      <c r="M740" s="115" t="n">
        <v>1</v>
      </c>
      <c r="N740" s="151">
        <f>LEFT(CA740,3)</f>
        <v/>
      </c>
      <c r="O740" s="216" t="n">
        <v>43283</v>
      </c>
      <c r="P740" s="118">
        <f>($D$5-O740)/365</f>
        <v/>
      </c>
      <c r="Q740" s="119">
        <f>Q740</f>
        <v/>
      </c>
      <c r="R740" s="52" t="n"/>
      <c r="S740" s="120" t="inlineStr">
        <is>
          <t>France</t>
        </is>
      </c>
      <c r="T740" s="120" t="inlineStr">
        <is>
          <t>EUR</t>
        </is>
      </c>
      <c r="U740" s="120" t="n">
        <v>123250</v>
      </c>
      <c r="V740" s="120" t="n">
        <v>35754.54545454545</v>
      </c>
      <c r="W740" s="120" t="n"/>
      <c r="X740" s="120">
        <f>W740+V740+U740</f>
        <v/>
      </c>
      <c r="Y740" s="121" t="n"/>
      <c r="Z740" s="121" t="n"/>
      <c r="AA740" s="122" t="n"/>
      <c r="AB740" s="122" t="n"/>
      <c r="AC740" s="122" t="n"/>
      <c r="AD740" s="123">
        <f>AC740+AB740+AA740</f>
        <v/>
      </c>
      <c r="AE740" s="124">
        <f>IFERROR(AD740/X740-1,"")</f>
        <v/>
      </c>
      <c r="AF740" s="217">
        <f>IF(LOWER(T740)="ILS",12,1)*X740/VLOOKUP($T740,CPC_USDConversion_xlTbl[[Currency2]:[Units/1 USD]],2,FALSE)</f>
        <v/>
      </c>
      <c r="AG740" s="217">
        <f>IF(LOWER(T740)="ILS",12,1)*AD740/VLOOKUP($T740,CPC_USDConversion_xlTbl[[Currency2]:[Units/1 USD]],2,FALSE)</f>
        <v/>
      </c>
      <c r="AH740" s="126">
        <f>AF740/VLOOKUP($S740,'CP$'!$B$5:$D$74,2,FALSE)</f>
        <v/>
      </c>
      <c r="AI740" s="126">
        <f>AG740/VLOOKUP($S740,'CP$'!$B$5:$D$74,2,FALSE)</f>
        <v/>
      </c>
      <c r="AJ740" s="52" t="n"/>
      <c r="AK740" s="127" t="inlineStr">
        <is>
          <t>Sales Variable</t>
        </is>
      </c>
      <c r="AL740" s="218" t="n"/>
      <c r="AM740" s="129" t="n"/>
      <c r="AN740" s="121" t="n"/>
      <c r="AO740" s="130" t="n"/>
      <c r="AP740" s="131">
        <f>IFERROR(AO740/AM740,"")</f>
        <v/>
      </c>
      <c r="AQ740" s="219">
        <f>AO740*CC740</f>
        <v/>
      </c>
      <c r="AR740" s="219" t="n"/>
      <c r="AS740" s="220">
        <f>AQ740-AR740</f>
        <v/>
      </c>
      <c r="AT740" s="217">
        <f>AS740/VLOOKUP($T740,'USD Converstion'!$C$7:$D$174,2,FALSE)</f>
        <v/>
      </c>
      <c r="AU740" s="52" t="n"/>
      <c r="AV740" s="221" t="n">
        <v>43615</v>
      </c>
      <c r="AW740" s="222" t="n">
        <v>24465.66019417476</v>
      </c>
      <c r="AX740" s="222" t="n"/>
      <c r="AY740" s="223" t="n"/>
      <c r="AZ740" s="52" t="n"/>
      <c r="BA740" s="137" t="n"/>
      <c r="BB740" s="138" t="inlineStr">
        <is>
          <t xml:space="preserve"> </t>
        </is>
      </c>
      <c r="BC740" s="52" t="n"/>
      <c r="BD740" s="219" t="n">
        <v>87780</v>
      </c>
      <c r="BE740" s="219" t="n">
        <v>37620</v>
      </c>
      <c r="BF740" s="219" t="n"/>
      <c r="BG740" s="120">
        <f>BF740+BE740+BD740</f>
        <v/>
      </c>
      <c r="BH740" s="217">
        <f>IF(LOWER(T740)="ILS",12,1)*BG740/VLOOKUP($T740,CPC_USDConversion_xlTbl[[Currency2]:[Units/1 USD]],2,FALSE)</f>
        <v/>
      </c>
      <c r="BI740" s="224">
        <f>BH740/VLOOKUP($S740,'CP$'!$B$5:$D$74,2,FALSE)</f>
        <v/>
      </c>
      <c r="BJ740" s="140" t="n">
        <v>100000</v>
      </c>
      <c r="BK740" s="140" t="n">
        <v>160000</v>
      </c>
      <c r="BL740" s="141">
        <f>IFERROR(U740/X740,"")</f>
        <v/>
      </c>
      <c r="BM740" s="141">
        <f>IFERROR(V740/X740,"")</f>
        <v/>
      </c>
      <c r="BN740" s="141">
        <f>IFERROR(W740/X740,"")</f>
        <v/>
      </c>
      <c r="BO740" s="141">
        <f>IFERROR(AA740/AD740,"")</f>
        <v/>
      </c>
      <c r="BP740" s="141">
        <f>IFERROR(AB740/AD740,"")</f>
        <v/>
      </c>
      <c r="BQ740" s="141">
        <f>IFERROR(AC740/AD740,"")</f>
        <v/>
      </c>
      <c r="BR740" s="119" t="n">
        <v>4</v>
      </c>
      <c r="BS740" s="119" t="n">
        <v>3</v>
      </c>
      <c r="BT740" s="119" t="n">
        <v>3</v>
      </c>
      <c r="BU740" s="119" t="n"/>
      <c r="BV740" s="119" t="n"/>
      <c r="BW740" s="119" t="n"/>
      <c r="BX740" s="119" t="n"/>
      <c r="BY740" s="119" t="n"/>
      <c r="BZ740" s="119" t="inlineStr">
        <is>
          <t>Employee</t>
        </is>
      </c>
      <c r="CA740" s="142" t="inlineStr">
        <is>
          <t>S41P</t>
        </is>
      </c>
      <c r="CB740" s="131" t="n">
        <v>1</v>
      </c>
      <c r="CC740" s="143">
        <f>IF(P740&gt;1,1,P740)*CB740</f>
        <v/>
      </c>
      <c r="CD740" s="143" t="n"/>
      <c r="CE740" s="222" t="n">
        <v>19873.52</v>
      </c>
      <c r="CF740" s="86" t="n"/>
      <c r="CG740" s="219" t="n">
        <v>127029.2682926829</v>
      </c>
      <c r="CH740" s="217">
        <f>IF(LOWER(T740)="ILS",12,1)*CG740/VLOOKUP($T740,CPC_USDConversion_xlTbl[[Currency2]:[Units/1 USD]],2,FALSE)</f>
        <v/>
      </c>
      <c r="CI740" s="225">
        <f>AF740</f>
        <v/>
      </c>
      <c r="CJ740" s="225">
        <f>IFERROR(CI740-CH740,"")</f>
        <v/>
      </c>
      <c r="CK740" s="140">
        <f>ROUND(AN740*CC740,-2)</f>
        <v/>
      </c>
      <c r="CL740" s="217">
        <f>CK740/VLOOKUP($T740,'USD Converstion'!$C$7:$D$174,2,FALSE)</f>
        <v/>
      </c>
      <c r="CM740" s="145">
        <f>IF(AD740&gt;X740,1,0)</f>
        <v/>
      </c>
      <c r="CN740" s="225">
        <f>IF(CM740&gt;0,AG740,0)</f>
        <v/>
      </c>
      <c r="CO740" s="225">
        <f>IF(CM740=0,0,AF740)</f>
        <v/>
      </c>
      <c r="CP740" s="146" t="n">
        <v>0</v>
      </c>
      <c r="CQ740" s="147" t="inlineStr">
        <is>
          <t>Regular</t>
        </is>
      </c>
      <c r="CR740" s="225">
        <f>AM740/VLOOKUP(T740,'USD Converstion'!$C$7:$D$174,2,FALSE)</f>
        <v/>
      </c>
      <c r="CS740" s="226">
        <f>AT740</f>
        <v/>
      </c>
      <c r="CT740" s="222" t="n">
        <v>0</v>
      </c>
      <c r="CU740" s="227" t="n"/>
      <c r="CV740" s="145">
        <f>IF(AX740&gt;0,1,0)</f>
        <v/>
      </c>
      <c r="CW740" s="145">
        <f>IF(AY740&gt;0,1,0)</f>
        <v/>
      </c>
      <c r="CX740" s="52" t="n">
        <v>0</v>
      </c>
      <c r="DM740">
        <f>IF(LOWER(T740)="ILS",12,1)*Y740/VLOOKUP($T740,CPC_USDConversion_xlTbl[[Currency2]:[Units/1 USD]],2,FALSE)</f>
        <v/>
      </c>
    </row>
    <row r="741">
      <c r="B741" s="113" t="n">
        <v>130906</v>
      </c>
      <c r="C741" s="113" t="n">
        <v>84611</v>
      </c>
      <c r="D741" s="113" t="n"/>
      <c r="E741" s="114" t="inlineStr">
        <is>
          <t>Sylvain Verdier</t>
        </is>
      </c>
      <c r="F741" s="152" t="inlineStr">
        <is>
          <t>Major Accounts Sales Manager</t>
        </is>
      </c>
      <c r="G741" s="113" t="inlineStr">
        <is>
          <t>Sales, France</t>
        </is>
      </c>
      <c r="H741" s="113" t="inlineStr">
        <is>
          <t>Michael Techer</t>
        </is>
      </c>
      <c r="I741" s="113" t="inlineStr">
        <is>
          <t>Roberto Pozzi</t>
        </is>
      </c>
      <c r="J741" s="114" t="inlineStr">
        <is>
          <t>Thorsten Freitag</t>
        </is>
      </c>
      <c r="K741" s="114" t="inlineStr">
        <is>
          <t>Bruno Darmon</t>
        </is>
      </c>
      <c r="L741" s="113" t="inlineStr">
        <is>
          <t>EMEA Sales</t>
        </is>
      </c>
      <c r="M741" s="115" t="n">
        <v>1</v>
      </c>
      <c r="N741" s="151">
        <f>LEFT(CA741,3)</f>
        <v/>
      </c>
      <c r="O741" s="216" t="n">
        <v>41477</v>
      </c>
      <c r="P741" s="118">
        <f>($D$5-O741)/365</f>
        <v/>
      </c>
      <c r="Q741" s="119">
        <f>Q741</f>
        <v/>
      </c>
      <c r="R741" s="52" t="n"/>
      <c r="S741" s="120" t="inlineStr">
        <is>
          <t>France</t>
        </is>
      </c>
      <c r="T741" s="120" t="inlineStr">
        <is>
          <t>EUR</t>
        </is>
      </c>
      <c r="U741" s="120" t="n">
        <v>152000</v>
      </c>
      <c r="V741" s="120" t="n">
        <v>69390.90909090909</v>
      </c>
      <c r="W741" s="120" t="n"/>
      <c r="X741" s="120">
        <f>W741+V741+U741</f>
        <v/>
      </c>
      <c r="Y741" s="121" t="n"/>
      <c r="Z741" s="121" t="n"/>
      <c r="AA741" s="122" t="n"/>
      <c r="AB741" s="122" t="n"/>
      <c r="AC741" s="122" t="n"/>
      <c r="AD741" s="123">
        <f>AC741+AB741+AA741</f>
        <v/>
      </c>
      <c r="AE741" s="124">
        <f>IFERROR(AD741/X741-1,"")</f>
        <v/>
      </c>
      <c r="AF741" s="217">
        <f>IF(LOWER(T741)="ILS",12,1)*X741/VLOOKUP($T741,CPC_USDConversion_xlTbl[[Currency2]:[Units/1 USD]],2,FALSE)</f>
        <v/>
      </c>
      <c r="AG741" s="217">
        <f>IF(LOWER(T741)="ILS",12,1)*AD741/VLOOKUP($T741,CPC_USDConversion_xlTbl[[Currency2]:[Units/1 USD]],2,FALSE)</f>
        <v/>
      </c>
      <c r="AH741" s="126">
        <f>AF741/VLOOKUP($S741,'CP$'!$B$5:$D$74,2,FALSE)</f>
        <v/>
      </c>
      <c r="AI741" s="126">
        <f>AG741/VLOOKUP($S741,'CP$'!$B$5:$D$74,2,FALSE)</f>
        <v/>
      </c>
      <c r="AJ741" s="52" t="n"/>
      <c r="AK741" s="127" t="inlineStr">
        <is>
          <t>Sales Variable</t>
        </is>
      </c>
      <c r="AL741" s="218" t="n"/>
      <c r="AM741" s="129" t="n"/>
      <c r="AN741" s="121" t="n"/>
      <c r="AO741" s="130" t="n"/>
      <c r="AP741" s="131">
        <f>IFERROR(AO741/AM741,"")</f>
        <v/>
      </c>
      <c r="AQ741" s="219">
        <f>AO741*CC741</f>
        <v/>
      </c>
      <c r="AR741" s="219" t="n"/>
      <c r="AS741" s="220">
        <f>AQ741-AR741</f>
        <v/>
      </c>
      <c r="AT741" s="217">
        <f>AS741/VLOOKUP($T741,'USD Converstion'!$C$7:$D$174,2,FALSE)</f>
        <v/>
      </c>
      <c r="AU741" s="52" t="n"/>
      <c r="AV741" s="221" t="n">
        <v>43957</v>
      </c>
      <c r="AW741" s="222" t="n">
        <v>19589.26213592233</v>
      </c>
      <c r="AX741" s="222" t="n"/>
      <c r="AY741" s="223" t="n"/>
      <c r="AZ741" s="52" t="n"/>
      <c r="BA741" s="137" t="inlineStr">
        <is>
          <t>January, 2021 - Title change from Sales Manager to  Major Accounts Sales Manager || August, 2020 - Title change from Title:Team Leader, Large Accounts to Title:Sales Manager</t>
        </is>
      </c>
      <c r="BB741" s="138" t="inlineStr">
        <is>
          <t xml:space="preserve"> </t>
        </is>
      </c>
      <c r="BC741" s="52" t="n"/>
      <c r="BD741" s="219" t="n">
        <v>114000</v>
      </c>
      <c r="BE741" s="219" t="n">
        <v>76000</v>
      </c>
      <c r="BF741" s="219" t="n"/>
      <c r="BG741" s="120">
        <f>BF741+BE741+BD741</f>
        <v/>
      </c>
      <c r="BH741" s="217">
        <f>IF(LOWER(T741)="ILS",12,1)*BG741/VLOOKUP($T741,CPC_USDConversion_xlTbl[[Currency2]:[Units/1 USD]],2,FALSE)</f>
        <v/>
      </c>
      <c r="BI741" s="224">
        <f>BH741/VLOOKUP($S741,'CP$'!$B$5:$D$74,2,FALSE)</f>
        <v/>
      </c>
      <c r="BJ741" s="140" t="n">
        <v>110000</v>
      </c>
      <c r="BK741" s="140" t="n">
        <v>170000</v>
      </c>
      <c r="BL741" s="141">
        <f>IFERROR(U741/X741,"")</f>
        <v/>
      </c>
      <c r="BM741" s="141">
        <f>IFERROR(V741/X741,"")</f>
        <v/>
      </c>
      <c r="BN741" s="141">
        <f>IFERROR(W741/X741,"")</f>
        <v/>
      </c>
      <c r="BO741" s="141">
        <f>IFERROR(AA741/AD741,"")</f>
        <v/>
      </c>
      <c r="BP741" s="141">
        <f>IFERROR(AB741/AD741,"")</f>
        <v/>
      </c>
      <c r="BQ741" s="141">
        <f>IFERROR(AC741/AD741,"")</f>
        <v/>
      </c>
      <c r="BR741" s="119" t="n">
        <v>4</v>
      </c>
      <c r="BS741" s="119" t="n">
        <v>3</v>
      </c>
      <c r="BT741" s="119" t="n">
        <v>3</v>
      </c>
      <c r="BU741" s="119" t="n"/>
      <c r="BV741" s="119" t="n"/>
      <c r="BW741" s="119" t="n"/>
      <c r="BX741" s="119" t="n"/>
      <c r="BY741" s="119" t="n"/>
      <c r="BZ741" s="119" t="inlineStr">
        <is>
          <t>Employee</t>
        </is>
      </c>
      <c r="CA741" s="142" t="inlineStr">
        <is>
          <t>S43M</t>
        </is>
      </c>
      <c r="CB741" s="131" t="n">
        <v>1</v>
      </c>
      <c r="CC741" s="143">
        <f>IF(P741&gt;1,1,P741)*CB741</f>
        <v/>
      </c>
      <c r="CD741" s="143" t="n"/>
      <c r="CE741" s="222" t="n">
        <v>64768.52</v>
      </c>
      <c r="CF741" s="86" t="n"/>
      <c r="CG741" s="219" t="n">
        <v>185565.8536585366</v>
      </c>
      <c r="CH741" s="217">
        <f>IF(LOWER(T741)="ILS",12,1)*CG741/VLOOKUP($T741,CPC_USDConversion_xlTbl[[Currency2]:[Units/1 USD]],2,FALSE)</f>
        <v/>
      </c>
      <c r="CI741" s="225">
        <f>AF741</f>
        <v/>
      </c>
      <c r="CJ741" s="225">
        <f>IFERROR(CI741-CH741,"")</f>
        <v/>
      </c>
      <c r="CK741" s="140">
        <f>ROUND(AN741*CC741,-2)</f>
        <v/>
      </c>
      <c r="CL741" s="217">
        <f>CK741/VLOOKUP($T741,'USD Converstion'!$C$7:$D$174,2,FALSE)</f>
        <v/>
      </c>
      <c r="CM741" s="145">
        <f>IF(AD741&gt;X741,1,0)</f>
        <v/>
      </c>
      <c r="CN741" s="225">
        <f>IF(CM741&gt;0,AG741,0)</f>
        <v/>
      </c>
      <c r="CO741" s="225">
        <f>IF(CM741=0,0,AF741)</f>
        <v/>
      </c>
      <c r="CP741" s="146" t="n">
        <v>0</v>
      </c>
      <c r="CQ741" s="147" t="inlineStr">
        <is>
          <t>Regular</t>
        </is>
      </c>
      <c r="CR741" s="225">
        <f>AM741/VLOOKUP(T741,'USD Converstion'!$C$7:$D$174,2,FALSE)</f>
        <v/>
      </c>
      <c r="CS741" s="226">
        <f>AT741</f>
        <v/>
      </c>
      <c r="CT741" s="222" t="n">
        <v>0</v>
      </c>
      <c r="CU741" s="227" t="n"/>
      <c r="CV741" s="145">
        <f>IF(AX741&gt;0,1,0)</f>
        <v/>
      </c>
      <c r="CW741" s="145">
        <f>IF(AY741&gt;0,1,0)</f>
        <v/>
      </c>
      <c r="CX741" s="52" t="n">
        <v>0</v>
      </c>
      <c r="DM741">
        <f>IF(LOWER(T741)="ILS",12,1)*Y741/VLOOKUP($T741,CPC_USDConversion_xlTbl[[Currency2]:[Units/1 USD]],2,FALSE)</f>
        <v/>
      </c>
    </row>
    <row r="742">
      <c r="B742" s="113" t="n">
        <v>133532</v>
      </c>
      <c r="C742" s="113" t="n">
        <v>34126</v>
      </c>
      <c r="D742" s="113" t="n">
        <v>111003</v>
      </c>
      <c r="E742" s="114" t="inlineStr">
        <is>
          <t>Valerio Coletti</t>
        </is>
      </c>
      <c r="F742" s="152" t="inlineStr">
        <is>
          <t>Channel Account Manager</t>
        </is>
      </c>
      <c r="G742" s="113" t="inlineStr">
        <is>
          <t>Sales Italy</t>
        </is>
      </c>
      <c r="H742" s="113" t="inlineStr">
        <is>
          <t>Marco Urciuoli</t>
        </is>
      </c>
      <c r="I742" s="113" t="inlineStr">
        <is>
          <t>Roberto Pozzi</t>
        </is>
      </c>
      <c r="J742" s="114" t="inlineStr">
        <is>
          <t>Thorsten Freitag</t>
        </is>
      </c>
      <c r="K742" s="114" t="inlineStr">
        <is>
          <t>Bruno Darmon</t>
        </is>
      </c>
      <c r="L742" s="113" t="inlineStr">
        <is>
          <t>EMEA Sales</t>
        </is>
      </c>
      <c r="M742" s="115" t="n">
        <v>1</v>
      </c>
      <c r="N742" s="151">
        <f>LEFT(CA742,3)</f>
        <v/>
      </c>
      <c r="O742" s="216" t="n">
        <v>43801</v>
      </c>
      <c r="P742" s="118">
        <f>($D$5-O742)/365</f>
        <v/>
      </c>
      <c r="Q742" s="119">
        <f>Q742</f>
        <v/>
      </c>
      <c r="R742" s="52" t="n"/>
      <c r="S742" s="120" t="inlineStr">
        <is>
          <t>Italy</t>
        </is>
      </c>
      <c r="T742" s="120" t="inlineStr">
        <is>
          <t>EUR</t>
        </is>
      </c>
      <c r="U742" s="120" t="n">
        <v>122000</v>
      </c>
      <c r="V742" s="120" t="n">
        <v>54845.45454545454</v>
      </c>
      <c r="W742" s="120" t="n"/>
      <c r="X742" s="120">
        <f>W742+V742+U742</f>
        <v/>
      </c>
      <c r="Y742" s="121" t="n"/>
      <c r="Z742" s="121" t="n"/>
      <c r="AA742" s="122" t="n"/>
      <c r="AB742" s="122" t="n"/>
      <c r="AC742" s="122" t="n"/>
      <c r="AD742" s="123">
        <f>AC742+AB742+AA742</f>
        <v/>
      </c>
      <c r="AE742" s="124">
        <f>IFERROR(AD742/X742-1,"")</f>
        <v/>
      </c>
      <c r="AF742" s="217">
        <f>IF(LOWER(T742)="ILS",12,1)*X742/VLOOKUP($T742,CPC_USDConversion_xlTbl[[Currency2]:[Units/1 USD]],2,FALSE)</f>
        <v/>
      </c>
      <c r="AG742" s="217">
        <f>IF(LOWER(T742)="ILS",12,1)*AD742/VLOOKUP($T742,CPC_USDConversion_xlTbl[[Currency2]:[Units/1 USD]],2,FALSE)</f>
        <v/>
      </c>
      <c r="AH742" s="126">
        <f>AF742/VLOOKUP($S742,'CP$'!$B$5:$D$74,2,FALSE)</f>
        <v/>
      </c>
      <c r="AI742" s="126">
        <f>AG742/VLOOKUP($S742,'CP$'!$B$5:$D$74,2,FALSE)</f>
        <v/>
      </c>
      <c r="AJ742" s="52" t="n"/>
      <c r="AK742" s="127" t="inlineStr">
        <is>
          <t>Sales Variable</t>
        </is>
      </c>
      <c r="AL742" s="218" t="n"/>
      <c r="AM742" s="129" t="n"/>
      <c r="AN742" s="121" t="n"/>
      <c r="AO742" s="130" t="n"/>
      <c r="AP742" s="131">
        <f>IFERROR(AO742/AM742,"")</f>
        <v/>
      </c>
      <c r="AQ742" s="219">
        <f>AO742*CC742</f>
        <v/>
      </c>
      <c r="AR742" s="219" t="n"/>
      <c r="AS742" s="220">
        <f>AQ742-AR742</f>
        <v/>
      </c>
      <c r="AT742" s="217">
        <f>AS742/VLOOKUP($T742,'USD Converstion'!$C$7:$D$174,2,FALSE)</f>
        <v/>
      </c>
      <c r="AU742" s="52" t="n"/>
      <c r="AV742" s="221" t="n">
        <v>43859</v>
      </c>
      <c r="AW742" s="222" t="n">
        <v>29298.97087378641</v>
      </c>
      <c r="AX742" s="222" t="n"/>
      <c r="AY742" s="223" t="n"/>
      <c r="AZ742" s="52" t="n"/>
      <c r="BA742" s="137" t="n"/>
      <c r="BB742" s="138" t="inlineStr">
        <is>
          <t xml:space="preserve"> </t>
        </is>
      </c>
      <c r="BC742" s="52" t="n"/>
      <c r="BD742" s="219" t="n">
        <v>90000</v>
      </c>
      <c r="BE742" s="219" t="n">
        <v>60000</v>
      </c>
      <c r="BF742" s="219" t="n"/>
      <c r="BG742" s="120">
        <f>BF742+BE742+BD742</f>
        <v/>
      </c>
      <c r="BH742" s="217">
        <f>IF(LOWER(T742)="ILS",12,1)*BG742/VLOOKUP($T742,CPC_USDConversion_xlTbl[[Currency2]:[Units/1 USD]],2,FALSE)</f>
        <v/>
      </c>
      <c r="BI742" s="224">
        <f>BH742/VLOOKUP($S742,'CP$'!$B$5:$D$74,2,FALSE)</f>
        <v/>
      </c>
      <c r="BJ742" s="140" t="n">
        <v>100000</v>
      </c>
      <c r="BK742" s="140" t="n">
        <v>135000</v>
      </c>
      <c r="BL742" s="141">
        <f>IFERROR(U742/X742,"")</f>
        <v/>
      </c>
      <c r="BM742" s="141">
        <f>IFERROR(V742/X742,"")</f>
        <v/>
      </c>
      <c r="BN742" s="141">
        <f>IFERROR(W742/X742,"")</f>
        <v/>
      </c>
      <c r="BO742" s="141">
        <f>IFERROR(AA742/AD742,"")</f>
        <v/>
      </c>
      <c r="BP742" s="141">
        <f>IFERROR(AB742/AD742,"")</f>
        <v/>
      </c>
      <c r="BQ742" s="141">
        <f>IFERROR(AC742/AD742,"")</f>
        <v/>
      </c>
      <c r="BR742" s="119" t="n"/>
      <c r="BS742" s="119" t="n"/>
      <c r="BT742" s="119" t="n">
        <v>3</v>
      </c>
      <c r="BU742" s="119" t="n"/>
      <c r="BV742" s="119" t="n"/>
      <c r="BW742" s="119" t="n"/>
      <c r="BX742" s="119" t="n"/>
      <c r="BY742" s="119" t="n"/>
      <c r="BZ742" s="119" t="inlineStr">
        <is>
          <t>Employee</t>
        </is>
      </c>
      <c r="CA742" s="142" t="inlineStr">
        <is>
          <t>S41P</t>
        </is>
      </c>
      <c r="CB742" s="131" t="n">
        <v>1</v>
      </c>
      <c r="CC742" s="143">
        <f>IF(P742&gt;1,1,P742)*CB742</f>
        <v/>
      </c>
      <c r="CD742" s="143" t="n"/>
      <c r="CE742" s="222" t="n">
        <v>31486.36</v>
      </c>
      <c r="CF742" s="86" t="n"/>
      <c r="CG742" s="219" t="n">
        <v>146541.4634146342</v>
      </c>
      <c r="CH742" s="217">
        <f>IF(LOWER(T742)="ILS",12,1)*CG742/VLOOKUP($T742,CPC_USDConversion_xlTbl[[Currency2]:[Units/1 USD]],2,FALSE)</f>
        <v/>
      </c>
      <c r="CI742" s="225">
        <f>AF742</f>
        <v/>
      </c>
      <c r="CJ742" s="225">
        <f>IFERROR(CI742-CH742,"")</f>
        <v/>
      </c>
      <c r="CK742" s="140">
        <f>ROUND(AN742*CC742,-2)</f>
        <v/>
      </c>
      <c r="CL742" s="217">
        <f>CK742/VLOOKUP($T742,'USD Converstion'!$C$7:$D$174,2,FALSE)</f>
        <v/>
      </c>
      <c r="CM742" s="145">
        <f>IF(AD742&gt;X742,1,0)</f>
        <v/>
      </c>
      <c r="CN742" s="225">
        <f>IF(CM742&gt;0,AG742,0)</f>
        <v/>
      </c>
      <c r="CO742" s="225">
        <f>IF(CM742=0,0,AF742)</f>
        <v/>
      </c>
      <c r="CP742" s="146" t="n">
        <v>0</v>
      </c>
      <c r="CQ742" s="147" t="inlineStr">
        <is>
          <t>Regular</t>
        </is>
      </c>
      <c r="CR742" s="225">
        <f>AM742/VLOOKUP(T742,'USD Converstion'!$C$7:$D$174,2,FALSE)</f>
        <v/>
      </c>
      <c r="CS742" s="226">
        <f>AT742</f>
        <v/>
      </c>
      <c r="CT742" s="222" t="n">
        <v>0</v>
      </c>
      <c r="CU742" s="227" t="n"/>
      <c r="CV742" s="145">
        <f>IF(AX742&gt;0,1,0)</f>
        <v/>
      </c>
      <c r="CW742" s="145">
        <f>IF(AY742&gt;0,1,0)</f>
        <v/>
      </c>
      <c r="CX742" s="52" t="n">
        <v>0</v>
      </c>
      <c r="DM742">
        <f>IF(LOWER(T742)="ILS",12,1)*Y742/VLOOKUP($T742,CPC_USDConversion_xlTbl[[Currency2]:[Units/1 USD]],2,FALSE)</f>
        <v/>
      </c>
    </row>
    <row r="743">
      <c r="B743" s="113" t="n">
        <v>134741</v>
      </c>
      <c r="C743" s="113" t="n">
        <v>87890</v>
      </c>
      <c r="D743" s="113" t="n">
        <v>76724</v>
      </c>
      <c r="E743" s="114" t="inlineStr">
        <is>
          <t>Vanessa Bertrand</t>
        </is>
      </c>
      <c r="F743" s="152" t="inlineStr">
        <is>
          <t>Channel Account Manager</t>
        </is>
      </c>
      <c r="G743" s="113" t="inlineStr">
        <is>
          <t>Sales, France</t>
        </is>
      </c>
      <c r="H743" s="113" t="inlineStr">
        <is>
          <t>Michael Techer</t>
        </is>
      </c>
      <c r="I743" s="113" t="inlineStr">
        <is>
          <t>Roberto Pozzi</t>
        </is>
      </c>
      <c r="J743" s="114" t="inlineStr">
        <is>
          <t>Thorsten Freitag</t>
        </is>
      </c>
      <c r="K743" s="114" t="inlineStr">
        <is>
          <t>Bruno Darmon</t>
        </is>
      </c>
      <c r="L743" s="113" t="inlineStr">
        <is>
          <t>EMEA Sales</t>
        </is>
      </c>
      <c r="M743" s="115" t="n">
        <v>1</v>
      </c>
      <c r="N743" s="151">
        <f>LEFT(CA743,3)</f>
        <v/>
      </c>
      <c r="O743" s="216" t="n">
        <v>43010</v>
      </c>
      <c r="P743" s="118">
        <f>($D$5-O743)/365</f>
        <v/>
      </c>
      <c r="Q743" s="119">
        <f>Q743</f>
        <v/>
      </c>
      <c r="R743" s="52" t="n"/>
      <c r="S743" s="120" t="inlineStr">
        <is>
          <t>France</t>
        </is>
      </c>
      <c r="T743" s="120" t="inlineStr">
        <is>
          <t>EUR</t>
        </is>
      </c>
      <c r="U743" s="120" t="n">
        <v>85625</v>
      </c>
      <c r="V743" s="120" t="n">
        <v>37209.0909090909</v>
      </c>
      <c r="W743" s="120" t="n"/>
      <c r="X743" s="120">
        <f>W743+V743+U743</f>
        <v/>
      </c>
      <c r="Y743" s="121" t="n"/>
      <c r="Z743" s="121" t="n"/>
      <c r="AA743" s="122" t="n"/>
      <c r="AB743" s="122" t="n"/>
      <c r="AC743" s="122" t="n"/>
      <c r="AD743" s="123">
        <f>AC743+AB743+AA743</f>
        <v/>
      </c>
      <c r="AE743" s="124">
        <f>IFERROR(AD743/X743-1,"")</f>
        <v/>
      </c>
      <c r="AF743" s="217">
        <f>IF(LOWER(T743)="ILS",12,1)*X743/VLOOKUP($T743,CPC_USDConversion_xlTbl[[Currency2]:[Units/1 USD]],2,FALSE)</f>
        <v/>
      </c>
      <c r="AG743" s="217">
        <f>IF(LOWER(T743)="ILS",12,1)*AD743/VLOOKUP($T743,CPC_USDConversion_xlTbl[[Currency2]:[Units/1 USD]],2,FALSE)</f>
        <v/>
      </c>
      <c r="AH743" s="126">
        <f>AF743/VLOOKUP($S743,'CP$'!$B$5:$D$74,2,FALSE)</f>
        <v/>
      </c>
      <c r="AI743" s="126">
        <f>AG743/VLOOKUP($S743,'CP$'!$B$5:$D$74,2,FALSE)</f>
        <v/>
      </c>
      <c r="AJ743" s="52" t="n"/>
      <c r="AK743" s="127" t="inlineStr">
        <is>
          <t>Sales Variable</t>
        </is>
      </c>
      <c r="AL743" s="218" t="n"/>
      <c r="AM743" s="129" t="n"/>
      <c r="AN743" s="121" t="n"/>
      <c r="AO743" s="130" t="n"/>
      <c r="AP743" s="131">
        <f>IFERROR(AO743/AM743,"")</f>
        <v/>
      </c>
      <c r="AQ743" s="219">
        <f>AO743*CC743</f>
        <v/>
      </c>
      <c r="AR743" s="219" t="n"/>
      <c r="AS743" s="220">
        <f>AQ743-AR743</f>
        <v/>
      </c>
      <c r="AT743" s="217">
        <f>AS743/VLOOKUP($T743,'USD Converstion'!$C$7:$D$174,2,FALSE)</f>
        <v/>
      </c>
      <c r="AU743" s="52" t="n"/>
      <c r="AV743" s="221" t="n">
        <v>43615</v>
      </c>
      <c r="AW743" s="222" t="n">
        <v>14738.73786407767</v>
      </c>
      <c r="AX743" s="222" t="n"/>
      <c r="AY743" s="223" t="n"/>
      <c r="AZ743" s="52" t="n"/>
      <c r="BA743" s="137" t="n"/>
      <c r="BB743" s="138" t="inlineStr">
        <is>
          <t xml:space="preserve"> </t>
        </is>
      </c>
      <c r="BC743" s="52" t="n"/>
      <c r="BD743" s="219" t="n">
        <v>60000</v>
      </c>
      <c r="BE743" s="219" t="n">
        <v>40000</v>
      </c>
      <c r="BF743" s="219" t="n"/>
      <c r="BG743" s="120">
        <f>BF743+BE743+BD743</f>
        <v/>
      </c>
      <c r="BH743" s="217">
        <f>IF(LOWER(T743)="ILS",12,1)*BG743/VLOOKUP($T743,CPC_USDConversion_xlTbl[[Currency2]:[Units/1 USD]],2,FALSE)</f>
        <v/>
      </c>
      <c r="BI743" s="224">
        <f>BH743/VLOOKUP($S743,'CP$'!$B$5:$D$74,2,FALSE)</f>
        <v/>
      </c>
      <c r="BJ743" s="140" t="n">
        <v>65000</v>
      </c>
      <c r="BK743" s="140" t="n">
        <v>100000</v>
      </c>
      <c r="BL743" s="141">
        <f>IFERROR(U743/X743,"")</f>
        <v/>
      </c>
      <c r="BM743" s="141">
        <f>IFERROR(V743/X743,"")</f>
        <v/>
      </c>
      <c r="BN743" s="141">
        <f>IFERROR(W743/X743,"")</f>
        <v/>
      </c>
      <c r="BO743" s="141">
        <f>IFERROR(AA743/AD743,"")</f>
        <v/>
      </c>
      <c r="BP743" s="141">
        <f>IFERROR(AB743/AD743,"")</f>
        <v/>
      </c>
      <c r="BQ743" s="141">
        <f>IFERROR(AC743/AD743,"")</f>
        <v/>
      </c>
      <c r="BR743" s="119" t="n">
        <v>3</v>
      </c>
      <c r="BS743" s="119" t="n">
        <v>3</v>
      </c>
      <c r="BT743" s="119" t="n">
        <v>3</v>
      </c>
      <c r="BU743" s="119" t="n"/>
      <c r="BV743" s="119" t="n"/>
      <c r="BW743" s="119" t="n"/>
      <c r="BX743" s="119" t="n"/>
      <c r="BY743" s="119" t="n"/>
      <c r="BZ743" s="119" t="inlineStr">
        <is>
          <t>Employee</t>
        </is>
      </c>
      <c r="CA743" s="142" t="inlineStr">
        <is>
          <t>S51P</t>
        </is>
      </c>
      <c r="CB743" s="131" t="n">
        <v>1</v>
      </c>
      <c r="CC743" s="143">
        <f>IF(P743&gt;1,1,P743)*CB743</f>
        <v/>
      </c>
      <c r="CD743" s="143" t="n"/>
      <c r="CE743" s="222" t="n">
        <v>11852.28</v>
      </c>
      <c r="CF743" s="86" t="n"/>
      <c r="CG743" s="219" t="n">
        <v>99224.39024390245</v>
      </c>
      <c r="CH743" s="217">
        <f>IF(LOWER(T743)="ILS",12,1)*CG743/VLOOKUP($T743,CPC_USDConversion_xlTbl[[Currency2]:[Units/1 USD]],2,FALSE)</f>
        <v/>
      </c>
      <c r="CI743" s="225">
        <f>AF743</f>
        <v/>
      </c>
      <c r="CJ743" s="225">
        <f>IFERROR(CI743-CH743,"")</f>
        <v/>
      </c>
      <c r="CK743" s="140">
        <f>ROUND(AN743*CC743,-2)</f>
        <v/>
      </c>
      <c r="CL743" s="217">
        <f>CK743/VLOOKUP($T743,'USD Converstion'!$C$7:$D$174,2,FALSE)</f>
        <v/>
      </c>
      <c r="CM743" s="145">
        <f>IF(AD743&gt;X743,1,0)</f>
        <v/>
      </c>
      <c r="CN743" s="225">
        <f>IF(CM743&gt;0,AG743,0)</f>
        <v/>
      </c>
      <c r="CO743" s="225">
        <f>IF(CM743=0,0,AF743)</f>
        <v/>
      </c>
      <c r="CP743" s="146" t="n">
        <v>0</v>
      </c>
      <c r="CQ743" s="147" t="inlineStr">
        <is>
          <t>Regular</t>
        </is>
      </c>
      <c r="CR743" s="225">
        <f>AM743/VLOOKUP(T743,'USD Converstion'!$C$7:$D$174,2,FALSE)</f>
        <v/>
      </c>
      <c r="CS743" s="226">
        <f>AT743</f>
        <v/>
      </c>
      <c r="CT743" s="222" t="n">
        <v>0</v>
      </c>
      <c r="CU743" s="227" t="n"/>
      <c r="CV743" s="145">
        <f>IF(AX743&gt;0,1,0)</f>
        <v/>
      </c>
      <c r="CW743" s="145">
        <f>IF(AY743&gt;0,1,0)</f>
        <v/>
      </c>
      <c r="CX743" s="52" t="n">
        <v>0</v>
      </c>
      <c r="DM743">
        <f>IF(LOWER(T743)="ILS",12,1)*Y743/VLOOKUP($T743,CPC_USDConversion_xlTbl[[Currency2]:[Units/1 USD]],2,FALSE)</f>
        <v/>
      </c>
    </row>
    <row r="744">
      <c r="B744" s="113" t="n">
        <v>105023</v>
      </c>
      <c r="C744" s="113" t="n">
        <v>77761</v>
      </c>
      <c r="D744" s="113" t="n">
        <v>94792</v>
      </c>
      <c r="E744" s="114" t="inlineStr">
        <is>
          <t>William Villarroel</t>
        </is>
      </c>
      <c r="F744" s="152" t="inlineStr">
        <is>
          <t>Major Account manager</t>
        </is>
      </c>
      <c r="G744" s="113" t="inlineStr">
        <is>
          <t>Sales, France</t>
        </is>
      </c>
      <c r="H744" s="113" t="inlineStr">
        <is>
          <t>Michael Techer</t>
        </is>
      </c>
      <c r="I744" s="113" t="inlineStr">
        <is>
          <t>Roberto Pozzi</t>
        </is>
      </c>
      <c r="J744" s="114" t="inlineStr">
        <is>
          <t>Thorsten Freitag</t>
        </is>
      </c>
      <c r="K744" s="114" t="inlineStr">
        <is>
          <t>Bruno Darmon</t>
        </is>
      </c>
      <c r="L744" s="113" t="inlineStr">
        <is>
          <t>EMEA Sales</t>
        </is>
      </c>
      <c r="M744" s="115" t="n">
        <v>1</v>
      </c>
      <c r="N744" s="151">
        <f>LEFT(CA744,3)</f>
        <v/>
      </c>
      <c r="O744" s="216" t="n">
        <v>42614</v>
      </c>
      <c r="P744" s="118">
        <f>($D$5-O744)/365</f>
        <v/>
      </c>
      <c r="Q744" s="119">
        <f>Q744</f>
        <v/>
      </c>
      <c r="R744" s="52" t="n"/>
      <c r="S744" s="120" t="inlineStr">
        <is>
          <t>France</t>
        </is>
      </c>
      <c r="T744" s="120" t="inlineStr">
        <is>
          <t>EUR</t>
        </is>
      </c>
      <c r="U744" s="120" t="n">
        <v>127625</v>
      </c>
      <c r="V744" s="120" t="n">
        <v>57572.72727272726</v>
      </c>
      <c r="W744" s="120" t="n"/>
      <c r="X744" s="120">
        <f>W744+V744+U744</f>
        <v/>
      </c>
      <c r="Y744" s="121" t="n"/>
      <c r="Z744" s="121" t="n"/>
      <c r="AA744" s="122" t="n"/>
      <c r="AB744" s="122" t="n"/>
      <c r="AC744" s="122" t="n"/>
      <c r="AD744" s="123">
        <f>AC744+AB744+AA744</f>
        <v/>
      </c>
      <c r="AE744" s="124">
        <f>IFERROR(AD744/X744-1,"")</f>
        <v/>
      </c>
      <c r="AF744" s="217">
        <f>IF(LOWER(T744)="ILS",12,1)*X744/VLOOKUP($T744,CPC_USDConversion_xlTbl[[Currency2]:[Units/1 USD]],2,FALSE)</f>
        <v/>
      </c>
      <c r="AG744" s="217">
        <f>IF(LOWER(T744)="ILS",12,1)*AD744/VLOOKUP($T744,CPC_USDConversion_xlTbl[[Currency2]:[Units/1 USD]],2,FALSE)</f>
        <v/>
      </c>
      <c r="AH744" s="126">
        <f>AF744/VLOOKUP($S744,'CP$'!$B$5:$D$74,2,FALSE)</f>
        <v/>
      </c>
      <c r="AI744" s="126">
        <f>AG744/VLOOKUP($S744,'CP$'!$B$5:$D$74,2,FALSE)</f>
        <v/>
      </c>
      <c r="AJ744" s="52" t="n"/>
      <c r="AK744" s="127" t="inlineStr">
        <is>
          <t>Sales Variable</t>
        </is>
      </c>
      <c r="AL744" s="218" t="n"/>
      <c r="AM744" s="129" t="n"/>
      <c r="AN744" s="121" t="n"/>
      <c r="AO744" s="130" t="n"/>
      <c r="AP744" s="131">
        <f>IFERROR(AO744/AM744,"")</f>
        <v/>
      </c>
      <c r="AQ744" s="219">
        <f>AO744*CC744</f>
        <v/>
      </c>
      <c r="AR744" s="219" t="n"/>
      <c r="AS744" s="220">
        <f>AQ744-AR744</f>
        <v/>
      </c>
      <c r="AT744" s="217">
        <f>AS744/VLOOKUP($T744,'USD Converstion'!$C$7:$D$174,2,FALSE)</f>
        <v/>
      </c>
      <c r="AU744" s="52" t="n"/>
      <c r="AV744" s="221" t="n">
        <v>43615</v>
      </c>
      <c r="AW744" s="222" t="n">
        <v>29274.47572815534</v>
      </c>
      <c r="AX744" s="222" t="n"/>
      <c r="AY744" s="223" t="n"/>
      <c r="AZ744" s="52" t="n"/>
      <c r="BA744" s="137" t="n"/>
      <c r="BB744" s="138" t="inlineStr">
        <is>
          <t xml:space="preserve"> </t>
        </is>
      </c>
      <c r="BC744" s="52" t="n"/>
      <c r="BD744" s="219" t="n">
        <v>93000</v>
      </c>
      <c r="BE744" s="219" t="n">
        <v>62000</v>
      </c>
      <c r="BF744" s="219" t="n"/>
      <c r="BG744" s="120">
        <f>BF744+BE744+BD744</f>
        <v/>
      </c>
      <c r="BH744" s="217">
        <f>IF(LOWER(T744)="ILS",12,1)*BG744/VLOOKUP($T744,CPC_USDConversion_xlTbl[[Currency2]:[Units/1 USD]],2,FALSE)</f>
        <v/>
      </c>
      <c r="BI744" s="224">
        <f>BH744/VLOOKUP($S744,'CP$'!$B$5:$D$74,2,FALSE)</f>
        <v/>
      </c>
      <c r="BJ744" s="140" t="n">
        <v>110000</v>
      </c>
      <c r="BK744" s="140" t="n">
        <v>170000</v>
      </c>
      <c r="BL744" s="141">
        <f>IFERROR(U744/X744,"")</f>
        <v/>
      </c>
      <c r="BM744" s="141">
        <f>IFERROR(V744/X744,"")</f>
        <v/>
      </c>
      <c r="BN744" s="141">
        <f>IFERROR(W744/X744,"")</f>
        <v/>
      </c>
      <c r="BO744" s="141">
        <f>IFERROR(AA744/AD744,"")</f>
        <v/>
      </c>
      <c r="BP744" s="141">
        <f>IFERROR(AB744/AD744,"")</f>
        <v/>
      </c>
      <c r="BQ744" s="141">
        <f>IFERROR(AC744/AD744,"")</f>
        <v/>
      </c>
      <c r="BR744" s="119" t="n">
        <v>3</v>
      </c>
      <c r="BS744" s="119" t="n">
        <v>3</v>
      </c>
      <c r="BT744" s="119" t="n">
        <v>3</v>
      </c>
      <c r="BU744" s="119" t="n"/>
      <c r="BV744" s="119" t="n"/>
      <c r="BW744" s="119" t="n"/>
      <c r="BX744" s="119" t="n"/>
      <c r="BY744" s="119" t="n"/>
      <c r="BZ744" s="119" t="inlineStr">
        <is>
          <t>Employee</t>
        </is>
      </c>
      <c r="CA744" s="142" t="inlineStr">
        <is>
          <t>S43P</t>
        </is>
      </c>
      <c r="CB744" s="131" t="n">
        <v>1</v>
      </c>
      <c r="CC744" s="143">
        <f>IF(P744&gt;1,1,P744)*CB744</f>
        <v/>
      </c>
      <c r="CD744" s="143" t="n"/>
      <c r="CE744" s="222" t="n">
        <v>23824.28</v>
      </c>
      <c r="CF744" s="86" t="n"/>
      <c r="CG744" s="219" t="n">
        <v>153858.5365853659</v>
      </c>
      <c r="CH744" s="217">
        <f>IF(LOWER(T744)="ILS",12,1)*CG744/VLOOKUP($T744,CPC_USDConversion_xlTbl[[Currency2]:[Units/1 USD]],2,FALSE)</f>
        <v/>
      </c>
      <c r="CI744" s="225">
        <f>AF744</f>
        <v/>
      </c>
      <c r="CJ744" s="225">
        <f>IFERROR(CI744-CH744,"")</f>
        <v/>
      </c>
      <c r="CK744" s="140">
        <f>ROUND(AN744*CC744,-2)</f>
        <v/>
      </c>
      <c r="CL744" s="217">
        <f>CK744/VLOOKUP($T744,'USD Converstion'!$C$7:$D$174,2,FALSE)</f>
        <v/>
      </c>
      <c r="CM744" s="145">
        <f>IF(AD744&gt;X744,1,0)</f>
        <v/>
      </c>
      <c r="CN744" s="225">
        <f>IF(CM744&gt;0,AG744,0)</f>
        <v/>
      </c>
      <c r="CO744" s="225">
        <f>IF(CM744=0,0,AF744)</f>
        <v/>
      </c>
      <c r="CP744" s="146" t="n">
        <v>0</v>
      </c>
      <c r="CQ744" s="147" t="inlineStr">
        <is>
          <t>Regular</t>
        </is>
      </c>
      <c r="CR744" s="225">
        <f>AM744/VLOOKUP(T744,'USD Converstion'!$C$7:$D$174,2,FALSE)</f>
        <v/>
      </c>
      <c r="CS744" s="226">
        <f>AT744</f>
        <v/>
      </c>
      <c r="CT744" s="222" t="n">
        <v>0</v>
      </c>
      <c r="CU744" s="227" t="n"/>
      <c r="CV744" s="145">
        <f>IF(AX744&gt;0,1,0)</f>
        <v/>
      </c>
      <c r="CW744" s="145">
        <f>IF(AY744&gt;0,1,0)</f>
        <v/>
      </c>
      <c r="CX744" s="52" t="n">
        <v>0</v>
      </c>
      <c r="DM744">
        <f>IF(LOWER(T744)="ILS",12,1)*Y744/VLOOKUP($T744,CPC_USDConversion_xlTbl[[Currency2]:[Units/1 USD]],2,FALSE)</f>
        <v/>
      </c>
    </row>
    <row r="745">
      <c r="B745" s="113" t="n">
        <v>108462</v>
      </c>
      <c r="C745" s="113" t="n">
        <v>106669</v>
      </c>
      <c r="D745" s="113" t="n">
        <v>119963</v>
      </c>
      <c r="E745" s="114" t="inlineStr">
        <is>
          <t>Yoann Flogny</t>
        </is>
      </c>
      <c r="F745" s="152" t="inlineStr">
        <is>
          <t>Enterprise Team Leader</t>
        </is>
      </c>
      <c r="G745" s="113" t="inlineStr">
        <is>
          <t>Sales, France</t>
        </is>
      </c>
      <c r="H745" s="113" t="inlineStr">
        <is>
          <t>Michael Techer</t>
        </is>
      </c>
      <c r="I745" s="113" t="inlineStr">
        <is>
          <t>Roberto Pozzi</t>
        </is>
      </c>
      <c r="J745" s="114" t="inlineStr">
        <is>
          <t>Thorsten Freitag</t>
        </is>
      </c>
      <c r="K745" s="114" t="inlineStr">
        <is>
          <t>Bruno Darmon</t>
        </is>
      </c>
      <c r="L745" s="113" t="inlineStr">
        <is>
          <t>EMEA Sales</t>
        </is>
      </c>
      <c r="M745" s="115" t="n">
        <v>1</v>
      </c>
      <c r="N745" s="151">
        <f>LEFT(CA745,3)</f>
        <v/>
      </c>
      <c r="O745" s="216" t="n">
        <v>42443</v>
      </c>
      <c r="P745" s="118">
        <f>($D$5-O745)/365</f>
        <v/>
      </c>
      <c r="Q745" s="119">
        <f>Q745</f>
        <v/>
      </c>
      <c r="R745" s="52" t="n"/>
      <c r="S745" s="120" t="inlineStr">
        <is>
          <t>France</t>
        </is>
      </c>
      <c r="T745" s="120" t="inlineStr">
        <is>
          <t>EUR</t>
        </is>
      </c>
      <c r="U745" s="120" t="n">
        <v>133250</v>
      </c>
      <c r="V745" s="120" t="n">
        <v>60299.99999999999</v>
      </c>
      <c r="W745" s="120" t="n"/>
      <c r="X745" s="120">
        <f>W745+V745+U745</f>
        <v/>
      </c>
      <c r="Y745" s="121" t="n"/>
      <c r="Z745" s="121" t="n"/>
      <c r="AA745" s="122" t="n"/>
      <c r="AB745" s="122" t="n"/>
      <c r="AC745" s="122" t="n"/>
      <c r="AD745" s="123">
        <f>AC745+AB745+AA745</f>
        <v/>
      </c>
      <c r="AE745" s="124">
        <f>IFERROR(AD745/X745-1,"")</f>
        <v/>
      </c>
      <c r="AF745" s="217">
        <f>IF(LOWER(T745)="ILS",12,1)*X745/VLOOKUP($T745,CPC_USDConversion_xlTbl[[Currency2]:[Units/1 USD]],2,FALSE)</f>
        <v/>
      </c>
      <c r="AG745" s="217">
        <f>IF(LOWER(T745)="ILS",12,1)*AD745/VLOOKUP($T745,CPC_USDConversion_xlTbl[[Currency2]:[Units/1 USD]],2,FALSE)</f>
        <v/>
      </c>
      <c r="AH745" s="126">
        <f>AF745/VLOOKUP($S745,'CP$'!$B$5:$D$74,2,FALSE)</f>
        <v/>
      </c>
      <c r="AI745" s="126">
        <f>AG745/VLOOKUP($S745,'CP$'!$B$5:$D$74,2,FALSE)</f>
        <v/>
      </c>
      <c r="AJ745" s="52" t="n"/>
      <c r="AK745" s="127" t="inlineStr">
        <is>
          <t>Sales Variable</t>
        </is>
      </c>
      <c r="AL745" s="218" t="n"/>
      <c r="AM745" s="129" t="n"/>
      <c r="AN745" s="121" t="n"/>
      <c r="AO745" s="130" t="n"/>
      <c r="AP745" s="131">
        <f>IFERROR(AO745/AM745,"")</f>
        <v/>
      </c>
      <c r="AQ745" s="219">
        <f>AO745*CC745</f>
        <v/>
      </c>
      <c r="AR745" s="219" t="n"/>
      <c r="AS745" s="220">
        <f>AQ745-AR745</f>
        <v/>
      </c>
      <c r="AT745" s="217">
        <f>AS745/VLOOKUP($T745,'USD Converstion'!$C$7:$D$174,2,FALSE)</f>
        <v/>
      </c>
      <c r="AU745" s="52" t="n"/>
      <c r="AV745" s="221" t="n">
        <v>43615</v>
      </c>
      <c r="AW745" s="222" t="n">
        <v>29274.47572815534</v>
      </c>
      <c r="AX745" s="222" t="n"/>
      <c r="AY745" s="223" t="n"/>
      <c r="AZ745" s="52" t="n"/>
      <c r="BA745" s="137" t="inlineStr">
        <is>
          <t>January, 2021 - Title change from Territory Team Leader to Enterprise Team Leader</t>
        </is>
      </c>
      <c r="BB745" s="138" t="inlineStr">
        <is>
          <t xml:space="preserve"> </t>
        </is>
      </c>
      <c r="BC745" s="52" t="n"/>
      <c r="BD745" s="219" t="n">
        <v>96400</v>
      </c>
      <c r="BE745" s="219" t="n">
        <v>64200</v>
      </c>
      <c r="BF745" s="219" t="n"/>
      <c r="BG745" s="120">
        <f>BF745+BE745+BD745</f>
        <v/>
      </c>
      <c r="BH745" s="217">
        <f>IF(LOWER(T745)="ILS",12,1)*BG745/VLOOKUP($T745,CPC_USDConversion_xlTbl[[Currency2]:[Units/1 USD]],2,FALSE)</f>
        <v/>
      </c>
      <c r="BI745" s="224">
        <f>BH745/VLOOKUP($S745,'CP$'!$B$5:$D$74,2,FALSE)</f>
        <v/>
      </c>
      <c r="BJ745" s="140" t="n">
        <v>110000</v>
      </c>
      <c r="BK745" s="140" t="n">
        <v>170000</v>
      </c>
      <c r="BL745" s="141">
        <f>IFERROR(U745/X745,"")</f>
        <v/>
      </c>
      <c r="BM745" s="141">
        <f>IFERROR(V745/X745,"")</f>
        <v/>
      </c>
      <c r="BN745" s="141">
        <f>IFERROR(W745/X745,"")</f>
        <v/>
      </c>
      <c r="BO745" s="141">
        <f>IFERROR(AA745/AD745,"")</f>
        <v/>
      </c>
      <c r="BP745" s="141">
        <f>IFERROR(AB745/AD745,"")</f>
        <v/>
      </c>
      <c r="BQ745" s="141">
        <f>IFERROR(AC745/AD745,"")</f>
        <v/>
      </c>
      <c r="BR745" s="119" t="n">
        <v>2</v>
      </c>
      <c r="BS745" s="119" t="n">
        <v>3</v>
      </c>
      <c r="BT745" s="119" t="n">
        <v>3</v>
      </c>
      <c r="BU745" s="119" t="n"/>
      <c r="BV745" s="119" t="n"/>
      <c r="BW745" s="119" t="n"/>
      <c r="BX745" s="119" t="n"/>
      <c r="BY745" s="119" t="n"/>
      <c r="BZ745" s="119" t="inlineStr">
        <is>
          <t>Employee</t>
        </is>
      </c>
      <c r="CA745" s="142" t="inlineStr">
        <is>
          <t>S43M</t>
        </is>
      </c>
      <c r="CB745" s="131" t="n">
        <v>1</v>
      </c>
      <c r="CC745" s="143">
        <f>IF(P745&gt;1,1,P745)*CB745</f>
        <v/>
      </c>
      <c r="CD745" s="143" t="n"/>
      <c r="CE745" s="222" t="n">
        <v>42141.44</v>
      </c>
      <c r="CF745" s="86" t="n"/>
      <c r="CG745" s="219" t="n">
        <v>161175.6097560976</v>
      </c>
      <c r="CH745" s="217">
        <f>IF(LOWER(T745)="ILS",12,1)*CG745/VLOOKUP($T745,CPC_USDConversion_xlTbl[[Currency2]:[Units/1 USD]],2,FALSE)</f>
        <v/>
      </c>
      <c r="CI745" s="225">
        <f>AF745</f>
        <v/>
      </c>
      <c r="CJ745" s="225">
        <f>IFERROR(CI745-CH745,"")</f>
        <v/>
      </c>
      <c r="CK745" s="140">
        <f>ROUND(AN745*CC745,-2)</f>
        <v/>
      </c>
      <c r="CL745" s="217">
        <f>CK745/VLOOKUP($T745,'USD Converstion'!$C$7:$D$174,2,FALSE)</f>
        <v/>
      </c>
      <c r="CM745" s="145">
        <f>IF(AD745&gt;X745,1,0)</f>
        <v/>
      </c>
      <c r="CN745" s="225">
        <f>IF(CM745&gt;0,AG745,0)</f>
        <v/>
      </c>
      <c r="CO745" s="225">
        <f>IF(CM745=0,0,AF745)</f>
        <v/>
      </c>
      <c r="CP745" s="146" t="n">
        <v>0</v>
      </c>
      <c r="CQ745" s="147" t="inlineStr">
        <is>
          <t>Regular</t>
        </is>
      </c>
      <c r="CR745" s="225">
        <f>AM745/VLOOKUP(T745,'USD Converstion'!$C$7:$D$174,2,FALSE)</f>
        <v/>
      </c>
      <c r="CS745" s="226">
        <f>AT745</f>
        <v/>
      </c>
      <c r="CT745" s="222" t="n">
        <v>0</v>
      </c>
      <c r="CU745" s="227" t="n"/>
      <c r="CV745" s="145">
        <f>IF(AX745&gt;0,1,0)</f>
        <v/>
      </c>
      <c r="CW745" s="145">
        <f>IF(AY745&gt;0,1,0)</f>
        <v/>
      </c>
      <c r="CX745" s="52" t="n">
        <v>0</v>
      </c>
      <c r="DM745">
        <f>IF(LOWER(T745)="ILS",12,1)*Y745/VLOOKUP($T745,CPC_USDConversion_xlTbl[[Currency2]:[Units/1 USD]],2,FALSE)</f>
        <v/>
      </c>
    </row>
    <row r="746">
      <c r="B746" s="113" t="n">
        <v>105747</v>
      </c>
      <c r="C746" s="113" t="n">
        <v>72892</v>
      </c>
      <c r="D746" s="113" t="n">
        <v>95101</v>
      </c>
      <c r="E746" s="114" t="inlineStr">
        <is>
          <t>Jovern Oh</t>
        </is>
      </c>
      <c r="F746" s="152" t="inlineStr">
        <is>
          <t>Strategic Account Manager</t>
        </is>
      </c>
      <c r="G746" s="113" t="inlineStr">
        <is>
          <t>Global Strategic Sales Team</t>
        </is>
      </c>
      <c r="H746" s="113" t="inlineStr">
        <is>
          <t>Robert Pizzari</t>
        </is>
      </c>
      <c r="I746" s="113" t="inlineStr">
        <is>
          <t>Robert Pizzari</t>
        </is>
      </c>
      <c r="J746" s="114" t="inlineStr">
        <is>
          <t>Sharat Sinha</t>
        </is>
      </c>
      <c r="K746" s="114" t="inlineStr">
        <is>
          <t>Sharat Sinha</t>
        </is>
      </c>
      <c r="L746" s="113" t="inlineStr">
        <is>
          <t>APAC Sales</t>
        </is>
      </c>
      <c r="M746" s="115" t="n">
        <v>1</v>
      </c>
      <c r="N746" s="151">
        <f>LEFT(CA746,3)</f>
        <v/>
      </c>
      <c r="O746" s="216" t="n">
        <v>43832</v>
      </c>
      <c r="P746" s="118">
        <f>($D$5-O746)/365</f>
        <v/>
      </c>
      <c r="Q746" s="119">
        <f>Q746</f>
        <v/>
      </c>
      <c r="R746" s="52" t="n"/>
      <c r="S746" s="120" t="inlineStr">
        <is>
          <t>Singapore</t>
        </is>
      </c>
      <c r="T746" s="120" t="inlineStr">
        <is>
          <t>SGD</t>
        </is>
      </c>
      <c r="U746" s="120" t="n">
        <v>189500</v>
      </c>
      <c r="V746" s="120" t="n">
        <v>87572.72727272726</v>
      </c>
      <c r="W746" s="120" t="n"/>
      <c r="X746" s="120">
        <f>W746+V746+U746</f>
        <v/>
      </c>
      <c r="Y746" s="121" t="n"/>
      <c r="Z746" s="121" t="n"/>
      <c r="AA746" s="122" t="n"/>
      <c r="AB746" s="122" t="n"/>
      <c r="AC746" s="122" t="n"/>
      <c r="AD746" s="123">
        <f>AC746+AB746+AA746</f>
        <v/>
      </c>
      <c r="AE746" s="124">
        <f>IFERROR(AD746/X746-1,"")</f>
        <v/>
      </c>
      <c r="AF746" s="217">
        <f>IF(LOWER(T746)="ILS",12,1)*X746/VLOOKUP($T746,CPC_USDConversion_xlTbl[[Currency2]:[Units/1 USD]],2,FALSE)</f>
        <v/>
      </c>
      <c r="AG746" s="217">
        <f>IF(LOWER(T746)="ILS",12,1)*AD746/VLOOKUP($T746,CPC_USDConversion_xlTbl[[Currency2]:[Units/1 USD]],2,FALSE)</f>
        <v/>
      </c>
      <c r="AH746" s="126">
        <f>AF746/VLOOKUP($S746,'CP$'!$B$5:$D$74,2,FALSE)</f>
        <v/>
      </c>
      <c r="AI746" s="126">
        <f>AG746/VLOOKUP($S746,'CP$'!$B$5:$D$74,2,FALSE)</f>
        <v/>
      </c>
      <c r="AJ746" s="52" t="n"/>
      <c r="AK746" s="127" t="inlineStr">
        <is>
          <t>Sales Variable</t>
        </is>
      </c>
      <c r="AL746" s="218" t="n"/>
      <c r="AM746" s="129" t="n"/>
      <c r="AN746" s="121" t="n"/>
      <c r="AO746" s="130" t="n"/>
      <c r="AP746" s="131">
        <f>IFERROR(AO746/AM746,"")</f>
        <v/>
      </c>
      <c r="AQ746" s="219">
        <f>AO746*CC746</f>
        <v/>
      </c>
      <c r="AR746" s="219" t="n"/>
      <c r="AS746" s="220">
        <f>AQ746-AR746</f>
        <v/>
      </c>
      <c r="AT746" s="217">
        <f>AS746/VLOOKUP($T746,'USD Converstion'!$C$7:$D$174,2,FALSE)</f>
        <v/>
      </c>
      <c r="AU746" s="52" t="n"/>
      <c r="AV746" s="221" t="n">
        <v>43859</v>
      </c>
      <c r="AW746" s="222" t="n">
        <v>29298.97087378641</v>
      </c>
      <c r="AX746" s="222" t="n"/>
      <c r="AY746" s="223" t="n"/>
      <c r="AZ746" s="52" t="n"/>
      <c r="BA746" s="137" t="n"/>
      <c r="BB746" s="138" t="inlineStr">
        <is>
          <t xml:space="preserve"> </t>
        </is>
      </c>
      <c r="BC746" s="52" t="n"/>
      <c r="BD746" s="219" t="n">
        <v>144000</v>
      </c>
      <c r="BE746" s="219" t="n">
        <v>96000</v>
      </c>
      <c r="BF746" s="219" t="n"/>
      <c r="BG746" s="120">
        <f>BF746+BE746+BD746</f>
        <v/>
      </c>
      <c r="BH746" s="217">
        <f>IF(LOWER(T746)="ILS",12,1)*BG746/VLOOKUP($T746,CPC_USDConversion_xlTbl[[Currency2]:[Units/1 USD]],2,FALSE)</f>
        <v/>
      </c>
      <c r="BI746" s="224">
        <f>BH746/VLOOKUP($S746,'CP$'!$B$5:$D$74,2,FALSE)</f>
        <v/>
      </c>
      <c r="BJ746" s="140" t="n">
        <v>170000</v>
      </c>
      <c r="BK746" s="140" t="n">
        <v>305000</v>
      </c>
      <c r="BL746" s="141">
        <f>IFERROR(U746/X746,"")</f>
        <v/>
      </c>
      <c r="BM746" s="141">
        <f>IFERROR(V746/X746,"")</f>
        <v/>
      </c>
      <c r="BN746" s="141">
        <f>IFERROR(W746/X746,"")</f>
        <v/>
      </c>
      <c r="BO746" s="141">
        <f>IFERROR(AA746/AD746,"")</f>
        <v/>
      </c>
      <c r="BP746" s="141">
        <f>IFERROR(AB746/AD746,"")</f>
        <v/>
      </c>
      <c r="BQ746" s="141">
        <f>IFERROR(AC746/AD746,"")</f>
        <v/>
      </c>
      <c r="BR746" s="119" t="n"/>
      <c r="BS746" s="119" t="n"/>
      <c r="BT746" s="119" t="n">
        <v>3</v>
      </c>
      <c r="BU746" s="119" t="n"/>
      <c r="BV746" s="119" t="n"/>
      <c r="BW746" s="119" t="n"/>
      <c r="BX746" s="119" t="n"/>
      <c r="BY746" s="119" t="n"/>
      <c r="BZ746" s="119" t="inlineStr">
        <is>
          <t>Employee</t>
        </is>
      </c>
      <c r="CA746" s="142" t="inlineStr">
        <is>
          <t>S43P</t>
        </is>
      </c>
      <c r="CB746" s="131" t="n">
        <v>1</v>
      </c>
      <c r="CC746" s="143">
        <f>IF(P746&gt;1,1,P746)*CB746</f>
        <v/>
      </c>
      <c r="CD746" s="143" t="n"/>
      <c r="CE746" s="222" t="n">
        <v>31486.36</v>
      </c>
      <c r="CF746" s="86" t="n"/>
      <c r="CG746" s="219" t="n">
        <v>234346.3414634147</v>
      </c>
      <c r="CH746" s="217">
        <f>IF(LOWER(T746)="ILS",12,1)*CG746/VLOOKUP($T746,CPC_USDConversion_xlTbl[[Currency2]:[Units/1 USD]],2,FALSE)</f>
        <v/>
      </c>
      <c r="CI746" s="225">
        <f>AF746</f>
        <v/>
      </c>
      <c r="CJ746" s="225">
        <f>IFERROR(CI746-CH746,"")</f>
        <v/>
      </c>
      <c r="CK746" s="140">
        <f>ROUND(AN746*CC746,-2)</f>
        <v/>
      </c>
      <c r="CL746" s="217">
        <f>CK746/VLOOKUP($T746,'USD Converstion'!$C$7:$D$174,2,FALSE)</f>
        <v/>
      </c>
      <c r="CM746" s="145">
        <f>IF(AD746&gt;X746,1,0)</f>
        <v/>
      </c>
      <c r="CN746" s="225">
        <f>IF(CM746&gt;0,AG746,0)</f>
        <v/>
      </c>
      <c r="CO746" s="225">
        <f>IF(CM746=0,0,AF746)</f>
        <v/>
      </c>
      <c r="CP746" s="146" t="n">
        <v>0</v>
      </c>
      <c r="CQ746" s="147" t="inlineStr">
        <is>
          <t>Regular</t>
        </is>
      </c>
      <c r="CR746" s="225">
        <f>AM746/VLOOKUP(T746,'USD Converstion'!$C$7:$D$174,2,FALSE)</f>
        <v/>
      </c>
      <c r="CS746" s="226">
        <f>AT746</f>
        <v/>
      </c>
      <c r="CT746" s="222" t="n">
        <v>0</v>
      </c>
      <c r="CU746" s="227" t="n"/>
      <c r="CV746" s="145">
        <f>IF(AX746&gt;0,1,0)</f>
        <v/>
      </c>
      <c r="CW746" s="145">
        <f>IF(AY746&gt;0,1,0)</f>
        <v/>
      </c>
      <c r="CX746" s="52" t="n">
        <v>0</v>
      </c>
      <c r="DM746">
        <f>IF(LOWER(T746)="ILS",12,1)*Y746/VLOOKUP($T746,CPC_USDConversion_xlTbl[[Currency2]:[Units/1 USD]],2,FALSE)</f>
        <v/>
      </c>
    </row>
    <row r="747">
      <c r="B747" s="113" t="n">
        <v>11264</v>
      </c>
      <c r="C747" s="113" t="n">
        <v>88530</v>
      </c>
      <c r="D747" s="113" t="n">
        <v>103918</v>
      </c>
      <c r="E747" s="114" t="inlineStr">
        <is>
          <t>May Ping Lim</t>
        </is>
      </c>
      <c r="F747" s="152" t="inlineStr">
        <is>
          <t>Strategic Account Manager</t>
        </is>
      </c>
      <c r="G747" s="113" t="inlineStr">
        <is>
          <t>Global Strategic Sales Team</t>
        </is>
      </c>
      <c r="H747" s="113" t="inlineStr">
        <is>
          <t>Robert Pizzari</t>
        </is>
      </c>
      <c r="I747" s="113" t="inlineStr">
        <is>
          <t>Robert Pizzari</t>
        </is>
      </c>
      <c r="J747" s="114" t="inlineStr">
        <is>
          <t>Sharat Sinha</t>
        </is>
      </c>
      <c r="K747" s="114" t="inlineStr">
        <is>
          <t>Sharat Sinha</t>
        </is>
      </c>
      <c r="L747" s="113" t="inlineStr">
        <is>
          <t>APAC Sales</t>
        </is>
      </c>
      <c r="M747" s="115" t="n">
        <v>1</v>
      </c>
      <c r="N747" s="151">
        <f>LEFT(CA747,3)</f>
        <v/>
      </c>
      <c r="O747" s="216" t="n">
        <v>42058</v>
      </c>
      <c r="P747" s="118">
        <f>($D$5-O747)/365</f>
        <v/>
      </c>
      <c r="Q747" s="119">
        <f>Q747</f>
        <v/>
      </c>
      <c r="R747" s="52" t="n"/>
      <c r="S747" s="120" t="inlineStr">
        <is>
          <t>Singapore</t>
        </is>
      </c>
      <c r="T747" s="120" t="inlineStr">
        <is>
          <t>SGD</t>
        </is>
      </c>
      <c r="U747" s="120" t="n">
        <v>197000</v>
      </c>
      <c r="V747" s="120" t="n">
        <v>91209.0909090909</v>
      </c>
      <c r="W747" s="120" t="n"/>
      <c r="X747" s="120">
        <f>W747+V747+U747</f>
        <v/>
      </c>
      <c r="Y747" s="121" t="n"/>
      <c r="Z747" s="121" t="n"/>
      <c r="AA747" s="122" t="n"/>
      <c r="AB747" s="122" t="n"/>
      <c r="AC747" s="122" t="n"/>
      <c r="AD747" s="123">
        <f>AC747+AB747+AA747</f>
        <v/>
      </c>
      <c r="AE747" s="124">
        <f>IFERROR(AD747/X747-1,"")</f>
        <v/>
      </c>
      <c r="AF747" s="217">
        <f>IF(LOWER(T747)="ILS",12,1)*X747/VLOOKUP($T747,CPC_USDConversion_xlTbl[[Currency2]:[Units/1 USD]],2,FALSE)</f>
        <v/>
      </c>
      <c r="AG747" s="217">
        <f>IF(LOWER(T747)="ILS",12,1)*AD747/VLOOKUP($T747,CPC_USDConversion_xlTbl[[Currency2]:[Units/1 USD]],2,FALSE)</f>
        <v/>
      </c>
      <c r="AH747" s="126">
        <f>AF747/VLOOKUP($S747,'CP$'!$B$5:$D$74,2,FALSE)</f>
        <v/>
      </c>
      <c r="AI747" s="126">
        <f>AG747/VLOOKUP($S747,'CP$'!$B$5:$D$74,2,FALSE)</f>
        <v/>
      </c>
      <c r="AJ747" s="52" t="n"/>
      <c r="AK747" s="127" t="inlineStr">
        <is>
          <t>Sales Variable</t>
        </is>
      </c>
      <c r="AL747" s="218" t="n"/>
      <c r="AM747" s="129" t="n"/>
      <c r="AN747" s="121" t="n"/>
      <c r="AO747" s="130" t="n"/>
      <c r="AP747" s="131">
        <f>IFERROR(AO747/AM747,"")</f>
        <v/>
      </c>
      <c r="AQ747" s="219">
        <f>AO747*CC747</f>
        <v/>
      </c>
      <c r="AR747" s="219" t="n"/>
      <c r="AS747" s="220">
        <f>AQ747-AR747</f>
        <v/>
      </c>
      <c r="AT747" s="217">
        <f>AS747/VLOOKUP($T747,'USD Converstion'!$C$7:$D$174,2,FALSE)</f>
        <v/>
      </c>
      <c r="AU747" s="52" t="n"/>
      <c r="AV747" s="221" t="n">
        <v>43859</v>
      </c>
      <c r="AW747" s="222" t="n">
        <v>39034.50485436893</v>
      </c>
      <c r="AX747" s="222" t="n"/>
      <c r="AY747" s="223" t="n"/>
      <c r="AZ747" s="52" t="n"/>
      <c r="BA747" s="137" t="inlineStr">
        <is>
          <t>May, 2020 - One time Bonus:2000</t>
        </is>
      </c>
      <c r="BB747" s="138" t="inlineStr">
        <is>
          <t xml:space="preserve"> </t>
        </is>
      </c>
      <c r="BC747" s="52" t="n"/>
      <c r="BD747" s="219" t="n">
        <v>123600</v>
      </c>
      <c r="BE747" s="219" t="n">
        <v>82400</v>
      </c>
      <c r="BF747" s="219" t="n"/>
      <c r="BG747" s="120">
        <f>BF747+BE747+BD747</f>
        <v/>
      </c>
      <c r="BH747" s="217">
        <f>IF(LOWER(T747)="ILS",12,1)*BG747/VLOOKUP($T747,CPC_USDConversion_xlTbl[[Currency2]:[Units/1 USD]],2,FALSE)</f>
        <v/>
      </c>
      <c r="BI747" s="224">
        <f>BH747/VLOOKUP($S747,'CP$'!$B$5:$D$74,2,FALSE)</f>
        <v/>
      </c>
      <c r="BJ747" s="140" t="n">
        <v>170000</v>
      </c>
      <c r="BK747" s="140" t="n">
        <v>305000</v>
      </c>
      <c r="BL747" s="141">
        <f>IFERROR(U747/X747,"")</f>
        <v/>
      </c>
      <c r="BM747" s="141">
        <f>IFERROR(V747/X747,"")</f>
        <v/>
      </c>
      <c r="BN747" s="141">
        <f>IFERROR(W747/X747,"")</f>
        <v/>
      </c>
      <c r="BO747" s="141">
        <f>IFERROR(AA747/AD747,"")</f>
        <v/>
      </c>
      <c r="BP747" s="141">
        <f>IFERROR(AB747/AD747,"")</f>
        <v/>
      </c>
      <c r="BQ747" s="141">
        <f>IFERROR(AC747/AD747,"")</f>
        <v/>
      </c>
      <c r="BR747" s="119" t="n">
        <v>3</v>
      </c>
      <c r="BS747" s="119" t="n">
        <v>4</v>
      </c>
      <c r="BT747" s="119" t="n">
        <v>3</v>
      </c>
      <c r="BU747" s="119" t="n"/>
      <c r="BV747" s="119" t="n"/>
      <c r="BW747" s="119" t="n"/>
      <c r="BX747" s="119" t="n"/>
      <c r="BY747" s="119" t="n"/>
      <c r="BZ747" s="119" t="inlineStr">
        <is>
          <t>Employee</t>
        </is>
      </c>
      <c r="CA747" s="142" t="inlineStr">
        <is>
          <t>S43P</t>
        </is>
      </c>
      <c r="CB747" s="131" t="n">
        <v>1</v>
      </c>
      <c r="CC747" s="143">
        <f>IF(P747&gt;1,1,P747)*CB747</f>
        <v/>
      </c>
      <c r="CD747" s="143" t="n"/>
      <c r="CE747" s="222" t="n">
        <v>57824.76</v>
      </c>
      <c r="CF747" s="86" t="n"/>
      <c r="CG747" s="219" t="n">
        <v>244102.4390243903</v>
      </c>
      <c r="CH747" s="217">
        <f>IF(LOWER(T747)="ILS",12,1)*CG747/VLOOKUP($T747,CPC_USDConversion_xlTbl[[Currency2]:[Units/1 USD]],2,FALSE)</f>
        <v/>
      </c>
      <c r="CI747" s="225">
        <f>AF747</f>
        <v/>
      </c>
      <c r="CJ747" s="225">
        <f>IFERROR(CI747-CH747,"")</f>
        <v/>
      </c>
      <c r="CK747" s="140">
        <f>ROUND(AN747*CC747,-2)</f>
        <v/>
      </c>
      <c r="CL747" s="217">
        <f>CK747/VLOOKUP($T747,'USD Converstion'!$C$7:$D$174,2,FALSE)</f>
        <v/>
      </c>
      <c r="CM747" s="145">
        <f>IF(AD747&gt;X747,1,0)</f>
        <v/>
      </c>
      <c r="CN747" s="225">
        <f>IF(CM747&gt;0,AG747,0)</f>
        <v/>
      </c>
      <c r="CO747" s="225">
        <f>IF(CM747=0,0,AF747)</f>
        <v/>
      </c>
      <c r="CP747" s="146" t="n">
        <v>0</v>
      </c>
      <c r="CQ747" s="147" t="inlineStr">
        <is>
          <t>Regular</t>
        </is>
      </c>
      <c r="CR747" s="225">
        <f>AM747/VLOOKUP(T747,'USD Converstion'!$C$7:$D$174,2,FALSE)</f>
        <v/>
      </c>
      <c r="CS747" s="226">
        <f>AT747</f>
        <v/>
      </c>
      <c r="CT747" s="222" t="n">
        <v>0</v>
      </c>
      <c r="CU747" s="227" t="n"/>
      <c r="CV747" s="145">
        <f>IF(AX747&gt;0,1,0)</f>
        <v/>
      </c>
      <c r="CW747" s="145">
        <f>IF(AY747&gt;0,1,0)</f>
        <v/>
      </c>
      <c r="CX747" s="52" t="n">
        <v>0</v>
      </c>
      <c r="DM747">
        <f>IF(LOWER(T747)="ILS",12,1)*Y747/VLOOKUP($T747,CPC_USDConversion_xlTbl[[Currency2]:[Units/1 USD]],2,FALSE)</f>
        <v/>
      </c>
    </row>
    <row r="748">
      <c r="B748" s="113" t="n">
        <v>107808</v>
      </c>
      <c r="C748" s="113" t="n">
        <v>89255</v>
      </c>
      <c r="D748" s="113" t="n">
        <v>26615</v>
      </c>
      <c r="E748" s="114" t="inlineStr">
        <is>
          <t>Arzu Hajiyeva</t>
        </is>
      </c>
      <c r="F748" s="152" t="inlineStr">
        <is>
          <t>Beyond the Perimeter Sales Manager.</t>
        </is>
      </c>
      <c r="G748" s="113" t="inlineStr">
        <is>
          <t>EMEA Beyond The Perimeter Sales</t>
        </is>
      </c>
      <c r="H748" s="113" t="inlineStr">
        <is>
          <t>Cristiano Voschion</t>
        </is>
      </c>
      <c r="I748" s="113" t="inlineStr">
        <is>
          <t>Philippe Thenard</t>
        </is>
      </c>
      <c r="J748" s="114" t="inlineStr">
        <is>
          <t>Bruno Darmon</t>
        </is>
      </c>
      <c r="K748" s="114" t="inlineStr">
        <is>
          <t>Bruno Darmon</t>
        </is>
      </c>
      <c r="L748" s="113" t="inlineStr">
        <is>
          <t>EMEA Sales</t>
        </is>
      </c>
      <c r="M748" s="115" t="n">
        <v>1</v>
      </c>
      <c r="N748" s="151">
        <f>LEFT(CA748,3)</f>
        <v/>
      </c>
      <c r="O748" s="216" t="n">
        <v>44046</v>
      </c>
      <c r="P748" s="118">
        <f>($D$5-O748)/365</f>
        <v/>
      </c>
      <c r="Q748" s="119">
        <f>Q748</f>
        <v/>
      </c>
      <c r="R748" s="52" t="n"/>
      <c r="S748" s="120" t="inlineStr">
        <is>
          <t>Great Britain</t>
        </is>
      </c>
      <c r="T748" s="120" t="inlineStr">
        <is>
          <t>GBP</t>
        </is>
      </c>
      <c r="U748" s="120" t="n">
        <v>97000</v>
      </c>
      <c r="V748" s="120" t="n">
        <v>41209.0909090909</v>
      </c>
      <c r="W748" s="120" t="n"/>
      <c r="X748" s="120">
        <f>W748+V748+U748</f>
        <v/>
      </c>
      <c r="Y748" s="121" t="n"/>
      <c r="Z748" s="121" t="n"/>
      <c r="AA748" s="122" t="n"/>
      <c r="AB748" s="122" t="n"/>
      <c r="AC748" s="122" t="n"/>
      <c r="AD748" s="123">
        <f>AC748+AB748+AA748</f>
        <v/>
      </c>
      <c r="AE748" s="124">
        <f>IFERROR(AD748/X748-1,"")</f>
        <v/>
      </c>
      <c r="AF748" s="217">
        <f>IF(LOWER(T748)="ILS",12,1)*X748/VLOOKUP($T748,CPC_USDConversion_xlTbl[[Currency2]:[Units/1 USD]],2,FALSE)</f>
        <v/>
      </c>
      <c r="AG748" s="217">
        <f>IF(LOWER(T748)="ILS",12,1)*AD748/VLOOKUP($T748,CPC_USDConversion_xlTbl[[Currency2]:[Units/1 USD]],2,FALSE)</f>
        <v/>
      </c>
      <c r="AH748" s="126">
        <f>AF748/VLOOKUP($S748,'CP$'!$B$5:$D$74,2,FALSE)</f>
        <v/>
      </c>
      <c r="AI748" s="126">
        <f>AG748/VLOOKUP($S748,'CP$'!$B$5:$D$74,2,FALSE)</f>
        <v/>
      </c>
      <c r="AJ748" s="52" t="n"/>
      <c r="AK748" s="127" t="inlineStr">
        <is>
          <t>Sales Variable</t>
        </is>
      </c>
      <c r="AL748" s="218" t="n"/>
      <c r="AM748" s="129" t="n"/>
      <c r="AN748" s="121" t="n"/>
      <c r="AO748" s="130" t="n"/>
      <c r="AP748" s="131">
        <f>IFERROR(AO748/AM748,"")</f>
        <v/>
      </c>
      <c r="AQ748" s="219">
        <f>AO748*CC748</f>
        <v/>
      </c>
      <c r="AR748" s="219" t="n"/>
      <c r="AS748" s="220">
        <f>AQ748-AR748</f>
        <v/>
      </c>
      <c r="AT748" s="217">
        <f>AS748/VLOOKUP($T748,'USD Converstion'!$C$7:$D$174,2,FALSE)</f>
        <v/>
      </c>
      <c r="AU748" s="52" t="n"/>
      <c r="AV748" s="221" t="n"/>
      <c r="AW748" s="222" t="n"/>
      <c r="AX748" s="222" t="n"/>
      <c r="AY748" s="223" t="n"/>
      <c r="AZ748" s="52" t="n"/>
      <c r="BA748" s="137" t="n"/>
      <c r="BB748" s="138" t="inlineStr">
        <is>
          <t xml:space="preserve"> </t>
        </is>
      </c>
      <c r="BC748" s="52" t="n"/>
      <c r="BD748" s="219" t="n"/>
      <c r="BE748" s="219" t="n"/>
      <c r="BF748" s="219" t="n"/>
      <c r="BG748" s="120">
        <f>BF748+BE748+BD748</f>
        <v/>
      </c>
      <c r="BH748" s="217">
        <f>IF(LOWER(T748)="ILS",12,1)*BG748/VLOOKUP($T748,CPC_USDConversion_xlTbl[[Currency2]:[Units/1 USD]],2,FALSE)</f>
        <v/>
      </c>
      <c r="BI748" s="224">
        <f>BH748/VLOOKUP($S748,'CP$'!$B$5:$D$74,2,FALSE)</f>
        <v/>
      </c>
      <c r="BJ748" s="140" t="n">
        <v>85000</v>
      </c>
      <c r="BK748" s="140" t="n">
        <v>140000</v>
      </c>
      <c r="BL748" s="141">
        <f>IFERROR(U748/X748,"")</f>
        <v/>
      </c>
      <c r="BM748" s="141">
        <f>IFERROR(V748/X748,"")</f>
        <v/>
      </c>
      <c r="BN748" s="141">
        <f>IFERROR(W748/X748,"")</f>
        <v/>
      </c>
      <c r="BO748" s="141">
        <f>IFERROR(AA748/AD748,"")</f>
        <v/>
      </c>
      <c r="BP748" s="141">
        <f>IFERROR(AB748/AD748,"")</f>
        <v/>
      </c>
      <c r="BQ748" s="141">
        <f>IFERROR(AC748/AD748,"")</f>
        <v/>
      </c>
      <c r="BR748" s="119" t="n"/>
      <c r="BS748" s="119" t="n"/>
      <c r="BT748" s="119" t="n"/>
      <c r="BU748" s="119" t="n"/>
      <c r="BV748" s="119" t="n"/>
      <c r="BW748" s="119" t="n"/>
      <c r="BX748" s="119" t="n"/>
      <c r="BY748" s="119" t="n"/>
      <c r="BZ748" s="119" t="inlineStr">
        <is>
          <t>Employee</t>
        </is>
      </c>
      <c r="CA748" s="142" t="inlineStr">
        <is>
          <t>S53P</t>
        </is>
      </c>
      <c r="CB748" s="131" t="n">
        <v>1</v>
      </c>
      <c r="CC748" s="143">
        <f>IF(P748&gt;1,1,P748)*CB748</f>
        <v/>
      </c>
      <c r="CD748" s="143" t="n"/>
      <c r="CE748" s="222" t="n"/>
      <c r="CF748" s="86" t="n"/>
      <c r="CG748" s="219" t="n">
        <v>112395.1219512195</v>
      </c>
      <c r="CH748" s="217">
        <f>IF(LOWER(T748)="ILS",12,1)*CG748/VLOOKUP($T748,CPC_USDConversion_xlTbl[[Currency2]:[Units/1 USD]],2,FALSE)</f>
        <v/>
      </c>
      <c r="CI748" s="225">
        <f>AF748</f>
        <v/>
      </c>
      <c r="CJ748" s="225">
        <f>IFERROR(CI748-CH748,"")</f>
        <v/>
      </c>
      <c r="CK748" s="140">
        <f>ROUND(AN748*CC748,-2)</f>
        <v/>
      </c>
      <c r="CL748" s="217">
        <f>CK748/VLOOKUP($T748,'USD Converstion'!$C$7:$D$174,2,FALSE)</f>
        <v/>
      </c>
      <c r="CM748" s="145">
        <f>IF(AD748&gt;X748,1,0)</f>
        <v/>
      </c>
      <c r="CN748" s="225">
        <f>IF(CM748&gt;0,AG748,0)</f>
        <v/>
      </c>
      <c r="CO748" s="225">
        <f>IF(CM748=0,0,AF748)</f>
        <v/>
      </c>
      <c r="CP748" s="146" t="n">
        <v>0</v>
      </c>
      <c r="CQ748" s="147" t="inlineStr">
        <is>
          <t>Regular</t>
        </is>
      </c>
      <c r="CR748" s="225">
        <f>AM748/VLOOKUP(T748,'USD Converstion'!$C$7:$D$174,2,FALSE)</f>
        <v/>
      </c>
      <c r="CS748" s="226">
        <f>AT748</f>
        <v/>
      </c>
      <c r="CT748" s="222" t="n">
        <v>0</v>
      </c>
      <c r="CU748" s="227" t="n"/>
      <c r="CV748" s="145">
        <f>IF(AX748&gt;0,1,0)</f>
        <v/>
      </c>
      <c r="CW748" s="145">
        <f>IF(AY748&gt;0,1,0)</f>
        <v/>
      </c>
      <c r="CX748" s="52" t="n">
        <v>0</v>
      </c>
      <c r="DM748">
        <f>IF(LOWER(T748)="ILS",12,1)*Y748/VLOOKUP($T748,CPC_USDConversion_xlTbl[[Currency2]:[Units/1 USD]],2,FALSE)</f>
        <v/>
      </c>
    </row>
    <row r="749">
      <c r="B749" s="113" t="n">
        <v>104564</v>
      </c>
      <c r="C749" s="113" t="n">
        <v>45204</v>
      </c>
      <c r="D749" s="113" t="n">
        <v>26722</v>
      </c>
      <c r="E749" s="114" t="inlineStr">
        <is>
          <t>Christer Larsson</t>
        </is>
      </c>
      <c r="F749" s="152" t="inlineStr">
        <is>
          <t>Threat Prevention Sales Manager</t>
        </is>
      </c>
      <c r="G749" s="113" t="inlineStr">
        <is>
          <t>EMEA Beyond The Perimeter Sales</t>
        </is>
      </c>
      <c r="H749" s="113" t="inlineStr">
        <is>
          <t>Cristiano Voschion</t>
        </is>
      </c>
      <c r="I749" s="113" t="inlineStr">
        <is>
          <t>Philippe Thenard</t>
        </is>
      </c>
      <c r="J749" s="114" t="inlineStr">
        <is>
          <t>Bruno Darmon</t>
        </is>
      </c>
      <c r="K749" s="114" t="inlineStr">
        <is>
          <t>Bruno Darmon</t>
        </is>
      </c>
      <c r="L749" s="113" t="inlineStr">
        <is>
          <t>EMEA Sales</t>
        </is>
      </c>
      <c r="M749" s="115" t="n">
        <v>1</v>
      </c>
      <c r="N749" s="151">
        <f>LEFT(CA749,3)</f>
        <v/>
      </c>
      <c r="O749" s="216" t="n">
        <v>43115</v>
      </c>
      <c r="P749" s="118">
        <f>($D$5-O749)/365</f>
        <v/>
      </c>
      <c r="Q749" s="119">
        <f>Q749</f>
        <v/>
      </c>
      <c r="R749" s="52" t="n"/>
      <c r="S749" s="120" t="inlineStr">
        <is>
          <t>Sweden</t>
        </is>
      </c>
      <c r="T749" s="120" t="inlineStr">
        <is>
          <t>SEK</t>
        </is>
      </c>
      <c r="U749" s="120" t="n">
        <v>1222312.5</v>
      </c>
      <c r="V749" s="120" t="n">
        <v>588300</v>
      </c>
      <c r="W749" s="120" t="n"/>
      <c r="X749" s="120">
        <f>W749+V749+U749</f>
        <v/>
      </c>
      <c r="Y749" s="121" t="n"/>
      <c r="Z749" s="121" t="n"/>
      <c r="AA749" s="122" t="n"/>
      <c r="AB749" s="122" t="n"/>
      <c r="AC749" s="122" t="n"/>
      <c r="AD749" s="123">
        <f>AC749+AB749+AA749</f>
        <v/>
      </c>
      <c r="AE749" s="124">
        <f>IFERROR(AD749/X749-1,"")</f>
        <v/>
      </c>
      <c r="AF749" s="217">
        <f>IF(LOWER(T749)="ILS",12,1)*X749/VLOOKUP($T749,CPC_USDConversion_xlTbl[[Currency2]:[Units/1 USD]],2,FALSE)</f>
        <v/>
      </c>
      <c r="AG749" s="217">
        <f>IF(LOWER(T749)="ILS",12,1)*AD749/VLOOKUP($T749,CPC_USDConversion_xlTbl[[Currency2]:[Units/1 USD]],2,FALSE)</f>
        <v/>
      </c>
      <c r="AH749" s="126">
        <f>AF749/VLOOKUP($S749,'CP$'!$B$5:$D$74,2,FALSE)</f>
        <v/>
      </c>
      <c r="AI749" s="126">
        <f>AG749/VLOOKUP($S749,'CP$'!$B$5:$D$74,2,FALSE)</f>
        <v/>
      </c>
      <c r="AJ749" s="52" t="n"/>
      <c r="AK749" s="127" t="inlineStr">
        <is>
          <t>Sales Variable</t>
        </is>
      </c>
      <c r="AL749" s="218" t="n"/>
      <c r="AM749" s="129" t="n"/>
      <c r="AN749" s="121" t="n"/>
      <c r="AO749" s="130" t="n"/>
      <c r="AP749" s="131">
        <f>IFERROR(AO749/AM749,"")</f>
        <v/>
      </c>
      <c r="AQ749" s="219">
        <f>AO749*CC749</f>
        <v/>
      </c>
      <c r="AR749" s="219" t="n"/>
      <c r="AS749" s="220">
        <f>AQ749-AR749</f>
        <v/>
      </c>
      <c r="AT749" s="217">
        <f>AS749/VLOOKUP($T749,'USD Converstion'!$C$7:$D$174,2,FALSE)</f>
        <v/>
      </c>
      <c r="AU749" s="52" t="n"/>
      <c r="AV749" s="221" t="n"/>
      <c r="AW749" s="222" t="n"/>
      <c r="AX749" s="222" t="n"/>
      <c r="AY749" s="223" t="n"/>
      <c r="AZ749" s="52" t="n"/>
      <c r="BA749" s="137" t="n"/>
      <c r="BB749" s="138" t="inlineStr">
        <is>
          <t xml:space="preserve"> </t>
        </is>
      </c>
      <c r="BC749" s="52" t="n"/>
      <c r="BD749" s="219" t="n">
        <v>942000</v>
      </c>
      <c r="BE749" s="219" t="n">
        <v>628000</v>
      </c>
      <c r="BF749" s="219" t="n"/>
      <c r="BG749" s="120">
        <f>BF749+BE749+BD749</f>
        <v/>
      </c>
      <c r="BH749" s="217">
        <f>IF(LOWER(T749)="ILS",12,1)*BG749/VLOOKUP($T749,CPC_USDConversion_xlTbl[[Currency2]:[Units/1 USD]],2,FALSE)</f>
        <v/>
      </c>
      <c r="BI749" s="224">
        <f>BH749/VLOOKUP($S749,'CP$'!$B$5:$D$74,2,FALSE)</f>
        <v/>
      </c>
      <c r="BJ749" s="140" t="n">
        <v>1000000</v>
      </c>
      <c r="BK749" s="140" t="n">
        <v>1700000</v>
      </c>
      <c r="BL749" s="141">
        <f>IFERROR(U749/X749,"")</f>
        <v/>
      </c>
      <c r="BM749" s="141">
        <f>IFERROR(V749/X749,"")</f>
        <v/>
      </c>
      <c r="BN749" s="141">
        <f>IFERROR(W749/X749,"")</f>
        <v/>
      </c>
      <c r="BO749" s="141">
        <f>IFERROR(AA749/AD749,"")</f>
        <v/>
      </c>
      <c r="BP749" s="141">
        <f>IFERROR(AB749/AD749,"")</f>
        <v/>
      </c>
      <c r="BQ749" s="141">
        <f>IFERROR(AC749/AD749,"")</f>
        <v/>
      </c>
      <c r="BR749" s="119" t="n">
        <v>2</v>
      </c>
      <c r="BS749" s="119" t="n">
        <v>3</v>
      </c>
      <c r="BT749" s="119" t="n">
        <v>3</v>
      </c>
      <c r="BU749" s="119" t="n"/>
      <c r="BV749" s="119" t="n"/>
      <c r="BW749" s="119" t="n"/>
      <c r="BX749" s="119" t="n"/>
      <c r="BY749" s="119" t="n"/>
      <c r="BZ749" s="119" t="inlineStr">
        <is>
          <t>Employee</t>
        </is>
      </c>
      <c r="CA749" s="142" t="inlineStr">
        <is>
          <t>S43P</t>
        </is>
      </c>
      <c r="CB749" s="131" t="n">
        <v>1</v>
      </c>
      <c r="CC749" s="143">
        <f>IF(P749&gt;1,1,P749)*CB749</f>
        <v/>
      </c>
      <c r="CD749" s="143" t="n"/>
      <c r="CE749" s="222" t="n"/>
      <c r="CF749" s="86" t="n"/>
      <c r="CG749" s="219" t="n">
        <v>1577809.756097561</v>
      </c>
      <c r="CH749" s="217">
        <f>IF(LOWER(T749)="ILS",12,1)*CG749/VLOOKUP($T749,CPC_USDConversion_xlTbl[[Currency2]:[Units/1 USD]],2,FALSE)</f>
        <v/>
      </c>
      <c r="CI749" s="225">
        <f>AF749</f>
        <v/>
      </c>
      <c r="CJ749" s="225">
        <f>IFERROR(CI749-CH749,"")</f>
        <v/>
      </c>
      <c r="CK749" s="140">
        <f>ROUND(AN749*CC749,-2)</f>
        <v/>
      </c>
      <c r="CL749" s="217">
        <f>CK749/VLOOKUP($T749,'USD Converstion'!$C$7:$D$174,2,FALSE)</f>
        <v/>
      </c>
      <c r="CM749" s="145">
        <f>IF(AD749&gt;X749,1,0)</f>
        <v/>
      </c>
      <c r="CN749" s="225">
        <f>IF(CM749&gt;0,AG749,0)</f>
        <v/>
      </c>
      <c r="CO749" s="225">
        <f>IF(CM749=0,0,AF749)</f>
        <v/>
      </c>
      <c r="CP749" s="146" t="n">
        <v>0</v>
      </c>
      <c r="CQ749" s="147" t="inlineStr">
        <is>
          <t>Regular</t>
        </is>
      </c>
      <c r="CR749" s="225">
        <f>AM749/VLOOKUP(T749,'USD Converstion'!$C$7:$D$174,2,FALSE)</f>
        <v/>
      </c>
      <c r="CS749" s="226">
        <f>AT749</f>
        <v/>
      </c>
      <c r="CT749" s="222" t="n">
        <v>0</v>
      </c>
      <c r="CU749" s="227" t="n"/>
      <c r="CV749" s="145">
        <f>IF(AX749&gt;0,1,0)</f>
        <v/>
      </c>
      <c r="CW749" s="145">
        <f>IF(AY749&gt;0,1,0)</f>
        <v/>
      </c>
      <c r="CX749" s="52" t="n">
        <v>0</v>
      </c>
      <c r="DM749">
        <f>IF(LOWER(T749)="ILS",12,1)*Y749/VLOOKUP($T749,CPC_USDConversion_xlTbl[[Currency2]:[Units/1 USD]],2,FALSE)</f>
        <v/>
      </c>
    </row>
    <row r="750">
      <c r="B750" s="113" t="n">
        <v>100607</v>
      </c>
      <c r="C750" s="113" t="n">
        <v>77218</v>
      </c>
      <c r="D750" s="113" t="n"/>
      <c r="E750" s="114" t="inlineStr">
        <is>
          <t>David Malchair</t>
        </is>
      </c>
      <c r="F750" s="152" t="inlineStr">
        <is>
          <t>Threat Prevention Sales Manager- Benelux &amp; Finland</t>
        </is>
      </c>
      <c r="G750" s="113" t="inlineStr">
        <is>
          <t>EMEA Beyond The Perimeter Sales</t>
        </is>
      </c>
      <c r="H750" s="113" t="inlineStr">
        <is>
          <t>Cristiano Voschion</t>
        </is>
      </c>
      <c r="I750" s="113" t="inlineStr">
        <is>
          <t>Philippe Thenard</t>
        </is>
      </c>
      <c r="J750" s="114" t="inlineStr">
        <is>
          <t>Bruno Darmon</t>
        </is>
      </c>
      <c r="K750" s="114" t="inlineStr">
        <is>
          <t>Bruno Darmon</t>
        </is>
      </c>
      <c r="L750" s="113" t="inlineStr">
        <is>
          <t>EMEA Sales</t>
        </is>
      </c>
      <c r="M750" s="115" t="n">
        <v>1</v>
      </c>
      <c r="N750" s="151">
        <f>LEFT(CA750,3)</f>
        <v/>
      </c>
      <c r="O750" s="216" t="n">
        <v>39539</v>
      </c>
      <c r="P750" s="118">
        <f>($D$5-O750)/365</f>
        <v/>
      </c>
      <c r="Q750" s="119">
        <f>Q750</f>
        <v/>
      </c>
      <c r="R750" s="52" t="n"/>
      <c r="S750" s="120" t="inlineStr">
        <is>
          <t>Belgium</t>
        </is>
      </c>
      <c r="T750" s="120" t="inlineStr">
        <is>
          <t>EUR</t>
        </is>
      </c>
      <c r="U750" s="120" t="n">
        <v>156600.85</v>
      </c>
      <c r="V750" s="120" t="n">
        <v>67572.72727272726</v>
      </c>
      <c r="W750" s="120" t="n"/>
      <c r="X750" s="120">
        <f>W750+V750+U750</f>
        <v/>
      </c>
      <c r="Y750" s="121" t="n"/>
      <c r="Z750" s="121" t="n"/>
      <c r="AA750" s="122" t="n"/>
      <c r="AB750" s="122" t="n"/>
      <c r="AC750" s="122" t="n"/>
      <c r="AD750" s="123">
        <f>AC750+AB750+AA750</f>
        <v/>
      </c>
      <c r="AE750" s="124">
        <f>IFERROR(AD750/X750-1,"")</f>
        <v/>
      </c>
      <c r="AF750" s="217">
        <f>IF(LOWER(T750)="ILS",12,1)*X750/VLOOKUP($T750,CPC_USDConversion_xlTbl[[Currency2]:[Units/1 USD]],2,FALSE)</f>
        <v/>
      </c>
      <c r="AG750" s="217">
        <f>IF(LOWER(T750)="ILS",12,1)*AD750/VLOOKUP($T750,CPC_USDConversion_xlTbl[[Currency2]:[Units/1 USD]],2,FALSE)</f>
        <v/>
      </c>
      <c r="AH750" s="126">
        <f>AF750/VLOOKUP($S750,'CP$'!$B$5:$D$74,2,FALSE)</f>
        <v/>
      </c>
      <c r="AI750" s="126">
        <f>AG750/VLOOKUP($S750,'CP$'!$B$5:$D$74,2,FALSE)</f>
        <v/>
      </c>
      <c r="AJ750" s="52" t="n"/>
      <c r="AK750" s="127" t="inlineStr">
        <is>
          <t>Sales Variable</t>
        </is>
      </c>
      <c r="AL750" s="218" t="n"/>
      <c r="AM750" s="129" t="n"/>
      <c r="AN750" s="121" t="n"/>
      <c r="AO750" s="130" t="n"/>
      <c r="AP750" s="131">
        <f>IFERROR(AO750/AM750,"")</f>
        <v/>
      </c>
      <c r="AQ750" s="219">
        <f>AO750*CC750</f>
        <v/>
      </c>
      <c r="AR750" s="219" t="n"/>
      <c r="AS750" s="220">
        <f>AQ750-AR750</f>
        <v/>
      </c>
      <c r="AT750" s="217">
        <f>AS750/VLOOKUP($T750,'USD Converstion'!$C$7:$D$174,2,FALSE)</f>
        <v/>
      </c>
      <c r="AU750" s="52" t="n"/>
      <c r="AV750" s="221" t="n">
        <v>43615</v>
      </c>
      <c r="AW750" s="222" t="n">
        <v>19547.55339805825</v>
      </c>
      <c r="AX750" s="222" t="n"/>
      <c r="AY750" s="223" t="n"/>
      <c r="AZ750" s="52" t="n"/>
      <c r="BA750" s="137" t="n"/>
      <c r="BB750" s="138" t="inlineStr">
        <is>
          <t xml:space="preserve"> </t>
        </is>
      </c>
      <c r="BC750" s="52" t="n"/>
      <c r="BD750" s="219" t="n">
        <v>116742.6667656</v>
      </c>
      <c r="BE750" s="219" t="n">
        <v>74000</v>
      </c>
      <c r="BF750" s="219" t="n"/>
      <c r="BG750" s="120">
        <f>BF750+BE750+BD750</f>
        <v/>
      </c>
      <c r="BH750" s="217">
        <f>IF(LOWER(T750)="ILS",12,1)*BG750/VLOOKUP($T750,CPC_USDConversion_xlTbl[[Currency2]:[Units/1 USD]],2,FALSE)</f>
        <v/>
      </c>
      <c r="BI750" s="224">
        <f>BH750/VLOOKUP($S750,'CP$'!$B$5:$D$74,2,FALSE)</f>
        <v/>
      </c>
      <c r="BJ750" s="140" t="n">
        <v>120000</v>
      </c>
      <c r="BK750" s="140" t="n">
        <v>185000</v>
      </c>
      <c r="BL750" s="141">
        <f>IFERROR(U750/X750,"")</f>
        <v/>
      </c>
      <c r="BM750" s="141">
        <f>IFERROR(V750/X750,"")</f>
        <v/>
      </c>
      <c r="BN750" s="141">
        <f>IFERROR(W750/X750,"")</f>
        <v/>
      </c>
      <c r="BO750" s="141">
        <f>IFERROR(AA750/AD750,"")</f>
        <v/>
      </c>
      <c r="BP750" s="141">
        <f>IFERROR(AB750/AD750,"")</f>
        <v/>
      </c>
      <c r="BQ750" s="141">
        <f>IFERROR(AC750/AD750,"")</f>
        <v/>
      </c>
      <c r="BR750" s="119" t="n">
        <v>3</v>
      </c>
      <c r="BS750" s="119" t="n">
        <v>3</v>
      </c>
      <c r="BT750" s="119" t="n">
        <v>3</v>
      </c>
      <c r="BU750" s="119" t="n"/>
      <c r="BV750" s="119" t="n"/>
      <c r="BW750" s="119" t="n"/>
      <c r="BX750" s="119" t="n"/>
      <c r="BY750" s="119" t="n"/>
      <c r="BZ750" s="119" t="inlineStr">
        <is>
          <t>Employee</t>
        </is>
      </c>
      <c r="CA750" s="142" t="inlineStr">
        <is>
          <t>S43P</t>
        </is>
      </c>
      <c r="CB750" s="131" t="n">
        <v>1</v>
      </c>
      <c r="CC750" s="143">
        <f>IF(P750&gt;1,1,P750)*CB750</f>
        <v/>
      </c>
      <c r="CD750" s="143" t="n"/>
      <c r="CE750" s="222" t="n">
        <v>24183.44</v>
      </c>
      <c r="CF750" s="86" t="n"/>
      <c r="CG750" s="219" t="n">
        <v>187205.5414634146</v>
      </c>
      <c r="CH750" s="217">
        <f>IF(LOWER(T750)="ILS",12,1)*CG750/VLOOKUP($T750,CPC_USDConversion_xlTbl[[Currency2]:[Units/1 USD]],2,FALSE)</f>
        <v/>
      </c>
      <c r="CI750" s="225">
        <f>AF750</f>
        <v/>
      </c>
      <c r="CJ750" s="225">
        <f>IFERROR(CI750-CH750,"")</f>
        <v/>
      </c>
      <c r="CK750" s="140">
        <f>ROUND(AN750*CC750,-2)</f>
        <v/>
      </c>
      <c r="CL750" s="217">
        <f>CK750/VLOOKUP($T750,'USD Converstion'!$C$7:$D$174,2,FALSE)</f>
        <v/>
      </c>
      <c r="CM750" s="145">
        <f>IF(AD750&gt;X750,1,0)</f>
        <v/>
      </c>
      <c r="CN750" s="225">
        <f>IF(CM750&gt;0,AG750,0)</f>
        <v/>
      </c>
      <c r="CO750" s="225">
        <f>IF(CM750=0,0,AF750)</f>
        <v/>
      </c>
      <c r="CP750" s="146" t="n">
        <v>0</v>
      </c>
      <c r="CQ750" s="147" t="inlineStr">
        <is>
          <t>Regular</t>
        </is>
      </c>
      <c r="CR750" s="225">
        <f>AM750/VLOOKUP(T750,'USD Converstion'!$C$7:$D$174,2,FALSE)</f>
        <v/>
      </c>
      <c r="CS750" s="226">
        <f>AT750</f>
        <v/>
      </c>
      <c r="CT750" s="222" t="n">
        <v>0</v>
      </c>
      <c r="CU750" s="227" t="n"/>
      <c r="CV750" s="145">
        <f>IF(AX750&gt;0,1,0)</f>
        <v/>
      </c>
      <c r="CW750" s="145">
        <f>IF(AY750&gt;0,1,0)</f>
        <v/>
      </c>
      <c r="CX750" s="52" t="n">
        <v>0</v>
      </c>
      <c r="DM750">
        <f>IF(LOWER(T750)="ILS",12,1)*Y750/VLOOKUP($T750,CPC_USDConversion_xlTbl[[Currency2]:[Units/1 USD]],2,FALSE)</f>
        <v/>
      </c>
    </row>
    <row r="751">
      <c r="B751" s="113" t="n">
        <v>132275</v>
      </c>
      <c r="C751" s="113" t="n">
        <v>79177</v>
      </c>
      <c r="D751" s="113" t="n">
        <v>111582</v>
      </c>
      <c r="E751" s="114" t="inlineStr">
        <is>
          <t>Frederic Dru</t>
        </is>
      </c>
      <c r="F751" s="152" t="inlineStr">
        <is>
          <t>Head of EMEA Cloud Sales</t>
        </is>
      </c>
      <c r="G751" s="113" t="inlineStr">
        <is>
          <t>Threat Prevention Sales</t>
        </is>
      </c>
      <c r="H751" s="113" t="inlineStr">
        <is>
          <t>Philippe Thenard</t>
        </is>
      </c>
      <c r="I751" s="113" t="inlineStr">
        <is>
          <t>Philippe Thenard</t>
        </is>
      </c>
      <c r="J751" s="114" t="inlineStr">
        <is>
          <t>Bruno Darmon</t>
        </is>
      </c>
      <c r="K751" s="114" t="inlineStr">
        <is>
          <t>Bruno Darmon</t>
        </is>
      </c>
      <c r="L751" s="113" t="inlineStr">
        <is>
          <t>EMEA Sales</t>
        </is>
      </c>
      <c r="M751" s="115" t="n">
        <v>1</v>
      </c>
      <c r="N751" s="151">
        <f>LEFT(CA751,3)</f>
        <v/>
      </c>
      <c r="O751" s="216" t="n">
        <v>42128</v>
      </c>
      <c r="P751" s="118">
        <f>($D$5-O751)/365</f>
        <v/>
      </c>
      <c r="Q751" s="119">
        <f>Q751</f>
        <v/>
      </c>
      <c r="R751" s="52" t="n"/>
      <c r="S751" s="120" t="inlineStr">
        <is>
          <t>France</t>
        </is>
      </c>
      <c r="T751" s="120" t="inlineStr">
        <is>
          <t>EUR</t>
        </is>
      </c>
      <c r="U751" s="120" t="n">
        <v>156275</v>
      </c>
      <c r="V751" s="120" t="n">
        <v>71390.90909090909</v>
      </c>
      <c r="W751" s="120" t="n"/>
      <c r="X751" s="120">
        <f>W751+V751+U751</f>
        <v/>
      </c>
      <c r="Y751" s="121" t="n"/>
      <c r="Z751" s="121" t="n"/>
      <c r="AA751" s="122" t="n"/>
      <c r="AB751" s="122" t="n"/>
      <c r="AC751" s="122" t="n"/>
      <c r="AD751" s="123">
        <f>AC751+AB751+AA751</f>
        <v/>
      </c>
      <c r="AE751" s="124">
        <f>IFERROR(AD751/X751-1,"")</f>
        <v/>
      </c>
      <c r="AF751" s="217">
        <f>IF(LOWER(T751)="ILS",12,1)*X751/VLOOKUP($T751,CPC_USDConversion_xlTbl[[Currency2]:[Units/1 USD]],2,FALSE)</f>
        <v/>
      </c>
      <c r="AG751" s="217">
        <f>IF(LOWER(T751)="ILS",12,1)*AD751/VLOOKUP($T751,CPC_USDConversion_xlTbl[[Currency2]:[Units/1 USD]],2,FALSE)</f>
        <v/>
      </c>
      <c r="AH751" s="126">
        <f>AF751/VLOOKUP($S751,'CP$'!$B$5:$D$74,2,FALSE)</f>
        <v/>
      </c>
      <c r="AI751" s="126">
        <f>AG751/VLOOKUP($S751,'CP$'!$B$5:$D$74,2,FALSE)</f>
        <v/>
      </c>
      <c r="AJ751" s="52" t="n"/>
      <c r="AK751" s="127" t="inlineStr">
        <is>
          <t>Sales Variable</t>
        </is>
      </c>
      <c r="AL751" s="218" t="n"/>
      <c r="AM751" s="129" t="n"/>
      <c r="AN751" s="121" t="n"/>
      <c r="AO751" s="130" t="n"/>
      <c r="AP751" s="131">
        <f>IFERROR(AO751/AM751,"")</f>
        <v/>
      </c>
      <c r="AQ751" s="219">
        <f>AO751*CC751</f>
        <v/>
      </c>
      <c r="AR751" s="219" t="n"/>
      <c r="AS751" s="220">
        <f>AQ751-AR751</f>
        <v/>
      </c>
      <c r="AT751" s="217">
        <f>AS751/VLOOKUP($T751,'USD Converstion'!$C$7:$D$174,2,FALSE)</f>
        <v/>
      </c>
      <c r="AU751" s="52" t="n"/>
      <c r="AV751" s="221" t="n">
        <v>43615</v>
      </c>
      <c r="AW751" s="222" t="n">
        <v>58455.2427184466</v>
      </c>
      <c r="AX751" s="222" t="n"/>
      <c r="AY751" s="223" t="n"/>
      <c r="AZ751" s="52" t="n"/>
      <c r="BA751" s="137" t="n"/>
      <c r="BB751" s="138" t="inlineStr">
        <is>
          <t xml:space="preserve"> </t>
        </is>
      </c>
      <c r="BC751" s="52" t="n"/>
      <c r="BD751" s="219" t="n">
        <v>113000</v>
      </c>
      <c r="BE751" s="219" t="n">
        <v>77000</v>
      </c>
      <c r="BF751" s="219" t="n"/>
      <c r="BG751" s="120">
        <f>BF751+BE751+BD751</f>
        <v/>
      </c>
      <c r="BH751" s="217">
        <f>IF(LOWER(T751)="ILS",12,1)*BG751/VLOOKUP($T751,CPC_USDConversion_xlTbl[[Currency2]:[Units/1 USD]],2,FALSE)</f>
        <v/>
      </c>
      <c r="BI751" s="224">
        <f>BH751/VLOOKUP($S751,'CP$'!$B$5:$D$74,2,FALSE)</f>
        <v/>
      </c>
      <c r="BJ751" s="140" t="n">
        <v>150000</v>
      </c>
      <c r="BK751" s="140" t="n">
        <v>220000</v>
      </c>
      <c r="BL751" s="141">
        <f>IFERROR(U751/X751,"")</f>
        <v/>
      </c>
      <c r="BM751" s="141">
        <f>IFERROR(V751/X751,"")</f>
        <v/>
      </c>
      <c r="BN751" s="141">
        <f>IFERROR(W751/X751,"")</f>
        <v/>
      </c>
      <c r="BO751" s="141">
        <f>IFERROR(AA751/AD751,"")</f>
        <v/>
      </c>
      <c r="BP751" s="141">
        <f>IFERROR(AB751/AD751,"")</f>
        <v/>
      </c>
      <c r="BQ751" s="141">
        <f>IFERROR(AC751/AD751,"")</f>
        <v/>
      </c>
      <c r="BR751" s="119" t="n">
        <v>4</v>
      </c>
      <c r="BS751" s="119" t="n">
        <v>3</v>
      </c>
      <c r="BT751" s="119" t="n">
        <v>3</v>
      </c>
      <c r="BU751" s="119" t="n"/>
      <c r="BV751" s="119" t="n"/>
      <c r="BW751" s="119" t="n"/>
      <c r="BX751" s="119" t="n"/>
      <c r="BY751" s="119" t="n"/>
      <c r="BZ751" s="119" t="inlineStr">
        <is>
          <t>Employee</t>
        </is>
      </c>
      <c r="CA751" s="142" t="inlineStr">
        <is>
          <t>S31M</t>
        </is>
      </c>
      <c r="CB751" s="131" t="n">
        <v>1</v>
      </c>
      <c r="CC751" s="143">
        <f>IF(P751&gt;1,1,P751)*CB751</f>
        <v/>
      </c>
      <c r="CD751" s="143" t="n"/>
      <c r="CE751" s="222" t="n">
        <v>86916.72</v>
      </c>
      <c r="CF751" s="86" t="n"/>
      <c r="CG751" s="219" t="n">
        <v>191048.7804878049</v>
      </c>
      <c r="CH751" s="217">
        <f>IF(LOWER(T751)="ILS",12,1)*CG751/VLOOKUP($T751,CPC_USDConversion_xlTbl[[Currency2]:[Units/1 USD]],2,FALSE)</f>
        <v/>
      </c>
      <c r="CI751" s="225">
        <f>AF751</f>
        <v/>
      </c>
      <c r="CJ751" s="225">
        <f>IFERROR(CI751-CH751,"")</f>
        <v/>
      </c>
      <c r="CK751" s="140">
        <f>ROUND(AN751*CC751,-2)</f>
        <v/>
      </c>
      <c r="CL751" s="217">
        <f>CK751/VLOOKUP($T751,'USD Converstion'!$C$7:$D$174,2,FALSE)</f>
        <v/>
      </c>
      <c r="CM751" s="145">
        <f>IF(AD751&gt;X751,1,0)</f>
        <v/>
      </c>
      <c r="CN751" s="225">
        <f>IF(CM751&gt;0,AG751,0)</f>
        <v/>
      </c>
      <c r="CO751" s="225">
        <f>IF(CM751=0,0,AF751)</f>
        <v/>
      </c>
      <c r="CP751" s="146" t="n">
        <v>0</v>
      </c>
      <c r="CQ751" s="147" t="inlineStr">
        <is>
          <t>Regular</t>
        </is>
      </c>
      <c r="CR751" s="225">
        <f>AM751/VLOOKUP(T751,'USD Converstion'!$C$7:$D$174,2,FALSE)</f>
        <v/>
      </c>
      <c r="CS751" s="226">
        <f>AT751</f>
        <v/>
      </c>
      <c r="CT751" s="222" t="n">
        <v>0</v>
      </c>
      <c r="CU751" s="227" t="n"/>
      <c r="CV751" s="145">
        <f>IF(AX751&gt;0,1,0)</f>
        <v/>
      </c>
      <c r="CW751" s="145">
        <f>IF(AY751&gt;0,1,0)</f>
        <v/>
      </c>
      <c r="CX751" s="52" t="n">
        <v>0</v>
      </c>
      <c r="DM751">
        <f>IF(LOWER(T751)="ILS",12,1)*Y751/VLOOKUP($T751,CPC_USDConversion_xlTbl[[Currency2]:[Units/1 USD]],2,FALSE)</f>
        <v/>
      </c>
    </row>
    <row r="752">
      <c r="B752" s="113" t="n">
        <v>136866</v>
      </c>
      <c r="C752" s="113" t="n">
        <v>32759</v>
      </c>
      <c r="D752" s="113" t="n">
        <v>81261</v>
      </c>
      <c r="E752" s="114" t="inlineStr">
        <is>
          <t>Guy Lupo</t>
        </is>
      </c>
      <c r="F752" s="152" t="inlineStr">
        <is>
          <t>Strategic Sales Manager Infinity EE &amp; MEA</t>
        </is>
      </c>
      <c r="G752" s="113" t="inlineStr">
        <is>
          <t>Threat Prevention Sales</t>
        </is>
      </c>
      <c r="H752" s="113" t="inlineStr">
        <is>
          <t>Philippe Thenard</t>
        </is>
      </c>
      <c r="I752" s="113" t="inlineStr">
        <is>
          <t>Philippe Thenard</t>
        </is>
      </c>
      <c r="J752" s="114" t="inlineStr">
        <is>
          <t>Bruno Darmon</t>
        </is>
      </c>
      <c r="K752" s="114" t="inlineStr">
        <is>
          <t>Bruno Darmon</t>
        </is>
      </c>
      <c r="L752" s="113" t="inlineStr">
        <is>
          <t>EMEA Sales</t>
        </is>
      </c>
      <c r="M752" s="115" t="n">
        <v>1</v>
      </c>
      <c r="N752" s="151">
        <f>LEFT(CA752,3)</f>
        <v/>
      </c>
      <c r="O752" s="216" t="n">
        <v>39586</v>
      </c>
      <c r="P752" s="118">
        <f>($D$5-O752)/365</f>
        <v/>
      </c>
      <c r="Q752" s="119">
        <f>Q752</f>
        <v/>
      </c>
      <c r="R752" s="52" t="n"/>
      <c r="S752" s="120" t="inlineStr">
        <is>
          <t>Israel</t>
        </is>
      </c>
      <c r="T752" s="120" t="inlineStr">
        <is>
          <t>ILS</t>
        </is>
      </c>
      <c r="U752" s="120" t="n">
        <v>54500</v>
      </c>
      <c r="V752" s="120" t="n">
        <v>8481.81818181818</v>
      </c>
      <c r="W752" s="120" t="n"/>
      <c r="X752" s="120">
        <f>W752+V752+U752</f>
        <v/>
      </c>
      <c r="Y752" s="121" t="n"/>
      <c r="Z752" s="121" t="n"/>
      <c r="AA752" s="122" t="n"/>
      <c r="AB752" s="122" t="n"/>
      <c r="AC752" s="122" t="n"/>
      <c r="AD752" s="123">
        <f>AC752+AB752+AA752</f>
        <v/>
      </c>
      <c r="AE752" s="124">
        <f>IFERROR(AD752/X752-1,"")</f>
        <v/>
      </c>
      <c r="AF752" s="217">
        <f>IF(LOWER(T752)="ILS",12,1)*X752/VLOOKUP($T752,CPC_USDConversion_xlTbl[[Currency2]:[Units/1 USD]],2,FALSE)</f>
        <v/>
      </c>
      <c r="AG752" s="217">
        <f>IF(LOWER(T752)="ILS",12,1)*AD752/VLOOKUP($T752,CPC_USDConversion_xlTbl[[Currency2]:[Units/1 USD]],2,FALSE)</f>
        <v/>
      </c>
      <c r="AH752" s="126">
        <f>AF752/VLOOKUP($S752,'CP$'!$B$5:$D$74,2,FALSE)</f>
        <v/>
      </c>
      <c r="AI752" s="126">
        <f>AG752/VLOOKUP($S752,'CP$'!$B$5:$D$74,2,FALSE)</f>
        <v/>
      </c>
      <c r="AJ752" s="52" t="n"/>
      <c r="AK752" s="127" t="inlineStr">
        <is>
          <t>Sales Variable</t>
        </is>
      </c>
      <c r="AL752" s="218" t="n"/>
      <c r="AM752" s="129" t="n"/>
      <c r="AN752" s="121" t="n"/>
      <c r="AO752" s="130" t="n"/>
      <c r="AP752" s="131">
        <f>IFERROR(AO752/AM752,"")</f>
        <v/>
      </c>
      <c r="AQ752" s="219">
        <f>AO752*CC752</f>
        <v/>
      </c>
      <c r="AR752" s="219" t="n"/>
      <c r="AS752" s="220">
        <f>AQ752-AR752</f>
        <v/>
      </c>
      <c r="AT752" s="217">
        <f>AS752/VLOOKUP($T752,'USD Converstion'!$C$7:$D$174,2,FALSE)</f>
        <v/>
      </c>
      <c r="AU752" s="52" t="n"/>
      <c r="AV752" s="221" t="n">
        <v>43615</v>
      </c>
      <c r="AW752" s="222" t="n">
        <v>34083.29126213592</v>
      </c>
      <c r="AX752" s="222" t="n"/>
      <c r="AY752" s="223" t="n"/>
      <c r="AZ752" s="52" t="n"/>
      <c r="BA752" s="137" t="inlineStr">
        <is>
          <t>June, 2020 - Transfer change from Cost Center:APAC Sales Israel (1493), Title:Head of SEs, APAC Global Accounts, Team:Robert Pizzari - Global Strategic Sales Team, Monthly Salary:36000, Monthly Commission:9000, Total Compensation:540000 to Cost Center:WW Sales - IL (1490), Title:Strategic Sales Manager Infinity EE &amp; MEA, Team:Eran Orzel - Strategic Sales And Partnerships, Monthly Salary:36000, Monthly Commission:9000, Total Compensation:540000</t>
        </is>
      </c>
      <c r="BB752" s="138" t="inlineStr">
        <is>
          <t xml:space="preserve"> </t>
        </is>
      </c>
      <c r="BC752" s="52" t="n"/>
      <c r="BD752" s="219" t="n">
        <v>35500</v>
      </c>
      <c r="BE752" s="219" t="n">
        <v>8500</v>
      </c>
      <c r="BF752" s="219" t="n"/>
      <c r="BG752" s="120">
        <f>BF752+BE752+BD752</f>
        <v/>
      </c>
      <c r="BH752" s="217">
        <f>IF(LOWER(T752)="ILS",12,1)*BG752/VLOOKUP($T752,CPC_USDConversion_xlTbl[[Currency2]:[Units/1 USD]],2,FALSE)</f>
        <v/>
      </c>
      <c r="BI752" s="224">
        <f>BH752/VLOOKUP($S752,'CP$'!$B$5:$D$74,2,FALSE)</f>
        <v/>
      </c>
      <c r="BJ752" s="140" t="n">
        <v>33000</v>
      </c>
      <c r="BK752" s="140" t="n">
        <v>49000</v>
      </c>
      <c r="BL752" s="141">
        <f>IFERROR(U752/X752,"")</f>
        <v/>
      </c>
      <c r="BM752" s="141">
        <f>IFERROR(V752/X752,"")</f>
        <v/>
      </c>
      <c r="BN752" s="141">
        <f>IFERROR(W752/X752,"")</f>
        <v/>
      </c>
      <c r="BO752" s="141">
        <f>IFERROR(AA752/AD752,"")</f>
        <v/>
      </c>
      <c r="BP752" s="141">
        <f>IFERROR(AB752/AD752,"")</f>
        <v/>
      </c>
      <c r="BQ752" s="141">
        <f>IFERROR(AC752/AD752,"")</f>
        <v/>
      </c>
      <c r="BR752" s="119" t="n">
        <v>4</v>
      </c>
      <c r="BS752" s="119" t="n">
        <v>3</v>
      </c>
      <c r="BT752" s="119" t="n"/>
      <c r="BU752" s="119" t="n"/>
      <c r="BV752" s="119" t="n"/>
      <c r="BW752" s="119" t="n"/>
      <c r="BX752" s="119" t="n"/>
      <c r="BY752" s="119" t="n"/>
      <c r="BZ752" s="119" t="inlineStr">
        <is>
          <t>Employee</t>
        </is>
      </c>
      <c r="CA752" s="142" t="inlineStr">
        <is>
          <t>S43P</t>
        </is>
      </c>
      <c r="CB752" s="131" t="n">
        <v>1</v>
      </c>
      <c r="CC752" s="143">
        <f>IF(P752&gt;1,1,P752)*CB752</f>
        <v/>
      </c>
      <c r="CD752" s="143" t="n"/>
      <c r="CE752" s="222" t="n">
        <v>58423.36</v>
      </c>
      <c r="CF752" s="86" t="n"/>
      <c r="CG752" s="219" t="n">
        <v>44102.43902439025</v>
      </c>
      <c r="CH752" s="217">
        <f>IF(LOWER(T752)="ILS",12,1)*CG752/VLOOKUP($T752,CPC_USDConversion_xlTbl[[Currency2]:[Units/1 USD]],2,FALSE)</f>
        <v/>
      </c>
      <c r="CI752" s="225">
        <f>AF752</f>
        <v/>
      </c>
      <c r="CJ752" s="225">
        <f>IFERROR(CI752-CH752,"")</f>
        <v/>
      </c>
      <c r="CK752" s="140">
        <f>ROUND(AN752*CC752,-2)</f>
        <v/>
      </c>
      <c r="CL752" s="217">
        <f>CK752/VLOOKUP($T752,'USD Converstion'!$C$7:$D$174,2,FALSE)</f>
        <v/>
      </c>
      <c r="CM752" s="145">
        <f>IF(AD752&gt;X752,1,0)</f>
        <v/>
      </c>
      <c r="CN752" s="225">
        <f>IF(CM752&gt;0,AG752,0)</f>
        <v/>
      </c>
      <c r="CO752" s="225">
        <f>IF(CM752=0,0,AF752)</f>
        <v/>
      </c>
      <c r="CP752" s="146" t="n">
        <v>0</v>
      </c>
      <c r="CQ752" s="147" t="inlineStr">
        <is>
          <t>Regular</t>
        </is>
      </c>
      <c r="CR752" s="225">
        <f>AM752/VLOOKUP(T752,'USD Converstion'!$C$7:$D$174,2,FALSE)</f>
        <v/>
      </c>
      <c r="CS752" s="226">
        <f>AT752</f>
        <v/>
      </c>
      <c r="CT752" s="222" t="n">
        <v>0</v>
      </c>
      <c r="CU752" s="227" t="n"/>
      <c r="CV752" s="145">
        <f>IF(AX752&gt;0,1,0)</f>
        <v/>
      </c>
      <c r="CW752" s="145">
        <f>IF(AY752&gt;0,1,0)</f>
        <v/>
      </c>
      <c r="CX752" s="52" t="n">
        <v>0</v>
      </c>
      <c r="DM752">
        <f>IF(LOWER(T752)="ILS",12,1)*Y752/VLOOKUP($T752,CPC_USDConversion_xlTbl[[Currency2]:[Units/1 USD]],2,FALSE)</f>
        <v/>
      </c>
    </row>
    <row r="753">
      <c r="B753" s="113" t="n">
        <v>138439</v>
      </c>
      <c r="C753" s="113" t="n">
        <v>113358</v>
      </c>
      <c r="D753" s="113" t="n">
        <v>47925</v>
      </c>
      <c r="E753" s="114" t="inlineStr">
        <is>
          <t>Ivano Mantovani</t>
        </is>
      </c>
      <c r="F753" s="152" t="inlineStr">
        <is>
          <t>Strategic Sales Manager</t>
        </is>
      </c>
      <c r="G753" s="113" t="inlineStr">
        <is>
          <t>Threat Prevention Sales</t>
        </is>
      </c>
      <c r="H753" s="113" t="inlineStr">
        <is>
          <t>Philippe Thenard</t>
        </is>
      </c>
      <c r="I753" s="113" t="inlineStr">
        <is>
          <t>Philippe Thenard</t>
        </is>
      </c>
      <c r="J753" s="114" t="inlineStr">
        <is>
          <t>Bruno Darmon</t>
        </is>
      </c>
      <c r="K753" s="114" t="inlineStr">
        <is>
          <t>Bruno Darmon</t>
        </is>
      </c>
      <c r="L753" s="113" t="inlineStr">
        <is>
          <t>EMEA Sales</t>
        </is>
      </c>
      <c r="M753" s="115" t="n">
        <v>1</v>
      </c>
      <c r="N753" s="151">
        <f>LEFT(CA753,3)</f>
        <v/>
      </c>
      <c r="O753" s="216" t="n">
        <v>43669</v>
      </c>
      <c r="P753" s="118">
        <f>($D$5-O753)/365</f>
        <v/>
      </c>
      <c r="Q753" s="119">
        <f>Q753</f>
        <v/>
      </c>
      <c r="R753" s="52" t="n"/>
      <c r="S753" s="120" t="inlineStr">
        <is>
          <t>Italy</t>
        </is>
      </c>
      <c r="T753" s="120" t="inlineStr">
        <is>
          <t>EUR</t>
        </is>
      </c>
      <c r="U753" s="120" t="n">
        <v>122000</v>
      </c>
      <c r="V753" s="120" t="n">
        <v>54845.45454545454</v>
      </c>
      <c r="W753" s="120" t="n"/>
      <c r="X753" s="120">
        <f>W753+V753+U753</f>
        <v/>
      </c>
      <c r="Y753" s="121" t="n"/>
      <c r="Z753" s="121" t="n"/>
      <c r="AA753" s="122" t="n"/>
      <c r="AB753" s="122" t="n"/>
      <c r="AC753" s="122" t="n"/>
      <c r="AD753" s="123">
        <f>AC753+AB753+AA753</f>
        <v/>
      </c>
      <c r="AE753" s="124">
        <f>IFERROR(AD753/X753-1,"")</f>
        <v/>
      </c>
      <c r="AF753" s="217">
        <f>IF(LOWER(T753)="ILS",12,1)*X753/VLOOKUP($T753,CPC_USDConversion_xlTbl[[Currency2]:[Units/1 USD]],2,FALSE)</f>
        <v/>
      </c>
      <c r="AG753" s="217">
        <f>IF(LOWER(T753)="ILS",12,1)*AD753/VLOOKUP($T753,CPC_USDConversion_xlTbl[[Currency2]:[Units/1 USD]],2,FALSE)</f>
        <v/>
      </c>
      <c r="AH753" s="126">
        <f>AF753/VLOOKUP($S753,'CP$'!$B$5:$D$74,2,FALSE)</f>
        <v/>
      </c>
      <c r="AI753" s="126">
        <f>AG753/VLOOKUP($S753,'CP$'!$B$5:$D$74,2,FALSE)</f>
        <v/>
      </c>
      <c r="AJ753" s="52" t="n"/>
      <c r="AK753" s="127" t="inlineStr">
        <is>
          <t>Sales Variable</t>
        </is>
      </c>
      <c r="AL753" s="218" t="n"/>
      <c r="AM753" s="129" t="n"/>
      <c r="AN753" s="121" t="n"/>
      <c r="AO753" s="130" t="n"/>
      <c r="AP753" s="131">
        <f>IFERROR(AO753/AM753,"")</f>
        <v/>
      </c>
      <c r="AQ753" s="219">
        <f>AO753*CC753</f>
        <v/>
      </c>
      <c r="AR753" s="219" t="n"/>
      <c r="AS753" s="220">
        <f>AQ753-AR753</f>
        <v/>
      </c>
      <c r="AT753" s="217">
        <f>AS753/VLOOKUP($T753,'USD Converstion'!$C$7:$D$174,2,FALSE)</f>
        <v/>
      </c>
      <c r="AU753" s="52" t="n"/>
      <c r="AV753" s="221" t="n">
        <v>43768</v>
      </c>
      <c r="AW753" s="222" t="n">
        <v>29274.89320388349</v>
      </c>
      <c r="AX753" s="222" t="n"/>
      <c r="AY753" s="223" t="n"/>
      <c r="AZ753" s="52" t="n"/>
      <c r="BA753" s="137" t="n"/>
      <c r="BB753" s="138" t="inlineStr">
        <is>
          <t xml:space="preserve"> </t>
        </is>
      </c>
      <c r="BC753" s="52" t="n"/>
      <c r="BD753" s="219" t="n">
        <v>90000</v>
      </c>
      <c r="BE753" s="219" t="n">
        <v>60000</v>
      </c>
      <c r="BF753" s="219" t="n"/>
      <c r="BG753" s="120">
        <f>BF753+BE753+BD753</f>
        <v/>
      </c>
      <c r="BH753" s="217">
        <f>IF(LOWER(T753)="ILS",12,1)*BG753/VLOOKUP($T753,CPC_USDConversion_xlTbl[[Currency2]:[Units/1 USD]],2,FALSE)</f>
        <v/>
      </c>
      <c r="BI753" s="224">
        <f>BH753/VLOOKUP($S753,'CP$'!$B$5:$D$74,2,FALSE)</f>
        <v/>
      </c>
      <c r="BJ753" s="140" t="n">
        <v>90000</v>
      </c>
      <c r="BK753" s="140" t="n">
        <v>160000</v>
      </c>
      <c r="BL753" s="141">
        <f>IFERROR(U753/X753,"")</f>
        <v/>
      </c>
      <c r="BM753" s="141">
        <f>IFERROR(V753/X753,"")</f>
        <v/>
      </c>
      <c r="BN753" s="141">
        <f>IFERROR(W753/X753,"")</f>
        <v/>
      </c>
      <c r="BO753" s="141">
        <f>IFERROR(AA753/AD753,"")</f>
        <v/>
      </c>
      <c r="BP753" s="141">
        <f>IFERROR(AB753/AD753,"")</f>
        <v/>
      </c>
      <c r="BQ753" s="141">
        <f>IFERROR(AC753/AD753,"")</f>
        <v/>
      </c>
      <c r="BR753" s="119" t="n"/>
      <c r="BS753" s="119" t="n">
        <v>4</v>
      </c>
      <c r="BT753" s="119" t="n">
        <v>3</v>
      </c>
      <c r="BU753" s="119" t="n"/>
      <c r="BV753" s="119" t="n"/>
      <c r="BW753" s="119" t="n"/>
      <c r="BX753" s="119" t="n"/>
      <c r="BY753" s="119" t="n"/>
      <c r="BZ753" s="119" t="inlineStr">
        <is>
          <t>Employee</t>
        </is>
      </c>
      <c r="CA753" s="142" t="inlineStr">
        <is>
          <t>S43P</t>
        </is>
      </c>
      <c r="CB753" s="131" t="n">
        <v>1</v>
      </c>
      <c r="CC753" s="143">
        <f>IF(P753&gt;1,1,P753)*CB753</f>
        <v/>
      </c>
      <c r="CD753" s="143" t="n"/>
      <c r="CE753" s="222" t="n">
        <v>23944</v>
      </c>
      <c r="CF753" s="86" t="n"/>
      <c r="CG753" s="219" t="n">
        <v>146541.4634146342</v>
      </c>
      <c r="CH753" s="217">
        <f>IF(LOWER(T753)="ILS",12,1)*CG753/VLOOKUP($T753,CPC_USDConversion_xlTbl[[Currency2]:[Units/1 USD]],2,FALSE)</f>
        <v/>
      </c>
      <c r="CI753" s="225">
        <f>AF753</f>
        <v/>
      </c>
      <c r="CJ753" s="225">
        <f>IFERROR(CI753-CH753,"")</f>
        <v/>
      </c>
      <c r="CK753" s="140">
        <f>ROUND(AN753*CC753,-2)</f>
        <v/>
      </c>
      <c r="CL753" s="217">
        <f>CK753/VLOOKUP($T753,'USD Converstion'!$C$7:$D$174,2,FALSE)</f>
        <v/>
      </c>
      <c r="CM753" s="145">
        <f>IF(AD753&gt;X753,1,0)</f>
        <v/>
      </c>
      <c r="CN753" s="225">
        <f>IF(CM753&gt;0,AG753,0)</f>
        <v/>
      </c>
      <c r="CO753" s="225">
        <f>IF(CM753=0,0,AF753)</f>
        <v/>
      </c>
      <c r="CP753" s="146" t="n">
        <v>0</v>
      </c>
      <c r="CQ753" s="147" t="inlineStr">
        <is>
          <t>Regular</t>
        </is>
      </c>
      <c r="CR753" s="225">
        <f>AM753/VLOOKUP(T753,'USD Converstion'!$C$7:$D$174,2,FALSE)</f>
        <v/>
      </c>
      <c r="CS753" s="226">
        <f>AT753</f>
        <v/>
      </c>
      <c r="CT753" s="222" t="n">
        <v>0</v>
      </c>
      <c r="CU753" s="227" t="n"/>
      <c r="CV753" s="145">
        <f>IF(AX753&gt;0,1,0)</f>
        <v/>
      </c>
      <c r="CW753" s="145">
        <f>IF(AY753&gt;0,1,0)</f>
        <v/>
      </c>
      <c r="CX753" s="52" t="n">
        <v>0</v>
      </c>
      <c r="DM753">
        <f>IF(LOWER(T753)="ILS",12,1)*Y753/VLOOKUP($T753,CPC_USDConversion_xlTbl[[Currency2]:[Units/1 USD]],2,FALSE)</f>
        <v/>
      </c>
    </row>
    <row r="754">
      <c r="B754" s="113" t="n">
        <v>134369</v>
      </c>
      <c r="C754" s="113" t="n">
        <v>53318</v>
      </c>
      <c r="D754" s="113" t="n">
        <v>39446</v>
      </c>
      <c r="E754" s="114" t="inlineStr">
        <is>
          <t>Kim Forsthuber</t>
        </is>
      </c>
      <c r="F754" s="152" t="inlineStr">
        <is>
          <t>Channel Business Development Specialist</t>
        </is>
      </c>
      <c r="G754" s="113" t="inlineStr">
        <is>
          <t>Threat Prevention Sales</t>
        </is>
      </c>
      <c r="H754" s="113" t="inlineStr">
        <is>
          <t>Philippe Thenard</t>
        </is>
      </c>
      <c r="I754" s="113" t="inlineStr">
        <is>
          <t>Philippe Thenard</t>
        </is>
      </c>
      <c r="J754" s="114" t="inlineStr">
        <is>
          <t>Bruno Darmon</t>
        </is>
      </c>
      <c r="K754" s="114" t="inlineStr">
        <is>
          <t>Bruno Darmon</t>
        </is>
      </c>
      <c r="L754" s="113" t="inlineStr">
        <is>
          <t>EMEA Sales</t>
        </is>
      </c>
      <c r="M754" s="115" t="n">
        <v>1</v>
      </c>
      <c r="N754" s="151">
        <f>LEFT(CA754,3)</f>
        <v/>
      </c>
      <c r="O754" s="216" t="n">
        <v>43394</v>
      </c>
      <c r="P754" s="118">
        <f>($D$5-O754)/365</f>
        <v/>
      </c>
      <c r="Q754" s="119">
        <f>Q754</f>
        <v/>
      </c>
      <c r="R754" s="52" t="n"/>
      <c r="S754" s="120" t="inlineStr">
        <is>
          <t>Germany</t>
        </is>
      </c>
      <c r="T754" s="120" t="inlineStr">
        <is>
          <t>EUR</t>
        </is>
      </c>
      <c r="U754" s="120" t="n">
        <v>89500</v>
      </c>
      <c r="V754" s="120" t="n"/>
      <c r="W754" s="120" t="n">
        <v>15738.09523809524</v>
      </c>
      <c r="X754" s="120">
        <f>W754+V754+U754</f>
        <v/>
      </c>
      <c r="Y754" s="121" t="n"/>
      <c r="Z754" s="121" t="n"/>
      <c r="AA754" s="122" t="n"/>
      <c r="AB754" s="122" t="n"/>
      <c r="AC754" s="122" t="n"/>
      <c r="AD754" s="123">
        <f>AC754+AB754+AA754</f>
        <v/>
      </c>
      <c r="AE754" s="124">
        <f>IFERROR(AD754/X754-1,"")</f>
        <v/>
      </c>
      <c r="AF754" s="217">
        <f>IF(LOWER(T754)="ILS",12,1)*X754/VLOOKUP($T754,CPC_USDConversion_xlTbl[[Currency2]:[Units/1 USD]],2,FALSE)</f>
        <v/>
      </c>
      <c r="AG754" s="217">
        <f>IF(LOWER(T754)="ILS",12,1)*AD754/VLOOKUP($T754,CPC_USDConversion_xlTbl[[Currency2]:[Units/1 USD]],2,FALSE)</f>
        <v/>
      </c>
      <c r="AH754" s="126">
        <f>AF754/VLOOKUP($S754,'CP$'!$B$5:$D$74,2,FALSE)</f>
        <v/>
      </c>
      <c r="AI754" s="126">
        <f>AG754/VLOOKUP($S754,'CP$'!$B$5:$D$74,2,FALSE)</f>
        <v/>
      </c>
      <c r="AJ754" s="52" t="n"/>
      <c r="AK754" s="127" t="inlineStr">
        <is>
          <t>Sales Variable</t>
        </is>
      </c>
      <c r="AL754" s="218" t="n"/>
      <c r="AM754" s="129" t="n"/>
      <c r="AN754" s="121" t="n"/>
      <c r="AO754" s="130" t="n"/>
      <c r="AP754" s="131">
        <f>IFERROR(AO754/AM754,"")</f>
        <v/>
      </c>
      <c r="AQ754" s="219">
        <f>AO754*CC754</f>
        <v/>
      </c>
      <c r="AR754" s="219" t="n"/>
      <c r="AS754" s="220">
        <f>AQ754-AR754</f>
        <v/>
      </c>
      <c r="AT754" s="217">
        <f>AS754/VLOOKUP($T754,'USD Converstion'!$C$7:$D$174,2,FALSE)</f>
        <v/>
      </c>
      <c r="AU754" s="52" t="n"/>
      <c r="AV754" s="221" t="n"/>
      <c r="AW754" s="222" t="n"/>
      <c r="AX754" s="222" t="n"/>
      <c r="AY754" s="223" t="n"/>
      <c r="AZ754" s="52" t="n"/>
      <c r="BA754" s="137" t="inlineStr">
        <is>
          <t>January, 2021 - Transfer change from JS:S61P, Title:Channel Manager, Team:Bernd Sebode - Development Channel, Yearly Salary:48,000, Total Compensation:80,000 to JS:M69P, Title:Channel Business Development Specialist, Team:Cristiano Voschion - EMEA Beyond The Perimeter Sales, Yearly Salary:64,000, Bonus:16,000,Total Compensation:80,000 || January, 2021 - Organization change from Team:Bernd Sebode - Development Channel to Team:Dietmar Schnabel - Leaving Employees</t>
        </is>
      </c>
      <c r="BB754" s="138" t="inlineStr">
        <is>
          <t xml:space="preserve"> </t>
        </is>
      </c>
      <c r="BC754" s="52" t="n"/>
      <c r="BD754" s="219" t="n">
        <v>45000</v>
      </c>
      <c r="BE754" s="219" t="n">
        <v>10000</v>
      </c>
      <c r="BF754" s="219" t="n"/>
      <c r="BG754" s="120">
        <f>BF754+BE754+BD754</f>
        <v/>
      </c>
      <c r="BH754" s="217">
        <f>IF(LOWER(T754)="ILS",12,1)*BG754/VLOOKUP($T754,CPC_USDConversion_xlTbl[[Currency2]:[Units/1 USD]],2,FALSE)</f>
        <v/>
      </c>
      <c r="BI754" s="224">
        <f>BH754/VLOOKUP($S754,'CP$'!$B$5:$D$74,2,FALSE)</f>
        <v/>
      </c>
      <c r="BJ754" s="140" t="n">
        <v>50000</v>
      </c>
      <c r="BK754" s="140" t="n">
        <v>70000</v>
      </c>
      <c r="BL754" s="141">
        <f>IFERROR(U754/X754,"")</f>
        <v/>
      </c>
      <c r="BM754" s="141">
        <f>IFERROR(V754/X754,"")</f>
        <v/>
      </c>
      <c r="BN754" s="141">
        <f>IFERROR(W754/X754,"")</f>
        <v/>
      </c>
      <c r="BO754" s="141">
        <f>IFERROR(AA754/AD754,"")</f>
        <v/>
      </c>
      <c r="BP754" s="141">
        <f>IFERROR(AB754/AD754,"")</f>
        <v/>
      </c>
      <c r="BQ754" s="141">
        <f>IFERROR(AC754/AD754,"")</f>
        <v/>
      </c>
      <c r="BR754" s="119" t="n">
        <v>3</v>
      </c>
      <c r="BS754" s="119" t="n">
        <v>3</v>
      </c>
      <c r="BT754" s="119" t="n"/>
      <c r="BU754" s="119" t="n"/>
      <c r="BV754" s="119" t="n"/>
      <c r="BW754" s="119" t="n"/>
      <c r="BX754" s="119" t="n"/>
      <c r="BY754" s="119" t="n"/>
      <c r="BZ754" s="119" t="inlineStr">
        <is>
          <t>Employee</t>
        </is>
      </c>
      <c r="CA754" s="142" t="inlineStr">
        <is>
          <t>M69P</t>
        </is>
      </c>
      <c r="CB754" s="131" t="n">
        <v>1</v>
      </c>
      <c r="CC754" s="143">
        <f>IF(P754&gt;1,1,P754)*CB754</f>
        <v/>
      </c>
      <c r="CD754" s="143" t="n"/>
      <c r="CE754" s="222" t="n"/>
      <c r="CF754" s="86" t="n"/>
      <c r="CG754" s="219" t="n">
        <v>78248.78048780489</v>
      </c>
      <c r="CH754" s="217">
        <f>IF(LOWER(T754)="ILS",12,1)*CG754/VLOOKUP($T754,CPC_USDConversion_xlTbl[[Currency2]:[Units/1 USD]],2,FALSE)</f>
        <v/>
      </c>
      <c r="CI754" s="225">
        <f>AF754</f>
        <v/>
      </c>
      <c r="CJ754" s="225">
        <f>IFERROR(CI754-CH754,"")</f>
        <v/>
      </c>
      <c r="CK754" s="140">
        <f>ROUND(AN754*CC754,-2)</f>
        <v/>
      </c>
      <c r="CL754" s="217">
        <f>CK754/VLOOKUP($T754,'USD Converstion'!$C$7:$D$174,2,FALSE)</f>
        <v/>
      </c>
      <c r="CM754" s="145">
        <f>IF(AD754&gt;X754,1,0)</f>
        <v/>
      </c>
      <c r="CN754" s="225">
        <f>IF(CM754&gt;0,AG754,0)</f>
        <v/>
      </c>
      <c r="CO754" s="225">
        <f>IF(CM754=0,0,AF754)</f>
        <v/>
      </c>
      <c r="CP754" s="146" t="n">
        <v>0</v>
      </c>
      <c r="CQ754" s="147" t="inlineStr">
        <is>
          <t>Regular</t>
        </is>
      </c>
      <c r="CR754" s="225">
        <f>AM754/VLOOKUP(T754,'USD Converstion'!$C$7:$D$174,2,FALSE)</f>
        <v/>
      </c>
      <c r="CS754" s="226">
        <f>AT754</f>
        <v/>
      </c>
      <c r="CT754" s="222" t="n">
        <v>0</v>
      </c>
      <c r="CU754" s="227" t="n"/>
      <c r="CV754" s="145">
        <f>IF(AX754&gt;0,1,0)</f>
        <v/>
      </c>
      <c r="CW754" s="145">
        <f>IF(AY754&gt;0,1,0)</f>
        <v/>
      </c>
      <c r="CX754" s="52" t="n">
        <v>0</v>
      </c>
      <c r="DM754">
        <f>IF(LOWER(T754)="ILS",12,1)*Y754/VLOOKUP($T754,CPC_USDConversion_xlTbl[[Currency2]:[Units/1 USD]],2,FALSE)</f>
        <v/>
      </c>
    </row>
    <row r="755">
      <c r="B755" s="113" t="n">
        <v>109655</v>
      </c>
      <c r="C755" s="113" t="n">
        <v>47384</v>
      </c>
      <c r="D755" s="113" t="n">
        <v>112318</v>
      </c>
      <c r="E755" s="114" t="inlineStr">
        <is>
          <t>Luc Straeten</t>
        </is>
      </c>
      <c r="F755" s="152" t="inlineStr">
        <is>
          <t>Strategic Sales Manager</t>
        </is>
      </c>
      <c r="G755" s="113" t="inlineStr">
        <is>
          <t>Threat Prevention Sales</t>
        </is>
      </c>
      <c r="H755" s="113" t="inlineStr">
        <is>
          <t>Philippe Thenard</t>
        </is>
      </c>
      <c r="I755" s="113" t="inlineStr">
        <is>
          <t>Philippe Thenard</t>
        </is>
      </c>
      <c r="J755" s="114" t="inlineStr">
        <is>
          <t>Bruno Darmon</t>
        </is>
      </c>
      <c r="K755" s="114" t="inlineStr">
        <is>
          <t>Bruno Darmon</t>
        </is>
      </c>
      <c r="L755" s="113" t="inlineStr">
        <is>
          <t>EMEA Sales</t>
        </is>
      </c>
      <c r="M755" s="115" t="n">
        <v>1</v>
      </c>
      <c r="N755" s="151">
        <f>LEFT(CA755,3)</f>
        <v/>
      </c>
      <c r="O755" s="216" t="n">
        <v>43892</v>
      </c>
      <c r="P755" s="118">
        <f>($D$5-O755)/365</f>
        <v/>
      </c>
      <c r="Q755" s="119">
        <f>Q755</f>
        <v/>
      </c>
      <c r="R755" s="52" t="n"/>
      <c r="S755" s="120" t="inlineStr">
        <is>
          <t>Netherlands</t>
        </is>
      </c>
      <c r="T755" s="120" t="inlineStr">
        <is>
          <t>EUR</t>
        </is>
      </c>
      <c r="U755" s="120" t="n">
        <v>129500</v>
      </c>
      <c r="V755" s="120" t="n">
        <v>58481.81818181818</v>
      </c>
      <c r="W755" s="120" t="n"/>
      <c r="X755" s="120">
        <f>W755+V755+U755</f>
        <v/>
      </c>
      <c r="Y755" s="121" t="n"/>
      <c r="Z755" s="121" t="n"/>
      <c r="AA755" s="122" t="n"/>
      <c r="AB755" s="122" t="n"/>
      <c r="AC755" s="122" t="n"/>
      <c r="AD755" s="123">
        <f>AC755+AB755+AA755</f>
        <v/>
      </c>
      <c r="AE755" s="124">
        <f>IFERROR(AD755/X755-1,"")</f>
        <v/>
      </c>
      <c r="AF755" s="217">
        <f>IF(LOWER(T755)="ILS",12,1)*X755/VLOOKUP($T755,CPC_USDConversion_xlTbl[[Currency2]:[Units/1 USD]],2,FALSE)</f>
        <v/>
      </c>
      <c r="AG755" s="217">
        <f>IF(LOWER(T755)="ILS",12,1)*AD755/VLOOKUP($T755,CPC_USDConversion_xlTbl[[Currency2]:[Units/1 USD]],2,FALSE)</f>
        <v/>
      </c>
      <c r="AH755" s="126">
        <f>AF755/VLOOKUP($S755,'CP$'!$B$5:$D$74,2,FALSE)</f>
        <v/>
      </c>
      <c r="AI755" s="126">
        <f>AG755/VLOOKUP($S755,'CP$'!$B$5:$D$74,2,FALSE)</f>
        <v/>
      </c>
      <c r="AJ755" s="52" t="n"/>
      <c r="AK755" s="127" t="inlineStr">
        <is>
          <t>Sales Variable</t>
        </is>
      </c>
      <c r="AL755" s="218" t="n"/>
      <c r="AM755" s="129" t="n"/>
      <c r="AN755" s="121" t="n"/>
      <c r="AO755" s="130" t="n"/>
      <c r="AP755" s="131">
        <f>IFERROR(AO755/AM755,"")</f>
        <v/>
      </c>
      <c r="AQ755" s="219">
        <f>AO755*CC755</f>
        <v/>
      </c>
      <c r="AR755" s="219" t="n"/>
      <c r="AS755" s="220">
        <f>AQ755-AR755</f>
        <v/>
      </c>
      <c r="AT755" s="217">
        <f>AS755/VLOOKUP($T755,'USD Converstion'!$C$7:$D$174,2,FALSE)</f>
        <v/>
      </c>
      <c r="AU755" s="52" t="n"/>
      <c r="AV755" s="221" t="n">
        <v>43957</v>
      </c>
      <c r="AW755" s="222" t="n">
        <v>38975.52427184465</v>
      </c>
      <c r="AX755" s="222" t="n"/>
      <c r="AY755" s="223" t="n"/>
      <c r="AZ755" s="52" t="n"/>
      <c r="BA755" s="137" t="n"/>
      <c r="BB755" s="138" t="inlineStr">
        <is>
          <t xml:space="preserve"> </t>
        </is>
      </c>
      <c r="BC755" s="52" t="n"/>
      <c r="BD755" s="219" t="n"/>
      <c r="BE755" s="219" t="n"/>
      <c r="BF755" s="219" t="n"/>
      <c r="BG755" s="120">
        <f>BF755+BE755+BD755</f>
        <v/>
      </c>
      <c r="BH755" s="217">
        <f>IF(LOWER(T755)="ILS",12,1)*BG755/VLOOKUP($T755,CPC_USDConversion_xlTbl[[Currency2]:[Units/1 USD]],2,FALSE)</f>
        <v/>
      </c>
      <c r="BI755" s="224">
        <f>BH755/VLOOKUP($S755,'CP$'!$B$5:$D$74,2,FALSE)</f>
        <v/>
      </c>
      <c r="BJ755" s="140" t="n">
        <v>110000</v>
      </c>
      <c r="BK755" s="140" t="n">
        <v>180000</v>
      </c>
      <c r="BL755" s="141">
        <f>IFERROR(U755/X755,"")</f>
        <v/>
      </c>
      <c r="BM755" s="141">
        <f>IFERROR(V755/X755,"")</f>
        <v/>
      </c>
      <c r="BN755" s="141">
        <f>IFERROR(W755/X755,"")</f>
        <v/>
      </c>
      <c r="BO755" s="141">
        <f>IFERROR(AA755/AD755,"")</f>
        <v/>
      </c>
      <c r="BP755" s="141">
        <f>IFERROR(AB755/AD755,"")</f>
        <v/>
      </c>
      <c r="BQ755" s="141">
        <f>IFERROR(AC755/AD755,"")</f>
        <v/>
      </c>
      <c r="BR755" s="119" t="n"/>
      <c r="BS755" s="119" t="n"/>
      <c r="BT755" s="119" t="n"/>
      <c r="BU755" s="119" t="n"/>
      <c r="BV755" s="119" t="n"/>
      <c r="BW755" s="119" t="n"/>
      <c r="BX755" s="119" t="n"/>
      <c r="BY755" s="119" t="n"/>
      <c r="BZ755" s="119" t="inlineStr">
        <is>
          <t>Employee</t>
        </is>
      </c>
      <c r="CA755" s="142" t="inlineStr">
        <is>
          <t>S43P</t>
        </is>
      </c>
      <c r="CB755" s="131" t="n">
        <v>1</v>
      </c>
      <c r="CC755" s="143">
        <f>IF(P755&gt;1,1,P755)*CB755</f>
        <v/>
      </c>
      <c r="CD755" s="143" t="n"/>
      <c r="CE755" s="222" t="n">
        <v>45254.16</v>
      </c>
      <c r="CF755" s="86" t="n"/>
      <c r="CG755" s="219" t="n">
        <v>156297.5609756098</v>
      </c>
      <c r="CH755" s="217">
        <f>IF(LOWER(T755)="ILS",12,1)*CG755/VLOOKUP($T755,CPC_USDConversion_xlTbl[[Currency2]:[Units/1 USD]],2,FALSE)</f>
        <v/>
      </c>
      <c r="CI755" s="225">
        <f>AF755</f>
        <v/>
      </c>
      <c r="CJ755" s="225">
        <f>IFERROR(CI755-CH755,"")</f>
        <v/>
      </c>
      <c r="CK755" s="140">
        <f>ROUND(AN755*CC755,-2)</f>
        <v/>
      </c>
      <c r="CL755" s="217">
        <f>CK755/VLOOKUP($T755,'USD Converstion'!$C$7:$D$174,2,FALSE)</f>
        <v/>
      </c>
      <c r="CM755" s="145">
        <f>IF(AD755&gt;X755,1,0)</f>
        <v/>
      </c>
      <c r="CN755" s="225">
        <f>IF(CM755&gt;0,AG755,0)</f>
        <v/>
      </c>
      <c r="CO755" s="225">
        <f>IF(CM755=0,0,AF755)</f>
        <v/>
      </c>
      <c r="CP755" s="146" t="n">
        <v>0</v>
      </c>
      <c r="CQ755" s="147" t="inlineStr">
        <is>
          <t>Regular</t>
        </is>
      </c>
      <c r="CR755" s="225">
        <f>AM755/VLOOKUP(T755,'USD Converstion'!$C$7:$D$174,2,FALSE)</f>
        <v/>
      </c>
      <c r="CS755" s="226">
        <f>AT755</f>
        <v/>
      </c>
      <c r="CT755" s="222" t="n">
        <v>0</v>
      </c>
      <c r="CU755" s="227" t="n"/>
      <c r="CV755" s="145">
        <f>IF(AX755&gt;0,1,0)</f>
        <v/>
      </c>
      <c r="CW755" s="145">
        <f>IF(AY755&gt;0,1,0)</f>
        <v/>
      </c>
      <c r="CX755" s="52" t="n">
        <v>0</v>
      </c>
      <c r="DM755">
        <f>IF(LOWER(T755)="ILS",12,1)*Y755/VLOOKUP($T755,CPC_USDConversion_xlTbl[[Currency2]:[Units/1 USD]],2,FALSE)</f>
        <v/>
      </c>
    </row>
    <row r="756">
      <c r="B756" s="113" t="n">
        <v>137896</v>
      </c>
      <c r="C756" s="113" t="n">
        <v>81336</v>
      </c>
      <c r="D756" s="113" t="n">
        <v>52930</v>
      </c>
      <c r="E756" s="114" t="inlineStr">
        <is>
          <t>Luke Goldspink</t>
        </is>
      </c>
      <c r="F756" s="152" t="inlineStr">
        <is>
          <t>Strategic Sales Manager - UK</t>
        </is>
      </c>
      <c r="G756" s="113" t="inlineStr">
        <is>
          <t>Threat Prevention Sales</t>
        </is>
      </c>
      <c r="H756" s="113" t="inlineStr">
        <is>
          <t>Philippe Thenard</t>
        </is>
      </c>
      <c r="I756" s="113" t="inlineStr">
        <is>
          <t>Philippe Thenard</t>
        </is>
      </c>
      <c r="J756" s="114" t="inlineStr">
        <is>
          <t>Bruno Darmon</t>
        </is>
      </c>
      <c r="K756" s="114" t="inlineStr">
        <is>
          <t>Bruno Darmon</t>
        </is>
      </c>
      <c r="L756" s="113" t="inlineStr">
        <is>
          <t>EMEA Sales</t>
        </is>
      </c>
      <c r="M756" s="115" t="n">
        <v>1</v>
      </c>
      <c r="N756" s="151">
        <f>LEFT(CA756,3)</f>
        <v/>
      </c>
      <c r="O756" s="216" t="n">
        <v>42989</v>
      </c>
      <c r="P756" s="118">
        <f>($D$5-O756)/365</f>
        <v/>
      </c>
      <c r="Q756" s="119">
        <f>Q756</f>
        <v/>
      </c>
      <c r="R756" s="52" t="n"/>
      <c r="S756" s="120" t="inlineStr">
        <is>
          <t>Great Britain</t>
        </is>
      </c>
      <c r="T756" s="120" t="inlineStr">
        <is>
          <t>GBP</t>
        </is>
      </c>
      <c r="U756" s="120" t="n">
        <v>140750</v>
      </c>
      <c r="V756" s="120" t="n">
        <v>41209.0909090909</v>
      </c>
      <c r="W756" s="120" t="n"/>
      <c r="X756" s="120">
        <f>W756+V756+U756</f>
        <v/>
      </c>
      <c r="Y756" s="121" t="n"/>
      <c r="Z756" s="121" t="n"/>
      <c r="AA756" s="122" t="n"/>
      <c r="AB756" s="122" t="n"/>
      <c r="AC756" s="122" t="n"/>
      <c r="AD756" s="123">
        <f>AC756+AB756+AA756</f>
        <v/>
      </c>
      <c r="AE756" s="124">
        <f>IFERROR(AD756/X756-1,"")</f>
        <v/>
      </c>
      <c r="AF756" s="217">
        <f>IF(LOWER(T756)="ILS",12,1)*X756/VLOOKUP($T756,CPC_USDConversion_xlTbl[[Currency2]:[Units/1 USD]],2,FALSE)</f>
        <v/>
      </c>
      <c r="AG756" s="217">
        <f>IF(LOWER(T756)="ILS",12,1)*AD756/VLOOKUP($T756,CPC_USDConversion_xlTbl[[Currency2]:[Units/1 USD]],2,FALSE)</f>
        <v/>
      </c>
      <c r="AH756" s="126">
        <f>AF756/VLOOKUP($S756,'CP$'!$B$5:$D$74,2,FALSE)</f>
        <v/>
      </c>
      <c r="AI756" s="126">
        <f>AG756/VLOOKUP($S756,'CP$'!$B$5:$D$74,2,FALSE)</f>
        <v/>
      </c>
      <c r="AJ756" s="52" t="n"/>
      <c r="AK756" s="127" t="inlineStr">
        <is>
          <t>Sales Variable</t>
        </is>
      </c>
      <c r="AL756" s="218" t="n"/>
      <c r="AM756" s="129" t="n"/>
      <c r="AN756" s="121" t="n"/>
      <c r="AO756" s="130" t="n"/>
      <c r="AP756" s="131">
        <f>IFERROR(AO756/AM756,"")</f>
        <v/>
      </c>
      <c r="AQ756" s="219">
        <f>AO756*CC756</f>
        <v/>
      </c>
      <c r="AR756" s="219" t="n"/>
      <c r="AS756" s="220">
        <f>AQ756-AR756</f>
        <v/>
      </c>
      <c r="AT756" s="217">
        <f>AS756/VLOOKUP($T756,'USD Converstion'!$C$7:$D$174,2,FALSE)</f>
        <v/>
      </c>
      <c r="AU756" s="52" t="n"/>
      <c r="AV756" s="221" t="n">
        <v>43957</v>
      </c>
      <c r="AW756" s="222" t="n">
        <v>24410.18446601942</v>
      </c>
      <c r="AX756" s="222" t="n"/>
      <c r="AY756" s="223" t="n"/>
      <c r="AZ756" s="52" t="n"/>
      <c r="BA756" s="137" t="inlineStr">
        <is>
          <t>May, 2020 - Compensation change to RSU:25000 || April, 2020 - Compensation change from Yearly Salary:80000, Yearly Commission:45000, Total Compensation:125000 to Yearly Salary:105000, Yearly Commission:45000, Total Compensation:150000</t>
        </is>
      </c>
      <c r="BB756" s="138" t="inlineStr">
        <is>
          <t xml:space="preserve"> </t>
        </is>
      </c>
      <c r="BC756" s="52" t="n"/>
      <c r="BD756" s="219" t="n">
        <v>80000</v>
      </c>
      <c r="BE756" s="219" t="n">
        <v>45000</v>
      </c>
      <c r="BF756" s="219" t="n"/>
      <c r="BG756" s="120">
        <f>BF756+BE756+BD756</f>
        <v/>
      </c>
      <c r="BH756" s="217">
        <f>IF(LOWER(T756)="ILS",12,1)*BG756/VLOOKUP($T756,CPC_USDConversion_xlTbl[[Currency2]:[Units/1 USD]],2,FALSE)</f>
        <v/>
      </c>
      <c r="BI756" s="224">
        <f>BH756/VLOOKUP($S756,'CP$'!$B$5:$D$74,2,FALSE)</f>
        <v/>
      </c>
      <c r="BJ756" s="140" t="n">
        <v>120000</v>
      </c>
      <c r="BK756" s="140" t="n">
        <v>185000</v>
      </c>
      <c r="BL756" s="141">
        <f>IFERROR(U756/X756,"")</f>
        <v/>
      </c>
      <c r="BM756" s="141">
        <f>IFERROR(V756/X756,"")</f>
        <v/>
      </c>
      <c r="BN756" s="141">
        <f>IFERROR(W756/X756,"")</f>
        <v/>
      </c>
      <c r="BO756" s="141">
        <f>IFERROR(AA756/AD756,"")</f>
        <v/>
      </c>
      <c r="BP756" s="141">
        <f>IFERROR(AB756/AD756,"")</f>
        <v/>
      </c>
      <c r="BQ756" s="141">
        <f>IFERROR(AC756/AD756,"")</f>
        <v/>
      </c>
      <c r="BR756" s="119" t="n">
        <v>3</v>
      </c>
      <c r="BS756" s="119" t="n">
        <v>4</v>
      </c>
      <c r="BT756" s="119" t="n">
        <v>3</v>
      </c>
      <c r="BU756" s="119" t="n"/>
      <c r="BV756" s="119" t="n"/>
      <c r="BW756" s="119" t="n"/>
      <c r="BX756" s="119" t="n"/>
      <c r="BY756" s="119" t="n"/>
      <c r="BZ756" s="119" t="inlineStr">
        <is>
          <t>Employee</t>
        </is>
      </c>
      <c r="CA756" s="142" t="inlineStr">
        <is>
          <t>S43P</t>
        </is>
      </c>
      <c r="CB756" s="131" t="n">
        <v>1</v>
      </c>
      <c r="CC756" s="143">
        <f>IF(P756&gt;1,1,P756)*CB756</f>
        <v/>
      </c>
      <c r="CD756" s="143" t="n"/>
      <c r="CE756" s="222" t="n">
        <v>51359.88</v>
      </c>
      <c r="CF756" s="86" t="n"/>
      <c r="CG756" s="219" t="n">
        <v>146541.4634146342</v>
      </c>
      <c r="CH756" s="217">
        <f>IF(LOWER(T756)="ILS",12,1)*CG756/VLOOKUP($T756,CPC_USDConversion_xlTbl[[Currency2]:[Units/1 USD]],2,FALSE)</f>
        <v/>
      </c>
      <c r="CI756" s="225">
        <f>AF756</f>
        <v/>
      </c>
      <c r="CJ756" s="225">
        <f>IFERROR(CI756-CH756,"")</f>
        <v/>
      </c>
      <c r="CK756" s="140">
        <f>ROUND(AN756*CC756,-2)</f>
        <v/>
      </c>
      <c r="CL756" s="217">
        <f>CK756/VLOOKUP($T756,'USD Converstion'!$C$7:$D$174,2,FALSE)</f>
        <v/>
      </c>
      <c r="CM756" s="145">
        <f>IF(AD756&gt;X756,1,0)</f>
        <v/>
      </c>
      <c r="CN756" s="225">
        <f>IF(CM756&gt;0,AG756,0)</f>
        <v/>
      </c>
      <c r="CO756" s="225">
        <f>IF(CM756=0,0,AF756)</f>
        <v/>
      </c>
      <c r="CP756" s="146" t="n">
        <v>0</v>
      </c>
      <c r="CQ756" s="147" t="inlineStr">
        <is>
          <t>Regular</t>
        </is>
      </c>
      <c r="CR756" s="225">
        <f>AM756/VLOOKUP(T756,'USD Converstion'!$C$7:$D$174,2,FALSE)</f>
        <v/>
      </c>
      <c r="CS756" s="226">
        <f>AT756</f>
        <v/>
      </c>
      <c r="CT756" s="222" t="n">
        <v>0</v>
      </c>
      <c r="CU756" s="227" t="n"/>
      <c r="CV756" s="145">
        <f>IF(AX756&gt;0,1,0)</f>
        <v/>
      </c>
      <c r="CW756" s="145">
        <f>IF(AY756&gt;0,1,0)</f>
        <v/>
      </c>
      <c r="CX756" s="52" t="n">
        <v>0</v>
      </c>
      <c r="DM756">
        <f>IF(LOWER(T756)="ILS",12,1)*Y756/VLOOKUP($T756,CPC_USDConversion_xlTbl[[Currency2]:[Units/1 USD]],2,FALSE)</f>
        <v/>
      </c>
    </row>
    <row r="757">
      <c r="B757" s="113" t="n">
        <v>124394</v>
      </c>
      <c r="C757" s="113" t="n">
        <v>102904</v>
      </c>
      <c r="D757" s="113" t="n">
        <v>90749</v>
      </c>
      <c r="E757" s="114" t="inlineStr">
        <is>
          <t>Yves Jonczyk</t>
        </is>
      </c>
      <c r="F757" s="152" t="inlineStr">
        <is>
          <t>Beyond the Perimeter Sales Manager</t>
        </is>
      </c>
      <c r="G757" s="113" t="inlineStr">
        <is>
          <t>EMEA Beyond The Perimeter Sales</t>
        </is>
      </c>
      <c r="H757" s="113" t="inlineStr">
        <is>
          <t>Cristiano Voschion</t>
        </is>
      </c>
      <c r="I757" s="113" t="inlineStr">
        <is>
          <t>Philippe Thenard</t>
        </is>
      </c>
      <c r="J757" s="114" t="inlineStr">
        <is>
          <t>Bruno Darmon</t>
        </is>
      </c>
      <c r="K757" s="114" t="inlineStr">
        <is>
          <t>Bruno Darmon</t>
        </is>
      </c>
      <c r="L757" s="113" t="inlineStr">
        <is>
          <t>EMEA Sales</t>
        </is>
      </c>
      <c r="M757" s="115" t="n">
        <v>1</v>
      </c>
      <c r="N757" s="151">
        <f>LEFT(CA757,3)</f>
        <v/>
      </c>
      <c r="O757" s="216" t="n">
        <v>43952</v>
      </c>
      <c r="P757" s="118">
        <f>($D$5-O757)/365</f>
        <v/>
      </c>
      <c r="Q757" s="119">
        <f>Q757</f>
        <v/>
      </c>
      <c r="R757" s="52" t="n"/>
      <c r="S757" s="120" t="inlineStr">
        <is>
          <t>Germany</t>
        </is>
      </c>
      <c r="T757" s="120" t="inlineStr">
        <is>
          <t>EUR</t>
        </is>
      </c>
      <c r="U757" s="120" t="n">
        <v>137000</v>
      </c>
      <c r="V757" s="120" t="n">
        <v>62118.18181818182</v>
      </c>
      <c r="W757" s="120" t="n"/>
      <c r="X757" s="120">
        <f>W757+V757+U757</f>
        <v/>
      </c>
      <c r="Y757" s="121" t="n"/>
      <c r="Z757" s="121" t="n"/>
      <c r="AA757" s="122" t="n"/>
      <c r="AB757" s="122" t="n"/>
      <c r="AC757" s="122" t="n"/>
      <c r="AD757" s="123">
        <f>AC757+AB757+AA757</f>
        <v/>
      </c>
      <c r="AE757" s="124">
        <f>IFERROR(AD757/X757-1,"")</f>
        <v/>
      </c>
      <c r="AF757" s="217">
        <f>IF(LOWER(T757)="ILS",12,1)*X757/VLOOKUP($T757,CPC_USDConversion_xlTbl[[Currency2]:[Units/1 USD]],2,FALSE)</f>
        <v/>
      </c>
      <c r="AG757" s="217">
        <f>IF(LOWER(T757)="ILS",12,1)*AD757/VLOOKUP($T757,CPC_USDConversion_xlTbl[[Currency2]:[Units/1 USD]],2,FALSE)</f>
        <v/>
      </c>
      <c r="AH757" s="126">
        <f>AF757/VLOOKUP($S757,'CP$'!$B$5:$D$74,2,FALSE)</f>
        <v/>
      </c>
      <c r="AI757" s="126">
        <f>AG757/VLOOKUP($S757,'CP$'!$B$5:$D$74,2,FALSE)</f>
        <v/>
      </c>
      <c r="AJ757" s="52" t="n"/>
      <c r="AK757" s="127" t="inlineStr">
        <is>
          <t>Sales Variable</t>
        </is>
      </c>
      <c r="AL757" s="218" t="n"/>
      <c r="AM757" s="129" t="n"/>
      <c r="AN757" s="121" t="n"/>
      <c r="AO757" s="130" t="n"/>
      <c r="AP757" s="131">
        <f>IFERROR(AO757/AM757,"")</f>
        <v/>
      </c>
      <c r="AQ757" s="219">
        <f>AO757*CC757</f>
        <v/>
      </c>
      <c r="AR757" s="219" t="n"/>
      <c r="AS757" s="220">
        <f>AQ757-AR757</f>
        <v/>
      </c>
      <c r="AT757" s="217">
        <f>AS757/VLOOKUP($T757,'USD Converstion'!$C$7:$D$174,2,FALSE)</f>
        <v/>
      </c>
      <c r="AU757" s="52" t="n"/>
      <c r="AV757" s="221" t="n">
        <v>43957</v>
      </c>
      <c r="AW757" s="222" t="n">
        <v>29231.10679611651</v>
      </c>
      <c r="AX757" s="222" t="n"/>
      <c r="AY757" s="223" t="n"/>
      <c r="AZ757" s="52" t="n"/>
      <c r="BA757" s="137" t="n"/>
      <c r="BB757" s="138" t="inlineStr">
        <is>
          <t xml:space="preserve"> </t>
        </is>
      </c>
      <c r="BC757" s="52" t="n"/>
      <c r="BD757" s="219" t="n"/>
      <c r="BE757" s="219" t="n"/>
      <c r="BF757" s="219" t="n"/>
      <c r="BG757" s="120">
        <f>BF757+BE757+BD757</f>
        <v/>
      </c>
      <c r="BH757" s="217">
        <f>IF(LOWER(T757)="ILS",12,1)*BG757/VLOOKUP($T757,CPC_USDConversion_xlTbl[[Currency2]:[Units/1 USD]],2,FALSE)</f>
        <v/>
      </c>
      <c r="BI757" s="224">
        <f>BH757/VLOOKUP($S757,'CP$'!$B$5:$D$74,2,FALSE)</f>
        <v/>
      </c>
      <c r="BJ757" s="140" t="n">
        <v>125000</v>
      </c>
      <c r="BK757" s="140" t="n">
        <v>180000</v>
      </c>
      <c r="BL757" s="141">
        <f>IFERROR(U757/X757,"")</f>
        <v/>
      </c>
      <c r="BM757" s="141">
        <f>IFERROR(V757/X757,"")</f>
        <v/>
      </c>
      <c r="BN757" s="141">
        <f>IFERROR(W757/X757,"")</f>
        <v/>
      </c>
      <c r="BO757" s="141">
        <f>IFERROR(AA757/AD757,"")</f>
        <v/>
      </c>
      <c r="BP757" s="141">
        <f>IFERROR(AB757/AD757,"")</f>
        <v/>
      </c>
      <c r="BQ757" s="141">
        <f>IFERROR(AC757/AD757,"")</f>
        <v/>
      </c>
      <c r="BR757" s="119" t="n"/>
      <c r="BS757" s="119" t="n"/>
      <c r="BT757" s="119" t="n"/>
      <c r="BU757" s="119" t="n"/>
      <c r="BV757" s="119" t="n"/>
      <c r="BW757" s="119" t="n"/>
      <c r="BX757" s="119" t="n"/>
      <c r="BY757" s="119" t="n"/>
      <c r="BZ757" s="119" t="inlineStr">
        <is>
          <t>Employee</t>
        </is>
      </c>
      <c r="CA757" s="142" t="inlineStr">
        <is>
          <t>S43P</t>
        </is>
      </c>
      <c r="CB757" s="131" t="n">
        <v>1</v>
      </c>
      <c r="CC757" s="143">
        <f>IF(P757&gt;1,1,P757)*CB757</f>
        <v/>
      </c>
      <c r="CD757" s="143" t="n"/>
      <c r="CE757" s="222" t="n">
        <v>33880.76</v>
      </c>
      <c r="CF757" s="86" t="n"/>
      <c r="CG757" s="219" t="n">
        <v>166053.6585365854</v>
      </c>
      <c r="CH757" s="217">
        <f>IF(LOWER(T757)="ILS",12,1)*CG757/VLOOKUP($T757,CPC_USDConversion_xlTbl[[Currency2]:[Units/1 USD]],2,FALSE)</f>
        <v/>
      </c>
      <c r="CI757" s="225">
        <f>AF757</f>
        <v/>
      </c>
      <c r="CJ757" s="225">
        <f>IFERROR(CI757-CH757,"")</f>
        <v/>
      </c>
      <c r="CK757" s="140">
        <f>ROUND(AN757*CC757,-2)</f>
        <v/>
      </c>
      <c r="CL757" s="217">
        <f>CK757/VLOOKUP($T757,'USD Converstion'!$C$7:$D$174,2,FALSE)</f>
        <v/>
      </c>
      <c r="CM757" s="145">
        <f>IF(AD757&gt;X757,1,0)</f>
        <v/>
      </c>
      <c r="CN757" s="225">
        <f>IF(CM757&gt;0,AG757,0)</f>
        <v/>
      </c>
      <c r="CO757" s="225">
        <f>IF(CM757=0,0,AF757)</f>
        <v/>
      </c>
      <c r="CP757" s="146" t="n">
        <v>0</v>
      </c>
      <c r="CQ757" s="147" t="inlineStr">
        <is>
          <t>Regular</t>
        </is>
      </c>
      <c r="CR757" s="225">
        <f>AM757/VLOOKUP(T757,'USD Converstion'!$C$7:$D$174,2,FALSE)</f>
        <v/>
      </c>
      <c r="CS757" s="226">
        <f>AT757</f>
        <v/>
      </c>
      <c r="CT757" s="222" t="n">
        <v>0</v>
      </c>
      <c r="CU757" s="227" t="n"/>
      <c r="CV757" s="145">
        <f>IF(AX757&gt;0,1,0)</f>
        <v/>
      </c>
      <c r="CW757" s="145">
        <f>IF(AY757&gt;0,1,0)</f>
        <v/>
      </c>
      <c r="CX757" s="52" t="n">
        <v>0</v>
      </c>
      <c r="DM757">
        <f>IF(LOWER(T757)="ILS",12,1)*Y757/VLOOKUP($T757,CPC_USDConversion_xlTbl[[Currency2]:[Units/1 USD]],2,FALSE)</f>
        <v/>
      </c>
    </row>
    <row r="758">
      <c r="B758" s="113" t="n">
        <v>138755</v>
      </c>
      <c r="C758" s="113" t="n">
        <v>64494</v>
      </c>
      <c r="D758" s="113" t="n">
        <v>105831</v>
      </c>
      <c r="E758" s="114" t="inlineStr">
        <is>
          <t>Stefan Roesch</t>
        </is>
      </c>
      <c r="F758" s="152" t="inlineStr">
        <is>
          <t>Security Engineer</t>
        </is>
      </c>
      <c r="G758" s="113" t="inlineStr">
        <is>
          <t>Security Engineering, CER</t>
        </is>
      </c>
      <c r="H758" s="113" t="inlineStr">
        <is>
          <t>Christine Schoenig</t>
        </is>
      </c>
      <c r="I758" s="113" t="inlineStr">
        <is>
          <t>Peter Sandkuijl</t>
        </is>
      </c>
      <c r="J758" s="114" t="inlineStr">
        <is>
          <t>Bruno Darmon</t>
        </is>
      </c>
      <c r="K758" s="114" t="inlineStr">
        <is>
          <t>Bruno Darmon</t>
        </is>
      </c>
      <c r="L758" s="113" t="inlineStr">
        <is>
          <t>EMEA Sales</t>
        </is>
      </c>
      <c r="M758" s="115" t="n">
        <v>1</v>
      </c>
      <c r="N758" s="151">
        <f>LEFT(CA758,3)</f>
        <v/>
      </c>
      <c r="O758" s="216" t="n">
        <v>43344</v>
      </c>
      <c r="P758" s="118">
        <f>($D$5-O758)/365</f>
        <v/>
      </c>
      <c r="Q758" s="119">
        <f>Q758</f>
        <v/>
      </c>
      <c r="R758" s="52" t="n"/>
      <c r="S758" s="120" t="inlineStr">
        <is>
          <t>Austria</t>
        </is>
      </c>
      <c r="T758" s="120" t="inlineStr">
        <is>
          <t>EUR</t>
        </is>
      </c>
      <c r="U758" s="120" t="n">
        <v>103500</v>
      </c>
      <c r="V758" s="120" t="n">
        <v>17390.90909090909</v>
      </c>
      <c r="W758" s="120" t="n"/>
      <c r="X758" s="120">
        <f>W758+V758+U758</f>
        <v/>
      </c>
      <c r="Y758" s="121" t="n"/>
      <c r="Z758" s="121" t="n"/>
      <c r="AA758" s="122" t="n"/>
      <c r="AB758" s="122" t="n"/>
      <c r="AC758" s="122" t="n"/>
      <c r="AD758" s="123">
        <f>AC758+AB758+AA758</f>
        <v/>
      </c>
      <c r="AE758" s="124">
        <f>IFERROR(AD758/X758-1,"")</f>
        <v/>
      </c>
      <c r="AF758" s="217">
        <f>IF(LOWER(T758)="ILS",12,1)*X758/VLOOKUP($T758,CPC_USDConversion_xlTbl[[Currency2]:[Units/1 USD]],2,FALSE)</f>
        <v/>
      </c>
      <c r="AG758" s="217">
        <f>IF(LOWER(T758)="ILS",12,1)*AD758/VLOOKUP($T758,CPC_USDConversion_xlTbl[[Currency2]:[Units/1 USD]],2,FALSE)</f>
        <v/>
      </c>
      <c r="AH758" s="126">
        <f>AF758/VLOOKUP($S758,'CP$'!$B$5:$D$74,2,FALSE)</f>
        <v/>
      </c>
      <c r="AI758" s="126">
        <f>AG758/VLOOKUP($S758,'CP$'!$B$5:$D$74,2,FALSE)</f>
        <v/>
      </c>
      <c r="AJ758" s="52" t="n"/>
      <c r="AK758" s="127" t="inlineStr">
        <is>
          <t>Sales Variable</t>
        </is>
      </c>
      <c r="AL758" s="218" t="n"/>
      <c r="AM758" s="129" t="n"/>
      <c r="AN758" s="121" t="n"/>
      <c r="AO758" s="130" t="n"/>
      <c r="AP758" s="131">
        <f>IFERROR(AO758/AM758,"")</f>
        <v/>
      </c>
      <c r="AQ758" s="219">
        <f>AO758*CC758</f>
        <v/>
      </c>
      <c r="AR758" s="219" t="n"/>
      <c r="AS758" s="220">
        <f>AQ758-AR758</f>
        <v/>
      </c>
      <c r="AT758" s="217">
        <f>AS758/VLOOKUP($T758,'USD Converstion'!$C$7:$D$174,2,FALSE)</f>
        <v/>
      </c>
      <c r="AU758" s="52" t="n"/>
      <c r="AV758" s="221" t="n">
        <v>43957</v>
      </c>
      <c r="AW758" s="222" t="n">
        <v>19589.26213592233</v>
      </c>
      <c r="AX758" s="222" t="n"/>
      <c r="AY758" s="223" t="n"/>
      <c r="AZ758" s="52" t="n"/>
      <c r="BA758" s="137" t="inlineStr">
        <is>
          <t>February, 2021 - Status change from Employment Status:Employee to Employment Status:MLA</t>
        </is>
      </c>
      <c r="BB758" s="138" t="inlineStr">
        <is>
          <t xml:space="preserve"> </t>
        </is>
      </c>
      <c r="BC758" s="52" t="n"/>
      <c r="BD758" s="219" t="n">
        <v>72000</v>
      </c>
      <c r="BE758" s="219" t="n">
        <v>18000</v>
      </c>
      <c r="BF758" s="219" t="n"/>
      <c r="BG758" s="120">
        <f>BF758+BE758+BD758</f>
        <v/>
      </c>
      <c r="BH758" s="217">
        <f>IF(LOWER(T758)="ILS",12,1)*BG758/VLOOKUP($T758,CPC_USDConversion_xlTbl[[Currency2]:[Units/1 USD]],2,FALSE)</f>
        <v/>
      </c>
      <c r="BI758" s="224">
        <f>BH758/VLOOKUP($S758,'CP$'!$B$5:$D$74,2,FALSE)</f>
        <v/>
      </c>
      <c r="BJ758" s="140" t="n">
        <v>70000</v>
      </c>
      <c r="BK758" s="140" t="n">
        <v>100000</v>
      </c>
      <c r="BL758" s="141">
        <f>IFERROR(U758/X758,"")</f>
        <v/>
      </c>
      <c r="BM758" s="141">
        <f>IFERROR(V758/X758,"")</f>
        <v/>
      </c>
      <c r="BN758" s="141">
        <f>IFERROR(W758/X758,"")</f>
        <v/>
      </c>
      <c r="BO758" s="141">
        <f>IFERROR(AA758/AD758,"")</f>
        <v/>
      </c>
      <c r="BP758" s="141">
        <f>IFERROR(AB758/AD758,"")</f>
        <v/>
      </c>
      <c r="BQ758" s="141">
        <f>IFERROR(AC758/AD758,"")</f>
        <v/>
      </c>
      <c r="BR758" s="119" t="n">
        <v>4</v>
      </c>
      <c r="BS758" s="119" t="n">
        <v>4</v>
      </c>
      <c r="BT758" s="119" t="n">
        <v>3</v>
      </c>
      <c r="BU758" s="119" t="n">
        <v>0</v>
      </c>
      <c r="BV758" s="119" t="n"/>
      <c r="BW758" s="119" t="n"/>
      <c r="BX758" s="119" t="n"/>
      <c r="BY758" s="119" t="n"/>
      <c r="BZ758" s="119" t="inlineStr">
        <is>
          <t>MLA</t>
        </is>
      </c>
      <c r="CA758" s="142" t="inlineStr">
        <is>
          <t>E51P</t>
        </is>
      </c>
      <c r="CB758" s="131" t="n">
        <v>1</v>
      </c>
      <c r="CC758" s="143">
        <f>IF(P758&gt;1,1,P758)*CB758</f>
        <v/>
      </c>
      <c r="CD758" s="143" t="n"/>
      <c r="CE758" s="222" t="n">
        <v>33641.32</v>
      </c>
      <c r="CF758" s="86" t="n"/>
      <c r="CG758" s="219" t="n">
        <v>91907.31707317074</v>
      </c>
      <c r="CH758" s="217">
        <f>IF(LOWER(T758)="ILS",12,1)*CG758/VLOOKUP($T758,CPC_USDConversion_xlTbl[[Currency2]:[Units/1 USD]],2,FALSE)</f>
        <v/>
      </c>
      <c r="CI758" s="225">
        <f>AF758</f>
        <v/>
      </c>
      <c r="CJ758" s="225">
        <f>IFERROR(CI758-CH758,"")</f>
        <v/>
      </c>
      <c r="CK758" s="140">
        <f>ROUND(AN758*CC758,-2)</f>
        <v/>
      </c>
      <c r="CL758" s="217">
        <f>CK758/VLOOKUP($T758,'USD Converstion'!$C$7:$D$174,2,FALSE)</f>
        <v/>
      </c>
      <c r="CM758" s="145">
        <f>IF(AD758&gt;X758,1,0)</f>
        <v/>
      </c>
      <c r="CN758" s="225">
        <f>IF(CM758&gt;0,AG758,0)</f>
        <v/>
      </c>
      <c r="CO758" s="225">
        <f>IF(CM758=0,0,AF758)</f>
        <v/>
      </c>
      <c r="CP758" s="146" t="n">
        <v>0</v>
      </c>
      <c r="CQ758" s="147" t="n">
        <v>0</v>
      </c>
      <c r="CR758" s="225">
        <f>AM758/VLOOKUP(T758,'USD Converstion'!$C$7:$D$174,2,FALSE)</f>
        <v/>
      </c>
      <c r="CS758" s="226">
        <f>AT758</f>
        <v/>
      </c>
      <c r="CT758" s="222" t="n">
        <v>0</v>
      </c>
      <c r="CU758" s="227" t="n">
        <v>0</v>
      </c>
      <c r="CV758" s="145">
        <f>IF(AX758&gt;0,1,0)</f>
        <v/>
      </c>
      <c r="CW758" s="145">
        <f>IF(AY758&gt;0,1,0)</f>
        <v/>
      </c>
      <c r="CX758" s="52" t="n">
        <v>0</v>
      </c>
      <c r="DM758">
        <f>IF(LOWER(T758)="ILS",12,1)*Y758/VLOOKUP($T758,CPC_USDConversion_xlTbl[[Currency2]:[Units/1 USD]],2,FALSE)</f>
        <v/>
      </c>
    </row>
    <row r="759">
      <c r="B759" s="113" t="n">
        <v>131332</v>
      </c>
      <c r="C759" s="113" t="n">
        <v>65137</v>
      </c>
      <c r="D759" s="113" t="n">
        <v>40370</v>
      </c>
      <c r="E759" s="114" t="inlineStr">
        <is>
          <t>Adrien Merveille</t>
        </is>
      </c>
      <c r="F759" s="152" t="inlineStr">
        <is>
          <t>Security Engineer Team Leader</t>
        </is>
      </c>
      <c r="G759" s="113" t="inlineStr">
        <is>
          <t>Security Engineering, SER</t>
        </is>
      </c>
      <c r="H759" s="113" t="inlineStr">
        <is>
          <t>David Gubiani</t>
        </is>
      </c>
      <c r="I759" s="113" t="inlineStr">
        <is>
          <t>Peter Sandkuijl</t>
        </is>
      </c>
      <c r="J759" s="114" t="inlineStr">
        <is>
          <t>Bruno Darmon</t>
        </is>
      </c>
      <c r="K759" s="114" t="inlineStr">
        <is>
          <t>Bruno Darmon</t>
        </is>
      </c>
      <c r="L759" s="113" t="inlineStr">
        <is>
          <t>EMEA Sales</t>
        </is>
      </c>
      <c r="M759" s="115" t="n">
        <v>1</v>
      </c>
      <c r="N759" s="151">
        <f>LEFT(CA759,3)</f>
        <v/>
      </c>
      <c r="O759" s="216" t="n">
        <v>42142</v>
      </c>
      <c r="P759" s="118">
        <f>($D$5-O759)/365</f>
        <v/>
      </c>
      <c r="Q759" s="119">
        <f>Q759</f>
        <v/>
      </c>
      <c r="R759" s="52" t="n"/>
      <c r="S759" s="120" t="inlineStr">
        <is>
          <t>France</t>
        </is>
      </c>
      <c r="T759" s="120" t="inlineStr">
        <is>
          <t>EUR</t>
        </is>
      </c>
      <c r="U759" s="120" t="n">
        <v>114000</v>
      </c>
      <c r="V759" s="120" t="n">
        <v>19300</v>
      </c>
      <c r="W759" s="120" t="n"/>
      <c r="X759" s="120">
        <f>W759+V759+U759</f>
        <v/>
      </c>
      <c r="Y759" s="121" t="n"/>
      <c r="Z759" s="121" t="n"/>
      <c r="AA759" s="122" t="n"/>
      <c r="AB759" s="122" t="n"/>
      <c r="AC759" s="122" t="n"/>
      <c r="AD759" s="123">
        <f>AC759+AB759+AA759</f>
        <v/>
      </c>
      <c r="AE759" s="124">
        <f>IFERROR(AD759/X759-1,"")</f>
        <v/>
      </c>
      <c r="AF759" s="217">
        <f>IF(LOWER(T759)="ILS",12,1)*X759/VLOOKUP($T759,CPC_USDConversion_xlTbl[[Currency2]:[Units/1 USD]],2,FALSE)</f>
        <v/>
      </c>
      <c r="AG759" s="217">
        <f>IF(LOWER(T759)="ILS",12,1)*AD759/VLOOKUP($T759,CPC_USDConversion_xlTbl[[Currency2]:[Units/1 USD]],2,FALSE)</f>
        <v/>
      </c>
      <c r="AH759" s="126">
        <f>AF759/VLOOKUP($S759,'CP$'!$B$5:$D$74,2,FALSE)</f>
        <v/>
      </c>
      <c r="AI759" s="126">
        <f>AG759/VLOOKUP($S759,'CP$'!$B$5:$D$74,2,FALSE)</f>
        <v/>
      </c>
      <c r="AJ759" s="52" t="n"/>
      <c r="AK759" s="127" t="inlineStr">
        <is>
          <t>Sales Variable</t>
        </is>
      </c>
      <c r="AL759" s="218" t="n"/>
      <c r="AM759" s="129" t="n"/>
      <c r="AN759" s="121" t="n"/>
      <c r="AO759" s="130" t="n"/>
      <c r="AP759" s="131">
        <f>IFERROR(AO759/AM759,"")</f>
        <v/>
      </c>
      <c r="AQ759" s="219">
        <f>AO759*CC759</f>
        <v/>
      </c>
      <c r="AR759" s="219" t="n"/>
      <c r="AS759" s="220">
        <f>AQ759-AR759</f>
        <v/>
      </c>
      <c r="AT759" s="217">
        <f>AS759/VLOOKUP($T759,'USD Converstion'!$C$7:$D$174,2,FALSE)</f>
        <v/>
      </c>
      <c r="AU759" s="52" t="n"/>
      <c r="AV759" s="221" t="n">
        <v>43957</v>
      </c>
      <c r="AW759" s="222" t="n">
        <v>19589.26213592233</v>
      </c>
      <c r="AX759" s="222" t="n"/>
      <c r="AY759" s="223" t="n"/>
      <c r="AZ759" s="52" t="n"/>
      <c r="BA759" s="137" t="inlineStr">
        <is>
          <t>January, 2021 - Org title change from Security Engineer Team Leader, Enterprise to Security Engineer Team Leader</t>
        </is>
      </c>
      <c r="BB759" s="138" t="inlineStr">
        <is>
          <t xml:space="preserve"> </t>
        </is>
      </c>
      <c r="BC759" s="52" t="n"/>
      <c r="BD759" s="219" t="n">
        <v>80000</v>
      </c>
      <c r="BE759" s="219" t="n">
        <v>20000</v>
      </c>
      <c r="BF759" s="219" t="n"/>
      <c r="BG759" s="120">
        <f>BF759+BE759+BD759</f>
        <v/>
      </c>
      <c r="BH759" s="217">
        <f>IF(LOWER(T759)="ILS",12,1)*BG759/VLOOKUP($T759,CPC_USDConversion_xlTbl[[Currency2]:[Units/1 USD]],2,FALSE)</f>
        <v/>
      </c>
      <c r="BI759" s="224">
        <f>BH759/VLOOKUP($S759,'CP$'!$B$5:$D$74,2,FALSE)</f>
        <v/>
      </c>
      <c r="BJ759" s="140" t="n">
        <v>90000</v>
      </c>
      <c r="BK759" s="140" t="n">
        <v>130000</v>
      </c>
      <c r="BL759" s="141">
        <f>IFERROR(U759/X759,"")</f>
        <v/>
      </c>
      <c r="BM759" s="141">
        <f>IFERROR(V759/X759,"")</f>
        <v/>
      </c>
      <c r="BN759" s="141">
        <f>IFERROR(W759/X759,"")</f>
        <v/>
      </c>
      <c r="BO759" s="141">
        <f>IFERROR(AA759/AD759,"")</f>
        <v/>
      </c>
      <c r="BP759" s="141">
        <f>IFERROR(AB759/AD759,"")</f>
        <v/>
      </c>
      <c r="BQ759" s="141">
        <f>IFERROR(AC759/AD759,"")</f>
        <v/>
      </c>
      <c r="BR759" s="119" t="n">
        <v>4</v>
      </c>
      <c r="BS759" s="119" t="n">
        <v>4</v>
      </c>
      <c r="BT759" s="119" t="n">
        <v>3</v>
      </c>
      <c r="BU759" s="119" t="n">
        <v>0</v>
      </c>
      <c r="BV759" s="119" t="n"/>
      <c r="BW759" s="119" t="n"/>
      <c r="BX759" s="119" t="n"/>
      <c r="BY759" s="119" t="n"/>
      <c r="BZ759" s="119" t="inlineStr">
        <is>
          <t>Employee</t>
        </is>
      </c>
      <c r="CA759" s="142" t="inlineStr">
        <is>
          <t>E41M</t>
        </is>
      </c>
      <c r="CB759" s="131" t="n">
        <v>1</v>
      </c>
      <c r="CC759" s="143">
        <f>IF(P759&gt;1,1,P759)*CB759</f>
        <v/>
      </c>
      <c r="CD759" s="143" t="n"/>
      <c r="CE759" s="222" t="n">
        <v>50641.56</v>
      </c>
      <c r="CF759" s="86" t="n"/>
      <c r="CG759" s="219" t="n">
        <v>102151.2195121951</v>
      </c>
      <c r="CH759" s="217">
        <f>IF(LOWER(T759)="ILS",12,1)*CG759/VLOOKUP($T759,CPC_USDConversion_xlTbl[[Currency2]:[Units/1 USD]],2,FALSE)</f>
        <v/>
      </c>
      <c r="CI759" s="225">
        <f>AF759</f>
        <v/>
      </c>
      <c r="CJ759" s="225">
        <f>IFERROR(CI759-CH759,"")</f>
        <v/>
      </c>
      <c r="CK759" s="140">
        <f>ROUND(AN759*CC759,-2)</f>
        <v/>
      </c>
      <c r="CL759" s="217">
        <f>CK759/VLOOKUP($T759,'USD Converstion'!$C$7:$D$174,2,FALSE)</f>
        <v/>
      </c>
      <c r="CM759" s="145">
        <f>IF(AD759&gt;X759,1,0)</f>
        <v/>
      </c>
      <c r="CN759" s="225">
        <f>IF(CM759&gt;0,AG759,0)</f>
        <v/>
      </c>
      <c r="CO759" s="225">
        <f>IF(CM759=0,0,AF759)</f>
        <v/>
      </c>
      <c r="CP759" s="146" t="n">
        <v>0</v>
      </c>
      <c r="CQ759" s="147" t="n">
        <v>0</v>
      </c>
      <c r="CR759" s="225">
        <f>AM759/VLOOKUP(T759,'USD Converstion'!$C$7:$D$174,2,FALSE)</f>
        <v/>
      </c>
      <c r="CS759" s="226">
        <f>AT759</f>
        <v/>
      </c>
      <c r="CT759" s="222" t="n">
        <v>0</v>
      </c>
      <c r="CU759" s="227" t="n">
        <v>0</v>
      </c>
      <c r="CV759" s="145">
        <f>IF(AX759&gt;0,1,0)</f>
        <v/>
      </c>
      <c r="CW759" s="145">
        <f>IF(AY759&gt;0,1,0)</f>
        <v/>
      </c>
      <c r="CX759" s="52" t="n">
        <v>0</v>
      </c>
      <c r="DM759">
        <f>IF(LOWER(T759)="ILS",12,1)*Y759/VLOOKUP($T759,CPC_USDConversion_xlTbl[[Currency2]:[Units/1 USD]],2,FALSE)</f>
        <v/>
      </c>
    </row>
    <row r="760">
      <c r="B760" s="113" t="n">
        <v>117013</v>
      </c>
      <c r="C760" s="113" t="n">
        <v>39617</v>
      </c>
      <c r="D760" s="113" t="n">
        <v>96368</v>
      </c>
      <c r="E760" s="114" t="inlineStr">
        <is>
          <t>Alastair Crawford</t>
        </is>
      </c>
      <c r="F760" s="152" t="inlineStr">
        <is>
          <t>Security Engineer</t>
        </is>
      </c>
      <c r="G760" s="113" t="inlineStr">
        <is>
          <t>Security Engineering, UK &amp; I</t>
        </is>
      </c>
      <c r="H760" s="113" t="inlineStr">
        <is>
          <t>Ian Porteous</t>
        </is>
      </c>
      <c r="I760" s="113" t="inlineStr">
        <is>
          <t>Peter Sandkuijl</t>
        </is>
      </c>
      <c r="J760" s="114" t="inlineStr">
        <is>
          <t>Bruno Darmon</t>
        </is>
      </c>
      <c r="K760" s="114" t="inlineStr">
        <is>
          <t>Bruno Darmon</t>
        </is>
      </c>
      <c r="L760" s="113" t="inlineStr">
        <is>
          <t>EMEA Sales</t>
        </is>
      </c>
      <c r="M760" s="115" t="n">
        <v>1</v>
      </c>
      <c r="N760" s="151">
        <f>LEFT(CA760,3)</f>
        <v/>
      </c>
      <c r="O760" s="216" t="n">
        <v>43857</v>
      </c>
      <c r="P760" s="118">
        <f>($D$5-O760)/365</f>
        <v/>
      </c>
      <c r="Q760" s="119">
        <f>Q760</f>
        <v/>
      </c>
      <c r="R760" s="52" t="n"/>
      <c r="S760" s="120" t="inlineStr">
        <is>
          <t>Great Britain</t>
        </is>
      </c>
      <c r="T760" s="120" t="inlineStr">
        <is>
          <t>GBP</t>
        </is>
      </c>
      <c r="U760" s="120" t="n">
        <v>99500</v>
      </c>
      <c r="V760" s="120" t="n">
        <v>16663.63636363636</v>
      </c>
      <c r="W760" s="120" t="n"/>
      <c r="X760" s="120">
        <f>W760+V760+U760</f>
        <v/>
      </c>
      <c r="Y760" s="121" t="n"/>
      <c r="Z760" s="121" t="n"/>
      <c r="AA760" s="122" t="n">
        <v>997</v>
      </c>
      <c r="AB760" s="122" t="n">
        <v>0.7486680291654979</v>
      </c>
      <c r="AC760" s="122" t="n"/>
      <c r="AD760" s="123">
        <f>AC760+AB760+AA760</f>
        <v/>
      </c>
      <c r="AE760" s="124">
        <f>IFERROR(AD760/X760-1,"")</f>
        <v/>
      </c>
      <c r="AF760" s="217">
        <f>IF(LOWER(T760)="ILS",12,1)*X760/VLOOKUP($T760,CPC_USDConversion_xlTbl[[Currency2]:[Units/1 USD]],2,FALSE)</f>
        <v/>
      </c>
      <c r="AG760" s="217">
        <f>IF(LOWER(T760)="ILS",12,1)*AD760/VLOOKUP($T760,CPC_USDConversion_xlTbl[[Currency2]:[Units/1 USD]],2,FALSE)</f>
        <v/>
      </c>
      <c r="AH760" s="126">
        <f>AF760/VLOOKUP($S760,'CP$'!$B$5:$D$74,2,FALSE)</f>
        <v/>
      </c>
      <c r="AI760" s="126">
        <f>AG760/VLOOKUP($S760,'CP$'!$B$5:$D$74,2,FALSE)</f>
        <v/>
      </c>
      <c r="AJ760" s="52" t="n"/>
      <c r="AK760" s="127" t="inlineStr">
        <is>
          <t>Sales Variable</t>
        </is>
      </c>
      <c r="AL760" s="218" t="n"/>
      <c r="AM760" s="129" t="n"/>
      <c r="AN760" s="121" t="n"/>
      <c r="AO760" s="130" t="n"/>
      <c r="AP760" s="131">
        <f>IFERROR(AO760/AM760,"")</f>
        <v/>
      </c>
      <c r="AQ760" s="219">
        <f>AO760*CC760</f>
        <v/>
      </c>
      <c r="AR760" s="219" t="n"/>
      <c r="AS760" s="220">
        <f>AQ760-AR760</f>
        <v/>
      </c>
      <c r="AT760" s="217">
        <f>AS760/VLOOKUP($T760,'USD Converstion'!$C$7:$D$174,2,FALSE)</f>
        <v/>
      </c>
      <c r="AU760" s="52" t="n"/>
      <c r="AV760" s="221" t="n"/>
      <c r="AW760" s="222" t="n"/>
      <c r="AX760" s="222" t="n"/>
      <c r="AY760" s="223" t="n"/>
      <c r="AZ760" s="52" t="n"/>
      <c r="BA760" s="137" t="n"/>
      <c r="BB760" s="138" t="inlineStr">
        <is>
          <t xml:space="preserve"> </t>
        </is>
      </c>
      <c r="BC760" s="52" t="n"/>
      <c r="BD760" s="219" t="n">
        <v>105000</v>
      </c>
      <c r="BE760" s="219" t="n">
        <v>70000</v>
      </c>
      <c r="BF760" s="219" t="n"/>
      <c r="BG760" s="120">
        <f>BF760+BE760+BD760</f>
        <v/>
      </c>
      <c r="BH760" s="217">
        <f>IF(LOWER(T760)="ILS",12,1)*BG760/VLOOKUP($T760,CPC_USDConversion_xlTbl[[Currency2]:[Units/1 USD]],2,FALSE)</f>
        <v/>
      </c>
      <c r="BI760" s="224">
        <f>BH760/VLOOKUP($S760,'CP$'!$B$5:$D$74,2,FALSE)</f>
        <v/>
      </c>
      <c r="BJ760" s="140" t="n">
        <v>80000</v>
      </c>
      <c r="BK760" s="140" t="n">
        <v>130000</v>
      </c>
      <c r="BL760" s="141">
        <f>IFERROR(U760/X760,"")</f>
        <v/>
      </c>
      <c r="BM760" s="141">
        <f>IFERROR(V760/X760,"")</f>
        <v/>
      </c>
      <c r="BN760" s="141">
        <f>IFERROR(W760/X760,"")</f>
        <v/>
      </c>
      <c r="BO760" s="141">
        <f>IFERROR(AA760/AD760,"")</f>
        <v/>
      </c>
      <c r="BP760" s="141">
        <f>IFERROR(AB760/AD760,"")</f>
        <v/>
      </c>
      <c r="BQ760" s="141">
        <f>IFERROR(AC760/AD760,"")</f>
        <v/>
      </c>
      <c r="BR760" s="119" t="n"/>
      <c r="BS760" s="119" t="n"/>
      <c r="BT760" s="119" t="n">
        <v>3</v>
      </c>
      <c r="BU760" s="119" t="n">
        <v>0</v>
      </c>
      <c r="BV760" s="119" t="n"/>
      <c r="BW760" s="119" t="n"/>
      <c r="BX760" s="119" t="n"/>
      <c r="BY760" s="119" t="n"/>
      <c r="BZ760" s="119" t="inlineStr">
        <is>
          <t>Employee</t>
        </is>
      </c>
      <c r="CA760" s="142" t="inlineStr">
        <is>
          <t>E41P</t>
        </is>
      </c>
      <c r="CB760" s="131" t="n">
        <v>1</v>
      </c>
      <c r="CC760" s="143">
        <f>IF(P760&gt;1,1,P760)*CB760</f>
        <v/>
      </c>
      <c r="CD760" s="143" t="n"/>
      <c r="CE760" s="222" t="n"/>
      <c r="CF760" s="86" t="n"/>
      <c r="CG760" s="219" t="n">
        <v>88004.87804878049</v>
      </c>
      <c r="CH760" s="217">
        <f>IF(LOWER(T760)="ILS",12,1)*CG760/VLOOKUP($T760,CPC_USDConversion_xlTbl[[Currency2]:[Units/1 USD]],2,FALSE)</f>
        <v/>
      </c>
      <c r="CI760" s="225">
        <f>AF760</f>
        <v/>
      </c>
      <c r="CJ760" s="225">
        <f>IFERROR(CI760-CH760,"")</f>
        <v/>
      </c>
      <c r="CK760" s="140">
        <f>ROUND(AN760*CC760,-2)</f>
        <v/>
      </c>
      <c r="CL760" s="217">
        <f>CK760/VLOOKUP($T760,'USD Converstion'!$C$7:$D$174,2,FALSE)</f>
        <v/>
      </c>
      <c r="CM760" s="145">
        <f>IF(AD760&gt;X760,1,0)</f>
        <v/>
      </c>
      <c r="CN760" s="225">
        <f>IF(CM760&gt;0,AG760,0)</f>
        <v/>
      </c>
      <c r="CO760" s="225">
        <f>IF(CM760=0,0,AF760)</f>
        <v/>
      </c>
      <c r="CP760" s="146" t="n">
        <v>0</v>
      </c>
      <c r="CQ760" s="147" t="n">
        <v>0</v>
      </c>
      <c r="CR760" s="225">
        <f>AM760/VLOOKUP(T760,'USD Converstion'!$C$7:$D$174,2,FALSE)</f>
        <v/>
      </c>
      <c r="CS760" s="226">
        <f>AT760</f>
        <v/>
      </c>
      <c r="CT760" s="222" t="n">
        <v>0</v>
      </c>
      <c r="CU760" s="227" t="n">
        <v>0</v>
      </c>
      <c r="CV760" s="145">
        <f>IF(AX760&gt;0,1,0)</f>
        <v/>
      </c>
      <c r="CW760" s="145">
        <f>IF(AY760&gt;0,1,0)</f>
        <v/>
      </c>
      <c r="CX760" s="52" t="n">
        <v>0</v>
      </c>
      <c r="DM760">
        <f>IF(LOWER(T760)="ILS",12,1)*Y760/VLOOKUP($T760,CPC_USDConversion_xlTbl[[Currency2]:[Units/1 USD]],2,FALSE)</f>
        <v/>
      </c>
    </row>
    <row r="761">
      <c r="B761" s="113" t="n">
        <v>137262</v>
      </c>
      <c r="C761" s="113" t="n">
        <v>115282</v>
      </c>
      <c r="D761" s="113" t="n">
        <v>124236</v>
      </c>
      <c r="E761" s="114" t="inlineStr">
        <is>
          <t>Alessandra Pranzo</t>
        </is>
      </c>
      <c r="F761" s="152" t="inlineStr">
        <is>
          <t>Security Engineer</t>
        </is>
      </c>
      <c r="G761" s="113" t="inlineStr">
        <is>
          <t>Security Engineering, SER</t>
        </is>
      </c>
      <c r="H761" s="113" t="inlineStr">
        <is>
          <t>David Gubiani</t>
        </is>
      </c>
      <c r="I761" s="113" t="inlineStr">
        <is>
          <t>Peter Sandkuijl</t>
        </is>
      </c>
      <c r="J761" s="114" t="inlineStr">
        <is>
          <t>Bruno Darmon</t>
        </is>
      </c>
      <c r="K761" s="114" t="inlineStr">
        <is>
          <t>Bruno Darmon</t>
        </is>
      </c>
      <c r="L761" s="113" t="inlineStr">
        <is>
          <t>EMEA Sales</t>
        </is>
      </c>
      <c r="M761" s="115" t="n">
        <v>1</v>
      </c>
      <c r="N761" s="151">
        <f>LEFT(CA761,3)</f>
        <v/>
      </c>
      <c r="O761" s="216" t="n">
        <v>43222</v>
      </c>
      <c r="P761" s="118">
        <f>($D$5-O761)/365</f>
        <v/>
      </c>
      <c r="Q761" s="119">
        <f>Q761</f>
        <v/>
      </c>
      <c r="R761" s="52" t="n"/>
      <c r="S761" s="120" t="inlineStr">
        <is>
          <t>Italy</t>
        </is>
      </c>
      <c r="T761" s="120" t="inlineStr">
        <is>
          <t>EUR</t>
        </is>
      </c>
      <c r="U761" s="120" t="n">
        <v>74250</v>
      </c>
      <c r="V761" s="120" t="n">
        <v>12072.72727272727</v>
      </c>
      <c r="W761" s="120" t="n"/>
      <c r="X761" s="120">
        <f>W761+V761+U761</f>
        <v/>
      </c>
      <c r="Y761" s="121" t="n"/>
      <c r="Z761" s="121" t="n"/>
      <c r="AA761" s="122" t="n"/>
      <c r="AB761" s="122" t="n"/>
      <c r="AC761" s="122" t="n"/>
      <c r="AD761" s="123">
        <f>AC761+AB761+AA761</f>
        <v/>
      </c>
      <c r="AE761" s="124">
        <f>IFERROR(AD761/X761-1,"")</f>
        <v/>
      </c>
      <c r="AF761" s="217">
        <f>IF(LOWER(T761)="ILS",12,1)*X761/VLOOKUP($T761,CPC_USDConversion_xlTbl[[Currency2]:[Units/1 USD]],2,FALSE)</f>
        <v/>
      </c>
      <c r="AG761" s="217">
        <f>IF(LOWER(T761)="ILS",12,1)*AD761/VLOOKUP($T761,CPC_USDConversion_xlTbl[[Currency2]:[Units/1 USD]],2,FALSE)</f>
        <v/>
      </c>
      <c r="AH761" s="126">
        <f>AF761/VLOOKUP($S761,'CP$'!$B$5:$D$74,2,FALSE)</f>
        <v/>
      </c>
      <c r="AI761" s="126">
        <f>AG761/VLOOKUP($S761,'CP$'!$B$5:$D$74,2,FALSE)</f>
        <v/>
      </c>
      <c r="AJ761" s="52" t="n"/>
      <c r="AK761" s="127" t="inlineStr">
        <is>
          <t>Sales Variable</t>
        </is>
      </c>
      <c r="AL761" s="218" t="n"/>
      <c r="AM761" s="129" t="n"/>
      <c r="AN761" s="121" t="n"/>
      <c r="AO761" s="130" t="n"/>
      <c r="AP761" s="131">
        <f>IFERROR(AO761/AM761,"")</f>
        <v/>
      </c>
      <c r="AQ761" s="219">
        <f>AO761*CC761</f>
        <v/>
      </c>
      <c r="AR761" s="219" t="n"/>
      <c r="AS761" s="220">
        <f>AQ761-AR761</f>
        <v/>
      </c>
      <c r="AT761" s="217">
        <f>AS761/VLOOKUP($T761,'USD Converstion'!$C$7:$D$174,2,FALSE)</f>
        <v/>
      </c>
      <c r="AU761" s="52" t="n"/>
      <c r="AV761" s="221" t="n">
        <v>43957</v>
      </c>
      <c r="AW761" s="222" t="n">
        <v>14665.76699029126</v>
      </c>
      <c r="AX761" s="222" t="n"/>
      <c r="AY761" s="223" t="n"/>
      <c r="AZ761" s="52" t="n"/>
      <c r="BA761" s="137" t="n"/>
      <c r="BB761" s="138" t="inlineStr">
        <is>
          <t xml:space="preserve"> </t>
        </is>
      </c>
      <c r="BC761" s="52" t="n"/>
      <c r="BD761" s="219" t="n">
        <v>49600</v>
      </c>
      <c r="BE761" s="219" t="n">
        <v>12400</v>
      </c>
      <c r="BF761" s="219" t="n"/>
      <c r="BG761" s="120">
        <f>BF761+BE761+BD761</f>
        <v/>
      </c>
      <c r="BH761" s="217">
        <f>IF(LOWER(T761)="ILS",12,1)*BG761/VLOOKUP($T761,CPC_USDConversion_xlTbl[[Currency2]:[Units/1 USD]],2,FALSE)</f>
        <v/>
      </c>
      <c r="BI761" s="224">
        <f>BH761/VLOOKUP($S761,'CP$'!$B$5:$D$74,2,FALSE)</f>
        <v/>
      </c>
      <c r="BJ761" s="140" t="n">
        <v>50000</v>
      </c>
      <c r="BK761" s="140" t="n">
        <v>95000</v>
      </c>
      <c r="BL761" s="141">
        <f>IFERROR(U761/X761,"")</f>
        <v/>
      </c>
      <c r="BM761" s="141">
        <f>IFERROR(V761/X761,"")</f>
        <v/>
      </c>
      <c r="BN761" s="141">
        <f>IFERROR(W761/X761,"")</f>
        <v/>
      </c>
      <c r="BO761" s="141">
        <f>IFERROR(AA761/AD761,"")</f>
        <v/>
      </c>
      <c r="BP761" s="141">
        <f>IFERROR(AB761/AD761,"")</f>
        <v/>
      </c>
      <c r="BQ761" s="141">
        <f>IFERROR(AC761/AD761,"")</f>
        <v/>
      </c>
      <c r="BR761" s="119" t="n">
        <v>4</v>
      </c>
      <c r="BS761" s="119" t="n">
        <v>4</v>
      </c>
      <c r="BT761" s="119" t="n">
        <v>3</v>
      </c>
      <c r="BU761" s="119" t="n">
        <v>0</v>
      </c>
      <c r="BV761" s="119" t="n"/>
      <c r="BW761" s="119" t="n"/>
      <c r="BX761" s="119" t="n"/>
      <c r="BY761" s="119" t="n"/>
      <c r="BZ761" s="119" t="inlineStr">
        <is>
          <t>Employee</t>
        </is>
      </c>
      <c r="CA761" s="142" t="inlineStr">
        <is>
          <t>E51P</t>
        </is>
      </c>
      <c r="CB761" s="131" t="n">
        <v>1</v>
      </c>
      <c r="CC761" s="143">
        <f>IF(P761&gt;1,1,P761)*CB761</f>
        <v/>
      </c>
      <c r="CD761" s="143" t="n"/>
      <c r="CE761" s="222" t="n">
        <v>16880.52</v>
      </c>
      <c r="CF761" s="86" t="n"/>
      <c r="CG761" s="219" t="n">
        <v>63370.73170731708</v>
      </c>
      <c r="CH761" s="217">
        <f>IF(LOWER(T761)="ILS",12,1)*CG761/VLOOKUP($T761,CPC_USDConversion_xlTbl[[Currency2]:[Units/1 USD]],2,FALSE)</f>
        <v/>
      </c>
      <c r="CI761" s="225">
        <f>AF761</f>
        <v/>
      </c>
      <c r="CJ761" s="225">
        <f>IFERROR(CI761-CH761,"")</f>
        <v/>
      </c>
      <c r="CK761" s="140">
        <f>ROUND(AN761*CC761,-2)</f>
        <v/>
      </c>
      <c r="CL761" s="217">
        <f>CK761/VLOOKUP($T761,'USD Converstion'!$C$7:$D$174,2,FALSE)</f>
        <v/>
      </c>
      <c r="CM761" s="145">
        <f>IF(AD761&gt;X761,1,0)</f>
        <v/>
      </c>
      <c r="CN761" s="225">
        <f>IF(CM761&gt;0,AG761,0)</f>
        <v/>
      </c>
      <c r="CO761" s="225">
        <f>IF(CM761=0,0,AF761)</f>
        <v/>
      </c>
      <c r="CP761" s="146" t="n">
        <v>0</v>
      </c>
      <c r="CQ761" s="147" t="n">
        <v>0</v>
      </c>
      <c r="CR761" s="225">
        <f>AM761/VLOOKUP(T761,'USD Converstion'!$C$7:$D$174,2,FALSE)</f>
        <v/>
      </c>
      <c r="CS761" s="226">
        <f>AT761</f>
        <v/>
      </c>
      <c r="CT761" s="222" t="n">
        <v>0</v>
      </c>
      <c r="CU761" s="227" t="n">
        <v>0</v>
      </c>
      <c r="CV761" s="145">
        <f>IF(AX761&gt;0,1,0)</f>
        <v/>
      </c>
      <c r="CW761" s="145">
        <f>IF(AY761&gt;0,1,0)</f>
        <v/>
      </c>
      <c r="CX761" s="52" t="n">
        <v>0</v>
      </c>
      <c r="DM761">
        <f>IF(LOWER(T761)="ILS",12,1)*Y761/VLOOKUP($T761,CPC_USDConversion_xlTbl[[Currency2]:[Units/1 USD]],2,FALSE)</f>
        <v/>
      </c>
    </row>
    <row r="762">
      <c r="B762" s="113" t="n">
        <v>132660</v>
      </c>
      <c r="C762" s="113" t="n">
        <v>59983</v>
      </c>
      <c r="D762" s="113" t="n">
        <v>32141</v>
      </c>
      <c r="E762" s="114" t="inlineStr">
        <is>
          <t>Alex Spector</t>
        </is>
      </c>
      <c r="F762" s="152" t="inlineStr">
        <is>
          <t>Security Engineer</t>
        </is>
      </c>
      <c r="G762" s="113" t="inlineStr">
        <is>
          <t>Security Engineering, Middle East</t>
        </is>
      </c>
      <c r="H762" s="113" t="inlineStr">
        <is>
          <t>Eran Nafusi</t>
        </is>
      </c>
      <c r="I762" s="113" t="inlineStr">
        <is>
          <t>Peter Sandkuijl</t>
        </is>
      </c>
      <c r="J762" s="114" t="inlineStr">
        <is>
          <t>Bruno Darmon</t>
        </is>
      </c>
      <c r="K762" s="114" t="inlineStr">
        <is>
          <t>Bruno Darmon</t>
        </is>
      </c>
      <c r="L762" s="113" t="inlineStr">
        <is>
          <t>EMEA Sales</t>
        </is>
      </c>
      <c r="M762" s="115" t="n">
        <v>1</v>
      </c>
      <c r="N762" s="151">
        <f>LEFT(CA762,3)</f>
        <v/>
      </c>
      <c r="O762" s="216" t="n">
        <v>43527</v>
      </c>
      <c r="P762" s="118">
        <f>($D$5-O762)/365</f>
        <v/>
      </c>
      <c r="Q762" s="119">
        <f>Q762</f>
        <v/>
      </c>
      <c r="R762" s="52" t="n"/>
      <c r="S762" s="120" t="inlineStr">
        <is>
          <t>Israel</t>
        </is>
      </c>
      <c r="T762" s="120" t="inlineStr">
        <is>
          <t>ILS</t>
        </is>
      </c>
      <c r="U762" s="120" t="n">
        <v>29000</v>
      </c>
      <c r="V762" s="120" t="n">
        <v>3845.454545454545</v>
      </c>
      <c r="W762" s="120" t="n"/>
      <c r="X762" s="120">
        <f>W762+V762+U762</f>
        <v/>
      </c>
      <c r="Y762" s="121" t="n"/>
      <c r="Z762" s="121" t="n"/>
      <c r="AA762" s="122" t="n"/>
      <c r="AB762" s="122" t="n"/>
      <c r="AC762" s="122" t="n"/>
      <c r="AD762" s="123">
        <f>AC762+AB762+AA762</f>
        <v/>
      </c>
      <c r="AE762" s="124">
        <f>IFERROR(AD762/X762-1,"")</f>
        <v/>
      </c>
      <c r="AF762" s="217">
        <f>IF(LOWER(T762)="ILS",12,1)*X762/VLOOKUP($T762,CPC_USDConversion_xlTbl[[Currency2]:[Units/1 USD]],2,FALSE)</f>
        <v/>
      </c>
      <c r="AG762" s="217">
        <f>IF(LOWER(T762)="ILS",12,1)*AD762/VLOOKUP($T762,CPC_USDConversion_xlTbl[[Currency2]:[Units/1 USD]],2,FALSE)</f>
        <v/>
      </c>
      <c r="AH762" s="126">
        <f>AF762/VLOOKUP($S762,'CP$'!$B$5:$D$74,2,FALSE)</f>
        <v/>
      </c>
      <c r="AI762" s="126">
        <f>AG762/VLOOKUP($S762,'CP$'!$B$5:$D$74,2,FALSE)</f>
        <v/>
      </c>
      <c r="AJ762" s="52" t="n"/>
      <c r="AK762" s="127" t="inlineStr">
        <is>
          <t>Sales Variable</t>
        </is>
      </c>
      <c r="AL762" s="218" t="n"/>
      <c r="AM762" s="129" t="n"/>
      <c r="AN762" s="121" t="n"/>
      <c r="AO762" s="130" t="n"/>
      <c r="AP762" s="131">
        <f>IFERROR(AO762/AM762,"")</f>
        <v/>
      </c>
      <c r="AQ762" s="219">
        <f>AO762*CC762</f>
        <v/>
      </c>
      <c r="AR762" s="219" t="n"/>
      <c r="AS762" s="220">
        <f>AQ762-AR762</f>
        <v/>
      </c>
      <c r="AT762" s="217">
        <f>AS762/VLOOKUP($T762,'USD Converstion'!$C$7:$D$174,2,FALSE)</f>
        <v/>
      </c>
      <c r="AU762" s="52" t="n"/>
      <c r="AV762" s="221" t="n"/>
      <c r="AW762" s="222" t="n"/>
      <c r="AX762" s="222" t="n"/>
      <c r="AY762" s="223" t="n"/>
      <c r="AZ762" s="52" t="n"/>
      <c r="BA762" s="137" t="inlineStr">
        <is>
          <t>January, 2021: title change from associate SE to SE</t>
        </is>
      </c>
      <c r="BB762" s="138" t="inlineStr">
        <is>
          <t xml:space="preserve"> </t>
        </is>
      </c>
      <c r="BC762" s="52" t="n"/>
      <c r="BD762" s="219" t="n"/>
      <c r="BE762" s="219" t="n"/>
      <c r="BF762" s="219" t="n"/>
      <c r="BG762" s="120">
        <f>BF762+BE762+BD762</f>
        <v/>
      </c>
      <c r="BH762" s="217">
        <f>IF(LOWER(T762)="ILS",12,1)*BG762/VLOOKUP($T762,CPC_USDConversion_xlTbl[[Currency2]:[Units/1 USD]],2,FALSE)</f>
        <v/>
      </c>
      <c r="BI762" s="224">
        <f>BH762/VLOOKUP($S762,'CP$'!$B$5:$D$74,2,FALSE)</f>
        <v/>
      </c>
      <c r="BJ762" s="140" t="n">
        <v>17000</v>
      </c>
      <c r="BK762" s="140" t="n">
        <v>25000</v>
      </c>
      <c r="BL762" s="141">
        <f>IFERROR(U762/X762,"")</f>
        <v/>
      </c>
      <c r="BM762" s="141">
        <f>IFERROR(V762/X762,"")</f>
        <v/>
      </c>
      <c r="BN762" s="141">
        <f>IFERROR(W762/X762,"")</f>
        <v/>
      </c>
      <c r="BO762" s="141">
        <f>IFERROR(AA762/AD762,"")</f>
        <v/>
      </c>
      <c r="BP762" s="141">
        <f>IFERROR(AB762/AD762,"")</f>
        <v/>
      </c>
      <c r="BQ762" s="141">
        <f>IFERROR(AC762/AD762,"")</f>
        <v/>
      </c>
      <c r="BR762" s="119" t="n">
        <v>3</v>
      </c>
      <c r="BS762" s="119" t="n">
        <v>2</v>
      </c>
      <c r="BT762" s="119" t="n">
        <v>3</v>
      </c>
      <c r="BU762" s="119" t="n">
        <v>0</v>
      </c>
      <c r="BV762" s="119" t="n"/>
      <c r="BW762" s="119" t="n"/>
      <c r="BX762" s="119" t="n"/>
      <c r="BY762" s="119" t="n"/>
      <c r="BZ762" s="119" t="inlineStr">
        <is>
          <t>Employee</t>
        </is>
      </c>
      <c r="CA762" s="142" t="inlineStr">
        <is>
          <t>E61P</t>
        </is>
      </c>
      <c r="CB762" s="131" t="n">
        <v>1</v>
      </c>
      <c r="CC762" s="143">
        <f>IF(P762&gt;1,1,P762)*CB762</f>
        <v/>
      </c>
      <c r="CD762" s="143" t="n"/>
      <c r="CE762" s="222" t="n"/>
      <c r="CF762" s="86" t="n"/>
      <c r="CG762" s="219" t="n">
        <v>19224.39024390244</v>
      </c>
      <c r="CH762" s="217">
        <f>IF(LOWER(T762)="ILS",12,1)*CG762/VLOOKUP($T762,CPC_USDConversion_xlTbl[[Currency2]:[Units/1 USD]],2,FALSE)</f>
        <v/>
      </c>
      <c r="CI762" s="225">
        <f>AF762</f>
        <v/>
      </c>
      <c r="CJ762" s="225">
        <f>IFERROR(CI762-CH762,"")</f>
        <v/>
      </c>
      <c r="CK762" s="140">
        <f>ROUND(AN762*CC762,-2)</f>
        <v/>
      </c>
      <c r="CL762" s="217">
        <f>CK762/VLOOKUP($T762,'USD Converstion'!$C$7:$D$174,2,FALSE)</f>
        <v/>
      </c>
      <c r="CM762" s="145">
        <f>IF(AD762&gt;X762,1,0)</f>
        <v/>
      </c>
      <c r="CN762" s="225">
        <f>IF(CM762&gt;0,AG762,0)</f>
        <v/>
      </c>
      <c r="CO762" s="225">
        <f>IF(CM762=0,0,AF762)</f>
        <v/>
      </c>
      <c r="CP762" s="146" t="n">
        <v>0</v>
      </c>
      <c r="CQ762" s="147" t="n">
        <v>0</v>
      </c>
      <c r="CR762" s="225">
        <f>AM762/VLOOKUP(T762,'USD Converstion'!$C$7:$D$174,2,FALSE)</f>
        <v/>
      </c>
      <c r="CS762" s="226">
        <f>AT762</f>
        <v/>
      </c>
      <c r="CT762" s="222" t="n">
        <v>0</v>
      </c>
      <c r="CU762" s="227" t="n">
        <v>0</v>
      </c>
      <c r="CV762" s="145">
        <f>IF(AX762&gt;0,1,0)</f>
        <v/>
      </c>
      <c r="CW762" s="145">
        <f>IF(AY762&gt;0,1,0)</f>
        <v/>
      </c>
      <c r="CX762" s="52" t="n">
        <v>0</v>
      </c>
      <c r="DM762">
        <f>IF(LOWER(T762)="ILS",12,1)*Y762/VLOOKUP($T762,CPC_USDConversion_xlTbl[[Currency2]:[Units/1 USD]],2,FALSE)</f>
        <v/>
      </c>
    </row>
    <row r="763">
      <c r="B763" s="113" t="n">
        <v>139194</v>
      </c>
      <c r="C763" s="113" t="n">
        <v>59286</v>
      </c>
      <c r="D763" s="113" t="n">
        <v>112162</v>
      </c>
      <c r="E763" s="114" t="inlineStr">
        <is>
          <t>Alexander Kotelnikov</t>
        </is>
      </c>
      <c r="F763" s="152" t="inlineStr">
        <is>
          <t>Security Engineer</t>
        </is>
      </c>
      <c r="G763" s="113" t="inlineStr">
        <is>
          <t>EMEA SE</t>
        </is>
      </c>
      <c r="H763" s="113" t="inlineStr">
        <is>
          <t>Peter Sandkuijl</t>
        </is>
      </c>
      <c r="I763" s="113" t="inlineStr">
        <is>
          <t>Peter Sandkuijl</t>
        </is>
      </c>
      <c r="J763" s="114" t="inlineStr">
        <is>
          <t>Bruno Darmon</t>
        </is>
      </c>
      <c r="K763" s="114" t="inlineStr">
        <is>
          <t>Bruno Darmon</t>
        </is>
      </c>
      <c r="L763" s="113" t="inlineStr">
        <is>
          <t>EMEA Sales</t>
        </is>
      </c>
      <c r="M763" s="115" t="n">
        <v>1</v>
      </c>
      <c r="N763" s="151">
        <f>LEFT(CA763,3)</f>
        <v/>
      </c>
      <c r="O763" s="216" t="n">
        <v>43815</v>
      </c>
      <c r="P763" s="118">
        <f>($D$5-O763)/365</f>
        <v/>
      </c>
      <c r="Q763" s="119">
        <f>Q763</f>
        <v/>
      </c>
      <c r="R763" s="52" t="n"/>
      <c r="S763" s="120" t="inlineStr">
        <is>
          <t>Russian Federation</t>
        </is>
      </c>
      <c r="T763" s="120" t="inlineStr">
        <is>
          <t>RUB</t>
        </is>
      </c>
      <c r="U763" s="120" t="n">
        <v>3209500</v>
      </c>
      <c r="V763" s="120" t="n">
        <v>582118.1818181818</v>
      </c>
      <c r="W763" s="120" t="n"/>
      <c r="X763" s="120">
        <f>W763+V763+U763</f>
        <v/>
      </c>
      <c r="Y763" s="121" t="n"/>
      <c r="Z763" s="121" t="n"/>
      <c r="AA763" s="122" t="n"/>
      <c r="AB763" s="122" t="n"/>
      <c r="AC763" s="122" t="n"/>
      <c r="AD763" s="123">
        <f>AC763+AB763+AA763</f>
        <v/>
      </c>
      <c r="AE763" s="124">
        <f>IFERROR(AD763/X763-1,"")</f>
        <v/>
      </c>
      <c r="AF763" s="217">
        <f>IF(LOWER(T763)="ILS",12,1)*X763/VLOOKUP($T763,CPC_USDConversion_xlTbl[[Currency2]:[Units/1 USD]],2,FALSE)</f>
        <v/>
      </c>
      <c r="AG763" s="217">
        <f>IF(LOWER(T763)="ILS",12,1)*AD763/VLOOKUP($T763,CPC_USDConversion_xlTbl[[Currency2]:[Units/1 USD]],2,FALSE)</f>
        <v/>
      </c>
      <c r="AH763" s="126">
        <f>AF763/VLOOKUP($S763,'CP$'!$B$5:$D$74,2,FALSE)</f>
        <v/>
      </c>
      <c r="AI763" s="126">
        <f>AG763/VLOOKUP($S763,'CP$'!$B$5:$D$74,2,FALSE)</f>
        <v/>
      </c>
      <c r="AJ763" s="52" t="n"/>
      <c r="AK763" s="127" t="inlineStr">
        <is>
          <t>Sales Variable</t>
        </is>
      </c>
      <c r="AL763" s="218" t="n"/>
      <c r="AM763" s="129" t="n"/>
      <c r="AN763" s="121" t="n"/>
      <c r="AO763" s="130" t="n"/>
      <c r="AP763" s="131">
        <f>IFERROR(AO763/AM763,"")</f>
        <v/>
      </c>
      <c r="AQ763" s="219">
        <f>AO763*CC763</f>
        <v/>
      </c>
      <c r="AR763" s="219" t="n"/>
      <c r="AS763" s="220">
        <f>AQ763-AR763</f>
        <v/>
      </c>
      <c r="AT763" s="217">
        <f>AS763/VLOOKUP($T763,'USD Converstion'!$C$7:$D$174,2,FALSE)</f>
        <v/>
      </c>
      <c r="AU763" s="52" t="n"/>
      <c r="AV763" s="221" t="n"/>
      <c r="AW763" s="222" t="n"/>
      <c r="AX763" s="222" t="n"/>
      <c r="AY763" s="223" t="n"/>
      <c r="AZ763" s="52" t="n"/>
      <c r="BA763" s="137" t="n"/>
      <c r="BB763" s="138" t="inlineStr">
        <is>
          <t xml:space="preserve"> </t>
        </is>
      </c>
      <c r="BC763" s="52" t="n"/>
      <c r="BD763" s="219" t="n">
        <v>2560000</v>
      </c>
      <c r="BE763" s="219" t="n">
        <v>640000</v>
      </c>
      <c r="BF763" s="219" t="n"/>
      <c r="BG763" s="120">
        <f>BF763+BE763+BD763</f>
        <v/>
      </c>
      <c r="BH763" s="217">
        <f>IF(LOWER(T763)="ILS",12,1)*BG763/VLOOKUP($T763,CPC_USDConversion_xlTbl[[Currency2]:[Units/1 USD]],2,FALSE)</f>
        <v/>
      </c>
      <c r="BI763" s="224">
        <f>BH763/VLOOKUP($S763,'CP$'!$B$5:$D$74,2,FALSE)</f>
        <v/>
      </c>
      <c r="BJ763" s="140" t="n">
        <v>2600000</v>
      </c>
      <c r="BK763" s="140" t="n">
        <v>5500000</v>
      </c>
      <c r="BL763" s="141">
        <f>IFERROR(U763/X763,"")</f>
        <v/>
      </c>
      <c r="BM763" s="141">
        <f>IFERROR(V763/X763,"")</f>
        <v/>
      </c>
      <c r="BN763" s="141">
        <f>IFERROR(W763/X763,"")</f>
        <v/>
      </c>
      <c r="BO763" s="141">
        <f>IFERROR(AA763/AD763,"")</f>
        <v/>
      </c>
      <c r="BP763" s="141">
        <f>IFERROR(AB763/AD763,"")</f>
        <v/>
      </c>
      <c r="BQ763" s="141">
        <f>IFERROR(AC763/AD763,"")</f>
        <v/>
      </c>
      <c r="BR763" s="119" t="n"/>
      <c r="BS763" s="119" t="n"/>
      <c r="BT763" s="119" t="n">
        <v>3</v>
      </c>
      <c r="BU763" s="119" t="n">
        <v>0</v>
      </c>
      <c r="BV763" s="119" t="n"/>
      <c r="BW763" s="119" t="n"/>
      <c r="BX763" s="119" t="n"/>
      <c r="BY763" s="119" t="n"/>
      <c r="BZ763" s="119" t="inlineStr">
        <is>
          <t>Employee</t>
        </is>
      </c>
      <c r="CA763" s="142" t="inlineStr">
        <is>
          <t>E41P</t>
        </is>
      </c>
      <c r="CB763" s="131" t="n">
        <v>1</v>
      </c>
      <c r="CC763" s="143">
        <f>IF(P763&gt;1,1,P763)*CB763</f>
        <v/>
      </c>
      <c r="CD763" s="143" t="n"/>
      <c r="CE763" s="222" t="n"/>
      <c r="CF763" s="86" t="n"/>
      <c r="CG763" s="219" t="n">
        <v>3122151.219512195</v>
      </c>
      <c r="CH763" s="217">
        <f>IF(LOWER(T763)="ILS",12,1)*CG763/VLOOKUP($T763,CPC_USDConversion_xlTbl[[Currency2]:[Units/1 USD]],2,FALSE)</f>
        <v/>
      </c>
      <c r="CI763" s="225">
        <f>AF763</f>
        <v/>
      </c>
      <c r="CJ763" s="225">
        <f>IFERROR(CI763-CH763,"")</f>
        <v/>
      </c>
      <c r="CK763" s="140">
        <f>ROUND(AN763*CC763,-2)</f>
        <v/>
      </c>
      <c r="CL763" s="217">
        <f>CK763/VLOOKUP($T763,'USD Converstion'!$C$7:$D$174,2,FALSE)</f>
        <v/>
      </c>
      <c r="CM763" s="145">
        <f>IF(AD763&gt;X763,1,0)</f>
        <v/>
      </c>
      <c r="CN763" s="225">
        <f>IF(CM763&gt;0,AG763,0)</f>
        <v/>
      </c>
      <c r="CO763" s="225">
        <f>IF(CM763=0,0,AF763)</f>
        <v/>
      </c>
      <c r="CP763" s="146" t="n">
        <v>0</v>
      </c>
      <c r="CQ763" s="147" t="n">
        <v>0</v>
      </c>
      <c r="CR763" s="225">
        <f>AM763/VLOOKUP(T763,'USD Converstion'!$C$7:$D$174,2,FALSE)</f>
        <v/>
      </c>
      <c r="CS763" s="226">
        <f>AT763</f>
        <v/>
      </c>
      <c r="CT763" s="222" t="n">
        <v>0</v>
      </c>
      <c r="CU763" s="227" t="n">
        <v>0</v>
      </c>
      <c r="CV763" s="145">
        <f>IF(AX763&gt;0,1,0)</f>
        <v/>
      </c>
      <c r="CW763" s="145">
        <f>IF(AY763&gt;0,1,0)</f>
        <v/>
      </c>
      <c r="CX763" s="52" t="n">
        <v>0</v>
      </c>
      <c r="DM763">
        <f>IF(LOWER(T763)="ILS",12,1)*Y763/VLOOKUP($T763,CPC_USDConversion_xlTbl[[Currency2]:[Units/1 USD]],2,FALSE)</f>
        <v/>
      </c>
    </row>
    <row r="764">
      <c r="B764" s="113" t="n">
        <v>116829</v>
      </c>
      <c r="C764" s="113" t="n">
        <v>110798</v>
      </c>
      <c r="D764" s="113" t="n">
        <v>61308</v>
      </c>
      <c r="E764" s="114" t="inlineStr">
        <is>
          <t>Alexandre Parent</t>
        </is>
      </c>
      <c r="F764" s="152" t="inlineStr">
        <is>
          <t>Security Engineer</t>
        </is>
      </c>
      <c r="G764" s="113" t="inlineStr">
        <is>
          <t>Security Engineering, SER</t>
        </is>
      </c>
      <c r="H764" s="113" t="inlineStr">
        <is>
          <t>David Gubiani</t>
        </is>
      </c>
      <c r="I764" s="113" t="inlineStr">
        <is>
          <t>Peter Sandkuijl</t>
        </is>
      </c>
      <c r="J764" s="114" t="inlineStr">
        <is>
          <t>Bruno Darmon</t>
        </is>
      </c>
      <c r="K764" s="114" t="inlineStr">
        <is>
          <t>Bruno Darmon</t>
        </is>
      </c>
      <c r="L764" s="113" t="inlineStr">
        <is>
          <t>EMEA Sales</t>
        </is>
      </c>
      <c r="M764" s="115" t="n">
        <v>1</v>
      </c>
      <c r="N764" s="151">
        <f>LEFT(CA764,3)</f>
        <v/>
      </c>
      <c r="O764" s="216" t="n">
        <v>43222</v>
      </c>
      <c r="P764" s="118">
        <f>($D$5-O764)/365</f>
        <v/>
      </c>
      <c r="Q764" s="119">
        <f>Q764</f>
        <v/>
      </c>
      <c r="R764" s="52" t="n"/>
      <c r="S764" s="120" t="inlineStr">
        <is>
          <t>France</t>
        </is>
      </c>
      <c r="T764" s="120" t="inlineStr">
        <is>
          <t>EUR</t>
        </is>
      </c>
      <c r="U764" s="120" t="n">
        <v>80875</v>
      </c>
      <c r="V764" s="120" t="n">
        <v>13281.81818181818</v>
      </c>
      <c r="W764" s="120" t="n"/>
      <c r="X764" s="120">
        <f>W764+V764+U764</f>
        <v/>
      </c>
      <c r="Y764" s="121" t="n"/>
      <c r="Z764" s="121" t="n"/>
      <c r="AA764" s="122" t="n"/>
      <c r="AB764" s="122" t="n"/>
      <c r="AC764" s="122" t="n"/>
      <c r="AD764" s="123">
        <f>AC764+AB764+AA764</f>
        <v/>
      </c>
      <c r="AE764" s="124">
        <f>IFERROR(AD764/X764-1,"")</f>
        <v/>
      </c>
      <c r="AF764" s="217">
        <f>IF(LOWER(T764)="ILS",12,1)*X764/VLOOKUP($T764,CPC_USDConversion_xlTbl[[Currency2]:[Units/1 USD]],2,FALSE)</f>
        <v/>
      </c>
      <c r="AG764" s="217">
        <f>IF(LOWER(T764)="ILS",12,1)*AD764/VLOOKUP($T764,CPC_USDConversion_xlTbl[[Currency2]:[Units/1 USD]],2,FALSE)</f>
        <v/>
      </c>
      <c r="AH764" s="126">
        <f>AF764/VLOOKUP($S764,'CP$'!$B$5:$D$74,2,FALSE)</f>
        <v/>
      </c>
      <c r="AI764" s="126">
        <f>AG764/VLOOKUP($S764,'CP$'!$B$5:$D$74,2,FALSE)</f>
        <v/>
      </c>
      <c r="AJ764" s="52" t="n"/>
      <c r="AK764" s="127" t="inlineStr">
        <is>
          <t>Sales Variable</t>
        </is>
      </c>
      <c r="AL764" s="218" t="n"/>
      <c r="AM764" s="129" t="n"/>
      <c r="AN764" s="121" t="n"/>
      <c r="AO764" s="130" t="n"/>
      <c r="AP764" s="131">
        <f>IFERROR(AO764/AM764,"")</f>
        <v/>
      </c>
      <c r="AQ764" s="219">
        <f>AO764*CC764</f>
        <v/>
      </c>
      <c r="AR764" s="219" t="n"/>
      <c r="AS764" s="220">
        <f>AQ764-AR764</f>
        <v/>
      </c>
      <c r="AT764" s="217">
        <f>AS764/VLOOKUP($T764,'USD Converstion'!$C$7:$D$174,2,FALSE)</f>
        <v/>
      </c>
      <c r="AU764" s="52" t="n"/>
      <c r="AV764" s="221" t="n">
        <v>43957</v>
      </c>
      <c r="AW764" s="222" t="n">
        <v>9844.844660194174</v>
      </c>
      <c r="AX764" s="222" t="n"/>
      <c r="AY764" s="223" t="n"/>
      <c r="AZ764" s="52" t="n"/>
      <c r="BA764" s="137" t="n"/>
      <c r="BB764" s="138" t="inlineStr">
        <is>
          <t xml:space="preserve"> </t>
        </is>
      </c>
      <c r="BC764" s="52" t="n"/>
      <c r="BD764" s="219" t="n">
        <v>54400</v>
      </c>
      <c r="BE764" s="219" t="n">
        <v>13600</v>
      </c>
      <c r="BF764" s="219" t="n"/>
      <c r="BG764" s="120">
        <f>BF764+BE764+BD764</f>
        <v/>
      </c>
      <c r="BH764" s="217">
        <f>IF(LOWER(T764)="ILS",12,1)*BG764/VLOOKUP($T764,CPC_USDConversion_xlTbl[[Currency2]:[Units/1 USD]],2,FALSE)</f>
        <v/>
      </c>
      <c r="BI764" s="224">
        <f>BH764/VLOOKUP($S764,'CP$'!$B$5:$D$74,2,FALSE)</f>
        <v/>
      </c>
      <c r="BJ764" s="140" t="n">
        <v>65000</v>
      </c>
      <c r="BK764" s="140" t="n">
        <v>100000</v>
      </c>
      <c r="BL764" s="141">
        <f>IFERROR(U764/X764,"")</f>
        <v/>
      </c>
      <c r="BM764" s="141">
        <f>IFERROR(V764/X764,"")</f>
        <v/>
      </c>
      <c r="BN764" s="141">
        <f>IFERROR(W764/X764,"")</f>
        <v/>
      </c>
      <c r="BO764" s="141">
        <f>IFERROR(AA764/AD764,"")</f>
        <v/>
      </c>
      <c r="BP764" s="141">
        <f>IFERROR(AB764/AD764,"")</f>
        <v/>
      </c>
      <c r="BQ764" s="141">
        <f>IFERROR(AC764/AD764,"")</f>
        <v/>
      </c>
      <c r="BR764" s="119" t="n">
        <v>3</v>
      </c>
      <c r="BS764" s="119" t="n">
        <v>3</v>
      </c>
      <c r="BT764" s="119" t="n">
        <v>3</v>
      </c>
      <c r="BU764" s="119" t="n">
        <v>0</v>
      </c>
      <c r="BV764" s="119" t="n"/>
      <c r="BW764" s="119" t="n"/>
      <c r="BX764" s="119" t="n"/>
      <c r="BY764" s="119" t="n"/>
      <c r="BZ764" s="119" t="inlineStr">
        <is>
          <t>Employee</t>
        </is>
      </c>
      <c r="CA764" s="142" t="inlineStr">
        <is>
          <t>E51P</t>
        </is>
      </c>
      <c r="CB764" s="131" t="n">
        <v>1</v>
      </c>
      <c r="CC764" s="143">
        <f>IF(P764&gt;1,1,P764)*CB764</f>
        <v/>
      </c>
      <c r="CD764" s="143" t="n"/>
      <c r="CE764" s="222" t="n">
        <v>19155.2</v>
      </c>
      <c r="CF764" s="86" t="n"/>
      <c r="CG764" s="219" t="n">
        <v>69839.02439024391</v>
      </c>
      <c r="CH764" s="217">
        <f>IF(LOWER(T764)="ILS",12,1)*CG764/VLOOKUP($T764,CPC_USDConversion_xlTbl[[Currency2]:[Units/1 USD]],2,FALSE)</f>
        <v/>
      </c>
      <c r="CI764" s="225">
        <f>AF764</f>
        <v/>
      </c>
      <c r="CJ764" s="225">
        <f>IFERROR(CI764-CH764,"")</f>
        <v/>
      </c>
      <c r="CK764" s="140">
        <f>ROUND(AN764*CC764,-2)</f>
        <v/>
      </c>
      <c r="CL764" s="217">
        <f>CK764/VLOOKUP($T764,'USD Converstion'!$C$7:$D$174,2,FALSE)</f>
        <v/>
      </c>
      <c r="CM764" s="145">
        <f>IF(AD764&gt;X764,1,0)</f>
        <v/>
      </c>
      <c r="CN764" s="225">
        <f>IF(CM764&gt;0,AG764,0)</f>
        <v/>
      </c>
      <c r="CO764" s="225">
        <f>IF(CM764=0,0,AF764)</f>
        <v/>
      </c>
      <c r="CP764" s="146" t="n">
        <v>0</v>
      </c>
      <c r="CQ764" s="147" t="n">
        <v>0</v>
      </c>
      <c r="CR764" s="225">
        <f>AM764/VLOOKUP(T764,'USD Converstion'!$C$7:$D$174,2,FALSE)</f>
        <v/>
      </c>
      <c r="CS764" s="226">
        <f>AT764</f>
        <v/>
      </c>
      <c r="CT764" s="222" t="n">
        <v>0</v>
      </c>
      <c r="CU764" s="227" t="n">
        <v>0</v>
      </c>
      <c r="CV764" s="145">
        <f>IF(AX764&gt;0,1,0)</f>
        <v/>
      </c>
      <c r="CW764" s="145">
        <f>IF(AY764&gt;0,1,0)</f>
        <v/>
      </c>
      <c r="CX764" s="52" t="n">
        <v>0</v>
      </c>
      <c r="DM764">
        <f>IF(LOWER(T764)="ILS",12,1)*Y764/VLOOKUP($T764,CPC_USDConversion_xlTbl[[Currency2]:[Units/1 USD]],2,FALSE)</f>
        <v/>
      </c>
    </row>
    <row r="765">
      <c r="B765" s="113" t="n">
        <v>12209</v>
      </c>
      <c r="C765" s="113" t="n">
        <v>93754</v>
      </c>
      <c r="D765" s="113" t="n">
        <v>122233</v>
      </c>
      <c r="E765" s="114" t="inlineStr">
        <is>
          <t>Alexey Dubrovskiy</t>
        </is>
      </c>
      <c r="F765" s="152" t="inlineStr">
        <is>
          <t>Security Engineer</t>
        </is>
      </c>
      <c r="G765" s="113" t="inlineStr">
        <is>
          <t>EMEA SE</t>
        </is>
      </c>
      <c r="H765" s="113" t="inlineStr">
        <is>
          <t>Peter Sandkuijl</t>
        </is>
      </c>
      <c r="I765" s="113" t="inlineStr">
        <is>
          <t>Peter Sandkuijl</t>
        </is>
      </c>
      <c r="J765" s="114" t="inlineStr">
        <is>
          <t>Bruno Darmon</t>
        </is>
      </c>
      <c r="K765" s="114" t="inlineStr">
        <is>
          <t>Bruno Darmon</t>
        </is>
      </c>
      <c r="L765" s="113" t="inlineStr">
        <is>
          <t>EMEA Sales</t>
        </is>
      </c>
      <c r="M765" s="115" t="n">
        <v>1</v>
      </c>
      <c r="N765" s="151">
        <f>LEFT(CA765,3)</f>
        <v/>
      </c>
      <c r="O765" s="216" t="n">
        <v>43730</v>
      </c>
      <c r="P765" s="118">
        <f>($D$5-O765)/365</f>
        <v/>
      </c>
      <c r="Q765" s="119">
        <f>Q765</f>
        <v/>
      </c>
      <c r="R765" s="52" t="n"/>
      <c r="S765" s="120" t="inlineStr">
        <is>
          <t>Kazakhstan</t>
        </is>
      </c>
      <c r="T765" s="120" t="inlineStr">
        <is>
          <t>USD</t>
        </is>
      </c>
      <c r="U765" s="120" t="n">
        <v>46500</v>
      </c>
      <c r="V765" s="120" t="n">
        <v>7027.272727272727</v>
      </c>
      <c r="W765" s="120" t="n"/>
      <c r="X765" s="120">
        <f>W765+V765+U765</f>
        <v/>
      </c>
      <c r="Y765" s="121" t="n"/>
      <c r="Z765" s="121" t="n"/>
      <c r="AA765" s="122" t="n"/>
      <c r="AB765" s="122" t="n"/>
      <c r="AC765" s="122" t="n"/>
      <c r="AD765" s="123">
        <f>AC765+AB765+AA765</f>
        <v/>
      </c>
      <c r="AE765" s="124">
        <f>IFERROR(AD765/X765-1,"")</f>
        <v/>
      </c>
      <c r="AF765" s="217">
        <f>IF(LOWER(T765)="ILS",12,1)*X765/VLOOKUP($T765,CPC_USDConversion_xlTbl[[Currency2]:[Units/1 USD]],2,FALSE)</f>
        <v/>
      </c>
      <c r="AG765" s="217">
        <f>IF(LOWER(T765)="ILS",12,1)*AD765/VLOOKUP($T765,CPC_USDConversion_xlTbl[[Currency2]:[Units/1 USD]],2,FALSE)</f>
        <v/>
      </c>
      <c r="AH765" s="126">
        <f>AF765/VLOOKUP($S765,'CP$'!$B$5:$D$74,2,FALSE)</f>
        <v/>
      </c>
      <c r="AI765" s="126">
        <f>AG765/VLOOKUP($S765,'CP$'!$B$5:$D$74,2,FALSE)</f>
        <v/>
      </c>
      <c r="AJ765" s="52" t="n"/>
      <c r="AK765" s="127" t="inlineStr">
        <is>
          <t>Sales Variable</t>
        </is>
      </c>
      <c r="AL765" s="218" t="n"/>
      <c r="AM765" s="129" t="n"/>
      <c r="AN765" s="121" t="n"/>
      <c r="AO765" s="130" t="n"/>
      <c r="AP765" s="131">
        <f>IFERROR(AO765/AM765,"")</f>
        <v/>
      </c>
      <c r="AQ765" s="219">
        <f>AO765*CC765</f>
        <v/>
      </c>
      <c r="AR765" s="219" t="n"/>
      <c r="AS765" s="220">
        <f>AQ765-AR765</f>
        <v/>
      </c>
      <c r="AT765" s="217">
        <f>AS765/VLOOKUP($T765,'USD Converstion'!$C$7:$D$174,2,FALSE)</f>
        <v/>
      </c>
      <c r="AU765" s="52" t="n"/>
      <c r="AV765" s="221" t="n">
        <v>43957</v>
      </c>
      <c r="AW765" s="222" t="n">
        <v>9844.844660194174</v>
      </c>
      <c r="AX765" s="222" t="n"/>
      <c r="AY765" s="223" t="n"/>
      <c r="AZ765" s="52" t="n"/>
      <c r="BA765" s="137" t="n"/>
      <c r="BB765" s="138" t="inlineStr">
        <is>
          <t xml:space="preserve"> </t>
        </is>
      </c>
      <c r="BC765" s="52" t="n"/>
      <c r="BD765" s="219" t="n">
        <v>28400</v>
      </c>
      <c r="BE765" s="219" t="n">
        <v>7100</v>
      </c>
      <c r="BF765" s="219" t="n"/>
      <c r="BG765" s="120">
        <f>BF765+BE765+BD765</f>
        <v/>
      </c>
      <c r="BH765" s="217">
        <f>IF(LOWER(T765)="ILS",12,1)*BG765/VLOOKUP($T765,CPC_USDConversion_xlTbl[[Currency2]:[Units/1 USD]],2,FALSE)</f>
        <v/>
      </c>
      <c r="BI765" s="224">
        <f>BH765/VLOOKUP($S765,'CP$'!$B$5:$D$74,2,FALSE)</f>
        <v/>
      </c>
      <c r="BJ765" s="140" t="n">
        <v>37000</v>
      </c>
      <c r="BK765" s="140" t="n">
        <v>48000</v>
      </c>
      <c r="BL765" s="141">
        <f>IFERROR(U765/X765,"")</f>
        <v/>
      </c>
      <c r="BM765" s="141">
        <f>IFERROR(V765/X765,"")</f>
        <v/>
      </c>
      <c r="BN765" s="141">
        <f>IFERROR(W765/X765,"")</f>
        <v/>
      </c>
      <c r="BO765" s="141">
        <f>IFERROR(AA765/AD765,"")</f>
        <v/>
      </c>
      <c r="BP765" s="141">
        <f>IFERROR(AB765/AD765,"")</f>
        <v/>
      </c>
      <c r="BQ765" s="141">
        <f>IFERROR(AC765/AD765,"")</f>
        <v/>
      </c>
      <c r="BR765" s="119" t="n"/>
      <c r="BS765" s="119" t="n">
        <v>4</v>
      </c>
      <c r="BT765" s="119" t="n">
        <v>3</v>
      </c>
      <c r="BU765" s="119" t="n">
        <v>0</v>
      </c>
      <c r="BV765" s="119" t="n"/>
      <c r="BW765" s="119" t="n"/>
      <c r="BX765" s="119" t="n"/>
      <c r="BY765" s="119" t="n"/>
      <c r="BZ765" s="119" t="inlineStr">
        <is>
          <t>Contractor</t>
        </is>
      </c>
      <c r="CA765" s="142" t="inlineStr">
        <is>
          <t>E51P</t>
        </is>
      </c>
      <c r="CB765" s="131" t="n">
        <v>1</v>
      </c>
      <c r="CC765" s="143">
        <f>IF(P765&gt;1,1,P765)*CB765</f>
        <v/>
      </c>
      <c r="CD765" s="143" t="n"/>
      <c r="CE765" s="222" t="n">
        <v>11253.68</v>
      </c>
      <c r="CF765" s="86" t="n"/>
      <c r="CG765" s="219" t="n">
        <v>36297.56097560976</v>
      </c>
      <c r="CH765" s="217">
        <f>IF(LOWER(T765)="ILS",12,1)*CG765/VLOOKUP($T765,CPC_USDConversion_xlTbl[[Currency2]:[Units/1 USD]],2,FALSE)</f>
        <v/>
      </c>
      <c r="CI765" s="225">
        <f>AF765</f>
        <v/>
      </c>
      <c r="CJ765" s="225">
        <f>IFERROR(CI765-CH765,"")</f>
        <v/>
      </c>
      <c r="CK765" s="140">
        <f>ROUND(AN765*CC765,-2)</f>
        <v/>
      </c>
      <c r="CL765" s="217">
        <f>CK765/VLOOKUP($T765,'USD Converstion'!$C$7:$D$174,2,FALSE)</f>
        <v/>
      </c>
      <c r="CM765" s="145">
        <f>IF(AD765&gt;X765,1,0)</f>
        <v/>
      </c>
      <c r="CN765" s="225">
        <f>IF(CM765&gt;0,AG765,0)</f>
        <v/>
      </c>
      <c r="CO765" s="225">
        <f>IF(CM765=0,0,AF765)</f>
        <v/>
      </c>
      <c r="CP765" s="146" t="n">
        <v>0</v>
      </c>
      <c r="CQ765" s="147" t="n">
        <v>0</v>
      </c>
      <c r="CR765" s="225">
        <f>AM765/VLOOKUP(T765,'USD Converstion'!$C$7:$D$174,2,FALSE)</f>
        <v/>
      </c>
      <c r="CS765" s="226">
        <f>AT765</f>
        <v/>
      </c>
      <c r="CT765" s="222" t="n">
        <v>0</v>
      </c>
      <c r="CU765" s="227" t="n">
        <v>0</v>
      </c>
      <c r="CV765" s="145">
        <f>IF(AX765&gt;0,1,0)</f>
        <v/>
      </c>
      <c r="CW765" s="145">
        <f>IF(AY765&gt;0,1,0)</f>
        <v/>
      </c>
      <c r="CX765" s="52" t="n">
        <v>0</v>
      </c>
      <c r="DM765">
        <f>IF(LOWER(T765)="ILS",12,1)*Y765/VLOOKUP($T765,CPC_USDConversion_xlTbl[[Currency2]:[Units/1 USD]],2,FALSE)</f>
        <v/>
      </c>
    </row>
    <row r="766">
      <c r="B766" s="113" t="n">
        <v>100540</v>
      </c>
      <c r="C766" s="113" t="n">
        <v>29738</v>
      </c>
      <c r="D766" s="113" t="n">
        <v>105944</v>
      </c>
      <c r="E766" s="114" t="inlineStr">
        <is>
          <t>Ali Jan Irani</t>
        </is>
      </c>
      <c r="F766" s="152" t="inlineStr">
        <is>
          <t>Security Engineer</t>
        </is>
      </c>
      <c r="G766" s="113" t="inlineStr">
        <is>
          <t>Security Engineering, CER</t>
        </is>
      </c>
      <c r="H766" s="113" t="inlineStr">
        <is>
          <t>Christine Schoenig</t>
        </is>
      </c>
      <c r="I766" s="113" t="inlineStr">
        <is>
          <t>Peter Sandkuijl</t>
        </is>
      </c>
      <c r="J766" s="114" t="inlineStr">
        <is>
          <t>Bruno Darmon</t>
        </is>
      </c>
      <c r="K766" s="114" t="inlineStr">
        <is>
          <t>Bruno Darmon</t>
        </is>
      </c>
      <c r="L766" s="113" t="inlineStr">
        <is>
          <t>EMEA Sales</t>
        </is>
      </c>
      <c r="M766" s="115" t="n">
        <v>1</v>
      </c>
      <c r="N766" s="151">
        <f>LEFT(CA766,3)</f>
        <v/>
      </c>
      <c r="O766" s="216" t="n">
        <v>43282</v>
      </c>
      <c r="P766" s="118">
        <f>($D$5-O766)/365</f>
        <v/>
      </c>
      <c r="Q766" s="119">
        <f>Q766</f>
        <v/>
      </c>
      <c r="R766" s="52" t="n"/>
      <c r="S766" s="120" t="inlineStr">
        <is>
          <t>Germany</t>
        </is>
      </c>
      <c r="T766" s="120" t="inlineStr">
        <is>
          <t>EUR</t>
        </is>
      </c>
      <c r="U766" s="120" t="n">
        <v>111500</v>
      </c>
      <c r="V766" s="120" t="n">
        <v>18390.90909090909</v>
      </c>
      <c r="W766" s="120" t="n"/>
      <c r="X766" s="120">
        <f>W766+V766+U766</f>
        <v/>
      </c>
      <c r="Y766" s="121" t="n"/>
      <c r="Z766" s="121" t="n"/>
      <c r="AA766" s="122" t="n">
        <v>85000</v>
      </c>
      <c r="AB766" s="122" t="n">
        <v>25000</v>
      </c>
      <c r="AC766" s="122" t="n"/>
      <c r="AD766" s="123">
        <f>AC766+AB766+AA766</f>
        <v/>
      </c>
      <c r="AE766" s="124">
        <f>IFERROR(AD766/X766-1,"")</f>
        <v/>
      </c>
      <c r="AF766" s="217">
        <f>IF(LOWER(T766)="ILS",12,1)*X766/VLOOKUP($T766,CPC_USDConversion_xlTbl[[Currency2]:[Units/1 USD]],2,FALSE)</f>
        <v/>
      </c>
      <c r="AG766" s="217">
        <f>IF(LOWER(T766)="ILS",12,1)*AD766/VLOOKUP($T766,CPC_USDConversion_xlTbl[[Currency2]:[Units/1 USD]],2,FALSE)</f>
        <v/>
      </c>
      <c r="AH766" s="126">
        <f>AF766/VLOOKUP($S766,'CP$'!$B$5:$D$74,2,FALSE)</f>
        <v/>
      </c>
      <c r="AI766" s="126">
        <f>AG766/VLOOKUP($S766,'CP$'!$B$5:$D$74,2,FALSE)</f>
        <v/>
      </c>
      <c r="AJ766" s="52" t="n"/>
      <c r="AK766" s="127" t="inlineStr">
        <is>
          <t>Sales Variable</t>
        </is>
      </c>
      <c r="AL766" s="218" t="n"/>
      <c r="AM766" s="129" t="n"/>
      <c r="AN766" s="121" t="n"/>
      <c r="AO766" s="130" t="n"/>
      <c r="AP766" s="131">
        <f>IFERROR(AO766/AM766,"")</f>
        <v/>
      </c>
      <c r="AQ766" s="219">
        <f>AO766*CC766</f>
        <v/>
      </c>
      <c r="AR766" s="219" t="n"/>
      <c r="AS766" s="220">
        <f>AQ766-AR766</f>
        <v/>
      </c>
      <c r="AT766" s="217">
        <f>AS766/VLOOKUP($T766,'USD Converstion'!$C$7:$D$174,2,FALSE)</f>
        <v/>
      </c>
      <c r="AU766" s="52" t="n"/>
      <c r="AV766" s="221" t="n">
        <v>43615</v>
      </c>
      <c r="AW766" s="222" t="n">
        <v>11787.87378640777</v>
      </c>
      <c r="AX766" s="222" t="n"/>
      <c r="AY766" s="223" t="n">
        <v>20000</v>
      </c>
      <c r="AZ766" s="52" t="n"/>
      <c r="BA766" s="137" t="inlineStr">
        <is>
          <t>May, 2021: RSU grant of $20000 || April, 2021: OTE change from 101500 to 110000</t>
        </is>
      </c>
      <c r="BB766" s="138" t="inlineStr">
        <is>
          <t xml:space="preserve"> </t>
        </is>
      </c>
      <c r="BC766" s="52" t="n"/>
      <c r="BD766" s="219" t="n">
        <v>79000</v>
      </c>
      <c r="BE766" s="219" t="n">
        <v>19760</v>
      </c>
      <c r="BF766" s="219" t="n"/>
      <c r="BG766" s="120">
        <f>BF766+BE766+BD766</f>
        <v/>
      </c>
      <c r="BH766" s="217">
        <f>IF(LOWER(T766)="ILS",12,1)*BG766/VLOOKUP($T766,CPC_USDConversion_xlTbl[[Currency2]:[Units/1 USD]],2,FALSE)</f>
        <v/>
      </c>
      <c r="BI766" s="224">
        <f>BH766/VLOOKUP($S766,'CP$'!$B$5:$D$74,2,FALSE)</f>
        <v/>
      </c>
      <c r="BJ766" s="140" t="n">
        <v>90000</v>
      </c>
      <c r="BK766" s="140" t="n">
        <v>135000</v>
      </c>
      <c r="BL766" s="141">
        <f>IFERROR(U766/X766,"")</f>
        <v/>
      </c>
      <c r="BM766" s="141">
        <f>IFERROR(V766/X766,"")</f>
        <v/>
      </c>
      <c r="BN766" s="141">
        <f>IFERROR(W766/X766,"")</f>
        <v/>
      </c>
      <c r="BO766" s="141">
        <f>IFERROR(AA766/AD766,"")</f>
        <v/>
      </c>
      <c r="BP766" s="141">
        <f>IFERROR(AB766/AD766,"")</f>
        <v/>
      </c>
      <c r="BQ766" s="141">
        <f>IFERROR(AC766/AD766,"")</f>
        <v/>
      </c>
      <c r="BR766" s="119" t="n">
        <v>2</v>
      </c>
      <c r="BS766" s="119" t="n">
        <v>3</v>
      </c>
      <c r="BT766" s="119" t="n"/>
      <c r="BU766" s="119" t="n">
        <v>0</v>
      </c>
      <c r="BV766" s="119" t="n"/>
      <c r="BW766" s="119" t="n"/>
      <c r="BX766" s="119" t="n"/>
      <c r="BY766" s="119" t="n"/>
      <c r="BZ766" s="119" t="inlineStr">
        <is>
          <t>Employee</t>
        </is>
      </c>
      <c r="CA766" s="142" t="inlineStr">
        <is>
          <t>E41P</t>
        </is>
      </c>
      <c r="CB766" s="131" t="n">
        <v>1</v>
      </c>
      <c r="CC766" s="143">
        <f>IF(P766&gt;1,1,P766)*CB766</f>
        <v/>
      </c>
      <c r="CD766" s="143" t="n"/>
      <c r="CE766" s="222" t="n">
        <v>9457.879999999999</v>
      </c>
      <c r="CF766" s="86" t="n"/>
      <c r="CG766" s="219" t="n">
        <v>99224.39024390245</v>
      </c>
      <c r="CH766" s="217">
        <f>IF(LOWER(T766)="ILS",12,1)*CG766/VLOOKUP($T766,CPC_USDConversion_xlTbl[[Currency2]:[Units/1 USD]],2,FALSE)</f>
        <v/>
      </c>
      <c r="CI766" s="225">
        <f>AF766</f>
        <v/>
      </c>
      <c r="CJ766" s="225">
        <f>IFERROR(CI766-CH766,"")</f>
        <v/>
      </c>
      <c r="CK766" s="140">
        <f>ROUND(AN766*CC766,-2)</f>
        <v/>
      </c>
      <c r="CL766" s="217">
        <f>CK766/VLOOKUP($T766,'USD Converstion'!$C$7:$D$174,2,FALSE)</f>
        <v/>
      </c>
      <c r="CM766" s="145">
        <f>IF(AD766&gt;X766,1,0)</f>
        <v/>
      </c>
      <c r="CN766" s="225">
        <f>IF(CM766&gt;0,AG766,0)</f>
        <v/>
      </c>
      <c r="CO766" s="225">
        <f>IF(CM766=0,0,AF766)</f>
        <v/>
      </c>
      <c r="CP766" s="146" t="n">
        <v>0</v>
      </c>
      <c r="CQ766" s="147" t="n">
        <v>0</v>
      </c>
      <c r="CR766" s="225">
        <f>AM766/VLOOKUP(T766,'USD Converstion'!$C$7:$D$174,2,FALSE)</f>
        <v/>
      </c>
      <c r="CS766" s="226">
        <f>AT766</f>
        <v/>
      </c>
      <c r="CT766" s="222" t="n">
        <v>0</v>
      </c>
      <c r="CU766" s="227" t="n">
        <v>0</v>
      </c>
      <c r="CV766" s="145">
        <f>IF(AX766&gt;0,1,0)</f>
        <v/>
      </c>
      <c r="CW766" s="145">
        <f>IF(AY766&gt;0,1,0)</f>
        <v/>
      </c>
      <c r="CX766" s="52" t="n">
        <v>1</v>
      </c>
      <c r="DM766">
        <f>IF(LOWER(T766)="ILS",12,1)*Y766/VLOOKUP($T766,CPC_USDConversion_xlTbl[[Currency2]:[Units/1 USD]],2,FALSE)</f>
        <v/>
      </c>
    </row>
    <row r="767">
      <c r="B767" s="113" t="n">
        <v>134120</v>
      </c>
      <c r="C767" s="113" t="n">
        <v>38668</v>
      </c>
      <c r="D767" s="113" t="n">
        <v>85207</v>
      </c>
      <c r="E767" s="114" t="inlineStr">
        <is>
          <t>Amad Hussain</t>
        </is>
      </c>
      <c r="F767" s="152" t="inlineStr">
        <is>
          <t>Security Engineer</t>
        </is>
      </c>
      <c r="G767" s="113" t="inlineStr">
        <is>
          <t>Security Engineering, UK EL</t>
        </is>
      </c>
      <c r="H767" s="113" t="inlineStr">
        <is>
          <t>Ian Porteous</t>
        </is>
      </c>
      <c r="I767" s="113" t="inlineStr">
        <is>
          <t>Peter Sandkuijl</t>
        </is>
      </c>
      <c r="J767" s="114" t="inlineStr">
        <is>
          <t>Bruno Darmon</t>
        </is>
      </c>
      <c r="K767" s="114" t="inlineStr">
        <is>
          <t>Bruno Darmon</t>
        </is>
      </c>
      <c r="L767" s="113" t="inlineStr">
        <is>
          <t>EMEA Sales</t>
        </is>
      </c>
      <c r="M767" s="115" t="n">
        <v>1</v>
      </c>
      <c r="N767" s="151">
        <f>LEFT(CA767,3)</f>
        <v/>
      </c>
      <c r="O767" s="216" t="n">
        <v>43527</v>
      </c>
      <c r="P767" s="118">
        <f>($D$5-O767)/365</f>
        <v/>
      </c>
      <c r="Q767" s="119">
        <f>Q767</f>
        <v/>
      </c>
      <c r="R767" s="52" t="n"/>
      <c r="S767" s="120" t="inlineStr">
        <is>
          <t>Great Britain</t>
        </is>
      </c>
      <c r="T767" s="120" t="inlineStr">
        <is>
          <t>GBP</t>
        </is>
      </c>
      <c r="U767" s="120" t="n">
        <v>59500</v>
      </c>
      <c r="V767" s="120" t="n">
        <v>9390.90909090909</v>
      </c>
      <c r="W767" s="120" t="n"/>
      <c r="X767" s="120">
        <f>W767+V767+U767</f>
        <v/>
      </c>
      <c r="Y767" s="121" t="n"/>
      <c r="Z767" s="121" t="n"/>
      <c r="AA767" s="122" t="n">
        <v>997</v>
      </c>
      <c r="AB767" s="122" t="n">
        <v>0.4365424421324784</v>
      </c>
      <c r="AC767" s="122" t="n"/>
      <c r="AD767" s="123">
        <f>AC767+AB767+AA767</f>
        <v/>
      </c>
      <c r="AE767" s="124">
        <f>IFERROR(AD767/X767-1,"")</f>
        <v/>
      </c>
      <c r="AF767" s="217">
        <f>IF(LOWER(T767)="ILS",12,1)*X767/VLOOKUP($T767,CPC_USDConversion_xlTbl[[Currency2]:[Units/1 USD]],2,FALSE)</f>
        <v/>
      </c>
      <c r="AG767" s="217">
        <f>IF(LOWER(T767)="ILS",12,1)*AD767/VLOOKUP($T767,CPC_USDConversion_xlTbl[[Currency2]:[Units/1 USD]],2,FALSE)</f>
        <v/>
      </c>
      <c r="AH767" s="126">
        <f>AF767/VLOOKUP($S767,'CP$'!$B$5:$D$74,2,FALSE)</f>
        <v/>
      </c>
      <c r="AI767" s="126">
        <f>AG767/VLOOKUP($S767,'CP$'!$B$5:$D$74,2,FALSE)</f>
        <v/>
      </c>
      <c r="AJ767" s="52" t="n"/>
      <c r="AK767" s="127" t="inlineStr">
        <is>
          <t>Sales Variable</t>
        </is>
      </c>
      <c r="AL767" s="218" t="n"/>
      <c r="AM767" s="129" t="n"/>
      <c r="AN767" s="121" t="n"/>
      <c r="AO767" s="130" t="n"/>
      <c r="AP767" s="131">
        <f>IFERROR(AO767/AM767,"")</f>
        <v/>
      </c>
      <c r="AQ767" s="219">
        <f>AO767*CC767</f>
        <v/>
      </c>
      <c r="AR767" s="219" t="n"/>
      <c r="AS767" s="220">
        <f>AQ767-AR767</f>
        <v/>
      </c>
      <c r="AT767" s="217">
        <f>AS767/VLOOKUP($T767,'USD Converstion'!$C$7:$D$174,2,FALSE)</f>
        <v/>
      </c>
      <c r="AU767" s="52" t="n"/>
      <c r="AV767" s="221" t="n"/>
      <c r="AW767" s="222" t="n"/>
      <c r="AX767" s="222" t="n"/>
      <c r="AY767" s="223" t="n"/>
      <c r="AZ767" s="52" t="n"/>
      <c r="BA767" s="137" t="inlineStr">
        <is>
          <t>Jan 1, 2021 - EL Comp update from 35,000 base + 5,000 commission (40,000 OTE) to 40,000 base + 10,000 commission (50,000 OTE) || January, 2021 - Organization change from Team:James Asker - London &amp; National to Team:Mark Mitchell - Direct Touch (North &amp; Scotland)</t>
        </is>
      </c>
      <c r="BB767" s="138" t="inlineStr">
        <is>
          <t xml:space="preserve"> </t>
        </is>
      </c>
      <c r="BC767" s="52" t="n"/>
      <c r="BD767" s="219" t="n">
        <v>35000</v>
      </c>
      <c r="BE767" s="219" t="n">
        <v>5000</v>
      </c>
      <c r="BF767" s="219" t="n"/>
      <c r="BG767" s="120">
        <f>BF767+BE767+BD767</f>
        <v/>
      </c>
      <c r="BH767" s="217">
        <f>IF(LOWER(T767)="ILS",12,1)*BG767/VLOOKUP($T767,CPC_USDConversion_xlTbl[[Currency2]:[Units/1 USD]],2,FALSE)</f>
        <v/>
      </c>
      <c r="BI767" s="224">
        <f>BH767/VLOOKUP($S767,'CP$'!$B$5:$D$74,2,FALSE)</f>
        <v/>
      </c>
      <c r="BJ767" s="140" t="n">
        <v>40000</v>
      </c>
      <c r="BK767" s="140" t="n">
        <v>65000</v>
      </c>
      <c r="BL767" s="141">
        <f>IFERROR(U767/X767,"")</f>
        <v/>
      </c>
      <c r="BM767" s="141">
        <f>IFERROR(V767/X767,"")</f>
        <v/>
      </c>
      <c r="BN767" s="141">
        <f>IFERROR(W767/X767,"")</f>
        <v/>
      </c>
      <c r="BO767" s="141">
        <f>IFERROR(AA767/AD767,"")</f>
        <v/>
      </c>
      <c r="BP767" s="141">
        <f>IFERROR(AB767/AD767,"")</f>
        <v/>
      </c>
      <c r="BQ767" s="141">
        <f>IFERROR(AC767/AD767,"")</f>
        <v/>
      </c>
      <c r="BR767" s="119" t="n">
        <v>3</v>
      </c>
      <c r="BS767" s="119" t="n">
        <v>2</v>
      </c>
      <c r="BT767" s="119" t="n">
        <v>3</v>
      </c>
      <c r="BU767" s="119" t="n">
        <v>0</v>
      </c>
      <c r="BV767" s="119" t="n"/>
      <c r="BW767" s="119" t="n"/>
      <c r="BX767" s="119" t="n"/>
      <c r="BY767" s="119" t="n"/>
      <c r="BZ767" s="119" t="inlineStr">
        <is>
          <t>Employee</t>
        </is>
      </c>
      <c r="CA767" s="142" t="inlineStr">
        <is>
          <t>E61P</t>
        </is>
      </c>
      <c r="CB767" s="131" t="n">
        <v>1</v>
      </c>
      <c r="CC767" s="143">
        <f>IF(P767&gt;1,1,P767)*CB767</f>
        <v/>
      </c>
      <c r="CD767" s="143" t="n"/>
      <c r="CE767" s="222" t="n"/>
      <c r="CF767" s="86" t="n"/>
      <c r="CG767" s="219" t="n">
        <v>39224.39024390245</v>
      </c>
      <c r="CH767" s="217">
        <f>IF(LOWER(T767)="ILS",12,1)*CG767/VLOOKUP($T767,CPC_USDConversion_xlTbl[[Currency2]:[Units/1 USD]],2,FALSE)</f>
        <v/>
      </c>
      <c r="CI767" s="225">
        <f>AF767</f>
        <v/>
      </c>
      <c r="CJ767" s="225">
        <f>IFERROR(CI767-CH767,"")</f>
        <v/>
      </c>
      <c r="CK767" s="140">
        <f>ROUND(AN767*CC767,-2)</f>
        <v/>
      </c>
      <c r="CL767" s="217">
        <f>CK767/VLOOKUP($T767,'USD Converstion'!$C$7:$D$174,2,FALSE)</f>
        <v/>
      </c>
      <c r="CM767" s="145">
        <f>IF(AD767&gt;X767,1,0)</f>
        <v/>
      </c>
      <c r="CN767" s="225">
        <f>IF(CM767&gt;0,AG767,0)</f>
        <v/>
      </c>
      <c r="CO767" s="225">
        <f>IF(CM767=0,0,AF767)</f>
        <v/>
      </c>
      <c r="CP767" s="146" t="n">
        <v>0</v>
      </c>
      <c r="CQ767" s="147" t="n">
        <v>0</v>
      </c>
      <c r="CR767" s="225">
        <f>AM767/VLOOKUP(T767,'USD Converstion'!$C$7:$D$174,2,FALSE)</f>
        <v/>
      </c>
      <c r="CS767" s="226">
        <f>AT767</f>
        <v/>
      </c>
      <c r="CT767" s="222" t="n">
        <v>0</v>
      </c>
      <c r="CU767" s="227" t="n">
        <v>0</v>
      </c>
      <c r="CV767" s="145">
        <f>IF(AX767&gt;0,1,0)</f>
        <v/>
      </c>
      <c r="CW767" s="145">
        <f>IF(AY767&gt;0,1,0)</f>
        <v/>
      </c>
      <c r="CX767" s="52" t="n">
        <v>0</v>
      </c>
      <c r="DM767">
        <f>IF(LOWER(T767)="ILS",12,1)*Y767/VLOOKUP($T767,CPC_USDConversion_xlTbl[[Currency2]:[Units/1 USD]],2,FALSE)</f>
        <v/>
      </c>
    </row>
    <row r="768">
      <c r="B768" s="113" t="n">
        <v>132665</v>
      </c>
      <c r="C768" s="113" t="n">
        <v>99120</v>
      </c>
      <c r="D768" s="113" t="n">
        <v>114523</v>
      </c>
      <c r="E768" s="114" t="inlineStr">
        <is>
          <t>Amir Aliev</t>
        </is>
      </c>
      <c r="F768" s="152" t="inlineStr">
        <is>
          <t>Security Engineer</t>
        </is>
      </c>
      <c r="G768" s="113" t="inlineStr">
        <is>
          <t>EMEA SE</t>
        </is>
      </c>
      <c r="H768" s="113" t="inlineStr">
        <is>
          <t>Peter Sandkuijl</t>
        </is>
      </c>
      <c r="I768" s="113" t="inlineStr">
        <is>
          <t>Peter Sandkuijl</t>
        </is>
      </c>
      <c r="J768" s="114" t="inlineStr">
        <is>
          <t>Bruno Darmon</t>
        </is>
      </c>
      <c r="K768" s="114" t="inlineStr">
        <is>
          <t>Bruno Darmon</t>
        </is>
      </c>
      <c r="L768" s="113" t="inlineStr">
        <is>
          <t>EMEA Sales</t>
        </is>
      </c>
      <c r="M768" s="115" t="n">
        <v>1</v>
      </c>
      <c r="N768" s="151">
        <f>LEFT(CA768,3)</f>
        <v/>
      </c>
      <c r="O768" s="216" t="n">
        <v>42936</v>
      </c>
      <c r="P768" s="118">
        <f>($D$5-O768)/365</f>
        <v/>
      </c>
      <c r="Q768" s="119">
        <f>Q768</f>
        <v/>
      </c>
      <c r="R768" s="52" t="n"/>
      <c r="S768" s="120" t="inlineStr">
        <is>
          <t>Russian Federation</t>
        </is>
      </c>
      <c r="T768" s="120" t="inlineStr">
        <is>
          <t>RUB</t>
        </is>
      </c>
      <c r="U768" s="120" t="n">
        <v>3135749.999999999</v>
      </c>
      <c r="V768" s="120" t="n">
        <v>568709.0909090907</v>
      </c>
      <c r="W768" s="120" t="n"/>
      <c r="X768" s="120">
        <f>W768+V768+U768</f>
        <v/>
      </c>
      <c r="Y768" s="121" t="n"/>
      <c r="Z768" s="121" t="n"/>
      <c r="AA768" s="122" t="n"/>
      <c r="AB768" s="122" t="n"/>
      <c r="AC768" s="122" t="n"/>
      <c r="AD768" s="123">
        <f>AC768+AB768+AA768</f>
        <v/>
      </c>
      <c r="AE768" s="124">
        <f>IFERROR(AD768/X768-1,"")</f>
        <v/>
      </c>
      <c r="AF768" s="217">
        <f>IF(LOWER(T768)="ILS",12,1)*X768/VLOOKUP($T768,CPC_USDConversion_xlTbl[[Currency2]:[Units/1 USD]],2,FALSE)</f>
        <v/>
      </c>
      <c r="AG768" s="217">
        <f>IF(LOWER(T768)="ILS",12,1)*AD768/VLOOKUP($T768,CPC_USDConversion_xlTbl[[Currency2]:[Units/1 USD]],2,FALSE)</f>
        <v/>
      </c>
      <c r="AH768" s="126">
        <f>AF768/VLOOKUP($S768,'CP$'!$B$5:$D$74,2,FALSE)</f>
        <v/>
      </c>
      <c r="AI768" s="126">
        <f>AG768/VLOOKUP($S768,'CP$'!$B$5:$D$74,2,FALSE)</f>
        <v/>
      </c>
      <c r="AJ768" s="52" t="n"/>
      <c r="AK768" s="127" t="inlineStr">
        <is>
          <t>Sales Variable</t>
        </is>
      </c>
      <c r="AL768" s="218" t="n"/>
      <c r="AM768" s="129" t="n"/>
      <c r="AN768" s="121" t="n"/>
      <c r="AO768" s="130" t="n"/>
      <c r="AP768" s="131">
        <f>IFERROR(AO768/AM768,"")</f>
        <v/>
      </c>
      <c r="AQ768" s="219">
        <f>AO768*CC768</f>
        <v/>
      </c>
      <c r="AR768" s="219" t="n"/>
      <c r="AS768" s="220">
        <f>AQ768-AR768</f>
        <v/>
      </c>
      <c r="AT768" s="217">
        <f>AS768/VLOOKUP($T768,'USD Converstion'!$C$7:$D$174,2,FALSE)</f>
        <v/>
      </c>
      <c r="AU768" s="52" t="n"/>
      <c r="AV768" s="221" t="n">
        <v>43957</v>
      </c>
      <c r="AW768" s="222" t="n">
        <v>14665.76699029126</v>
      </c>
      <c r="AX768" s="222" t="n"/>
      <c r="AY768" s="223" t="n"/>
      <c r="AZ768" s="52" t="n"/>
      <c r="BA768" s="137" t="inlineStr">
        <is>
          <t>January, 2021 - Organization change from JS:E51P to JS:E41P</t>
        </is>
      </c>
      <c r="BB768" s="138" t="inlineStr">
        <is>
          <t xml:space="preserve"> </t>
        </is>
      </c>
      <c r="BC768" s="52" t="n"/>
      <c r="BD768" s="219" t="n">
        <v>2440000</v>
      </c>
      <c r="BE768" s="219" t="n">
        <v>610000</v>
      </c>
      <c r="BF768" s="219" t="n"/>
      <c r="BG768" s="120">
        <f>BF768+BE768+BD768</f>
        <v/>
      </c>
      <c r="BH768" s="217">
        <f>IF(LOWER(T768)="ILS",12,1)*BG768/VLOOKUP($T768,CPC_USDConversion_xlTbl[[Currency2]:[Units/1 USD]],2,FALSE)</f>
        <v/>
      </c>
      <c r="BI768" s="224">
        <f>BH768/VLOOKUP($S768,'CP$'!$B$5:$D$74,2,FALSE)</f>
        <v/>
      </c>
      <c r="BJ768" s="140" t="n">
        <v>2600000</v>
      </c>
      <c r="BK768" s="140" t="n">
        <v>5500000</v>
      </c>
      <c r="BL768" s="141">
        <f>IFERROR(U768/X768,"")</f>
        <v/>
      </c>
      <c r="BM768" s="141">
        <f>IFERROR(V768/X768,"")</f>
        <v/>
      </c>
      <c r="BN768" s="141">
        <f>IFERROR(W768/X768,"")</f>
        <v/>
      </c>
      <c r="BO768" s="141">
        <f>IFERROR(AA768/AD768,"")</f>
        <v/>
      </c>
      <c r="BP768" s="141">
        <f>IFERROR(AB768/AD768,"")</f>
        <v/>
      </c>
      <c r="BQ768" s="141">
        <f>IFERROR(AC768/AD768,"")</f>
        <v/>
      </c>
      <c r="BR768" s="119" t="n">
        <v>3</v>
      </c>
      <c r="BS768" s="119" t="n">
        <v>4</v>
      </c>
      <c r="BT768" s="119" t="n">
        <v>3</v>
      </c>
      <c r="BU768" s="119" t="n">
        <v>0</v>
      </c>
      <c r="BV768" s="119" t="n"/>
      <c r="BW768" s="119" t="n"/>
      <c r="BX768" s="119" t="n"/>
      <c r="BY768" s="119" t="n"/>
      <c r="BZ768" s="119" t="inlineStr">
        <is>
          <t>Employee</t>
        </is>
      </c>
      <c r="CA768" s="142" t="inlineStr">
        <is>
          <t>E41P</t>
        </is>
      </c>
      <c r="CB768" s="131" t="n">
        <v>1</v>
      </c>
      <c r="CC768" s="143">
        <f>IF(P768&gt;1,1,P768)*CB768</f>
        <v/>
      </c>
      <c r="CD768" s="143" t="n"/>
      <c r="CE768" s="222" t="n">
        <v>28732.8</v>
      </c>
      <c r="CF768" s="86" t="n"/>
      <c r="CG768" s="219" t="n">
        <v>3050200</v>
      </c>
      <c r="CH768" s="217">
        <f>IF(LOWER(T768)="ILS",12,1)*CG768/VLOOKUP($T768,CPC_USDConversion_xlTbl[[Currency2]:[Units/1 USD]],2,FALSE)</f>
        <v/>
      </c>
      <c r="CI768" s="225">
        <f>AF768</f>
        <v/>
      </c>
      <c r="CJ768" s="225">
        <f>IFERROR(CI768-CH768,"")</f>
        <v/>
      </c>
      <c r="CK768" s="140">
        <f>ROUND(AN768*CC768,-2)</f>
        <v/>
      </c>
      <c r="CL768" s="217">
        <f>CK768/VLOOKUP($T768,'USD Converstion'!$C$7:$D$174,2,FALSE)</f>
        <v/>
      </c>
      <c r="CM768" s="145">
        <f>IF(AD768&gt;X768,1,0)</f>
        <v/>
      </c>
      <c r="CN768" s="225">
        <f>IF(CM768&gt;0,AG768,0)</f>
        <v/>
      </c>
      <c r="CO768" s="225">
        <f>IF(CM768=0,0,AF768)</f>
        <v/>
      </c>
      <c r="CP768" s="146" t="n">
        <v>0</v>
      </c>
      <c r="CQ768" s="147" t="n">
        <v>0</v>
      </c>
      <c r="CR768" s="225">
        <f>AM768/VLOOKUP(T768,'USD Converstion'!$C$7:$D$174,2,FALSE)</f>
        <v/>
      </c>
      <c r="CS768" s="226">
        <f>AT768</f>
        <v/>
      </c>
      <c r="CT768" s="222" t="n">
        <v>0</v>
      </c>
      <c r="CU768" s="227" t="n">
        <v>0</v>
      </c>
      <c r="CV768" s="145">
        <f>IF(AX768&gt;0,1,0)</f>
        <v/>
      </c>
      <c r="CW768" s="145">
        <f>IF(AY768&gt;0,1,0)</f>
        <v/>
      </c>
      <c r="CX768" s="52" t="n">
        <v>0</v>
      </c>
      <c r="DM768">
        <f>IF(LOWER(T768)="ILS",12,1)*Y768/VLOOKUP($T768,CPC_USDConversion_xlTbl[[Currency2]:[Units/1 USD]],2,FALSE)</f>
        <v/>
      </c>
    </row>
    <row r="769">
      <c r="B769" s="113" t="n">
        <v>136588</v>
      </c>
      <c r="C769" s="113" t="n">
        <v>98528</v>
      </c>
      <c r="D769" s="113" t="n">
        <v>55721</v>
      </c>
      <c r="E769" s="114" t="inlineStr">
        <is>
          <t>Andre Tobers</t>
        </is>
      </c>
      <c r="F769" s="152" t="inlineStr">
        <is>
          <t>Security Engineer</t>
        </is>
      </c>
      <c r="G769" s="113" t="inlineStr">
        <is>
          <t>Security Engineering, CER</t>
        </is>
      </c>
      <c r="H769" s="113" t="inlineStr">
        <is>
          <t>Christine Schoenig</t>
        </is>
      </c>
      <c r="I769" s="113" t="inlineStr">
        <is>
          <t>Peter Sandkuijl</t>
        </is>
      </c>
      <c r="J769" s="114" t="inlineStr">
        <is>
          <t>Bruno Darmon</t>
        </is>
      </c>
      <c r="K769" s="114" t="inlineStr">
        <is>
          <t>Bruno Darmon</t>
        </is>
      </c>
      <c r="L769" s="113" t="inlineStr">
        <is>
          <t>EMEA Sales</t>
        </is>
      </c>
      <c r="M769" s="115" t="n">
        <v>1</v>
      </c>
      <c r="N769" s="151">
        <f>LEFT(CA769,3)</f>
        <v/>
      </c>
      <c r="O769" s="216" t="n">
        <v>43617</v>
      </c>
      <c r="P769" s="118">
        <f>($D$5-O769)/365</f>
        <v/>
      </c>
      <c r="Q769" s="119">
        <f>Q769</f>
        <v/>
      </c>
      <c r="R769" s="52" t="n"/>
      <c r="S769" s="120" t="inlineStr">
        <is>
          <t>Germany</t>
        </is>
      </c>
      <c r="T769" s="120" t="inlineStr">
        <is>
          <t>EUR</t>
        </is>
      </c>
      <c r="U769" s="120" t="n">
        <v>107500</v>
      </c>
      <c r="V769" s="120" t="n">
        <v>17663.63636363636</v>
      </c>
      <c r="W769" s="120" t="n"/>
      <c r="X769" s="120">
        <f>W769+V769+U769</f>
        <v/>
      </c>
      <c r="Y769" s="121" t="n"/>
      <c r="Z769" s="121" t="n"/>
      <c r="AA769" s="122" t="n">
        <v>85000</v>
      </c>
      <c r="AB769" s="122" t="n">
        <v>25000</v>
      </c>
      <c r="AC769" s="122" t="n"/>
      <c r="AD769" s="123">
        <f>AC769+AB769+AA769</f>
        <v/>
      </c>
      <c r="AE769" s="124">
        <f>IFERROR(AD769/X769-1,"")</f>
        <v/>
      </c>
      <c r="AF769" s="217">
        <f>IF(LOWER(T769)="ILS",12,1)*X769/VLOOKUP($T769,CPC_USDConversion_xlTbl[[Currency2]:[Units/1 USD]],2,FALSE)</f>
        <v/>
      </c>
      <c r="AG769" s="217">
        <f>IF(LOWER(T769)="ILS",12,1)*AD769/VLOOKUP($T769,CPC_USDConversion_xlTbl[[Currency2]:[Units/1 USD]],2,FALSE)</f>
        <v/>
      </c>
      <c r="AH769" s="126">
        <f>AF769/VLOOKUP($S769,'CP$'!$B$5:$D$74,2,FALSE)</f>
        <v/>
      </c>
      <c r="AI769" s="126">
        <f>AG769/VLOOKUP($S769,'CP$'!$B$5:$D$74,2,FALSE)</f>
        <v/>
      </c>
      <c r="AJ769" s="52" t="n"/>
      <c r="AK769" s="127" t="inlineStr">
        <is>
          <t>Sales Variable</t>
        </is>
      </c>
      <c r="AL769" s="218" t="n"/>
      <c r="AM769" s="129" t="n"/>
      <c r="AN769" s="121" t="n"/>
      <c r="AO769" s="130" t="n"/>
      <c r="AP769" s="131">
        <f>IFERROR(AO769/AM769,"")</f>
        <v/>
      </c>
      <c r="AQ769" s="219">
        <f>AO769*CC769</f>
        <v/>
      </c>
      <c r="AR769" s="219" t="n"/>
      <c r="AS769" s="220">
        <f>AQ769-AR769</f>
        <v/>
      </c>
      <c r="AT769" s="217">
        <f>AS769/VLOOKUP($T769,'USD Converstion'!$C$7:$D$174,2,FALSE)</f>
        <v/>
      </c>
      <c r="AU769" s="52" t="n"/>
      <c r="AV769" s="221" t="n">
        <v>43664</v>
      </c>
      <c r="AW769" s="222" t="n">
        <v>19607.34951456311</v>
      </c>
      <c r="AX769" s="222" t="n"/>
      <c r="AY769" s="223" t="n">
        <v>20000</v>
      </c>
      <c r="AZ769" s="52" t="n"/>
      <c r="BA769" s="137" t="inlineStr">
        <is>
          <t>May, 2021: RSU grant of $20000 || April, 2021: OTE change from 97500 to 110000</t>
        </is>
      </c>
      <c r="BB769" s="138" t="inlineStr">
        <is>
          <t xml:space="preserve"> </t>
        </is>
      </c>
      <c r="BC769" s="52" t="n"/>
      <c r="BD769" s="219" t="n">
        <v>76000</v>
      </c>
      <c r="BE769" s="219" t="n">
        <v>19000</v>
      </c>
      <c r="BF769" s="219" t="n"/>
      <c r="BG769" s="120">
        <f>BF769+BE769+BD769</f>
        <v/>
      </c>
      <c r="BH769" s="217">
        <f>IF(LOWER(T769)="ILS",12,1)*BG769/VLOOKUP($T769,CPC_USDConversion_xlTbl[[Currency2]:[Units/1 USD]],2,FALSE)</f>
        <v/>
      </c>
      <c r="BI769" s="224">
        <f>BH769/VLOOKUP($S769,'CP$'!$B$5:$D$74,2,FALSE)</f>
        <v/>
      </c>
      <c r="BJ769" s="140" t="n">
        <v>70000</v>
      </c>
      <c r="BK769" s="140" t="n">
        <v>115000</v>
      </c>
      <c r="BL769" s="141">
        <f>IFERROR(U769/X769,"")</f>
        <v/>
      </c>
      <c r="BM769" s="141">
        <f>IFERROR(V769/X769,"")</f>
        <v/>
      </c>
      <c r="BN769" s="141">
        <f>IFERROR(W769/X769,"")</f>
        <v/>
      </c>
      <c r="BO769" s="141">
        <f>IFERROR(AA769/AD769,"")</f>
        <v/>
      </c>
      <c r="BP769" s="141">
        <f>IFERROR(AB769/AD769,"")</f>
        <v/>
      </c>
      <c r="BQ769" s="141">
        <f>IFERROR(AC769/AD769,"")</f>
        <v/>
      </c>
      <c r="BR769" s="119" t="n"/>
      <c r="BS769" s="119" t="n">
        <v>3</v>
      </c>
      <c r="BT769" s="119" t="n"/>
      <c r="BU769" s="119" t="n">
        <v>0</v>
      </c>
      <c r="BV769" s="119" t="n"/>
      <c r="BW769" s="119" t="n"/>
      <c r="BX769" s="119" t="n"/>
      <c r="BY769" s="119" t="n"/>
      <c r="BZ769" s="119" t="inlineStr">
        <is>
          <t>Employee</t>
        </is>
      </c>
      <c r="CA769" s="142" t="inlineStr">
        <is>
          <t>E51P</t>
        </is>
      </c>
      <c r="CB769" s="131" t="n">
        <v>1</v>
      </c>
      <c r="CC769" s="143">
        <f>IF(P769&gt;1,1,P769)*CB769</f>
        <v/>
      </c>
      <c r="CD769" s="143" t="n"/>
      <c r="CE769" s="222" t="n">
        <v>15324.16</v>
      </c>
      <c r="CF769" s="86" t="n"/>
      <c r="CG769" s="219" t="n">
        <v>95321.95121951221</v>
      </c>
      <c r="CH769" s="217">
        <f>IF(LOWER(T769)="ILS",12,1)*CG769/VLOOKUP($T769,CPC_USDConversion_xlTbl[[Currency2]:[Units/1 USD]],2,FALSE)</f>
        <v/>
      </c>
      <c r="CI769" s="225">
        <f>AF769</f>
        <v/>
      </c>
      <c r="CJ769" s="225">
        <f>IFERROR(CI769-CH769,"")</f>
        <v/>
      </c>
      <c r="CK769" s="140">
        <f>ROUND(AN769*CC769,-2)</f>
        <v/>
      </c>
      <c r="CL769" s="217">
        <f>CK769/VLOOKUP($T769,'USD Converstion'!$C$7:$D$174,2,FALSE)</f>
        <v/>
      </c>
      <c r="CM769" s="145">
        <f>IF(AD769&gt;X769,1,0)</f>
        <v/>
      </c>
      <c r="CN769" s="225">
        <f>IF(CM769&gt;0,AG769,0)</f>
        <v/>
      </c>
      <c r="CO769" s="225">
        <f>IF(CM769=0,0,AF769)</f>
        <v/>
      </c>
      <c r="CP769" s="146" t="n">
        <v>0</v>
      </c>
      <c r="CQ769" s="147" t="n">
        <v>0</v>
      </c>
      <c r="CR769" s="225">
        <f>AM769/VLOOKUP(T769,'USD Converstion'!$C$7:$D$174,2,FALSE)</f>
        <v/>
      </c>
      <c r="CS769" s="226">
        <f>AT769</f>
        <v/>
      </c>
      <c r="CT769" s="222" t="n">
        <v>0</v>
      </c>
      <c r="CU769" s="227" t="n">
        <v>0</v>
      </c>
      <c r="CV769" s="145">
        <f>IF(AX769&gt;0,1,0)</f>
        <v/>
      </c>
      <c r="CW769" s="145">
        <f>IF(AY769&gt;0,1,0)</f>
        <v/>
      </c>
      <c r="CX769" s="52" t="n">
        <v>1</v>
      </c>
      <c r="DM769">
        <f>IF(LOWER(T769)="ILS",12,1)*Y769/VLOOKUP($T769,CPC_USDConversion_xlTbl[[Currency2]:[Units/1 USD]],2,FALSE)</f>
        <v/>
      </c>
    </row>
    <row r="770">
      <c r="B770" s="113" t="n">
        <v>112995</v>
      </c>
      <c r="C770" s="113" t="n">
        <v>119928</v>
      </c>
      <c r="D770" s="113" t="n"/>
      <c r="E770" s="114" t="inlineStr">
        <is>
          <t>Andreas Maar</t>
        </is>
      </c>
      <c r="F770" s="152" t="inlineStr">
        <is>
          <t>Security Engineer</t>
        </is>
      </c>
      <c r="G770" s="113" t="inlineStr">
        <is>
          <t>Security Engineering, CER</t>
        </is>
      </c>
      <c r="H770" s="113" t="inlineStr">
        <is>
          <t>Christine Schoenig</t>
        </is>
      </c>
      <c r="I770" s="113" t="inlineStr">
        <is>
          <t>Peter Sandkuijl</t>
        </is>
      </c>
      <c r="J770" s="114" t="inlineStr">
        <is>
          <t>Bruno Darmon</t>
        </is>
      </c>
      <c r="K770" s="114" t="inlineStr">
        <is>
          <t>Bruno Darmon</t>
        </is>
      </c>
      <c r="L770" s="113" t="inlineStr">
        <is>
          <t>EMEA Sales</t>
        </is>
      </c>
      <c r="M770" s="115" t="n">
        <v>1</v>
      </c>
      <c r="N770" s="151">
        <f>LEFT(CA770,3)</f>
        <v/>
      </c>
      <c r="O770" s="216" t="n">
        <v>41579</v>
      </c>
      <c r="P770" s="118">
        <f>($D$5-O770)/365</f>
        <v/>
      </c>
      <c r="Q770" s="119">
        <f>Q770</f>
        <v/>
      </c>
      <c r="R770" s="52" t="n"/>
      <c r="S770" s="120" t="inlineStr">
        <is>
          <t>Germany</t>
        </is>
      </c>
      <c r="T770" s="120" t="inlineStr">
        <is>
          <t>EUR</t>
        </is>
      </c>
      <c r="U770" s="120" t="n">
        <v>110500</v>
      </c>
      <c r="V770" s="120" t="n">
        <v>18209.09090909091</v>
      </c>
      <c r="W770" s="120" t="n"/>
      <c r="X770" s="120">
        <f>W770+V770+U770</f>
        <v/>
      </c>
      <c r="Y770" s="121" t="n"/>
      <c r="Z770" s="121" t="n"/>
      <c r="AA770" s="122" t="n"/>
      <c r="AB770" s="122" t="n"/>
      <c r="AC770" s="122" t="n"/>
      <c r="AD770" s="123">
        <f>AC770+AB770+AA770</f>
        <v/>
      </c>
      <c r="AE770" s="124">
        <f>IFERROR(AD770/X770-1,"")</f>
        <v/>
      </c>
      <c r="AF770" s="217">
        <f>IF(LOWER(T770)="ILS",12,1)*X770/VLOOKUP($T770,CPC_USDConversion_xlTbl[[Currency2]:[Units/1 USD]],2,FALSE)</f>
        <v/>
      </c>
      <c r="AG770" s="217">
        <f>IF(LOWER(T770)="ILS",12,1)*AD770/VLOOKUP($T770,CPC_USDConversion_xlTbl[[Currency2]:[Units/1 USD]],2,FALSE)</f>
        <v/>
      </c>
      <c r="AH770" s="126">
        <f>AF770/VLOOKUP($S770,'CP$'!$B$5:$D$74,2,FALSE)</f>
        <v/>
      </c>
      <c r="AI770" s="126">
        <f>AG770/VLOOKUP($S770,'CP$'!$B$5:$D$74,2,FALSE)</f>
        <v/>
      </c>
      <c r="AJ770" s="52" t="n"/>
      <c r="AK770" s="127" t="inlineStr">
        <is>
          <t>Sales Variable</t>
        </is>
      </c>
      <c r="AL770" s="218" t="n"/>
      <c r="AM770" s="129" t="n"/>
      <c r="AN770" s="121" t="n"/>
      <c r="AO770" s="130" t="n"/>
      <c r="AP770" s="131">
        <f>IFERROR(AO770/AM770,"")</f>
        <v/>
      </c>
      <c r="AQ770" s="219">
        <f>AO770*CC770</f>
        <v/>
      </c>
      <c r="AR770" s="219" t="n"/>
      <c r="AS770" s="220">
        <f>AQ770-AR770</f>
        <v/>
      </c>
      <c r="AT770" s="217">
        <f>AS770/VLOOKUP($T770,'USD Converstion'!$C$7:$D$174,2,FALSE)</f>
        <v/>
      </c>
      <c r="AU770" s="52" t="n"/>
      <c r="AV770" s="221" t="n">
        <v>43615</v>
      </c>
      <c r="AW770" s="222" t="n">
        <v>9820.631067961165</v>
      </c>
      <c r="AX770" s="222" t="n"/>
      <c r="AY770" s="223" t="n"/>
      <c r="AZ770" s="52" t="n"/>
      <c r="BA770" s="137" t="inlineStr">
        <is>
          <t>November, 2020 - Compensation change to One-Time Bonus: 1832</t>
        </is>
      </c>
      <c r="BB770" s="138" t="inlineStr">
        <is>
          <t xml:space="preserve"> </t>
        </is>
      </c>
      <c r="BC770" s="52" t="n"/>
      <c r="BD770" s="219" t="n">
        <v>78200</v>
      </c>
      <c r="BE770" s="219" t="n">
        <v>19600</v>
      </c>
      <c r="BF770" s="219" t="n"/>
      <c r="BG770" s="120">
        <f>BF770+BE770+BD770</f>
        <v/>
      </c>
      <c r="BH770" s="217">
        <f>IF(LOWER(T770)="ILS",12,1)*BG770/VLOOKUP($T770,CPC_USDConversion_xlTbl[[Currency2]:[Units/1 USD]],2,FALSE)</f>
        <v/>
      </c>
      <c r="BI770" s="224">
        <f>BH770/VLOOKUP($S770,'CP$'!$B$5:$D$74,2,FALSE)</f>
        <v/>
      </c>
      <c r="BJ770" s="140" t="n">
        <v>90000</v>
      </c>
      <c r="BK770" s="140" t="n">
        <v>135000</v>
      </c>
      <c r="BL770" s="141">
        <f>IFERROR(U770/X770,"")</f>
        <v/>
      </c>
      <c r="BM770" s="141">
        <f>IFERROR(V770/X770,"")</f>
        <v/>
      </c>
      <c r="BN770" s="141">
        <f>IFERROR(W770/X770,"")</f>
        <v/>
      </c>
      <c r="BO770" s="141">
        <f>IFERROR(AA770/AD770,"")</f>
        <v/>
      </c>
      <c r="BP770" s="141">
        <f>IFERROR(AB770/AD770,"")</f>
        <v/>
      </c>
      <c r="BQ770" s="141">
        <f>IFERROR(AC770/AD770,"")</f>
        <v/>
      </c>
      <c r="BR770" s="119" t="n">
        <v>3</v>
      </c>
      <c r="BS770" s="119" t="n">
        <v>3</v>
      </c>
      <c r="BT770" s="119" t="n"/>
      <c r="BU770" s="119" t="n">
        <v>0</v>
      </c>
      <c r="BV770" s="119" t="n"/>
      <c r="BW770" s="119" t="n"/>
      <c r="BX770" s="119" t="n"/>
      <c r="BY770" s="119" t="n"/>
      <c r="BZ770" s="119" t="inlineStr">
        <is>
          <t>Employee</t>
        </is>
      </c>
      <c r="CA770" s="142" t="inlineStr">
        <is>
          <t>E41P</t>
        </is>
      </c>
      <c r="CB770" s="131" t="n">
        <v>1</v>
      </c>
      <c r="CC770" s="143">
        <f>IF(P770&gt;1,1,P770)*CB770</f>
        <v/>
      </c>
      <c r="CD770" s="143" t="n"/>
      <c r="CE770" s="222" t="n">
        <v>7901.52</v>
      </c>
      <c r="CF770" s="86" t="n"/>
      <c r="CG770" s="219" t="n">
        <v>98248.78048780489</v>
      </c>
      <c r="CH770" s="217">
        <f>IF(LOWER(T770)="ILS",12,1)*CG770/VLOOKUP($T770,CPC_USDConversion_xlTbl[[Currency2]:[Units/1 USD]],2,FALSE)</f>
        <v/>
      </c>
      <c r="CI770" s="225">
        <f>AF770</f>
        <v/>
      </c>
      <c r="CJ770" s="225">
        <f>IFERROR(CI770-CH770,"")</f>
        <v/>
      </c>
      <c r="CK770" s="140">
        <f>ROUND(AN770*CC770,-2)</f>
        <v/>
      </c>
      <c r="CL770" s="217">
        <f>CK770/VLOOKUP($T770,'USD Converstion'!$C$7:$D$174,2,FALSE)</f>
        <v/>
      </c>
      <c r="CM770" s="145">
        <f>IF(AD770&gt;X770,1,0)</f>
        <v/>
      </c>
      <c r="CN770" s="225">
        <f>IF(CM770&gt;0,AG770,0)</f>
        <v/>
      </c>
      <c r="CO770" s="225">
        <f>IF(CM770=0,0,AF770)</f>
        <v/>
      </c>
      <c r="CP770" s="146" t="n">
        <v>0</v>
      </c>
      <c r="CQ770" s="147" t="n">
        <v>0</v>
      </c>
      <c r="CR770" s="225">
        <f>AM770/VLOOKUP(T770,'USD Converstion'!$C$7:$D$174,2,FALSE)</f>
        <v/>
      </c>
      <c r="CS770" s="226">
        <f>AT770</f>
        <v/>
      </c>
      <c r="CT770" s="222" t="n">
        <v>0</v>
      </c>
      <c r="CU770" s="227" t="n">
        <v>0</v>
      </c>
      <c r="CV770" s="145">
        <f>IF(AX770&gt;0,1,0)</f>
        <v/>
      </c>
      <c r="CW770" s="145">
        <f>IF(AY770&gt;0,1,0)</f>
        <v/>
      </c>
      <c r="CX770" s="52" t="n">
        <v>0</v>
      </c>
      <c r="DM770">
        <f>IF(LOWER(T770)="ILS",12,1)*Y770/VLOOKUP($T770,CPC_USDConversion_xlTbl[[Currency2]:[Units/1 USD]],2,FALSE)</f>
        <v/>
      </c>
    </row>
    <row r="771">
      <c r="B771" s="113" t="n">
        <v>105144</v>
      </c>
      <c r="C771" s="113" t="n">
        <v>92963</v>
      </c>
      <c r="D771" s="113" t="n"/>
      <c r="E771" s="114" t="inlineStr">
        <is>
          <t>Andrew McGuigan</t>
        </is>
      </c>
      <c r="F771" s="152" t="inlineStr">
        <is>
          <t>SE Manager, Global &amp; Strategic Accounts</t>
        </is>
      </c>
      <c r="G771" s="113" t="inlineStr">
        <is>
          <t>Security Engineering, UK &amp; I</t>
        </is>
      </c>
      <c r="H771" s="113" t="inlineStr">
        <is>
          <t>Ian Porteous</t>
        </is>
      </c>
      <c r="I771" s="113" t="inlineStr">
        <is>
          <t>Peter Sandkuijl</t>
        </is>
      </c>
      <c r="J771" s="114" t="inlineStr">
        <is>
          <t>Bruno Darmon</t>
        </is>
      </c>
      <c r="K771" s="114" t="inlineStr">
        <is>
          <t>Bruno Darmon</t>
        </is>
      </c>
      <c r="L771" s="113" t="inlineStr">
        <is>
          <t>EMEA Sales</t>
        </is>
      </c>
      <c r="M771" s="115" t="n">
        <v>1</v>
      </c>
      <c r="N771" s="151">
        <f>LEFT(CA771,3)</f>
        <v/>
      </c>
      <c r="O771" s="216" t="n">
        <v>39904</v>
      </c>
      <c r="P771" s="118">
        <f>($D$5-O771)/365</f>
        <v/>
      </c>
      <c r="Q771" s="119">
        <f>Q771</f>
        <v/>
      </c>
      <c r="R771" s="52" t="n"/>
      <c r="S771" s="120" t="inlineStr">
        <is>
          <t>Great Britain</t>
        </is>
      </c>
      <c r="T771" s="120" t="inlineStr">
        <is>
          <t>GBP</t>
        </is>
      </c>
      <c r="U771" s="120" t="n">
        <v>137500</v>
      </c>
      <c r="V771" s="120" t="n">
        <v>23572.72727272727</v>
      </c>
      <c r="W771" s="120" t="n"/>
      <c r="X771" s="120">
        <f>W771+V771+U771</f>
        <v/>
      </c>
      <c r="Y771" s="121" t="n"/>
      <c r="Z771" s="121" t="n"/>
      <c r="AA771" s="122" t="n">
        <v>997</v>
      </c>
      <c r="AB771" s="122" t="n">
        <v>0.2194291852936718</v>
      </c>
      <c r="AC771" s="122" t="n"/>
      <c r="AD771" s="123">
        <f>AC771+AB771+AA771</f>
        <v/>
      </c>
      <c r="AE771" s="124">
        <f>IFERROR(AD771/X771-1,"")</f>
        <v/>
      </c>
      <c r="AF771" s="217">
        <f>IF(LOWER(T771)="ILS",12,1)*X771/VLOOKUP($T771,CPC_USDConversion_xlTbl[[Currency2]:[Units/1 USD]],2,FALSE)</f>
        <v/>
      </c>
      <c r="AG771" s="217">
        <f>IF(LOWER(T771)="ILS",12,1)*AD771/VLOOKUP($T771,CPC_USDConversion_xlTbl[[Currency2]:[Units/1 USD]],2,FALSE)</f>
        <v/>
      </c>
      <c r="AH771" s="126">
        <f>AF771/VLOOKUP($S771,'CP$'!$B$5:$D$74,2,FALSE)</f>
        <v/>
      </c>
      <c r="AI771" s="126">
        <f>AG771/VLOOKUP($S771,'CP$'!$B$5:$D$74,2,FALSE)</f>
        <v/>
      </c>
      <c r="AJ771" s="52" t="n"/>
      <c r="AK771" s="127" t="inlineStr">
        <is>
          <t>Sales Variable</t>
        </is>
      </c>
      <c r="AL771" s="218" t="n"/>
      <c r="AM771" s="129" t="n"/>
      <c r="AN771" s="121" t="n"/>
      <c r="AO771" s="130" t="n"/>
      <c r="AP771" s="131">
        <f>IFERROR(AO771/AM771,"")</f>
        <v/>
      </c>
      <c r="AQ771" s="219">
        <f>AO771*CC771</f>
        <v/>
      </c>
      <c r="AR771" s="219" t="n"/>
      <c r="AS771" s="220">
        <f>AQ771-AR771</f>
        <v/>
      </c>
      <c r="AT771" s="217">
        <f>AS771/VLOOKUP($T771,'USD Converstion'!$C$7:$D$174,2,FALSE)</f>
        <v/>
      </c>
      <c r="AU771" s="52" t="n"/>
      <c r="AV771" s="221" t="n">
        <v>43957</v>
      </c>
      <c r="AW771" s="222" t="n">
        <v>19589.26213592233</v>
      </c>
      <c r="AX771" s="222" t="n"/>
      <c r="AY771" s="223" t="n"/>
      <c r="AZ771" s="52" t="n"/>
      <c r="BA771" s="137" t="n"/>
      <c r="BB771" s="138" t="inlineStr">
        <is>
          <t xml:space="preserve"> </t>
        </is>
      </c>
      <c r="BC771" s="52" t="n"/>
      <c r="BD771" s="219" t="n">
        <v>100000</v>
      </c>
      <c r="BE771" s="219" t="n">
        <v>25000</v>
      </c>
      <c r="BF771" s="219" t="n"/>
      <c r="BG771" s="120">
        <f>BF771+BE771+BD771</f>
        <v/>
      </c>
      <c r="BH771" s="217">
        <f>IF(LOWER(T771)="ILS",12,1)*BG771/VLOOKUP($T771,CPC_USDConversion_xlTbl[[Currency2]:[Units/1 USD]],2,FALSE)</f>
        <v/>
      </c>
      <c r="BI771" s="224">
        <f>BH771/VLOOKUP($S771,'CP$'!$B$5:$D$74,2,FALSE)</f>
        <v/>
      </c>
      <c r="BJ771" s="140" t="n">
        <v>80000</v>
      </c>
      <c r="BK771" s="140" t="n">
        <v>130000</v>
      </c>
      <c r="BL771" s="141">
        <f>IFERROR(U771/X771,"")</f>
        <v/>
      </c>
      <c r="BM771" s="141">
        <f>IFERROR(V771/X771,"")</f>
        <v/>
      </c>
      <c r="BN771" s="141">
        <f>IFERROR(W771/X771,"")</f>
        <v/>
      </c>
      <c r="BO771" s="141">
        <f>IFERROR(AA771/AD771,"")</f>
        <v/>
      </c>
      <c r="BP771" s="141">
        <f>IFERROR(AB771/AD771,"")</f>
        <v/>
      </c>
      <c r="BQ771" s="141">
        <f>IFERROR(AC771/AD771,"")</f>
        <v/>
      </c>
      <c r="BR771" s="119" t="n">
        <v>4</v>
      </c>
      <c r="BS771" s="119" t="n">
        <v>5</v>
      </c>
      <c r="BT771" s="119" t="n">
        <v>3</v>
      </c>
      <c r="BU771" s="119" t="n">
        <v>0</v>
      </c>
      <c r="BV771" s="119" t="n"/>
      <c r="BW771" s="119" t="n"/>
      <c r="BX771" s="119" t="n"/>
      <c r="BY771" s="119" t="n"/>
      <c r="BZ771" s="119" t="inlineStr">
        <is>
          <t>Employee</t>
        </is>
      </c>
      <c r="CA771" s="142" t="inlineStr">
        <is>
          <t>E41M</t>
        </is>
      </c>
      <c r="CB771" s="131" t="n">
        <v>1</v>
      </c>
      <c r="CC771" s="143">
        <f>IF(P771&gt;1,1,P771)*CB771</f>
        <v/>
      </c>
      <c r="CD771" s="143" t="n"/>
      <c r="CE771" s="222" t="n">
        <v>58662.8</v>
      </c>
      <c r="CF771" s="86" t="n"/>
      <c r="CG771" s="219" t="n">
        <v>125078.0487804878</v>
      </c>
      <c r="CH771" s="217">
        <f>IF(LOWER(T771)="ILS",12,1)*CG771/VLOOKUP($T771,CPC_USDConversion_xlTbl[[Currency2]:[Units/1 USD]],2,FALSE)</f>
        <v/>
      </c>
      <c r="CI771" s="225">
        <f>AF771</f>
        <v/>
      </c>
      <c r="CJ771" s="225">
        <f>IFERROR(CI771-CH771,"")</f>
        <v/>
      </c>
      <c r="CK771" s="140">
        <f>ROUND(AN771*CC771,-2)</f>
        <v/>
      </c>
      <c r="CL771" s="217">
        <f>CK771/VLOOKUP($T771,'USD Converstion'!$C$7:$D$174,2,FALSE)</f>
        <v/>
      </c>
      <c r="CM771" s="145">
        <f>IF(AD771&gt;X771,1,0)</f>
        <v/>
      </c>
      <c r="CN771" s="225">
        <f>IF(CM771&gt;0,AG771,0)</f>
        <v/>
      </c>
      <c r="CO771" s="225">
        <f>IF(CM771=0,0,AF771)</f>
        <v/>
      </c>
      <c r="CP771" s="146" t="n">
        <v>0</v>
      </c>
      <c r="CQ771" s="147" t="n">
        <v>0</v>
      </c>
      <c r="CR771" s="225">
        <f>AM771/VLOOKUP(T771,'USD Converstion'!$C$7:$D$174,2,FALSE)</f>
        <v/>
      </c>
      <c r="CS771" s="226">
        <f>AT771</f>
        <v/>
      </c>
      <c r="CT771" s="222" t="n">
        <v>0</v>
      </c>
      <c r="CU771" s="227" t="n">
        <v>0</v>
      </c>
      <c r="CV771" s="145">
        <f>IF(AX771&gt;0,1,0)</f>
        <v/>
      </c>
      <c r="CW771" s="145">
        <f>IF(AY771&gt;0,1,0)</f>
        <v/>
      </c>
      <c r="CX771" s="52" t="n">
        <v>0</v>
      </c>
      <c r="DM771">
        <f>IF(LOWER(T771)="ILS",12,1)*Y771/VLOOKUP($T771,CPC_USDConversion_xlTbl[[Currency2]:[Units/1 USD]],2,FALSE)</f>
        <v/>
      </c>
    </row>
    <row r="772">
      <c r="B772" s="113" t="n">
        <v>124078</v>
      </c>
      <c r="C772" s="113" t="n">
        <v>96907</v>
      </c>
      <c r="D772" s="113" t="n">
        <v>78726</v>
      </c>
      <c r="E772" s="114" t="inlineStr">
        <is>
          <t>Andrey Chernyakov</t>
        </is>
      </c>
      <c r="F772" s="152" t="inlineStr">
        <is>
          <t>Security Engineer</t>
        </is>
      </c>
      <c r="G772" s="113" t="inlineStr">
        <is>
          <t>EMEA SE</t>
        </is>
      </c>
      <c r="H772" s="113" t="inlineStr">
        <is>
          <t>Peter Sandkuijl</t>
        </is>
      </c>
      <c r="I772" s="113" t="inlineStr">
        <is>
          <t>Peter Sandkuijl</t>
        </is>
      </c>
      <c r="J772" s="114" t="inlineStr">
        <is>
          <t>Bruno Darmon</t>
        </is>
      </c>
      <c r="K772" s="114" t="inlineStr">
        <is>
          <t>Bruno Darmon</t>
        </is>
      </c>
      <c r="L772" s="113" t="inlineStr">
        <is>
          <t>EMEA Sales</t>
        </is>
      </c>
      <c r="M772" s="115" t="n">
        <v>1</v>
      </c>
      <c r="N772" s="151">
        <f>LEFT(CA772,3)</f>
        <v/>
      </c>
      <c r="O772" s="216" t="n">
        <v>43724</v>
      </c>
      <c r="P772" s="118">
        <f>($D$5-O772)/365</f>
        <v/>
      </c>
      <c r="Q772" s="119">
        <f>Q772</f>
        <v/>
      </c>
      <c r="R772" s="52" t="n"/>
      <c r="S772" s="120" t="inlineStr">
        <is>
          <t>Russian Federation</t>
        </is>
      </c>
      <c r="T772" s="120" t="inlineStr">
        <is>
          <t>RUB</t>
        </is>
      </c>
      <c r="U772" s="120" t="n">
        <v>3309500</v>
      </c>
      <c r="V772" s="120" t="n">
        <v>600300</v>
      </c>
      <c r="W772" s="120" t="n"/>
      <c r="X772" s="120">
        <f>W772+V772+U772</f>
        <v/>
      </c>
      <c r="Y772" s="121" t="n"/>
      <c r="Z772" s="121" t="n"/>
      <c r="AA772" s="122" t="n"/>
      <c r="AB772" s="122" t="n"/>
      <c r="AC772" s="122" t="n"/>
      <c r="AD772" s="123">
        <f>AC772+AB772+AA772</f>
        <v/>
      </c>
      <c r="AE772" s="124">
        <f>IFERROR(AD772/X772-1,"")</f>
        <v/>
      </c>
      <c r="AF772" s="217">
        <f>IF(LOWER(T772)="ILS",12,1)*X772/VLOOKUP($T772,CPC_USDConversion_xlTbl[[Currency2]:[Units/1 USD]],2,FALSE)</f>
        <v/>
      </c>
      <c r="AG772" s="217">
        <f>IF(LOWER(T772)="ILS",12,1)*AD772/VLOOKUP($T772,CPC_USDConversion_xlTbl[[Currency2]:[Units/1 USD]],2,FALSE)</f>
        <v/>
      </c>
      <c r="AH772" s="126">
        <f>AF772/VLOOKUP($S772,'CP$'!$B$5:$D$74,2,FALSE)</f>
        <v/>
      </c>
      <c r="AI772" s="126">
        <f>AG772/VLOOKUP($S772,'CP$'!$B$5:$D$74,2,FALSE)</f>
        <v/>
      </c>
      <c r="AJ772" s="52" t="n"/>
      <c r="AK772" s="127" t="inlineStr">
        <is>
          <t>Sales Variable</t>
        </is>
      </c>
      <c r="AL772" s="218" t="n"/>
      <c r="AM772" s="129" t="n"/>
      <c r="AN772" s="121" t="n"/>
      <c r="AO772" s="130" t="n"/>
      <c r="AP772" s="131">
        <f>IFERROR(AO772/AM772,"")</f>
        <v/>
      </c>
      <c r="AQ772" s="219">
        <f>AO772*CC772</f>
        <v/>
      </c>
      <c r="AR772" s="219" t="n"/>
      <c r="AS772" s="220">
        <f>AQ772-AR772</f>
        <v/>
      </c>
      <c r="AT772" s="217">
        <f>AS772/VLOOKUP($T772,'USD Converstion'!$C$7:$D$174,2,FALSE)</f>
        <v/>
      </c>
      <c r="AU772" s="52" t="n"/>
      <c r="AV772" s="221" t="n"/>
      <c r="AW772" s="222" t="n"/>
      <c r="AX772" s="222" t="n"/>
      <c r="AY772" s="223" t="n"/>
      <c r="AZ772" s="52" t="n"/>
      <c r="BA772" s="137" t="n"/>
      <c r="BB772" s="138" t="inlineStr">
        <is>
          <t xml:space="preserve"> </t>
        </is>
      </c>
      <c r="BC772" s="52" t="n"/>
      <c r="BD772" s="219" t="n">
        <v>2560000</v>
      </c>
      <c r="BE772" s="219" t="n">
        <v>640000</v>
      </c>
      <c r="BF772" s="219" t="n"/>
      <c r="BG772" s="120">
        <f>BF772+BE772+BD772</f>
        <v/>
      </c>
      <c r="BH772" s="217">
        <f>IF(LOWER(T772)="ILS",12,1)*BG772/VLOOKUP($T772,CPC_USDConversion_xlTbl[[Currency2]:[Units/1 USD]],2,FALSE)</f>
        <v/>
      </c>
      <c r="BI772" s="224">
        <f>BH772/VLOOKUP($S772,'CP$'!$B$5:$D$74,2,FALSE)</f>
        <v/>
      </c>
      <c r="BJ772" s="140" t="n">
        <v>2000000</v>
      </c>
      <c r="BK772" s="140" t="n">
        <v>3500000</v>
      </c>
      <c r="BL772" s="141">
        <f>IFERROR(U772/X772,"")</f>
        <v/>
      </c>
      <c r="BM772" s="141">
        <f>IFERROR(V772/X772,"")</f>
        <v/>
      </c>
      <c r="BN772" s="141">
        <f>IFERROR(W772/X772,"")</f>
        <v/>
      </c>
      <c r="BO772" s="141">
        <f>IFERROR(AA772/AD772,"")</f>
        <v/>
      </c>
      <c r="BP772" s="141">
        <f>IFERROR(AB772/AD772,"")</f>
        <v/>
      </c>
      <c r="BQ772" s="141">
        <f>IFERROR(AC772/AD772,"")</f>
        <v/>
      </c>
      <c r="BR772" s="119" t="n"/>
      <c r="BS772" s="119" t="n">
        <v>3</v>
      </c>
      <c r="BT772" s="119" t="n">
        <v>3</v>
      </c>
      <c r="BU772" s="119" t="n">
        <v>0</v>
      </c>
      <c r="BV772" s="119" t="n"/>
      <c r="BW772" s="119" t="n"/>
      <c r="BX772" s="119" t="n"/>
      <c r="BY772" s="119" t="n"/>
      <c r="BZ772" s="119" t="inlineStr">
        <is>
          <t>Employee</t>
        </is>
      </c>
      <c r="CA772" s="142" t="inlineStr">
        <is>
          <t>E51P</t>
        </is>
      </c>
      <c r="CB772" s="131" t="n">
        <v>1</v>
      </c>
      <c r="CC772" s="143">
        <f>IF(P772&gt;1,1,P772)*CB772</f>
        <v/>
      </c>
      <c r="CD772" s="143" t="n"/>
      <c r="CE772" s="222" t="n"/>
      <c r="CF772" s="86" t="n"/>
      <c r="CG772" s="219" t="n">
        <v>3219712.195121951</v>
      </c>
      <c r="CH772" s="217">
        <f>IF(LOWER(T772)="ILS",12,1)*CG772/VLOOKUP($T772,CPC_USDConversion_xlTbl[[Currency2]:[Units/1 USD]],2,FALSE)</f>
        <v/>
      </c>
      <c r="CI772" s="225">
        <f>AF772</f>
        <v/>
      </c>
      <c r="CJ772" s="225">
        <f>IFERROR(CI772-CH772,"")</f>
        <v/>
      </c>
      <c r="CK772" s="140">
        <f>ROUND(AN772*CC772,-2)</f>
        <v/>
      </c>
      <c r="CL772" s="217">
        <f>CK772/VLOOKUP($T772,'USD Converstion'!$C$7:$D$174,2,FALSE)</f>
        <v/>
      </c>
      <c r="CM772" s="145">
        <f>IF(AD772&gt;X772,1,0)</f>
        <v/>
      </c>
      <c r="CN772" s="225">
        <f>IF(CM772&gt;0,AG772,0)</f>
        <v/>
      </c>
      <c r="CO772" s="225">
        <f>IF(CM772=0,0,AF772)</f>
        <v/>
      </c>
      <c r="CP772" s="146" t="n">
        <v>0</v>
      </c>
      <c r="CQ772" s="147" t="n">
        <v>0</v>
      </c>
      <c r="CR772" s="225">
        <f>AM772/VLOOKUP(T772,'USD Converstion'!$C$7:$D$174,2,FALSE)</f>
        <v/>
      </c>
      <c r="CS772" s="226">
        <f>AT772</f>
        <v/>
      </c>
      <c r="CT772" s="222" t="n">
        <v>0</v>
      </c>
      <c r="CU772" s="227" t="n">
        <v>0</v>
      </c>
      <c r="CV772" s="145">
        <f>IF(AX772&gt;0,1,0)</f>
        <v/>
      </c>
      <c r="CW772" s="145">
        <f>IF(AY772&gt;0,1,0)</f>
        <v/>
      </c>
      <c r="CX772" s="52" t="n">
        <v>0</v>
      </c>
      <c r="DM772">
        <f>IF(LOWER(T772)="ILS",12,1)*Y772/VLOOKUP($T772,CPC_USDConversion_xlTbl[[Currency2]:[Units/1 USD]],2,FALSE)</f>
        <v/>
      </c>
    </row>
    <row r="773">
      <c r="B773" s="113" t="n">
        <v>111248</v>
      </c>
      <c r="C773" s="113" t="n">
        <v>36955</v>
      </c>
      <c r="D773" s="113" t="n">
        <v>90787</v>
      </c>
      <c r="E773" s="114" t="inlineStr">
        <is>
          <t>Andy Nicholson</t>
        </is>
      </c>
      <c r="F773" s="152" t="inlineStr">
        <is>
          <t>Security Expert EMEA</t>
        </is>
      </c>
      <c r="G773" s="113" t="inlineStr">
        <is>
          <t>Security Expert EMEA</t>
        </is>
      </c>
      <c r="H773" s="113" t="inlineStr">
        <is>
          <t>Derek Middlemiss</t>
        </is>
      </c>
      <c r="I773" s="113" t="inlineStr">
        <is>
          <t>Peter Sandkuijl</t>
        </is>
      </c>
      <c r="J773" s="114" t="inlineStr">
        <is>
          <t>Bruno Darmon</t>
        </is>
      </c>
      <c r="K773" s="114" t="inlineStr">
        <is>
          <t>Bruno Darmon</t>
        </is>
      </c>
      <c r="L773" s="113" t="inlineStr">
        <is>
          <t>EMEA Sales</t>
        </is>
      </c>
      <c r="M773" s="115" t="n">
        <v>1</v>
      </c>
      <c r="N773" s="151">
        <f>LEFT(CA773,3)</f>
        <v/>
      </c>
      <c r="O773" s="216" t="n">
        <v>41792</v>
      </c>
      <c r="P773" s="118">
        <f>($D$5-O773)/365</f>
        <v/>
      </c>
      <c r="Q773" s="119">
        <f>Q773</f>
        <v/>
      </c>
      <c r="R773" s="52" t="n"/>
      <c r="S773" s="120" t="inlineStr">
        <is>
          <t>Great Britain</t>
        </is>
      </c>
      <c r="T773" s="120" t="inlineStr">
        <is>
          <t>GBP</t>
        </is>
      </c>
      <c r="U773" s="120" t="n">
        <v>100500</v>
      </c>
      <c r="V773" s="120" t="n">
        <v>16845.45454545454</v>
      </c>
      <c r="W773" s="120" t="n"/>
      <c r="X773" s="120">
        <f>W773+V773+U773</f>
        <v/>
      </c>
      <c r="Y773" s="121" t="n"/>
      <c r="Z773" s="121" t="n"/>
      <c r="AA773" s="122" t="n"/>
      <c r="AB773" s="122" t="n"/>
      <c r="AC773" s="122" t="n"/>
      <c r="AD773" s="123">
        <f>AC773+AB773+AA773</f>
        <v/>
      </c>
      <c r="AE773" s="124">
        <f>IFERROR(AD773/X773-1,"")</f>
        <v/>
      </c>
      <c r="AF773" s="217">
        <f>IF(LOWER(T773)="ILS",12,1)*X773/VLOOKUP($T773,CPC_USDConversion_xlTbl[[Currency2]:[Units/1 USD]],2,FALSE)</f>
        <v/>
      </c>
      <c r="AG773" s="217">
        <f>IF(LOWER(T773)="ILS",12,1)*AD773/VLOOKUP($T773,CPC_USDConversion_xlTbl[[Currency2]:[Units/1 USD]],2,FALSE)</f>
        <v/>
      </c>
      <c r="AH773" s="126">
        <f>AF773/VLOOKUP($S773,'CP$'!$B$5:$D$74,2,FALSE)</f>
        <v/>
      </c>
      <c r="AI773" s="126">
        <f>AG773/VLOOKUP($S773,'CP$'!$B$5:$D$74,2,FALSE)</f>
        <v/>
      </c>
      <c r="AJ773" s="52" t="n"/>
      <c r="AK773" s="127" t="inlineStr">
        <is>
          <t>Sales Variable</t>
        </is>
      </c>
      <c r="AL773" s="218" t="n"/>
      <c r="AM773" s="129" t="n"/>
      <c r="AN773" s="121" t="n"/>
      <c r="AO773" s="130" t="n"/>
      <c r="AP773" s="131">
        <f>IFERROR(AO773/AM773,"")</f>
        <v/>
      </c>
      <c r="AQ773" s="219">
        <f>AO773*CC773</f>
        <v/>
      </c>
      <c r="AR773" s="219" t="n"/>
      <c r="AS773" s="220">
        <f>AQ773-AR773</f>
        <v/>
      </c>
      <c r="AT773" s="217">
        <f>AS773/VLOOKUP($T773,'USD Converstion'!$C$7:$D$174,2,FALSE)</f>
        <v/>
      </c>
      <c r="AU773" s="52" t="n"/>
      <c r="AV773" s="221" t="n">
        <v>43223</v>
      </c>
      <c r="AW773" s="222" t="n">
        <v>19535.46601941748</v>
      </c>
      <c r="AX773" s="222" t="n"/>
      <c r="AY773" s="223" t="n"/>
      <c r="AZ773" s="52" t="n"/>
      <c r="BA773" s="137" t="n"/>
      <c r="BB773" s="138" t="inlineStr">
        <is>
          <t xml:space="preserve"> </t>
        </is>
      </c>
      <c r="BC773" s="52" t="n"/>
      <c r="BD773" s="219" t="n">
        <v>69500</v>
      </c>
      <c r="BE773" s="219" t="n">
        <v>18000</v>
      </c>
      <c r="BF773" s="219" t="n"/>
      <c r="BG773" s="120">
        <f>BF773+BE773+BD773</f>
        <v/>
      </c>
      <c r="BH773" s="217">
        <f>IF(LOWER(T773)="ILS",12,1)*BG773/VLOOKUP($T773,CPC_USDConversion_xlTbl[[Currency2]:[Units/1 USD]],2,FALSE)</f>
        <v/>
      </c>
      <c r="BI773" s="224">
        <f>BH773/VLOOKUP($S773,'CP$'!$B$5:$D$74,2,FALSE)</f>
        <v/>
      </c>
      <c r="BJ773" s="140" t="n">
        <v>80000</v>
      </c>
      <c r="BK773" s="140" t="n">
        <v>130000</v>
      </c>
      <c r="BL773" s="141">
        <f>IFERROR(U773/X773,"")</f>
        <v/>
      </c>
      <c r="BM773" s="141">
        <f>IFERROR(V773/X773,"")</f>
        <v/>
      </c>
      <c r="BN773" s="141">
        <f>IFERROR(W773/X773,"")</f>
        <v/>
      </c>
      <c r="BO773" s="141">
        <f>IFERROR(AA773/AD773,"")</f>
        <v/>
      </c>
      <c r="BP773" s="141">
        <f>IFERROR(AB773/AD773,"")</f>
        <v/>
      </c>
      <c r="BQ773" s="141">
        <f>IFERROR(AC773/AD773,"")</f>
        <v/>
      </c>
      <c r="BR773" s="119" t="n">
        <v>3</v>
      </c>
      <c r="BS773" s="119" t="n">
        <v>3</v>
      </c>
      <c r="BT773" s="119" t="n">
        <v>3</v>
      </c>
      <c r="BU773" s="119" t="n">
        <v>0</v>
      </c>
      <c r="BV773" s="119" t="n"/>
      <c r="BW773" s="119" t="n"/>
      <c r="BX773" s="119" t="n"/>
      <c r="BY773" s="119" t="n"/>
      <c r="BZ773" s="119" t="inlineStr">
        <is>
          <t>Employee</t>
        </is>
      </c>
      <c r="CA773" s="142" t="inlineStr">
        <is>
          <t>E41P</t>
        </is>
      </c>
      <c r="CB773" s="131" t="n">
        <v>1</v>
      </c>
      <c r="CC773" s="143">
        <f>IF(P773&gt;1,1,P773)*CB773</f>
        <v/>
      </c>
      <c r="CD773" s="143" t="n"/>
      <c r="CE773" s="222" t="n">
        <v>16401.64</v>
      </c>
      <c r="CF773" s="86" t="n"/>
      <c r="CG773" s="219" t="n">
        <v>88980.48780487805</v>
      </c>
      <c r="CH773" s="217">
        <f>IF(LOWER(T773)="ILS",12,1)*CG773/VLOOKUP($T773,CPC_USDConversion_xlTbl[[Currency2]:[Units/1 USD]],2,FALSE)</f>
        <v/>
      </c>
      <c r="CI773" s="225">
        <f>AF773</f>
        <v/>
      </c>
      <c r="CJ773" s="225">
        <f>IFERROR(CI773-CH773,"")</f>
        <v/>
      </c>
      <c r="CK773" s="140">
        <f>ROUND(AN773*CC773,-2)</f>
        <v/>
      </c>
      <c r="CL773" s="217">
        <f>CK773/VLOOKUP($T773,'USD Converstion'!$C$7:$D$174,2,FALSE)</f>
        <v/>
      </c>
      <c r="CM773" s="145">
        <f>IF(AD773&gt;X773,1,0)</f>
        <v/>
      </c>
      <c r="CN773" s="225">
        <f>IF(CM773&gt;0,AG773,0)</f>
        <v/>
      </c>
      <c r="CO773" s="225">
        <f>IF(CM773=0,0,AF773)</f>
        <v/>
      </c>
      <c r="CP773" s="146" t="n">
        <v>0</v>
      </c>
      <c r="CQ773" s="147" t="n">
        <v>0</v>
      </c>
      <c r="CR773" s="225">
        <f>AM773/VLOOKUP(T773,'USD Converstion'!$C$7:$D$174,2,FALSE)</f>
        <v/>
      </c>
      <c r="CS773" s="226">
        <f>AT773</f>
        <v/>
      </c>
      <c r="CT773" s="222" t="n">
        <v>0</v>
      </c>
      <c r="CU773" s="227" t="n">
        <v>0</v>
      </c>
      <c r="CV773" s="145">
        <f>IF(AX773&gt;0,1,0)</f>
        <v/>
      </c>
      <c r="CW773" s="145">
        <f>IF(AY773&gt;0,1,0)</f>
        <v/>
      </c>
      <c r="CX773" s="52" t="n">
        <v>0</v>
      </c>
      <c r="DM773">
        <f>IF(LOWER(T773)="ILS",12,1)*Y773/VLOOKUP($T773,CPC_USDConversion_xlTbl[[Currency2]:[Units/1 USD]],2,FALSE)</f>
        <v/>
      </c>
    </row>
    <row r="774">
      <c r="B774" s="113" t="n">
        <v>129050</v>
      </c>
      <c r="C774" s="113" t="n">
        <v>40624</v>
      </c>
      <c r="D774" s="113" t="n">
        <v>82364</v>
      </c>
      <c r="E774" s="114" t="inlineStr">
        <is>
          <t>Anthony Holdsworth</t>
        </is>
      </c>
      <c r="F774" s="152" t="inlineStr">
        <is>
          <t>Security Engineer</t>
        </is>
      </c>
      <c r="G774" s="113" t="inlineStr">
        <is>
          <t>Security Engineering, UK &amp; I</t>
        </is>
      </c>
      <c r="H774" s="113" t="inlineStr">
        <is>
          <t>Ian Porteous</t>
        </is>
      </c>
      <c r="I774" s="113" t="inlineStr">
        <is>
          <t>Peter Sandkuijl</t>
        </is>
      </c>
      <c r="J774" s="114" t="inlineStr">
        <is>
          <t>Bruno Darmon</t>
        </is>
      </c>
      <c r="K774" s="114" t="inlineStr">
        <is>
          <t>Bruno Darmon</t>
        </is>
      </c>
      <c r="L774" s="113" t="inlineStr">
        <is>
          <t>EMEA Sales</t>
        </is>
      </c>
      <c r="M774" s="115" t="n">
        <v>1</v>
      </c>
      <c r="N774" s="151">
        <f>LEFT(CA774,3)</f>
        <v/>
      </c>
      <c r="O774" s="216" t="n">
        <v>42205</v>
      </c>
      <c r="P774" s="118">
        <f>($D$5-O774)/365</f>
        <v/>
      </c>
      <c r="Q774" s="119">
        <f>Q774</f>
        <v/>
      </c>
      <c r="R774" s="52" t="n"/>
      <c r="S774" s="120" t="inlineStr">
        <is>
          <t>Great Britain</t>
        </is>
      </c>
      <c r="T774" s="120" t="inlineStr">
        <is>
          <t>GBP</t>
        </is>
      </c>
      <c r="U774" s="120" t="n">
        <v>81500</v>
      </c>
      <c r="V774" s="120" t="n">
        <v>13390.90909090909</v>
      </c>
      <c r="W774" s="120" t="n"/>
      <c r="X774" s="120">
        <f>W774+V774+U774</f>
        <v/>
      </c>
      <c r="Y774" s="121" t="n"/>
      <c r="Z774" s="121" t="n"/>
      <c r="AA774" s="122" t="n">
        <v>998</v>
      </c>
      <c r="AB774" s="122" t="n">
        <v>0.5040453262010496</v>
      </c>
      <c r="AC774" s="122" t="n"/>
      <c r="AD774" s="123">
        <f>AC774+AB774+AA774</f>
        <v/>
      </c>
      <c r="AE774" s="124">
        <f>IFERROR(AD774/X774-1,"")</f>
        <v/>
      </c>
      <c r="AF774" s="217">
        <f>IF(LOWER(T774)="ILS",12,1)*X774/VLOOKUP($T774,CPC_USDConversion_xlTbl[[Currency2]:[Units/1 USD]],2,FALSE)</f>
        <v/>
      </c>
      <c r="AG774" s="217">
        <f>IF(LOWER(T774)="ILS",12,1)*AD774/VLOOKUP($T774,CPC_USDConversion_xlTbl[[Currency2]:[Units/1 USD]],2,FALSE)</f>
        <v/>
      </c>
      <c r="AH774" s="126">
        <f>AF774/VLOOKUP($S774,'CP$'!$B$5:$D$74,2,FALSE)</f>
        <v/>
      </c>
      <c r="AI774" s="126">
        <f>AG774/VLOOKUP($S774,'CP$'!$B$5:$D$74,2,FALSE)</f>
        <v/>
      </c>
      <c r="AJ774" s="52" t="n"/>
      <c r="AK774" s="127" t="inlineStr">
        <is>
          <t>Sales Variable</t>
        </is>
      </c>
      <c r="AL774" s="218" t="n"/>
      <c r="AM774" s="129" t="n"/>
      <c r="AN774" s="121" t="n"/>
      <c r="AO774" s="130" t="n"/>
      <c r="AP774" s="131">
        <f>IFERROR(AO774/AM774,"")</f>
        <v/>
      </c>
      <c r="AQ774" s="219">
        <f>AO774*CC774</f>
        <v/>
      </c>
      <c r="AR774" s="219" t="n"/>
      <c r="AS774" s="220">
        <f>AQ774-AR774</f>
        <v/>
      </c>
      <c r="AT774" s="217">
        <f>AS774/VLOOKUP($T774,'USD Converstion'!$C$7:$D$174,2,FALSE)</f>
        <v/>
      </c>
      <c r="AU774" s="52" t="n"/>
      <c r="AV774" s="221" t="n">
        <v>43615</v>
      </c>
      <c r="AW774" s="222" t="n">
        <v>9820.631067961165</v>
      </c>
      <c r="AX774" s="222" t="n"/>
      <c r="AY774" s="223" t="n"/>
      <c r="AZ774" s="52" t="n"/>
      <c r="BA774" s="137" t="inlineStr">
        <is>
          <t>May, 2020 - one time Bonus:2000</t>
        </is>
      </c>
      <c r="BB774" s="138" t="inlineStr">
        <is>
          <t xml:space="preserve"> </t>
        </is>
      </c>
      <c r="BC774" s="52" t="n"/>
      <c r="BD774" s="219" t="n">
        <v>56560</v>
      </c>
      <c r="BE774" s="219" t="n">
        <v>14140</v>
      </c>
      <c r="BF774" s="219" t="n"/>
      <c r="BG774" s="120">
        <f>BF774+BE774+BD774</f>
        <v/>
      </c>
      <c r="BH774" s="217">
        <f>IF(LOWER(T774)="ILS",12,1)*BG774/VLOOKUP($T774,CPC_USDConversion_xlTbl[[Currency2]:[Units/1 USD]],2,FALSE)</f>
        <v/>
      </c>
      <c r="BI774" s="224">
        <f>BH774/VLOOKUP($S774,'CP$'!$B$5:$D$74,2,FALSE)</f>
        <v/>
      </c>
      <c r="BJ774" s="140" t="n">
        <v>60000</v>
      </c>
      <c r="BK774" s="140" t="n">
        <v>95000</v>
      </c>
      <c r="BL774" s="141">
        <f>IFERROR(U774/X774,"")</f>
        <v/>
      </c>
      <c r="BM774" s="141">
        <f>IFERROR(V774/X774,"")</f>
        <v/>
      </c>
      <c r="BN774" s="141">
        <f>IFERROR(W774/X774,"")</f>
        <v/>
      </c>
      <c r="BO774" s="141">
        <f>IFERROR(AA774/AD774,"")</f>
        <v/>
      </c>
      <c r="BP774" s="141">
        <f>IFERROR(AB774/AD774,"")</f>
        <v/>
      </c>
      <c r="BQ774" s="141">
        <f>IFERROR(AC774/AD774,"")</f>
        <v/>
      </c>
      <c r="BR774" s="119" t="n">
        <v>4</v>
      </c>
      <c r="BS774" s="119" t="n">
        <v>3</v>
      </c>
      <c r="BT774" s="119" t="n">
        <v>3</v>
      </c>
      <c r="BU774" s="119" t="n">
        <v>0</v>
      </c>
      <c r="BV774" s="119" t="n"/>
      <c r="BW774" s="119" t="n"/>
      <c r="BX774" s="119" t="n"/>
      <c r="BY774" s="119" t="n"/>
      <c r="BZ774" s="119" t="inlineStr">
        <is>
          <t>Employee</t>
        </is>
      </c>
      <c r="CA774" s="142" t="inlineStr">
        <is>
          <t>E51P</t>
        </is>
      </c>
      <c r="CB774" s="131" t="n">
        <v>1</v>
      </c>
      <c r="CC774" s="143">
        <f>IF(P774&gt;1,1,P774)*CB774</f>
        <v/>
      </c>
      <c r="CD774" s="143" t="n"/>
      <c r="CE774" s="222" t="n">
        <v>7901.52</v>
      </c>
      <c r="CF774" s="86" t="n"/>
      <c r="CG774" s="219" t="n">
        <v>70443.9024390244</v>
      </c>
      <c r="CH774" s="217">
        <f>IF(LOWER(T774)="ILS",12,1)*CG774/VLOOKUP($T774,CPC_USDConversion_xlTbl[[Currency2]:[Units/1 USD]],2,FALSE)</f>
        <v/>
      </c>
      <c r="CI774" s="225">
        <f>AF774</f>
        <v/>
      </c>
      <c r="CJ774" s="225">
        <f>IFERROR(CI774-CH774,"")</f>
        <v/>
      </c>
      <c r="CK774" s="140">
        <f>ROUND(AN774*CC774,-2)</f>
        <v/>
      </c>
      <c r="CL774" s="217">
        <f>CK774/VLOOKUP($T774,'USD Converstion'!$C$7:$D$174,2,FALSE)</f>
        <v/>
      </c>
      <c r="CM774" s="145">
        <f>IF(AD774&gt;X774,1,0)</f>
        <v/>
      </c>
      <c r="CN774" s="225">
        <f>IF(CM774&gt;0,AG774,0)</f>
        <v/>
      </c>
      <c r="CO774" s="225">
        <f>IF(CM774=0,0,AF774)</f>
        <v/>
      </c>
      <c r="CP774" s="146" t="n">
        <v>0</v>
      </c>
      <c r="CQ774" s="147" t="n">
        <v>0</v>
      </c>
      <c r="CR774" s="225">
        <f>AM774/VLOOKUP(T774,'USD Converstion'!$C$7:$D$174,2,FALSE)</f>
        <v/>
      </c>
      <c r="CS774" s="226">
        <f>AT774</f>
        <v/>
      </c>
      <c r="CT774" s="222" t="n">
        <v>0</v>
      </c>
      <c r="CU774" s="227" t="n">
        <v>0</v>
      </c>
      <c r="CV774" s="145">
        <f>IF(AX774&gt;0,1,0)</f>
        <v/>
      </c>
      <c r="CW774" s="145">
        <f>IF(AY774&gt;0,1,0)</f>
        <v/>
      </c>
      <c r="CX774" s="52" t="n">
        <v>0</v>
      </c>
      <c r="DM774">
        <f>IF(LOWER(T774)="ILS",12,1)*Y774/VLOOKUP($T774,CPC_USDConversion_xlTbl[[Currency2]:[Units/1 USD]],2,FALSE)</f>
        <v/>
      </c>
    </row>
    <row r="775">
      <c r="B775" s="113" t="n">
        <v>101291</v>
      </c>
      <c r="C775" s="113" t="n">
        <v>64958</v>
      </c>
      <c r="D775" s="113" t="n">
        <v>108791</v>
      </c>
      <c r="E775" s="114" t="inlineStr">
        <is>
          <t>Antoinette Hodes</t>
        </is>
      </c>
      <c r="F775" s="152" t="inlineStr">
        <is>
          <t>Security Expert EMEA</t>
        </is>
      </c>
      <c r="G775" s="113" t="inlineStr">
        <is>
          <t>Security Expert EMEA</t>
        </is>
      </c>
      <c r="H775" s="113" t="inlineStr">
        <is>
          <t>Derek Middlemiss</t>
        </is>
      </c>
      <c r="I775" s="113" t="inlineStr">
        <is>
          <t>Peter Sandkuijl</t>
        </is>
      </c>
      <c r="J775" s="114" t="inlineStr">
        <is>
          <t>Bruno Darmon</t>
        </is>
      </c>
      <c r="K775" s="114" t="inlineStr">
        <is>
          <t>Bruno Darmon</t>
        </is>
      </c>
      <c r="L775" s="113" t="inlineStr">
        <is>
          <t>EMEA Sales</t>
        </is>
      </c>
      <c r="M775" s="115" t="n">
        <v>1</v>
      </c>
      <c r="N775" s="151">
        <f>LEFT(CA775,3)</f>
        <v/>
      </c>
      <c r="O775" s="216" t="n">
        <v>42555</v>
      </c>
      <c r="P775" s="118">
        <f>($D$5-O775)/365</f>
        <v/>
      </c>
      <c r="Q775" s="119">
        <f>Q775</f>
        <v/>
      </c>
      <c r="R775" s="52" t="n"/>
      <c r="S775" s="120" t="inlineStr">
        <is>
          <t>Netherlands</t>
        </is>
      </c>
      <c r="T775" s="120" t="inlineStr">
        <is>
          <t>EUR</t>
        </is>
      </c>
      <c r="U775" s="120" t="n">
        <v>88000</v>
      </c>
      <c r="V775" s="120" t="n">
        <v>14572.72727272727</v>
      </c>
      <c r="W775" s="120" t="n"/>
      <c r="X775" s="120">
        <f>W775+V775+U775</f>
        <v/>
      </c>
      <c r="Y775" s="121" t="n"/>
      <c r="Z775" s="121" t="n"/>
      <c r="AA775" s="122" t="n"/>
      <c r="AB775" s="122" t="n"/>
      <c r="AC775" s="122" t="n"/>
      <c r="AD775" s="123">
        <f>AC775+AB775+AA775</f>
        <v/>
      </c>
      <c r="AE775" s="124">
        <f>IFERROR(AD775/X775-1,"")</f>
        <v/>
      </c>
      <c r="AF775" s="217">
        <f>IF(LOWER(T775)="ILS",12,1)*X775/VLOOKUP($T775,CPC_USDConversion_xlTbl[[Currency2]:[Units/1 USD]],2,FALSE)</f>
        <v/>
      </c>
      <c r="AG775" s="217">
        <f>IF(LOWER(T775)="ILS",12,1)*AD775/VLOOKUP($T775,CPC_USDConversion_xlTbl[[Currency2]:[Units/1 USD]],2,FALSE)</f>
        <v/>
      </c>
      <c r="AH775" s="126">
        <f>AF775/VLOOKUP($S775,'CP$'!$B$5:$D$74,2,FALSE)</f>
        <v/>
      </c>
      <c r="AI775" s="126">
        <f>AG775/VLOOKUP($S775,'CP$'!$B$5:$D$74,2,FALSE)</f>
        <v/>
      </c>
      <c r="AJ775" s="52" t="n"/>
      <c r="AK775" s="127" t="inlineStr">
        <is>
          <t>Sales Variable</t>
        </is>
      </c>
      <c r="AL775" s="218" t="n"/>
      <c r="AM775" s="129" t="n"/>
      <c r="AN775" s="121" t="n"/>
      <c r="AO775" s="130" t="n"/>
      <c r="AP775" s="131">
        <f>IFERROR(AO775/AM775,"")</f>
        <v/>
      </c>
      <c r="AQ775" s="219">
        <f>AO775*CC775</f>
        <v/>
      </c>
      <c r="AR775" s="219" t="n"/>
      <c r="AS775" s="220">
        <f>AQ775-AR775</f>
        <v/>
      </c>
      <c r="AT775" s="217">
        <f>AS775/VLOOKUP($T775,'USD Converstion'!$C$7:$D$174,2,FALSE)</f>
        <v/>
      </c>
      <c r="AU775" s="52" t="n"/>
      <c r="AV775" s="221" t="n">
        <v>43957</v>
      </c>
      <c r="AW775" s="222" t="n">
        <v>19589.26213592233</v>
      </c>
      <c r="AX775" s="222" t="n"/>
      <c r="AY775" s="223" t="n"/>
      <c r="AZ775" s="52" t="n"/>
      <c r="BA775" s="137" t="n"/>
      <c r="BB775" s="138" t="inlineStr">
        <is>
          <t xml:space="preserve"> </t>
        </is>
      </c>
      <c r="BC775" s="52" t="n"/>
      <c r="BD775" s="219" t="n">
        <v>59000</v>
      </c>
      <c r="BE775" s="219" t="n">
        <v>15500</v>
      </c>
      <c r="BF775" s="219" t="n"/>
      <c r="BG775" s="120">
        <f>BF775+BE775+BD775</f>
        <v/>
      </c>
      <c r="BH775" s="217">
        <f>IF(LOWER(T775)="ILS",12,1)*BG775/VLOOKUP($T775,CPC_USDConversion_xlTbl[[Currency2]:[Units/1 USD]],2,FALSE)</f>
        <v/>
      </c>
      <c r="BI775" s="224">
        <f>BH775/VLOOKUP($S775,'CP$'!$B$5:$D$74,2,FALSE)</f>
        <v/>
      </c>
      <c r="BJ775" s="140" t="n">
        <v>90000</v>
      </c>
      <c r="BK775" s="140" t="n">
        <v>125000</v>
      </c>
      <c r="BL775" s="141">
        <f>IFERROR(U775/X775,"")</f>
        <v/>
      </c>
      <c r="BM775" s="141">
        <f>IFERROR(V775/X775,"")</f>
        <v/>
      </c>
      <c r="BN775" s="141">
        <f>IFERROR(W775/X775,"")</f>
        <v/>
      </c>
      <c r="BO775" s="141">
        <f>IFERROR(AA775/AD775,"")</f>
        <v/>
      </c>
      <c r="BP775" s="141">
        <f>IFERROR(AB775/AD775,"")</f>
        <v/>
      </c>
      <c r="BQ775" s="141">
        <f>IFERROR(AC775/AD775,"")</f>
        <v/>
      </c>
      <c r="BR775" s="119" t="n">
        <v>3</v>
      </c>
      <c r="BS775" s="119" t="n">
        <v>4</v>
      </c>
      <c r="BT775" s="119" t="n">
        <v>3</v>
      </c>
      <c r="BU775" s="119" t="n">
        <v>0</v>
      </c>
      <c r="BV775" s="119" t="n"/>
      <c r="BW775" s="119" t="n"/>
      <c r="BX775" s="119" t="n"/>
      <c r="BY775" s="119" t="n"/>
      <c r="BZ775" s="119" t="inlineStr">
        <is>
          <t>Employee</t>
        </is>
      </c>
      <c r="CA775" s="142" t="inlineStr">
        <is>
          <t>E41P</t>
        </is>
      </c>
      <c r="CB775" s="131" t="n">
        <v>1</v>
      </c>
      <c r="CC775" s="143">
        <f>IF(P775&gt;1,1,P775)*CB775</f>
        <v/>
      </c>
      <c r="CD775" s="143" t="n"/>
      <c r="CE775" s="222" t="n">
        <v>44056.96</v>
      </c>
      <c r="CF775" s="86" t="n"/>
      <c r="CG775" s="219" t="n">
        <v>76785.36585365854</v>
      </c>
      <c r="CH775" s="217">
        <f>IF(LOWER(T775)="ILS",12,1)*CG775/VLOOKUP($T775,CPC_USDConversion_xlTbl[[Currency2]:[Units/1 USD]],2,FALSE)</f>
        <v/>
      </c>
      <c r="CI775" s="225">
        <f>AF775</f>
        <v/>
      </c>
      <c r="CJ775" s="225">
        <f>IFERROR(CI775-CH775,"")</f>
        <v/>
      </c>
      <c r="CK775" s="140">
        <f>ROUND(AN775*CC775,-2)</f>
        <v/>
      </c>
      <c r="CL775" s="217">
        <f>CK775/VLOOKUP($T775,'USD Converstion'!$C$7:$D$174,2,FALSE)</f>
        <v/>
      </c>
      <c r="CM775" s="145">
        <f>IF(AD775&gt;X775,1,0)</f>
        <v/>
      </c>
      <c r="CN775" s="225">
        <f>IF(CM775&gt;0,AG775,0)</f>
        <v/>
      </c>
      <c r="CO775" s="225">
        <f>IF(CM775=0,0,AF775)</f>
        <v/>
      </c>
      <c r="CP775" s="146" t="n">
        <v>0</v>
      </c>
      <c r="CQ775" s="147" t="n">
        <v>0</v>
      </c>
      <c r="CR775" s="225">
        <f>AM775/VLOOKUP(T775,'USD Converstion'!$C$7:$D$174,2,FALSE)</f>
        <v/>
      </c>
      <c r="CS775" s="226">
        <f>AT775</f>
        <v/>
      </c>
      <c r="CT775" s="222" t="n">
        <v>0</v>
      </c>
      <c r="CU775" s="227" t="n">
        <v>0</v>
      </c>
      <c r="CV775" s="145">
        <f>IF(AX775&gt;0,1,0)</f>
        <v/>
      </c>
      <c r="CW775" s="145">
        <f>IF(AY775&gt;0,1,0)</f>
        <v/>
      </c>
      <c r="CX775" s="52" t="n">
        <v>0</v>
      </c>
      <c r="DM775">
        <f>IF(LOWER(T775)="ILS",12,1)*Y775/VLOOKUP($T775,CPC_USDConversion_xlTbl[[Currency2]:[Units/1 USD]],2,FALSE)</f>
        <v/>
      </c>
    </row>
    <row r="776">
      <c r="B776" s="113" t="n">
        <v>116219</v>
      </c>
      <c r="C776" s="113" t="n">
        <v>106277</v>
      </c>
      <c r="D776" s="113" t="n">
        <v>97182</v>
      </c>
      <c r="E776" s="114" t="inlineStr">
        <is>
          <t>Anton Berezovskiy</t>
        </is>
      </c>
      <c r="F776" s="152" t="inlineStr">
        <is>
          <t>Security Engineer</t>
        </is>
      </c>
      <c r="G776" s="113" t="inlineStr">
        <is>
          <t>EMEA SE</t>
        </is>
      </c>
      <c r="H776" s="113" t="inlineStr">
        <is>
          <t>Peter Sandkuijl</t>
        </is>
      </c>
      <c r="I776" s="113" t="inlineStr">
        <is>
          <t>Peter Sandkuijl</t>
        </is>
      </c>
      <c r="J776" s="114" t="inlineStr">
        <is>
          <t>Bruno Darmon</t>
        </is>
      </c>
      <c r="K776" s="114" t="inlineStr">
        <is>
          <t>Bruno Darmon</t>
        </is>
      </c>
      <c r="L776" s="113" t="inlineStr">
        <is>
          <t>EMEA Sales</t>
        </is>
      </c>
      <c r="M776" s="115" t="n">
        <v>1</v>
      </c>
      <c r="N776" s="151">
        <f>LEFT(CA776,3)</f>
        <v/>
      </c>
      <c r="O776" s="216" t="n">
        <v>43550</v>
      </c>
      <c r="P776" s="118">
        <f>($D$5-O776)/365</f>
        <v/>
      </c>
      <c r="Q776" s="119">
        <f>Q776</f>
        <v/>
      </c>
      <c r="R776" s="52" t="n"/>
      <c r="S776" s="120" t="inlineStr">
        <is>
          <t>Russian Federation</t>
        </is>
      </c>
      <c r="T776" s="120" t="inlineStr">
        <is>
          <t>RUB</t>
        </is>
      </c>
      <c r="U776" s="120" t="n">
        <v>2996500</v>
      </c>
      <c r="V776" s="120" t="n">
        <v>543390.9090909091</v>
      </c>
      <c r="W776" s="120" t="n"/>
      <c r="X776" s="120">
        <f>W776+V776+U776</f>
        <v/>
      </c>
      <c r="Y776" s="121" t="n"/>
      <c r="Z776" s="121" t="n"/>
      <c r="AA776" s="122" t="n"/>
      <c r="AB776" s="122" t="n"/>
      <c r="AC776" s="122" t="n"/>
      <c r="AD776" s="123">
        <f>AC776+AB776+AA776</f>
        <v/>
      </c>
      <c r="AE776" s="124">
        <f>IFERROR(AD776/X776-1,"")</f>
        <v/>
      </c>
      <c r="AF776" s="217">
        <f>IF(LOWER(T776)="ILS",12,1)*X776/VLOOKUP($T776,CPC_USDConversion_xlTbl[[Currency2]:[Units/1 USD]],2,FALSE)</f>
        <v/>
      </c>
      <c r="AG776" s="217">
        <f>IF(LOWER(T776)="ILS",12,1)*AD776/VLOOKUP($T776,CPC_USDConversion_xlTbl[[Currency2]:[Units/1 USD]],2,FALSE)</f>
        <v/>
      </c>
      <c r="AH776" s="126">
        <f>AF776/VLOOKUP($S776,'CP$'!$B$5:$D$74,2,FALSE)</f>
        <v/>
      </c>
      <c r="AI776" s="126">
        <f>AG776/VLOOKUP($S776,'CP$'!$B$5:$D$74,2,FALSE)</f>
        <v/>
      </c>
      <c r="AJ776" s="52" t="n"/>
      <c r="AK776" s="127" t="inlineStr">
        <is>
          <t>Sales Variable</t>
        </is>
      </c>
      <c r="AL776" s="218" t="n"/>
      <c r="AM776" s="129" t="n"/>
      <c r="AN776" s="121" t="n"/>
      <c r="AO776" s="130" t="n"/>
      <c r="AP776" s="131">
        <f>IFERROR(AO776/AM776,"")</f>
        <v/>
      </c>
      <c r="AQ776" s="219">
        <f>AO776*CC776</f>
        <v/>
      </c>
      <c r="AR776" s="219" t="n"/>
      <c r="AS776" s="220">
        <f>AQ776-AR776</f>
        <v/>
      </c>
      <c r="AT776" s="217">
        <f>AS776/VLOOKUP($T776,'USD Converstion'!$C$7:$D$174,2,FALSE)</f>
        <v/>
      </c>
      <c r="AU776" s="52" t="n"/>
      <c r="AV776" s="221" t="n"/>
      <c r="AW776" s="222" t="n"/>
      <c r="AX776" s="222" t="n"/>
      <c r="AY776" s="223" t="n"/>
      <c r="AZ776" s="52" t="n"/>
      <c r="BA776" s="137" t="n"/>
      <c r="BB776" s="138" t="inlineStr">
        <is>
          <t xml:space="preserve"> </t>
        </is>
      </c>
      <c r="BC776" s="52" t="n"/>
      <c r="BD776" s="219" t="n">
        <v>2320000</v>
      </c>
      <c r="BE776" s="219" t="n">
        <v>580000</v>
      </c>
      <c r="BF776" s="219" t="n"/>
      <c r="BG776" s="120">
        <f>BF776+BE776+BD776</f>
        <v/>
      </c>
      <c r="BH776" s="217">
        <f>IF(LOWER(T776)="ILS",12,1)*BG776/VLOOKUP($T776,CPC_USDConversion_xlTbl[[Currency2]:[Units/1 USD]],2,FALSE)</f>
        <v/>
      </c>
      <c r="BI776" s="224">
        <f>BH776/VLOOKUP($S776,'CP$'!$B$5:$D$74,2,FALSE)</f>
        <v/>
      </c>
      <c r="BJ776" s="140" t="n">
        <v>2000000</v>
      </c>
      <c r="BK776" s="140" t="n">
        <v>3500000</v>
      </c>
      <c r="BL776" s="141">
        <f>IFERROR(U776/X776,"")</f>
        <v/>
      </c>
      <c r="BM776" s="141">
        <f>IFERROR(V776/X776,"")</f>
        <v/>
      </c>
      <c r="BN776" s="141">
        <f>IFERROR(W776/X776,"")</f>
        <v/>
      </c>
      <c r="BO776" s="141">
        <f>IFERROR(AA776/AD776,"")</f>
        <v/>
      </c>
      <c r="BP776" s="141">
        <f>IFERROR(AB776/AD776,"")</f>
        <v/>
      </c>
      <c r="BQ776" s="141">
        <f>IFERROR(AC776/AD776,"")</f>
        <v/>
      </c>
      <c r="BR776" s="119" t="n">
        <v>3</v>
      </c>
      <c r="BS776" s="119" t="n">
        <v>3</v>
      </c>
      <c r="BT776" s="119" t="n">
        <v>3</v>
      </c>
      <c r="BU776" s="119" t="n">
        <v>0</v>
      </c>
      <c r="BV776" s="119" t="n"/>
      <c r="BW776" s="119" t="n"/>
      <c r="BX776" s="119" t="n"/>
      <c r="BY776" s="119" t="n"/>
      <c r="BZ776" s="119" t="inlineStr">
        <is>
          <t>Employee</t>
        </is>
      </c>
      <c r="CA776" s="142" t="inlineStr">
        <is>
          <t>E51P</t>
        </is>
      </c>
      <c r="CB776" s="131" t="n">
        <v>1</v>
      </c>
      <c r="CC776" s="143">
        <f>IF(P776&gt;1,1,P776)*CB776</f>
        <v/>
      </c>
      <c r="CD776" s="143" t="n"/>
      <c r="CE776" s="222" t="n"/>
      <c r="CF776" s="86" t="n"/>
      <c r="CG776" s="219" t="n">
        <v>2914346.341463415</v>
      </c>
      <c r="CH776" s="217">
        <f>IF(LOWER(T776)="ILS",12,1)*CG776/VLOOKUP($T776,CPC_USDConversion_xlTbl[[Currency2]:[Units/1 USD]],2,FALSE)</f>
        <v/>
      </c>
      <c r="CI776" s="225">
        <f>AF776</f>
        <v/>
      </c>
      <c r="CJ776" s="225">
        <f>IFERROR(CI776-CH776,"")</f>
        <v/>
      </c>
      <c r="CK776" s="140">
        <f>ROUND(AN776*CC776,-2)</f>
        <v/>
      </c>
      <c r="CL776" s="217">
        <f>CK776/VLOOKUP($T776,'USD Converstion'!$C$7:$D$174,2,FALSE)</f>
        <v/>
      </c>
      <c r="CM776" s="145">
        <f>IF(AD776&gt;X776,1,0)</f>
        <v/>
      </c>
      <c r="CN776" s="225">
        <f>IF(CM776&gt;0,AG776,0)</f>
        <v/>
      </c>
      <c r="CO776" s="225">
        <f>IF(CM776=0,0,AF776)</f>
        <v/>
      </c>
      <c r="CP776" s="146" t="n">
        <v>0</v>
      </c>
      <c r="CQ776" s="147" t="n">
        <v>0</v>
      </c>
      <c r="CR776" s="225">
        <f>AM776/VLOOKUP(T776,'USD Converstion'!$C$7:$D$174,2,FALSE)</f>
        <v/>
      </c>
      <c r="CS776" s="226">
        <f>AT776</f>
        <v/>
      </c>
      <c r="CT776" s="222" t="n">
        <v>0</v>
      </c>
      <c r="CU776" s="227" t="n">
        <v>0</v>
      </c>
      <c r="CV776" s="145">
        <f>IF(AX776&gt;0,1,0)</f>
        <v/>
      </c>
      <c r="CW776" s="145">
        <f>IF(AY776&gt;0,1,0)</f>
        <v/>
      </c>
      <c r="CX776" s="52" t="n">
        <v>0</v>
      </c>
      <c r="DM776">
        <f>IF(LOWER(T776)="ILS",12,1)*Y776/VLOOKUP($T776,CPC_USDConversion_xlTbl[[Currency2]:[Units/1 USD]],2,FALSE)</f>
        <v/>
      </c>
    </row>
    <row r="777">
      <c r="B777" s="113" t="n">
        <v>119256</v>
      </c>
      <c r="C777" s="113" t="n">
        <v>76839</v>
      </c>
      <c r="D777" s="113" t="n"/>
      <c r="E777" s="114" t="inlineStr">
        <is>
          <t>Armin Thommen</t>
        </is>
      </c>
      <c r="F777" s="152" t="inlineStr">
        <is>
          <t>SE Team Leader Strategic MAM</t>
        </is>
      </c>
      <c r="G777" s="113" t="inlineStr">
        <is>
          <t>Security Engineering, CER</t>
        </is>
      </c>
      <c r="H777" s="113" t="inlineStr">
        <is>
          <t>Christine Schoenig</t>
        </is>
      </c>
      <c r="I777" s="113" t="inlineStr">
        <is>
          <t>Peter Sandkuijl</t>
        </is>
      </c>
      <c r="J777" s="114" t="inlineStr">
        <is>
          <t>Bruno Darmon</t>
        </is>
      </c>
      <c r="K777" s="114" t="inlineStr">
        <is>
          <t>Bruno Darmon</t>
        </is>
      </c>
      <c r="L777" s="113" t="inlineStr">
        <is>
          <t>EMEA Sales</t>
        </is>
      </c>
      <c r="M777" s="115" t="n">
        <v>1</v>
      </c>
      <c r="N777" s="151">
        <f>LEFT(CA777,3)</f>
        <v/>
      </c>
      <c r="O777" s="216" t="n">
        <v>41518</v>
      </c>
      <c r="P777" s="118">
        <f>($D$5-O777)/365</f>
        <v/>
      </c>
      <c r="Q777" s="119">
        <f>Q777</f>
        <v/>
      </c>
      <c r="R777" s="52" t="n"/>
      <c r="S777" s="120" t="inlineStr">
        <is>
          <t>Switzerland</t>
        </is>
      </c>
      <c r="T777" s="120" t="inlineStr">
        <is>
          <t>CHF</t>
        </is>
      </c>
      <c r="U777" s="120" t="n">
        <v>205187.5</v>
      </c>
      <c r="V777" s="120" t="n">
        <v>36209.0909090909</v>
      </c>
      <c r="W777" s="120" t="n"/>
      <c r="X777" s="120">
        <f>W777+V777+U777</f>
        <v/>
      </c>
      <c r="Y777" s="121" t="n"/>
      <c r="Z777" s="121" t="n"/>
      <c r="AA777" s="122" t="n"/>
      <c r="AB777" s="122" t="n"/>
      <c r="AC777" s="122" t="n"/>
      <c r="AD777" s="123">
        <f>AC777+AB777+AA777</f>
        <v/>
      </c>
      <c r="AE777" s="124">
        <f>IFERROR(AD777/X777-1,"")</f>
        <v/>
      </c>
      <c r="AF777" s="217">
        <f>IF(LOWER(T777)="ILS",12,1)*X777/VLOOKUP($T777,CPC_USDConversion_xlTbl[[Currency2]:[Units/1 USD]],2,FALSE)</f>
        <v/>
      </c>
      <c r="AG777" s="217">
        <f>IF(LOWER(T777)="ILS",12,1)*AD777/VLOOKUP($T777,CPC_USDConversion_xlTbl[[Currency2]:[Units/1 USD]],2,FALSE)</f>
        <v/>
      </c>
      <c r="AH777" s="126">
        <f>AF777/VLOOKUP($S777,'CP$'!$B$5:$D$74,2,FALSE)</f>
        <v/>
      </c>
      <c r="AI777" s="126">
        <f>AG777/VLOOKUP($S777,'CP$'!$B$5:$D$74,2,FALSE)</f>
        <v/>
      </c>
      <c r="AJ777" s="52" t="n"/>
      <c r="AK777" s="127" t="inlineStr">
        <is>
          <t>Sales Variable</t>
        </is>
      </c>
      <c r="AL777" s="218" t="n"/>
      <c r="AM777" s="129" t="n"/>
      <c r="AN777" s="121" t="n"/>
      <c r="AO777" s="130" t="n"/>
      <c r="AP777" s="131">
        <f>IFERROR(AO777/AM777,"")</f>
        <v/>
      </c>
      <c r="AQ777" s="219">
        <f>AO777*CC777</f>
        <v/>
      </c>
      <c r="AR777" s="219" t="n"/>
      <c r="AS777" s="220">
        <f>AQ777-AR777</f>
        <v/>
      </c>
      <c r="AT777" s="217">
        <f>AS777/VLOOKUP($T777,'USD Converstion'!$C$7:$D$174,2,FALSE)</f>
        <v/>
      </c>
      <c r="AU777" s="52" t="n"/>
      <c r="AV777" s="221" t="n">
        <v>43957</v>
      </c>
      <c r="AW777" s="222" t="n">
        <v>9844.844660194174</v>
      </c>
      <c r="AX777" s="222" t="n"/>
      <c r="AY777" s="223" t="n"/>
      <c r="AZ777" s="52" t="n"/>
      <c r="BA777" s="137" t="n"/>
      <c r="BB777" s="138" t="inlineStr">
        <is>
          <t xml:space="preserve"> </t>
        </is>
      </c>
      <c r="BC777" s="52" t="n"/>
      <c r="BD777" s="219" t="n">
        <v>152000</v>
      </c>
      <c r="BE777" s="219" t="n">
        <v>38000</v>
      </c>
      <c r="BF777" s="219" t="n"/>
      <c r="BG777" s="120">
        <f>BF777+BE777+BD777</f>
        <v/>
      </c>
      <c r="BH777" s="217">
        <f>IF(LOWER(T777)="ILS",12,1)*BG777/VLOOKUP($T777,CPC_USDConversion_xlTbl[[Currency2]:[Units/1 USD]],2,FALSE)</f>
        <v/>
      </c>
      <c r="BI777" s="224">
        <f>BH777/VLOOKUP($S777,'CP$'!$B$5:$D$74,2,FALSE)</f>
        <v/>
      </c>
      <c r="BJ777" s="140" t="n">
        <v>150000</v>
      </c>
      <c r="BK777" s="140" t="n">
        <v>215000</v>
      </c>
      <c r="BL777" s="141">
        <f>IFERROR(U777/X777,"")</f>
        <v/>
      </c>
      <c r="BM777" s="141">
        <f>IFERROR(V777/X777,"")</f>
        <v/>
      </c>
      <c r="BN777" s="141">
        <f>IFERROR(W777/X777,"")</f>
        <v/>
      </c>
      <c r="BO777" s="141">
        <f>IFERROR(AA777/AD777,"")</f>
        <v/>
      </c>
      <c r="BP777" s="141">
        <f>IFERROR(AB777/AD777,"")</f>
        <v/>
      </c>
      <c r="BQ777" s="141">
        <f>IFERROR(AC777/AD777,"")</f>
        <v/>
      </c>
      <c r="BR777" s="119" t="n">
        <v>3</v>
      </c>
      <c r="BS777" s="119" t="n">
        <v>3</v>
      </c>
      <c r="BT777" s="119" t="n">
        <v>3</v>
      </c>
      <c r="BU777" s="119" t="n">
        <v>0</v>
      </c>
      <c r="BV777" s="119" t="n"/>
      <c r="BW777" s="119" t="n"/>
      <c r="BX777" s="119" t="n"/>
      <c r="BY777" s="119" t="n"/>
      <c r="BZ777" s="119" t="inlineStr">
        <is>
          <t>Employee</t>
        </is>
      </c>
      <c r="CA777" s="142" t="inlineStr">
        <is>
          <t>E41M</t>
        </is>
      </c>
      <c r="CB777" s="131" t="n">
        <v>1</v>
      </c>
      <c r="CC777" s="143">
        <f>IF(P777&gt;1,1,P777)*CB777</f>
        <v/>
      </c>
      <c r="CD777" s="143" t="n"/>
      <c r="CE777" s="222" t="n">
        <v>39268.16</v>
      </c>
      <c r="CF777" s="86" t="n"/>
      <c r="CG777" s="219" t="n">
        <v>191468.2926829268</v>
      </c>
      <c r="CH777" s="217">
        <f>IF(LOWER(T777)="ILS",12,1)*CG777/VLOOKUP($T777,CPC_USDConversion_xlTbl[[Currency2]:[Units/1 USD]],2,FALSE)</f>
        <v/>
      </c>
      <c r="CI777" s="225">
        <f>AF777</f>
        <v/>
      </c>
      <c r="CJ777" s="225">
        <f>IFERROR(CI777-CH777,"")</f>
        <v/>
      </c>
      <c r="CK777" s="140">
        <f>ROUND(AN777*CC777,-2)</f>
        <v/>
      </c>
      <c r="CL777" s="217">
        <f>CK777/VLOOKUP($T777,'USD Converstion'!$C$7:$D$174,2,FALSE)</f>
        <v/>
      </c>
      <c r="CM777" s="145">
        <f>IF(AD777&gt;X777,1,0)</f>
        <v/>
      </c>
      <c r="CN777" s="225">
        <f>IF(CM777&gt;0,AG777,0)</f>
        <v/>
      </c>
      <c r="CO777" s="225">
        <f>IF(CM777=0,0,AF777)</f>
        <v/>
      </c>
      <c r="CP777" s="146" t="n">
        <v>0</v>
      </c>
      <c r="CQ777" s="147" t="n">
        <v>0</v>
      </c>
      <c r="CR777" s="225">
        <f>AM777/VLOOKUP(T777,'USD Converstion'!$C$7:$D$174,2,FALSE)</f>
        <v/>
      </c>
      <c r="CS777" s="226">
        <f>AT777</f>
        <v/>
      </c>
      <c r="CT777" s="222" t="n">
        <v>0</v>
      </c>
      <c r="CU777" s="227" t="n">
        <v>0</v>
      </c>
      <c r="CV777" s="145">
        <f>IF(AX777&gt;0,1,0)</f>
        <v/>
      </c>
      <c r="CW777" s="145">
        <f>IF(AY777&gt;0,1,0)</f>
        <v/>
      </c>
      <c r="CX777" s="52" t="n">
        <v>0</v>
      </c>
      <c r="DM777">
        <f>IF(LOWER(T777)="ILS",12,1)*Y777/VLOOKUP($T777,CPC_USDConversion_xlTbl[[Currency2]:[Units/1 USD]],2,FALSE)</f>
        <v/>
      </c>
    </row>
    <row r="778">
      <c r="B778" s="113" t="n">
        <v>102121</v>
      </c>
      <c r="C778" s="113" t="n">
        <v>85387</v>
      </c>
      <c r="D778" s="113" t="n">
        <v>114447</v>
      </c>
      <c r="E778" s="114" t="inlineStr">
        <is>
          <t>Artem Moskalenko</t>
        </is>
      </c>
      <c r="F778" s="152" t="inlineStr">
        <is>
          <t>Security Engineer</t>
        </is>
      </c>
      <c r="G778" s="113" t="inlineStr">
        <is>
          <t>EMEA SE</t>
        </is>
      </c>
      <c r="H778" s="113" t="inlineStr">
        <is>
          <t>Peter Sandkuijl</t>
        </is>
      </c>
      <c r="I778" s="113" t="inlineStr">
        <is>
          <t>Peter Sandkuijl</t>
        </is>
      </c>
      <c r="J778" s="114" t="inlineStr">
        <is>
          <t>Bruno Darmon</t>
        </is>
      </c>
      <c r="K778" s="114" t="inlineStr">
        <is>
          <t>Bruno Darmon</t>
        </is>
      </c>
      <c r="L778" s="113" t="inlineStr">
        <is>
          <t>EMEA Sales</t>
        </is>
      </c>
      <c r="M778" s="115" t="n">
        <v>1</v>
      </c>
      <c r="N778" s="151">
        <f>LEFT(CA778,3)</f>
        <v/>
      </c>
      <c r="O778" s="216" t="n">
        <v>43990</v>
      </c>
      <c r="P778" s="118">
        <f>($D$5-O778)/365</f>
        <v/>
      </c>
      <c r="Q778" s="119">
        <f>Q778</f>
        <v/>
      </c>
      <c r="R778" s="52" t="n"/>
      <c r="S778" s="120" t="inlineStr">
        <is>
          <t>Ukraine</t>
        </is>
      </c>
      <c r="T778" s="120" t="inlineStr">
        <is>
          <t>USD</t>
        </is>
      </c>
      <c r="U778" s="120" t="n">
        <v>40750</v>
      </c>
      <c r="V778" s="120" t="n">
        <v>5754.545454545454</v>
      </c>
      <c r="W778" s="120" t="n"/>
      <c r="X778" s="120">
        <f>W778+V778+U778</f>
        <v/>
      </c>
      <c r="Y778" s="121" t="n"/>
      <c r="Z778" s="121" t="n"/>
      <c r="AA778" s="122" t="n"/>
      <c r="AB778" s="122" t="n"/>
      <c r="AC778" s="122" t="n"/>
      <c r="AD778" s="123">
        <f>AC778+AB778+AA778</f>
        <v/>
      </c>
      <c r="AE778" s="124">
        <f>IFERROR(AD778/X778-1,"")</f>
        <v/>
      </c>
      <c r="AF778" s="217">
        <f>IF(LOWER(T778)="ILS",12,1)*X778/VLOOKUP($T778,CPC_USDConversion_xlTbl[[Currency2]:[Units/1 USD]],2,FALSE)</f>
        <v/>
      </c>
      <c r="AG778" s="217">
        <f>IF(LOWER(T778)="ILS",12,1)*AD778/VLOOKUP($T778,CPC_USDConversion_xlTbl[[Currency2]:[Units/1 USD]],2,FALSE)</f>
        <v/>
      </c>
      <c r="AH778" s="126">
        <f>AF778/VLOOKUP($S778,'CP$'!$B$5:$D$74,2,FALSE)</f>
        <v/>
      </c>
      <c r="AI778" s="126">
        <f>AG778/VLOOKUP($S778,'CP$'!$B$5:$D$74,2,FALSE)</f>
        <v/>
      </c>
      <c r="AJ778" s="52" t="n"/>
      <c r="AK778" s="127" t="inlineStr">
        <is>
          <t>Sales Variable</t>
        </is>
      </c>
      <c r="AL778" s="218" t="n"/>
      <c r="AM778" s="129" t="n"/>
      <c r="AN778" s="121" t="n"/>
      <c r="AO778" s="130" t="n"/>
      <c r="AP778" s="131">
        <f>IFERROR(AO778/AM778,"")</f>
        <v/>
      </c>
      <c r="AQ778" s="219">
        <f>AO778*CC778</f>
        <v/>
      </c>
      <c r="AR778" s="219" t="n"/>
      <c r="AS778" s="220">
        <f>AQ778-AR778</f>
        <v/>
      </c>
      <c r="AT778" s="217">
        <f>AS778/VLOOKUP($T778,'USD Converstion'!$C$7:$D$174,2,FALSE)</f>
        <v/>
      </c>
      <c r="AU778" s="52" t="n"/>
      <c r="AV778" s="221" t="n"/>
      <c r="AW778" s="222" t="n"/>
      <c r="AX778" s="222" t="n"/>
      <c r="AY778" s="223" t="n"/>
      <c r="AZ778" s="52" t="n"/>
      <c r="BA778" s="137" t="n"/>
      <c r="BB778" s="138" t="inlineStr">
        <is>
          <t xml:space="preserve"> </t>
        </is>
      </c>
      <c r="BC778" s="52" t="n"/>
      <c r="BD778" s="219" t="n"/>
      <c r="BE778" s="219" t="n"/>
      <c r="BF778" s="219" t="n"/>
      <c r="BG778" s="120">
        <f>BF778+BE778+BD778</f>
        <v/>
      </c>
      <c r="BH778" s="217">
        <f>IF(LOWER(T778)="ILS",12,1)*BG778/VLOOKUP($T778,CPC_USDConversion_xlTbl[[Currency2]:[Units/1 USD]],2,FALSE)</f>
        <v/>
      </c>
      <c r="BI778" s="224">
        <f>BH778/VLOOKUP($S778,'CP$'!$B$5:$D$74,2,FALSE)</f>
        <v/>
      </c>
      <c r="BJ778" s="140" t="n">
        <v>23000</v>
      </c>
      <c r="BK778" s="140" t="n">
        <v>40000</v>
      </c>
      <c r="BL778" s="141">
        <f>IFERROR(U778/X778,"")</f>
        <v/>
      </c>
      <c r="BM778" s="141">
        <f>IFERROR(V778/X778,"")</f>
        <v/>
      </c>
      <c r="BN778" s="141">
        <f>IFERROR(W778/X778,"")</f>
        <v/>
      </c>
      <c r="BO778" s="141">
        <f>IFERROR(AA778/AD778,"")</f>
        <v/>
      </c>
      <c r="BP778" s="141">
        <f>IFERROR(AB778/AD778,"")</f>
        <v/>
      </c>
      <c r="BQ778" s="141">
        <f>IFERROR(AC778/AD778,"")</f>
        <v/>
      </c>
      <c r="BR778" s="119" t="n"/>
      <c r="BS778" s="119" t="n"/>
      <c r="BT778" s="119" t="n"/>
      <c r="BU778" s="119" t="n">
        <v>0</v>
      </c>
      <c r="BV778" s="119" t="n"/>
      <c r="BW778" s="119" t="n"/>
      <c r="BX778" s="119" t="n"/>
      <c r="BY778" s="119" t="n"/>
      <c r="BZ778" s="119" t="inlineStr">
        <is>
          <t>Contractor</t>
        </is>
      </c>
      <c r="CA778" s="142" t="inlineStr">
        <is>
          <t>E51P</t>
        </is>
      </c>
      <c r="CB778" s="131" t="n">
        <v>1</v>
      </c>
      <c r="CC778" s="143">
        <f>IF(P778&gt;1,1,P778)*CB778</f>
        <v/>
      </c>
      <c r="CD778" s="143" t="n"/>
      <c r="CE778" s="222" t="n"/>
      <c r="CF778" s="86" t="n"/>
      <c r="CG778" s="219" t="n">
        <v>30443.90243902439</v>
      </c>
      <c r="CH778" s="217">
        <f>IF(LOWER(T778)="ILS",12,1)*CG778/VLOOKUP($T778,CPC_USDConversion_xlTbl[[Currency2]:[Units/1 USD]],2,FALSE)</f>
        <v/>
      </c>
      <c r="CI778" s="225">
        <f>AF778</f>
        <v/>
      </c>
      <c r="CJ778" s="225">
        <f>IFERROR(CI778-CH778,"")</f>
        <v/>
      </c>
      <c r="CK778" s="140">
        <f>ROUND(AN778*CC778,-2)</f>
        <v/>
      </c>
      <c r="CL778" s="217">
        <f>CK778/VLOOKUP($T778,'USD Converstion'!$C$7:$D$174,2,FALSE)</f>
        <v/>
      </c>
      <c r="CM778" s="145">
        <f>IF(AD778&gt;X778,1,0)</f>
        <v/>
      </c>
      <c r="CN778" s="225">
        <f>IF(CM778&gt;0,AG778,0)</f>
        <v/>
      </c>
      <c r="CO778" s="225">
        <f>IF(CM778=0,0,AF778)</f>
        <v/>
      </c>
      <c r="CP778" s="146" t="n">
        <v>0</v>
      </c>
      <c r="CQ778" s="147" t="n">
        <v>0</v>
      </c>
      <c r="CR778" s="225">
        <f>AM778/VLOOKUP(T778,'USD Converstion'!$C$7:$D$174,2,FALSE)</f>
        <v/>
      </c>
      <c r="CS778" s="226">
        <f>AT778</f>
        <v/>
      </c>
      <c r="CT778" s="222" t="n">
        <v>0</v>
      </c>
      <c r="CU778" s="227" t="n">
        <v>0</v>
      </c>
      <c r="CV778" s="145">
        <f>IF(AX778&gt;0,1,0)</f>
        <v/>
      </c>
      <c r="CW778" s="145">
        <f>IF(AY778&gt;0,1,0)</f>
        <v/>
      </c>
      <c r="CX778" s="52" t="n">
        <v>0</v>
      </c>
      <c r="DM778">
        <f>IF(LOWER(T778)="ILS",12,1)*Y778/VLOOKUP($T778,CPC_USDConversion_xlTbl[[Currency2]:[Units/1 USD]],2,FALSE)</f>
        <v/>
      </c>
    </row>
    <row r="779">
      <c r="B779" s="113" t="n">
        <v>119011</v>
      </c>
      <c r="C779" s="113" t="n">
        <v>64919</v>
      </c>
      <c r="D779" s="113" t="n">
        <v>123642</v>
      </c>
      <c r="E779" s="114" t="inlineStr">
        <is>
          <t>Ashley Musk</t>
        </is>
      </c>
      <c r="F779" s="152" t="inlineStr">
        <is>
          <t>Security Engineer</t>
        </is>
      </c>
      <c r="G779" s="113" t="inlineStr">
        <is>
          <t>Security Engineering, UK EL</t>
        </is>
      </c>
      <c r="H779" s="113" t="inlineStr">
        <is>
          <t>Ian Porteous</t>
        </is>
      </c>
      <c r="I779" s="113" t="inlineStr">
        <is>
          <t>Peter Sandkuijl</t>
        </is>
      </c>
      <c r="J779" s="114" t="inlineStr">
        <is>
          <t>Bruno Darmon</t>
        </is>
      </c>
      <c r="K779" s="114" t="inlineStr">
        <is>
          <t>Bruno Darmon</t>
        </is>
      </c>
      <c r="L779" s="113" t="inlineStr">
        <is>
          <t>EMEA Sales</t>
        </is>
      </c>
      <c r="M779" s="115" t="n">
        <v>1</v>
      </c>
      <c r="N779" s="151">
        <f>LEFT(CA779,3)</f>
        <v/>
      </c>
      <c r="O779" s="216" t="n">
        <v>43394</v>
      </c>
      <c r="P779" s="118">
        <f>($D$5-O779)/365</f>
        <v/>
      </c>
      <c r="Q779" s="119">
        <f>Q779</f>
        <v/>
      </c>
      <c r="R779" s="52" t="n"/>
      <c r="S779" s="120" t="inlineStr">
        <is>
          <t>Great Britain</t>
        </is>
      </c>
      <c r="T779" s="120" t="inlineStr">
        <is>
          <t>GBP</t>
        </is>
      </c>
      <c r="U779" s="120" t="n">
        <v>69500</v>
      </c>
      <c r="V779" s="120" t="n">
        <v>11209.09090909091</v>
      </c>
      <c r="W779" s="120" t="n"/>
      <c r="X779" s="120">
        <f>W779+V779+U779</f>
        <v/>
      </c>
      <c r="Y779" s="121" t="n"/>
      <c r="Z779" s="121" t="n"/>
      <c r="AA779" s="122" t="n">
        <v>998</v>
      </c>
      <c r="AB779" s="122" t="n">
        <v>0.3526693104558037</v>
      </c>
      <c r="AC779" s="122" t="n"/>
      <c r="AD779" s="123">
        <f>AC779+AB779+AA779</f>
        <v/>
      </c>
      <c r="AE779" s="124">
        <f>IFERROR(AD779/X779-1,"")</f>
        <v/>
      </c>
      <c r="AF779" s="217">
        <f>IF(LOWER(T779)="ILS",12,1)*X779/VLOOKUP($T779,CPC_USDConversion_xlTbl[[Currency2]:[Units/1 USD]],2,FALSE)</f>
        <v/>
      </c>
      <c r="AG779" s="217">
        <f>IF(LOWER(T779)="ILS",12,1)*AD779/VLOOKUP($T779,CPC_USDConversion_xlTbl[[Currency2]:[Units/1 USD]],2,FALSE)</f>
        <v/>
      </c>
      <c r="AH779" s="126">
        <f>AF779/VLOOKUP($S779,'CP$'!$B$5:$D$74,2,FALSE)</f>
        <v/>
      </c>
      <c r="AI779" s="126">
        <f>AG779/VLOOKUP($S779,'CP$'!$B$5:$D$74,2,FALSE)</f>
        <v/>
      </c>
      <c r="AJ779" s="52" t="n"/>
      <c r="AK779" s="127" t="inlineStr">
        <is>
          <t>Sales Variable</t>
        </is>
      </c>
      <c r="AL779" s="218" t="n"/>
      <c r="AM779" s="129" t="n"/>
      <c r="AN779" s="121" t="n"/>
      <c r="AO779" s="130" t="n"/>
      <c r="AP779" s="131">
        <f>IFERROR(AO779/AM779,"")</f>
        <v/>
      </c>
      <c r="AQ779" s="219">
        <f>AO779*CC779</f>
        <v/>
      </c>
      <c r="AR779" s="219" t="n"/>
      <c r="AS779" s="220">
        <f>AQ779-AR779</f>
        <v/>
      </c>
      <c r="AT779" s="217">
        <f>AS779/VLOOKUP($T779,'USD Converstion'!$C$7:$D$174,2,FALSE)</f>
        <v/>
      </c>
      <c r="AU779" s="52" t="n"/>
      <c r="AV779" s="221" t="n">
        <v>43957</v>
      </c>
      <c r="AW779" s="222" t="n">
        <v>9844.844660194174</v>
      </c>
      <c r="AX779" s="222" t="n"/>
      <c r="AY779" s="223" t="n"/>
      <c r="AZ779" s="52" t="n"/>
      <c r="BA779" s="137" t="inlineStr">
        <is>
          <t>Jan 1, 2021 - EL Comp update from 42,000 base + 6,000 commission (48,000 OTE) to 48,000 base + 12,000 commission (60,000 OTE). JS from E61P to E51P. Title from Associate Security Enginner to Security Engineer.</t>
        </is>
      </c>
      <c r="BB779" s="138" t="inlineStr">
        <is>
          <t xml:space="preserve"> </t>
        </is>
      </c>
      <c r="BC779" s="52" t="n"/>
      <c r="BD779" s="219" t="n">
        <v>35000</v>
      </c>
      <c r="BE779" s="219" t="n">
        <v>5000</v>
      </c>
      <c r="BF779" s="219" t="n"/>
      <c r="BG779" s="120">
        <f>BF779+BE779+BD779</f>
        <v/>
      </c>
      <c r="BH779" s="217">
        <f>IF(LOWER(T779)="ILS",12,1)*BG779/VLOOKUP($T779,CPC_USDConversion_xlTbl[[Currency2]:[Units/1 USD]],2,FALSE)</f>
        <v/>
      </c>
      <c r="BI779" s="224">
        <f>BH779/VLOOKUP($S779,'CP$'!$B$5:$D$74,2,FALSE)</f>
        <v/>
      </c>
      <c r="BJ779" s="140" t="n">
        <v>60000</v>
      </c>
      <c r="BK779" s="140" t="n">
        <v>95000</v>
      </c>
      <c r="BL779" s="141">
        <f>IFERROR(U779/X779,"")</f>
        <v/>
      </c>
      <c r="BM779" s="141">
        <f>IFERROR(V779/X779,"")</f>
        <v/>
      </c>
      <c r="BN779" s="141">
        <f>IFERROR(W779/X779,"")</f>
        <v/>
      </c>
      <c r="BO779" s="141">
        <f>IFERROR(AA779/AD779,"")</f>
        <v/>
      </c>
      <c r="BP779" s="141">
        <f>IFERROR(AB779/AD779,"")</f>
        <v/>
      </c>
      <c r="BQ779" s="141">
        <f>IFERROR(AC779/AD779,"")</f>
        <v/>
      </c>
      <c r="BR779" s="119" t="n">
        <v>4</v>
      </c>
      <c r="BS779" s="119" t="n">
        <v>4</v>
      </c>
      <c r="BT779" s="119" t="n">
        <v>3</v>
      </c>
      <c r="BU779" s="119" t="n">
        <v>0</v>
      </c>
      <c r="BV779" s="119" t="n"/>
      <c r="BW779" s="119" t="n"/>
      <c r="BX779" s="119" t="n"/>
      <c r="BY779" s="119" t="n"/>
      <c r="BZ779" s="119" t="inlineStr">
        <is>
          <t>Employee</t>
        </is>
      </c>
      <c r="CA779" s="142" t="inlineStr">
        <is>
          <t>E51P</t>
        </is>
      </c>
      <c r="CB779" s="131" t="n">
        <v>1</v>
      </c>
      <c r="CC779" s="143">
        <f>IF(P779&gt;1,1,P779)*CB779</f>
        <v/>
      </c>
      <c r="CD779" s="143" t="n"/>
      <c r="CE779" s="222" t="n">
        <v>11253.68</v>
      </c>
      <c r="CF779" s="86" t="n"/>
      <c r="CG779" s="219" t="n">
        <v>47029.26829268293</v>
      </c>
      <c r="CH779" s="217">
        <f>IF(LOWER(T779)="ILS",12,1)*CG779/VLOOKUP($T779,CPC_USDConversion_xlTbl[[Currency2]:[Units/1 USD]],2,FALSE)</f>
        <v/>
      </c>
      <c r="CI779" s="225">
        <f>AF779</f>
        <v/>
      </c>
      <c r="CJ779" s="225">
        <f>IFERROR(CI779-CH779,"")</f>
        <v/>
      </c>
      <c r="CK779" s="140">
        <f>ROUND(AN779*CC779,-2)</f>
        <v/>
      </c>
      <c r="CL779" s="217">
        <f>CK779/VLOOKUP($T779,'USD Converstion'!$C$7:$D$174,2,FALSE)</f>
        <v/>
      </c>
      <c r="CM779" s="145">
        <f>IF(AD779&gt;X779,1,0)</f>
        <v/>
      </c>
      <c r="CN779" s="225">
        <f>IF(CM779&gt;0,AG779,0)</f>
        <v/>
      </c>
      <c r="CO779" s="225">
        <f>IF(CM779=0,0,AF779)</f>
        <v/>
      </c>
      <c r="CP779" s="146" t="n">
        <v>0</v>
      </c>
      <c r="CQ779" s="147" t="n">
        <v>0</v>
      </c>
      <c r="CR779" s="225">
        <f>AM779/VLOOKUP(T779,'USD Converstion'!$C$7:$D$174,2,FALSE)</f>
        <v/>
      </c>
      <c r="CS779" s="226">
        <f>AT779</f>
        <v/>
      </c>
      <c r="CT779" s="222" t="n">
        <v>0</v>
      </c>
      <c r="CU779" s="227" t="n">
        <v>0</v>
      </c>
      <c r="CV779" s="145">
        <f>IF(AX779&gt;0,1,0)</f>
        <v/>
      </c>
      <c r="CW779" s="145">
        <f>IF(AY779&gt;0,1,0)</f>
        <v/>
      </c>
      <c r="CX779" s="52" t="n">
        <v>0</v>
      </c>
      <c r="DM779">
        <f>IF(LOWER(T779)="ILS",12,1)*Y779/VLOOKUP($T779,CPC_USDConversion_xlTbl[[Currency2]:[Units/1 USD]],2,FALSE)</f>
        <v/>
      </c>
    </row>
    <row r="780">
      <c r="B780" s="113" t="n">
        <v>124603</v>
      </c>
      <c r="C780" s="113" t="n">
        <v>103783</v>
      </c>
      <c r="D780" s="113" t="n">
        <v>82867</v>
      </c>
      <c r="E780" s="114" t="inlineStr">
        <is>
          <t>Balder Borup</t>
        </is>
      </c>
      <c r="F780" s="152" t="inlineStr">
        <is>
          <t>Security Engineer</t>
        </is>
      </c>
      <c r="G780" s="113" t="inlineStr">
        <is>
          <t>Security Engineering, Nordics</t>
        </is>
      </c>
      <c r="H780" s="113" t="inlineStr">
        <is>
          <t>Jan Johannsen</t>
        </is>
      </c>
      <c r="I780" s="113" t="inlineStr">
        <is>
          <t>Peter Sandkuijl</t>
        </is>
      </c>
      <c r="J780" s="114" t="inlineStr">
        <is>
          <t>Bruno Darmon</t>
        </is>
      </c>
      <c r="K780" s="114" t="inlineStr">
        <is>
          <t>Bruno Darmon</t>
        </is>
      </c>
      <c r="L780" s="113" t="inlineStr">
        <is>
          <t>EMEA Sales</t>
        </is>
      </c>
      <c r="M780" s="115" t="n">
        <v>1</v>
      </c>
      <c r="N780" s="151">
        <f>LEFT(CA780,3)</f>
        <v/>
      </c>
      <c r="O780" s="216" t="n">
        <v>43394</v>
      </c>
      <c r="P780" s="118">
        <f>($D$5-O780)/365</f>
        <v/>
      </c>
      <c r="Q780" s="119">
        <f>Q780</f>
        <v/>
      </c>
      <c r="R780" s="52" t="n"/>
      <c r="S780" s="120" t="inlineStr">
        <is>
          <t>Denmark</t>
        </is>
      </c>
      <c r="T780" s="120" t="inlineStr">
        <is>
          <t>DKK</t>
        </is>
      </c>
      <c r="U780" s="120" t="n">
        <v>609500</v>
      </c>
      <c r="V780" s="120" t="n">
        <v>109390.9090909091</v>
      </c>
      <c r="W780" s="120" t="n"/>
      <c r="X780" s="120">
        <f>W780+V780+U780</f>
        <v/>
      </c>
      <c r="Y780" s="121" t="n"/>
      <c r="Z780" s="121" t="n"/>
      <c r="AA780" s="122" t="n"/>
      <c r="AB780" s="122" t="n"/>
      <c r="AC780" s="122" t="n"/>
      <c r="AD780" s="123">
        <f>AC780+AB780+AA780</f>
        <v/>
      </c>
      <c r="AE780" s="124">
        <f>IFERROR(AD780/X780-1,"")</f>
        <v/>
      </c>
      <c r="AF780" s="217">
        <f>IF(LOWER(T780)="ILS",12,1)*X780/VLOOKUP($T780,CPC_USDConversion_xlTbl[[Currency2]:[Units/1 USD]],2,FALSE)</f>
        <v/>
      </c>
      <c r="AG780" s="217">
        <f>IF(LOWER(T780)="ILS",12,1)*AD780/VLOOKUP($T780,CPC_USDConversion_xlTbl[[Currency2]:[Units/1 USD]],2,FALSE)</f>
        <v/>
      </c>
      <c r="AH780" s="126">
        <f>AF780/VLOOKUP($S780,'CP$'!$B$5:$D$74,2,FALSE)</f>
        <v/>
      </c>
      <c r="AI780" s="126">
        <f>AG780/VLOOKUP($S780,'CP$'!$B$5:$D$74,2,FALSE)</f>
        <v/>
      </c>
      <c r="AJ780" s="52" t="n"/>
      <c r="AK780" s="127" t="inlineStr">
        <is>
          <t>Sales Variable</t>
        </is>
      </c>
      <c r="AL780" s="218" t="n"/>
      <c r="AM780" s="129" t="n"/>
      <c r="AN780" s="121" t="n"/>
      <c r="AO780" s="130" t="n"/>
      <c r="AP780" s="131">
        <f>IFERROR(AO780/AM780,"")</f>
        <v/>
      </c>
      <c r="AQ780" s="219">
        <f>AO780*CC780</f>
        <v/>
      </c>
      <c r="AR780" s="219" t="n"/>
      <c r="AS780" s="220">
        <f>AQ780-AR780</f>
        <v/>
      </c>
      <c r="AT780" s="217">
        <f>AS780/VLOOKUP($T780,'USD Converstion'!$C$7:$D$174,2,FALSE)</f>
        <v/>
      </c>
      <c r="AU780" s="52" t="n"/>
      <c r="AV780" s="221" t="n"/>
      <c r="AW780" s="222" t="n"/>
      <c r="AX780" s="222" t="n"/>
      <c r="AY780" s="223" t="n"/>
      <c r="AZ780" s="52" t="n"/>
      <c r="BA780" s="137" t="inlineStr">
        <is>
          <t>February, 2021 - Compensation change from Yearly Salary:405000, Yearly Commission:55000, Total Compensation:460000 to Yearly Salary:480000, Yearly Commission:120000, Total Compensation:600000 || July, 2020 - Promotion change from JS:E61P, Title:Associate Security Engineer to JS:E51P, Title:Security Engineer</t>
        </is>
      </c>
      <c r="BB780" s="138" t="inlineStr">
        <is>
          <t xml:space="preserve"> </t>
        </is>
      </c>
      <c r="BC780" s="52" t="n"/>
      <c r="BD780" s="219" t="n">
        <v>405000</v>
      </c>
      <c r="BE780" s="219" t="n">
        <v>15000</v>
      </c>
      <c r="BF780" s="219" t="n"/>
      <c r="BG780" s="120">
        <f>BF780+BE780+BD780</f>
        <v/>
      </c>
      <c r="BH780" s="217">
        <f>IF(LOWER(T780)="ILS",12,1)*BG780/VLOOKUP($T780,CPC_USDConversion_xlTbl[[Currency2]:[Units/1 USD]],2,FALSE)</f>
        <v/>
      </c>
      <c r="BI780" s="224">
        <f>BH780/VLOOKUP($S780,'CP$'!$B$5:$D$74,2,FALSE)</f>
        <v/>
      </c>
      <c r="BJ780" s="140" t="n">
        <v>625000</v>
      </c>
      <c r="BK780" s="140" t="n">
        <v>950000</v>
      </c>
      <c r="BL780" s="141">
        <f>IFERROR(U780/X780,"")</f>
        <v/>
      </c>
      <c r="BM780" s="141">
        <f>IFERROR(V780/X780,"")</f>
        <v/>
      </c>
      <c r="BN780" s="141">
        <f>IFERROR(W780/X780,"")</f>
        <v/>
      </c>
      <c r="BO780" s="141">
        <f>IFERROR(AA780/AD780,"")</f>
        <v/>
      </c>
      <c r="BP780" s="141">
        <f>IFERROR(AB780/AD780,"")</f>
        <v/>
      </c>
      <c r="BQ780" s="141">
        <f>IFERROR(AC780/AD780,"")</f>
        <v/>
      </c>
      <c r="BR780" s="119" t="n">
        <v>4</v>
      </c>
      <c r="BS780" s="119" t="n">
        <v>4</v>
      </c>
      <c r="BT780" s="119" t="n">
        <v>3</v>
      </c>
      <c r="BU780" s="119" t="n">
        <v>0</v>
      </c>
      <c r="BV780" s="119" t="n"/>
      <c r="BW780" s="119" t="n"/>
      <c r="BX780" s="119" t="n"/>
      <c r="BY780" s="119" t="n"/>
      <c r="BZ780" s="119" t="inlineStr">
        <is>
          <t>Employee</t>
        </is>
      </c>
      <c r="CA780" s="142" t="inlineStr">
        <is>
          <t>E51P</t>
        </is>
      </c>
      <c r="CB780" s="131" t="n">
        <v>1</v>
      </c>
      <c r="CC780" s="143">
        <f>IF(P780&gt;1,1,P780)*CB780</f>
        <v/>
      </c>
      <c r="CD780" s="143" t="n"/>
      <c r="CE780" s="222" t="n"/>
      <c r="CF780" s="86" t="n"/>
      <c r="CG780" s="219" t="n">
        <v>448980.4878048781</v>
      </c>
      <c r="CH780" s="217">
        <f>IF(LOWER(T780)="ILS",12,1)*CG780/VLOOKUP($T780,CPC_USDConversion_xlTbl[[Currency2]:[Units/1 USD]],2,FALSE)</f>
        <v/>
      </c>
      <c r="CI780" s="225">
        <f>AF780</f>
        <v/>
      </c>
      <c r="CJ780" s="225">
        <f>IFERROR(CI780-CH780,"")</f>
        <v/>
      </c>
      <c r="CK780" s="140">
        <f>ROUND(AN780*CC780,-2)</f>
        <v/>
      </c>
      <c r="CL780" s="217">
        <f>CK780/VLOOKUP($T780,'USD Converstion'!$C$7:$D$174,2,FALSE)</f>
        <v/>
      </c>
      <c r="CM780" s="145">
        <f>IF(AD780&gt;X780,1,0)</f>
        <v/>
      </c>
      <c r="CN780" s="225">
        <f>IF(CM780&gt;0,AG780,0)</f>
        <v/>
      </c>
      <c r="CO780" s="225">
        <f>IF(CM780=0,0,AF780)</f>
        <v/>
      </c>
      <c r="CP780" s="146" t="n">
        <v>0</v>
      </c>
      <c r="CQ780" s="147" t="n">
        <v>0</v>
      </c>
      <c r="CR780" s="225">
        <f>AM780/VLOOKUP(T780,'USD Converstion'!$C$7:$D$174,2,FALSE)</f>
        <v/>
      </c>
      <c r="CS780" s="226">
        <f>AT780</f>
        <v/>
      </c>
      <c r="CT780" s="222" t="n">
        <v>0</v>
      </c>
      <c r="CU780" s="227" t="n">
        <v>0</v>
      </c>
      <c r="CV780" s="145">
        <f>IF(AX780&gt;0,1,0)</f>
        <v/>
      </c>
      <c r="CW780" s="145">
        <f>IF(AY780&gt;0,1,0)</f>
        <v/>
      </c>
      <c r="CX780" s="52" t="n">
        <v>0</v>
      </c>
      <c r="DM780">
        <f>IF(LOWER(T780)="ILS",12,1)*Y780/VLOOKUP($T780,CPC_USDConversion_xlTbl[[Currency2]:[Units/1 USD]],2,FALSE)</f>
        <v/>
      </c>
    </row>
    <row r="781">
      <c r="B781" s="113" t="n">
        <v>130021</v>
      </c>
      <c r="C781" s="113" t="n">
        <v>37633</v>
      </c>
      <c r="D781" s="113" t="n"/>
      <c r="E781" s="114" t="inlineStr">
        <is>
          <t>Bernd Bremme</t>
        </is>
      </c>
      <c r="F781" s="152" t="inlineStr">
        <is>
          <t>Security Engineer</t>
        </is>
      </c>
      <c r="G781" s="113" t="inlineStr">
        <is>
          <t>Security Engineering, CER</t>
        </is>
      </c>
      <c r="H781" s="113" t="inlineStr">
        <is>
          <t>Christine Schoenig</t>
        </is>
      </c>
      <c r="I781" s="113" t="inlineStr">
        <is>
          <t>Peter Sandkuijl</t>
        </is>
      </c>
      <c r="J781" s="114" t="inlineStr">
        <is>
          <t>Bruno Darmon</t>
        </is>
      </c>
      <c r="K781" s="114" t="inlineStr">
        <is>
          <t>Bruno Darmon</t>
        </is>
      </c>
      <c r="L781" s="113" t="inlineStr">
        <is>
          <t>EMEA Sales</t>
        </is>
      </c>
      <c r="M781" s="115" t="n">
        <v>1</v>
      </c>
      <c r="N781" s="151">
        <f>LEFT(CA781,3)</f>
        <v/>
      </c>
      <c r="O781" s="216" t="n">
        <v>38261</v>
      </c>
      <c r="P781" s="118">
        <f>($D$5-O781)/365</f>
        <v/>
      </c>
      <c r="Q781" s="119">
        <f>Q781</f>
        <v/>
      </c>
      <c r="R781" s="52" t="n"/>
      <c r="S781" s="120" t="inlineStr">
        <is>
          <t>Germany</t>
        </is>
      </c>
      <c r="T781" s="120" t="inlineStr">
        <is>
          <t>EUR</t>
        </is>
      </c>
      <c r="U781" s="120" t="n">
        <v>104000</v>
      </c>
      <c r="V781" s="120" t="n">
        <v>17481.81818181818</v>
      </c>
      <c r="W781" s="120" t="n"/>
      <c r="X781" s="120">
        <f>W781+V781+U781</f>
        <v/>
      </c>
      <c r="Y781" s="121" t="n"/>
      <c r="Z781" s="121" t="n"/>
      <c r="AA781" s="122" t="n"/>
      <c r="AB781" s="122" t="n"/>
      <c r="AC781" s="122" t="n"/>
      <c r="AD781" s="123">
        <f>AC781+AB781+AA781</f>
        <v/>
      </c>
      <c r="AE781" s="124">
        <f>IFERROR(AD781/X781-1,"")</f>
        <v/>
      </c>
      <c r="AF781" s="217">
        <f>IF(LOWER(T781)="ILS",12,1)*X781/VLOOKUP($T781,CPC_USDConversion_xlTbl[[Currency2]:[Units/1 USD]],2,FALSE)</f>
        <v/>
      </c>
      <c r="AG781" s="217">
        <f>IF(LOWER(T781)="ILS",12,1)*AD781/VLOOKUP($T781,CPC_USDConversion_xlTbl[[Currency2]:[Units/1 USD]],2,FALSE)</f>
        <v/>
      </c>
      <c r="AH781" s="126">
        <f>AF781/VLOOKUP($S781,'CP$'!$B$5:$D$74,2,FALSE)</f>
        <v/>
      </c>
      <c r="AI781" s="126">
        <f>AG781/VLOOKUP($S781,'CP$'!$B$5:$D$74,2,FALSE)</f>
        <v/>
      </c>
      <c r="AJ781" s="52" t="n"/>
      <c r="AK781" s="127" t="inlineStr">
        <is>
          <t>Sales Variable</t>
        </is>
      </c>
      <c r="AL781" s="218" t="n"/>
      <c r="AM781" s="129" t="n"/>
      <c r="AN781" s="121" t="n"/>
      <c r="AO781" s="130" t="n"/>
      <c r="AP781" s="131">
        <f>IFERROR(AO781/AM781,"")</f>
        <v/>
      </c>
      <c r="AQ781" s="219">
        <f>AO781*CC781</f>
        <v/>
      </c>
      <c r="AR781" s="219" t="n"/>
      <c r="AS781" s="220">
        <f>AQ781-AR781</f>
        <v/>
      </c>
      <c r="AT781" s="217">
        <f>AS781/VLOOKUP($T781,'USD Converstion'!$C$7:$D$174,2,FALSE)</f>
        <v/>
      </c>
      <c r="AU781" s="52" t="n"/>
      <c r="AV781" s="221" t="n">
        <v>41038</v>
      </c>
      <c r="AW781" s="222" t="n">
        <v>16662.07766990291</v>
      </c>
      <c r="AX781" s="222" t="n"/>
      <c r="AY781" s="223" t="n"/>
      <c r="AZ781" s="52" t="n"/>
      <c r="BA781" s="137" t="n"/>
      <c r="BB781" s="138" t="inlineStr">
        <is>
          <t xml:space="preserve"> </t>
        </is>
      </c>
      <c r="BC781" s="52" t="n"/>
      <c r="BD781" s="219" t="n">
        <v>75600</v>
      </c>
      <c r="BE781" s="219" t="n">
        <v>18900</v>
      </c>
      <c r="BF781" s="219" t="n"/>
      <c r="BG781" s="120">
        <f>BF781+BE781+BD781</f>
        <v/>
      </c>
      <c r="BH781" s="217">
        <f>IF(LOWER(T781)="ILS",12,1)*BG781/VLOOKUP($T781,CPC_USDConversion_xlTbl[[Currency2]:[Units/1 USD]],2,FALSE)</f>
        <v/>
      </c>
      <c r="BI781" s="224">
        <f>BH781/VLOOKUP($S781,'CP$'!$B$5:$D$74,2,FALSE)</f>
        <v/>
      </c>
      <c r="BJ781" s="140" t="n">
        <v>90000</v>
      </c>
      <c r="BK781" s="140" t="n">
        <v>135000</v>
      </c>
      <c r="BL781" s="141">
        <f>IFERROR(U781/X781,"")</f>
        <v/>
      </c>
      <c r="BM781" s="141">
        <f>IFERROR(V781/X781,"")</f>
        <v/>
      </c>
      <c r="BN781" s="141">
        <f>IFERROR(W781/X781,"")</f>
        <v/>
      </c>
      <c r="BO781" s="141">
        <f>IFERROR(AA781/AD781,"")</f>
        <v/>
      </c>
      <c r="BP781" s="141">
        <f>IFERROR(AB781/AD781,"")</f>
        <v/>
      </c>
      <c r="BQ781" s="141">
        <f>IFERROR(AC781/AD781,"")</f>
        <v/>
      </c>
      <c r="BR781" s="119" t="n">
        <v>3</v>
      </c>
      <c r="BS781" s="119" t="n"/>
      <c r="BT781" s="119" t="n"/>
      <c r="BU781" s="119" t="n">
        <v>0</v>
      </c>
      <c r="BV781" s="119" t="n"/>
      <c r="BW781" s="119" t="n"/>
      <c r="BX781" s="119" t="n"/>
      <c r="BY781" s="119" t="n"/>
      <c r="BZ781" s="119" t="inlineStr">
        <is>
          <t>Employee</t>
        </is>
      </c>
      <c r="CA781" s="142" t="inlineStr">
        <is>
          <t>E41P</t>
        </is>
      </c>
      <c r="CB781" s="131" t="n">
        <v>1</v>
      </c>
      <c r="CC781" s="143">
        <f>IF(P781&gt;1,1,P781)*CB781</f>
        <v/>
      </c>
      <c r="CD781" s="143" t="n"/>
      <c r="CE781" s="222" t="n">
        <v>0</v>
      </c>
      <c r="CF781" s="86" t="n"/>
      <c r="CG781" s="219" t="n">
        <v>92395.12195121952</v>
      </c>
      <c r="CH781" s="217">
        <f>IF(LOWER(T781)="ILS",12,1)*CG781/VLOOKUP($T781,CPC_USDConversion_xlTbl[[Currency2]:[Units/1 USD]],2,FALSE)</f>
        <v/>
      </c>
      <c r="CI781" s="225">
        <f>AF781</f>
        <v/>
      </c>
      <c r="CJ781" s="225">
        <f>IFERROR(CI781-CH781,"")</f>
        <v/>
      </c>
      <c r="CK781" s="140">
        <f>ROUND(AN781*CC781,-2)</f>
        <v/>
      </c>
      <c r="CL781" s="217">
        <f>CK781/VLOOKUP($T781,'USD Converstion'!$C$7:$D$174,2,FALSE)</f>
        <v/>
      </c>
      <c r="CM781" s="145">
        <f>IF(AD781&gt;X781,1,0)</f>
        <v/>
      </c>
      <c r="CN781" s="225">
        <f>IF(CM781&gt;0,AG781,0)</f>
        <v/>
      </c>
      <c r="CO781" s="225">
        <f>IF(CM781=0,0,AF781)</f>
        <v/>
      </c>
      <c r="CP781" s="146" t="n">
        <v>0</v>
      </c>
      <c r="CQ781" s="147" t="n">
        <v>0</v>
      </c>
      <c r="CR781" s="225">
        <f>AM781/VLOOKUP(T781,'USD Converstion'!$C$7:$D$174,2,FALSE)</f>
        <v/>
      </c>
      <c r="CS781" s="226">
        <f>AT781</f>
        <v/>
      </c>
      <c r="CT781" s="222" t="n">
        <v>0</v>
      </c>
      <c r="CU781" s="227" t="n">
        <v>0</v>
      </c>
      <c r="CV781" s="145">
        <f>IF(AX781&gt;0,1,0)</f>
        <v/>
      </c>
      <c r="CW781" s="145">
        <f>IF(AY781&gt;0,1,0)</f>
        <v/>
      </c>
      <c r="CX781" s="52" t="n">
        <v>0</v>
      </c>
      <c r="DM781">
        <f>IF(LOWER(T781)="ILS",12,1)*Y781/VLOOKUP($T781,CPC_USDConversion_xlTbl[[Currency2]:[Units/1 USD]],2,FALSE)</f>
        <v/>
      </c>
    </row>
    <row r="782">
      <c r="B782" s="113" t="n">
        <v>103015</v>
      </c>
      <c r="C782" s="113" t="n">
        <v>94858</v>
      </c>
      <c r="D782" s="113" t="n">
        <v>41353</v>
      </c>
      <c r="E782" s="114" t="inlineStr">
        <is>
          <t>Blandine Delaporte</t>
        </is>
      </c>
      <c r="F782" s="152" t="inlineStr">
        <is>
          <t>Security Engineer Team Leader Major Accounts, Check Point Evangelist</t>
        </is>
      </c>
      <c r="G782" s="113" t="inlineStr">
        <is>
          <t>Security Engineering, SER</t>
        </is>
      </c>
      <c r="H782" s="113" t="inlineStr">
        <is>
          <t>David Gubiani</t>
        </is>
      </c>
      <c r="I782" s="113" t="inlineStr">
        <is>
          <t>Peter Sandkuijl</t>
        </is>
      </c>
      <c r="J782" s="114" t="inlineStr">
        <is>
          <t>Bruno Darmon</t>
        </is>
      </c>
      <c r="K782" s="114" t="inlineStr">
        <is>
          <t>Bruno Darmon</t>
        </is>
      </c>
      <c r="L782" s="113" t="inlineStr">
        <is>
          <t>EMEA Sales</t>
        </is>
      </c>
      <c r="M782" s="115" t="n">
        <v>1</v>
      </c>
      <c r="N782" s="151">
        <f>LEFT(CA782,3)</f>
        <v/>
      </c>
      <c r="O782" s="216" t="n">
        <v>42310</v>
      </c>
      <c r="P782" s="118">
        <f>($D$5-O782)/365</f>
        <v/>
      </c>
      <c r="Q782" s="119">
        <f>Q782</f>
        <v/>
      </c>
      <c r="R782" s="52" t="n"/>
      <c r="S782" s="120" t="inlineStr">
        <is>
          <t>France</t>
        </is>
      </c>
      <c r="T782" s="120" t="inlineStr">
        <is>
          <t>EUR</t>
        </is>
      </c>
      <c r="U782" s="120" t="n">
        <v>123250</v>
      </c>
      <c r="V782" s="120" t="n">
        <v>21000</v>
      </c>
      <c r="W782" s="120" t="n"/>
      <c r="X782" s="120">
        <f>W782+V782+U782</f>
        <v/>
      </c>
      <c r="Y782" s="121" t="n"/>
      <c r="Z782" s="121" t="n"/>
      <c r="AA782" s="122" t="n"/>
      <c r="AB782" s="122" t="n"/>
      <c r="AC782" s="122" t="n"/>
      <c r="AD782" s="123">
        <f>AC782+AB782+AA782</f>
        <v/>
      </c>
      <c r="AE782" s="124">
        <f>IFERROR(AD782/X782-1,"")</f>
        <v/>
      </c>
      <c r="AF782" s="217">
        <f>IF(LOWER(T782)="ILS",12,1)*X782/VLOOKUP($T782,CPC_USDConversion_xlTbl[[Currency2]:[Units/1 USD]],2,FALSE)</f>
        <v/>
      </c>
      <c r="AG782" s="217">
        <f>IF(LOWER(T782)="ILS",12,1)*AD782/VLOOKUP($T782,CPC_USDConversion_xlTbl[[Currency2]:[Units/1 USD]],2,FALSE)</f>
        <v/>
      </c>
      <c r="AH782" s="126">
        <f>AF782/VLOOKUP($S782,'CP$'!$B$5:$D$74,2,FALSE)</f>
        <v/>
      </c>
      <c r="AI782" s="126">
        <f>AG782/VLOOKUP($S782,'CP$'!$B$5:$D$74,2,FALSE)</f>
        <v/>
      </c>
      <c r="AJ782" s="52" t="n"/>
      <c r="AK782" s="127" t="inlineStr">
        <is>
          <t>Sales Variable</t>
        </is>
      </c>
      <c r="AL782" s="218" t="n"/>
      <c r="AM782" s="129" t="n"/>
      <c r="AN782" s="121" t="n"/>
      <c r="AO782" s="130" t="n"/>
      <c r="AP782" s="131">
        <f>IFERROR(AO782/AM782,"")</f>
        <v/>
      </c>
      <c r="AQ782" s="219">
        <f>AO782*CC782</f>
        <v/>
      </c>
      <c r="AR782" s="219" t="n"/>
      <c r="AS782" s="220">
        <f>AQ782-AR782</f>
        <v/>
      </c>
      <c r="AT782" s="217">
        <f>AS782/VLOOKUP($T782,'USD Converstion'!$C$7:$D$174,2,FALSE)</f>
        <v/>
      </c>
      <c r="AU782" s="52" t="n"/>
      <c r="AV782" s="221" t="n">
        <v>43957</v>
      </c>
      <c r="AW782" s="222" t="n">
        <v>19589.26213592233</v>
      </c>
      <c r="AX782" s="222" t="n"/>
      <c r="AY782" s="223" t="n"/>
      <c r="AZ782" s="52" t="n"/>
      <c r="BA782" s="137" t="inlineStr">
        <is>
          <t>January, 2021 -  Organization change from Title:Security Engineer Team Leader (Channel), Check Point Evangelist to Title:Security Engineer Team Leader Major Accounts, Check Point Evangelist ||May, 2020 - Organization change from Title:Security Engineer Team Leader (Channel) to Title:Security Engineer Team Leader (Channel), Check Point Evangelist</t>
        </is>
      </c>
      <c r="BB782" s="138" t="inlineStr">
        <is>
          <t xml:space="preserve"> </t>
        </is>
      </c>
      <c r="BC782" s="52" t="n"/>
      <c r="BD782" s="219" t="n">
        <v>88000</v>
      </c>
      <c r="BE782" s="219" t="n">
        <v>22000</v>
      </c>
      <c r="BF782" s="219" t="n"/>
      <c r="BG782" s="120">
        <f>BF782+BE782+BD782</f>
        <v/>
      </c>
      <c r="BH782" s="217">
        <f>IF(LOWER(T782)="ILS",12,1)*BG782/VLOOKUP($T782,CPC_USDConversion_xlTbl[[Currency2]:[Units/1 USD]],2,FALSE)</f>
        <v/>
      </c>
      <c r="BI782" s="224">
        <f>BH782/VLOOKUP($S782,'CP$'!$B$5:$D$74,2,FALSE)</f>
        <v/>
      </c>
      <c r="BJ782" s="140" t="n">
        <v>90000</v>
      </c>
      <c r="BK782" s="140" t="n">
        <v>130000</v>
      </c>
      <c r="BL782" s="141">
        <f>IFERROR(U782/X782,"")</f>
        <v/>
      </c>
      <c r="BM782" s="141">
        <f>IFERROR(V782/X782,"")</f>
        <v/>
      </c>
      <c r="BN782" s="141">
        <f>IFERROR(W782/X782,"")</f>
        <v/>
      </c>
      <c r="BO782" s="141">
        <f>IFERROR(AA782/AD782,"")</f>
        <v/>
      </c>
      <c r="BP782" s="141">
        <f>IFERROR(AB782/AD782,"")</f>
        <v/>
      </c>
      <c r="BQ782" s="141">
        <f>IFERROR(AC782/AD782,"")</f>
        <v/>
      </c>
      <c r="BR782" s="119" t="n">
        <v>3</v>
      </c>
      <c r="BS782" s="119" t="n">
        <v>4</v>
      </c>
      <c r="BT782" s="119" t="n">
        <v>3</v>
      </c>
      <c r="BU782" s="119" t="n">
        <v>0</v>
      </c>
      <c r="BV782" s="119" t="n"/>
      <c r="BW782" s="119" t="n"/>
      <c r="BX782" s="119" t="n"/>
      <c r="BY782" s="119" t="n"/>
      <c r="BZ782" s="119" t="inlineStr">
        <is>
          <t>Employee</t>
        </is>
      </c>
      <c r="CA782" s="142" t="inlineStr">
        <is>
          <t>E41M</t>
        </is>
      </c>
      <c r="CB782" s="131" t="n">
        <v>1</v>
      </c>
      <c r="CC782" s="143">
        <f>IF(P782&gt;1,1,P782)*CB782</f>
        <v/>
      </c>
      <c r="CD782" s="143" t="n"/>
      <c r="CE782" s="222" t="n">
        <v>64289.64</v>
      </c>
      <c r="CF782" s="86" t="n"/>
      <c r="CG782" s="219" t="n">
        <v>111195.1219512195</v>
      </c>
      <c r="CH782" s="217">
        <f>IF(LOWER(T782)="ILS",12,1)*CG782/VLOOKUP($T782,CPC_USDConversion_xlTbl[[Currency2]:[Units/1 USD]],2,FALSE)</f>
        <v/>
      </c>
      <c r="CI782" s="225">
        <f>AF782</f>
        <v/>
      </c>
      <c r="CJ782" s="225">
        <f>IFERROR(CI782-CH782,"")</f>
        <v/>
      </c>
      <c r="CK782" s="140">
        <f>ROUND(AN782*CC782,-2)</f>
        <v/>
      </c>
      <c r="CL782" s="217">
        <f>CK782/VLOOKUP($T782,'USD Converstion'!$C$7:$D$174,2,FALSE)</f>
        <v/>
      </c>
      <c r="CM782" s="145">
        <f>IF(AD782&gt;X782,1,0)</f>
        <v/>
      </c>
      <c r="CN782" s="225">
        <f>IF(CM782&gt;0,AG782,0)</f>
        <v/>
      </c>
      <c r="CO782" s="225">
        <f>IF(CM782=0,0,AF782)</f>
        <v/>
      </c>
      <c r="CP782" s="146" t="n">
        <v>0</v>
      </c>
      <c r="CQ782" s="147" t="n">
        <v>0</v>
      </c>
      <c r="CR782" s="225">
        <f>AM782/VLOOKUP(T782,'USD Converstion'!$C$7:$D$174,2,FALSE)</f>
        <v/>
      </c>
      <c r="CS782" s="226">
        <f>AT782</f>
        <v/>
      </c>
      <c r="CT782" s="222" t="n">
        <v>0</v>
      </c>
      <c r="CU782" s="227" t="n">
        <v>0</v>
      </c>
      <c r="CV782" s="145">
        <f>IF(AX782&gt;0,1,0)</f>
        <v/>
      </c>
      <c r="CW782" s="145">
        <f>IF(AY782&gt;0,1,0)</f>
        <v/>
      </c>
      <c r="CX782" s="52" t="n">
        <v>0</v>
      </c>
      <c r="DM782">
        <f>IF(LOWER(T782)="ILS",12,1)*Y782/VLOOKUP($T782,CPC_USDConversion_xlTbl[[Currency2]:[Units/1 USD]],2,FALSE)</f>
        <v/>
      </c>
    </row>
    <row r="783">
      <c r="B783" s="113" t="n">
        <v>135298</v>
      </c>
      <c r="C783" s="113" t="n">
        <v>112494</v>
      </c>
      <c r="D783" s="113" t="n">
        <v>50110</v>
      </c>
      <c r="E783" s="114" t="inlineStr">
        <is>
          <t>Boris Le Coquil</t>
        </is>
      </c>
      <c r="F783" s="152" t="inlineStr">
        <is>
          <t xml:space="preserve">Security Engineer </t>
        </is>
      </c>
      <c r="G783" s="113" t="inlineStr">
        <is>
          <t>Security Engineering, SER</t>
        </is>
      </c>
      <c r="H783" s="113" t="inlineStr">
        <is>
          <t>David Gubiani</t>
        </is>
      </c>
      <c r="I783" s="113" t="inlineStr">
        <is>
          <t>Peter Sandkuijl</t>
        </is>
      </c>
      <c r="J783" s="114" t="inlineStr">
        <is>
          <t>Bruno Darmon</t>
        </is>
      </c>
      <c r="K783" s="114" t="inlineStr">
        <is>
          <t>Bruno Darmon</t>
        </is>
      </c>
      <c r="L783" s="113" t="inlineStr">
        <is>
          <t>EMEA Sales</t>
        </is>
      </c>
      <c r="M783" s="115" t="n">
        <v>1</v>
      </c>
      <c r="N783" s="151">
        <f>LEFT(CA783,3)</f>
        <v/>
      </c>
      <c r="O783" s="216" t="n">
        <v>44041</v>
      </c>
      <c r="P783" s="118">
        <f>($D$5-O783)/365</f>
        <v/>
      </c>
      <c r="Q783" s="119">
        <f>Q783</f>
        <v/>
      </c>
      <c r="R783" s="52" t="n"/>
      <c r="S783" s="120" t="inlineStr">
        <is>
          <t>France</t>
        </is>
      </c>
      <c r="T783" s="120" t="inlineStr">
        <is>
          <t>EUR</t>
        </is>
      </c>
      <c r="U783" s="120" t="n">
        <v>99500</v>
      </c>
      <c r="V783" s="120" t="n">
        <v>16663.63636363636</v>
      </c>
      <c r="W783" s="120" t="n"/>
      <c r="X783" s="120">
        <f>W783+V783+U783</f>
        <v/>
      </c>
      <c r="Y783" s="121" t="n"/>
      <c r="Z783" s="121" t="n"/>
      <c r="AA783" s="122" t="n"/>
      <c r="AB783" s="122" t="n"/>
      <c r="AC783" s="122" t="n"/>
      <c r="AD783" s="123">
        <f>AC783+AB783+AA783</f>
        <v/>
      </c>
      <c r="AE783" s="124">
        <f>IFERROR(AD783/X783-1,"")</f>
        <v/>
      </c>
      <c r="AF783" s="217">
        <f>IF(LOWER(T783)="ILS",12,1)*X783/VLOOKUP($T783,CPC_USDConversion_xlTbl[[Currency2]:[Units/1 USD]],2,FALSE)</f>
        <v/>
      </c>
      <c r="AG783" s="217">
        <f>IF(LOWER(T783)="ILS",12,1)*AD783/VLOOKUP($T783,CPC_USDConversion_xlTbl[[Currency2]:[Units/1 USD]],2,FALSE)</f>
        <v/>
      </c>
      <c r="AH783" s="126">
        <f>AF783/VLOOKUP($S783,'CP$'!$B$5:$D$74,2,FALSE)</f>
        <v/>
      </c>
      <c r="AI783" s="126">
        <f>AG783/VLOOKUP($S783,'CP$'!$B$5:$D$74,2,FALSE)</f>
        <v/>
      </c>
      <c r="AJ783" s="52" t="n"/>
      <c r="AK783" s="127" t="inlineStr">
        <is>
          <t>Sales Variable</t>
        </is>
      </c>
      <c r="AL783" s="218" t="n"/>
      <c r="AM783" s="129" t="n"/>
      <c r="AN783" s="121" t="n"/>
      <c r="AO783" s="130" t="n"/>
      <c r="AP783" s="131">
        <f>IFERROR(AO783/AM783,"")</f>
        <v/>
      </c>
      <c r="AQ783" s="219">
        <f>AO783*CC783</f>
        <v/>
      </c>
      <c r="AR783" s="219" t="n"/>
      <c r="AS783" s="220">
        <f>AQ783-AR783</f>
        <v/>
      </c>
      <c r="AT783" s="217">
        <f>AS783/VLOOKUP($T783,'USD Converstion'!$C$7:$D$174,2,FALSE)</f>
        <v/>
      </c>
      <c r="AU783" s="52" t="n"/>
      <c r="AV783" s="221" t="n"/>
      <c r="AW783" s="222" t="n"/>
      <c r="AX783" s="222" t="n"/>
      <c r="AY783" s="223" t="n"/>
      <c r="AZ783" s="52" t="n"/>
      <c r="BA783" s="137" t="n"/>
      <c r="BB783" s="138" t="inlineStr">
        <is>
          <t xml:space="preserve"> </t>
        </is>
      </c>
      <c r="BC783" s="52" t="n"/>
      <c r="BD783" s="219" t="n"/>
      <c r="BE783" s="219" t="n"/>
      <c r="BF783" s="219" t="n"/>
      <c r="BG783" s="120">
        <f>BF783+BE783+BD783</f>
        <v/>
      </c>
      <c r="BH783" s="217">
        <f>IF(LOWER(T783)="ILS",12,1)*BG783/VLOOKUP($T783,CPC_USDConversion_xlTbl[[Currency2]:[Units/1 USD]],2,FALSE)</f>
        <v/>
      </c>
      <c r="BI783" s="224">
        <f>BH783/VLOOKUP($S783,'CP$'!$B$5:$D$74,2,FALSE)</f>
        <v/>
      </c>
      <c r="BJ783" s="140" t="n">
        <v>65000</v>
      </c>
      <c r="BK783" s="140" t="n">
        <v>100000</v>
      </c>
      <c r="BL783" s="141">
        <f>IFERROR(U783/X783,"")</f>
        <v/>
      </c>
      <c r="BM783" s="141">
        <f>IFERROR(V783/X783,"")</f>
        <v/>
      </c>
      <c r="BN783" s="141">
        <f>IFERROR(W783/X783,"")</f>
        <v/>
      </c>
      <c r="BO783" s="141">
        <f>IFERROR(AA783/AD783,"")</f>
        <v/>
      </c>
      <c r="BP783" s="141">
        <f>IFERROR(AB783/AD783,"")</f>
        <v/>
      </c>
      <c r="BQ783" s="141">
        <f>IFERROR(AC783/AD783,"")</f>
        <v/>
      </c>
      <c r="BR783" s="119" t="n"/>
      <c r="BS783" s="119" t="n"/>
      <c r="BT783" s="119" t="n"/>
      <c r="BU783" s="119" t="n">
        <v>0</v>
      </c>
      <c r="BV783" s="119" t="n"/>
      <c r="BW783" s="119" t="n"/>
      <c r="BX783" s="119" t="n"/>
      <c r="BY783" s="119" t="n"/>
      <c r="BZ783" s="119" t="inlineStr">
        <is>
          <t>Employee</t>
        </is>
      </c>
      <c r="CA783" s="142" t="inlineStr">
        <is>
          <t>E51P</t>
        </is>
      </c>
      <c r="CB783" s="131" t="n">
        <v>1</v>
      </c>
      <c r="CC783" s="143">
        <f>IF(P783&gt;1,1,P783)*CB783</f>
        <v/>
      </c>
      <c r="CD783" s="143" t="n"/>
      <c r="CE783" s="222" t="n"/>
      <c r="CF783" s="86" t="n"/>
      <c r="CG783" s="219" t="n">
        <v>88004.87804878049</v>
      </c>
      <c r="CH783" s="217">
        <f>IF(LOWER(T783)="ILS",12,1)*CG783/VLOOKUP($T783,CPC_USDConversion_xlTbl[[Currency2]:[Units/1 USD]],2,FALSE)</f>
        <v/>
      </c>
      <c r="CI783" s="225">
        <f>AF783</f>
        <v/>
      </c>
      <c r="CJ783" s="225">
        <f>IFERROR(CI783-CH783,"")</f>
        <v/>
      </c>
      <c r="CK783" s="140">
        <f>ROUND(AN783*CC783,-2)</f>
        <v/>
      </c>
      <c r="CL783" s="217">
        <f>CK783/VLOOKUP($T783,'USD Converstion'!$C$7:$D$174,2,FALSE)</f>
        <v/>
      </c>
      <c r="CM783" s="145">
        <f>IF(AD783&gt;X783,1,0)</f>
        <v/>
      </c>
      <c r="CN783" s="225">
        <f>IF(CM783&gt;0,AG783,0)</f>
        <v/>
      </c>
      <c r="CO783" s="225">
        <f>IF(CM783=0,0,AF783)</f>
        <v/>
      </c>
      <c r="CP783" s="146" t="n">
        <v>0</v>
      </c>
      <c r="CQ783" s="147" t="n">
        <v>0</v>
      </c>
      <c r="CR783" s="225">
        <f>AM783/VLOOKUP(T783,'USD Converstion'!$C$7:$D$174,2,FALSE)</f>
        <v/>
      </c>
      <c r="CS783" s="226">
        <f>AT783</f>
        <v/>
      </c>
      <c r="CT783" s="222" t="n">
        <v>0</v>
      </c>
      <c r="CU783" s="227" t="n">
        <v>0</v>
      </c>
      <c r="CV783" s="145">
        <f>IF(AX783&gt;0,1,0)</f>
        <v/>
      </c>
      <c r="CW783" s="145">
        <f>IF(AY783&gt;0,1,0)</f>
        <v/>
      </c>
      <c r="CX783" s="52" t="n">
        <v>0</v>
      </c>
      <c r="DM783">
        <f>IF(LOWER(T783)="ILS",12,1)*Y783/VLOOKUP($T783,CPC_USDConversion_xlTbl[[Currency2]:[Units/1 USD]],2,FALSE)</f>
        <v/>
      </c>
    </row>
    <row r="784">
      <c r="B784" s="113" t="n">
        <v>132391</v>
      </c>
      <c r="C784" s="113" t="n">
        <v>107249</v>
      </c>
      <c r="D784" s="113" t="n">
        <v>85660</v>
      </c>
      <c r="E784" s="114" t="inlineStr">
        <is>
          <t>Bruno Rosillo Medem</t>
        </is>
      </c>
      <c r="F784" s="152" t="inlineStr">
        <is>
          <t>Security Engineer</t>
        </is>
      </c>
      <c r="G784" s="113" t="inlineStr">
        <is>
          <t>Security Engineering, UK EL</t>
        </is>
      </c>
      <c r="H784" s="113" t="inlineStr">
        <is>
          <t>Ian Porteous</t>
        </is>
      </c>
      <c r="I784" s="113" t="inlineStr">
        <is>
          <t>Peter Sandkuijl</t>
        </is>
      </c>
      <c r="J784" s="114" t="inlineStr">
        <is>
          <t>Bruno Darmon</t>
        </is>
      </c>
      <c r="K784" s="114" t="inlineStr">
        <is>
          <t>Bruno Darmon</t>
        </is>
      </c>
      <c r="L784" s="113" t="inlineStr">
        <is>
          <t>EMEA Sales</t>
        </is>
      </c>
      <c r="M784" s="115" t="n">
        <v>1</v>
      </c>
      <c r="N784" s="151">
        <f>LEFT(CA784,3)</f>
        <v/>
      </c>
      <c r="O784" s="216" t="n">
        <v>43394</v>
      </c>
      <c r="P784" s="118">
        <f>($D$5-O784)/365</f>
        <v/>
      </c>
      <c r="Q784" s="119">
        <f>Q784</f>
        <v/>
      </c>
      <c r="R784" s="52" t="n"/>
      <c r="S784" s="120" t="inlineStr">
        <is>
          <t>Great Britain</t>
        </is>
      </c>
      <c r="T784" s="120" t="inlineStr">
        <is>
          <t>GBP</t>
        </is>
      </c>
      <c r="U784" s="120" t="n">
        <v>69500</v>
      </c>
      <c r="V784" s="120" t="n">
        <v>11209.09090909091</v>
      </c>
      <c r="W784" s="120" t="n"/>
      <c r="X784" s="120">
        <f>W784+V784+U784</f>
        <v/>
      </c>
      <c r="Y784" s="121" t="n"/>
      <c r="Z784" s="121" t="n"/>
      <c r="AA784" s="122" t="n">
        <v>997</v>
      </c>
      <c r="AB784" s="122" t="n">
        <v>0.448492585566584</v>
      </c>
      <c r="AC784" s="122" t="n"/>
      <c r="AD784" s="123">
        <f>AC784+AB784+AA784</f>
        <v/>
      </c>
      <c r="AE784" s="124">
        <f>IFERROR(AD784/X784-1,"")</f>
        <v/>
      </c>
      <c r="AF784" s="217">
        <f>IF(LOWER(T784)="ILS",12,1)*X784/VLOOKUP($T784,CPC_USDConversion_xlTbl[[Currency2]:[Units/1 USD]],2,FALSE)</f>
        <v/>
      </c>
      <c r="AG784" s="217">
        <f>IF(LOWER(T784)="ILS",12,1)*AD784/VLOOKUP($T784,CPC_USDConversion_xlTbl[[Currency2]:[Units/1 USD]],2,FALSE)</f>
        <v/>
      </c>
      <c r="AH784" s="126">
        <f>AF784/VLOOKUP($S784,'CP$'!$B$5:$D$74,2,FALSE)</f>
        <v/>
      </c>
      <c r="AI784" s="126">
        <f>AG784/VLOOKUP($S784,'CP$'!$B$5:$D$74,2,FALSE)</f>
        <v/>
      </c>
      <c r="AJ784" s="52" t="n"/>
      <c r="AK784" s="127" t="inlineStr">
        <is>
          <t>Sales Variable</t>
        </is>
      </c>
      <c r="AL784" s="218" t="n"/>
      <c r="AM784" s="129" t="n"/>
      <c r="AN784" s="121" t="n"/>
      <c r="AO784" s="130" t="n"/>
      <c r="AP784" s="131">
        <f>IFERROR(AO784/AM784,"")</f>
        <v/>
      </c>
      <c r="AQ784" s="219">
        <f>AO784*CC784</f>
        <v/>
      </c>
      <c r="AR784" s="219" t="n"/>
      <c r="AS784" s="220">
        <f>AQ784-AR784</f>
        <v/>
      </c>
      <c r="AT784" s="217">
        <f>AS784/VLOOKUP($T784,'USD Converstion'!$C$7:$D$174,2,FALSE)</f>
        <v/>
      </c>
      <c r="AU784" s="52" t="n"/>
      <c r="AV784" s="221" t="n"/>
      <c r="AW784" s="222" t="n"/>
      <c r="AX784" s="222" t="n"/>
      <c r="AY784" s="223" t="n"/>
      <c r="AZ784" s="52" t="n"/>
      <c r="BA784" s="137" t="inlineStr">
        <is>
          <t>Jan 1, 2021 - EL Comp update from 42,000 base + 6,000 commission (48,000 OTE) to 48,000 base + 12,000 commission (60,000 OTE). JS from E61P to E51P. Title from Associate Security Engineer to Security Engineer.</t>
        </is>
      </c>
      <c r="BB784" s="138" t="inlineStr">
        <is>
          <t xml:space="preserve"> </t>
        </is>
      </c>
      <c r="BC784" s="52" t="n"/>
      <c r="BD784" s="219" t="n">
        <v>35000</v>
      </c>
      <c r="BE784" s="219" t="n">
        <v>5000</v>
      </c>
      <c r="BF784" s="219" t="n"/>
      <c r="BG784" s="120">
        <f>BF784+BE784+BD784</f>
        <v/>
      </c>
      <c r="BH784" s="217">
        <f>IF(LOWER(T784)="ILS",12,1)*BG784/VLOOKUP($T784,CPC_USDConversion_xlTbl[[Currency2]:[Units/1 USD]],2,FALSE)</f>
        <v/>
      </c>
      <c r="BI784" s="224">
        <f>BH784/VLOOKUP($S784,'CP$'!$B$5:$D$74,2,FALSE)</f>
        <v/>
      </c>
      <c r="BJ784" s="140" t="n">
        <v>60000</v>
      </c>
      <c r="BK784" s="140" t="n">
        <v>95000</v>
      </c>
      <c r="BL784" s="141">
        <f>IFERROR(U784/X784,"")</f>
        <v/>
      </c>
      <c r="BM784" s="141">
        <f>IFERROR(V784/X784,"")</f>
        <v/>
      </c>
      <c r="BN784" s="141">
        <f>IFERROR(W784/X784,"")</f>
        <v/>
      </c>
      <c r="BO784" s="141">
        <f>IFERROR(AA784/AD784,"")</f>
        <v/>
      </c>
      <c r="BP784" s="141">
        <f>IFERROR(AB784/AD784,"")</f>
        <v/>
      </c>
      <c r="BQ784" s="141">
        <f>IFERROR(AC784/AD784,"")</f>
        <v/>
      </c>
      <c r="BR784" s="119" t="n">
        <v>3</v>
      </c>
      <c r="BS784" s="119" t="n">
        <v>3</v>
      </c>
      <c r="BT784" s="119" t="n">
        <v>3</v>
      </c>
      <c r="BU784" s="119" t="n">
        <v>0</v>
      </c>
      <c r="BV784" s="119" t="n"/>
      <c r="BW784" s="119" t="n"/>
      <c r="BX784" s="119" t="n"/>
      <c r="BY784" s="119" t="n"/>
      <c r="BZ784" s="119" t="inlineStr">
        <is>
          <t>Employee</t>
        </is>
      </c>
      <c r="CA784" s="142" t="inlineStr">
        <is>
          <t>E51P</t>
        </is>
      </c>
      <c r="CB784" s="131" t="n">
        <v>1</v>
      </c>
      <c r="CC784" s="143">
        <f>IF(P784&gt;1,1,P784)*CB784</f>
        <v/>
      </c>
      <c r="CD784" s="143" t="n"/>
      <c r="CE784" s="222" t="n"/>
      <c r="CF784" s="86" t="n"/>
      <c r="CG784" s="219" t="n">
        <v>47029.26829268293</v>
      </c>
      <c r="CH784" s="217">
        <f>IF(LOWER(T784)="ILS",12,1)*CG784/VLOOKUP($T784,CPC_USDConversion_xlTbl[[Currency2]:[Units/1 USD]],2,FALSE)</f>
        <v/>
      </c>
      <c r="CI784" s="225">
        <f>AF784</f>
        <v/>
      </c>
      <c r="CJ784" s="225">
        <f>IFERROR(CI784-CH784,"")</f>
        <v/>
      </c>
      <c r="CK784" s="140">
        <f>ROUND(AN784*CC784,-2)</f>
        <v/>
      </c>
      <c r="CL784" s="217">
        <f>CK784/VLOOKUP($T784,'USD Converstion'!$C$7:$D$174,2,FALSE)</f>
        <v/>
      </c>
      <c r="CM784" s="145">
        <f>IF(AD784&gt;X784,1,0)</f>
        <v/>
      </c>
      <c r="CN784" s="225">
        <f>IF(CM784&gt;0,AG784,0)</f>
        <v/>
      </c>
      <c r="CO784" s="225">
        <f>IF(CM784=0,0,AF784)</f>
        <v/>
      </c>
      <c r="CP784" s="146" t="n">
        <v>0</v>
      </c>
      <c r="CQ784" s="147" t="n">
        <v>0</v>
      </c>
      <c r="CR784" s="225">
        <f>AM784/VLOOKUP(T784,'USD Converstion'!$C$7:$D$174,2,FALSE)</f>
        <v/>
      </c>
      <c r="CS784" s="226">
        <f>AT784</f>
        <v/>
      </c>
      <c r="CT784" s="222" t="n">
        <v>0</v>
      </c>
      <c r="CU784" s="227" t="n">
        <v>0</v>
      </c>
      <c r="CV784" s="145">
        <f>IF(AX784&gt;0,1,0)</f>
        <v/>
      </c>
      <c r="CW784" s="145">
        <f>IF(AY784&gt;0,1,0)</f>
        <v/>
      </c>
      <c r="CX784" s="52" t="n">
        <v>0</v>
      </c>
      <c r="DM784">
        <f>IF(LOWER(T784)="ILS",12,1)*Y784/VLOOKUP($T784,CPC_USDConversion_xlTbl[[Currency2]:[Units/1 USD]],2,FALSE)</f>
        <v/>
      </c>
    </row>
    <row r="785">
      <c r="B785" s="113" t="n">
        <v>104098</v>
      </c>
      <c r="C785" s="113" t="n">
        <v>66455</v>
      </c>
      <c r="D785" s="113" t="n">
        <v>97396</v>
      </c>
      <c r="E785" s="114" t="inlineStr">
        <is>
          <t>Carlos Morais</t>
        </is>
      </c>
      <c r="F785" s="152" t="inlineStr">
        <is>
          <t>Security Engineer</t>
        </is>
      </c>
      <c r="G785" s="113" t="inlineStr">
        <is>
          <t>Security Engineering, SER</t>
        </is>
      </c>
      <c r="H785" s="113" t="inlineStr">
        <is>
          <t>David Gubiani</t>
        </is>
      </c>
      <c r="I785" s="113" t="inlineStr">
        <is>
          <t>Peter Sandkuijl</t>
        </is>
      </c>
      <c r="J785" s="114" t="inlineStr">
        <is>
          <t>Bruno Darmon</t>
        </is>
      </c>
      <c r="K785" s="114" t="inlineStr">
        <is>
          <t>Bruno Darmon</t>
        </is>
      </c>
      <c r="L785" s="113" t="inlineStr">
        <is>
          <t>EMEA Sales</t>
        </is>
      </c>
      <c r="M785" s="115" t="n">
        <v>1</v>
      </c>
      <c r="N785" s="151">
        <f>LEFT(CA785,3)</f>
        <v/>
      </c>
      <c r="O785" s="216" t="n">
        <v>44011</v>
      </c>
      <c r="P785" s="118">
        <f>($D$5-O785)/365</f>
        <v/>
      </c>
      <c r="Q785" s="119">
        <f>Q785</f>
        <v/>
      </c>
      <c r="R785" s="52" t="n"/>
      <c r="S785" s="120" t="inlineStr">
        <is>
          <t>Portugal</t>
        </is>
      </c>
      <c r="T785" s="120" t="inlineStr">
        <is>
          <t>EUR</t>
        </is>
      </c>
      <c r="U785" s="120" t="n">
        <v>89500</v>
      </c>
      <c r="V785" s="120" t="n">
        <v>14845.45454545454</v>
      </c>
      <c r="W785" s="120" t="n"/>
      <c r="X785" s="120">
        <f>W785+V785+U785</f>
        <v/>
      </c>
      <c r="Y785" s="121" t="n"/>
      <c r="Z785" s="121" t="n"/>
      <c r="AA785" s="122" t="n"/>
      <c r="AB785" s="122" t="n"/>
      <c r="AC785" s="122" t="n"/>
      <c r="AD785" s="123">
        <f>AC785+AB785+AA785</f>
        <v/>
      </c>
      <c r="AE785" s="124">
        <f>IFERROR(AD785/X785-1,"")</f>
        <v/>
      </c>
      <c r="AF785" s="217">
        <f>IF(LOWER(T785)="ILS",12,1)*X785/VLOOKUP($T785,CPC_USDConversion_xlTbl[[Currency2]:[Units/1 USD]],2,FALSE)</f>
        <v/>
      </c>
      <c r="AG785" s="217">
        <f>IF(LOWER(T785)="ILS",12,1)*AD785/VLOOKUP($T785,CPC_USDConversion_xlTbl[[Currency2]:[Units/1 USD]],2,FALSE)</f>
        <v/>
      </c>
      <c r="AH785" s="126">
        <f>AF785/VLOOKUP($S785,'CP$'!$B$5:$D$74,2,FALSE)</f>
        <v/>
      </c>
      <c r="AI785" s="126">
        <f>AG785/VLOOKUP($S785,'CP$'!$B$5:$D$74,2,FALSE)</f>
        <v/>
      </c>
      <c r="AJ785" s="52" t="n"/>
      <c r="AK785" s="127" t="inlineStr">
        <is>
          <t>Sales Variable</t>
        </is>
      </c>
      <c r="AL785" s="218" t="n"/>
      <c r="AM785" s="129" t="n"/>
      <c r="AN785" s="121" t="n"/>
      <c r="AO785" s="130" t="n"/>
      <c r="AP785" s="131">
        <f>IFERROR(AO785/AM785,"")</f>
        <v/>
      </c>
      <c r="AQ785" s="219">
        <f>AO785*CC785</f>
        <v/>
      </c>
      <c r="AR785" s="219" t="n"/>
      <c r="AS785" s="220">
        <f>AQ785-AR785</f>
        <v/>
      </c>
      <c r="AT785" s="217">
        <f>AS785/VLOOKUP($T785,'USD Converstion'!$C$7:$D$174,2,FALSE)</f>
        <v/>
      </c>
      <c r="AU785" s="52" t="n"/>
      <c r="AV785" s="221" t="n"/>
      <c r="AW785" s="222" t="n"/>
      <c r="AX785" s="222" t="n"/>
      <c r="AY785" s="223" t="n"/>
      <c r="AZ785" s="52" t="n"/>
      <c r="BA785" s="137" t="n"/>
      <c r="BB785" s="138" t="inlineStr">
        <is>
          <t xml:space="preserve"> </t>
        </is>
      </c>
      <c r="BC785" s="52" t="n"/>
      <c r="BD785" s="219" t="n"/>
      <c r="BE785" s="219" t="n"/>
      <c r="BF785" s="219" t="n"/>
      <c r="BG785" s="120">
        <f>BF785+BE785+BD785</f>
        <v/>
      </c>
      <c r="BH785" s="217">
        <f>IF(LOWER(T785)="ILS",12,1)*BG785/VLOOKUP($T785,CPC_USDConversion_xlTbl[[Currency2]:[Units/1 USD]],2,FALSE)</f>
        <v/>
      </c>
      <c r="BI785" s="224">
        <f>BH785/VLOOKUP($S785,'CP$'!$B$5:$D$74,2,FALSE)</f>
        <v/>
      </c>
      <c r="BJ785" s="140" t="n">
        <v>60000</v>
      </c>
      <c r="BK785" s="140" t="n">
        <v>85000</v>
      </c>
      <c r="BL785" s="141">
        <f>IFERROR(U785/X785,"")</f>
        <v/>
      </c>
      <c r="BM785" s="141">
        <f>IFERROR(V785/X785,"")</f>
        <v/>
      </c>
      <c r="BN785" s="141">
        <f>IFERROR(W785/X785,"")</f>
        <v/>
      </c>
      <c r="BO785" s="141">
        <f>IFERROR(AA785/AD785,"")</f>
        <v/>
      </c>
      <c r="BP785" s="141">
        <f>IFERROR(AB785/AD785,"")</f>
        <v/>
      </c>
      <c r="BQ785" s="141">
        <f>IFERROR(AC785/AD785,"")</f>
        <v/>
      </c>
      <c r="BR785" s="119" t="n"/>
      <c r="BS785" s="119" t="n"/>
      <c r="BT785" s="119" t="n"/>
      <c r="BU785" s="119" t="n">
        <v>0</v>
      </c>
      <c r="BV785" s="119" t="n"/>
      <c r="BW785" s="119" t="n"/>
      <c r="BX785" s="119" t="n"/>
      <c r="BY785" s="119" t="n"/>
      <c r="BZ785" s="119" t="inlineStr">
        <is>
          <t>Employee</t>
        </is>
      </c>
      <c r="CA785" s="142" t="inlineStr">
        <is>
          <t>E41P</t>
        </is>
      </c>
      <c r="CB785" s="131" t="n">
        <v>1</v>
      </c>
      <c r="CC785" s="143">
        <f>IF(P785&gt;1,1,P785)*CB785</f>
        <v/>
      </c>
      <c r="CD785" s="143" t="n"/>
      <c r="CE785" s="222" t="n"/>
      <c r="CF785" s="86" t="n"/>
      <c r="CG785" s="219" t="n">
        <v>78248.78048780489</v>
      </c>
      <c r="CH785" s="217">
        <f>IF(LOWER(T785)="ILS",12,1)*CG785/VLOOKUP($T785,CPC_USDConversion_xlTbl[[Currency2]:[Units/1 USD]],2,FALSE)</f>
        <v/>
      </c>
      <c r="CI785" s="225">
        <f>AF785</f>
        <v/>
      </c>
      <c r="CJ785" s="225">
        <f>IFERROR(CI785-CH785,"")</f>
        <v/>
      </c>
      <c r="CK785" s="140">
        <f>ROUND(AN785*CC785,-2)</f>
        <v/>
      </c>
      <c r="CL785" s="217">
        <f>CK785/VLOOKUP($T785,'USD Converstion'!$C$7:$D$174,2,FALSE)</f>
        <v/>
      </c>
      <c r="CM785" s="145">
        <f>IF(AD785&gt;X785,1,0)</f>
        <v/>
      </c>
      <c r="CN785" s="225">
        <f>IF(CM785&gt;0,AG785,0)</f>
        <v/>
      </c>
      <c r="CO785" s="225">
        <f>IF(CM785=0,0,AF785)</f>
        <v/>
      </c>
      <c r="CP785" s="146" t="n">
        <v>0</v>
      </c>
      <c r="CQ785" s="147" t="n">
        <v>0</v>
      </c>
      <c r="CR785" s="225">
        <f>AM785/VLOOKUP(T785,'USD Converstion'!$C$7:$D$174,2,FALSE)</f>
        <v/>
      </c>
      <c r="CS785" s="226">
        <f>AT785</f>
        <v/>
      </c>
      <c r="CT785" s="222" t="n">
        <v>0</v>
      </c>
      <c r="CU785" s="227" t="n">
        <v>0</v>
      </c>
      <c r="CV785" s="145">
        <f>IF(AX785&gt;0,1,0)</f>
        <v/>
      </c>
      <c r="CW785" s="145">
        <f>IF(AY785&gt;0,1,0)</f>
        <v/>
      </c>
      <c r="CX785" s="52" t="n">
        <v>0</v>
      </c>
      <c r="DM785">
        <f>IF(LOWER(T785)="ILS",12,1)*Y785/VLOOKUP($T785,CPC_USDConversion_xlTbl[[Currency2]:[Units/1 USD]],2,FALSE)</f>
        <v/>
      </c>
    </row>
    <row r="786">
      <c r="B786" s="113" t="n">
        <v>103451</v>
      </c>
      <c r="C786" s="113" t="n">
        <v>40039</v>
      </c>
      <c r="D786" s="113" t="n">
        <v>119704</v>
      </c>
      <c r="E786" s="114" t="inlineStr">
        <is>
          <t>Cem Berberoglu</t>
        </is>
      </c>
      <c r="F786" s="152" t="inlineStr">
        <is>
          <t>Security Engineer</t>
        </is>
      </c>
      <c r="G786" s="113" t="inlineStr">
        <is>
          <t>Security Engineering, Middle East</t>
        </is>
      </c>
      <c r="H786" s="113" t="inlineStr">
        <is>
          <t>Eran Nafusi</t>
        </is>
      </c>
      <c r="I786" s="113" t="inlineStr">
        <is>
          <t>Peter Sandkuijl</t>
        </is>
      </c>
      <c r="J786" s="114" t="inlineStr">
        <is>
          <t>Bruno Darmon</t>
        </is>
      </c>
      <c r="K786" s="114" t="inlineStr">
        <is>
          <t>Bruno Darmon</t>
        </is>
      </c>
      <c r="L786" s="113" t="inlineStr">
        <is>
          <t>EMEA Sales</t>
        </is>
      </c>
      <c r="M786" s="115" t="n">
        <v>1</v>
      </c>
      <c r="N786" s="151">
        <f>LEFT(CA786,3)</f>
        <v/>
      </c>
      <c r="O786" s="216" t="n">
        <v>43527</v>
      </c>
      <c r="P786" s="118">
        <f>($D$5-O786)/365</f>
        <v/>
      </c>
      <c r="Q786" s="119">
        <f>Q786</f>
        <v/>
      </c>
      <c r="R786" s="52" t="n"/>
      <c r="S786" s="120" t="inlineStr">
        <is>
          <t>Turkey</t>
        </is>
      </c>
      <c r="T786" s="120" t="inlineStr">
        <is>
          <t>USD</t>
        </is>
      </c>
      <c r="U786" s="120" t="n">
        <v>56625</v>
      </c>
      <c r="V786" s="120" t="n">
        <v>8845.454545454544</v>
      </c>
      <c r="W786" s="120" t="n"/>
      <c r="X786" s="120">
        <f>W786+V786+U786</f>
        <v/>
      </c>
      <c r="Y786" s="121" t="n"/>
      <c r="Z786" s="121" t="n"/>
      <c r="AA786" s="122" t="n"/>
      <c r="AB786" s="122" t="n"/>
      <c r="AC786" s="122" t="n"/>
      <c r="AD786" s="123">
        <f>AC786+AB786+AA786</f>
        <v/>
      </c>
      <c r="AE786" s="124">
        <f>IFERROR(AD786/X786-1,"")</f>
        <v/>
      </c>
      <c r="AF786" s="217">
        <f>IF(LOWER(T786)="ILS",12,1)*X786/VLOOKUP($T786,CPC_USDConversion_xlTbl[[Currency2]:[Units/1 USD]],2,FALSE)</f>
        <v/>
      </c>
      <c r="AG786" s="217">
        <f>IF(LOWER(T786)="ILS",12,1)*AD786/VLOOKUP($T786,CPC_USDConversion_xlTbl[[Currency2]:[Units/1 USD]],2,FALSE)</f>
        <v/>
      </c>
      <c r="AH786" s="126">
        <f>AF786/VLOOKUP($S786,'CP$'!$B$5:$D$74,2,FALSE)</f>
        <v/>
      </c>
      <c r="AI786" s="126">
        <f>AG786/VLOOKUP($S786,'CP$'!$B$5:$D$74,2,FALSE)</f>
        <v/>
      </c>
      <c r="AJ786" s="52" t="n"/>
      <c r="AK786" s="127" t="inlineStr">
        <is>
          <t>Sales Variable</t>
        </is>
      </c>
      <c r="AL786" s="218" t="n"/>
      <c r="AM786" s="129" t="n"/>
      <c r="AN786" s="121" t="n"/>
      <c r="AO786" s="130" t="n"/>
      <c r="AP786" s="131">
        <f>IFERROR(AO786/AM786,"")</f>
        <v/>
      </c>
      <c r="AQ786" s="219">
        <f>AO786*CC786</f>
        <v/>
      </c>
      <c r="AR786" s="219" t="n"/>
      <c r="AS786" s="220">
        <f>AQ786-AR786</f>
        <v/>
      </c>
      <c r="AT786" s="217">
        <f>AS786/VLOOKUP($T786,'USD Converstion'!$C$7:$D$174,2,FALSE)</f>
        <v/>
      </c>
      <c r="AU786" s="52" t="n"/>
      <c r="AV786" s="221" t="n"/>
      <c r="AW786" s="222" t="n"/>
      <c r="AX786" s="222" t="n"/>
      <c r="AY786" s="223" t="n"/>
      <c r="AZ786" s="52" t="n"/>
      <c r="BA786" s="137" t="inlineStr">
        <is>
          <t>Jan, 2021: title change from associate SE to SE || November, 2020 - Organization change from Yearly Salary:129600, Yearly Commission:32400, Total Compensation:162000 to Yearly Salary:264000, Yearly Commission:66000, Total Compensation:330000</t>
        </is>
      </c>
      <c r="BB786" s="138" t="inlineStr">
        <is>
          <t xml:space="preserve"> </t>
        </is>
      </c>
      <c r="BC786" s="52" t="n"/>
      <c r="BD786" s="219" t="n">
        <v>17142.85714285714</v>
      </c>
      <c r="BE786" s="219" t="n">
        <v>4285.714285714285</v>
      </c>
      <c r="BF786" s="219" t="n"/>
      <c r="BG786" s="120">
        <f>BF786+BE786+BD786</f>
        <v/>
      </c>
      <c r="BH786" s="217">
        <f>IF(LOWER(T786)="ILS",12,1)*BG786/VLOOKUP($T786,CPC_USDConversion_xlTbl[[Currency2]:[Units/1 USD]],2,FALSE)</f>
        <v/>
      </c>
      <c r="BI786" s="224">
        <f>BH786/VLOOKUP($S786,'CP$'!$B$5:$D$74,2,FALSE)</f>
        <v/>
      </c>
      <c r="BJ786" s="140" t="n">
        <v>28000</v>
      </c>
      <c r="BK786" s="140" t="n">
        <v>50000</v>
      </c>
      <c r="BL786" s="141">
        <f>IFERROR(U786/X786,"")</f>
        <v/>
      </c>
      <c r="BM786" s="141">
        <f>IFERROR(V786/X786,"")</f>
        <v/>
      </c>
      <c r="BN786" s="141">
        <f>IFERROR(W786/X786,"")</f>
        <v/>
      </c>
      <c r="BO786" s="141">
        <f>IFERROR(AA786/AD786,"")</f>
        <v/>
      </c>
      <c r="BP786" s="141">
        <f>IFERROR(AB786/AD786,"")</f>
        <v/>
      </c>
      <c r="BQ786" s="141">
        <f>IFERROR(AC786/AD786,"")</f>
        <v/>
      </c>
      <c r="BR786" s="119" t="n">
        <v>3</v>
      </c>
      <c r="BS786" s="119" t="n">
        <v>3</v>
      </c>
      <c r="BT786" s="119" t="n">
        <v>3</v>
      </c>
      <c r="BU786" s="119" t="n">
        <v>0</v>
      </c>
      <c r="BV786" s="119" t="n"/>
      <c r="BW786" s="119" t="n"/>
      <c r="BX786" s="119" t="n"/>
      <c r="BY786" s="119" t="n"/>
      <c r="BZ786" s="119" t="inlineStr">
        <is>
          <t>Employee</t>
        </is>
      </c>
      <c r="CA786" s="142" t="inlineStr">
        <is>
          <t>E61P</t>
        </is>
      </c>
      <c r="CB786" s="131" t="n">
        <v>1</v>
      </c>
      <c r="CC786" s="143">
        <f>IF(P786&gt;1,1,P786)*CB786</f>
        <v/>
      </c>
      <c r="CD786" s="143" t="n"/>
      <c r="CE786" s="222" t="n"/>
      <c r="CF786" s="86" t="n"/>
      <c r="CG786" s="219" t="n">
        <v>22778.39721254356</v>
      </c>
      <c r="CH786" s="217">
        <f>IF(LOWER(T786)="ILS",12,1)*CG786/VLOOKUP($T786,CPC_USDConversion_xlTbl[[Currency2]:[Units/1 USD]],2,FALSE)</f>
        <v/>
      </c>
      <c r="CI786" s="225">
        <f>AF786</f>
        <v/>
      </c>
      <c r="CJ786" s="225">
        <f>IFERROR(CI786-CH786,"")</f>
        <v/>
      </c>
      <c r="CK786" s="140">
        <f>ROUND(AN786*CC786,-2)</f>
        <v/>
      </c>
      <c r="CL786" s="217">
        <f>CK786/VLOOKUP($T786,'USD Converstion'!$C$7:$D$174,2,FALSE)</f>
        <v/>
      </c>
      <c r="CM786" s="145">
        <f>IF(AD786&gt;X786,1,0)</f>
        <v/>
      </c>
      <c r="CN786" s="225">
        <f>IF(CM786&gt;0,AG786,0)</f>
        <v/>
      </c>
      <c r="CO786" s="225">
        <f>IF(CM786=0,0,AF786)</f>
        <v/>
      </c>
      <c r="CP786" s="146" t="n">
        <v>0</v>
      </c>
      <c r="CQ786" s="147" t="n">
        <v>0</v>
      </c>
      <c r="CR786" s="225">
        <f>AM786/VLOOKUP(T786,'USD Converstion'!$C$7:$D$174,2,FALSE)</f>
        <v/>
      </c>
      <c r="CS786" s="226">
        <f>AT786</f>
        <v/>
      </c>
      <c r="CT786" s="222" t="n">
        <v>0</v>
      </c>
      <c r="CU786" s="227" t="n">
        <v>0</v>
      </c>
      <c r="CV786" s="145">
        <f>IF(AX786&gt;0,1,0)</f>
        <v/>
      </c>
      <c r="CW786" s="145">
        <f>IF(AY786&gt;0,1,0)</f>
        <v/>
      </c>
      <c r="CX786" s="52" t="n">
        <v>0</v>
      </c>
      <c r="DM786">
        <f>IF(LOWER(T786)="ILS",12,1)*Y786/VLOOKUP($T786,CPC_USDConversion_xlTbl[[Currency2]:[Units/1 USD]],2,FALSE)</f>
        <v/>
      </c>
    </row>
    <row r="787">
      <c r="B787" s="113" t="n">
        <v>101927</v>
      </c>
      <c r="C787" s="113" t="n">
        <v>29568</v>
      </c>
      <c r="D787" s="113" t="n">
        <v>100489</v>
      </c>
      <c r="E787" s="114" t="inlineStr">
        <is>
          <t>Chris Jones</t>
        </is>
      </c>
      <c r="F787" s="152" t="inlineStr">
        <is>
          <t>security Engineer</t>
        </is>
      </c>
      <c r="G787" s="113" t="inlineStr">
        <is>
          <t>Security Engineering, UK &amp; I</t>
        </is>
      </c>
      <c r="H787" s="113" t="inlineStr">
        <is>
          <t>Ian Porteous</t>
        </is>
      </c>
      <c r="I787" s="113" t="inlineStr">
        <is>
          <t>Peter Sandkuijl</t>
        </is>
      </c>
      <c r="J787" s="114" t="inlineStr">
        <is>
          <t>Bruno Darmon</t>
        </is>
      </c>
      <c r="K787" s="114" t="inlineStr">
        <is>
          <t>Bruno Darmon</t>
        </is>
      </c>
      <c r="L787" s="113" t="inlineStr">
        <is>
          <t>EMEA Sales</t>
        </is>
      </c>
      <c r="M787" s="115" t="n">
        <v>1</v>
      </c>
      <c r="N787" s="151">
        <f>LEFT(CA787,3)</f>
        <v/>
      </c>
      <c r="O787" s="216" t="n">
        <v>42200</v>
      </c>
      <c r="P787" s="118">
        <f>($D$5-O787)/365</f>
        <v/>
      </c>
      <c r="Q787" s="119">
        <f>Q787</f>
        <v/>
      </c>
      <c r="R787" s="52" t="n"/>
      <c r="S787" s="120" t="inlineStr">
        <is>
          <t>Great Britain</t>
        </is>
      </c>
      <c r="T787" s="120" t="inlineStr">
        <is>
          <t>GBP</t>
        </is>
      </c>
      <c r="U787" s="120" t="n">
        <v>104500</v>
      </c>
      <c r="V787" s="120" t="n">
        <v>17572.72727272727</v>
      </c>
      <c r="W787" s="120" t="n"/>
      <c r="X787" s="120">
        <f>W787+V787+U787</f>
        <v/>
      </c>
      <c r="Y787" s="121" t="n"/>
      <c r="Z787" s="121" t="n"/>
      <c r="AA787" s="122" t="n">
        <v>998</v>
      </c>
      <c r="AB787" s="122" t="n">
        <v>0.89512857316253</v>
      </c>
      <c r="AC787" s="122" t="n"/>
      <c r="AD787" s="123">
        <f>AC787+AB787+AA787</f>
        <v/>
      </c>
      <c r="AE787" s="124">
        <f>IFERROR(AD787/X787-1,"")</f>
        <v/>
      </c>
      <c r="AF787" s="217">
        <f>IF(LOWER(T787)="ILS",12,1)*X787/VLOOKUP($T787,CPC_USDConversion_xlTbl[[Currency2]:[Units/1 USD]],2,FALSE)</f>
        <v/>
      </c>
      <c r="AG787" s="217">
        <f>IF(LOWER(T787)="ILS",12,1)*AD787/VLOOKUP($T787,CPC_USDConversion_xlTbl[[Currency2]:[Units/1 USD]],2,FALSE)</f>
        <v/>
      </c>
      <c r="AH787" s="126">
        <f>AF787/VLOOKUP($S787,'CP$'!$B$5:$D$74,2,FALSE)</f>
        <v/>
      </c>
      <c r="AI787" s="126">
        <f>AG787/VLOOKUP($S787,'CP$'!$B$5:$D$74,2,FALSE)</f>
        <v/>
      </c>
      <c r="AJ787" s="52" t="n"/>
      <c r="AK787" s="127" t="inlineStr">
        <is>
          <t>Sales Variable</t>
        </is>
      </c>
      <c r="AL787" s="218" t="n"/>
      <c r="AM787" s="129" t="n"/>
      <c r="AN787" s="121" t="n"/>
      <c r="AO787" s="130" t="n"/>
      <c r="AP787" s="131">
        <f>IFERROR(AO787/AM787,"")</f>
        <v/>
      </c>
      <c r="AQ787" s="219">
        <f>AO787*CC787</f>
        <v/>
      </c>
      <c r="AR787" s="219" t="n"/>
      <c r="AS787" s="220">
        <f>AQ787-AR787</f>
        <v/>
      </c>
      <c r="AT787" s="217">
        <f>AS787/VLOOKUP($T787,'USD Converstion'!$C$7:$D$174,2,FALSE)</f>
        <v/>
      </c>
      <c r="AU787" s="52" t="n"/>
      <c r="AV787" s="221" t="n">
        <v>43957</v>
      </c>
      <c r="AW787" s="222" t="n">
        <v>19589.26213592233</v>
      </c>
      <c r="AX787" s="222" t="n"/>
      <c r="AY787" s="223" t="n"/>
      <c r="AZ787" s="52" t="n"/>
      <c r="BA787" s="137" t="n"/>
      <c r="BB787" s="138" t="inlineStr">
        <is>
          <t xml:space="preserve"> </t>
        </is>
      </c>
      <c r="BC787" s="52" t="n"/>
      <c r="BD787" s="219" t="n">
        <v>71000</v>
      </c>
      <c r="BE787" s="219" t="n">
        <v>17750</v>
      </c>
      <c r="BF787" s="219" t="n"/>
      <c r="BG787" s="120">
        <f>BF787+BE787+BD787</f>
        <v/>
      </c>
      <c r="BH787" s="217">
        <f>IF(LOWER(T787)="ILS",12,1)*BG787/VLOOKUP($T787,CPC_USDConversion_xlTbl[[Currency2]:[Units/1 USD]],2,FALSE)</f>
        <v/>
      </c>
      <c r="BI787" s="224">
        <f>BH787/VLOOKUP($S787,'CP$'!$B$5:$D$74,2,FALSE)</f>
        <v/>
      </c>
      <c r="BJ787" s="140" t="n">
        <v>80000</v>
      </c>
      <c r="BK787" s="140" t="n">
        <v>130000</v>
      </c>
      <c r="BL787" s="141">
        <f>IFERROR(U787/X787,"")</f>
        <v/>
      </c>
      <c r="BM787" s="141">
        <f>IFERROR(V787/X787,"")</f>
        <v/>
      </c>
      <c r="BN787" s="141">
        <f>IFERROR(W787/X787,"")</f>
        <v/>
      </c>
      <c r="BO787" s="141">
        <f>IFERROR(AA787/AD787,"")</f>
        <v/>
      </c>
      <c r="BP787" s="141">
        <f>IFERROR(AB787/AD787,"")</f>
        <v/>
      </c>
      <c r="BQ787" s="141">
        <f>IFERROR(AC787/AD787,"")</f>
        <v/>
      </c>
      <c r="BR787" s="119" t="n">
        <v>4</v>
      </c>
      <c r="BS787" s="119" t="n">
        <v>4</v>
      </c>
      <c r="BT787" s="119" t="n">
        <v>3</v>
      </c>
      <c r="BU787" s="119" t="n">
        <v>0</v>
      </c>
      <c r="BV787" s="119" t="n"/>
      <c r="BW787" s="119" t="n"/>
      <c r="BX787" s="119" t="n"/>
      <c r="BY787" s="119" t="n"/>
      <c r="BZ787" s="119" t="inlineStr">
        <is>
          <t>Employee</t>
        </is>
      </c>
      <c r="CA787" s="142" t="inlineStr">
        <is>
          <t>E41P</t>
        </is>
      </c>
      <c r="CB787" s="131" t="n">
        <v>1</v>
      </c>
      <c r="CC787" s="143">
        <f>IF(P787&gt;1,1,P787)*CB787</f>
        <v/>
      </c>
      <c r="CD787" s="143" t="n"/>
      <c r="CE787" s="222" t="n">
        <v>46690.8</v>
      </c>
      <c r="CF787" s="86" t="n"/>
      <c r="CG787" s="219" t="n">
        <v>92882.9268292683</v>
      </c>
      <c r="CH787" s="217">
        <f>IF(LOWER(T787)="ILS",12,1)*CG787/VLOOKUP($T787,CPC_USDConversion_xlTbl[[Currency2]:[Units/1 USD]],2,FALSE)</f>
        <v/>
      </c>
      <c r="CI787" s="225">
        <f>AF787</f>
        <v/>
      </c>
      <c r="CJ787" s="225">
        <f>IFERROR(CI787-CH787,"")</f>
        <v/>
      </c>
      <c r="CK787" s="140">
        <f>ROUND(AN787*CC787,-2)</f>
        <v/>
      </c>
      <c r="CL787" s="217">
        <f>CK787/VLOOKUP($T787,'USD Converstion'!$C$7:$D$174,2,FALSE)</f>
        <v/>
      </c>
      <c r="CM787" s="145">
        <f>IF(AD787&gt;X787,1,0)</f>
        <v/>
      </c>
      <c r="CN787" s="225">
        <f>IF(CM787&gt;0,AG787,0)</f>
        <v/>
      </c>
      <c r="CO787" s="225">
        <f>IF(CM787=0,0,AF787)</f>
        <v/>
      </c>
      <c r="CP787" s="146" t="n">
        <v>0</v>
      </c>
      <c r="CQ787" s="147" t="n">
        <v>0</v>
      </c>
      <c r="CR787" s="225">
        <f>AM787/VLOOKUP(T787,'USD Converstion'!$C$7:$D$174,2,FALSE)</f>
        <v/>
      </c>
      <c r="CS787" s="226">
        <f>AT787</f>
        <v/>
      </c>
      <c r="CT787" s="222" t="n">
        <v>0</v>
      </c>
      <c r="CU787" s="227" t="n">
        <v>0</v>
      </c>
      <c r="CV787" s="145">
        <f>IF(AX787&gt;0,1,0)</f>
        <v/>
      </c>
      <c r="CW787" s="145">
        <f>IF(AY787&gt;0,1,0)</f>
        <v/>
      </c>
      <c r="CX787" s="52" t="n">
        <v>0</v>
      </c>
      <c r="DM787">
        <f>IF(LOWER(T787)="ILS",12,1)*Y787/VLOOKUP($T787,CPC_USDConversion_xlTbl[[Currency2]:[Units/1 USD]],2,FALSE)</f>
        <v/>
      </c>
    </row>
    <row r="788">
      <c r="B788" s="113" t="n">
        <v>120346</v>
      </c>
      <c r="C788" s="113" t="n">
        <v>40459</v>
      </c>
      <c r="D788" s="113" t="n"/>
      <c r="E788" s="114" t="inlineStr">
        <is>
          <t>Christoph Strebl</t>
        </is>
      </c>
      <c r="F788" s="152" t="inlineStr">
        <is>
          <t>Cloud Security Architect</t>
        </is>
      </c>
      <c r="G788" s="113" t="inlineStr">
        <is>
          <t>Security Expert EMEA</t>
        </is>
      </c>
      <c r="H788" s="113" t="inlineStr">
        <is>
          <t>Derek Middlemiss</t>
        </is>
      </c>
      <c r="I788" s="113" t="inlineStr">
        <is>
          <t>Peter Sandkuijl</t>
        </is>
      </c>
      <c r="J788" s="114" t="inlineStr">
        <is>
          <t>Bruno Darmon</t>
        </is>
      </c>
      <c r="K788" s="114" t="inlineStr">
        <is>
          <t>Bruno Darmon</t>
        </is>
      </c>
      <c r="L788" s="113" t="inlineStr">
        <is>
          <t>EMEA Sales</t>
        </is>
      </c>
      <c r="M788" s="115" t="n">
        <v>1</v>
      </c>
      <c r="N788" s="151">
        <f>LEFT(CA788,3)</f>
        <v/>
      </c>
      <c r="O788" s="216" t="n">
        <v>38108</v>
      </c>
      <c r="P788" s="118">
        <f>($D$5-O788)/365</f>
        <v/>
      </c>
      <c r="Q788" s="119">
        <f>Q788</f>
        <v/>
      </c>
      <c r="R788" s="52" t="n"/>
      <c r="S788" s="120" t="inlineStr">
        <is>
          <t>Germany</t>
        </is>
      </c>
      <c r="T788" s="120" t="inlineStr">
        <is>
          <t>EUR</t>
        </is>
      </c>
      <c r="U788" s="120" t="n">
        <v>105750</v>
      </c>
      <c r="V788" s="120" t="n">
        <v>19390.90909090909</v>
      </c>
      <c r="W788" s="120" t="n"/>
      <c r="X788" s="120">
        <f>W788+V788+U788</f>
        <v/>
      </c>
      <c r="Y788" s="121" t="n"/>
      <c r="Z788" s="121" t="n"/>
      <c r="AA788" s="122" t="n"/>
      <c r="AB788" s="122" t="n"/>
      <c r="AC788" s="122" t="n"/>
      <c r="AD788" s="123">
        <f>AC788+AB788+AA788</f>
        <v/>
      </c>
      <c r="AE788" s="124">
        <f>IFERROR(AD788/X788-1,"")</f>
        <v/>
      </c>
      <c r="AF788" s="217">
        <f>IF(LOWER(T788)="ILS",12,1)*X788/VLOOKUP($T788,CPC_USDConversion_xlTbl[[Currency2]:[Units/1 USD]],2,FALSE)</f>
        <v/>
      </c>
      <c r="AG788" s="217">
        <f>IF(LOWER(T788)="ILS",12,1)*AD788/VLOOKUP($T788,CPC_USDConversion_xlTbl[[Currency2]:[Units/1 USD]],2,FALSE)</f>
        <v/>
      </c>
      <c r="AH788" s="126">
        <f>AF788/VLOOKUP($S788,'CP$'!$B$5:$D$74,2,FALSE)</f>
        <v/>
      </c>
      <c r="AI788" s="126">
        <f>AG788/VLOOKUP($S788,'CP$'!$B$5:$D$74,2,FALSE)</f>
        <v/>
      </c>
      <c r="AJ788" s="52" t="n"/>
      <c r="AK788" s="127" t="inlineStr">
        <is>
          <t>Sales Variable</t>
        </is>
      </c>
      <c r="AL788" s="218" t="n"/>
      <c r="AM788" s="129" t="n"/>
      <c r="AN788" s="121" t="n"/>
      <c r="AO788" s="130" t="n"/>
      <c r="AP788" s="131">
        <f>IFERROR(AO788/AM788,"")</f>
        <v/>
      </c>
      <c r="AQ788" s="219">
        <f>AO788*CC788</f>
        <v/>
      </c>
      <c r="AR788" s="219" t="n"/>
      <c r="AS788" s="220">
        <f>AQ788-AR788</f>
        <v/>
      </c>
      <c r="AT788" s="217">
        <f>AS788/VLOOKUP($T788,'USD Converstion'!$C$7:$D$174,2,FALSE)</f>
        <v/>
      </c>
      <c r="AU788" s="52" t="n"/>
      <c r="AV788" s="221" t="n">
        <v>43615</v>
      </c>
      <c r="AW788" s="222" t="n">
        <v>29274.47572815534</v>
      </c>
      <c r="AX788" s="222" t="n"/>
      <c r="AY788" s="223" t="n"/>
      <c r="AZ788" s="52" t="n"/>
      <c r="BA788" s="137" t="n"/>
      <c r="BB788" s="138" t="inlineStr">
        <is>
          <t xml:space="preserve"> </t>
        </is>
      </c>
      <c r="BC788" s="52" t="n"/>
      <c r="BD788" s="219" t="n">
        <v>77000</v>
      </c>
      <c r="BE788" s="219" t="n">
        <v>21000</v>
      </c>
      <c r="BF788" s="219" t="n"/>
      <c r="BG788" s="120">
        <f>BF788+BE788+BD788</f>
        <v/>
      </c>
      <c r="BH788" s="217">
        <f>IF(LOWER(T788)="ILS",12,1)*BG788/VLOOKUP($T788,CPC_USDConversion_xlTbl[[Currency2]:[Units/1 USD]],2,FALSE)</f>
        <v/>
      </c>
      <c r="BI788" s="224">
        <f>BH788/VLOOKUP($S788,'CP$'!$B$5:$D$74,2,FALSE)</f>
        <v/>
      </c>
      <c r="BJ788" s="140" t="n">
        <v>90000</v>
      </c>
      <c r="BK788" s="140" t="n">
        <v>135000</v>
      </c>
      <c r="BL788" s="141">
        <f>IFERROR(U788/X788,"")</f>
        <v/>
      </c>
      <c r="BM788" s="141">
        <f>IFERROR(V788/X788,"")</f>
        <v/>
      </c>
      <c r="BN788" s="141">
        <f>IFERROR(W788/X788,"")</f>
        <v/>
      </c>
      <c r="BO788" s="141">
        <f>IFERROR(AA788/AD788,"")</f>
        <v/>
      </c>
      <c r="BP788" s="141">
        <f>IFERROR(AB788/AD788,"")</f>
        <v/>
      </c>
      <c r="BQ788" s="141">
        <f>IFERROR(AC788/AD788,"")</f>
        <v/>
      </c>
      <c r="BR788" s="119" t="n">
        <v>2</v>
      </c>
      <c r="BS788" s="119" t="n">
        <v>2</v>
      </c>
      <c r="BT788" s="119" t="n">
        <v>3</v>
      </c>
      <c r="BU788" s="119" t="n">
        <v>0</v>
      </c>
      <c r="BV788" s="119" t="n"/>
      <c r="BW788" s="119" t="n"/>
      <c r="BX788" s="119" t="n"/>
      <c r="BY788" s="119" t="n"/>
      <c r="BZ788" s="119" t="inlineStr">
        <is>
          <t>Employee</t>
        </is>
      </c>
      <c r="CA788" s="142" t="inlineStr">
        <is>
          <t>E41P</t>
        </is>
      </c>
      <c r="CB788" s="131" t="n">
        <v>1</v>
      </c>
      <c r="CC788" s="143">
        <f>IF(P788&gt;1,1,P788)*CB788</f>
        <v/>
      </c>
      <c r="CD788" s="143" t="n"/>
      <c r="CE788" s="222" t="n">
        <v>23824.28</v>
      </c>
      <c r="CF788" s="86" t="n"/>
      <c r="CG788" s="219" t="n">
        <v>95809.75609756098</v>
      </c>
      <c r="CH788" s="217">
        <f>IF(LOWER(T788)="ILS",12,1)*CG788/VLOOKUP($T788,CPC_USDConversion_xlTbl[[Currency2]:[Units/1 USD]],2,FALSE)</f>
        <v/>
      </c>
      <c r="CI788" s="225">
        <f>AF788</f>
        <v/>
      </c>
      <c r="CJ788" s="225">
        <f>IFERROR(CI788-CH788,"")</f>
        <v/>
      </c>
      <c r="CK788" s="140">
        <f>ROUND(AN788*CC788,-2)</f>
        <v/>
      </c>
      <c r="CL788" s="217">
        <f>CK788/VLOOKUP($T788,'USD Converstion'!$C$7:$D$174,2,FALSE)</f>
        <v/>
      </c>
      <c r="CM788" s="145">
        <f>IF(AD788&gt;X788,1,0)</f>
        <v/>
      </c>
      <c r="CN788" s="225">
        <f>IF(CM788&gt;0,AG788,0)</f>
        <v/>
      </c>
      <c r="CO788" s="225">
        <f>IF(CM788=0,0,AF788)</f>
        <v/>
      </c>
      <c r="CP788" s="146" t="n">
        <v>0</v>
      </c>
      <c r="CQ788" s="147" t="n">
        <v>0</v>
      </c>
      <c r="CR788" s="225">
        <f>AM788/VLOOKUP(T788,'USD Converstion'!$C$7:$D$174,2,FALSE)</f>
        <v/>
      </c>
      <c r="CS788" s="226">
        <f>AT788</f>
        <v/>
      </c>
      <c r="CT788" s="222" t="n">
        <v>0</v>
      </c>
      <c r="CU788" s="227" t="n">
        <v>0</v>
      </c>
      <c r="CV788" s="145">
        <f>IF(AX788&gt;0,1,0)</f>
        <v/>
      </c>
      <c r="CW788" s="145">
        <f>IF(AY788&gt;0,1,0)</f>
        <v/>
      </c>
      <c r="CX788" s="52" t="n">
        <v>0</v>
      </c>
      <c r="DM788">
        <f>IF(LOWER(T788)="ILS",12,1)*Y788/VLOOKUP($T788,CPC_USDConversion_xlTbl[[Currency2]:[Units/1 USD]],2,FALSE)</f>
        <v/>
      </c>
    </row>
    <row r="789">
      <c r="B789" s="113" t="n">
        <v>131092</v>
      </c>
      <c r="C789" s="113" t="n">
        <v>35832</v>
      </c>
      <c r="D789" s="113" t="n">
        <v>30763</v>
      </c>
      <c r="E789" s="114" t="inlineStr">
        <is>
          <t>Cyrill Fueglister</t>
        </is>
      </c>
      <c r="F789" s="152" t="inlineStr">
        <is>
          <t>Security Engineer</t>
        </is>
      </c>
      <c r="G789" s="113" t="inlineStr">
        <is>
          <t>Security Engineering, CER</t>
        </is>
      </c>
      <c r="H789" s="113" t="inlineStr">
        <is>
          <t>Christine Schoenig</t>
        </is>
      </c>
      <c r="I789" s="113" t="inlineStr">
        <is>
          <t>Peter Sandkuijl</t>
        </is>
      </c>
      <c r="J789" s="114" t="inlineStr">
        <is>
          <t>Bruno Darmon</t>
        </is>
      </c>
      <c r="K789" s="114" t="inlineStr">
        <is>
          <t>Bruno Darmon</t>
        </is>
      </c>
      <c r="L789" s="113" t="inlineStr">
        <is>
          <t>EMEA Sales</t>
        </is>
      </c>
      <c r="M789" s="115" t="n">
        <v>1</v>
      </c>
      <c r="N789" s="151">
        <f>LEFT(CA789,3)</f>
        <v/>
      </c>
      <c r="O789" s="216" t="n">
        <v>44013</v>
      </c>
      <c r="P789" s="118">
        <f>($D$5-O789)/365</f>
        <v/>
      </c>
      <c r="Q789" s="119">
        <f>Q789</f>
        <v/>
      </c>
      <c r="R789" s="52" t="n"/>
      <c r="S789" s="120" t="inlineStr">
        <is>
          <t>Switzerland</t>
        </is>
      </c>
      <c r="T789" s="120" t="inlineStr">
        <is>
          <t>CHF</t>
        </is>
      </c>
      <c r="U789" s="120" t="n">
        <v>147000</v>
      </c>
      <c r="V789" s="120" t="n">
        <v>25300</v>
      </c>
      <c r="W789" s="120" t="n"/>
      <c r="X789" s="120">
        <f>W789+V789+U789</f>
        <v/>
      </c>
      <c r="Y789" s="121" t="n"/>
      <c r="Z789" s="121" t="n"/>
      <c r="AA789" s="122" t="n"/>
      <c r="AB789" s="122" t="n"/>
      <c r="AC789" s="122" t="n"/>
      <c r="AD789" s="123">
        <f>AC789+AB789+AA789</f>
        <v/>
      </c>
      <c r="AE789" s="124">
        <f>IFERROR(AD789/X789-1,"")</f>
        <v/>
      </c>
      <c r="AF789" s="217">
        <f>IF(LOWER(T789)="ILS",12,1)*X789/VLOOKUP($T789,CPC_USDConversion_xlTbl[[Currency2]:[Units/1 USD]],2,FALSE)</f>
        <v/>
      </c>
      <c r="AG789" s="217">
        <f>IF(LOWER(T789)="ILS",12,1)*AD789/VLOOKUP($T789,CPC_USDConversion_xlTbl[[Currency2]:[Units/1 USD]],2,FALSE)</f>
        <v/>
      </c>
      <c r="AH789" s="126">
        <f>AF789/VLOOKUP($S789,'CP$'!$B$5:$D$74,2,FALSE)</f>
        <v/>
      </c>
      <c r="AI789" s="126">
        <f>AG789/VLOOKUP($S789,'CP$'!$B$5:$D$74,2,FALSE)</f>
        <v/>
      </c>
      <c r="AJ789" s="52" t="n"/>
      <c r="AK789" s="127" t="inlineStr">
        <is>
          <t>Sales Variable</t>
        </is>
      </c>
      <c r="AL789" s="218" t="n"/>
      <c r="AM789" s="129" t="n"/>
      <c r="AN789" s="121" t="n"/>
      <c r="AO789" s="130" t="n"/>
      <c r="AP789" s="131">
        <f>IFERROR(AO789/AM789,"")</f>
        <v/>
      </c>
      <c r="AQ789" s="219">
        <f>AO789*CC789</f>
        <v/>
      </c>
      <c r="AR789" s="219" t="n"/>
      <c r="AS789" s="220">
        <f>AQ789-AR789</f>
        <v/>
      </c>
      <c r="AT789" s="217">
        <f>AS789/VLOOKUP($T789,'USD Converstion'!$C$7:$D$174,2,FALSE)</f>
        <v/>
      </c>
      <c r="AU789" s="52" t="n"/>
      <c r="AV789" s="221" t="n"/>
      <c r="AW789" s="222" t="n"/>
      <c r="AX789" s="222" t="n"/>
      <c r="AY789" s="223" t="n"/>
      <c r="AZ789" s="52" t="n"/>
      <c r="BA789" s="137" t="n"/>
      <c r="BB789" s="138" t="inlineStr">
        <is>
          <t xml:space="preserve"> </t>
        </is>
      </c>
      <c r="BC789" s="52" t="n"/>
      <c r="BD789" s="219" t="n"/>
      <c r="BE789" s="219" t="n"/>
      <c r="BF789" s="219" t="n"/>
      <c r="BG789" s="120">
        <f>BF789+BE789+BD789</f>
        <v/>
      </c>
      <c r="BH789" s="217">
        <f>IF(LOWER(T789)="ILS",12,1)*BG789/VLOOKUP($T789,CPC_USDConversion_xlTbl[[Currency2]:[Units/1 USD]],2,FALSE)</f>
        <v/>
      </c>
      <c r="BI789" s="224">
        <f>BH789/VLOOKUP($S789,'CP$'!$B$5:$D$74,2,FALSE)</f>
        <v/>
      </c>
      <c r="BJ789" s="140" t="n">
        <v>120000</v>
      </c>
      <c r="BK789" s="140" t="n">
        <v>180000</v>
      </c>
      <c r="BL789" s="141">
        <f>IFERROR(U789/X789,"")</f>
        <v/>
      </c>
      <c r="BM789" s="141">
        <f>IFERROR(V789/X789,"")</f>
        <v/>
      </c>
      <c r="BN789" s="141">
        <f>IFERROR(W789/X789,"")</f>
        <v/>
      </c>
      <c r="BO789" s="141">
        <f>IFERROR(AA789/AD789,"")</f>
        <v/>
      </c>
      <c r="BP789" s="141">
        <f>IFERROR(AB789/AD789,"")</f>
        <v/>
      </c>
      <c r="BQ789" s="141">
        <f>IFERROR(AC789/AD789,"")</f>
        <v/>
      </c>
      <c r="BR789" s="119" t="n"/>
      <c r="BS789" s="119" t="n"/>
      <c r="BT789" s="119" t="n"/>
      <c r="BU789" s="119" t="n">
        <v>0</v>
      </c>
      <c r="BV789" s="119" t="n"/>
      <c r="BW789" s="119" t="n"/>
      <c r="BX789" s="119" t="n"/>
      <c r="BY789" s="119" t="n"/>
      <c r="BZ789" s="119" t="inlineStr">
        <is>
          <t>Employee</t>
        </is>
      </c>
      <c r="CA789" s="142" t="inlineStr">
        <is>
          <t>E51P</t>
        </is>
      </c>
      <c r="CB789" s="131" t="n">
        <v>1</v>
      </c>
      <c r="CC789" s="143">
        <f>IF(P789&gt;1,1,P789)*CB789</f>
        <v/>
      </c>
      <c r="CD789" s="143" t="n"/>
      <c r="CE789" s="222" t="n"/>
      <c r="CF789" s="86" t="n"/>
      <c r="CG789" s="219" t="n">
        <v>134346.3414634146</v>
      </c>
      <c r="CH789" s="217">
        <f>IF(LOWER(T789)="ILS",12,1)*CG789/VLOOKUP($T789,CPC_USDConversion_xlTbl[[Currency2]:[Units/1 USD]],2,FALSE)</f>
        <v/>
      </c>
      <c r="CI789" s="225">
        <f>AF789</f>
        <v/>
      </c>
      <c r="CJ789" s="225">
        <f>IFERROR(CI789-CH789,"")</f>
        <v/>
      </c>
      <c r="CK789" s="140">
        <f>ROUND(AN789*CC789,-2)</f>
        <v/>
      </c>
      <c r="CL789" s="217">
        <f>CK789/VLOOKUP($T789,'USD Converstion'!$C$7:$D$174,2,FALSE)</f>
        <v/>
      </c>
      <c r="CM789" s="145">
        <f>IF(AD789&gt;X789,1,0)</f>
        <v/>
      </c>
      <c r="CN789" s="225">
        <f>IF(CM789&gt;0,AG789,0)</f>
        <v/>
      </c>
      <c r="CO789" s="225">
        <f>IF(CM789=0,0,AF789)</f>
        <v/>
      </c>
      <c r="CP789" s="146" t="n">
        <v>0</v>
      </c>
      <c r="CQ789" s="147" t="n">
        <v>0</v>
      </c>
      <c r="CR789" s="225">
        <f>AM789/VLOOKUP(T789,'USD Converstion'!$C$7:$D$174,2,FALSE)</f>
        <v/>
      </c>
      <c r="CS789" s="226">
        <f>AT789</f>
        <v/>
      </c>
      <c r="CT789" s="222" t="n">
        <v>0</v>
      </c>
      <c r="CU789" s="227" t="n">
        <v>0</v>
      </c>
      <c r="CV789" s="145">
        <f>IF(AX789&gt;0,1,0)</f>
        <v/>
      </c>
      <c r="CW789" s="145">
        <f>IF(AY789&gt;0,1,0)</f>
        <v/>
      </c>
      <c r="CX789" s="52" t="n">
        <v>0</v>
      </c>
      <c r="DM789">
        <f>IF(LOWER(T789)="ILS",12,1)*Y789/VLOOKUP($T789,CPC_USDConversion_xlTbl[[Currency2]:[Units/1 USD]],2,FALSE)</f>
        <v/>
      </c>
    </row>
    <row r="790">
      <c r="B790" s="113" t="n">
        <v>116541</v>
      </c>
      <c r="C790" s="113" t="n">
        <v>119808</v>
      </c>
      <c r="D790" s="113" t="n">
        <v>51271</v>
      </c>
      <c r="E790" s="114" t="inlineStr">
        <is>
          <t>Daniel Arnanz</t>
        </is>
      </c>
      <c r="F790" s="152" t="inlineStr">
        <is>
          <t>Beyond the Perimeter Security Expert</t>
        </is>
      </c>
      <c r="G790" s="113" t="inlineStr">
        <is>
          <t>Beyond the Perimeter Security Experts EMEA</t>
        </is>
      </c>
      <c r="H790" s="113" t="inlineStr">
        <is>
          <t>Christian Sandberg</t>
        </is>
      </c>
      <c r="I790" s="113" t="inlineStr">
        <is>
          <t>Peter Sandkuijl</t>
        </is>
      </c>
      <c r="J790" s="114" t="inlineStr">
        <is>
          <t>Bruno Darmon</t>
        </is>
      </c>
      <c r="K790" s="114" t="inlineStr">
        <is>
          <t>Bruno Darmon</t>
        </is>
      </c>
      <c r="L790" s="113" t="inlineStr">
        <is>
          <t>EMEA Sales</t>
        </is>
      </c>
      <c r="M790" s="115" t="n">
        <v>1</v>
      </c>
      <c r="N790" s="151">
        <f>LEFT(CA790,3)</f>
        <v/>
      </c>
      <c r="O790" s="216" t="n">
        <v>43976</v>
      </c>
      <c r="P790" s="118">
        <f>($D$5-O790)/365</f>
        <v/>
      </c>
      <c r="Q790" s="119">
        <f>Q790</f>
        <v/>
      </c>
      <c r="R790" s="52" t="n"/>
      <c r="S790" s="120" t="inlineStr">
        <is>
          <t>Spain</t>
        </is>
      </c>
      <c r="T790" s="120" t="inlineStr">
        <is>
          <t>EUR</t>
        </is>
      </c>
      <c r="U790" s="120" t="n">
        <v>109500</v>
      </c>
      <c r="V790" s="120" t="n">
        <v>18481.81818181818</v>
      </c>
      <c r="W790" s="120" t="n"/>
      <c r="X790" s="120">
        <f>W790+V790+U790</f>
        <v/>
      </c>
      <c r="Y790" s="121" t="n"/>
      <c r="Z790" s="121" t="n"/>
      <c r="AA790" s="122" t="n"/>
      <c r="AB790" s="122" t="n"/>
      <c r="AC790" s="122" t="n"/>
      <c r="AD790" s="123">
        <f>AC790+AB790+AA790</f>
        <v/>
      </c>
      <c r="AE790" s="124">
        <f>IFERROR(AD790/X790-1,"")</f>
        <v/>
      </c>
      <c r="AF790" s="217">
        <f>IF(LOWER(T790)="ILS",12,1)*X790/VLOOKUP($T790,CPC_USDConversion_xlTbl[[Currency2]:[Units/1 USD]],2,FALSE)</f>
        <v/>
      </c>
      <c r="AG790" s="217">
        <f>IF(LOWER(T790)="ILS",12,1)*AD790/VLOOKUP($T790,CPC_USDConversion_xlTbl[[Currency2]:[Units/1 USD]],2,FALSE)</f>
        <v/>
      </c>
      <c r="AH790" s="126">
        <f>AF790/VLOOKUP($S790,'CP$'!$B$5:$D$74,2,FALSE)</f>
        <v/>
      </c>
      <c r="AI790" s="126">
        <f>AG790/VLOOKUP($S790,'CP$'!$B$5:$D$74,2,FALSE)</f>
        <v/>
      </c>
      <c r="AJ790" s="52" t="n"/>
      <c r="AK790" s="127" t="inlineStr">
        <is>
          <t>Sales Variable</t>
        </is>
      </c>
      <c r="AL790" s="218" t="n"/>
      <c r="AM790" s="129" t="n"/>
      <c r="AN790" s="121" t="n"/>
      <c r="AO790" s="130" t="n"/>
      <c r="AP790" s="131">
        <f>IFERROR(AO790/AM790,"")</f>
        <v/>
      </c>
      <c r="AQ790" s="219">
        <f>AO790*CC790</f>
        <v/>
      </c>
      <c r="AR790" s="219" t="n"/>
      <c r="AS790" s="220">
        <f>AQ790-AR790</f>
        <v/>
      </c>
      <c r="AT790" s="217">
        <f>AS790/VLOOKUP($T790,'USD Converstion'!$C$7:$D$174,2,FALSE)</f>
        <v/>
      </c>
      <c r="AU790" s="52" t="n"/>
      <c r="AV790" s="221" t="n">
        <v>43984</v>
      </c>
      <c r="AW790" s="222" t="n">
        <v>19617.22330097088</v>
      </c>
      <c r="AX790" s="222" t="n"/>
      <c r="AY790" s="223" t="n"/>
      <c r="AZ790" s="52" t="n"/>
      <c r="BA790" s="137" t="n"/>
      <c r="BB790" s="138" t="inlineStr">
        <is>
          <t xml:space="preserve"> </t>
        </is>
      </c>
      <c r="BC790" s="52" t="n"/>
      <c r="BD790" s="219" t="n"/>
      <c r="BE790" s="219" t="n"/>
      <c r="BF790" s="219" t="n"/>
      <c r="BG790" s="120">
        <f>BF790+BE790+BD790</f>
        <v/>
      </c>
      <c r="BH790" s="217">
        <f>IF(LOWER(T790)="ILS",12,1)*BG790/VLOOKUP($T790,CPC_USDConversion_xlTbl[[Currency2]:[Units/1 USD]],2,FALSE)</f>
        <v/>
      </c>
      <c r="BI790" s="224">
        <f>BH790/VLOOKUP($S790,'CP$'!$B$5:$D$74,2,FALSE)</f>
        <v/>
      </c>
      <c r="BJ790" s="140" t="n">
        <v>70000</v>
      </c>
      <c r="BK790" s="140" t="n">
        <v>105000</v>
      </c>
      <c r="BL790" s="141">
        <f>IFERROR(U790/X790,"")</f>
        <v/>
      </c>
      <c r="BM790" s="141">
        <f>IFERROR(V790/X790,"")</f>
        <v/>
      </c>
      <c r="BN790" s="141">
        <f>IFERROR(W790/X790,"")</f>
        <v/>
      </c>
      <c r="BO790" s="141">
        <f>IFERROR(AA790/AD790,"")</f>
        <v/>
      </c>
      <c r="BP790" s="141">
        <f>IFERROR(AB790/AD790,"")</f>
        <v/>
      </c>
      <c r="BQ790" s="141">
        <f>IFERROR(AC790/AD790,"")</f>
        <v/>
      </c>
      <c r="BR790" s="119" t="n"/>
      <c r="BS790" s="119" t="n"/>
      <c r="BT790" s="119" t="n"/>
      <c r="BU790" s="119" t="n">
        <v>0</v>
      </c>
      <c r="BV790" s="119" t="n"/>
      <c r="BW790" s="119" t="n"/>
      <c r="BX790" s="119" t="n"/>
      <c r="BY790" s="119" t="n"/>
      <c r="BZ790" s="119" t="inlineStr">
        <is>
          <t>Employee</t>
        </is>
      </c>
      <c r="CA790" s="142" t="inlineStr">
        <is>
          <t>E41P</t>
        </is>
      </c>
      <c r="CB790" s="131" t="n">
        <v>1</v>
      </c>
      <c r="CC790" s="143">
        <f>IF(P790&gt;1,1,P790)*CB790</f>
        <v/>
      </c>
      <c r="CD790" s="143" t="n"/>
      <c r="CE790" s="222" t="n">
        <v>22148.2</v>
      </c>
      <c r="CF790" s="86" t="n"/>
      <c r="CG790" s="219" t="n">
        <v>97760.9756097561</v>
      </c>
      <c r="CH790" s="217">
        <f>IF(LOWER(T790)="ILS",12,1)*CG790/VLOOKUP($T790,CPC_USDConversion_xlTbl[[Currency2]:[Units/1 USD]],2,FALSE)</f>
        <v/>
      </c>
      <c r="CI790" s="225">
        <f>AF790</f>
        <v/>
      </c>
      <c r="CJ790" s="225">
        <f>IFERROR(CI790-CH790,"")</f>
        <v/>
      </c>
      <c r="CK790" s="140">
        <f>ROUND(AN790*CC790,-2)</f>
        <v/>
      </c>
      <c r="CL790" s="217">
        <f>CK790/VLOOKUP($T790,'USD Converstion'!$C$7:$D$174,2,FALSE)</f>
        <v/>
      </c>
      <c r="CM790" s="145">
        <f>IF(AD790&gt;X790,1,0)</f>
        <v/>
      </c>
      <c r="CN790" s="225">
        <f>IF(CM790&gt;0,AG790,0)</f>
        <v/>
      </c>
      <c r="CO790" s="225">
        <f>IF(CM790=0,0,AF790)</f>
        <v/>
      </c>
      <c r="CP790" s="146" t="n">
        <v>0</v>
      </c>
      <c r="CQ790" s="147" t="n">
        <v>0</v>
      </c>
      <c r="CR790" s="225">
        <f>AM790/VLOOKUP(T790,'USD Converstion'!$C$7:$D$174,2,FALSE)</f>
        <v/>
      </c>
      <c r="CS790" s="226">
        <f>AT790</f>
        <v/>
      </c>
      <c r="CT790" s="222" t="n">
        <v>0</v>
      </c>
      <c r="CU790" s="227" t="n">
        <v>0</v>
      </c>
      <c r="CV790" s="145">
        <f>IF(AX790&gt;0,1,0)</f>
        <v/>
      </c>
      <c r="CW790" s="145">
        <f>IF(AY790&gt;0,1,0)</f>
        <v/>
      </c>
      <c r="CX790" s="52" t="n">
        <v>0</v>
      </c>
      <c r="DM790">
        <f>IF(LOWER(T790)="ILS",12,1)*Y790/VLOOKUP($T790,CPC_USDConversion_xlTbl[[Currency2]:[Units/1 USD]],2,FALSE)</f>
        <v/>
      </c>
    </row>
    <row r="791">
      <c r="B791" s="113" t="n">
        <v>111683</v>
      </c>
      <c r="C791" s="113" t="n">
        <v>32919</v>
      </c>
      <c r="D791" s="113" t="n">
        <v>27894</v>
      </c>
      <c r="E791" s="114" t="inlineStr">
        <is>
          <t>Daniel Tor-Andersson</t>
        </is>
      </c>
      <c r="F791" s="152" t="inlineStr">
        <is>
          <t>Security Engineer</t>
        </is>
      </c>
      <c r="G791" s="113" t="inlineStr">
        <is>
          <t>Security Engineering, Nordics</t>
        </is>
      </c>
      <c r="H791" s="113" t="inlineStr">
        <is>
          <t>Jan Johannsen</t>
        </is>
      </c>
      <c r="I791" s="113" t="inlineStr">
        <is>
          <t>Peter Sandkuijl</t>
        </is>
      </c>
      <c r="J791" s="114" t="inlineStr">
        <is>
          <t>Bruno Darmon</t>
        </is>
      </c>
      <c r="K791" s="114" t="inlineStr">
        <is>
          <t>Bruno Darmon</t>
        </is>
      </c>
      <c r="L791" s="113" t="inlineStr">
        <is>
          <t>EMEA Sales</t>
        </is>
      </c>
      <c r="M791" s="115" t="n">
        <v>1</v>
      </c>
      <c r="N791" s="151">
        <f>LEFT(CA791,3)</f>
        <v/>
      </c>
      <c r="O791" s="216" t="n">
        <v>43394</v>
      </c>
      <c r="P791" s="118">
        <f>($D$5-O791)/365</f>
        <v/>
      </c>
      <c r="Q791" s="119">
        <f>Q791</f>
        <v/>
      </c>
      <c r="R791" s="52" t="n"/>
      <c r="S791" s="120" t="inlineStr">
        <is>
          <t>Sweden</t>
        </is>
      </c>
      <c r="T791" s="120" t="inlineStr">
        <is>
          <t>SEK</t>
        </is>
      </c>
      <c r="U791" s="120" t="n">
        <v>609500</v>
      </c>
      <c r="V791" s="120" t="n">
        <v>109390.9090909091</v>
      </c>
      <c r="W791" s="120" t="n"/>
      <c r="X791" s="120">
        <f>W791+V791+U791</f>
        <v/>
      </c>
      <c r="Y791" s="121" t="n"/>
      <c r="Z791" s="121" t="n"/>
      <c r="AA791" s="122" t="n"/>
      <c r="AB791" s="122" t="n"/>
      <c r="AC791" s="122" t="n"/>
      <c r="AD791" s="123">
        <f>AC791+AB791+AA791</f>
        <v/>
      </c>
      <c r="AE791" s="124">
        <f>IFERROR(AD791/X791-1,"")</f>
        <v/>
      </c>
      <c r="AF791" s="217">
        <f>IF(LOWER(T791)="ILS",12,1)*X791/VLOOKUP($T791,CPC_USDConversion_xlTbl[[Currency2]:[Units/1 USD]],2,FALSE)</f>
        <v/>
      </c>
      <c r="AG791" s="217">
        <f>IF(LOWER(T791)="ILS",12,1)*AD791/VLOOKUP($T791,CPC_USDConversion_xlTbl[[Currency2]:[Units/1 USD]],2,FALSE)</f>
        <v/>
      </c>
      <c r="AH791" s="126">
        <f>AF791/VLOOKUP($S791,'CP$'!$B$5:$D$74,2,FALSE)</f>
        <v/>
      </c>
      <c r="AI791" s="126">
        <f>AG791/VLOOKUP($S791,'CP$'!$B$5:$D$74,2,FALSE)</f>
        <v/>
      </c>
      <c r="AJ791" s="52" t="n"/>
      <c r="AK791" s="127" t="inlineStr">
        <is>
          <t>Sales Variable</t>
        </is>
      </c>
      <c r="AL791" s="218" t="n"/>
      <c r="AM791" s="129" t="n"/>
      <c r="AN791" s="121" t="n"/>
      <c r="AO791" s="130" t="n"/>
      <c r="AP791" s="131">
        <f>IFERROR(AO791/AM791,"")</f>
        <v/>
      </c>
      <c r="AQ791" s="219">
        <f>AO791*CC791</f>
        <v/>
      </c>
      <c r="AR791" s="219" t="n"/>
      <c r="AS791" s="220">
        <f>AQ791-AR791</f>
        <v/>
      </c>
      <c r="AT791" s="217">
        <f>AS791/VLOOKUP($T791,'USD Converstion'!$C$7:$D$174,2,FALSE)</f>
        <v/>
      </c>
      <c r="AU791" s="52" t="n"/>
      <c r="AV791" s="221" t="n"/>
      <c r="AW791" s="222" t="n"/>
      <c r="AX791" s="222" t="n"/>
      <c r="AY791" s="223" t="n"/>
      <c r="AZ791" s="52" t="n"/>
      <c r="BA791" s="137" t="n"/>
      <c r="BB791" s="138" t="inlineStr">
        <is>
          <t xml:space="preserve"> </t>
        </is>
      </c>
      <c r="BC791" s="52" t="n"/>
      <c r="BD791" s="219" t="n">
        <v>423000</v>
      </c>
      <c r="BE791" s="219" t="n">
        <v>47000</v>
      </c>
      <c r="BF791" s="219" t="n"/>
      <c r="BG791" s="120">
        <f>BF791+BE791+BD791</f>
        <v/>
      </c>
      <c r="BH791" s="217">
        <f>IF(LOWER(T791)="ILS",12,1)*BG791/VLOOKUP($T791,CPC_USDConversion_xlTbl[[Currency2]:[Units/1 USD]],2,FALSE)</f>
        <v/>
      </c>
      <c r="BI791" s="224">
        <f>BH791/VLOOKUP($S791,'CP$'!$B$5:$D$74,2,FALSE)</f>
        <v/>
      </c>
      <c r="BJ791" s="140" t="n">
        <v>600000</v>
      </c>
      <c r="BK791" s="140" t="n">
        <v>1000000</v>
      </c>
      <c r="BL791" s="141">
        <f>IFERROR(U791/X791,"")</f>
        <v/>
      </c>
      <c r="BM791" s="141">
        <f>IFERROR(V791/X791,"")</f>
        <v/>
      </c>
      <c r="BN791" s="141">
        <f>IFERROR(W791/X791,"")</f>
        <v/>
      </c>
      <c r="BO791" s="141">
        <f>IFERROR(AA791/AD791,"")</f>
        <v/>
      </c>
      <c r="BP791" s="141">
        <f>IFERROR(AB791/AD791,"")</f>
        <v/>
      </c>
      <c r="BQ791" s="141">
        <f>IFERROR(AC791/AD791,"")</f>
        <v/>
      </c>
      <c r="BR791" s="119" t="n">
        <v>3</v>
      </c>
      <c r="BS791" s="119" t="n">
        <v>3</v>
      </c>
      <c r="BT791" s="119" t="n">
        <v>3</v>
      </c>
      <c r="BU791" s="119" t="n">
        <v>0</v>
      </c>
      <c r="BV791" s="119" t="n"/>
      <c r="BW791" s="119" t="n"/>
      <c r="BX791" s="119" t="n"/>
      <c r="BY791" s="119" t="n"/>
      <c r="BZ791" s="119" t="inlineStr">
        <is>
          <t>Employee</t>
        </is>
      </c>
      <c r="CA791" s="142" t="inlineStr">
        <is>
          <t>E51P</t>
        </is>
      </c>
      <c r="CB791" s="131" t="n">
        <v>1</v>
      </c>
      <c r="CC791" s="143">
        <f>IF(P791&gt;1,1,P791)*CB791</f>
        <v/>
      </c>
      <c r="CD791" s="143" t="n"/>
      <c r="CE791" s="222" t="n"/>
      <c r="CF791" s="86" t="n"/>
      <c r="CG791" s="219" t="n">
        <v>585565.8536585367</v>
      </c>
      <c r="CH791" s="217">
        <f>IF(LOWER(T791)="ILS",12,1)*CG791/VLOOKUP($T791,CPC_USDConversion_xlTbl[[Currency2]:[Units/1 USD]],2,FALSE)</f>
        <v/>
      </c>
      <c r="CI791" s="225">
        <f>AF791</f>
        <v/>
      </c>
      <c r="CJ791" s="225">
        <f>IFERROR(CI791-CH791,"")</f>
        <v/>
      </c>
      <c r="CK791" s="140">
        <f>ROUND(AN791*CC791,-2)</f>
        <v/>
      </c>
      <c r="CL791" s="217">
        <f>CK791/VLOOKUP($T791,'USD Converstion'!$C$7:$D$174,2,FALSE)</f>
        <v/>
      </c>
      <c r="CM791" s="145">
        <f>IF(AD791&gt;X791,1,0)</f>
        <v/>
      </c>
      <c r="CN791" s="225">
        <f>IF(CM791&gt;0,AG791,0)</f>
        <v/>
      </c>
      <c r="CO791" s="225">
        <f>IF(CM791=0,0,AF791)</f>
        <v/>
      </c>
      <c r="CP791" s="146" t="n">
        <v>0</v>
      </c>
      <c r="CQ791" s="147" t="n">
        <v>0</v>
      </c>
      <c r="CR791" s="225">
        <f>AM791/VLOOKUP(T791,'USD Converstion'!$C$7:$D$174,2,FALSE)</f>
        <v/>
      </c>
      <c r="CS791" s="226">
        <f>AT791</f>
        <v/>
      </c>
      <c r="CT791" s="222" t="n">
        <v>0</v>
      </c>
      <c r="CU791" s="227" t="n">
        <v>0</v>
      </c>
      <c r="CV791" s="145">
        <f>IF(AX791&gt;0,1,0)</f>
        <v/>
      </c>
      <c r="CW791" s="145">
        <f>IF(AY791&gt;0,1,0)</f>
        <v/>
      </c>
      <c r="CX791" s="52" t="n">
        <v>0</v>
      </c>
      <c r="DM791">
        <f>IF(LOWER(T791)="ILS",12,1)*Y791/VLOOKUP($T791,CPC_USDConversion_xlTbl[[Currency2]:[Units/1 USD]],2,FALSE)</f>
        <v/>
      </c>
    </row>
    <row r="792">
      <c r="B792" s="113" t="n">
        <v>137326</v>
      </c>
      <c r="C792" s="113" t="n">
        <v>67500</v>
      </c>
      <c r="D792" s="113" t="n">
        <v>92924</v>
      </c>
      <c r="E792" s="114" t="inlineStr">
        <is>
          <t>David Azoulay</t>
        </is>
      </c>
      <c r="F792" s="152" t="inlineStr">
        <is>
          <t>Security Engineer</t>
        </is>
      </c>
      <c r="G792" s="113" t="inlineStr">
        <is>
          <t>Security Engineering, Middle East</t>
        </is>
      </c>
      <c r="H792" s="113" t="inlineStr">
        <is>
          <t>Eran Nafusi</t>
        </is>
      </c>
      <c r="I792" s="113" t="inlineStr">
        <is>
          <t>Peter Sandkuijl</t>
        </is>
      </c>
      <c r="J792" s="114" t="inlineStr">
        <is>
          <t>Bruno Darmon</t>
        </is>
      </c>
      <c r="K792" s="114" t="inlineStr">
        <is>
          <t>Bruno Darmon</t>
        </is>
      </c>
      <c r="L792" s="113" t="inlineStr">
        <is>
          <t>EMEA Sales</t>
        </is>
      </c>
      <c r="M792" s="115" t="n">
        <v>1</v>
      </c>
      <c r="N792" s="151">
        <f>LEFT(CA792,3)</f>
        <v/>
      </c>
      <c r="O792" s="216" t="n">
        <v>42107</v>
      </c>
      <c r="P792" s="118">
        <f>($D$5-O792)/365</f>
        <v/>
      </c>
      <c r="Q792" s="119">
        <f>Q792</f>
        <v/>
      </c>
      <c r="R792" s="52" t="n"/>
      <c r="S792" s="120" t="inlineStr">
        <is>
          <t>Israel</t>
        </is>
      </c>
      <c r="T792" s="120" t="inlineStr">
        <is>
          <t>ILS</t>
        </is>
      </c>
      <c r="U792" s="120" t="n">
        <v>38500</v>
      </c>
      <c r="V792" s="120" t="n">
        <v>5572.727272727272</v>
      </c>
      <c r="W792" s="120" t="n"/>
      <c r="X792" s="120">
        <f>W792+V792+U792</f>
        <v/>
      </c>
      <c r="Y792" s="121" t="n"/>
      <c r="Z792" s="121" t="n"/>
      <c r="AA792" s="122" t="n"/>
      <c r="AB792" s="122" t="n"/>
      <c r="AC792" s="122" t="n"/>
      <c r="AD792" s="123">
        <f>AC792+AB792+AA792</f>
        <v/>
      </c>
      <c r="AE792" s="124">
        <f>IFERROR(AD792/X792-1,"")</f>
        <v/>
      </c>
      <c r="AF792" s="217">
        <f>IF(LOWER(T792)="ILS",12,1)*X792/VLOOKUP($T792,CPC_USDConversion_xlTbl[[Currency2]:[Units/1 USD]],2,FALSE)</f>
        <v/>
      </c>
      <c r="AG792" s="217">
        <f>IF(LOWER(T792)="ILS",12,1)*AD792/VLOOKUP($T792,CPC_USDConversion_xlTbl[[Currency2]:[Units/1 USD]],2,FALSE)</f>
        <v/>
      </c>
      <c r="AH792" s="126">
        <f>AF792/VLOOKUP($S792,'CP$'!$B$5:$D$74,2,FALSE)</f>
        <v/>
      </c>
      <c r="AI792" s="126">
        <f>AG792/VLOOKUP($S792,'CP$'!$B$5:$D$74,2,FALSE)</f>
        <v/>
      </c>
      <c r="AJ792" s="52" t="n"/>
      <c r="AK792" s="127" t="inlineStr">
        <is>
          <t>Sales Variable</t>
        </is>
      </c>
      <c r="AL792" s="218" t="n"/>
      <c r="AM792" s="129" t="n"/>
      <c r="AN792" s="121" t="n"/>
      <c r="AO792" s="130" t="n"/>
      <c r="AP792" s="131">
        <f>IFERROR(AO792/AM792,"")</f>
        <v/>
      </c>
      <c r="AQ792" s="219">
        <f>AO792*CC792</f>
        <v/>
      </c>
      <c r="AR792" s="219" t="n"/>
      <c r="AS792" s="220">
        <f>AQ792-AR792</f>
        <v/>
      </c>
      <c r="AT792" s="217">
        <f>AS792/VLOOKUP($T792,'USD Converstion'!$C$7:$D$174,2,FALSE)</f>
        <v/>
      </c>
      <c r="AU792" s="52" t="n"/>
      <c r="AV792" s="221" t="n">
        <v>43957</v>
      </c>
      <c r="AW792" s="222" t="n">
        <v>14665.76699029126</v>
      </c>
      <c r="AX792" s="222" t="n"/>
      <c r="AY792" s="223" t="n"/>
      <c r="AZ792" s="52" t="n"/>
      <c r="BA792" s="137" t="n"/>
      <c r="BB792" s="138" t="inlineStr">
        <is>
          <t xml:space="preserve"> </t>
        </is>
      </c>
      <c r="BC792" s="52" t="n"/>
      <c r="BD792" s="219" t="n">
        <v>23200</v>
      </c>
      <c r="BE792" s="219" t="n">
        <v>5800</v>
      </c>
      <c r="BF792" s="219" t="n"/>
      <c r="BG792" s="120">
        <f>BF792+BE792+BD792</f>
        <v/>
      </c>
      <c r="BH792" s="217">
        <f>IF(LOWER(T792)="ILS",12,1)*BG792/VLOOKUP($T792,CPC_USDConversion_xlTbl[[Currency2]:[Units/1 USD]],2,FALSE)</f>
        <v/>
      </c>
      <c r="BI792" s="224">
        <f>BH792/VLOOKUP($S792,'CP$'!$B$5:$D$74,2,FALSE)</f>
        <v/>
      </c>
      <c r="BJ792" s="140" t="n">
        <v>23000</v>
      </c>
      <c r="BK792" s="140" t="n">
        <v>34000</v>
      </c>
      <c r="BL792" s="141">
        <f>IFERROR(U792/X792,"")</f>
        <v/>
      </c>
      <c r="BM792" s="141">
        <f>IFERROR(V792/X792,"")</f>
        <v/>
      </c>
      <c r="BN792" s="141">
        <f>IFERROR(W792/X792,"")</f>
        <v/>
      </c>
      <c r="BO792" s="141">
        <f>IFERROR(AA792/AD792,"")</f>
        <v/>
      </c>
      <c r="BP792" s="141">
        <f>IFERROR(AB792/AD792,"")</f>
        <v/>
      </c>
      <c r="BQ792" s="141">
        <f>IFERROR(AC792/AD792,"")</f>
        <v/>
      </c>
      <c r="BR792" s="119" t="n">
        <v>3</v>
      </c>
      <c r="BS792" s="119" t="n">
        <v>4</v>
      </c>
      <c r="BT792" s="119" t="n">
        <v>3</v>
      </c>
      <c r="BU792" s="119" t="n">
        <v>0</v>
      </c>
      <c r="BV792" s="119" t="n"/>
      <c r="BW792" s="119" t="n"/>
      <c r="BX792" s="119" t="n"/>
      <c r="BY792" s="119" t="n"/>
      <c r="BZ792" s="119" t="inlineStr">
        <is>
          <t>Employee</t>
        </is>
      </c>
      <c r="CA792" s="142" t="inlineStr">
        <is>
          <t>E51P</t>
        </is>
      </c>
      <c r="CB792" s="131" t="n">
        <v>1</v>
      </c>
      <c r="CC792" s="143">
        <f>IF(P792&gt;1,1,P792)*CB792</f>
        <v/>
      </c>
      <c r="CD792" s="143" t="n"/>
      <c r="CE792" s="222" t="n">
        <v>43817.52</v>
      </c>
      <c r="CF792" s="86" t="n"/>
      <c r="CG792" s="219" t="n">
        <v>28492.68292682927</v>
      </c>
      <c r="CH792" s="217">
        <f>IF(LOWER(T792)="ILS",12,1)*CG792/VLOOKUP($T792,CPC_USDConversion_xlTbl[[Currency2]:[Units/1 USD]],2,FALSE)</f>
        <v/>
      </c>
      <c r="CI792" s="225">
        <f>AF792</f>
        <v/>
      </c>
      <c r="CJ792" s="225">
        <f>IFERROR(CI792-CH792,"")</f>
        <v/>
      </c>
      <c r="CK792" s="140">
        <f>ROUND(AN792*CC792,-2)</f>
        <v/>
      </c>
      <c r="CL792" s="217">
        <f>CK792/VLOOKUP($T792,'USD Converstion'!$C$7:$D$174,2,FALSE)</f>
        <v/>
      </c>
      <c r="CM792" s="145">
        <f>IF(AD792&gt;X792,1,0)</f>
        <v/>
      </c>
      <c r="CN792" s="225">
        <f>IF(CM792&gt;0,AG792,0)</f>
        <v/>
      </c>
      <c r="CO792" s="225">
        <f>IF(CM792=0,0,AF792)</f>
        <v/>
      </c>
      <c r="CP792" s="146" t="n">
        <v>0</v>
      </c>
      <c r="CQ792" s="147" t="n">
        <v>0</v>
      </c>
      <c r="CR792" s="225">
        <f>AM792/VLOOKUP(T792,'USD Converstion'!$C$7:$D$174,2,FALSE)</f>
        <v/>
      </c>
      <c r="CS792" s="226">
        <f>AT792</f>
        <v/>
      </c>
      <c r="CT792" s="222" t="n">
        <v>0</v>
      </c>
      <c r="CU792" s="227" t="n">
        <v>0</v>
      </c>
      <c r="CV792" s="145">
        <f>IF(AX792&gt;0,1,0)</f>
        <v/>
      </c>
      <c r="CW792" s="145">
        <f>IF(AY792&gt;0,1,0)</f>
        <v/>
      </c>
      <c r="CX792" s="52" t="n">
        <v>0</v>
      </c>
      <c r="DM792">
        <f>IF(LOWER(T792)="ILS",12,1)*Y792/VLOOKUP($T792,CPC_USDConversion_xlTbl[[Currency2]:[Units/1 USD]],2,FALSE)</f>
        <v/>
      </c>
    </row>
    <row r="793">
      <c r="B793" s="113" t="n">
        <v>130447</v>
      </c>
      <c r="C793" s="113" t="n">
        <v>31236</v>
      </c>
      <c r="D793" s="113" t="n"/>
      <c r="E793" s="114" t="inlineStr">
        <is>
          <t>Dirk Berger</t>
        </is>
      </c>
      <c r="F793" s="152" t="inlineStr">
        <is>
          <t>SE Manager Channel, Telco, TAM</t>
        </is>
      </c>
      <c r="G793" s="113" t="inlineStr">
        <is>
          <t>Security Engineering, CER</t>
        </is>
      </c>
      <c r="H793" s="113" t="inlineStr">
        <is>
          <t>Christine Schoenig</t>
        </is>
      </c>
      <c r="I793" s="113" t="inlineStr">
        <is>
          <t>Peter Sandkuijl</t>
        </is>
      </c>
      <c r="J793" s="114" t="inlineStr">
        <is>
          <t>Bruno Darmon</t>
        </is>
      </c>
      <c r="K793" s="114" t="inlineStr">
        <is>
          <t>Bruno Darmon</t>
        </is>
      </c>
      <c r="L793" s="113" t="inlineStr">
        <is>
          <t>EMEA Sales</t>
        </is>
      </c>
      <c r="M793" s="115" t="n">
        <v>1</v>
      </c>
      <c r="N793" s="151">
        <f>LEFT(CA793,3)</f>
        <v/>
      </c>
      <c r="O793" s="216" t="n">
        <v>38139</v>
      </c>
      <c r="P793" s="118">
        <f>($D$5-O793)/365</f>
        <v/>
      </c>
      <c r="Q793" s="119">
        <f>Q793</f>
        <v/>
      </c>
      <c r="R793" s="52" t="n"/>
      <c r="S793" s="120" t="inlineStr">
        <is>
          <t>Germany</t>
        </is>
      </c>
      <c r="T793" s="120" t="inlineStr">
        <is>
          <t>EUR</t>
        </is>
      </c>
      <c r="U793" s="120" t="n">
        <v>139500</v>
      </c>
      <c r="V793" s="120" t="n">
        <v>23572.72727272727</v>
      </c>
      <c r="W793" s="120" t="n"/>
      <c r="X793" s="120">
        <f>W793+V793+U793</f>
        <v/>
      </c>
      <c r="Y793" s="121" t="n"/>
      <c r="Z793" s="121" t="n"/>
      <c r="AA793" s="122" t="n"/>
      <c r="AB793" s="122" t="n"/>
      <c r="AC793" s="122" t="n"/>
      <c r="AD793" s="123">
        <f>AC793+AB793+AA793</f>
        <v/>
      </c>
      <c r="AE793" s="124">
        <f>IFERROR(AD793/X793-1,"")</f>
        <v/>
      </c>
      <c r="AF793" s="217">
        <f>IF(LOWER(T793)="ILS",12,1)*X793/VLOOKUP($T793,CPC_USDConversion_xlTbl[[Currency2]:[Units/1 USD]],2,FALSE)</f>
        <v/>
      </c>
      <c r="AG793" s="217">
        <f>IF(LOWER(T793)="ILS",12,1)*AD793/VLOOKUP($T793,CPC_USDConversion_xlTbl[[Currency2]:[Units/1 USD]],2,FALSE)</f>
        <v/>
      </c>
      <c r="AH793" s="126">
        <f>AF793/VLOOKUP($S793,'CP$'!$B$5:$D$74,2,FALSE)</f>
        <v/>
      </c>
      <c r="AI793" s="126">
        <f>AG793/VLOOKUP($S793,'CP$'!$B$5:$D$74,2,FALSE)</f>
        <v/>
      </c>
      <c r="AJ793" s="52" t="n"/>
      <c r="AK793" s="127" t="inlineStr">
        <is>
          <t>Sales Variable</t>
        </is>
      </c>
      <c r="AL793" s="218" t="n"/>
      <c r="AM793" s="129" t="n"/>
      <c r="AN793" s="121" t="n"/>
      <c r="AO793" s="130" t="n"/>
      <c r="AP793" s="131">
        <f>IFERROR(AO793/AM793,"")</f>
        <v/>
      </c>
      <c r="AQ793" s="219">
        <f>AO793*CC793</f>
        <v/>
      </c>
      <c r="AR793" s="219" t="n"/>
      <c r="AS793" s="220">
        <f>AQ793-AR793</f>
        <v/>
      </c>
      <c r="AT793" s="217">
        <f>AS793/VLOOKUP($T793,'USD Converstion'!$C$7:$D$174,2,FALSE)</f>
        <v/>
      </c>
      <c r="AU793" s="52" t="n"/>
      <c r="AV793" s="221" t="n">
        <v>43957</v>
      </c>
      <c r="AW793" s="222" t="n">
        <v>9844.844660194174</v>
      </c>
      <c r="AX793" s="222" t="n"/>
      <c r="AY793" s="223" t="n"/>
      <c r="AZ793" s="52" t="n"/>
      <c r="BA793" s="137" t="inlineStr">
        <is>
          <t>January, 2021 – Re-org title Change from SE Manager, Channel to SE Manager Channel, Telco, TAM</t>
        </is>
      </c>
      <c r="BB793" s="138" t="inlineStr">
        <is>
          <t xml:space="preserve"> </t>
        </is>
      </c>
      <c r="BC793" s="52" t="n"/>
      <c r="BD793" s="219" t="n">
        <v>102400</v>
      </c>
      <c r="BE793" s="219" t="n">
        <v>25600</v>
      </c>
      <c r="BF793" s="219" t="n"/>
      <c r="BG793" s="120">
        <f>BF793+BE793+BD793</f>
        <v/>
      </c>
      <c r="BH793" s="217">
        <f>IF(LOWER(T793)="ILS",12,1)*BG793/VLOOKUP($T793,CPC_USDConversion_xlTbl[[Currency2]:[Units/1 USD]],2,FALSE)</f>
        <v/>
      </c>
      <c r="BI793" s="224">
        <f>BH793/VLOOKUP($S793,'CP$'!$B$5:$D$74,2,FALSE)</f>
        <v/>
      </c>
      <c r="BJ793" s="140" t="n">
        <v>90000</v>
      </c>
      <c r="BK793" s="140" t="n">
        <v>135000</v>
      </c>
      <c r="BL793" s="141">
        <f>IFERROR(U793/X793,"")</f>
        <v/>
      </c>
      <c r="BM793" s="141">
        <f>IFERROR(V793/X793,"")</f>
        <v/>
      </c>
      <c r="BN793" s="141">
        <f>IFERROR(W793/X793,"")</f>
        <v/>
      </c>
      <c r="BO793" s="141">
        <f>IFERROR(AA793/AD793,"")</f>
        <v/>
      </c>
      <c r="BP793" s="141">
        <f>IFERROR(AB793/AD793,"")</f>
        <v/>
      </c>
      <c r="BQ793" s="141">
        <f>IFERROR(AC793/AD793,"")</f>
        <v/>
      </c>
      <c r="BR793" s="119" t="n">
        <v>3</v>
      </c>
      <c r="BS793" s="119" t="n">
        <v>3</v>
      </c>
      <c r="BT793" s="119" t="n"/>
      <c r="BU793" s="119" t="n">
        <v>0</v>
      </c>
      <c r="BV793" s="119" t="n"/>
      <c r="BW793" s="119" t="n"/>
      <c r="BX793" s="119" t="n"/>
      <c r="BY793" s="119" t="n"/>
      <c r="BZ793" s="119" t="inlineStr">
        <is>
          <t>Employee</t>
        </is>
      </c>
      <c r="CA793" s="142" t="inlineStr">
        <is>
          <t>E41M</t>
        </is>
      </c>
      <c r="CB793" s="131" t="n">
        <v>1</v>
      </c>
      <c r="CC793" s="143">
        <f>IF(P793&gt;1,1,P793)*CB793</f>
        <v/>
      </c>
      <c r="CD793" s="143" t="n"/>
      <c r="CE793" s="222" t="n">
        <v>44895</v>
      </c>
      <c r="CF793" s="86" t="n"/>
      <c r="CG793" s="219" t="n">
        <v>126639.0243902439</v>
      </c>
      <c r="CH793" s="217">
        <f>IF(LOWER(T793)="ILS",12,1)*CG793/VLOOKUP($T793,CPC_USDConversion_xlTbl[[Currency2]:[Units/1 USD]],2,FALSE)</f>
        <v/>
      </c>
      <c r="CI793" s="225">
        <f>AF793</f>
        <v/>
      </c>
      <c r="CJ793" s="225">
        <f>IFERROR(CI793-CH793,"")</f>
        <v/>
      </c>
      <c r="CK793" s="140">
        <f>ROUND(AN793*CC793,-2)</f>
        <v/>
      </c>
      <c r="CL793" s="217">
        <f>CK793/VLOOKUP($T793,'USD Converstion'!$C$7:$D$174,2,FALSE)</f>
        <v/>
      </c>
      <c r="CM793" s="145">
        <f>IF(AD793&gt;X793,1,0)</f>
        <v/>
      </c>
      <c r="CN793" s="225">
        <f>IF(CM793&gt;0,AG793,0)</f>
        <v/>
      </c>
      <c r="CO793" s="225">
        <f>IF(CM793=0,0,AF793)</f>
        <v/>
      </c>
      <c r="CP793" s="146" t="n">
        <v>0</v>
      </c>
      <c r="CQ793" s="147" t="n">
        <v>0</v>
      </c>
      <c r="CR793" s="225">
        <f>AM793/VLOOKUP(T793,'USD Converstion'!$C$7:$D$174,2,FALSE)</f>
        <v/>
      </c>
      <c r="CS793" s="226">
        <f>AT793</f>
        <v/>
      </c>
      <c r="CT793" s="222" t="n">
        <v>0</v>
      </c>
      <c r="CU793" s="227" t="n">
        <v>0</v>
      </c>
      <c r="CV793" s="145">
        <f>IF(AX793&gt;0,1,0)</f>
        <v/>
      </c>
      <c r="CW793" s="145">
        <f>IF(AY793&gt;0,1,0)</f>
        <v/>
      </c>
      <c r="CX793" s="52" t="n">
        <v>0</v>
      </c>
      <c r="DM793">
        <f>IF(LOWER(T793)="ILS",12,1)*Y793/VLOOKUP($T793,CPC_USDConversion_xlTbl[[Currency2]:[Units/1 USD]],2,FALSE)</f>
        <v/>
      </c>
    </row>
    <row r="794">
      <c r="B794" s="113" t="n">
        <v>122169</v>
      </c>
      <c r="C794" s="113" t="n">
        <v>88357</v>
      </c>
      <c r="D794" s="113" t="n">
        <v>97307</v>
      </c>
      <c r="E794" s="114" t="inlineStr">
        <is>
          <t>Dmitry Kudra</t>
        </is>
      </c>
      <c r="F794" s="152" t="inlineStr">
        <is>
          <t>Security Engineer</t>
        </is>
      </c>
      <c r="G794" s="113" t="inlineStr">
        <is>
          <t>EMEA SE</t>
        </is>
      </c>
      <c r="H794" s="113" t="inlineStr">
        <is>
          <t>Peter Sandkuijl</t>
        </is>
      </c>
      <c r="I794" s="113" t="inlineStr">
        <is>
          <t>Peter Sandkuijl</t>
        </is>
      </c>
      <c r="J794" s="114" t="inlineStr">
        <is>
          <t>Bruno Darmon</t>
        </is>
      </c>
      <c r="K794" s="114" t="inlineStr">
        <is>
          <t>Bruno Darmon</t>
        </is>
      </c>
      <c r="L794" s="113" t="inlineStr">
        <is>
          <t>EMEA Sales</t>
        </is>
      </c>
      <c r="M794" s="115" t="n">
        <v>1</v>
      </c>
      <c r="N794" s="151">
        <f>LEFT(CA794,3)</f>
        <v/>
      </c>
      <c r="O794" s="216" t="n">
        <v>41260</v>
      </c>
      <c r="P794" s="118">
        <f>($D$5-O794)/365</f>
        <v/>
      </c>
      <c r="Q794" s="119">
        <f>Q794</f>
        <v/>
      </c>
      <c r="R794" s="52" t="n"/>
      <c r="S794" s="120" t="inlineStr">
        <is>
          <t>Russian Federation</t>
        </is>
      </c>
      <c r="T794" s="120" t="inlineStr">
        <is>
          <t>RUB</t>
        </is>
      </c>
      <c r="U794" s="120" t="n">
        <v>3709500</v>
      </c>
      <c r="V794" s="120" t="n">
        <v>673027.2727272727</v>
      </c>
      <c r="W794" s="120" t="n"/>
      <c r="X794" s="120">
        <f>W794+V794+U794</f>
        <v/>
      </c>
      <c r="Y794" s="121" t="n"/>
      <c r="Z794" s="121" t="n"/>
      <c r="AA794" s="122" t="n"/>
      <c r="AB794" s="122" t="n"/>
      <c r="AC794" s="122" t="n"/>
      <c r="AD794" s="123">
        <f>AC794+AB794+AA794</f>
        <v/>
      </c>
      <c r="AE794" s="124">
        <f>IFERROR(AD794/X794-1,"")</f>
        <v/>
      </c>
      <c r="AF794" s="217">
        <f>IF(LOWER(T794)="ILS",12,1)*X794/VLOOKUP($T794,CPC_USDConversion_xlTbl[[Currency2]:[Units/1 USD]],2,FALSE)</f>
        <v/>
      </c>
      <c r="AG794" s="217">
        <f>IF(LOWER(T794)="ILS",12,1)*AD794/VLOOKUP($T794,CPC_USDConversion_xlTbl[[Currency2]:[Units/1 USD]],2,FALSE)</f>
        <v/>
      </c>
      <c r="AH794" s="126">
        <f>AF794/VLOOKUP($S794,'CP$'!$B$5:$D$74,2,FALSE)</f>
        <v/>
      </c>
      <c r="AI794" s="126">
        <f>AG794/VLOOKUP($S794,'CP$'!$B$5:$D$74,2,FALSE)</f>
        <v/>
      </c>
      <c r="AJ794" s="52" t="n"/>
      <c r="AK794" s="127" t="inlineStr">
        <is>
          <t>Sales Variable</t>
        </is>
      </c>
      <c r="AL794" s="218" t="n"/>
      <c r="AM794" s="129" t="n"/>
      <c r="AN794" s="121" t="n"/>
      <c r="AO794" s="130" t="n"/>
      <c r="AP794" s="131">
        <f>IFERROR(AO794/AM794,"")</f>
        <v/>
      </c>
      <c r="AQ794" s="219">
        <f>AO794*CC794</f>
        <v/>
      </c>
      <c r="AR794" s="219" t="n"/>
      <c r="AS794" s="220">
        <f>AQ794-AR794</f>
        <v/>
      </c>
      <c r="AT794" s="217">
        <f>AS794/VLOOKUP($T794,'USD Converstion'!$C$7:$D$174,2,FALSE)</f>
        <v/>
      </c>
      <c r="AU794" s="52" t="n"/>
      <c r="AV794" s="221" t="n">
        <v>43223</v>
      </c>
      <c r="AW794" s="222" t="n">
        <v>19535.46601941748</v>
      </c>
      <c r="AX794" s="222" t="n"/>
      <c r="AY794" s="223" t="n"/>
      <c r="AZ794" s="52" t="n"/>
      <c r="BA794" s="137" t="inlineStr">
        <is>
          <t>January, 2021 - Organization change from JS:E51P to JS:E41P</t>
        </is>
      </c>
      <c r="BB794" s="138" t="inlineStr">
        <is>
          <t xml:space="preserve"> </t>
        </is>
      </c>
      <c r="BC794" s="52" t="n"/>
      <c r="BD794" s="219" t="n">
        <v>2872000</v>
      </c>
      <c r="BE794" s="219" t="n">
        <v>718000</v>
      </c>
      <c r="BF794" s="219" t="n"/>
      <c r="BG794" s="120">
        <f>BF794+BE794+BD794</f>
        <v/>
      </c>
      <c r="BH794" s="217">
        <f>IF(LOWER(T794)="ILS",12,1)*BG794/VLOOKUP($T794,CPC_USDConversion_xlTbl[[Currency2]:[Units/1 USD]],2,FALSE)</f>
        <v/>
      </c>
      <c r="BI794" s="224">
        <f>BH794/VLOOKUP($S794,'CP$'!$B$5:$D$74,2,FALSE)</f>
        <v/>
      </c>
      <c r="BJ794" s="140" t="n">
        <v>2600000</v>
      </c>
      <c r="BK794" s="140" t="n">
        <v>5500000</v>
      </c>
      <c r="BL794" s="141">
        <f>IFERROR(U794/X794,"")</f>
        <v/>
      </c>
      <c r="BM794" s="141">
        <f>IFERROR(V794/X794,"")</f>
        <v/>
      </c>
      <c r="BN794" s="141">
        <f>IFERROR(W794/X794,"")</f>
        <v/>
      </c>
      <c r="BO794" s="141">
        <f>IFERROR(AA794/AD794,"")</f>
        <v/>
      </c>
      <c r="BP794" s="141">
        <f>IFERROR(AB794/AD794,"")</f>
        <v/>
      </c>
      <c r="BQ794" s="141">
        <f>IFERROR(AC794/AD794,"")</f>
        <v/>
      </c>
      <c r="BR794" s="119" t="n">
        <v>2</v>
      </c>
      <c r="BS794" s="119" t="n">
        <v>3</v>
      </c>
      <c r="BT794" s="119" t="n">
        <v>3</v>
      </c>
      <c r="BU794" s="119" t="n">
        <v>0</v>
      </c>
      <c r="BV794" s="119" t="n"/>
      <c r="BW794" s="119" t="n"/>
      <c r="BX794" s="119" t="n"/>
      <c r="BY794" s="119" t="n"/>
      <c r="BZ794" s="119" t="inlineStr">
        <is>
          <t>Employee</t>
        </is>
      </c>
      <c r="CA794" s="142" t="inlineStr">
        <is>
          <t>E41P</t>
        </is>
      </c>
      <c r="CB794" s="131" t="n">
        <v>1</v>
      </c>
      <c r="CC794" s="143">
        <f>IF(P794&gt;1,1,P794)*CB794</f>
        <v/>
      </c>
      <c r="CD794" s="143" t="n"/>
      <c r="CE794" s="222" t="n">
        <v>12211.44</v>
      </c>
      <c r="CF794" s="86" t="n"/>
      <c r="CG794" s="219" t="n">
        <v>3609956.097560976</v>
      </c>
      <c r="CH794" s="217">
        <f>IF(LOWER(T794)="ILS",12,1)*CG794/VLOOKUP($T794,CPC_USDConversion_xlTbl[[Currency2]:[Units/1 USD]],2,FALSE)</f>
        <v/>
      </c>
      <c r="CI794" s="225">
        <f>AF794</f>
        <v/>
      </c>
      <c r="CJ794" s="225">
        <f>IFERROR(CI794-CH794,"")</f>
        <v/>
      </c>
      <c r="CK794" s="140">
        <f>ROUND(AN794*CC794,-2)</f>
        <v/>
      </c>
      <c r="CL794" s="217">
        <f>CK794/VLOOKUP($T794,'USD Converstion'!$C$7:$D$174,2,FALSE)</f>
        <v/>
      </c>
      <c r="CM794" s="145">
        <f>IF(AD794&gt;X794,1,0)</f>
        <v/>
      </c>
      <c r="CN794" s="225">
        <f>IF(CM794&gt;0,AG794,0)</f>
        <v/>
      </c>
      <c r="CO794" s="225">
        <f>IF(CM794=0,0,AF794)</f>
        <v/>
      </c>
      <c r="CP794" s="146" t="n">
        <v>0</v>
      </c>
      <c r="CQ794" s="147" t="n">
        <v>0</v>
      </c>
      <c r="CR794" s="225">
        <f>AM794/VLOOKUP(T794,'USD Converstion'!$C$7:$D$174,2,FALSE)</f>
        <v/>
      </c>
      <c r="CS794" s="226">
        <f>AT794</f>
        <v/>
      </c>
      <c r="CT794" s="222" t="n">
        <v>0</v>
      </c>
      <c r="CU794" s="227" t="n">
        <v>0</v>
      </c>
      <c r="CV794" s="145">
        <f>IF(AX794&gt;0,1,0)</f>
        <v/>
      </c>
      <c r="CW794" s="145">
        <f>IF(AY794&gt;0,1,0)</f>
        <v/>
      </c>
      <c r="CX794" s="52" t="n">
        <v>0</v>
      </c>
      <c r="DM794">
        <f>IF(LOWER(T794)="ILS",12,1)*Y794/VLOOKUP($T794,CPC_USDConversion_xlTbl[[Currency2]:[Units/1 USD]],2,FALSE)</f>
        <v/>
      </c>
    </row>
    <row r="795">
      <c r="B795" s="113" t="n">
        <v>115837</v>
      </c>
      <c r="C795" s="113" t="n">
        <v>98599</v>
      </c>
      <c r="D795" s="113" t="n">
        <v>73350</v>
      </c>
      <c r="E795" s="114" t="inlineStr">
        <is>
          <t>Eli Sisso</t>
        </is>
      </c>
      <c r="F795" s="152" t="inlineStr">
        <is>
          <t>SE Team Leader</t>
        </is>
      </c>
      <c r="G795" s="113" t="inlineStr">
        <is>
          <t>Security Engineering, Middle East</t>
        </is>
      </c>
      <c r="H795" s="113" t="inlineStr">
        <is>
          <t>Eran Nafusi</t>
        </is>
      </c>
      <c r="I795" s="113" t="inlineStr">
        <is>
          <t>Peter Sandkuijl</t>
        </is>
      </c>
      <c r="J795" s="114" t="inlineStr">
        <is>
          <t>Bruno Darmon</t>
        </is>
      </c>
      <c r="K795" s="114" t="inlineStr">
        <is>
          <t>Bruno Darmon</t>
        </is>
      </c>
      <c r="L795" s="113" t="inlineStr">
        <is>
          <t>EMEA Sales</t>
        </is>
      </c>
      <c r="M795" s="115" t="n">
        <v>1</v>
      </c>
      <c r="N795" s="151">
        <f>LEFT(CA795,3)</f>
        <v/>
      </c>
      <c r="O795" s="216" t="n">
        <v>41862</v>
      </c>
      <c r="P795" s="118">
        <f>($D$5-O795)/365</f>
        <v/>
      </c>
      <c r="Q795" s="119">
        <f>Q795</f>
        <v/>
      </c>
      <c r="R795" s="52" t="n"/>
      <c r="S795" s="120" t="inlineStr">
        <is>
          <t>Israel</t>
        </is>
      </c>
      <c r="T795" s="120" t="inlineStr">
        <is>
          <t>ILS</t>
        </is>
      </c>
      <c r="U795" s="120" t="n">
        <v>49500</v>
      </c>
      <c r="V795" s="120" t="n">
        <v>7572.727272727272</v>
      </c>
      <c r="W795" s="120" t="n"/>
      <c r="X795" s="120">
        <f>W795+V795+U795</f>
        <v/>
      </c>
      <c r="Y795" s="121" t="n"/>
      <c r="Z795" s="121" t="n"/>
      <c r="AA795" s="122" t="n"/>
      <c r="AB795" s="122" t="n"/>
      <c r="AC795" s="122" t="n"/>
      <c r="AD795" s="123">
        <f>AC795+AB795+AA795</f>
        <v/>
      </c>
      <c r="AE795" s="124">
        <f>IFERROR(AD795/X795-1,"")</f>
        <v/>
      </c>
      <c r="AF795" s="217">
        <f>IF(LOWER(T795)="ILS",12,1)*X795/VLOOKUP($T795,CPC_USDConversion_xlTbl[[Currency2]:[Units/1 USD]],2,FALSE)</f>
        <v/>
      </c>
      <c r="AG795" s="217">
        <f>IF(LOWER(T795)="ILS",12,1)*AD795/VLOOKUP($T795,CPC_USDConversion_xlTbl[[Currency2]:[Units/1 USD]],2,FALSE)</f>
        <v/>
      </c>
      <c r="AH795" s="126">
        <f>AF795/VLOOKUP($S795,'CP$'!$B$5:$D$74,2,FALSE)</f>
        <v/>
      </c>
      <c r="AI795" s="126">
        <f>AG795/VLOOKUP($S795,'CP$'!$B$5:$D$74,2,FALSE)</f>
        <v/>
      </c>
      <c r="AJ795" s="52" t="n"/>
      <c r="AK795" s="127" t="inlineStr">
        <is>
          <t>Sales Variable</t>
        </is>
      </c>
      <c r="AL795" s="218" t="n"/>
      <c r="AM795" s="129" t="n"/>
      <c r="AN795" s="121" t="n"/>
      <c r="AO795" s="130" t="n"/>
      <c r="AP795" s="131">
        <f>IFERROR(AO795/AM795,"")</f>
        <v/>
      </c>
      <c r="AQ795" s="219">
        <f>AO795*CC795</f>
        <v/>
      </c>
      <c r="AR795" s="219" t="n"/>
      <c r="AS795" s="220">
        <f>AQ795-AR795</f>
        <v/>
      </c>
      <c r="AT795" s="217">
        <f>AS795/VLOOKUP($T795,'USD Converstion'!$C$7:$D$174,2,FALSE)</f>
        <v/>
      </c>
      <c r="AU795" s="52" t="n"/>
      <c r="AV795" s="221" t="n">
        <v>43957</v>
      </c>
      <c r="AW795" s="222" t="n">
        <v>24410.18446601942</v>
      </c>
      <c r="AX795" s="222" t="n"/>
      <c r="AY795" s="223" t="n"/>
      <c r="AZ795" s="52" t="n"/>
      <c r="BA795" s="137" t="n"/>
      <c r="BB795" s="138" t="inlineStr">
        <is>
          <t xml:space="preserve"> </t>
        </is>
      </c>
      <c r="BC795" s="52" t="n"/>
      <c r="BD795" s="219" t="n">
        <v>30800</v>
      </c>
      <c r="BE795" s="219" t="n">
        <v>7700.000000000001</v>
      </c>
      <c r="BF795" s="219" t="n"/>
      <c r="BG795" s="120">
        <f>BF795+BE795+BD795</f>
        <v/>
      </c>
      <c r="BH795" s="217">
        <f>IF(LOWER(T795)="ILS",12,1)*BG795/VLOOKUP($T795,CPC_USDConversion_xlTbl[[Currency2]:[Units/1 USD]],2,FALSE)</f>
        <v/>
      </c>
      <c r="BI795" s="224">
        <f>BH795/VLOOKUP($S795,'CP$'!$B$5:$D$74,2,FALSE)</f>
        <v/>
      </c>
      <c r="BJ795" s="140" t="n">
        <v>28000</v>
      </c>
      <c r="BK795" s="140" t="n">
        <v>40000</v>
      </c>
      <c r="BL795" s="141">
        <f>IFERROR(U795/X795,"")</f>
        <v/>
      </c>
      <c r="BM795" s="141">
        <f>IFERROR(V795/X795,"")</f>
        <v/>
      </c>
      <c r="BN795" s="141">
        <f>IFERROR(W795/X795,"")</f>
        <v/>
      </c>
      <c r="BO795" s="141">
        <f>IFERROR(AA795/AD795,"")</f>
        <v/>
      </c>
      <c r="BP795" s="141">
        <f>IFERROR(AB795/AD795,"")</f>
        <v/>
      </c>
      <c r="BQ795" s="141">
        <f>IFERROR(AC795/AD795,"")</f>
        <v/>
      </c>
      <c r="BR795" s="119" t="n">
        <v>4</v>
      </c>
      <c r="BS795" s="119" t="n">
        <v>4</v>
      </c>
      <c r="BT795" s="119" t="n">
        <v>4</v>
      </c>
      <c r="BU795" s="119" t="n">
        <v>0</v>
      </c>
      <c r="BV795" s="119" t="n"/>
      <c r="BW795" s="119" t="n"/>
      <c r="BX795" s="119" t="n"/>
      <c r="BY795" s="119" t="n"/>
      <c r="BZ795" s="119" t="inlineStr">
        <is>
          <t>Employee</t>
        </is>
      </c>
      <c r="CA795" s="142" t="inlineStr">
        <is>
          <t>E41M</t>
        </is>
      </c>
      <c r="CB795" s="131" t="n">
        <v>1</v>
      </c>
      <c r="CC795" s="143">
        <f>IF(P795&gt;1,1,P795)*CB795</f>
        <v/>
      </c>
      <c r="CD795" s="143" t="n"/>
      <c r="CE795" s="222" t="n">
        <v>68000.96000000001</v>
      </c>
      <c r="CF795" s="86" t="n"/>
      <c r="CG795" s="219" t="n">
        <v>39224.39024390245</v>
      </c>
      <c r="CH795" s="217">
        <f>IF(LOWER(T795)="ILS",12,1)*CG795/VLOOKUP($T795,CPC_USDConversion_xlTbl[[Currency2]:[Units/1 USD]],2,FALSE)</f>
        <v/>
      </c>
      <c r="CI795" s="225">
        <f>AF795</f>
        <v/>
      </c>
      <c r="CJ795" s="225">
        <f>IFERROR(CI795-CH795,"")</f>
        <v/>
      </c>
      <c r="CK795" s="140">
        <f>ROUND(AN795*CC795,-2)</f>
        <v/>
      </c>
      <c r="CL795" s="217">
        <f>CK795/VLOOKUP($T795,'USD Converstion'!$C$7:$D$174,2,FALSE)</f>
        <v/>
      </c>
      <c r="CM795" s="145">
        <f>IF(AD795&gt;X795,1,0)</f>
        <v/>
      </c>
      <c r="CN795" s="225">
        <f>IF(CM795&gt;0,AG795,0)</f>
        <v/>
      </c>
      <c r="CO795" s="225">
        <f>IF(CM795=0,0,AF795)</f>
        <v/>
      </c>
      <c r="CP795" s="146" t="n">
        <v>0</v>
      </c>
      <c r="CQ795" s="147" t="n">
        <v>0</v>
      </c>
      <c r="CR795" s="225">
        <f>AM795/VLOOKUP(T795,'USD Converstion'!$C$7:$D$174,2,FALSE)</f>
        <v/>
      </c>
      <c r="CS795" s="226">
        <f>AT795</f>
        <v/>
      </c>
      <c r="CT795" s="222" t="n">
        <v>0</v>
      </c>
      <c r="CU795" s="227" t="n">
        <v>0</v>
      </c>
      <c r="CV795" s="145">
        <f>IF(AX795&gt;0,1,0)</f>
        <v/>
      </c>
      <c r="CW795" s="145">
        <f>IF(AY795&gt;0,1,0)</f>
        <v/>
      </c>
      <c r="CX795" s="52" t="n">
        <v>0</v>
      </c>
      <c r="DM795">
        <f>IF(LOWER(T795)="ILS",12,1)*Y795/VLOOKUP($T795,CPC_USDConversion_xlTbl[[Currency2]:[Units/1 USD]],2,FALSE)</f>
        <v/>
      </c>
    </row>
    <row r="796">
      <c r="B796" s="113" t="n">
        <v>128671</v>
      </c>
      <c r="C796" s="113" t="n">
        <v>37060</v>
      </c>
      <c r="D796" s="113" t="n">
        <v>28581</v>
      </c>
      <c r="E796" s="114" t="inlineStr">
        <is>
          <t>Emmanuel Caboor</t>
        </is>
      </c>
      <c r="F796" s="152" t="inlineStr">
        <is>
          <t>Security Engineer</t>
        </is>
      </c>
      <c r="G796" s="113" t="inlineStr">
        <is>
          <t>Security Engineering, SER</t>
        </is>
      </c>
      <c r="H796" s="113" t="inlineStr">
        <is>
          <t>David Gubiani</t>
        </is>
      </c>
      <c r="I796" s="113" t="inlineStr">
        <is>
          <t>Peter Sandkuijl</t>
        </is>
      </c>
      <c r="J796" s="114" t="inlineStr">
        <is>
          <t>Bruno Darmon</t>
        </is>
      </c>
      <c r="K796" s="114" t="inlineStr">
        <is>
          <t>Bruno Darmon</t>
        </is>
      </c>
      <c r="L796" s="113" t="inlineStr">
        <is>
          <t>EMEA Sales</t>
        </is>
      </c>
      <c r="M796" s="115" t="n">
        <v>1</v>
      </c>
      <c r="N796" s="151">
        <f>LEFT(CA796,3)</f>
        <v/>
      </c>
      <c r="O796" s="216" t="n">
        <v>42478</v>
      </c>
      <c r="P796" s="118">
        <f>($D$5-O796)/365</f>
        <v/>
      </c>
      <c r="Q796" s="119">
        <f>Q796</f>
        <v/>
      </c>
      <c r="R796" s="52" t="n"/>
      <c r="S796" s="120" t="inlineStr">
        <is>
          <t>France</t>
        </is>
      </c>
      <c r="T796" s="120" t="inlineStr">
        <is>
          <t>EUR</t>
        </is>
      </c>
      <c r="U796" s="120" t="n">
        <v>110437.5</v>
      </c>
      <c r="V796" s="120" t="n">
        <v>18654.54545454545</v>
      </c>
      <c r="W796" s="120" t="n"/>
      <c r="X796" s="120">
        <f>W796+V796+U796</f>
        <v/>
      </c>
      <c r="Y796" s="121" t="n"/>
      <c r="Z796" s="121" t="n"/>
      <c r="AA796" s="122" t="n"/>
      <c r="AB796" s="122" t="n"/>
      <c r="AC796" s="122" t="n"/>
      <c r="AD796" s="123">
        <f>AC796+AB796+AA796</f>
        <v/>
      </c>
      <c r="AE796" s="124">
        <f>IFERROR(AD796/X796-1,"")</f>
        <v/>
      </c>
      <c r="AF796" s="217">
        <f>IF(LOWER(T796)="ILS",12,1)*X796/VLOOKUP($T796,CPC_USDConversion_xlTbl[[Currency2]:[Units/1 USD]],2,FALSE)</f>
        <v/>
      </c>
      <c r="AG796" s="217">
        <f>IF(LOWER(T796)="ILS",12,1)*AD796/VLOOKUP($T796,CPC_USDConversion_xlTbl[[Currency2]:[Units/1 USD]],2,FALSE)</f>
        <v/>
      </c>
      <c r="AH796" s="126">
        <f>AF796/VLOOKUP($S796,'CP$'!$B$5:$D$74,2,FALSE)</f>
        <v/>
      </c>
      <c r="AI796" s="126">
        <f>AG796/VLOOKUP($S796,'CP$'!$B$5:$D$74,2,FALSE)</f>
        <v/>
      </c>
      <c r="AJ796" s="52" t="n"/>
      <c r="AK796" s="127" t="inlineStr">
        <is>
          <t>Sales Variable</t>
        </is>
      </c>
      <c r="AL796" s="218" t="n"/>
      <c r="AM796" s="129" t="n"/>
      <c r="AN796" s="121" t="n"/>
      <c r="AO796" s="130" t="n"/>
      <c r="AP796" s="131">
        <f>IFERROR(AO796/AM796,"")</f>
        <v/>
      </c>
      <c r="AQ796" s="219">
        <f>AO796*CC796</f>
        <v/>
      </c>
      <c r="AR796" s="219" t="n"/>
      <c r="AS796" s="220">
        <f>AQ796-AR796</f>
        <v/>
      </c>
      <c r="AT796" s="217">
        <f>AS796/VLOOKUP($T796,'USD Converstion'!$C$7:$D$174,2,FALSE)</f>
        <v/>
      </c>
      <c r="AU796" s="52" t="n"/>
      <c r="AV796" s="221" t="n">
        <v>43957</v>
      </c>
      <c r="AW796" s="222" t="n">
        <v>14665.76699029126</v>
      </c>
      <c r="AX796" s="222" t="n"/>
      <c r="AY796" s="223" t="n"/>
      <c r="AZ796" s="52" t="n"/>
      <c r="BA796" s="137" t="inlineStr">
        <is>
          <t>April, 2020 - Organization change from Team:Xavier Duros - System Engineering, Major Accounts, France to Team:Adrien Merveille - System Engineering, Enterprise, France</t>
        </is>
      </c>
      <c r="BB796" s="138" t="inlineStr">
        <is>
          <t xml:space="preserve"> </t>
        </is>
      </c>
      <c r="BC796" s="52" t="n"/>
      <c r="BD796" s="219" t="n">
        <v>78400</v>
      </c>
      <c r="BE796" s="219" t="n">
        <v>19600</v>
      </c>
      <c r="BF796" s="219" t="n"/>
      <c r="BG796" s="120">
        <f>BF796+BE796+BD796</f>
        <v/>
      </c>
      <c r="BH796" s="217">
        <f>IF(LOWER(T796)="ILS",12,1)*BG796/VLOOKUP($T796,CPC_USDConversion_xlTbl[[Currency2]:[Units/1 USD]],2,FALSE)</f>
        <v/>
      </c>
      <c r="BI796" s="224">
        <f>BH796/VLOOKUP($S796,'CP$'!$B$5:$D$74,2,FALSE)</f>
        <v/>
      </c>
      <c r="BJ796" s="140" t="n">
        <v>90000</v>
      </c>
      <c r="BK796" s="140" t="n">
        <v>130000</v>
      </c>
      <c r="BL796" s="141">
        <f>IFERROR(U796/X796,"")</f>
        <v/>
      </c>
      <c r="BM796" s="141">
        <f>IFERROR(V796/X796,"")</f>
        <v/>
      </c>
      <c r="BN796" s="141">
        <f>IFERROR(W796/X796,"")</f>
        <v/>
      </c>
      <c r="BO796" s="141">
        <f>IFERROR(AA796/AD796,"")</f>
        <v/>
      </c>
      <c r="BP796" s="141">
        <f>IFERROR(AB796/AD796,"")</f>
        <v/>
      </c>
      <c r="BQ796" s="141">
        <f>IFERROR(AC796/AD796,"")</f>
        <v/>
      </c>
      <c r="BR796" s="119" t="n">
        <v>3</v>
      </c>
      <c r="BS796" s="119" t="n">
        <v>3</v>
      </c>
      <c r="BT796" s="119" t="n">
        <v>3</v>
      </c>
      <c r="BU796" s="119" t="n">
        <v>0</v>
      </c>
      <c r="BV796" s="119" t="n"/>
      <c r="BW796" s="119" t="n"/>
      <c r="BX796" s="119" t="n"/>
      <c r="BY796" s="119" t="n"/>
      <c r="BZ796" s="119" t="inlineStr">
        <is>
          <t>Employee</t>
        </is>
      </c>
      <c r="CA796" s="142" t="inlineStr">
        <is>
          <t>E41P</t>
        </is>
      </c>
      <c r="CB796" s="131" t="n">
        <v>1</v>
      </c>
      <c r="CC796" s="143">
        <f>IF(P796&gt;1,1,P796)*CB796</f>
        <v/>
      </c>
      <c r="CD796" s="143" t="n"/>
      <c r="CE796" s="222" t="n">
        <v>42380.88</v>
      </c>
      <c r="CF796" s="86" t="n"/>
      <c r="CG796" s="219" t="n">
        <v>98678.04878048781</v>
      </c>
      <c r="CH796" s="217">
        <f>IF(LOWER(T796)="ILS",12,1)*CG796/VLOOKUP($T796,CPC_USDConversion_xlTbl[[Currency2]:[Units/1 USD]],2,FALSE)</f>
        <v/>
      </c>
      <c r="CI796" s="225">
        <f>AF796</f>
        <v/>
      </c>
      <c r="CJ796" s="225">
        <f>IFERROR(CI796-CH796,"")</f>
        <v/>
      </c>
      <c r="CK796" s="140">
        <f>ROUND(AN796*CC796,-2)</f>
        <v/>
      </c>
      <c r="CL796" s="217">
        <f>CK796/VLOOKUP($T796,'USD Converstion'!$C$7:$D$174,2,FALSE)</f>
        <v/>
      </c>
      <c r="CM796" s="145">
        <f>IF(AD796&gt;X796,1,0)</f>
        <v/>
      </c>
      <c r="CN796" s="225">
        <f>IF(CM796&gt;0,AG796,0)</f>
        <v/>
      </c>
      <c r="CO796" s="225">
        <f>IF(CM796=0,0,AF796)</f>
        <v/>
      </c>
      <c r="CP796" s="146" t="n">
        <v>0</v>
      </c>
      <c r="CQ796" s="147" t="n">
        <v>0</v>
      </c>
      <c r="CR796" s="225">
        <f>AM796/VLOOKUP(T796,'USD Converstion'!$C$7:$D$174,2,FALSE)</f>
        <v/>
      </c>
      <c r="CS796" s="226">
        <f>AT796</f>
        <v/>
      </c>
      <c r="CT796" s="222" t="n">
        <v>0</v>
      </c>
      <c r="CU796" s="227" t="n">
        <v>0</v>
      </c>
      <c r="CV796" s="145">
        <f>IF(AX796&gt;0,1,0)</f>
        <v/>
      </c>
      <c r="CW796" s="145">
        <f>IF(AY796&gt;0,1,0)</f>
        <v/>
      </c>
      <c r="CX796" s="52" t="n">
        <v>0</v>
      </c>
      <c r="DM796">
        <f>IF(LOWER(T796)="ILS",12,1)*Y796/VLOOKUP($T796,CPC_USDConversion_xlTbl[[Currency2]:[Units/1 USD]],2,FALSE)</f>
        <v/>
      </c>
    </row>
    <row r="797">
      <c r="B797" s="113" t="n">
        <v>136446</v>
      </c>
      <c r="C797" s="113" t="n">
        <v>1033100</v>
      </c>
      <c r="D797" s="113" t="n">
        <v>66677</v>
      </c>
      <c r="E797" s="114" t="inlineStr">
        <is>
          <t>Engin Kacar</t>
        </is>
      </c>
      <c r="F797" s="152" t="inlineStr">
        <is>
          <t>Security Engineer</t>
        </is>
      </c>
      <c r="G797" s="113" t="inlineStr">
        <is>
          <t>Security Engineering, Nordics</t>
        </is>
      </c>
      <c r="H797" s="113" t="inlineStr">
        <is>
          <t>Jan Johannsen</t>
        </is>
      </c>
      <c r="I797" s="113" t="inlineStr">
        <is>
          <t>Peter Sandkuijl</t>
        </is>
      </c>
      <c r="J797" s="114" t="inlineStr">
        <is>
          <t>Bruno Darmon</t>
        </is>
      </c>
      <c r="K797" s="114" t="inlineStr">
        <is>
          <t>Bruno Darmon</t>
        </is>
      </c>
      <c r="L797" s="113" t="inlineStr">
        <is>
          <t>EMEA Sales</t>
        </is>
      </c>
      <c r="M797" s="115" t="n">
        <v>1</v>
      </c>
      <c r="N797" s="151">
        <f>LEFT(CA797,3)</f>
        <v/>
      </c>
      <c r="O797" s="216" t="n">
        <v>43023</v>
      </c>
      <c r="P797" s="118">
        <f>($D$5-O797)/365</f>
        <v/>
      </c>
      <c r="Q797" s="119">
        <f>Q797</f>
        <v/>
      </c>
      <c r="R797" s="52" t="n"/>
      <c r="S797" s="120" t="inlineStr">
        <is>
          <t>Denmark</t>
        </is>
      </c>
      <c r="T797" s="120" t="inlineStr">
        <is>
          <t>DKK</t>
        </is>
      </c>
      <c r="U797" s="120" t="n">
        <v>659500</v>
      </c>
      <c r="V797" s="120" t="n">
        <v>118481.8181818182</v>
      </c>
      <c r="W797" s="120" t="n"/>
      <c r="X797" s="120">
        <f>W797+V797+U797</f>
        <v/>
      </c>
      <c r="Y797" s="121" t="n"/>
      <c r="Z797" s="121" t="n"/>
      <c r="AA797" s="122" t="n"/>
      <c r="AB797" s="122" t="n"/>
      <c r="AC797" s="122" t="n"/>
      <c r="AD797" s="123">
        <f>AC797+AB797+AA797</f>
        <v/>
      </c>
      <c r="AE797" s="124">
        <f>IFERROR(AD797/X797-1,"")</f>
        <v/>
      </c>
      <c r="AF797" s="217">
        <f>IF(LOWER(T797)="ILS",12,1)*X797/VLOOKUP($T797,CPC_USDConversion_xlTbl[[Currency2]:[Units/1 USD]],2,FALSE)</f>
        <v/>
      </c>
      <c r="AG797" s="217">
        <f>IF(LOWER(T797)="ILS",12,1)*AD797/VLOOKUP($T797,CPC_USDConversion_xlTbl[[Currency2]:[Units/1 USD]],2,FALSE)</f>
        <v/>
      </c>
      <c r="AH797" s="126">
        <f>AF797/VLOOKUP($S797,'CP$'!$B$5:$D$74,2,FALSE)</f>
        <v/>
      </c>
      <c r="AI797" s="126">
        <f>AG797/VLOOKUP($S797,'CP$'!$B$5:$D$74,2,FALSE)</f>
        <v/>
      </c>
      <c r="AJ797" s="52" t="n"/>
      <c r="AK797" s="127" t="inlineStr">
        <is>
          <t>Sales Variable</t>
        </is>
      </c>
      <c r="AL797" s="218" t="n"/>
      <c r="AM797" s="129" t="n"/>
      <c r="AN797" s="121" t="n"/>
      <c r="AO797" s="130" t="n"/>
      <c r="AP797" s="131">
        <f>IFERROR(AO797/AM797,"")</f>
        <v/>
      </c>
      <c r="AQ797" s="219">
        <f>AO797*CC797</f>
        <v/>
      </c>
      <c r="AR797" s="219" t="n"/>
      <c r="AS797" s="220">
        <f>AQ797-AR797</f>
        <v/>
      </c>
      <c r="AT797" s="217">
        <f>AS797/VLOOKUP($T797,'USD Converstion'!$C$7:$D$174,2,FALSE)</f>
        <v/>
      </c>
      <c r="AU797" s="52" t="n"/>
      <c r="AV797" s="221" t="n">
        <v>43957</v>
      </c>
      <c r="AW797" s="222" t="n">
        <v>14665.76699029126</v>
      </c>
      <c r="AX797" s="222" t="n"/>
      <c r="AY797" s="223" t="n"/>
      <c r="AZ797" s="52" t="n"/>
      <c r="BA797" s="137" t="inlineStr">
        <is>
          <t>July, 2020 - Compensation change from Yearly Salary:452000, Yearly Commission:113000, Total Compensation:565000 to Yearly Salary:520000, Yearly Commission:130000, Total Compensation:650000</t>
        </is>
      </c>
      <c r="BB797" s="138" t="inlineStr">
        <is>
          <t xml:space="preserve"> </t>
        </is>
      </c>
      <c r="BC797" s="52" t="n"/>
      <c r="BD797" s="219" t="n">
        <v>410000</v>
      </c>
      <c r="BE797" s="219" t="n">
        <v>50000</v>
      </c>
      <c r="BF797" s="219" t="n"/>
      <c r="BG797" s="120">
        <f>BF797+BE797+BD797</f>
        <v/>
      </c>
      <c r="BH797" s="217">
        <f>IF(LOWER(T797)="ILS",12,1)*BG797/VLOOKUP($T797,CPC_USDConversion_xlTbl[[Currency2]:[Units/1 USD]],2,FALSE)</f>
        <v/>
      </c>
      <c r="BI797" s="224">
        <f>BH797/VLOOKUP($S797,'CP$'!$B$5:$D$74,2,FALSE)</f>
        <v/>
      </c>
      <c r="BJ797" s="140" t="n">
        <v>625000</v>
      </c>
      <c r="BK797" s="140" t="n">
        <v>950000</v>
      </c>
      <c r="BL797" s="141">
        <f>IFERROR(U797/X797,"")</f>
        <v/>
      </c>
      <c r="BM797" s="141">
        <f>IFERROR(V797/X797,"")</f>
        <v/>
      </c>
      <c r="BN797" s="141">
        <f>IFERROR(W797/X797,"")</f>
        <v/>
      </c>
      <c r="BO797" s="141">
        <f>IFERROR(AA797/AD797,"")</f>
        <v/>
      </c>
      <c r="BP797" s="141">
        <f>IFERROR(AB797/AD797,"")</f>
        <v/>
      </c>
      <c r="BQ797" s="141">
        <f>IFERROR(AC797/AD797,"")</f>
        <v/>
      </c>
      <c r="BR797" s="119" t="n">
        <v>3</v>
      </c>
      <c r="BS797" s="119" t="n">
        <v>4</v>
      </c>
      <c r="BT797" s="119" t="n">
        <v>3</v>
      </c>
      <c r="BU797" s="119" t="n">
        <v>0</v>
      </c>
      <c r="BV797" s="119" t="n"/>
      <c r="BW797" s="119" t="n"/>
      <c r="BX797" s="119" t="n"/>
      <c r="BY797" s="119" t="n"/>
      <c r="BZ797" s="119" t="inlineStr">
        <is>
          <t>Employee</t>
        </is>
      </c>
      <c r="CA797" s="142" t="inlineStr">
        <is>
          <t>E51P</t>
        </is>
      </c>
      <c r="CB797" s="131" t="n">
        <v>1</v>
      </c>
      <c r="CC797" s="143">
        <f>IF(P797&gt;1,1,P797)*CB797</f>
        <v/>
      </c>
      <c r="CD797" s="143" t="n"/>
      <c r="CE797" s="222" t="n">
        <v>16880.52</v>
      </c>
      <c r="CF797" s="86" t="n"/>
      <c r="CG797" s="219" t="n">
        <v>634346.3414634147</v>
      </c>
      <c r="CH797" s="217">
        <f>IF(LOWER(T797)="ILS",12,1)*CG797/VLOOKUP($T797,CPC_USDConversion_xlTbl[[Currency2]:[Units/1 USD]],2,FALSE)</f>
        <v/>
      </c>
      <c r="CI797" s="225">
        <f>AF797</f>
        <v/>
      </c>
      <c r="CJ797" s="225">
        <f>IFERROR(CI797-CH797,"")</f>
        <v/>
      </c>
      <c r="CK797" s="140">
        <f>ROUND(AN797*CC797,-2)</f>
        <v/>
      </c>
      <c r="CL797" s="217">
        <f>CK797/VLOOKUP($T797,'USD Converstion'!$C$7:$D$174,2,FALSE)</f>
        <v/>
      </c>
      <c r="CM797" s="145">
        <f>IF(AD797&gt;X797,1,0)</f>
        <v/>
      </c>
      <c r="CN797" s="225">
        <f>IF(CM797&gt;0,AG797,0)</f>
        <v/>
      </c>
      <c r="CO797" s="225">
        <f>IF(CM797=0,0,AF797)</f>
        <v/>
      </c>
      <c r="CP797" s="146" t="n">
        <v>0</v>
      </c>
      <c r="CQ797" s="147" t="n">
        <v>0</v>
      </c>
      <c r="CR797" s="225">
        <f>AM797/VLOOKUP(T797,'USD Converstion'!$C$7:$D$174,2,FALSE)</f>
        <v/>
      </c>
      <c r="CS797" s="226">
        <f>AT797</f>
        <v/>
      </c>
      <c r="CT797" s="222" t="n">
        <v>0</v>
      </c>
      <c r="CU797" s="227" t="n">
        <v>0</v>
      </c>
      <c r="CV797" s="145">
        <f>IF(AX797&gt;0,1,0)</f>
        <v/>
      </c>
      <c r="CW797" s="145">
        <f>IF(AY797&gt;0,1,0)</f>
        <v/>
      </c>
      <c r="CX797" s="52" t="n">
        <v>0</v>
      </c>
      <c r="DM797">
        <f>IF(LOWER(T797)="ILS",12,1)*Y797/VLOOKUP($T797,CPC_USDConversion_xlTbl[[Currency2]:[Units/1 USD]],2,FALSE)</f>
        <v/>
      </c>
    </row>
    <row r="798">
      <c r="B798" s="113" t="n">
        <v>124378</v>
      </c>
      <c r="C798" s="113" t="n">
        <v>25514</v>
      </c>
      <c r="D798" s="113" t="n"/>
      <c r="E798" s="114" t="inlineStr">
        <is>
          <t>Eran Nafusi</t>
        </is>
      </c>
      <c r="F798" s="152" t="inlineStr">
        <is>
          <t>SE Manager, Middle East</t>
        </is>
      </c>
      <c r="G798" s="113" t="inlineStr">
        <is>
          <t>EMEA SE</t>
        </is>
      </c>
      <c r="H798" s="113" t="inlineStr">
        <is>
          <t>Peter Sandkuijl</t>
        </is>
      </c>
      <c r="I798" s="113" t="inlineStr">
        <is>
          <t>Peter Sandkuijl</t>
        </is>
      </c>
      <c r="J798" s="114" t="inlineStr">
        <is>
          <t>Bruno Darmon</t>
        </is>
      </c>
      <c r="K798" s="114" t="inlineStr">
        <is>
          <t>Bruno Darmon</t>
        </is>
      </c>
      <c r="L798" s="113" t="inlineStr">
        <is>
          <t>EMEA Sales</t>
        </is>
      </c>
      <c r="M798" s="115" t="n">
        <v>1</v>
      </c>
      <c r="N798" s="151">
        <f>LEFT(CA798,3)</f>
        <v/>
      </c>
      <c r="O798" s="216" t="n">
        <v>37537</v>
      </c>
      <c r="P798" s="118">
        <f>($D$5-O798)/365</f>
        <v/>
      </c>
      <c r="Q798" s="119">
        <f>Q798</f>
        <v/>
      </c>
      <c r="R798" s="52" t="n"/>
      <c r="S798" s="120" t="inlineStr">
        <is>
          <t>Israel</t>
        </is>
      </c>
      <c r="T798" s="120" t="inlineStr">
        <is>
          <t>ILS</t>
        </is>
      </c>
      <c r="U798" s="120" t="n">
        <v>57500</v>
      </c>
      <c r="V798" s="120" t="n">
        <v>9027.272727272726</v>
      </c>
      <c r="W798" s="120" t="n"/>
      <c r="X798" s="120">
        <f>W798+V798+U798</f>
        <v/>
      </c>
      <c r="Y798" s="121" t="n"/>
      <c r="Z798" s="121" t="n"/>
      <c r="AA798" s="122" t="n"/>
      <c r="AB798" s="122" t="n"/>
      <c r="AC798" s="122" t="n"/>
      <c r="AD798" s="123">
        <f>AC798+AB798+AA798</f>
        <v/>
      </c>
      <c r="AE798" s="124">
        <f>IFERROR(AD798/X798-1,"")</f>
        <v/>
      </c>
      <c r="AF798" s="217">
        <f>IF(LOWER(T798)="ILS",12,1)*X798/VLOOKUP($T798,CPC_USDConversion_xlTbl[[Currency2]:[Units/1 USD]],2,FALSE)</f>
        <v/>
      </c>
      <c r="AG798" s="217">
        <f>IF(LOWER(T798)="ILS",12,1)*AD798/VLOOKUP($T798,CPC_USDConversion_xlTbl[[Currency2]:[Units/1 USD]],2,FALSE)</f>
        <v/>
      </c>
      <c r="AH798" s="126">
        <f>AF798/VLOOKUP($S798,'CP$'!$B$5:$D$74,2,FALSE)</f>
        <v/>
      </c>
      <c r="AI798" s="126">
        <f>AG798/VLOOKUP($S798,'CP$'!$B$5:$D$74,2,FALSE)</f>
        <v/>
      </c>
      <c r="AJ798" s="52" t="n"/>
      <c r="AK798" s="127" t="inlineStr">
        <is>
          <t>Sales Variable</t>
        </is>
      </c>
      <c r="AL798" s="218" t="n"/>
      <c r="AM798" s="129" t="n"/>
      <c r="AN798" s="121" t="n"/>
      <c r="AO798" s="130" t="n"/>
      <c r="AP798" s="131">
        <f>IFERROR(AO798/AM798,"")</f>
        <v/>
      </c>
      <c r="AQ798" s="219">
        <f>AO798*CC798</f>
        <v/>
      </c>
      <c r="AR798" s="219" t="n"/>
      <c r="AS798" s="220">
        <f>AQ798-AR798</f>
        <v/>
      </c>
      <c r="AT798" s="217">
        <f>AS798/VLOOKUP($T798,'USD Converstion'!$C$7:$D$174,2,FALSE)</f>
        <v/>
      </c>
      <c r="AU798" s="52" t="n"/>
      <c r="AV798" s="221" t="n">
        <v>43957</v>
      </c>
      <c r="AW798" s="222" t="n">
        <v>34154.60194174758</v>
      </c>
      <c r="AX798" s="222" t="n"/>
      <c r="AY798" s="223" t="n"/>
      <c r="AZ798" s="52" t="n"/>
      <c r="BA798" s="137" t="n"/>
      <c r="BB798" s="138" t="inlineStr">
        <is>
          <t xml:space="preserve"> </t>
        </is>
      </c>
      <c r="BC798" s="52" t="n"/>
      <c r="BD798" s="219" t="n">
        <v>37200</v>
      </c>
      <c r="BE798" s="219" t="n">
        <v>9300</v>
      </c>
      <c r="BF798" s="219" t="n"/>
      <c r="BG798" s="120">
        <f>BF798+BE798+BD798</f>
        <v/>
      </c>
      <c r="BH798" s="217">
        <f>IF(LOWER(T798)="ILS",12,1)*BG798/VLOOKUP($T798,CPC_USDConversion_xlTbl[[Currency2]:[Units/1 USD]],2,FALSE)</f>
        <v/>
      </c>
      <c r="BI798" s="224">
        <f>BH798/VLOOKUP($S798,'CP$'!$B$5:$D$74,2,FALSE)</f>
        <v/>
      </c>
      <c r="BJ798" s="140" t="n">
        <v>35000</v>
      </c>
      <c r="BK798" s="140" t="n">
        <v>53000</v>
      </c>
      <c r="BL798" s="141">
        <f>IFERROR(U798/X798,"")</f>
        <v/>
      </c>
      <c r="BM798" s="141">
        <f>IFERROR(V798/X798,"")</f>
        <v/>
      </c>
      <c r="BN798" s="141">
        <f>IFERROR(W798/X798,"")</f>
        <v/>
      </c>
      <c r="BO798" s="141">
        <f>IFERROR(AA798/AD798,"")</f>
        <v/>
      </c>
      <c r="BP798" s="141">
        <f>IFERROR(AB798/AD798,"")</f>
        <v/>
      </c>
      <c r="BQ798" s="141">
        <f>IFERROR(AC798/AD798,"")</f>
        <v/>
      </c>
      <c r="BR798" s="119" t="n">
        <v>4</v>
      </c>
      <c r="BS798" s="119" t="n">
        <v>4</v>
      </c>
      <c r="BT798" s="119" t="n">
        <v>3</v>
      </c>
      <c r="BU798" s="119" t="n">
        <v>0</v>
      </c>
      <c r="BV798" s="119" t="n"/>
      <c r="BW798" s="119" t="n"/>
      <c r="BX798" s="119" t="n"/>
      <c r="BY798" s="119" t="n"/>
      <c r="BZ798" s="119" t="inlineStr">
        <is>
          <t>Employee</t>
        </is>
      </c>
      <c r="CA798" s="142" t="inlineStr">
        <is>
          <t>E31M</t>
        </is>
      </c>
      <c r="CB798" s="131" t="n">
        <v>1</v>
      </c>
      <c r="CC798" s="143">
        <f>IF(P798&gt;1,1,P798)*CB798</f>
        <v/>
      </c>
      <c r="CD798" s="143" t="n"/>
      <c r="CE798" s="222" t="n">
        <v>102240.88</v>
      </c>
      <c r="CF798" s="86" t="n"/>
      <c r="CG798" s="219" t="n">
        <v>47029.26829268293</v>
      </c>
      <c r="CH798" s="217">
        <f>IF(LOWER(T798)="ILS",12,1)*CG798/VLOOKUP($T798,CPC_USDConversion_xlTbl[[Currency2]:[Units/1 USD]],2,FALSE)</f>
        <v/>
      </c>
      <c r="CI798" s="225">
        <f>AF798</f>
        <v/>
      </c>
      <c r="CJ798" s="225">
        <f>IFERROR(CI798-CH798,"")</f>
        <v/>
      </c>
      <c r="CK798" s="140">
        <f>ROUND(AN798*CC798,-2)</f>
        <v/>
      </c>
      <c r="CL798" s="217">
        <f>CK798/VLOOKUP($T798,'USD Converstion'!$C$7:$D$174,2,FALSE)</f>
        <v/>
      </c>
      <c r="CM798" s="145">
        <f>IF(AD798&gt;X798,1,0)</f>
        <v/>
      </c>
      <c r="CN798" s="225">
        <f>IF(CM798&gt;0,AG798,0)</f>
        <v/>
      </c>
      <c r="CO798" s="225">
        <f>IF(CM798=0,0,AF798)</f>
        <v/>
      </c>
      <c r="CP798" s="146" t="n">
        <v>0</v>
      </c>
      <c r="CQ798" s="147" t="n">
        <v>0</v>
      </c>
      <c r="CR798" s="225">
        <f>AM798/VLOOKUP(T798,'USD Converstion'!$C$7:$D$174,2,FALSE)</f>
        <v/>
      </c>
      <c r="CS798" s="226">
        <f>AT798</f>
        <v/>
      </c>
      <c r="CT798" s="222" t="n">
        <v>0</v>
      </c>
      <c r="CU798" s="227" t="n">
        <v>0</v>
      </c>
      <c r="CV798" s="145">
        <f>IF(AX798&gt;0,1,0)</f>
        <v/>
      </c>
      <c r="CW798" s="145">
        <f>IF(AY798&gt;0,1,0)</f>
        <v/>
      </c>
      <c r="CX798" s="52" t="n">
        <v>0</v>
      </c>
      <c r="DM798">
        <f>IF(LOWER(T798)="ILS",12,1)*Y798/VLOOKUP($T798,CPC_USDConversion_xlTbl[[Currency2]:[Units/1 USD]],2,FALSE)</f>
        <v/>
      </c>
    </row>
    <row r="799">
      <c r="B799" s="113" t="n">
        <v>119311</v>
      </c>
      <c r="C799" s="113" t="n">
        <v>50292</v>
      </c>
      <c r="D799" s="113" t="n">
        <v>105915</v>
      </c>
      <c r="E799" s="114" t="inlineStr">
        <is>
          <t>Eric Schefstrom</t>
        </is>
      </c>
      <c r="F799" s="152" t="inlineStr">
        <is>
          <t>Security Engineer</t>
        </is>
      </c>
      <c r="G799" s="113" t="inlineStr">
        <is>
          <t>Security Engineering, Nordics</t>
        </is>
      </c>
      <c r="H799" s="113" t="inlineStr">
        <is>
          <t>Jan Johannsen</t>
        </is>
      </c>
      <c r="I799" s="113" t="inlineStr">
        <is>
          <t>Peter Sandkuijl</t>
        </is>
      </c>
      <c r="J799" s="114" t="inlineStr">
        <is>
          <t>Bruno Darmon</t>
        </is>
      </c>
      <c r="K799" s="114" t="inlineStr">
        <is>
          <t>Bruno Darmon</t>
        </is>
      </c>
      <c r="L799" s="113" t="inlineStr">
        <is>
          <t>EMEA Sales</t>
        </is>
      </c>
      <c r="M799" s="115" t="n">
        <v>1</v>
      </c>
      <c r="N799" s="151">
        <f>LEFT(CA799,3)</f>
        <v/>
      </c>
      <c r="O799" s="216" t="n">
        <v>43160</v>
      </c>
      <c r="P799" s="118">
        <f>($D$5-O799)/365</f>
        <v/>
      </c>
      <c r="Q799" s="119">
        <f>Q799</f>
        <v/>
      </c>
      <c r="R799" s="52" t="n"/>
      <c r="S799" s="120" t="inlineStr">
        <is>
          <t>Norway</t>
        </is>
      </c>
      <c r="T799" s="120" t="inlineStr">
        <is>
          <t>NOK</t>
        </is>
      </c>
      <c r="U799" s="120" t="n">
        <v>819500</v>
      </c>
      <c r="V799" s="120" t="n">
        <v>147572.7272727273</v>
      </c>
      <c r="W799" s="120" t="n"/>
      <c r="X799" s="120">
        <f>W799+V799+U799</f>
        <v/>
      </c>
      <c r="Y799" s="121" t="n"/>
      <c r="Z799" s="121" t="n"/>
      <c r="AA799" s="122" t="n"/>
      <c r="AB799" s="122" t="n"/>
      <c r="AC799" s="122" t="n"/>
      <c r="AD799" s="123">
        <f>AC799+AB799+AA799</f>
        <v/>
      </c>
      <c r="AE799" s="124">
        <f>IFERROR(AD799/X799-1,"")</f>
        <v/>
      </c>
      <c r="AF799" s="217">
        <f>IF(LOWER(T799)="ILS",12,1)*X799/VLOOKUP($T799,CPC_USDConversion_xlTbl[[Currency2]:[Units/1 USD]],2,FALSE)</f>
        <v/>
      </c>
      <c r="AG799" s="217">
        <f>IF(LOWER(T799)="ILS",12,1)*AD799/VLOOKUP($T799,CPC_USDConversion_xlTbl[[Currency2]:[Units/1 USD]],2,FALSE)</f>
        <v/>
      </c>
      <c r="AH799" s="126">
        <f>AF799/VLOOKUP($S799,'CP$'!$B$5:$D$74,2,FALSE)</f>
        <v/>
      </c>
      <c r="AI799" s="126">
        <f>AG799/VLOOKUP($S799,'CP$'!$B$5:$D$74,2,FALSE)</f>
        <v/>
      </c>
      <c r="AJ799" s="52" t="n"/>
      <c r="AK799" s="127" t="inlineStr">
        <is>
          <t>Sales Variable</t>
        </is>
      </c>
      <c r="AL799" s="218" t="n"/>
      <c r="AM799" s="129" t="n"/>
      <c r="AN799" s="121" t="n"/>
      <c r="AO799" s="130" t="n"/>
      <c r="AP799" s="131">
        <f>IFERROR(AO799/AM799,"")</f>
        <v/>
      </c>
      <c r="AQ799" s="219">
        <f>AO799*CC799</f>
        <v/>
      </c>
      <c r="AR799" s="219" t="n"/>
      <c r="AS799" s="220">
        <f>AQ799-AR799</f>
        <v/>
      </c>
      <c r="AT799" s="217">
        <f>AS799/VLOOKUP($T799,'USD Converstion'!$C$7:$D$174,2,FALSE)</f>
        <v/>
      </c>
      <c r="AU799" s="52" t="n"/>
      <c r="AV799" s="221" t="n"/>
      <c r="AW799" s="222" t="n"/>
      <c r="AX799" s="222" t="n"/>
      <c r="AY799" s="223" t="n"/>
      <c r="AZ799" s="52" t="n"/>
      <c r="BA799" s="137" t="n"/>
      <c r="BB799" s="138" t="inlineStr">
        <is>
          <t xml:space="preserve"> </t>
        </is>
      </c>
      <c r="BC799" s="52" t="n"/>
      <c r="BD799" s="219" t="n">
        <v>648000</v>
      </c>
      <c r="BE799" s="219" t="n">
        <v>162000</v>
      </c>
      <c r="BF799" s="219" t="n"/>
      <c r="BG799" s="120">
        <f>BF799+BE799+BD799</f>
        <v/>
      </c>
      <c r="BH799" s="217">
        <f>IF(LOWER(T799)="ILS",12,1)*BG799/VLOOKUP($T799,CPC_USDConversion_xlTbl[[Currency2]:[Units/1 USD]],2,FALSE)</f>
        <v/>
      </c>
      <c r="BI799" s="224">
        <f>BH799/VLOOKUP($S799,'CP$'!$B$5:$D$74,2,FALSE)</f>
        <v/>
      </c>
      <c r="BJ799" s="140" t="n">
        <v>750000</v>
      </c>
      <c r="BK799" s="140" t="n">
        <v>1000000</v>
      </c>
      <c r="BL799" s="141">
        <f>IFERROR(U799/X799,"")</f>
        <v/>
      </c>
      <c r="BM799" s="141">
        <f>IFERROR(V799/X799,"")</f>
        <v/>
      </c>
      <c r="BN799" s="141">
        <f>IFERROR(W799/X799,"")</f>
        <v/>
      </c>
      <c r="BO799" s="141">
        <f>IFERROR(AA799/AD799,"")</f>
        <v/>
      </c>
      <c r="BP799" s="141">
        <f>IFERROR(AB799/AD799,"")</f>
        <v/>
      </c>
      <c r="BQ799" s="141">
        <f>IFERROR(AC799/AD799,"")</f>
        <v/>
      </c>
      <c r="BR799" s="119" t="n">
        <v>3</v>
      </c>
      <c r="BS799" s="119" t="n">
        <v>2</v>
      </c>
      <c r="BT799" s="119" t="n">
        <v>3</v>
      </c>
      <c r="BU799" s="119" t="n">
        <v>0</v>
      </c>
      <c r="BV799" s="119" t="n"/>
      <c r="BW799" s="119" t="n"/>
      <c r="BX799" s="119" t="n"/>
      <c r="BY799" s="119" t="n"/>
      <c r="BZ799" s="119" t="inlineStr">
        <is>
          <t>Employee</t>
        </is>
      </c>
      <c r="CA799" s="142" t="inlineStr">
        <is>
          <t>E51P</t>
        </is>
      </c>
      <c r="CB799" s="131" t="n">
        <v>1</v>
      </c>
      <c r="CC799" s="143">
        <f>IF(P799&gt;1,1,P799)*CB799</f>
        <v/>
      </c>
      <c r="CD799" s="143" t="n"/>
      <c r="CE799" s="222" t="n"/>
      <c r="CF799" s="86" t="n"/>
      <c r="CG799" s="219" t="n">
        <v>790443.9024390244</v>
      </c>
      <c r="CH799" s="217">
        <f>IF(LOWER(T799)="ILS",12,1)*CG799/VLOOKUP($T799,CPC_USDConversion_xlTbl[[Currency2]:[Units/1 USD]],2,FALSE)</f>
        <v/>
      </c>
      <c r="CI799" s="225">
        <f>AF799</f>
        <v/>
      </c>
      <c r="CJ799" s="225">
        <f>IFERROR(CI799-CH799,"")</f>
        <v/>
      </c>
      <c r="CK799" s="140">
        <f>ROUND(AN799*CC799,-2)</f>
        <v/>
      </c>
      <c r="CL799" s="217">
        <f>CK799/VLOOKUP($T799,'USD Converstion'!$C$7:$D$174,2,FALSE)</f>
        <v/>
      </c>
      <c r="CM799" s="145">
        <f>IF(AD799&gt;X799,1,0)</f>
        <v/>
      </c>
      <c r="CN799" s="225">
        <f>IF(CM799&gt;0,AG799,0)</f>
        <v/>
      </c>
      <c r="CO799" s="225">
        <f>IF(CM799=0,0,AF799)</f>
        <v/>
      </c>
      <c r="CP799" s="146" t="n">
        <v>0</v>
      </c>
      <c r="CQ799" s="147" t="n">
        <v>0</v>
      </c>
      <c r="CR799" s="225">
        <f>AM799/VLOOKUP(T799,'USD Converstion'!$C$7:$D$174,2,FALSE)</f>
        <v/>
      </c>
      <c r="CS799" s="226">
        <f>AT799</f>
        <v/>
      </c>
      <c r="CT799" s="222" t="n">
        <v>0</v>
      </c>
      <c r="CU799" s="227" t="n">
        <v>0</v>
      </c>
      <c r="CV799" s="145">
        <f>IF(AX799&gt;0,1,0)</f>
        <v/>
      </c>
      <c r="CW799" s="145">
        <f>IF(AY799&gt;0,1,0)</f>
        <v/>
      </c>
      <c r="CX799" s="52" t="n">
        <v>0</v>
      </c>
      <c r="DM799">
        <f>IF(LOWER(T799)="ILS",12,1)*Y799/VLOOKUP($T799,CPC_USDConversion_xlTbl[[Currency2]:[Units/1 USD]],2,FALSE)</f>
        <v/>
      </c>
    </row>
    <row r="800">
      <c r="B800" s="113" t="n">
        <v>135777</v>
      </c>
      <c r="C800" s="113" t="n">
        <v>47837</v>
      </c>
      <c r="D800" s="113" t="n">
        <v>35644</v>
      </c>
      <c r="E800" s="114" t="inlineStr">
        <is>
          <t>Fabrizia Vollenweider</t>
        </is>
      </c>
      <c r="F800" s="152" t="inlineStr">
        <is>
          <t>Security Engineer</t>
        </is>
      </c>
      <c r="G800" s="113" t="inlineStr">
        <is>
          <t>Security Engineering, CER EL</t>
        </is>
      </c>
      <c r="H800" s="113" t="inlineStr">
        <is>
          <t>Christine Schoenig</t>
        </is>
      </c>
      <c r="I800" s="113" t="inlineStr">
        <is>
          <t>Peter Sandkuijl</t>
        </is>
      </c>
      <c r="J800" s="114" t="inlineStr">
        <is>
          <t>Bruno Darmon</t>
        </is>
      </c>
      <c r="K800" s="114" t="inlineStr">
        <is>
          <t>Bruno Darmon</t>
        </is>
      </c>
      <c r="L800" s="113" t="inlineStr">
        <is>
          <t>EMEA Sales</t>
        </is>
      </c>
      <c r="M800" s="115" t="n">
        <v>1</v>
      </c>
      <c r="N800" s="151">
        <f>LEFT(CA800,3)</f>
        <v/>
      </c>
      <c r="O800" s="216" t="n">
        <v>43527</v>
      </c>
      <c r="P800" s="118">
        <f>($D$5-O800)/365</f>
        <v/>
      </c>
      <c r="Q800" s="119">
        <f>Q800</f>
        <v/>
      </c>
      <c r="R800" s="52" t="n"/>
      <c r="S800" s="120" t="inlineStr">
        <is>
          <t>Switzerland</t>
        </is>
      </c>
      <c r="T800" s="120" t="inlineStr">
        <is>
          <t>CHF</t>
        </is>
      </c>
      <c r="U800" s="120" t="n">
        <v>149500</v>
      </c>
      <c r="V800" s="120" t="n">
        <v>25754.54545454545</v>
      </c>
      <c r="W800" s="120" t="n"/>
      <c r="X800" s="120">
        <f>W800+V800+U800</f>
        <v/>
      </c>
      <c r="Y800" s="121" t="n"/>
      <c r="Z800" s="121" t="n"/>
      <c r="AA800" s="122" t="n"/>
      <c r="AB800" s="122" t="n"/>
      <c r="AC800" s="122" t="n"/>
      <c r="AD800" s="123">
        <f>AC800+AB800+AA800</f>
        <v/>
      </c>
      <c r="AE800" s="124">
        <f>IFERROR(AD800/X800-1,"")</f>
        <v/>
      </c>
      <c r="AF800" s="217">
        <f>IF(LOWER(T800)="ILS",12,1)*X800/VLOOKUP($T800,CPC_USDConversion_xlTbl[[Currency2]:[Units/1 USD]],2,FALSE)</f>
        <v/>
      </c>
      <c r="AG800" s="217">
        <f>IF(LOWER(T800)="ILS",12,1)*AD800/VLOOKUP($T800,CPC_USDConversion_xlTbl[[Currency2]:[Units/1 USD]],2,FALSE)</f>
        <v/>
      </c>
      <c r="AH800" s="126">
        <f>AF800/VLOOKUP($S800,'CP$'!$B$5:$D$74,2,FALSE)</f>
        <v/>
      </c>
      <c r="AI800" s="126">
        <f>AG800/VLOOKUP($S800,'CP$'!$B$5:$D$74,2,FALSE)</f>
        <v/>
      </c>
      <c r="AJ800" s="52" t="n"/>
      <c r="AK800" s="127" t="inlineStr">
        <is>
          <t>Sales Variable</t>
        </is>
      </c>
      <c r="AL800" s="218" t="n"/>
      <c r="AM800" s="129" t="n"/>
      <c r="AN800" s="121" t="n"/>
      <c r="AO800" s="130" t="n"/>
      <c r="AP800" s="131">
        <f>IFERROR(AO800/AM800,"")</f>
        <v/>
      </c>
      <c r="AQ800" s="219">
        <f>AO800*CC800</f>
        <v/>
      </c>
      <c r="AR800" s="219" t="n"/>
      <c r="AS800" s="220">
        <f>AQ800-AR800</f>
        <v/>
      </c>
      <c r="AT800" s="217">
        <f>AS800/VLOOKUP($T800,'USD Converstion'!$C$7:$D$174,2,FALSE)</f>
        <v/>
      </c>
      <c r="AU800" s="52" t="n"/>
      <c r="AV800" s="221" t="n">
        <v>43957</v>
      </c>
      <c r="AW800" s="222" t="n">
        <v>9844.844660194174</v>
      </c>
      <c r="AX800" s="222" t="n"/>
      <c r="AY800" s="223" t="n"/>
      <c r="AZ800" s="52" t="n"/>
      <c r="BA800" s="137" t="inlineStr">
        <is>
          <t>Jan 1, 2021 - EL Comp update from 104,000 base + 11,000 commission (115,000 OTE) to 112,000 base + 28,000 commission (140,000 OTE). JS from E61P to E51P.</t>
        </is>
      </c>
      <c r="BB800" s="138" t="inlineStr">
        <is>
          <t xml:space="preserve"> </t>
        </is>
      </c>
      <c r="BC800" s="52" t="n"/>
      <c r="BD800" s="219" t="n">
        <v>95000</v>
      </c>
      <c r="BE800" s="219" t="n">
        <v>10000</v>
      </c>
      <c r="BF800" s="219" t="n"/>
      <c r="BG800" s="120">
        <f>BF800+BE800+BD800</f>
        <v/>
      </c>
      <c r="BH800" s="217">
        <f>IF(LOWER(T800)="ILS",12,1)*BG800/VLOOKUP($T800,CPC_USDConversion_xlTbl[[Currency2]:[Units/1 USD]],2,FALSE)</f>
        <v/>
      </c>
      <c r="BI800" s="224">
        <f>BH800/VLOOKUP($S800,'CP$'!$B$5:$D$74,2,FALSE)</f>
        <v/>
      </c>
      <c r="BJ800" s="140" t="n">
        <v>120000</v>
      </c>
      <c r="BK800" s="140" t="n">
        <v>180000</v>
      </c>
      <c r="BL800" s="141">
        <f>IFERROR(U800/X800,"")</f>
        <v/>
      </c>
      <c r="BM800" s="141">
        <f>IFERROR(V800/X800,"")</f>
        <v/>
      </c>
      <c r="BN800" s="141">
        <f>IFERROR(W800/X800,"")</f>
        <v/>
      </c>
      <c r="BO800" s="141">
        <f>IFERROR(AA800/AD800,"")</f>
        <v/>
      </c>
      <c r="BP800" s="141">
        <f>IFERROR(AB800/AD800,"")</f>
        <v/>
      </c>
      <c r="BQ800" s="141">
        <f>IFERROR(AC800/AD800,"")</f>
        <v/>
      </c>
      <c r="BR800" s="119" t="n">
        <v>3</v>
      </c>
      <c r="BS800" s="119" t="n">
        <v>4</v>
      </c>
      <c r="BT800" s="119" t="n">
        <v>3</v>
      </c>
      <c r="BU800" s="119" t="n">
        <v>0</v>
      </c>
      <c r="BV800" s="119" t="n"/>
      <c r="BW800" s="119" t="n"/>
      <c r="BX800" s="119" t="n"/>
      <c r="BY800" s="119" t="n"/>
      <c r="BZ800" s="119" t="inlineStr">
        <is>
          <t>Employee</t>
        </is>
      </c>
      <c r="CA800" s="142" t="inlineStr">
        <is>
          <t>E51P</t>
        </is>
      </c>
      <c r="CB800" s="131" t="n">
        <v>1</v>
      </c>
      <c r="CC800" s="143">
        <f>IF(P800&gt;1,1,P800)*CB800</f>
        <v/>
      </c>
      <c r="CD800" s="143" t="n"/>
      <c r="CE800" s="222" t="n">
        <v>11253.68</v>
      </c>
      <c r="CF800" s="86" t="n"/>
      <c r="CG800" s="219" t="n">
        <v>112395.1219512195</v>
      </c>
      <c r="CH800" s="217">
        <f>IF(LOWER(T800)="ILS",12,1)*CG800/VLOOKUP($T800,CPC_USDConversion_xlTbl[[Currency2]:[Units/1 USD]],2,FALSE)</f>
        <v/>
      </c>
      <c r="CI800" s="225">
        <f>AF800</f>
        <v/>
      </c>
      <c r="CJ800" s="225">
        <f>IFERROR(CI800-CH800,"")</f>
        <v/>
      </c>
      <c r="CK800" s="140">
        <f>ROUND(AN800*CC800,-2)</f>
        <v/>
      </c>
      <c r="CL800" s="217">
        <f>CK800/VLOOKUP($T800,'USD Converstion'!$C$7:$D$174,2,FALSE)</f>
        <v/>
      </c>
      <c r="CM800" s="145">
        <f>IF(AD800&gt;X800,1,0)</f>
        <v/>
      </c>
      <c r="CN800" s="225">
        <f>IF(CM800&gt;0,AG800,0)</f>
        <v/>
      </c>
      <c r="CO800" s="225">
        <f>IF(CM800=0,0,AF800)</f>
        <v/>
      </c>
      <c r="CP800" s="146" t="n">
        <v>0</v>
      </c>
      <c r="CQ800" s="147" t="n">
        <v>0</v>
      </c>
      <c r="CR800" s="225">
        <f>AM800/VLOOKUP(T800,'USD Converstion'!$C$7:$D$174,2,FALSE)</f>
        <v/>
      </c>
      <c r="CS800" s="226">
        <f>AT800</f>
        <v/>
      </c>
      <c r="CT800" s="222" t="n">
        <v>0</v>
      </c>
      <c r="CU800" s="227" t="n">
        <v>0</v>
      </c>
      <c r="CV800" s="145">
        <f>IF(AX800&gt;0,1,0)</f>
        <v/>
      </c>
      <c r="CW800" s="145">
        <f>IF(AY800&gt;0,1,0)</f>
        <v/>
      </c>
      <c r="CX800" s="52" t="n">
        <v>0</v>
      </c>
      <c r="DM800">
        <f>IF(LOWER(T800)="ILS",12,1)*Y800/VLOOKUP($T800,CPC_USDConversion_xlTbl[[Currency2]:[Units/1 USD]],2,FALSE)</f>
        <v/>
      </c>
    </row>
    <row r="801">
      <c r="B801" s="113" t="n">
        <v>107081</v>
      </c>
      <c r="C801" s="113" t="n">
        <v>30589</v>
      </c>
      <c r="D801" s="113" t="n"/>
      <c r="E801" s="114" t="inlineStr">
        <is>
          <t>Fabrizio Lingi</t>
        </is>
      </c>
      <c r="F801" s="152" t="inlineStr">
        <is>
          <t>Security Engineer</t>
        </is>
      </c>
      <c r="G801" s="113" t="inlineStr">
        <is>
          <t>Security Engineering, SER</t>
        </is>
      </c>
      <c r="H801" s="113" t="inlineStr">
        <is>
          <t>David Gubiani</t>
        </is>
      </c>
      <c r="I801" s="113" t="inlineStr">
        <is>
          <t>Peter Sandkuijl</t>
        </is>
      </c>
      <c r="J801" s="114" t="inlineStr">
        <is>
          <t>Bruno Darmon</t>
        </is>
      </c>
      <c r="K801" s="114" t="inlineStr">
        <is>
          <t>Bruno Darmon</t>
        </is>
      </c>
      <c r="L801" s="113" t="inlineStr">
        <is>
          <t>EMEA Sales</t>
        </is>
      </c>
      <c r="M801" s="115" t="n">
        <v>1</v>
      </c>
      <c r="N801" s="151">
        <f>LEFT(CA801,3)</f>
        <v/>
      </c>
      <c r="O801" s="216" t="n">
        <v>41456</v>
      </c>
      <c r="P801" s="118">
        <f>($D$5-O801)/365</f>
        <v/>
      </c>
      <c r="Q801" s="119">
        <f>Q801</f>
        <v/>
      </c>
      <c r="R801" s="52" t="n"/>
      <c r="S801" s="120" t="inlineStr">
        <is>
          <t>Italy</t>
        </is>
      </c>
      <c r="T801" s="120" t="inlineStr">
        <is>
          <t>EUR</t>
        </is>
      </c>
      <c r="U801" s="120" t="n">
        <v>99500</v>
      </c>
      <c r="V801" s="120" t="n">
        <v>16663.63636363636</v>
      </c>
      <c r="W801" s="120" t="n"/>
      <c r="X801" s="120">
        <f>W801+V801+U801</f>
        <v/>
      </c>
      <c r="Y801" s="121" t="n"/>
      <c r="Z801" s="121" t="n"/>
      <c r="AA801" s="122" t="n"/>
      <c r="AB801" s="122" t="n"/>
      <c r="AC801" s="122" t="n"/>
      <c r="AD801" s="123">
        <f>AC801+AB801+AA801</f>
        <v/>
      </c>
      <c r="AE801" s="124">
        <f>IFERROR(AD801/X801-1,"")</f>
        <v/>
      </c>
      <c r="AF801" s="217">
        <f>IF(LOWER(T801)="ILS",12,1)*X801/VLOOKUP($T801,CPC_USDConversion_xlTbl[[Currency2]:[Units/1 USD]],2,FALSE)</f>
        <v/>
      </c>
      <c r="AG801" s="217">
        <f>IF(LOWER(T801)="ILS",12,1)*AD801/VLOOKUP($T801,CPC_USDConversion_xlTbl[[Currency2]:[Units/1 USD]],2,FALSE)</f>
        <v/>
      </c>
      <c r="AH801" s="126">
        <f>AF801/VLOOKUP($S801,'CP$'!$B$5:$D$74,2,FALSE)</f>
        <v/>
      </c>
      <c r="AI801" s="126">
        <f>AG801/VLOOKUP($S801,'CP$'!$B$5:$D$74,2,FALSE)</f>
        <v/>
      </c>
      <c r="AJ801" s="52" t="n"/>
      <c r="AK801" s="127" t="inlineStr">
        <is>
          <t>Sales Variable</t>
        </is>
      </c>
      <c r="AL801" s="218" t="n"/>
      <c r="AM801" s="129" t="n"/>
      <c r="AN801" s="121" t="n"/>
      <c r="AO801" s="130" t="n"/>
      <c r="AP801" s="131">
        <f>IFERROR(AO801/AM801,"")</f>
        <v/>
      </c>
      <c r="AQ801" s="219">
        <f>AO801*CC801</f>
        <v/>
      </c>
      <c r="AR801" s="219" t="n"/>
      <c r="AS801" s="220">
        <f>AQ801-AR801</f>
        <v/>
      </c>
      <c r="AT801" s="217">
        <f>AS801/VLOOKUP($T801,'USD Converstion'!$C$7:$D$174,2,FALSE)</f>
        <v/>
      </c>
      <c r="AU801" s="52" t="n"/>
      <c r="AV801" s="221" t="n">
        <v>42943</v>
      </c>
      <c r="AW801" s="222" t="n">
        <v>19523.91262135922</v>
      </c>
      <c r="AX801" s="222" t="n"/>
      <c r="AY801" s="223" t="n"/>
      <c r="AZ801" s="52" t="n"/>
      <c r="BA801" s="137" t="n"/>
      <c r="BB801" s="138" t="inlineStr">
        <is>
          <t xml:space="preserve"> </t>
        </is>
      </c>
      <c r="BC801" s="52" t="n"/>
      <c r="BD801" s="219" t="n">
        <v>70492</v>
      </c>
      <c r="BE801" s="219" t="n">
        <v>17078</v>
      </c>
      <c r="BF801" s="219" t="n"/>
      <c r="BG801" s="120">
        <f>BF801+BE801+BD801</f>
        <v/>
      </c>
      <c r="BH801" s="217">
        <f>IF(LOWER(T801)="ILS",12,1)*BG801/VLOOKUP($T801,CPC_USDConversion_xlTbl[[Currency2]:[Units/1 USD]],2,FALSE)</f>
        <v/>
      </c>
      <c r="BI801" s="224">
        <f>BH801/VLOOKUP($S801,'CP$'!$B$5:$D$74,2,FALSE)</f>
        <v/>
      </c>
      <c r="BJ801" s="140" t="n">
        <v>85000</v>
      </c>
      <c r="BK801" s="140" t="n">
        <v>130000</v>
      </c>
      <c r="BL801" s="141">
        <f>IFERROR(U801/X801,"")</f>
        <v/>
      </c>
      <c r="BM801" s="141">
        <f>IFERROR(V801/X801,"")</f>
        <v/>
      </c>
      <c r="BN801" s="141">
        <f>IFERROR(W801/X801,"")</f>
        <v/>
      </c>
      <c r="BO801" s="141">
        <f>IFERROR(AA801/AD801,"")</f>
        <v/>
      </c>
      <c r="BP801" s="141">
        <f>IFERROR(AB801/AD801,"")</f>
        <v/>
      </c>
      <c r="BQ801" s="141">
        <f>IFERROR(AC801/AD801,"")</f>
        <v/>
      </c>
      <c r="BR801" s="119" t="n">
        <v>2</v>
      </c>
      <c r="BS801" s="119" t="n">
        <v>3</v>
      </c>
      <c r="BT801" s="119" t="n">
        <v>3</v>
      </c>
      <c r="BU801" s="119" t="n">
        <v>0</v>
      </c>
      <c r="BV801" s="119" t="n"/>
      <c r="BW801" s="119" t="n"/>
      <c r="BX801" s="119" t="n"/>
      <c r="BY801" s="119" t="n"/>
      <c r="BZ801" s="119" t="inlineStr">
        <is>
          <t>Employee</t>
        </is>
      </c>
      <c r="CA801" s="142" t="inlineStr">
        <is>
          <t>E41P</t>
        </is>
      </c>
      <c r="CB801" s="131" t="n">
        <v>1</v>
      </c>
      <c r="CC801" s="143">
        <f>IF(P801&gt;1,1,P801)*CB801</f>
        <v/>
      </c>
      <c r="CD801" s="143" t="n"/>
      <c r="CE801" s="222" t="n">
        <v>5507.12</v>
      </c>
      <c r="CF801" s="86" t="n"/>
      <c r="CG801" s="219" t="n">
        <v>88004.87804878049</v>
      </c>
      <c r="CH801" s="217">
        <f>IF(LOWER(T801)="ILS",12,1)*CG801/VLOOKUP($T801,CPC_USDConversion_xlTbl[[Currency2]:[Units/1 USD]],2,FALSE)</f>
        <v/>
      </c>
      <c r="CI801" s="225">
        <f>AF801</f>
        <v/>
      </c>
      <c r="CJ801" s="225">
        <f>IFERROR(CI801-CH801,"")</f>
        <v/>
      </c>
      <c r="CK801" s="140">
        <f>ROUND(AN801*CC801,-2)</f>
        <v/>
      </c>
      <c r="CL801" s="217">
        <f>CK801/VLOOKUP($T801,'USD Converstion'!$C$7:$D$174,2,FALSE)</f>
        <v/>
      </c>
      <c r="CM801" s="145">
        <f>IF(AD801&gt;X801,1,0)</f>
        <v/>
      </c>
      <c r="CN801" s="225">
        <f>IF(CM801&gt;0,AG801,0)</f>
        <v/>
      </c>
      <c r="CO801" s="225">
        <f>IF(CM801=0,0,AF801)</f>
        <v/>
      </c>
      <c r="CP801" s="146" t="n">
        <v>0</v>
      </c>
      <c r="CQ801" s="147" t="n">
        <v>0</v>
      </c>
      <c r="CR801" s="225">
        <f>AM801/VLOOKUP(T801,'USD Converstion'!$C$7:$D$174,2,FALSE)</f>
        <v/>
      </c>
      <c r="CS801" s="226">
        <f>AT801</f>
        <v/>
      </c>
      <c r="CT801" s="222" t="n">
        <v>0</v>
      </c>
      <c r="CU801" s="227" t="n">
        <v>0</v>
      </c>
      <c r="CV801" s="145">
        <f>IF(AX801&gt;0,1,0)</f>
        <v/>
      </c>
      <c r="CW801" s="145">
        <f>IF(AY801&gt;0,1,0)</f>
        <v/>
      </c>
      <c r="CX801" s="52" t="n">
        <v>0</v>
      </c>
      <c r="DM801">
        <f>IF(LOWER(T801)="ILS",12,1)*Y801/VLOOKUP($T801,CPC_USDConversion_xlTbl[[Currency2]:[Units/1 USD]],2,FALSE)</f>
        <v/>
      </c>
    </row>
    <row r="802">
      <c r="B802" s="113" t="n">
        <v>109545</v>
      </c>
      <c r="C802" s="113" t="n">
        <v>36164</v>
      </c>
      <c r="D802" s="113" t="n">
        <v>85865</v>
      </c>
      <c r="E802" s="114" t="inlineStr">
        <is>
          <t>Fanis Tsomis</t>
        </is>
      </c>
      <c r="F802" s="152" t="inlineStr">
        <is>
          <t>Security Engineer</t>
        </is>
      </c>
      <c r="G802" s="113" t="inlineStr">
        <is>
          <t>Security Engineering , EE EL</t>
        </is>
      </c>
      <c r="H802" s="113" t="inlineStr">
        <is>
          <t>Peter Kovalcik</t>
        </is>
      </c>
      <c r="I802" s="113" t="inlineStr">
        <is>
          <t>Peter Sandkuijl</t>
        </is>
      </c>
      <c r="J802" s="114" t="inlineStr">
        <is>
          <t>Bruno Darmon</t>
        </is>
      </c>
      <c r="K802" s="114" t="inlineStr">
        <is>
          <t>Bruno Darmon</t>
        </is>
      </c>
      <c r="L802" s="113" t="inlineStr">
        <is>
          <t>EMEA Sales</t>
        </is>
      </c>
      <c r="M802" s="115" t="n">
        <v>1</v>
      </c>
      <c r="N802" s="151">
        <f>LEFT(CA802,3)</f>
        <v/>
      </c>
      <c r="O802" s="216" t="n">
        <v>43395</v>
      </c>
      <c r="P802" s="118">
        <f>($D$5-O802)/365</f>
        <v/>
      </c>
      <c r="Q802" s="119">
        <f>Q802</f>
        <v/>
      </c>
      <c r="R802" s="52" t="n"/>
      <c r="S802" s="120" t="inlineStr">
        <is>
          <t>Greece</t>
        </is>
      </c>
      <c r="T802" s="120" t="inlineStr">
        <is>
          <t>EUR</t>
        </is>
      </c>
      <c r="U802" s="120" t="n">
        <v>45500</v>
      </c>
      <c r="V802" s="120" t="n">
        <v>6845.454545454545</v>
      </c>
      <c r="W802" s="120" t="n"/>
      <c r="X802" s="120">
        <f>W802+V802+U802</f>
        <v/>
      </c>
      <c r="Y802" s="121" t="n"/>
      <c r="Z802" s="121" t="n"/>
      <c r="AA802" s="122" t="n"/>
      <c r="AB802" s="122" t="n"/>
      <c r="AC802" s="122" t="n"/>
      <c r="AD802" s="123">
        <f>AC802+AB802+AA802</f>
        <v/>
      </c>
      <c r="AE802" s="124">
        <f>IFERROR(AD802/X802-1,"")</f>
        <v/>
      </c>
      <c r="AF802" s="217">
        <f>IF(LOWER(T802)="ILS",12,1)*X802/VLOOKUP($T802,CPC_USDConversion_xlTbl[[Currency2]:[Units/1 USD]],2,FALSE)</f>
        <v/>
      </c>
      <c r="AG802" s="217">
        <f>IF(LOWER(T802)="ILS",12,1)*AD802/VLOOKUP($T802,CPC_USDConversion_xlTbl[[Currency2]:[Units/1 USD]],2,FALSE)</f>
        <v/>
      </c>
      <c r="AH802" s="126">
        <f>AF802/VLOOKUP($S802,'CP$'!$B$5:$D$74,2,FALSE)</f>
        <v/>
      </c>
      <c r="AI802" s="126">
        <f>AG802/VLOOKUP($S802,'CP$'!$B$5:$D$74,2,FALSE)</f>
        <v/>
      </c>
      <c r="AJ802" s="52" t="n"/>
      <c r="AK802" s="127" t="inlineStr">
        <is>
          <t>Sales Variable</t>
        </is>
      </c>
      <c r="AL802" s="218" t="n"/>
      <c r="AM802" s="129" t="n"/>
      <c r="AN802" s="121" t="n"/>
      <c r="AO802" s="130" t="n"/>
      <c r="AP802" s="131">
        <f>IFERROR(AO802/AM802,"")</f>
        <v/>
      </c>
      <c r="AQ802" s="219">
        <f>AO802*CC802</f>
        <v/>
      </c>
      <c r="AR802" s="219" t="n"/>
      <c r="AS802" s="220">
        <f>AQ802-AR802</f>
        <v/>
      </c>
      <c r="AT802" s="217">
        <f>AS802/VLOOKUP($T802,'USD Converstion'!$C$7:$D$174,2,FALSE)</f>
        <v/>
      </c>
      <c r="AU802" s="52" t="n"/>
      <c r="AV802" s="221" t="n"/>
      <c r="AW802" s="222" t="n"/>
      <c r="AX802" s="222" t="n"/>
      <c r="AY802" s="223" t="n"/>
      <c r="AZ802" s="52" t="n"/>
      <c r="BA802" s="137" t="inlineStr">
        <is>
          <t>Jan 1, 2021 - EL Comp update from 24,000 base + 6,000 commission (30,000 OTE) to 28,800 base + 7,200 commission (36,000 OTE). JS from E61P to E51P. Title from Associate Security Enginner to Security Engineer.</t>
        </is>
      </c>
      <c r="BB802" s="138" t="inlineStr">
        <is>
          <t xml:space="preserve"> </t>
        </is>
      </c>
      <c r="BC802" s="52" t="n"/>
      <c r="BD802" s="219" t="n">
        <v>24000</v>
      </c>
      <c r="BE802" s="219" t="n">
        <v>2000</v>
      </c>
      <c r="BF802" s="219" t="n"/>
      <c r="BG802" s="120">
        <f>BF802+BE802+BD802</f>
        <v/>
      </c>
      <c r="BH802" s="217">
        <f>IF(LOWER(T802)="ILS",12,1)*BG802/VLOOKUP($T802,CPC_USDConversion_xlTbl[[Currency2]:[Units/1 USD]],2,FALSE)</f>
        <v/>
      </c>
      <c r="BI802" s="224">
        <f>BH802/VLOOKUP($S802,'CP$'!$B$5:$D$74,2,FALSE)</f>
        <v/>
      </c>
      <c r="BJ802" s="140" t="n">
        <v>40000</v>
      </c>
      <c r="BK802" s="140" t="n">
        <v>60000</v>
      </c>
      <c r="BL802" s="141">
        <f>IFERROR(U802/X802,"")</f>
        <v/>
      </c>
      <c r="BM802" s="141">
        <f>IFERROR(V802/X802,"")</f>
        <v/>
      </c>
      <c r="BN802" s="141">
        <f>IFERROR(W802/X802,"")</f>
        <v/>
      </c>
      <c r="BO802" s="141">
        <f>IFERROR(AA802/AD802,"")</f>
        <v/>
      </c>
      <c r="BP802" s="141">
        <f>IFERROR(AB802/AD802,"")</f>
        <v/>
      </c>
      <c r="BQ802" s="141">
        <f>IFERROR(AC802/AD802,"")</f>
        <v/>
      </c>
      <c r="BR802" s="119" t="n">
        <v>2</v>
      </c>
      <c r="BS802" s="119" t="n">
        <v>2</v>
      </c>
      <c r="BT802" s="119" t="n">
        <v>3</v>
      </c>
      <c r="BU802" s="119" t="n">
        <v>0</v>
      </c>
      <c r="BV802" s="119" t="n"/>
      <c r="BW802" s="119" t="n"/>
      <c r="BX802" s="119" t="n"/>
      <c r="BY802" s="119" t="n"/>
      <c r="BZ802" s="119" t="inlineStr">
        <is>
          <t>Employee</t>
        </is>
      </c>
      <c r="CA802" s="142" t="inlineStr">
        <is>
          <t>E51P</t>
        </is>
      </c>
      <c r="CB802" s="131" t="n">
        <v>1</v>
      </c>
      <c r="CC802" s="143">
        <f>IF(P802&gt;1,1,P802)*CB802</f>
        <v/>
      </c>
      <c r="CD802" s="143" t="n"/>
      <c r="CE802" s="222" t="n"/>
      <c r="CF802" s="86" t="n"/>
      <c r="CG802" s="219" t="n">
        <v>29468.29268292683</v>
      </c>
      <c r="CH802" s="217">
        <f>IF(LOWER(T802)="ILS",12,1)*CG802/VLOOKUP($T802,CPC_USDConversion_xlTbl[[Currency2]:[Units/1 USD]],2,FALSE)</f>
        <v/>
      </c>
      <c r="CI802" s="225">
        <f>AF802</f>
        <v/>
      </c>
      <c r="CJ802" s="225">
        <f>IFERROR(CI802-CH802,"")</f>
        <v/>
      </c>
      <c r="CK802" s="140">
        <f>ROUND(AN802*CC802,-2)</f>
        <v/>
      </c>
      <c r="CL802" s="217">
        <f>CK802/VLOOKUP($T802,'USD Converstion'!$C$7:$D$174,2,FALSE)</f>
        <v/>
      </c>
      <c r="CM802" s="145">
        <f>IF(AD802&gt;X802,1,0)</f>
        <v/>
      </c>
      <c r="CN802" s="225">
        <f>IF(CM802&gt;0,AG802,0)</f>
        <v/>
      </c>
      <c r="CO802" s="225">
        <f>IF(CM802=0,0,AF802)</f>
        <v/>
      </c>
      <c r="CP802" s="146" t="n">
        <v>0</v>
      </c>
      <c r="CQ802" s="147" t="n">
        <v>0</v>
      </c>
      <c r="CR802" s="225">
        <f>AM802/VLOOKUP(T802,'USD Converstion'!$C$7:$D$174,2,FALSE)</f>
        <v/>
      </c>
      <c r="CS802" s="226">
        <f>AT802</f>
        <v/>
      </c>
      <c r="CT802" s="222" t="n">
        <v>0</v>
      </c>
      <c r="CU802" s="227" t="n">
        <v>0</v>
      </c>
      <c r="CV802" s="145">
        <f>IF(AX802&gt;0,1,0)</f>
        <v/>
      </c>
      <c r="CW802" s="145">
        <f>IF(AY802&gt;0,1,0)</f>
        <v/>
      </c>
      <c r="CX802" s="52" t="n">
        <v>0</v>
      </c>
      <c r="DM802">
        <f>IF(LOWER(T802)="ILS",12,1)*Y802/VLOOKUP($T802,CPC_USDConversion_xlTbl[[Currency2]:[Units/1 USD]],2,FALSE)</f>
        <v/>
      </c>
    </row>
    <row r="803">
      <c r="B803" s="113" t="n">
        <v>136696</v>
      </c>
      <c r="C803" s="113" t="n">
        <v>110783</v>
      </c>
      <c r="D803" s="113" t="n">
        <v>100042</v>
      </c>
      <c r="E803" s="114" t="inlineStr">
        <is>
          <t>Frank Roettgen</t>
        </is>
      </c>
      <c r="F803" s="152" t="inlineStr">
        <is>
          <t>Security Engineer</t>
        </is>
      </c>
      <c r="G803" s="113" t="inlineStr">
        <is>
          <t>Security Engineering, CER</t>
        </is>
      </c>
      <c r="H803" s="113" t="inlineStr">
        <is>
          <t>Christine Schoenig</t>
        </is>
      </c>
      <c r="I803" s="113" t="inlineStr">
        <is>
          <t>Peter Sandkuijl</t>
        </is>
      </c>
      <c r="J803" s="114" t="inlineStr">
        <is>
          <t>Bruno Darmon</t>
        </is>
      </c>
      <c r="K803" s="114" t="inlineStr">
        <is>
          <t>Bruno Darmon</t>
        </is>
      </c>
      <c r="L803" s="113" t="inlineStr">
        <is>
          <t>EMEA Sales</t>
        </is>
      </c>
      <c r="M803" s="115" t="n">
        <v>1</v>
      </c>
      <c r="N803" s="151">
        <f>LEFT(CA803,3)</f>
        <v/>
      </c>
      <c r="O803" s="216" t="n">
        <v>43770</v>
      </c>
      <c r="P803" s="118">
        <f>($D$5-O803)/365</f>
        <v/>
      </c>
      <c r="Q803" s="119">
        <f>Q803</f>
        <v/>
      </c>
      <c r="R803" s="52" t="n"/>
      <c r="S803" s="120" t="inlineStr">
        <is>
          <t>Germany</t>
        </is>
      </c>
      <c r="T803" s="120" t="inlineStr">
        <is>
          <t>EUR</t>
        </is>
      </c>
      <c r="U803" s="120" t="n">
        <v>109500</v>
      </c>
      <c r="V803" s="120" t="n">
        <v>18481.81818181818</v>
      </c>
      <c r="W803" s="120" t="n"/>
      <c r="X803" s="120">
        <f>W803+V803+U803</f>
        <v/>
      </c>
      <c r="Y803" s="121" t="n"/>
      <c r="Z803" s="121" t="n"/>
      <c r="AA803" s="122" t="n"/>
      <c r="AB803" s="122" t="n"/>
      <c r="AC803" s="122" t="n"/>
      <c r="AD803" s="123">
        <f>AC803+AB803+AA803</f>
        <v/>
      </c>
      <c r="AE803" s="124">
        <f>IFERROR(AD803/X803-1,"")</f>
        <v/>
      </c>
      <c r="AF803" s="217">
        <f>IF(LOWER(T803)="ILS",12,1)*X803/VLOOKUP($T803,CPC_USDConversion_xlTbl[[Currency2]:[Units/1 USD]],2,FALSE)</f>
        <v/>
      </c>
      <c r="AG803" s="217">
        <f>IF(LOWER(T803)="ILS",12,1)*AD803/VLOOKUP($T803,CPC_USDConversion_xlTbl[[Currency2]:[Units/1 USD]],2,FALSE)</f>
        <v/>
      </c>
      <c r="AH803" s="126">
        <f>AF803/VLOOKUP($S803,'CP$'!$B$5:$D$74,2,FALSE)</f>
        <v/>
      </c>
      <c r="AI803" s="126">
        <f>AG803/VLOOKUP($S803,'CP$'!$B$5:$D$74,2,FALSE)</f>
        <v/>
      </c>
      <c r="AJ803" s="52" t="n"/>
      <c r="AK803" s="127" t="inlineStr">
        <is>
          <t>Sales Variable</t>
        </is>
      </c>
      <c r="AL803" s="218" t="n"/>
      <c r="AM803" s="129" t="n"/>
      <c r="AN803" s="121" t="n"/>
      <c r="AO803" s="130" t="n"/>
      <c r="AP803" s="131">
        <f>IFERROR(AO803/AM803,"")</f>
        <v/>
      </c>
      <c r="AQ803" s="219">
        <f>AO803*CC803</f>
        <v/>
      </c>
      <c r="AR803" s="219" t="n"/>
      <c r="AS803" s="220">
        <f>AQ803-AR803</f>
        <v/>
      </c>
      <c r="AT803" s="217">
        <f>AS803/VLOOKUP($T803,'USD Converstion'!$C$7:$D$174,2,FALSE)</f>
        <v/>
      </c>
      <c r="AU803" s="52" t="n"/>
      <c r="AV803" s="221" t="n">
        <v>43859</v>
      </c>
      <c r="AW803" s="222" t="n">
        <v>19563.43689320388</v>
      </c>
      <c r="AX803" s="222" t="n"/>
      <c r="AY803" s="223" t="n"/>
      <c r="AZ803" s="52" t="n"/>
      <c r="BA803" s="137" t="n"/>
      <c r="BB803" s="138" t="inlineStr">
        <is>
          <t xml:space="preserve"> </t>
        </is>
      </c>
      <c r="BC803" s="52" t="n"/>
      <c r="BD803" s="219" t="n">
        <v>80000</v>
      </c>
      <c r="BE803" s="219" t="n">
        <v>20000</v>
      </c>
      <c r="BF803" s="219" t="n"/>
      <c r="BG803" s="120">
        <f>BF803+BE803+BD803</f>
        <v/>
      </c>
      <c r="BH803" s="217">
        <f>IF(LOWER(T803)="ILS",12,1)*BG803/VLOOKUP($T803,CPC_USDConversion_xlTbl[[Currency2]:[Units/1 USD]],2,FALSE)</f>
        <v/>
      </c>
      <c r="BI803" s="224">
        <f>BH803/VLOOKUP($S803,'CP$'!$B$5:$D$74,2,FALSE)</f>
        <v/>
      </c>
      <c r="BJ803" s="140" t="n">
        <v>70000</v>
      </c>
      <c r="BK803" s="140" t="n">
        <v>115000</v>
      </c>
      <c r="BL803" s="141">
        <f>IFERROR(U803/X803,"")</f>
        <v/>
      </c>
      <c r="BM803" s="141">
        <f>IFERROR(V803/X803,"")</f>
        <v/>
      </c>
      <c r="BN803" s="141">
        <f>IFERROR(W803/X803,"")</f>
        <v/>
      </c>
      <c r="BO803" s="141">
        <f>IFERROR(AA803/AD803,"")</f>
        <v/>
      </c>
      <c r="BP803" s="141">
        <f>IFERROR(AB803/AD803,"")</f>
        <v/>
      </c>
      <c r="BQ803" s="141">
        <f>IFERROR(AC803/AD803,"")</f>
        <v/>
      </c>
      <c r="BR803" s="119" t="n"/>
      <c r="BS803" s="119" t="n"/>
      <c r="BT803" s="119" t="n"/>
      <c r="BU803" s="119" t="n">
        <v>0</v>
      </c>
      <c r="BV803" s="119" t="n"/>
      <c r="BW803" s="119" t="n"/>
      <c r="BX803" s="119" t="n"/>
      <c r="BY803" s="119" t="n"/>
      <c r="BZ803" s="119" t="inlineStr">
        <is>
          <t>Employee</t>
        </is>
      </c>
      <c r="CA803" s="142" t="inlineStr">
        <is>
          <t>E51P</t>
        </is>
      </c>
      <c r="CB803" s="131" t="n">
        <v>1</v>
      </c>
      <c r="CC803" s="143">
        <f>IF(P803&gt;1,1,P803)*CB803</f>
        <v/>
      </c>
      <c r="CD803" s="143" t="n"/>
      <c r="CE803" s="222" t="n">
        <v>20951</v>
      </c>
      <c r="CF803" s="86" t="n"/>
      <c r="CG803" s="219" t="n">
        <v>97760.9756097561</v>
      </c>
      <c r="CH803" s="217">
        <f>IF(LOWER(T803)="ILS",12,1)*CG803/VLOOKUP($T803,CPC_USDConversion_xlTbl[[Currency2]:[Units/1 USD]],2,FALSE)</f>
        <v/>
      </c>
      <c r="CI803" s="225">
        <f>AF803</f>
        <v/>
      </c>
      <c r="CJ803" s="225">
        <f>IFERROR(CI803-CH803,"")</f>
        <v/>
      </c>
      <c r="CK803" s="140">
        <f>ROUND(AN803*CC803,-2)</f>
        <v/>
      </c>
      <c r="CL803" s="217">
        <f>CK803/VLOOKUP($T803,'USD Converstion'!$C$7:$D$174,2,FALSE)</f>
        <v/>
      </c>
      <c r="CM803" s="145">
        <f>IF(AD803&gt;X803,1,0)</f>
        <v/>
      </c>
      <c r="CN803" s="225">
        <f>IF(CM803&gt;0,AG803,0)</f>
        <v/>
      </c>
      <c r="CO803" s="225">
        <f>IF(CM803=0,0,AF803)</f>
        <v/>
      </c>
      <c r="CP803" s="146" t="n">
        <v>0</v>
      </c>
      <c r="CQ803" s="147" t="n">
        <v>0</v>
      </c>
      <c r="CR803" s="225">
        <f>AM803/VLOOKUP(T803,'USD Converstion'!$C$7:$D$174,2,FALSE)</f>
        <v/>
      </c>
      <c r="CS803" s="226">
        <f>AT803</f>
        <v/>
      </c>
      <c r="CT803" s="222" t="n">
        <v>0</v>
      </c>
      <c r="CU803" s="227" t="n">
        <v>0</v>
      </c>
      <c r="CV803" s="145">
        <f>IF(AX803&gt;0,1,0)</f>
        <v/>
      </c>
      <c r="CW803" s="145">
        <f>IF(AY803&gt;0,1,0)</f>
        <v/>
      </c>
      <c r="CX803" s="52" t="n">
        <v>0</v>
      </c>
      <c r="DM803">
        <f>IF(LOWER(T803)="ILS",12,1)*Y803/VLOOKUP($T803,CPC_USDConversion_xlTbl[[Currency2]:[Units/1 USD]],2,FALSE)</f>
        <v/>
      </c>
    </row>
    <row r="804">
      <c r="B804" s="113" t="n">
        <v>107515</v>
      </c>
      <c r="C804" s="113" t="n">
        <v>83051</v>
      </c>
      <c r="D804" s="113" t="n">
        <v>77000</v>
      </c>
      <c r="E804" s="114" t="inlineStr">
        <is>
          <t>Frederic Herault</t>
        </is>
      </c>
      <c r="F804" s="152" t="inlineStr">
        <is>
          <t xml:space="preserve">Security Engineer  </t>
        </is>
      </c>
      <c r="G804" s="113" t="inlineStr">
        <is>
          <t>Security Engineering, SER</t>
        </is>
      </c>
      <c r="H804" s="113" t="inlineStr">
        <is>
          <t>David Gubiani</t>
        </is>
      </c>
      <c r="I804" s="113" t="inlineStr">
        <is>
          <t>Peter Sandkuijl</t>
        </is>
      </c>
      <c r="J804" s="114" t="inlineStr">
        <is>
          <t>Bruno Darmon</t>
        </is>
      </c>
      <c r="K804" s="114" t="inlineStr">
        <is>
          <t>Bruno Darmon</t>
        </is>
      </c>
      <c r="L804" s="113" t="inlineStr">
        <is>
          <t>EMEA Sales</t>
        </is>
      </c>
      <c r="M804" s="115" t="n">
        <v>1</v>
      </c>
      <c r="N804" s="151">
        <f>LEFT(CA804,3)</f>
        <v/>
      </c>
      <c r="O804" s="216" t="n">
        <v>43451</v>
      </c>
      <c r="P804" s="118">
        <f>($D$5-O804)/365</f>
        <v/>
      </c>
      <c r="Q804" s="119">
        <f>Q804</f>
        <v/>
      </c>
      <c r="R804" s="52" t="n"/>
      <c r="S804" s="120" t="inlineStr">
        <is>
          <t>France</t>
        </is>
      </c>
      <c r="T804" s="120" t="inlineStr">
        <is>
          <t>EUR</t>
        </is>
      </c>
      <c r="U804" s="120" t="n">
        <v>110125</v>
      </c>
      <c r="V804" s="120" t="n">
        <v>18572.72727272727</v>
      </c>
      <c r="W804" s="120" t="n"/>
      <c r="X804" s="120">
        <f>W804+V804+U804</f>
        <v/>
      </c>
      <c r="Y804" s="121" t="n"/>
      <c r="Z804" s="121" t="n"/>
      <c r="AA804" s="122" t="n"/>
      <c r="AB804" s="122" t="n"/>
      <c r="AC804" s="122" t="n"/>
      <c r="AD804" s="123">
        <f>AC804+AB804+AA804</f>
        <v/>
      </c>
      <c r="AE804" s="124">
        <f>IFERROR(AD804/X804-1,"")</f>
        <v/>
      </c>
      <c r="AF804" s="217">
        <f>IF(LOWER(T804)="ILS",12,1)*X804/VLOOKUP($T804,CPC_USDConversion_xlTbl[[Currency2]:[Units/1 USD]],2,FALSE)</f>
        <v/>
      </c>
      <c r="AG804" s="217">
        <f>IF(LOWER(T804)="ILS",12,1)*AD804/VLOOKUP($T804,CPC_USDConversion_xlTbl[[Currency2]:[Units/1 USD]],2,FALSE)</f>
        <v/>
      </c>
      <c r="AH804" s="126">
        <f>AF804/VLOOKUP($S804,'CP$'!$B$5:$D$74,2,FALSE)</f>
        <v/>
      </c>
      <c r="AI804" s="126">
        <f>AG804/VLOOKUP($S804,'CP$'!$B$5:$D$74,2,FALSE)</f>
        <v/>
      </c>
      <c r="AJ804" s="52" t="n"/>
      <c r="AK804" s="127" t="inlineStr">
        <is>
          <t>Sales Variable</t>
        </is>
      </c>
      <c r="AL804" s="218" t="n"/>
      <c r="AM804" s="129" t="n"/>
      <c r="AN804" s="121" t="n"/>
      <c r="AO804" s="130" t="n"/>
      <c r="AP804" s="131">
        <f>IFERROR(AO804/AM804,"")</f>
        <v/>
      </c>
      <c r="AQ804" s="219">
        <f>AO804*CC804</f>
        <v/>
      </c>
      <c r="AR804" s="219" t="n"/>
      <c r="AS804" s="220">
        <f>AQ804-AR804</f>
        <v/>
      </c>
      <c r="AT804" s="217">
        <f>AS804/VLOOKUP($T804,'USD Converstion'!$C$7:$D$174,2,FALSE)</f>
        <v/>
      </c>
      <c r="AU804" s="52" t="n"/>
      <c r="AV804" s="221" t="n">
        <v>43957</v>
      </c>
      <c r="AW804" s="222" t="n">
        <v>19589.26213592233</v>
      </c>
      <c r="AX804" s="222" t="n"/>
      <c r="AY804" s="223" t="n"/>
      <c r="AZ804" s="52" t="n"/>
      <c r="BA804" s="137" t="n"/>
      <c r="BB804" s="138" t="inlineStr">
        <is>
          <t xml:space="preserve"> </t>
        </is>
      </c>
      <c r="BC804" s="52" t="n"/>
      <c r="BD804" s="219" t="n">
        <v>76000</v>
      </c>
      <c r="BE804" s="219" t="n">
        <v>19000</v>
      </c>
      <c r="BF804" s="219" t="n"/>
      <c r="BG804" s="120">
        <f>BF804+BE804+BD804</f>
        <v/>
      </c>
      <c r="BH804" s="217">
        <f>IF(LOWER(T804)="ILS",12,1)*BG804/VLOOKUP($T804,CPC_USDConversion_xlTbl[[Currency2]:[Units/1 USD]],2,FALSE)</f>
        <v/>
      </c>
      <c r="BI804" s="224">
        <f>BH804/VLOOKUP($S804,'CP$'!$B$5:$D$74,2,FALSE)</f>
        <v/>
      </c>
      <c r="BJ804" s="140" t="n">
        <v>90000</v>
      </c>
      <c r="BK804" s="140" t="n">
        <v>130000</v>
      </c>
      <c r="BL804" s="141">
        <f>IFERROR(U804/X804,"")</f>
        <v/>
      </c>
      <c r="BM804" s="141">
        <f>IFERROR(V804/X804,"")</f>
        <v/>
      </c>
      <c r="BN804" s="141">
        <f>IFERROR(W804/X804,"")</f>
        <v/>
      </c>
      <c r="BO804" s="141">
        <f>IFERROR(AA804/AD804,"")</f>
        <v/>
      </c>
      <c r="BP804" s="141">
        <f>IFERROR(AB804/AD804,"")</f>
        <v/>
      </c>
      <c r="BQ804" s="141">
        <f>IFERROR(AC804/AD804,"")</f>
        <v/>
      </c>
      <c r="BR804" s="119" t="n">
        <v>5</v>
      </c>
      <c r="BS804" s="119" t="n">
        <v>5</v>
      </c>
      <c r="BT804" s="119" t="n">
        <v>3</v>
      </c>
      <c r="BU804" s="119" t="n">
        <v>0</v>
      </c>
      <c r="BV804" s="119" t="n"/>
      <c r="BW804" s="119" t="n"/>
      <c r="BX804" s="119" t="n"/>
      <c r="BY804" s="119" t="n"/>
      <c r="BZ804" s="119" t="inlineStr">
        <is>
          <t>Employee</t>
        </is>
      </c>
      <c r="CA804" s="142" t="inlineStr">
        <is>
          <t>E41P</t>
        </is>
      </c>
      <c r="CB804" s="131" t="n">
        <v>1</v>
      </c>
      <c r="CC804" s="143">
        <f>IF(P804&gt;1,1,P804)*CB804</f>
        <v/>
      </c>
      <c r="CD804" s="143" t="n"/>
      <c r="CE804" s="222" t="n">
        <v>22627.08</v>
      </c>
      <c r="CF804" s="86" t="n"/>
      <c r="CG804" s="219" t="n">
        <v>98346.34146341465</v>
      </c>
      <c r="CH804" s="217">
        <f>IF(LOWER(T804)="ILS",12,1)*CG804/VLOOKUP($T804,CPC_USDConversion_xlTbl[[Currency2]:[Units/1 USD]],2,FALSE)</f>
        <v/>
      </c>
      <c r="CI804" s="225">
        <f>AF804</f>
        <v/>
      </c>
      <c r="CJ804" s="225">
        <f>IFERROR(CI804-CH804,"")</f>
        <v/>
      </c>
      <c r="CK804" s="140">
        <f>ROUND(AN804*CC804,-2)</f>
        <v/>
      </c>
      <c r="CL804" s="217">
        <f>CK804/VLOOKUP($T804,'USD Converstion'!$C$7:$D$174,2,FALSE)</f>
        <v/>
      </c>
      <c r="CM804" s="145">
        <f>IF(AD804&gt;X804,1,0)</f>
        <v/>
      </c>
      <c r="CN804" s="225">
        <f>IF(CM804&gt;0,AG804,0)</f>
        <v/>
      </c>
      <c r="CO804" s="225">
        <f>IF(CM804=0,0,AF804)</f>
        <v/>
      </c>
      <c r="CP804" s="146" t="n">
        <v>0</v>
      </c>
      <c r="CQ804" s="147" t="n">
        <v>0</v>
      </c>
      <c r="CR804" s="225">
        <f>AM804/VLOOKUP(T804,'USD Converstion'!$C$7:$D$174,2,FALSE)</f>
        <v/>
      </c>
      <c r="CS804" s="226">
        <f>AT804</f>
        <v/>
      </c>
      <c r="CT804" s="222" t="n">
        <v>0</v>
      </c>
      <c r="CU804" s="227" t="n">
        <v>0</v>
      </c>
      <c r="CV804" s="145">
        <f>IF(AX804&gt;0,1,0)</f>
        <v/>
      </c>
      <c r="CW804" s="145">
        <f>IF(AY804&gt;0,1,0)</f>
        <v/>
      </c>
      <c r="CX804" s="52" t="n">
        <v>0</v>
      </c>
      <c r="DM804">
        <f>IF(LOWER(T804)="ILS",12,1)*Y804/VLOOKUP($T804,CPC_USDConversion_xlTbl[[Currency2]:[Units/1 USD]],2,FALSE)</f>
        <v/>
      </c>
    </row>
    <row r="805">
      <c r="B805" s="113" t="n">
        <v>118095</v>
      </c>
      <c r="C805" s="113" t="n">
        <v>40385</v>
      </c>
      <c r="D805" s="113" t="n">
        <v>112023</v>
      </c>
      <c r="E805" s="114" t="inlineStr">
        <is>
          <t>Gary McCabe</t>
        </is>
      </c>
      <c r="F805" s="152" t="inlineStr">
        <is>
          <t>Security Engineer</t>
        </is>
      </c>
      <c r="G805" s="113" t="inlineStr">
        <is>
          <t>Security Engineering, UK &amp; I</t>
        </is>
      </c>
      <c r="H805" s="113" t="inlineStr">
        <is>
          <t>Ian Porteous</t>
        </is>
      </c>
      <c r="I805" s="113" t="inlineStr">
        <is>
          <t>Peter Sandkuijl</t>
        </is>
      </c>
      <c r="J805" s="114" t="inlineStr">
        <is>
          <t>Bruno Darmon</t>
        </is>
      </c>
      <c r="K805" s="114" t="inlineStr">
        <is>
          <t>Bruno Darmon</t>
        </is>
      </c>
      <c r="L805" s="113" t="inlineStr">
        <is>
          <t>EMEA Sales</t>
        </is>
      </c>
      <c r="M805" s="115" t="n">
        <v>1</v>
      </c>
      <c r="N805" s="151">
        <f>LEFT(CA805,3)</f>
        <v/>
      </c>
      <c r="O805" s="216" t="n">
        <v>43745</v>
      </c>
      <c r="P805" s="118">
        <f>($D$5-O805)/365</f>
        <v/>
      </c>
      <c r="Q805" s="119">
        <f>Q805</f>
        <v/>
      </c>
      <c r="R805" s="52" t="n"/>
      <c r="S805" s="120" t="inlineStr">
        <is>
          <t>Great Britain</t>
        </is>
      </c>
      <c r="T805" s="120" t="inlineStr">
        <is>
          <t>GBP</t>
        </is>
      </c>
      <c r="U805" s="120" t="n">
        <v>94500</v>
      </c>
      <c r="V805" s="120" t="n">
        <v>15754.54545454545</v>
      </c>
      <c r="W805" s="120" t="n"/>
      <c r="X805" s="120">
        <f>W805+V805+U805</f>
        <v/>
      </c>
      <c r="Y805" s="121" t="n"/>
      <c r="Z805" s="121" t="n"/>
      <c r="AA805" s="122" t="n">
        <v>997</v>
      </c>
      <c r="AB805" s="122" t="n">
        <v>0.3732217859709839</v>
      </c>
      <c r="AC805" s="122" t="n"/>
      <c r="AD805" s="123">
        <f>AC805+AB805+AA805</f>
        <v/>
      </c>
      <c r="AE805" s="124">
        <f>IFERROR(AD805/X805-1,"")</f>
        <v/>
      </c>
      <c r="AF805" s="217">
        <f>IF(LOWER(T805)="ILS",12,1)*X805/VLOOKUP($T805,CPC_USDConversion_xlTbl[[Currency2]:[Units/1 USD]],2,FALSE)</f>
        <v/>
      </c>
      <c r="AG805" s="217">
        <f>IF(LOWER(T805)="ILS",12,1)*AD805/VLOOKUP($T805,CPC_USDConversion_xlTbl[[Currency2]:[Units/1 USD]],2,FALSE)</f>
        <v/>
      </c>
      <c r="AH805" s="126">
        <f>AF805/VLOOKUP($S805,'CP$'!$B$5:$D$74,2,FALSE)</f>
        <v/>
      </c>
      <c r="AI805" s="126">
        <f>AG805/VLOOKUP($S805,'CP$'!$B$5:$D$74,2,FALSE)</f>
        <v/>
      </c>
      <c r="AJ805" s="52" t="n"/>
      <c r="AK805" s="127" t="inlineStr">
        <is>
          <t>Sales Variable</t>
        </is>
      </c>
      <c r="AL805" s="218" t="n"/>
      <c r="AM805" s="129" t="n"/>
      <c r="AN805" s="121" t="n"/>
      <c r="AO805" s="130" t="n"/>
      <c r="AP805" s="131">
        <f>IFERROR(AO805/AM805,"")</f>
        <v/>
      </c>
      <c r="AQ805" s="219">
        <f>AO805*CC805</f>
        <v/>
      </c>
      <c r="AR805" s="219" t="n"/>
      <c r="AS805" s="220">
        <f>AQ805-AR805</f>
        <v/>
      </c>
      <c r="AT805" s="217">
        <f>AS805/VLOOKUP($T805,'USD Converstion'!$C$7:$D$174,2,FALSE)</f>
        <v/>
      </c>
      <c r="AU805" s="52" t="n"/>
      <c r="AV805" s="221" t="n"/>
      <c r="AW805" s="222" t="n"/>
      <c r="AX805" s="222" t="n"/>
      <c r="AY805" s="223" t="n"/>
      <c r="AZ805" s="52" t="n"/>
      <c r="BA805" s="137" t="inlineStr">
        <is>
          <t>January, 2021 - Organization change from Team:James Asker - London &amp; National to Team:Mark Mitchell - Direct Touch (North &amp; Scotland)</t>
        </is>
      </c>
      <c r="BB805" s="138" t="inlineStr">
        <is>
          <t xml:space="preserve"> </t>
        </is>
      </c>
      <c r="BC805" s="52" t="n"/>
      <c r="BD805" s="219" t="n">
        <v>68000</v>
      </c>
      <c r="BE805" s="219" t="n">
        <v>17000</v>
      </c>
      <c r="BF805" s="219" t="n"/>
      <c r="BG805" s="120">
        <f>BF805+BE805+BD805</f>
        <v/>
      </c>
      <c r="BH805" s="217">
        <f>IF(LOWER(T805)="ILS",12,1)*BG805/VLOOKUP($T805,CPC_USDConversion_xlTbl[[Currency2]:[Units/1 USD]],2,FALSE)</f>
        <v/>
      </c>
      <c r="BI805" s="224">
        <f>BH805/VLOOKUP($S805,'CP$'!$B$5:$D$74,2,FALSE)</f>
        <v/>
      </c>
      <c r="BJ805" s="140" t="n">
        <v>80000</v>
      </c>
      <c r="BK805" s="140" t="n">
        <v>130000</v>
      </c>
      <c r="BL805" s="141">
        <f>IFERROR(U805/X805,"")</f>
        <v/>
      </c>
      <c r="BM805" s="141">
        <f>IFERROR(V805/X805,"")</f>
        <v/>
      </c>
      <c r="BN805" s="141">
        <f>IFERROR(W805/X805,"")</f>
        <v/>
      </c>
      <c r="BO805" s="141">
        <f>IFERROR(AA805/AD805,"")</f>
        <v/>
      </c>
      <c r="BP805" s="141">
        <f>IFERROR(AB805/AD805,"")</f>
        <v/>
      </c>
      <c r="BQ805" s="141">
        <f>IFERROR(AC805/AD805,"")</f>
        <v/>
      </c>
      <c r="BR805" s="119" t="n"/>
      <c r="BS805" s="119" t="n"/>
      <c r="BT805" s="119" t="n">
        <v>3</v>
      </c>
      <c r="BU805" s="119" t="n">
        <v>0</v>
      </c>
      <c r="BV805" s="119" t="n"/>
      <c r="BW805" s="119" t="n"/>
      <c r="BX805" s="119" t="n"/>
      <c r="BY805" s="119" t="n"/>
      <c r="BZ805" s="119" t="inlineStr">
        <is>
          <t>Employee</t>
        </is>
      </c>
      <c r="CA805" s="142" t="inlineStr">
        <is>
          <t>E41P</t>
        </is>
      </c>
      <c r="CB805" s="131" t="n">
        <v>1</v>
      </c>
      <c r="CC805" s="143">
        <f>IF(P805&gt;1,1,P805)*CB805</f>
        <v/>
      </c>
      <c r="CD805" s="143" t="n"/>
      <c r="CE805" s="222" t="n"/>
      <c r="CF805" s="86" t="n"/>
      <c r="CG805" s="219" t="n">
        <v>83126.82926829268</v>
      </c>
      <c r="CH805" s="217">
        <f>IF(LOWER(T805)="ILS",12,1)*CG805/VLOOKUP($T805,CPC_USDConversion_xlTbl[[Currency2]:[Units/1 USD]],2,FALSE)</f>
        <v/>
      </c>
      <c r="CI805" s="225">
        <f>AF805</f>
        <v/>
      </c>
      <c r="CJ805" s="225">
        <f>IFERROR(CI805-CH805,"")</f>
        <v/>
      </c>
      <c r="CK805" s="140">
        <f>ROUND(AN805*CC805,-2)</f>
        <v/>
      </c>
      <c r="CL805" s="217">
        <f>CK805/VLOOKUP($T805,'USD Converstion'!$C$7:$D$174,2,FALSE)</f>
        <v/>
      </c>
      <c r="CM805" s="145">
        <f>IF(AD805&gt;X805,1,0)</f>
        <v/>
      </c>
      <c r="CN805" s="225">
        <f>IF(CM805&gt;0,AG805,0)</f>
        <v/>
      </c>
      <c r="CO805" s="225">
        <f>IF(CM805=0,0,AF805)</f>
        <v/>
      </c>
      <c r="CP805" s="146" t="n">
        <v>0</v>
      </c>
      <c r="CQ805" s="147" t="n">
        <v>0</v>
      </c>
      <c r="CR805" s="225">
        <f>AM805/VLOOKUP(T805,'USD Converstion'!$C$7:$D$174,2,FALSE)</f>
        <v/>
      </c>
      <c r="CS805" s="226">
        <f>AT805</f>
        <v/>
      </c>
      <c r="CT805" s="222" t="n">
        <v>0</v>
      </c>
      <c r="CU805" s="227" t="n">
        <v>0</v>
      </c>
      <c r="CV805" s="145">
        <f>IF(AX805&gt;0,1,0)</f>
        <v/>
      </c>
      <c r="CW805" s="145">
        <f>IF(AY805&gt;0,1,0)</f>
        <v/>
      </c>
      <c r="CX805" s="52" t="n">
        <v>0</v>
      </c>
      <c r="DM805">
        <f>IF(LOWER(T805)="ILS",12,1)*Y805/VLOOKUP($T805,CPC_USDConversion_xlTbl[[Currency2]:[Units/1 USD]],2,FALSE)</f>
        <v/>
      </c>
    </row>
    <row r="806">
      <c r="B806" s="113" t="n">
        <v>110759</v>
      </c>
      <c r="C806" s="113" t="n">
        <v>41983</v>
      </c>
      <c r="D806" s="113" t="n">
        <v>116626</v>
      </c>
      <c r="E806" s="114" t="inlineStr">
        <is>
          <t>Geert De Ron</t>
        </is>
      </c>
      <c r="F806" s="152" t="inlineStr">
        <is>
          <t>Cloud Security Architect - Benelux</t>
        </is>
      </c>
      <c r="G806" s="113" t="inlineStr">
        <is>
          <t>Security Expert EMEA</t>
        </is>
      </c>
      <c r="H806" s="113" t="inlineStr">
        <is>
          <t>Derek Middlemiss</t>
        </is>
      </c>
      <c r="I806" s="113" t="inlineStr">
        <is>
          <t>Peter Sandkuijl</t>
        </is>
      </c>
      <c r="J806" s="114" t="inlineStr">
        <is>
          <t>Bruno Darmon</t>
        </is>
      </c>
      <c r="K806" s="114" t="inlineStr">
        <is>
          <t>Bruno Darmon</t>
        </is>
      </c>
      <c r="L806" s="113" t="inlineStr">
        <is>
          <t>EMEA Sales</t>
        </is>
      </c>
      <c r="M806" s="115" t="n">
        <v>1</v>
      </c>
      <c r="N806" s="151">
        <f>LEFT(CA806,3)</f>
        <v/>
      </c>
      <c r="O806" s="216" t="n">
        <v>43313</v>
      </c>
      <c r="P806" s="118">
        <f>($D$5-O806)/365</f>
        <v/>
      </c>
      <c r="Q806" s="119">
        <f>Q806</f>
        <v/>
      </c>
      <c r="R806" s="52" t="n"/>
      <c r="S806" s="120" t="inlineStr">
        <is>
          <t>Belgium</t>
        </is>
      </c>
      <c r="T806" s="120" t="inlineStr">
        <is>
          <t>EUR</t>
        </is>
      </c>
      <c r="U806" s="120" t="n">
        <v>114500</v>
      </c>
      <c r="V806" s="120" t="n">
        <v>19390.90909090909</v>
      </c>
      <c r="W806" s="120" t="n"/>
      <c r="X806" s="120">
        <f>W806+V806+U806</f>
        <v/>
      </c>
      <c r="Y806" s="121" t="n"/>
      <c r="Z806" s="121" t="n"/>
      <c r="AA806" s="122" t="n"/>
      <c r="AB806" s="122" t="n"/>
      <c r="AC806" s="122" t="n"/>
      <c r="AD806" s="123">
        <f>AC806+AB806+AA806</f>
        <v/>
      </c>
      <c r="AE806" s="124">
        <f>IFERROR(AD806/X806-1,"")</f>
        <v/>
      </c>
      <c r="AF806" s="217">
        <f>IF(LOWER(T806)="ILS",12,1)*X806/VLOOKUP($T806,CPC_USDConversion_xlTbl[[Currency2]:[Units/1 USD]],2,FALSE)</f>
        <v/>
      </c>
      <c r="AG806" s="217">
        <f>IF(LOWER(T806)="ILS",12,1)*AD806/VLOOKUP($T806,CPC_USDConversion_xlTbl[[Currency2]:[Units/1 USD]],2,FALSE)</f>
        <v/>
      </c>
      <c r="AH806" s="126">
        <f>AF806/VLOOKUP($S806,'CP$'!$B$5:$D$74,2,FALSE)</f>
        <v/>
      </c>
      <c r="AI806" s="126">
        <f>AG806/VLOOKUP($S806,'CP$'!$B$5:$D$74,2,FALSE)</f>
        <v/>
      </c>
      <c r="AJ806" s="52" t="n"/>
      <c r="AK806" s="127" t="inlineStr">
        <is>
          <t>Sales Variable</t>
        </is>
      </c>
      <c r="AL806" s="218" t="n"/>
      <c r="AM806" s="129" t="n"/>
      <c r="AN806" s="121" t="n"/>
      <c r="AO806" s="130" t="n"/>
      <c r="AP806" s="131">
        <f>IFERROR(AO806/AM806,"")</f>
        <v/>
      </c>
      <c r="AQ806" s="219">
        <f>AO806*CC806</f>
        <v/>
      </c>
      <c r="AR806" s="219" t="n"/>
      <c r="AS806" s="220">
        <f>AQ806-AR806</f>
        <v/>
      </c>
      <c r="AT806" s="217">
        <f>AS806/VLOOKUP($T806,'USD Converstion'!$C$7:$D$174,2,FALSE)</f>
        <v/>
      </c>
      <c r="AU806" s="52" t="n"/>
      <c r="AV806" s="221" t="n">
        <v>43957</v>
      </c>
      <c r="AW806" s="222" t="n">
        <v>14665.76699029126</v>
      </c>
      <c r="AX806" s="222" t="n"/>
      <c r="AY806" s="223" t="n"/>
      <c r="AZ806" s="52" t="n"/>
      <c r="BA806" s="137" t="n"/>
      <c r="BB806" s="138" t="inlineStr">
        <is>
          <t xml:space="preserve"> </t>
        </is>
      </c>
      <c r="BC806" s="52" t="n"/>
      <c r="BD806" s="219" t="n">
        <v>80880</v>
      </c>
      <c r="BE806" s="219" t="n">
        <v>20000</v>
      </c>
      <c r="BF806" s="219" t="n"/>
      <c r="BG806" s="120">
        <f>BF806+BE806+BD806</f>
        <v/>
      </c>
      <c r="BH806" s="217">
        <f>IF(LOWER(T806)="ILS",12,1)*BG806/VLOOKUP($T806,CPC_USDConversion_xlTbl[[Currency2]:[Units/1 USD]],2,FALSE)</f>
        <v/>
      </c>
      <c r="BI806" s="224">
        <f>BH806/VLOOKUP($S806,'CP$'!$B$5:$D$74,2,FALSE)</f>
        <v/>
      </c>
      <c r="BJ806" s="140" t="n">
        <v>75000</v>
      </c>
      <c r="BK806" s="140" t="n">
        <v>110000</v>
      </c>
      <c r="BL806" s="141">
        <f>IFERROR(U806/X806,"")</f>
        <v/>
      </c>
      <c r="BM806" s="141">
        <f>IFERROR(V806/X806,"")</f>
        <v/>
      </c>
      <c r="BN806" s="141">
        <f>IFERROR(W806/X806,"")</f>
        <v/>
      </c>
      <c r="BO806" s="141">
        <f>IFERROR(AA806/AD806,"")</f>
        <v/>
      </c>
      <c r="BP806" s="141">
        <f>IFERROR(AB806/AD806,"")</f>
        <v/>
      </c>
      <c r="BQ806" s="141">
        <f>IFERROR(AC806/AD806,"")</f>
        <v/>
      </c>
      <c r="BR806" s="119" t="n">
        <v>3</v>
      </c>
      <c r="BS806" s="119" t="n">
        <v>5</v>
      </c>
      <c r="BT806" s="119" t="n">
        <v>3</v>
      </c>
      <c r="BU806" s="119" t="n">
        <v>0</v>
      </c>
      <c r="BV806" s="119" t="n"/>
      <c r="BW806" s="119" t="n"/>
      <c r="BX806" s="119" t="n"/>
      <c r="BY806" s="119" t="n"/>
      <c r="BZ806" s="119" t="inlineStr">
        <is>
          <t>Employee</t>
        </is>
      </c>
      <c r="CA806" s="142" t="inlineStr">
        <is>
          <t>E51P</t>
        </is>
      </c>
      <c r="CB806" s="131" t="n">
        <v>1</v>
      </c>
      <c r="CC806" s="143">
        <f>IF(P806&gt;1,1,P806)*CB806</f>
        <v/>
      </c>
      <c r="CD806" s="143" t="n"/>
      <c r="CE806" s="222" t="n">
        <v>32204.68</v>
      </c>
      <c r="CF806" s="86" t="n"/>
      <c r="CG806" s="219" t="n">
        <v>102639.0243902439</v>
      </c>
      <c r="CH806" s="217">
        <f>IF(LOWER(T806)="ILS",12,1)*CG806/VLOOKUP($T806,CPC_USDConversion_xlTbl[[Currency2]:[Units/1 USD]],2,FALSE)</f>
        <v/>
      </c>
      <c r="CI806" s="225">
        <f>AF806</f>
        <v/>
      </c>
      <c r="CJ806" s="225">
        <f>IFERROR(CI806-CH806,"")</f>
        <v/>
      </c>
      <c r="CK806" s="140">
        <f>ROUND(AN806*CC806,-2)</f>
        <v/>
      </c>
      <c r="CL806" s="217">
        <f>CK806/VLOOKUP($T806,'USD Converstion'!$C$7:$D$174,2,FALSE)</f>
        <v/>
      </c>
      <c r="CM806" s="145">
        <f>IF(AD806&gt;X806,1,0)</f>
        <v/>
      </c>
      <c r="CN806" s="225">
        <f>IF(CM806&gt;0,AG806,0)</f>
        <v/>
      </c>
      <c r="CO806" s="225">
        <f>IF(CM806=0,0,AF806)</f>
        <v/>
      </c>
      <c r="CP806" s="146" t="n">
        <v>0</v>
      </c>
      <c r="CQ806" s="147" t="n">
        <v>0</v>
      </c>
      <c r="CR806" s="225">
        <f>AM806/VLOOKUP(T806,'USD Converstion'!$C$7:$D$174,2,FALSE)</f>
        <v/>
      </c>
      <c r="CS806" s="226">
        <f>AT806</f>
        <v/>
      </c>
      <c r="CT806" s="222" t="n">
        <v>0</v>
      </c>
      <c r="CU806" s="227" t="n">
        <v>0</v>
      </c>
      <c r="CV806" s="145">
        <f>IF(AX806&gt;0,1,0)</f>
        <v/>
      </c>
      <c r="CW806" s="145">
        <f>IF(AY806&gt;0,1,0)</f>
        <v/>
      </c>
      <c r="CX806" s="52" t="n">
        <v>0</v>
      </c>
      <c r="DM806">
        <f>IF(LOWER(T806)="ILS",12,1)*Y806/VLOOKUP($T806,CPC_USDConversion_xlTbl[[Currency2]:[Units/1 USD]],2,FALSE)</f>
        <v/>
      </c>
    </row>
    <row r="807">
      <c r="B807" s="113" t="n">
        <v>123445</v>
      </c>
      <c r="C807" s="113" t="n">
        <v>33057</v>
      </c>
      <c r="D807" s="113" t="n">
        <v>45318</v>
      </c>
      <c r="E807" s="114" t="inlineStr">
        <is>
          <t>George Andrianesis</t>
        </is>
      </c>
      <c r="F807" s="152" t="inlineStr">
        <is>
          <t>Security Engineer</t>
        </is>
      </c>
      <c r="G807" s="113" t="inlineStr">
        <is>
          <t>Security Engineering , Eastern Europe</t>
        </is>
      </c>
      <c r="H807" s="113" t="inlineStr">
        <is>
          <t>Peter Kovalcik</t>
        </is>
      </c>
      <c r="I807" s="113" t="inlineStr">
        <is>
          <t>Peter Sandkuijl</t>
        </is>
      </c>
      <c r="J807" s="114" t="inlineStr">
        <is>
          <t>Bruno Darmon</t>
        </is>
      </c>
      <c r="K807" s="114" t="inlineStr">
        <is>
          <t>Bruno Darmon</t>
        </is>
      </c>
      <c r="L807" s="113" t="inlineStr">
        <is>
          <t>EMEA Sales</t>
        </is>
      </c>
      <c r="M807" s="115" t="n">
        <v>1</v>
      </c>
      <c r="N807" s="151">
        <f>LEFT(CA807,3)</f>
        <v/>
      </c>
      <c r="O807" s="216" t="n">
        <v>44081</v>
      </c>
      <c r="P807" s="118">
        <f>($D$5-O807)/365</f>
        <v/>
      </c>
      <c r="Q807" s="119">
        <f>Q807</f>
        <v/>
      </c>
      <c r="R807" s="52" t="n"/>
      <c r="S807" s="120" t="inlineStr">
        <is>
          <t>Greece</t>
        </is>
      </c>
      <c r="T807" s="120" t="inlineStr">
        <is>
          <t>EUR</t>
        </is>
      </c>
      <c r="U807" s="120" t="n">
        <v>59500</v>
      </c>
      <c r="V807" s="120" t="n">
        <v>9390.90909090909</v>
      </c>
      <c r="W807" s="120" t="n"/>
      <c r="X807" s="120">
        <f>W807+V807+U807</f>
        <v/>
      </c>
      <c r="Y807" s="121" t="n"/>
      <c r="Z807" s="121" t="n"/>
      <c r="AA807" s="122" t="n"/>
      <c r="AB807" s="122" t="n"/>
      <c r="AC807" s="122" t="n"/>
      <c r="AD807" s="123">
        <f>AC807+AB807+AA807</f>
        <v/>
      </c>
      <c r="AE807" s="124">
        <f>IFERROR(AD807/X807-1,"")</f>
        <v/>
      </c>
      <c r="AF807" s="217">
        <f>IF(LOWER(T807)="ILS",12,1)*X807/VLOOKUP($T807,CPC_USDConversion_xlTbl[[Currency2]:[Units/1 USD]],2,FALSE)</f>
        <v/>
      </c>
      <c r="AG807" s="217">
        <f>IF(LOWER(T807)="ILS",12,1)*AD807/VLOOKUP($T807,CPC_USDConversion_xlTbl[[Currency2]:[Units/1 USD]],2,FALSE)</f>
        <v/>
      </c>
      <c r="AH807" s="126">
        <f>AF807/VLOOKUP($S807,'CP$'!$B$5:$D$74,2,FALSE)</f>
        <v/>
      </c>
      <c r="AI807" s="126">
        <f>AG807/VLOOKUP($S807,'CP$'!$B$5:$D$74,2,FALSE)</f>
        <v/>
      </c>
      <c r="AJ807" s="52" t="n"/>
      <c r="AK807" s="127" t="inlineStr">
        <is>
          <t>Sales Variable</t>
        </is>
      </c>
      <c r="AL807" s="218" t="n"/>
      <c r="AM807" s="129" t="n"/>
      <c r="AN807" s="121" t="n"/>
      <c r="AO807" s="130" t="n"/>
      <c r="AP807" s="131">
        <f>IFERROR(AO807/AM807,"")</f>
        <v/>
      </c>
      <c r="AQ807" s="219">
        <f>AO807*CC807</f>
        <v/>
      </c>
      <c r="AR807" s="219" t="n"/>
      <c r="AS807" s="220">
        <f>AQ807-AR807</f>
        <v/>
      </c>
      <c r="AT807" s="217">
        <f>AS807/VLOOKUP($T807,'USD Converstion'!$C$7:$D$174,2,FALSE)</f>
        <v/>
      </c>
      <c r="AU807" s="52" t="n"/>
      <c r="AV807" s="221" t="n"/>
      <c r="AW807" s="222" t="n"/>
      <c r="AX807" s="222" t="n"/>
      <c r="AY807" s="223" t="n"/>
      <c r="AZ807" s="52" t="n"/>
      <c r="BA807" s="137" t="n"/>
      <c r="BB807" s="138" t="inlineStr">
        <is>
          <t xml:space="preserve"> </t>
        </is>
      </c>
      <c r="BC807" s="52" t="n"/>
      <c r="BD807" s="219" t="n"/>
      <c r="BE807" s="219" t="n"/>
      <c r="BF807" s="219" t="n"/>
      <c r="BG807" s="120">
        <f>BF807+BE807+BD807</f>
        <v/>
      </c>
      <c r="BH807" s="217">
        <f>IF(LOWER(T807)="ILS",12,1)*BG807/VLOOKUP($T807,CPC_USDConversion_xlTbl[[Currency2]:[Units/1 USD]],2,FALSE)</f>
        <v/>
      </c>
      <c r="BI807" s="224">
        <f>BH807/VLOOKUP($S807,'CP$'!$B$5:$D$74,2,FALSE)</f>
        <v/>
      </c>
      <c r="BJ807" s="140" t="n">
        <v>40000</v>
      </c>
      <c r="BK807" s="140" t="n">
        <v>60000</v>
      </c>
      <c r="BL807" s="141">
        <f>IFERROR(U807/X807,"")</f>
        <v/>
      </c>
      <c r="BM807" s="141">
        <f>IFERROR(V807/X807,"")</f>
        <v/>
      </c>
      <c r="BN807" s="141">
        <f>IFERROR(W807/X807,"")</f>
        <v/>
      </c>
      <c r="BO807" s="141">
        <f>IFERROR(AA807/AD807,"")</f>
        <v/>
      </c>
      <c r="BP807" s="141">
        <f>IFERROR(AB807/AD807,"")</f>
        <v/>
      </c>
      <c r="BQ807" s="141">
        <f>IFERROR(AC807/AD807,"")</f>
        <v/>
      </c>
      <c r="BR807" s="119" t="n"/>
      <c r="BS807" s="119" t="n"/>
      <c r="BT807" s="119" t="n"/>
      <c r="BU807" s="119" t="n">
        <v>0</v>
      </c>
      <c r="BV807" s="119" t="n"/>
      <c r="BW807" s="119" t="n"/>
      <c r="BX807" s="119" t="n"/>
      <c r="BY807" s="119" t="n"/>
      <c r="BZ807" s="119" t="inlineStr">
        <is>
          <t>Employee</t>
        </is>
      </c>
      <c r="CA807" s="142" t="inlineStr">
        <is>
          <t>E51P</t>
        </is>
      </c>
      <c r="CB807" s="131" t="n">
        <v>1</v>
      </c>
      <c r="CC807" s="143">
        <f>IF(P807&gt;1,1,P807)*CB807</f>
        <v/>
      </c>
      <c r="CD807" s="143" t="n"/>
      <c r="CE807" s="222" t="n"/>
      <c r="CF807" s="86" t="n"/>
      <c r="CG807" s="219" t="n">
        <v>48980.48780487805</v>
      </c>
      <c r="CH807" s="217">
        <f>IF(LOWER(T807)="ILS",12,1)*CG807/VLOOKUP($T807,CPC_USDConversion_xlTbl[[Currency2]:[Units/1 USD]],2,FALSE)</f>
        <v/>
      </c>
      <c r="CI807" s="225">
        <f>AF807</f>
        <v/>
      </c>
      <c r="CJ807" s="225">
        <f>IFERROR(CI807-CH807,"")</f>
        <v/>
      </c>
      <c r="CK807" s="140">
        <f>ROUND(AN807*CC807,-2)</f>
        <v/>
      </c>
      <c r="CL807" s="217">
        <f>CK807/VLOOKUP($T807,'USD Converstion'!$C$7:$D$174,2,FALSE)</f>
        <v/>
      </c>
      <c r="CM807" s="145">
        <f>IF(AD807&gt;X807,1,0)</f>
        <v/>
      </c>
      <c r="CN807" s="225">
        <f>IF(CM807&gt;0,AG807,0)</f>
        <v/>
      </c>
      <c r="CO807" s="225">
        <f>IF(CM807=0,0,AF807)</f>
        <v/>
      </c>
      <c r="CP807" s="146" t="n">
        <v>0</v>
      </c>
      <c r="CQ807" s="147" t="n">
        <v>0</v>
      </c>
      <c r="CR807" s="225">
        <f>AM807/VLOOKUP(T807,'USD Converstion'!$C$7:$D$174,2,FALSE)</f>
        <v/>
      </c>
      <c r="CS807" s="226">
        <f>AT807</f>
        <v/>
      </c>
      <c r="CT807" s="222" t="n">
        <v>0</v>
      </c>
      <c r="CU807" s="227" t="n">
        <v>0</v>
      </c>
      <c r="CV807" s="145">
        <f>IF(AX807&gt;0,1,0)</f>
        <v/>
      </c>
      <c r="CW807" s="145">
        <f>IF(AY807&gt;0,1,0)</f>
        <v/>
      </c>
      <c r="CX807" s="52" t="n">
        <v>0</v>
      </c>
      <c r="DM807">
        <f>IF(LOWER(T807)="ILS",12,1)*Y807/VLOOKUP($T807,CPC_USDConversion_xlTbl[[Currency2]:[Units/1 USD]],2,FALSE)</f>
        <v/>
      </c>
    </row>
    <row r="808">
      <c r="B808" s="113" t="n">
        <v>122418</v>
      </c>
      <c r="C808" s="113" t="n">
        <v>73248</v>
      </c>
      <c r="D808" s="113" t="n">
        <v>38727</v>
      </c>
      <c r="E808" s="114" t="inlineStr">
        <is>
          <t>Giovanni Carnovale</t>
        </is>
      </c>
      <c r="F808" s="152" t="inlineStr">
        <is>
          <t>Beyond the Perimeter Security Expert</t>
        </is>
      </c>
      <c r="G808" s="113" t="inlineStr">
        <is>
          <t>Beyond the Perimeter Security Experts EMEA</t>
        </is>
      </c>
      <c r="H808" s="113" t="inlineStr">
        <is>
          <t>Christian Sandberg</t>
        </is>
      </c>
      <c r="I808" s="113" t="inlineStr">
        <is>
          <t>Peter Sandkuijl</t>
        </is>
      </c>
      <c r="J808" s="114" t="inlineStr">
        <is>
          <t>Bruno Darmon</t>
        </is>
      </c>
      <c r="K808" s="114" t="inlineStr">
        <is>
          <t>Bruno Darmon</t>
        </is>
      </c>
      <c r="L808" s="113" t="inlineStr">
        <is>
          <t>EMEA Sales</t>
        </is>
      </c>
      <c r="M808" s="115" t="n">
        <v>1</v>
      </c>
      <c r="N808" s="151">
        <f>LEFT(CA808,3)</f>
        <v/>
      </c>
      <c r="O808" s="216" t="n">
        <v>44013</v>
      </c>
      <c r="P808" s="118">
        <f>($D$5-O808)/365</f>
        <v/>
      </c>
      <c r="Q808" s="119">
        <f>Q808</f>
        <v/>
      </c>
      <c r="R808" s="52" t="n"/>
      <c r="S808" s="120" t="inlineStr">
        <is>
          <t>Switzerland</t>
        </is>
      </c>
      <c r="T808" s="120" t="inlineStr">
        <is>
          <t>CHF</t>
        </is>
      </c>
      <c r="U808" s="120" t="n">
        <v>174500</v>
      </c>
      <c r="V808" s="120" t="n">
        <v>30300</v>
      </c>
      <c r="W808" s="120" t="n"/>
      <c r="X808" s="120">
        <f>W808+V808+U808</f>
        <v/>
      </c>
      <c r="Y808" s="121" t="n"/>
      <c r="Z808" s="121" t="n"/>
      <c r="AA808" s="122" t="n"/>
      <c r="AB808" s="122" t="n"/>
      <c r="AC808" s="122" t="n"/>
      <c r="AD808" s="123">
        <f>AC808+AB808+AA808</f>
        <v/>
      </c>
      <c r="AE808" s="124">
        <f>IFERROR(AD808/X808-1,"")</f>
        <v/>
      </c>
      <c r="AF808" s="217">
        <f>IF(LOWER(T808)="ILS",12,1)*X808/VLOOKUP($T808,CPC_USDConversion_xlTbl[[Currency2]:[Units/1 USD]],2,FALSE)</f>
        <v/>
      </c>
      <c r="AG808" s="217">
        <f>IF(LOWER(T808)="ILS",12,1)*AD808/VLOOKUP($T808,CPC_USDConversion_xlTbl[[Currency2]:[Units/1 USD]],2,FALSE)</f>
        <v/>
      </c>
      <c r="AH808" s="126">
        <f>AF808/VLOOKUP($S808,'CP$'!$B$5:$D$74,2,FALSE)</f>
        <v/>
      </c>
      <c r="AI808" s="126">
        <f>AG808/VLOOKUP($S808,'CP$'!$B$5:$D$74,2,FALSE)</f>
        <v/>
      </c>
      <c r="AJ808" s="52" t="n"/>
      <c r="AK808" s="127" t="inlineStr">
        <is>
          <t>Sales Variable</t>
        </is>
      </c>
      <c r="AL808" s="218" t="n"/>
      <c r="AM808" s="129" t="n"/>
      <c r="AN808" s="121" t="n"/>
      <c r="AO808" s="130" t="n"/>
      <c r="AP808" s="131">
        <f>IFERROR(AO808/AM808,"")</f>
        <v/>
      </c>
      <c r="AQ808" s="219">
        <f>AO808*CC808</f>
        <v/>
      </c>
      <c r="AR808" s="219" t="n"/>
      <c r="AS808" s="220">
        <f>AQ808-AR808</f>
        <v/>
      </c>
      <c r="AT808" s="217">
        <f>AS808/VLOOKUP($T808,'USD Converstion'!$C$7:$D$174,2,FALSE)</f>
        <v/>
      </c>
      <c r="AU808" s="52" t="n"/>
      <c r="AV808" s="221" t="n"/>
      <c r="AW808" s="222" t="n"/>
      <c r="AX808" s="222" t="n"/>
      <c r="AY808" s="223" t="n"/>
      <c r="AZ808" s="52" t="n"/>
      <c r="BA808" s="137" t="n"/>
      <c r="BB808" s="138" t="inlineStr">
        <is>
          <t xml:space="preserve"> </t>
        </is>
      </c>
      <c r="BC808" s="52" t="n"/>
      <c r="BD808" s="219" t="n"/>
      <c r="BE808" s="219" t="n"/>
      <c r="BF808" s="219" t="n"/>
      <c r="BG808" s="120">
        <f>BF808+BE808+BD808</f>
        <v/>
      </c>
      <c r="BH808" s="217">
        <f>IF(LOWER(T808)="ILS",12,1)*BG808/VLOOKUP($T808,CPC_USDConversion_xlTbl[[Currency2]:[Units/1 USD]],2,FALSE)</f>
        <v/>
      </c>
      <c r="BI808" s="224">
        <f>BH808/VLOOKUP($S808,'CP$'!$B$5:$D$74,2,FALSE)</f>
        <v/>
      </c>
      <c r="BJ808" s="140" t="n">
        <v>150000</v>
      </c>
      <c r="BK808" s="140" t="n">
        <v>215000</v>
      </c>
      <c r="BL808" s="141">
        <f>IFERROR(U808/X808,"")</f>
        <v/>
      </c>
      <c r="BM808" s="141">
        <f>IFERROR(V808/X808,"")</f>
        <v/>
      </c>
      <c r="BN808" s="141">
        <f>IFERROR(W808/X808,"")</f>
        <v/>
      </c>
      <c r="BO808" s="141">
        <f>IFERROR(AA808/AD808,"")</f>
        <v/>
      </c>
      <c r="BP808" s="141">
        <f>IFERROR(AB808/AD808,"")</f>
        <v/>
      </c>
      <c r="BQ808" s="141">
        <f>IFERROR(AC808/AD808,"")</f>
        <v/>
      </c>
      <c r="BR808" s="119" t="n"/>
      <c r="BS808" s="119" t="n"/>
      <c r="BT808" s="119" t="n"/>
      <c r="BU808" s="119" t="n">
        <v>0</v>
      </c>
      <c r="BV808" s="119" t="n"/>
      <c r="BW808" s="119" t="n"/>
      <c r="BX808" s="119" t="n"/>
      <c r="BY808" s="119" t="n"/>
      <c r="BZ808" s="119" t="inlineStr">
        <is>
          <t>Employee</t>
        </is>
      </c>
      <c r="CA808" s="142" t="inlineStr">
        <is>
          <t>E41P</t>
        </is>
      </c>
      <c r="CB808" s="131" t="n">
        <v>1</v>
      </c>
      <c r="CC808" s="143">
        <f>IF(P808&gt;1,1,P808)*CB808</f>
        <v/>
      </c>
      <c r="CD808" s="143" t="n"/>
      <c r="CE808" s="222" t="n"/>
      <c r="CF808" s="86" t="n"/>
      <c r="CG808" s="219" t="n">
        <v>161175.6097560976</v>
      </c>
      <c r="CH808" s="217">
        <f>IF(LOWER(T808)="ILS",12,1)*CG808/VLOOKUP($T808,CPC_USDConversion_xlTbl[[Currency2]:[Units/1 USD]],2,FALSE)</f>
        <v/>
      </c>
      <c r="CI808" s="225">
        <f>AF808</f>
        <v/>
      </c>
      <c r="CJ808" s="225">
        <f>IFERROR(CI808-CH808,"")</f>
        <v/>
      </c>
      <c r="CK808" s="140">
        <f>ROUND(AN808*CC808,-2)</f>
        <v/>
      </c>
      <c r="CL808" s="217">
        <f>CK808/VLOOKUP($T808,'USD Converstion'!$C$7:$D$174,2,FALSE)</f>
        <v/>
      </c>
      <c r="CM808" s="145">
        <f>IF(AD808&gt;X808,1,0)</f>
        <v/>
      </c>
      <c r="CN808" s="225">
        <f>IF(CM808&gt;0,AG808,0)</f>
        <v/>
      </c>
      <c r="CO808" s="225">
        <f>IF(CM808=0,0,AF808)</f>
        <v/>
      </c>
      <c r="CP808" s="146" t="n">
        <v>0</v>
      </c>
      <c r="CQ808" s="147" t="n">
        <v>0</v>
      </c>
      <c r="CR808" s="225">
        <f>AM808/VLOOKUP(T808,'USD Converstion'!$C$7:$D$174,2,FALSE)</f>
        <v/>
      </c>
      <c r="CS808" s="226">
        <f>AT808</f>
        <v/>
      </c>
      <c r="CT808" s="222" t="n">
        <v>0</v>
      </c>
      <c r="CU808" s="227" t="n">
        <v>0</v>
      </c>
      <c r="CV808" s="145">
        <f>IF(AX808&gt;0,1,0)</f>
        <v/>
      </c>
      <c r="CW808" s="145">
        <f>IF(AY808&gt;0,1,0)</f>
        <v/>
      </c>
      <c r="CX808" s="52" t="n">
        <v>0</v>
      </c>
      <c r="DM808">
        <f>IF(LOWER(T808)="ILS",12,1)*Y808/VLOOKUP($T808,CPC_USDConversion_xlTbl[[Currency2]:[Units/1 USD]],2,FALSE)</f>
        <v/>
      </c>
    </row>
    <row r="809">
      <c r="B809" s="113" t="n">
        <v>136408</v>
      </c>
      <c r="C809" s="113" t="n">
        <v>58620</v>
      </c>
      <c r="D809" s="113" t="n">
        <v>37452</v>
      </c>
      <c r="E809" s="114" t="inlineStr">
        <is>
          <t>Hampus Hedvall</t>
        </is>
      </c>
      <c r="F809" s="152" t="inlineStr">
        <is>
          <t>Security Engineer</t>
        </is>
      </c>
      <c r="G809" s="113" t="inlineStr">
        <is>
          <t>Security Engineering, Nordics</t>
        </is>
      </c>
      <c r="H809" s="113" t="inlineStr">
        <is>
          <t>Jan Johannsen</t>
        </is>
      </c>
      <c r="I809" s="113" t="inlineStr">
        <is>
          <t>Peter Sandkuijl</t>
        </is>
      </c>
      <c r="J809" s="114" t="inlineStr">
        <is>
          <t>Bruno Darmon</t>
        </is>
      </c>
      <c r="K809" s="114" t="inlineStr">
        <is>
          <t>Bruno Darmon</t>
        </is>
      </c>
      <c r="L809" s="113" t="inlineStr">
        <is>
          <t>EMEA Sales</t>
        </is>
      </c>
      <c r="M809" s="115" t="n">
        <v>1</v>
      </c>
      <c r="N809" s="151">
        <f>LEFT(CA809,3)</f>
        <v/>
      </c>
      <c r="O809" s="216" t="n">
        <v>44074</v>
      </c>
      <c r="P809" s="118">
        <f>($D$5-O809)/365</f>
        <v/>
      </c>
      <c r="Q809" s="119">
        <f>Q809</f>
        <v/>
      </c>
      <c r="R809" s="52" t="n"/>
      <c r="S809" s="120" t="inlineStr">
        <is>
          <t>Sweden</t>
        </is>
      </c>
      <c r="T809" s="120" t="inlineStr">
        <is>
          <t>SEK</t>
        </is>
      </c>
      <c r="U809" s="120" t="n">
        <v>1009500</v>
      </c>
      <c r="V809" s="120" t="n">
        <v>182118.1818181818</v>
      </c>
      <c r="W809" s="120" t="n"/>
      <c r="X809" s="120">
        <f>W809+V809+U809</f>
        <v/>
      </c>
      <c r="Y809" s="121" t="n"/>
      <c r="Z809" s="121" t="n"/>
      <c r="AA809" s="122" t="n"/>
      <c r="AB809" s="122" t="n"/>
      <c r="AC809" s="122" t="n"/>
      <c r="AD809" s="123">
        <f>AC809+AB809+AA809</f>
        <v/>
      </c>
      <c r="AE809" s="124">
        <f>IFERROR(AD809/X809-1,"")</f>
        <v/>
      </c>
      <c r="AF809" s="217">
        <f>IF(LOWER(T809)="ILS",12,1)*X809/VLOOKUP($T809,CPC_USDConversion_xlTbl[[Currency2]:[Units/1 USD]],2,FALSE)</f>
        <v/>
      </c>
      <c r="AG809" s="217">
        <f>IF(LOWER(T809)="ILS",12,1)*AD809/VLOOKUP($T809,CPC_USDConversion_xlTbl[[Currency2]:[Units/1 USD]],2,FALSE)</f>
        <v/>
      </c>
      <c r="AH809" s="126">
        <f>AF809/VLOOKUP($S809,'CP$'!$B$5:$D$74,2,FALSE)</f>
        <v/>
      </c>
      <c r="AI809" s="126">
        <f>AG809/VLOOKUP($S809,'CP$'!$B$5:$D$74,2,FALSE)</f>
        <v/>
      </c>
      <c r="AJ809" s="52" t="n"/>
      <c r="AK809" s="127" t="inlineStr">
        <is>
          <t>Sales Variable</t>
        </is>
      </c>
      <c r="AL809" s="218" t="n"/>
      <c r="AM809" s="129" t="n"/>
      <c r="AN809" s="121" t="n"/>
      <c r="AO809" s="130" t="n"/>
      <c r="AP809" s="131">
        <f>IFERROR(AO809/AM809,"")</f>
        <v/>
      </c>
      <c r="AQ809" s="219">
        <f>AO809*CC809</f>
        <v/>
      </c>
      <c r="AR809" s="219" t="n"/>
      <c r="AS809" s="220">
        <f>AQ809-AR809</f>
        <v/>
      </c>
      <c r="AT809" s="217">
        <f>AS809/VLOOKUP($T809,'USD Converstion'!$C$7:$D$174,2,FALSE)</f>
        <v/>
      </c>
      <c r="AU809" s="52" t="n"/>
      <c r="AV809" s="221" t="n"/>
      <c r="AW809" s="222" t="n"/>
      <c r="AX809" s="222" t="n"/>
      <c r="AY809" s="223" t="n"/>
      <c r="AZ809" s="52" t="n"/>
      <c r="BA809" s="137" t="n"/>
      <c r="BB809" s="138" t="inlineStr">
        <is>
          <t xml:space="preserve"> </t>
        </is>
      </c>
      <c r="BC809" s="52" t="n"/>
      <c r="BD809" s="219" t="n"/>
      <c r="BE809" s="219" t="n"/>
      <c r="BF809" s="219" t="n"/>
      <c r="BG809" s="120">
        <f>BF809+BE809+BD809</f>
        <v/>
      </c>
      <c r="BH809" s="217">
        <f>IF(LOWER(T809)="ILS",12,1)*BG809/VLOOKUP($T809,CPC_USDConversion_xlTbl[[Currency2]:[Units/1 USD]],2,FALSE)</f>
        <v/>
      </c>
      <c r="BI809" s="224">
        <f>BH809/VLOOKUP($S809,'CP$'!$B$5:$D$74,2,FALSE)</f>
        <v/>
      </c>
      <c r="BJ809" s="140" t="n">
        <v>600000</v>
      </c>
      <c r="BK809" s="140" t="n">
        <v>1000000</v>
      </c>
      <c r="BL809" s="141">
        <f>IFERROR(U809/X809,"")</f>
        <v/>
      </c>
      <c r="BM809" s="141">
        <f>IFERROR(V809/X809,"")</f>
        <v/>
      </c>
      <c r="BN809" s="141">
        <f>IFERROR(W809/X809,"")</f>
        <v/>
      </c>
      <c r="BO809" s="141">
        <f>IFERROR(AA809/AD809,"")</f>
        <v/>
      </c>
      <c r="BP809" s="141">
        <f>IFERROR(AB809/AD809,"")</f>
        <v/>
      </c>
      <c r="BQ809" s="141">
        <f>IFERROR(AC809/AD809,"")</f>
        <v/>
      </c>
      <c r="BR809" s="119" t="n"/>
      <c r="BS809" s="119" t="n"/>
      <c r="BT809" s="119" t="n"/>
      <c r="BU809" s="119" t="n">
        <v>0</v>
      </c>
      <c r="BV809" s="119" t="n"/>
      <c r="BW809" s="119" t="n"/>
      <c r="BX809" s="119" t="n"/>
      <c r="BY809" s="119" t="n"/>
      <c r="BZ809" s="119" t="inlineStr">
        <is>
          <t>Employee</t>
        </is>
      </c>
      <c r="CA809" s="142" t="inlineStr">
        <is>
          <t>E51P</t>
        </is>
      </c>
      <c r="CB809" s="131" t="n">
        <v>1</v>
      </c>
      <c r="CC809" s="143">
        <f>IF(P809&gt;1,1,P809)*CB809</f>
        <v/>
      </c>
      <c r="CD809" s="143" t="n"/>
      <c r="CE809" s="222" t="n"/>
      <c r="CF809" s="86" t="n"/>
      <c r="CG809" s="219" t="n">
        <v>975809.7560975611</v>
      </c>
      <c r="CH809" s="217">
        <f>IF(LOWER(T809)="ILS",12,1)*CG809/VLOOKUP($T809,CPC_USDConversion_xlTbl[[Currency2]:[Units/1 USD]],2,FALSE)</f>
        <v/>
      </c>
      <c r="CI809" s="225">
        <f>AF809</f>
        <v/>
      </c>
      <c r="CJ809" s="225">
        <f>IFERROR(CI809-CH809,"")</f>
        <v/>
      </c>
      <c r="CK809" s="140">
        <f>ROUND(AN809*CC809,-2)</f>
        <v/>
      </c>
      <c r="CL809" s="217">
        <f>CK809/VLOOKUP($T809,'USD Converstion'!$C$7:$D$174,2,FALSE)</f>
        <v/>
      </c>
      <c r="CM809" s="145">
        <f>IF(AD809&gt;X809,1,0)</f>
        <v/>
      </c>
      <c r="CN809" s="225">
        <f>IF(CM809&gt;0,AG809,0)</f>
        <v/>
      </c>
      <c r="CO809" s="225">
        <f>IF(CM809=0,0,AF809)</f>
        <v/>
      </c>
      <c r="CP809" s="146" t="n">
        <v>0</v>
      </c>
      <c r="CQ809" s="147" t="n">
        <v>0</v>
      </c>
      <c r="CR809" s="225">
        <f>AM809/VLOOKUP(T809,'USD Converstion'!$C$7:$D$174,2,FALSE)</f>
        <v/>
      </c>
      <c r="CS809" s="226">
        <f>AT809</f>
        <v/>
      </c>
      <c r="CT809" s="222" t="n">
        <v>0</v>
      </c>
      <c r="CU809" s="227" t="n">
        <v>0</v>
      </c>
      <c r="CV809" s="145">
        <f>IF(AX809&gt;0,1,0)</f>
        <v/>
      </c>
      <c r="CW809" s="145">
        <f>IF(AY809&gt;0,1,0)</f>
        <v/>
      </c>
      <c r="CX809" s="52" t="n">
        <v>0</v>
      </c>
      <c r="DM809">
        <f>IF(LOWER(T809)="ILS",12,1)*Y809/VLOOKUP($T809,CPC_USDConversion_xlTbl[[Currency2]:[Units/1 USD]],2,FALSE)</f>
        <v/>
      </c>
    </row>
    <row r="810">
      <c r="B810" s="113" t="n">
        <v>102786</v>
      </c>
      <c r="C810" s="113" t="n">
        <v>65466</v>
      </c>
      <c r="D810" s="113" t="n">
        <v>28678</v>
      </c>
      <c r="E810" s="114" t="inlineStr">
        <is>
          <t>Heiko Benke</t>
        </is>
      </c>
      <c r="F810" s="152" t="inlineStr">
        <is>
          <t>Security Engineer</t>
        </is>
      </c>
      <c r="G810" s="113" t="inlineStr">
        <is>
          <t>Security Engineering, CER</t>
        </is>
      </c>
      <c r="H810" s="113" t="inlineStr">
        <is>
          <t>Christine Schoenig</t>
        </is>
      </c>
      <c r="I810" s="113" t="inlineStr">
        <is>
          <t>Peter Sandkuijl</t>
        </is>
      </c>
      <c r="J810" s="114" t="inlineStr">
        <is>
          <t>Bruno Darmon</t>
        </is>
      </c>
      <c r="K810" s="114" t="inlineStr">
        <is>
          <t>Bruno Darmon</t>
        </is>
      </c>
      <c r="L810" s="113" t="inlineStr">
        <is>
          <t>EMEA Sales</t>
        </is>
      </c>
      <c r="M810" s="115" t="n">
        <v>1</v>
      </c>
      <c r="N810" s="151">
        <f>LEFT(CA810,3)</f>
        <v/>
      </c>
      <c r="O810" s="216" t="n">
        <v>43435</v>
      </c>
      <c r="P810" s="118">
        <f>($D$5-O810)/365</f>
        <v/>
      </c>
      <c r="Q810" s="119">
        <f>Q810</f>
        <v/>
      </c>
      <c r="R810" s="52" t="n"/>
      <c r="S810" s="120" t="inlineStr">
        <is>
          <t>Germany</t>
        </is>
      </c>
      <c r="T810" s="120" t="inlineStr">
        <is>
          <t>EUR</t>
        </is>
      </c>
      <c r="U810" s="120" t="n">
        <v>96500</v>
      </c>
      <c r="V810" s="120" t="n">
        <v>15754.54545454545</v>
      </c>
      <c r="W810" s="120" t="n"/>
      <c r="X810" s="120">
        <f>W810+V810+U810</f>
        <v/>
      </c>
      <c r="Y810" s="121" t="n"/>
      <c r="Z810" s="121" t="n"/>
      <c r="AA810" s="122" t="n"/>
      <c r="AB810" s="122" t="n"/>
      <c r="AC810" s="122" t="n"/>
      <c r="AD810" s="123">
        <f>AC810+AB810+AA810</f>
        <v/>
      </c>
      <c r="AE810" s="124">
        <f>IFERROR(AD810/X810-1,"")</f>
        <v/>
      </c>
      <c r="AF810" s="217">
        <f>IF(LOWER(T810)="ILS",12,1)*X810/VLOOKUP($T810,CPC_USDConversion_xlTbl[[Currency2]:[Units/1 USD]],2,FALSE)</f>
        <v/>
      </c>
      <c r="AG810" s="217">
        <f>IF(LOWER(T810)="ILS",12,1)*AD810/VLOOKUP($T810,CPC_USDConversion_xlTbl[[Currency2]:[Units/1 USD]],2,FALSE)</f>
        <v/>
      </c>
      <c r="AH810" s="126">
        <f>AF810/VLOOKUP($S810,'CP$'!$B$5:$D$74,2,FALSE)</f>
        <v/>
      </c>
      <c r="AI810" s="126">
        <f>AG810/VLOOKUP($S810,'CP$'!$B$5:$D$74,2,FALSE)</f>
        <v/>
      </c>
      <c r="AJ810" s="52" t="n"/>
      <c r="AK810" s="127" t="inlineStr">
        <is>
          <t>Sales Variable</t>
        </is>
      </c>
      <c r="AL810" s="218" t="n"/>
      <c r="AM810" s="129" t="n"/>
      <c r="AN810" s="121" t="n"/>
      <c r="AO810" s="130" t="n"/>
      <c r="AP810" s="131">
        <f>IFERROR(AO810/AM810,"")</f>
        <v/>
      </c>
      <c r="AQ810" s="219">
        <f>AO810*CC810</f>
        <v/>
      </c>
      <c r="AR810" s="219" t="n"/>
      <c r="AS810" s="220">
        <f>AQ810-AR810</f>
        <v/>
      </c>
      <c r="AT810" s="217">
        <f>AS810/VLOOKUP($T810,'USD Converstion'!$C$7:$D$174,2,FALSE)</f>
        <v/>
      </c>
      <c r="AU810" s="52" t="n"/>
      <c r="AV810" s="221" t="n"/>
      <c r="AW810" s="222" t="n"/>
      <c r="AX810" s="222" t="n"/>
      <c r="AY810" s="223" t="n"/>
      <c r="AZ810" s="52" t="n"/>
      <c r="BA810" s="137" t="n"/>
      <c r="BB810" s="138" t="inlineStr">
        <is>
          <t xml:space="preserve"> </t>
        </is>
      </c>
      <c r="BC810" s="52" t="n"/>
      <c r="BD810" s="219" t="n">
        <v>68000</v>
      </c>
      <c r="BE810" s="219" t="n">
        <v>17000</v>
      </c>
      <c r="BF810" s="219" t="n"/>
      <c r="BG810" s="120">
        <f>BF810+BE810+BD810</f>
        <v/>
      </c>
      <c r="BH810" s="217">
        <f>IF(LOWER(T810)="ILS",12,1)*BG810/VLOOKUP($T810,CPC_USDConversion_xlTbl[[Currency2]:[Units/1 USD]],2,FALSE)</f>
        <v/>
      </c>
      <c r="BI810" s="224">
        <f>BH810/VLOOKUP($S810,'CP$'!$B$5:$D$74,2,FALSE)</f>
        <v/>
      </c>
      <c r="BJ810" s="140" t="n">
        <v>70000</v>
      </c>
      <c r="BK810" s="140" t="n">
        <v>115000</v>
      </c>
      <c r="BL810" s="141">
        <f>IFERROR(U810/X810,"")</f>
        <v/>
      </c>
      <c r="BM810" s="141">
        <f>IFERROR(V810/X810,"")</f>
        <v/>
      </c>
      <c r="BN810" s="141">
        <f>IFERROR(W810/X810,"")</f>
        <v/>
      </c>
      <c r="BO810" s="141">
        <f>IFERROR(AA810/AD810,"")</f>
        <v/>
      </c>
      <c r="BP810" s="141">
        <f>IFERROR(AB810/AD810,"")</f>
        <v/>
      </c>
      <c r="BQ810" s="141">
        <f>IFERROR(AC810/AD810,"")</f>
        <v/>
      </c>
      <c r="BR810" s="119" t="n">
        <v>2</v>
      </c>
      <c r="BS810" s="119" t="n">
        <v>3</v>
      </c>
      <c r="BT810" s="119" t="n"/>
      <c r="BU810" s="119" t="n">
        <v>0</v>
      </c>
      <c r="BV810" s="119" t="n"/>
      <c r="BW810" s="119" t="n"/>
      <c r="BX810" s="119" t="n"/>
      <c r="BY810" s="119" t="n"/>
      <c r="BZ810" s="119" t="inlineStr">
        <is>
          <t>Employee</t>
        </is>
      </c>
      <c r="CA810" s="142" t="inlineStr">
        <is>
          <t>E51P</t>
        </is>
      </c>
      <c r="CB810" s="131" t="n">
        <v>1</v>
      </c>
      <c r="CC810" s="143">
        <f>IF(P810&gt;1,1,P810)*CB810</f>
        <v/>
      </c>
      <c r="CD810" s="143" t="n"/>
      <c r="CE810" s="222" t="n"/>
      <c r="CF810" s="86" t="n"/>
      <c r="CG810" s="219" t="n">
        <v>84687.80487804879</v>
      </c>
      <c r="CH810" s="217">
        <f>IF(LOWER(T810)="ILS",12,1)*CG810/VLOOKUP($T810,CPC_USDConversion_xlTbl[[Currency2]:[Units/1 USD]],2,FALSE)</f>
        <v/>
      </c>
      <c r="CI810" s="225">
        <f>AF810</f>
        <v/>
      </c>
      <c r="CJ810" s="225">
        <f>IFERROR(CI810-CH810,"")</f>
        <v/>
      </c>
      <c r="CK810" s="140">
        <f>ROUND(AN810*CC810,-2)</f>
        <v/>
      </c>
      <c r="CL810" s="217">
        <f>CK810/VLOOKUP($T810,'USD Converstion'!$C$7:$D$174,2,FALSE)</f>
        <v/>
      </c>
      <c r="CM810" s="145">
        <f>IF(AD810&gt;X810,1,0)</f>
        <v/>
      </c>
      <c r="CN810" s="225">
        <f>IF(CM810&gt;0,AG810,0)</f>
        <v/>
      </c>
      <c r="CO810" s="225">
        <f>IF(CM810=0,0,AF810)</f>
        <v/>
      </c>
      <c r="CP810" s="146" t="n">
        <v>0</v>
      </c>
      <c r="CQ810" s="147" t="n">
        <v>0</v>
      </c>
      <c r="CR810" s="225">
        <f>AM810/VLOOKUP(T810,'USD Converstion'!$C$7:$D$174,2,FALSE)</f>
        <v/>
      </c>
      <c r="CS810" s="226">
        <f>AT810</f>
        <v/>
      </c>
      <c r="CT810" s="222" t="n">
        <v>0</v>
      </c>
      <c r="CU810" s="227" t="n">
        <v>0</v>
      </c>
      <c r="CV810" s="145">
        <f>IF(AX810&gt;0,1,0)</f>
        <v/>
      </c>
      <c r="CW810" s="145">
        <f>IF(AY810&gt;0,1,0)</f>
        <v/>
      </c>
      <c r="CX810" s="52" t="n">
        <v>0</v>
      </c>
      <c r="DM810">
        <f>IF(LOWER(T810)="ILS",12,1)*Y810/VLOOKUP($T810,CPC_USDConversion_xlTbl[[Currency2]:[Units/1 USD]],2,FALSE)</f>
        <v/>
      </c>
    </row>
    <row r="811">
      <c r="B811" s="113" t="n">
        <v>100284</v>
      </c>
      <c r="C811" s="113" t="n">
        <v>36104</v>
      </c>
      <c r="D811" s="113" t="n">
        <v>28181</v>
      </c>
      <c r="E811" s="114" t="inlineStr">
        <is>
          <t>Humza Ismaiel</t>
        </is>
      </c>
      <c r="F811" s="152" t="inlineStr">
        <is>
          <t>Security Engineer</t>
        </is>
      </c>
      <c r="G811" s="113" t="inlineStr">
        <is>
          <t>Security Engineering, UK EL</t>
        </is>
      </c>
      <c r="H811" s="113" t="inlineStr">
        <is>
          <t>Ian Porteous</t>
        </is>
      </c>
      <c r="I811" s="113" t="inlineStr">
        <is>
          <t>Peter Sandkuijl</t>
        </is>
      </c>
      <c r="J811" s="114" t="inlineStr">
        <is>
          <t>Bruno Darmon</t>
        </is>
      </c>
      <c r="K811" s="114" t="inlineStr">
        <is>
          <t>Bruno Darmon</t>
        </is>
      </c>
      <c r="L811" s="113" t="inlineStr">
        <is>
          <t>EMEA Sales</t>
        </is>
      </c>
      <c r="M811" s="115" t="n">
        <v>1</v>
      </c>
      <c r="N811" s="151">
        <f>LEFT(CA811,3)</f>
        <v/>
      </c>
      <c r="O811" s="216" t="n">
        <v>43394</v>
      </c>
      <c r="P811" s="118">
        <f>($D$5-O811)/365</f>
        <v/>
      </c>
      <c r="Q811" s="119">
        <f>Q811</f>
        <v/>
      </c>
      <c r="R811" s="52" t="n"/>
      <c r="S811" s="120" t="inlineStr">
        <is>
          <t>Great Britain</t>
        </is>
      </c>
      <c r="T811" s="120" t="inlineStr">
        <is>
          <t>GBP</t>
        </is>
      </c>
      <c r="U811" s="120" t="n">
        <v>69500</v>
      </c>
      <c r="V811" s="120" t="n">
        <v>11209.09090909091</v>
      </c>
      <c r="W811" s="120" t="n"/>
      <c r="X811" s="120">
        <f>W811+V811+U811</f>
        <v/>
      </c>
      <c r="Y811" s="121" t="n"/>
      <c r="Z811" s="121" t="n"/>
      <c r="AA811" s="122" t="n">
        <v>997</v>
      </c>
      <c r="AB811" s="122" t="n">
        <v>0.2070330044889935</v>
      </c>
      <c r="AC811" s="122" t="n"/>
      <c r="AD811" s="123">
        <f>AC811+AB811+AA811</f>
        <v/>
      </c>
      <c r="AE811" s="124">
        <f>IFERROR(AD811/X811-1,"")</f>
        <v/>
      </c>
      <c r="AF811" s="217">
        <f>IF(LOWER(T811)="ILS",12,1)*X811/VLOOKUP($T811,CPC_USDConversion_xlTbl[[Currency2]:[Units/1 USD]],2,FALSE)</f>
        <v/>
      </c>
      <c r="AG811" s="217">
        <f>IF(LOWER(T811)="ILS",12,1)*AD811/VLOOKUP($T811,CPC_USDConversion_xlTbl[[Currency2]:[Units/1 USD]],2,FALSE)</f>
        <v/>
      </c>
      <c r="AH811" s="126">
        <f>AF811/VLOOKUP($S811,'CP$'!$B$5:$D$74,2,FALSE)</f>
        <v/>
      </c>
      <c r="AI811" s="126">
        <f>AG811/VLOOKUP($S811,'CP$'!$B$5:$D$74,2,FALSE)</f>
        <v/>
      </c>
      <c r="AJ811" s="52" t="n"/>
      <c r="AK811" s="127" t="inlineStr">
        <is>
          <t>Sales Variable</t>
        </is>
      </c>
      <c r="AL811" s="218" t="n"/>
      <c r="AM811" s="129" t="n"/>
      <c r="AN811" s="121" t="n"/>
      <c r="AO811" s="130" t="n"/>
      <c r="AP811" s="131">
        <f>IFERROR(AO811/AM811,"")</f>
        <v/>
      </c>
      <c r="AQ811" s="219">
        <f>AO811*CC811</f>
        <v/>
      </c>
      <c r="AR811" s="219" t="n"/>
      <c r="AS811" s="220">
        <f>AQ811-AR811</f>
        <v/>
      </c>
      <c r="AT811" s="217">
        <f>AS811/VLOOKUP($T811,'USD Converstion'!$C$7:$D$174,2,FALSE)</f>
        <v/>
      </c>
      <c r="AU811" s="52" t="n"/>
      <c r="AV811" s="221" t="n"/>
      <c r="AW811" s="222" t="n"/>
      <c r="AX811" s="222" t="n"/>
      <c r="AY811" s="223" t="n"/>
      <c r="AZ811" s="52" t="n"/>
      <c r="BA811" s="137" t="inlineStr">
        <is>
          <t>Jan 1, 2021 - EL Comp update from 42,000 base + 6,000 commission (48,000 OTE) to 48,000 base + 12,000 commission (60,000 OTE). JS from E61P to E51P. Title from Associate Security Enginner to Security Engineer || January, 2021 - Organization change from Team:James Asker - London &amp; National to Team:Mark Mitchell - Direct Touch (North &amp; Scotland)</t>
        </is>
      </c>
      <c r="BB811" s="138" t="inlineStr">
        <is>
          <t xml:space="preserve"> </t>
        </is>
      </c>
      <c r="BC811" s="52" t="n"/>
      <c r="BD811" s="219" t="n">
        <v>35000</v>
      </c>
      <c r="BE811" s="219" t="n">
        <v>5000</v>
      </c>
      <c r="BF811" s="219" t="n"/>
      <c r="BG811" s="120">
        <f>BF811+BE811+BD811</f>
        <v/>
      </c>
      <c r="BH811" s="217">
        <f>IF(LOWER(T811)="ILS",12,1)*BG811/VLOOKUP($T811,CPC_USDConversion_xlTbl[[Currency2]:[Units/1 USD]],2,FALSE)</f>
        <v/>
      </c>
      <c r="BI811" s="224">
        <f>BH811/VLOOKUP($S811,'CP$'!$B$5:$D$74,2,FALSE)</f>
        <v/>
      </c>
      <c r="BJ811" s="140" t="n">
        <v>60000</v>
      </c>
      <c r="BK811" s="140" t="n">
        <v>95000</v>
      </c>
      <c r="BL811" s="141">
        <f>IFERROR(U811/X811,"")</f>
        <v/>
      </c>
      <c r="BM811" s="141">
        <f>IFERROR(V811/X811,"")</f>
        <v/>
      </c>
      <c r="BN811" s="141">
        <f>IFERROR(W811/X811,"")</f>
        <v/>
      </c>
      <c r="BO811" s="141">
        <f>IFERROR(AA811/AD811,"")</f>
        <v/>
      </c>
      <c r="BP811" s="141">
        <f>IFERROR(AB811/AD811,"")</f>
        <v/>
      </c>
      <c r="BQ811" s="141">
        <f>IFERROR(AC811/AD811,"")</f>
        <v/>
      </c>
      <c r="BR811" s="119" t="n">
        <v>3</v>
      </c>
      <c r="BS811" s="119" t="n">
        <v>3</v>
      </c>
      <c r="BT811" s="119" t="n">
        <v>3</v>
      </c>
      <c r="BU811" s="119" t="n">
        <v>0</v>
      </c>
      <c r="BV811" s="119" t="n"/>
      <c r="BW811" s="119" t="n"/>
      <c r="BX811" s="119" t="n"/>
      <c r="BY811" s="119" t="n"/>
      <c r="BZ811" s="119" t="inlineStr">
        <is>
          <t>Employee</t>
        </is>
      </c>
      <c r="CA811" s="142" t="inlineStr">
        <is>
          <t>E51P</t>
        </is>
      </c>
      <c r="CB811" s="131" t="n">
        <v>1</v>
      </c>
      <c r="CC811" s="143">
        <f>IF(P811&gt;1,1,P811)*CB811</f>
        <v/>
      </c>
      <c r="CD811" s="143" t="n"/>
      <c r="CE811" s="222" t="n"/>
      <c r="CF811" s="86" t="n"/>
      <c r="CG811" s="219" t="n">
        <v>47029.26829268293</v>
      </c>
      <c r="CH811" s="217">
        <f>IF(LOWER(T811)="ILS",12,1)*CG811/VLOOKUP($T811,CPC_USDConversion_xlTbl[[Currency2]:[Units/1 USD]],2,FALSE)</f>
        <v/>
      </c>
      <c r="CI811" s="225">
        <f>AF811</f>
        <v/>
      </c>
      <c r="CJ811" s="225">
        <f>IFERROR(CI811-CH811,"")</f>
        <v/>
      </c>
      <c r="CK811" s="140">
        <f>ROUND(AN811*CC811,-2)</f>
        <v/>
      </c>
      <c r="CL811" s="217">
        <f>CK811/VLOOKUP($T811,'USD Converstion'!$C$7:$D$174,2,FALSE)</f>
        <v/>
      </c>
      <c r="CM811" s="145">
        <f>IF(AD811&gt;X811,1,0)</f>
        <v/>
      </c>
      <c r="CN811" s="225">
        <f>IF(CM811&gt;0,AG811,0)</f>
        <v/>
      </c>
      <c r="CO811" s="225">
        <f>IF(CM811=0,0,AF811)</f>
        <v/>
      </c>
      <c r="CP811" s="146" t="n">
        <v>0</v>
      </c>
      <c r="CQ811" s="147" t="n">
        <v>0</v>
      </c>
      <c r="CR811" s="225">
        <f>AM811/VLOOKUP(T811,'USD Converstion'!$C$7:$D$174,2,FALSE)</f>
        <v/>
      </c>
      <c r="CS811" s="226">
        <f>AT811</f>
        <v/>
      </c>
      <c r="CT811" s="222" t="n">
        <v>0</v>
      </c>
      <c r="CU811" s="227" t="n">
        <v>0</v>
      </c>
      <c r="CV811" s="145">
        <f>IF(AX811&gt;0,1,0)</f>
        <v/>
      </c>
      <c r="CW811" s="145">
        <f>IF(AY811&gt;0,1,0)</f>
        <v/>
      </c>
      <c r="CX811" s="52" t="n">
        <v>0</v>
      </c>
      <c r="DM811">
        <f>IF(LOWER(T811)="ILS",12,1)*Y811/VLOOKUP($T811,CPC_USDConversion_xlTbl[[Currency2]:[Units/1 USD]],2,FALSE)</f>
        <v/>
      </c>
    </row>
    <row r="812">
      <c r="B812" s="113" t="n">
        <v>129140</v>
      </c>
      <c r="C812" s="113" t="n">
        <v>33102</v>
      </c>
      <c r="D812" s="113" t="n">
        <v>90558</v>
      </c>
      <c r="E812" s="114" t="inlineStr">
        <is>
          <t>Imane El Abbadi</t>
        </is>
      </c>
      <c r="F812" s="152" t="inlineStr">
        <is>
          <t>Security Engineer</t>
        </is>
      </c>
      <c r="G812" s="113" t="inlineStr">
        <is>
          <t>Security Engineering, Nordics</t>
        </is>
      </c>
      <c r="H812" s="113" t="inlineStr">
        <is>
          <t>Jan Johannsen</t>
        </is>
      </c>
      <c r="I812" s="113" t="inlineStr">
        <is>
          <t>Peter Sandkuijl</t>
        </is>
      </c>
      <c r="J812" s="114" t="inlineStr">
        <is>
          <t>Bruno Darmon</t>
        </is>
      </c>
      <c r="K812" s="114" t="inlineStr">
        <is>
          <t>Bruno Darmon</t>
        </is>
      </c>
      <c r="L812" s="113" t="inlineStr">
        <is>
          <t>EMEA Sales</t>
        </is>
      </c>
      <c r="M812" s="115" t="n">
        <v>1</v>
      </c>
      <c r="N812" s="151">
        <f>LEFT(CA812,3)</f>
        <v/>
      </c>
      <c r="O812" s="216" t="n">
        <v>43023</v>
      </c>
      <c r="P812" s="118">
        <f>($D$5-O812)/365</f>
        <v/>
      </c>
      <c r="Q812" s="119">
        <f>Q812</f>
        <v/>
      </c>
      <c r="R812" s="52" t="n"/>
      <c r="S812" s="120" t="inlineStr">
        <is>
          <t>Belgium</t>
        </is>
      </c>
      <c r="T812" s="120" t="inlineStr">
        <is>
          <t>EUR</t>
        </is>
      </c>
      <c r="U812" s="120" t="n">
        <v>79500</v>
      </c>
      <c r="V812" s="120" t="n">
        <v>13027.27272727273</v>
      </c>
      <c r="W812" s="120" t="n"/>
      <c r="X812" s="120">
        <f>W812+V812+U812</f>
        <v/>
      </c>
      <c r="Y812" s="121" t="n"/>
      <c r="Z812" s="121" t="n"/>
      <c r="AA812" s="122" t="n"/>
      <c r="AB812" s="122" t="n"/>
      <c r="AC812" s="122" t="n"/>
      <c r="AD812" s="123">
        <f>AC812+AB812+AA812</f>
        <v/>
      </c>
      <c r="AE812" s="124">
        <f>IFERROR(AD812/X812-1,"")</f>
        <v/>
      </c>
      <c r="AF812" s="217">
        <f>IF(LOWER(T812)="ILS",12,1)*X812/VLOOKUP($T812,CPC_USDConversion_xlTbl[[Currency2]:[Units/1 USD]],2,FALSE)</f>
        <v/>
      </c>
      <c r="AG812" s="217">
        <f>IF(LOWER(T812)="ILS",12,1)*AD812/VLOOKUP($T812,CPC_USDConversion_xlTbl[[Currency2]:[Units/1 USD]],2,FALSE)</f>
        <v/>
      </c>
      <c r="AH812" s="126">
        <f>AF812/VLOOKUP($S812,'CP$'!$B$5:$D$74,2,FALSE)</f>
        <v/>
      </c>
      <c r="AI812" s="126">
        <f>AG812/VLOOKUP($S812,'CP$'!$B$5:$D$74,2,FALSE)</f>
        <v/>
      </c>
      <c r="AJ812" s="52" t="n"/>
      <c r="AK812" s="127" t="inlineStr">
        <is>
          <t>Sales Variable</t>
        </is>
      </c>
      <c r="AL812" s="218" t="n"/>
      <c r="AM812" s="129" t="n"/>
      <c r="AN812" s="121" t="n"/>
      <c r="AO812" s="130" t="n"/>
      <c r="AP812" s="131">
        <f>IFERROR(AO812/AM812,"")</f>
        <v/>
      </c>
      <c r="AQ812" s="219">
        <f>AO812*CC812</f>
        <v/>
      </c>
      <c r="AR812" s="219" t="n"/>
      <c r="AS812" s="220">
        <f>AQ812-AR812</f>
        <v/>
      </c>
      <c r="AT812" s="217">
        <f>AS812/VLOOKUP($T812,'USD Converstion'!$C$7:$D$174,2,FALSE)</f>
        <v/>
      </c>
      <c r="AU812" s="52" t="n"/>
      <c r="AV812" s="221" t="n">
        <v>43957</v>
      </c>
      <c r="AW812" s="222" t="n">
        <v>14665.76699029126</v>
      </c>
      <c r="AX812" s="222" t="n"/>
      <c r="AY812" s="223" t="n"/>
      <c r="AZ812" s="52" t="n"/>
      <c r="BA812" s="137" t="inlineStr">
        <is>
          <t>January, 2021 - Organization change from JS:E61P to JS:E51P || May, 2020 - Compensation change to RSU:15000</t>
        </is>
      </c>
      <c r="BB812" s="138" t="inlineStr">
        <is>
          <t xml:space="preserve"> </t>
        </is>
      </c>
      <c r="BC812" s="52" t="n"/>
      <c r="BD812" s="219" t="n">
        <v>47918.367</v>
      </c>
      <c r="BE812" s="219" t="n">
        <v>10000</v>
      </c>
      <c r="BF812" s="219" t="n"/>
      <c r="BG812" s="120">
        <f>BF812+BE812+BD812</f>
        <v/>
      </c>
      <c r="BH812" s="217">
        <f>IF(LOWER(T812)="ILS",12,1)*BG812/VLOOKUP($T812,CPC_USDConversion_xlTbl[[Currency2]:[Units/1 USD]],2,FALSE)</f>
        <v/>
      </c>
      <c r="BI812" s="224">
        <f>BH812/VLOOKUP($S812,'CP$'!$B$5:$D$74,2,FALSE)</f>
        <v/>
      </c>
      <c r="BJ812" s="140" t="n">
        <v>75000</v>
      </c>
      <c r="BK812" s="140" t="n">
        <v>110000</v>
      </c>
      <c r="BL812" s="141">
        <f>IFERROR(U812/X812,"")</f>
        <v/>
      </c>
      <c r="BM812" s="141">
        <f>IFERROR(V812/X812,"")</f>
        <v/>
      </c>
      <c r="BN812" s="141">
        <f>IFERROR(W812/X812,"")</f>
        <v/>
      </c>
      <c r="BO812" s="141">
        <f>IFERROR(AA812/AD812,"")</f>
        <v/>
      </c>
      <c r="BP812" s="141">
        <f>IFERROR(AB812/AD812,"")</f>
        <v/>
      </c>
      <c r="BQ812" s="141">
        <f>IFERROR(AC812/AD812,"")</f>
        <v/>
      </c>
      <c r="BR812" s="119" t="n">
        <v>2</v>
      </c>
      <c r="BS812" s="119" t="n">
        <v>3</v>
      </c>
      <c r="BT812" s="119" t="n">
        <v>3</v>
      </c>
      <c r="BU812" s="119" t="n">
        <v>0</v>
      </c>
      <c r="BV812" s="119" t="n"/>
      <c r="BW812" s="119" t="n"/>
      <c r="BX812" s="119" t="n"/>
      <c r="BY812" s="119" t="n"/>
      <c r="BZ812" s="119" t="inlineStr">
        <is>
          <t>Employee</t>
        </is>
      </c>
      <c r="CA812" s="142" t="inlineStr">
        <is>
          <t>E51P</t>
        </is>
      </c>
      <c r="CB812" s="131" t="n">
        <v>1</v>
      </c>
      <c r="CC812" s="143">
        <f>IF(P812&gt;1,1,P812)*CB812</f>
        <v/>
      </c>
      <c r="CD812" s="143" t="n"/>
      <c r="CE812" s="222" t="n">
        <v>16880.52</v>
      </c>
      <c r="CF812" s="86" t="n"/>
      <c r="CG812" s="219" t="n">
        <v>68492.68292682928</v>
      </c>
      <c r="CH812" s="217">
        <f>IF(LOWER(T812)="ILS",12,1)*CG812/VLOOKUP($T812,CPC_USDConversion_xlTbl[[Currency2]:[Units/1 USD]],2,FALSE)</f>
        <v/>
      </c>
      <c r="CI812" s="225">
        <f>AF812</f>
        <v/>
      </c>
      <c r="CJ812" s="225">
        <f>IFERROR(CI812-CH812,"")</f>
        <v/>
      </c>
      <c r="CK812" s="140">
        <f>ROUND(AN812*CC812,-2)</f>
        <v/>
      </c>
      <c r="CL812" s="217">
        <f>CK812/VLOOKUP($T812,'USD Converstion'!$C$7:$D$174,2,FALSE)</f>
        <v/>
      </c>
      <c r="CM812" s="145">
        <f>IF(AD812&gt;X812,1,0)</f>
        <v/>
      </c>
      <c r="CN812" s="225">
        <f>IF(CM812&gt;0,AG812,0)</f>
        <v/>
      </c>
      <c r="CO812" s="225">
        <f>IF(CM812=0,0,AF812)</f>
        <v/>
      </c>
      <c r="CP812" s="146" t="n">
        <v>0</v>
      </c>
      <c r="CQ812" s="147" t="n">
        <v>0</v>
      </c>
      <c r="CR812" s="225">
        <f>AM812/VLOOKUP(T812,'USD Converstion'!$C$7:$D$174,2,FALSE)</f>
        <v/>
      </c>
      <c r="CS812" s="226">
        <f>AT812</f>
        <v/>
      </c>
      <c r="CT812" s="222" t="n">
        <v>0</v>
      </c>
      <c r="CU812" s="227" t="n">
        <v>0</v>
      </c>
      <c r="CV812" s="145">
        <f>IF(AX812&gt;0,1,0)</f>
        <v/>
      </c>
      <c r="CW812" s="145">
        <f>IF(AY812&gt;0,1,0)</f>
        <v/>
      </c>
      <c r="CX812" s="52" t="n">
        <v>0</v>
      </c>
      <c r="DM812">
        <f>IF(LOWER(T812)="ILS",12,1)*Y812/VLOOKUP($T812,CPC_USDConversion_xlTbl[[Currency2]:[Units/1 USD]],2,FALSE)</f>
        <v/>
      </c>
    </row>
    <row r="813">
      <c r="B813" s="113" t="n">
        <v>134651</v>
      </c>
      <c r="C813" s="113" t="n">
        <v>122849</v>
      </c>
      <c r="D813" s="113" t="n">
        <v>39667</v>
      </c>
      <c r="E813" s="114" t="inlineStr">
        <is>
          <t>Issam El Haddioui</t>
        </is>
      </c>
      <c r="F813" s="152" t="inlineStr">
        <is>
          <t>Beyond the Perimeter Security Expert</t>
        </is>
      </c>
      <c r="G813" s="113" t="inlineStr">
        <is>
          <t>Beyond the Perimeter Security Experts EMEA</t>
        </is>
      </c>
      <c r="H813" s="113" t="inlineStr">
        <is>
          <t>Christian Sandberg</t>
        </is>
      </c>
      <c r="I813" s="113" t="inlineStr">
        <is>
          <t>Peter Sandkuijl</t>
        </is>
      </c>
      <c r="J813" s="114" t="inlineStr">
        <is>
          <t>Bruno Darmon</t>
        </is>
      </c>
      <c r="K813" s="114" t="inlineStr">
        <is>
          <t>Bruno Darmon</t>
        </is>
      </c>
      <c r="L813" s="113" t="inlineStr">
        <is>
          <t>EMEA Sales</t>
        </is>
      </c>
      <c r="M813" s="115" t="n">
        <v>1</v>
      </c>
      <c r="N813" s="151">
        <f>LEFT(CA813,3)</f>
        <v/>
      </c>
      <c r="O813" s="216" t="n">
        <v>44081</v>
      </c>
      <c r="P813" s="118">
        <f>($D$5-O813)/365</f>
        <v/>
      </c>
      <c r="Q813" s="119">
        <f>Q813</f>
        <v/>
      </c>
      <c r="R813" s="52" t="n"/>
      <c r="S813" s="120" t="inlineStr">
        <is>
          <t>Morocco</t>
        </is>
      </c>
      <c r="T813" s="120" t="inlineStr">
        <is>
          <t>MAD</t>
        </is>
      </c>
      <c r="U813" s="120" t="n">
        <v>1409500</v>
      </c>
      <c r="V813" s="120" t="n">
        <v>436663.6363636364</v>
      </c>
      <c r="W813" s="120" t="n"/>
      <c r="X813" s="120">
        <f>W813+V813+U813</f>
        <v/>
      </c>
      <c r="Y813" s="121" t="n"/>
      <c r="Z813" s="121" t="n"/>
      <c r="AA813" s="122" t="n"/>
      <c r="AB813" s="122" t="n"/>
      <c r="AC813" s="122" t="n"/>
      <c r="AD813" s="123">
        <f>AC813+AB813+AA813</f>
        <v/>
      </c>
      <c r="AE813" s="124">
        <f>IFERROR(AD813/X813-1,"")</f>
        <v/>
      </c>
      <c r="AF813" s="217">
        <f>IF(LOWER(T813)="ILS",12,1)*X813/VLOOKUP($T813,CPC_USDConversion_xlTbl[[Currency2]:[Units/1 USD]],2,FALSE)</f>
        <v/>
      </c>
      <c r="AG813" s="217">
        <f>IF(LOWER(T813)="ILS",12,1)*AD813/VLOOKUP($T813,CPC_USDConversion_xlTbl[[Currency2]:[Units/1 USD]],2,FALSE)</f>
        <v/>
      </c>
      <c r="AH813" s="126">
        <f>AF813/VLOOKUP($S813,'CP$'!$B$5:$D$74,2,FALSE)</f>
        <v/>
      </c>
      <c r="AI813" s="126">
        <f>AG813/VLOOKUP($S813,'CP$'!$B$5:$D$74,2,FALSE)</f>
        <v/>
      </c>
      <c r="AJ813" s="52" t="n"/>
      <c r="AK813" s="127" t="inlineStr">
        <is>
          <t>Sales Variable</t>
        </is>
      </c>
      <c r="AL813" s="218" t="n"/>
      <c r="AM813" s="129" t="n"/>
      <c r="AN813" s="121" t="n"/>
      <c r="AO813" s="130" t="n"/>
      <c r="AP813" s="131">
        <f>IFERROR(AO813/AM813,"")</f>
        <v/>
      </c>
      <c r="AQ813" s="219">
        <f>AO813*CC813</f>
        <v/>
      </c>
      <c r="AR813" s="219" t="n"/>
      <c r="AS813" s="220">
        <f>AQ813-AR813</f>
        <v/>
      </c>
      <c r="AT813" s="217">
        <f>AS813/VLOOKUP($T813,'USD Converstion'!$C$7:$D$174,2,FALSE)</f>
        <v/>
      </c>
      <c r="AU813" s="52" t="n"/>
      <c r="AV813" s="221" t="n">
        <v>40127</v>
      </c>
      <c r="AW813" s="222" t="n">
        <v>7951.126213592232</v>
      </c>
      <c r="AX813" s="222" t="n"/>
      <c r="AY813" s="223" t="n"/>
      <c r="AZ813" s="52" t="n"/>
      <c r="BA813" s="137" t="n"/>
      <c r="BB813" s="138" t="inlineStr">
        <is>
          <t xml:space="preserve"> </t>
        </is>
      </c>
      <c r="BC813" s="52" t="n"/>
      <c r="BD813" s="219" t="n"/>
      <c r="BE813" s="219" t="n"/>
      <c r="BF813" s="219" t="n"/>
      <c r="BG813" s="120">
        <f>BF813+BE813+BD813</f>
        <v/>
      </c>
      <c r="BH813" s="217">
        <f>IF(LOWER(T813)="ILS",12,1)*BG813/VLOOKUP($T813,CPC_USDConversion_xlTbl[[Currency2]:[Units/1 USD]],2,FALSE)</f>
        <v/>
      </c>
      <c r="BI813" s="224">
        <f>BH813/VLOOKUP($S813,'CP$'!$B$5:$D$74,2,FALSE)</f>
        <v/>
      </c>
      <c r="BJ813" s="140" t="n">
        <v>1083333.333333333</v>
      </c>
      <c r="BK813" s="140" t="n">
        <v>1750000</v>
      </c>
      <c r="BL813" s="141">
        <f>IFERROR(U813/X813,"")</f>
        <v/>
      </c>
      <c r="BM813" s="141">
        <f>IFERROR(V813/X813,"")</f>
        <v/>
      </c>
      <c r="BN813" s="141">
        <f>IFERROR(W813/X813,"")</f>
        <v/>
      </c>
      <c r="BO813" s="141">
        <f>IFERROR(AA813/AD813,"")</f>
        <v/>
      </c>
      <c r="BP813" s="141">
        <f>IFERROR(AB813/AD813,"")</f>
        <v/>
      </c>
      <c r="BQ813" s="141">
        <f>IFERROR(AC813/AD813,"")</f>
        <v/>
      </c>
      <c r="BR813" s="119" t="n"/>
      <c r="BS813" s="119" t="n"/>
      <c r="BT813" s="119" t="n"/>
      <c r="BU813" s="119" t="n">
        <v>0</v>
      </c>
      <c r="BV813" s="119" t="n"/>
      <c r="BW813" s="119" t="n"/>
      <c r="BX813" s="119" t="n"/>
      <c r="BY813" s="119" t="n"/>
      <c r="BZ813" s="119" t="inlineStr">
        <is>
          <t>Contractor</t>
        </is>
      </c>
      <c r="CA813" s="142" t="inlineStr">
        <is>
          <t>E41P</t>
        </is>
      </c>
      <c r="CB813" s="131" t="n">
        <v>1</v>
      </c>
      <c r="CC813" s="143">
        <f>IF(P813&gt;1,1,P813)*CB813</f>
        <v/>
      </c>
      <c r="CD813" s="143" t="n"/>
      <c r="CE813" s="222" t="n">
        <v>0</v>
      </c>
      <c r="CF813" s="86" t="n"/>
      <c r="CG813" s="219" t="n">
        <v>1561175.609756098</v>
      </c>
      <c r="CH813" s="217">
        <f>IF(LOWER(T813)="ILS",12,1)*CG813/VLOOKUP($T813,CPC_USDConversion_xlTbl[[Currency2]:[Units/1 USD]],2,FALSE)</f>
        <v/>
      </c>
      <c r="CI813" s="225">
        <f>AF813</f>
        <v/>
      </c>
      <c r="CJ813" s="225">
        <f>IFERROR(CI813-CH813,"")</f>
        <v/>
      </c>
      <c r="CK813" s="140">
        <f>ROUND(AN813*CC813,-2)</f>
        <v/>
      </c>
      <c r="CL813" s="217">
        <f>CK813/VLOOKUP($T813,'USD Converstion'!$C$7:$D$174,2,FALSE)</f>
        <v/>
      </c>
      <c r="CM813" s="145">
        <f>IF(AD813&gt;X813,1,0)</f>
        <v/>
      </c>
      <c r="CN813" s="225">
        <f>IF(CM813&gt;0,AG813,0)</f>
        <v/>
      </c>
      <c r="CO813" s="225">
        <f>IF(CM813=0,0,AF813)</f>
        <v/>
      </c>
      <c r="CP813" s="146" t="n">
        <v>0</v>
      </c>
      <c r="CQ813" s="147" t="n">
        <v>0</v>
      </c>
      <c r="CR813" s="225">
        <f>AM813/VLOOKUP(T813,'USD Converstion'!$C$7:$D$174,2,FALSE)</f>
        <v/>
      </c>
      <c r="CS813" s="226">
        <f>AT813</f>
        <v/>
      </c>
      <c r="CT813" s="222" t="n">
        <v>0</v>
      </c>
      <c r="CU813" s="227" t="n">
        <v>0</v>
      </c>
      <c r="CV813" s="145">
        <f>IF(AX813&gt;0,1,0)</f>
        <v/>
      </c>
      <c r="CW813" s="145">
        <f>IF(AY813&gt;0,1,0)</f>
        <v/>
      </c>
      <c r="CX813" s="52" t="n">
        <v>0</v>
      </c>
      <c r="DM813">
        <f>IF(LOWER(T813)="ILS",12,1)*Y813/VLOOKUP($T813,CPC_USDConversion_xlTbl[[Currency2]:[Units/1 USD]],2,FALSE)</f>
        <v/>
      </c>
    </row>
    <row r="814">
      <c r="B814" s="113" t="n">
        <v>137408</v>
      </c>
      <c r="C814" s="113" t="n">
        <v>45711</v>
      </c>
      <c r="D814" s="113" t="n">
        <v>95704</v>
      </c>
      <c r="E814" s="114" t="inlineStr">
        <is>
          <t>Ivan Chernyshenko</t>
        </is>
      </c>
      <c r="F814" s="152" t="inlineStr">
        <is>
          <t>Security Engineer</t>
        </is>
      </c>
      <c r="G814" s="113" t="inlineStr">
        <is>
          <t>EMEA SE</t>
        </is>
      </c>
      <c r="H814" s="113" t="inlineStr">
        <is>
          <t>Peter Sandkuijl</t>
        </is>
      </c>
      <c r="I814" s="113" t="inlineStr">
        <is>
          <t>Peter Sandkuijl</t>
        </is>
      </c>
      <c r="J814" s="114" t="inlineStr">
        <is>
          <t>Bruno Darmon</t>
        </is>
      </c>
      <c r="K814" s="114" t="inlineStr">
        <is>
          <t>Bruno Darmon</t>
        </is>
      </c>
      <c r="L814" s="113" t="inlineStr">
        <is>
          <t>EMEA Sales</t>
        </is>
      </c>
      <c r="M814" s="115" t="n">
        <v>1</v>
      </c>
      <c r="N814" s="151">
        <f>LEFT(CA814,3)</f>
        <v/>
      </c>
      <c r="O814" s="216" t="n">
        <v>41946</v>
      </c>
      <c r="P814" s="118">
        <f>($D$5-O814)/365</f>
        <v/>
      </c>
      <c r="Q814" s="119">
        <f>Q814</f>
        <v/>
      </c>
      <c r="R814" s="52" t="n"/>
      <c r="S814" s="120" t="inlineStr">
        <is>
          <t>Russian Federation</t>
        </is>
      </c>
      <c r="T814" s="120" t="inlineStr">
        <is>
          <t>RUB</t>
        </is>
      </c>
      <c r="U814" s="120" t="n">
        <v>3409500</v>
      </c>
      <c r="V814" s="120" t="n">
        <v>618481.8181818181</v>
      </c>
      <c r="W814" s="120" t="n"/>
      <c r="X814" s="120">
        <f>W814+V814+U814</f>
        <v/>
      </c>
      <c r="Y814" s="121" t="n"/>
      <c r="Z814" s="121" t="n"/>
      <c r="AA814" s="122" t="n"/>
      <c r="AB814" s="122" t="n"/>
      <c r="AC814" s="122" t="n"/>
      <c r="AD814" s="123">
        <f>AC814+AB814+AA814</f>
        <v/>
      </c>
      <c r="AE814" s="124">
        <f>IFERROR(AD814/X814-1,"")</f>
        <v/>
      </c>
      <c r="AF814" s="217">
        <f>IF(LOWER(T814)="ILS",12,1)*X814/VLOOKUP($T814,CPC_USDConversion_xlTbl[[Currency2]:[Units/1 USD]],2,FALSE)</f>
        <v/>
      </c>
      <c r="AG814" s="217">
        <f>IF(LOWER(T814)="ILS",12,1)*AD814/VLOOKUP($T814,CPC_USDConversion_xlTbl[[Currency2]:[Units/1 USD]],2,FALSE)</f>
        <v/>
      </c>
      <c r="AH814" s="126">
        <f>AF814/VLOOKUP($S814,'CP$'!$B$5:$D$74,2,FALSE)</f>
        <v/>
      </c>
      <c r="AI814" s="126">
        <f>AG814/VLOOKUP($S814,'CP$'!$B$5:$D$74,2,FALSE)</f>
        <v/>
      </c>
      <c r="AJ814" s="52" t="n"/>
      <c r="AK814" s="127" t="inlineStr">
        <is>
          <t>Sales Variable</t>
        </is>
      </c>
      <c r="AL814" s="218" t="n"/>
      <c r="AM814" s="129" t="n"/>
      <c r="AN814" s="121" t="n"/>
      <c r="AO814" s="130" t="n"/>
      <c r="AP814" s="131">
        <f>IFERROR(AO814/AM814,"")</f>
        <v/>
      </c>
      <c r="AQ814" s="219">
        <f>AO814*CC814</f>
        <v/>
      </c>
      <c r="AR814" s="219" t="n"/>
      <c r="AS814" s="220">
        <f>AQ814-AR814</f>
        <v/>
      </c>
      <c r="AT814" s="217">
        <f>AS814/VLOOKUP($T814,'USD Converstion'!$C$7:$D$174,2,FALSE)</f>
        <v/>
      </c>
      <c r="AU814" s="52" t="n"/>
      <c r="AV814" s="221" t="n">
        <v>43223</v>
      </c>
      <c r="AW814" s="222" t="n">
        <v>19535.46601941748</v>
      </c>
      <c r="AX814" s="222" t="n"/>
      <c r="AY814" s="223" t="n"/>
      <c r="AZ814" s="52" t="n"/>
      <c r="BA814" s="137" t="inlineStr">
        <is>
          <t>January, 2021 - Organization change from JS:E51P to JS:E41P</t>
        </is>
      </c>
      <c r="BB814" s="138" t="inlineStr">
        <is>
          <t xml:space="preserve"> </t>
        </is>
      </c>
      <c r="BC814" s="52" t="n"/>
      <c r="BD814" s="219" t="n">
        <v>2624000</v>
      </c>
      <c r="BE814" s="219" t="n">
        <v>656000</v>
      </c>
      <c r="BF814" s="219" t="n"/>
      <c r="BG814" s="120">
        <f>BF814+BE814+BD814</f>
        <v/>
      </c>
      <c r="BH814" s="217">
        <f>IF(LOWER(T814)="ILS",12,1)*BG814/VLOOKUP($T814,CPC_USDConversion_xlTbl[[Currency2]:[Units/1 USD]],2,FALSE)</f>
        <v/>
      </c>
      <c r="BI814" s="224">
        <f>BH814/VLOOKUP($S814,'CP$'!$B$5:$D$74,2,FALSE)</f>
        <v/>
      </c>
      <c r="BJ814" s="140" t="n">
        <v>2600000</v>
      </c>
      <c r="BK814" s="140" t="n">
        <v>5500000</v>
      </c>
      <c r="BL814" s="141">
        <f>IFERROR(U814/X814,"")</f>
        <v/>
      </c>
      <c r="BM814" s="141">
        <f>IFERROR(V814/X814,"")</f>
        <v/>
      </c>
      <c r="BN814" s="141">
        <f>IFERROR(W814/X814,"")</f>
        <v/>
      </c>
      <c r="BO814" s="141">
        <f>IFERROR(AA814/AD814,"")</f>
        <v/>
      </c>
      <c r="BP814" s="141">
        <f>IFERROR(AB814/AD814,"")</f>
        <v/>
      </c>
      <c r="BQ814" s="141">
        <f>IFERROR(AC814/AD814,"")</f>
        <v/>
      </c>
      <c r="BR814" s="119" t="n">
        <v>3</v>
      </c>
      <c r="BS814" s="119" t="n">
        <v>3</v>
      </c>
      <c r="BT814" s="119" t="n">
        <v>3</v>
      </c>
      <c r="BU814" s="119" t="n">
        <v>0</v>
      </c>
      <c r="BV814" s="119" t="n"/>
      <c r="BW814" s="119" t="n"/>
      <c r="BX814" s="119" t="n"/>
      <c r="BY814" s="119" t="n"/>
      <c r="BZ814" s="119" t="inlineStr">
        <is>
          <t>Employee</t>
        </is>
      </c>
      <c r="CA814" s="142" t="inlineStr">
        <is>
          <t>E41P</t>
        </is>
      </c>
      <c r="CB814" s="131" t="n">
        <v>1</v>
      </c>
      <c r="CC814" s="143">
        <f>IF(P814&gt;1,1,P814)*CB814</f>
        <v/>
      </c>
      <c r="CD814" s="143" t="n"/>
      <c r="CE814" s="222" t="n">
        <v>12211.44</v>
      </c>
      <c r="CF814" s="86" t="n"/>
      <c r="CG814" s="219" t="n">
        <v>3317273.170731707</v>
      </c>
      <c r="CH814" s="217">
        <f>IF(LOWER(T814)="ILS",12,1)*CG814/VLOOKUP($T814,CPC_USDConversion_xlTbl[[Currency2]:[Units/1 USD]],2,FALSE)</f>
        <v/>
      </c>
      <c r="CI814" s="225">
        <f>AF814</f>
        <v/>
      </c>
      <c r="CJ814" s="225">
        <f>IFERROR(CI814-CH814,"")</f>
        <v/>
      </c>
      <c r="CK814" s="140">
        <f>ROUND(AN814*CC814,-2)</f>
        <v/>
      </c>
      <c r="CL814" s="217">
        <f>CK814/VLOOKUP($T814,'USD Converstion'!$C$7:$D$174,2,FALSE)</f>
        <v/>
      </c>
      <c r="CM814" s="145">
        <f>IF(AD814&gt;X814,1,0)</f>
        <v/>
      </c>
      <c r="CN814" s="225">
        <f>IF(CM814&gt;0,AG814,0)</f>
        <v/>
      </c>
      <c r="CO814" s="225">
        <f>IF(CM814=0,0,AF814)</f>
        <v/>
      </c>
      <c r="CP814" s="146" t="n">
        <v>0</v>
      </c>
      <c r="CQ814" s="147" t="n">
        <v>0</v>
      </c>
      <c r="CR814" s="225">
        <f>AM814/VLOOKUP(T814,'USD Converstion'!$C$7:$D$174,2,FALSE)</f>
        <v/>
      </c>
      <c r="CS814" s="226">
        <f>AT814</f>
        <v/>
      </c>
      <c r="CT814" s="222" t="n">
        <v>0</v>
      </c>
      <c r="CU814" s="227" t="n">
        <v>0</v>
      </c>
      <c r="CV814" s="145">
        <f>IF(AX814&gt;0,1,0)</f>
        <v/>
      </c>
      <c r="CW814" s="145">
        <f>IF(AY814&gt;0,1,0)</f>
        <v/>
      </c>
      <c r="CX814" s="52" t="n">
        <v>0</v>
      </c>
      <c r="DM814">
        <f>IF(LOWER(T814)="ILS",12,1)*Y814/VLOOKUP($T814,CPC_USDConversion_xlTbl[[Currency2]:[Units/1 USD]],2,FALSE)</f>
        <v/>
      </c>
    </row>
    <row r="815">
      <c r="B815" s="113" t="n">
        <v>137412</v>
      </c>
      <c r="C815" s="113" t="n">
        <v>116407</v>
      </c>
      <c r="D815" s="113" t="n">
        <v>75968</v>
      </c>
      <c r="E815" s="114" t="inlineStr">
        <is>
          <t>Jacob Shriki</t>
        </is>
      </c>
      <c r="F815" s="152" t="inlineStr">
        <is>
          <t>Security Engineer</t>
        </is>
      </c>
      <c r="G815" s="113" t="inlineStr">
        <is>
          <t>Security Engineering, Middle East</t>
        </is>
      </c>
      <c r="H815" s="113" t="inlineStr">
        <is>
          <t>Eran Nafusi</t>
        </is>
      </c>
      <c r="I815" s="113" t="inlineStr">
        <is>
          <t>Peter Sandkuijl</t>
        </is>
      </c>
      <c r="J815" s="114" t="inlineStr">
        <is>
          <t>Bruno Darmon</t>
        </is>
      </c>
      <c r="K815" s="114" t="inlineStr">
        <is>
          <t>Bruno Darmon</t>
        </is>
      </c>
      <c r="L815" s="113" t="inlineStr">
        <is>
          <t>EMEA Sales</t>
        </is>
      </c>
      <c r="M815" s="115" t="n">
        <v>1</v>
      </c>
      <c r="N815" s="151">
        <f>LEFT(CA815,3)</f>
        <v/>
      </c>
      <c r="O815" s="216" t="n">
        <v>43976</v>
      </c>
      <c r="P815" s="118">
        <f>($D$5-O815)/365</f>
        <v/>
      </c>
      <c r="Q815" s="119">
        <f>Q815</f>
        <v/>
      </c>
      <c r="R815" s="52" t="n"/>
      <c r="S815" s="120" t="inlineStr">
        <is>
          <t>Israel</t>
        </is>
      </c>
      <c r="T815" s="120" t="inlineStr">
        <is>
          <t>ILS</t>
        </is>
      </c>
      <c r="U815" s="120" t="n">
        <v>39500</v>
      </c>
      <c r="V815" s="120" t="n">
        <v>5754.545454545454</v>
      </c>
      <c r="W815" s="120" t="n"/>
      <c r="X815" s="120">
        <f>W815+V815+U815</f>
        <v/>
      </c>
      <c r="Y815" s="121" t="n"/>
      <c r="Z815" s="121" t="n"/>
      <c r="AA815" s="122" t="n"/>
      <c r="AB815" s="122" t="n"/>
      <c r="AC815" s="122" t="n"/>
      <c r="AD815" s="123">
        <f>AC815+AB815+AA815</f>
        <v/>
      </c>
      <c r="AE815" s="124">
        <f>IFERROR(AD815/X815-1,"")</f>
        <v/>
      </c>
      <c r="AF815" s="217">
        <f>IF(LOWER(T815)="ILS",12,1)*X815/VLOOKUP($T815,CPC_USDConversion_xlTbl[[Currency2]:[Units/1 USD]],2,FALSE)</f>
        <v/>
      </c>
      <c r="AG815" s="217">
        <f>IF(LOWER(T815)="ILS",12,1)*AD815/VLOOKUP($T815,CPC_USDConversion_xlTbl[[Currency2]:[Units/1 USD]],2,FALSE)</f>
        <v/>
      </c>
      <c r="AH815" s="126">
        <f>AF815/VLOOKUP($S815,'CP$'!$B$5:$D$74,2,FALSE)</f>
        <v/>
      </c>
      <c r="AI815" s="126">
        <f>AG815/VLOOKUP($S815,'CP$'!$B$5:$D$74,2,FALSE)</f>
        <v/>
      </c>
      <c r="AJ815" s="52" t="n"/>
      <c r="AK815" s="127" t="inlineStr">
        <is>
          <t>Sales Variable</t>
        </is>
      </c>
      <c r="AL815" s="218" t="n"/>
      <c r="AM815" s="129" t="n"/>
      <c r="AN815" s="121" t="n"/>
      <c r="AO815" s="130" t="n"/>
      <c r="AP815" s="131">
        <f>IFERROR(AO815/AM815,"")</f>
        <v/>
      </c>
      <c r="AQ815" s="219">
        <f>AO815*CC815</f>
        <v/>
      </c>
      <c r="AR815" s="219" t="n"/>
      <c r="AS815" s="220">
        <f>AQ815-AR815</f>
        <v/>
      </c>
      <c r="AT815" s="217">
        <f>AS815/VLOOKUP($T815,'USD Converstion'!$C$7:$D$174,2,FALSE)</f>
        <v/>
      </c>
      <c r="AU815" s="52" t="n"/>
      <c r="AV815" s="221" t="n"/>
      <c r="AW815" s="222" t="n"/>
      <c r="AX815" s="222" t="n"/>
      <c r="AY815" s="223" t="n"/>
      <c r="AZ815" s="52" t="n"/>
      <c r="BA815" s="137" t="n"/>
      <c r="BB815" s="138" t="inlineStr">
        <is>
          <t xml:space="preserve"> </t>
        </is>
      </c>
      <c r="BC815" s="52" t="n"/>
      <c r="BD815" s="219" t="n"/>
      <c r="BE815" s="219" t="n"/>
      <c r="BF815" s="219" t="n"/>
      <c r="BG815" s="120">
        <f>BF815+BE815+BD815</f>
        <v/>
      </c>
      <c r="BH815" s="217">
        <f>IF(LOWER(T815)="ILS",12,1)*BG815/VLOOKUP($T815,CPC_USDConversion_xlTbl[[Currency2]:[Units/1 USD]],2,FALSE)</f>
        <v/>
      </c>
      <c r="BI815" s="224">
        <f>BH815/VLOOKUP($S815,'CP$'!$B$5:$D$74,2,FALSE)</f>
        <v/>
      </c>
      <c r="BJ815" s="140" t="n">
        <v>23000</v>
      </c>
      <c r="BK815" s="140" t="n">
        <v>34000</v>
      </c>
      <c r="BL815" s="141">
        <f>IFERROR(U815/X815,"")</f>
        <v/>
      </c>
      <c r="BM815" s="141">
        <f>IFERROR(V815/X815,"")</f>
        <v/>
      </c>
      <c r="BN815" s="141">
        <f>IFERROR(W815/X815,"")</f>
        <v/>
      </c>
      <c r="BO815" s="141">
        <f>IFERROR(AA815/AD815,"")</f>
        <v/>
      </c>
      <c r="BP815" s="141">
        <f>IFERROR(AB815/AD815,"")</f>
        <v/>
      </c>
      <c r="BQ815" s="141">
        <f>IFERROR(AC815/AD815,"")</f>
        <v/>
      </c>
      <c r="BR815" s="119" t="n"/>
      <c r="BS815" s="119" t="n"/>
      <c r="BT815" s="119" t="n"/>
      <c r="BU815" s="119" t="n">
        <v>0</v>
      </c>
      <c r="BV815" s="119" t="n"/>
      <c r="BW815" s="119" t="n"/>
      <c r="BX815" s="119" t="n"/>
      <c r="BY815" s="119" t="n"/>
      <c r="BZ815" s="119" t="inlineStr">
        <is>
          <t>Employee</t>
        </is>
      </c>
      <c r="CA815" s="142" t="inlineStr">
        <is>
          <t>E51P</t>
        </is>
      </c>
      <c r="CB815" s="131" t="n">
        <v>1</v>
      </c>
      <c r="CC815" s="143">
        <f>IF(P815&gt;1,1,P815)*CB815</f>
        <v/>
      </c>
      <c r="CD815" s="143" t="n"/>
      <c r="CE815" s="222" t="n"/>
      <c r="CF815" s="86" t="n"/>
      <c r="CG815" s="219" t="n">
        <v>29468.29268292683</v>
      </c>
      <c r="CH815" s="217">
        <f>IF(LOWER(T815)="ILS",12,1)*CG815/VLOOKUP($T815,CPC_USDConversion_xlTbl[[Currency2]:[Units/1 USD]],2,FALSE)</f>
        <v/>
      </c>
      <c r="CI815" s="225">
        <f>AF815</f>
        <v/>
      </c>
      <c r="CJ815" s="225">
        <f>IFERROR(CI815-CH815,"")</f>
        <v/>
      </c>
      <c r="CK815" s="140">
        <f>ROUND(AN815*CC815,-2)</f>
        <v/>
      </c>
      <c r="CL815" s="217">
        <f>CK815/VLOOKUP($T815,'USD Converstion'!$C$7:$D$174,2,FALSE)</f>
        <v/>
      </c>
      <c r="CM815" s="145">
        <f>IF(AD815&gt;X815,1,0)</f>
        <v/>
      </c>
      <c r="CN815" s="225">
        <f>IF(CM815&gt;0,AG815,0)</f>
        <v/>
      </c>
      <c r="CO815" s="225">
        <f>IF(CM815=0,0,AF815)</f>
        <v/>
      </c>
      <c r="CP815" s="146" t="n">
        <v>0</v>
      </c>
      <c r="CQ815" s="147" t="n">
        <v>0</v>
      </c>
      <c r="CR815" s="225">
        <f>AM815/VLOOKUP(T815,'USD Converstion'!$C$7:$D$174,2,FALSE)</f>
        <v/>
      </c>
      <c r="CS815" s="226">
        <f>AT815</f>
        <v/>
      </c>
      <c r="CT815" s="222" t="n">
        <v>0</v>
      </c>
      <c r="CU815" s="227" t="n">
        <v>0</v>
      </c>
      <c r="CV815" s="145">
        <f>IF(AX815&gt;0,1,0)</f>
        <v/>
      </c>
      <c r="CW815" s="145">
        <f>IF(AY815&gt;0,1,0)</f>
        <v/>
      </c>
      <c r="CX815" s="52" t="n">
        <v>0</v>
      </c>
      <c r="DM815">
        <f>IF(LOWER(T815)="ILS",12,1)*Y815/VLOOKUP($T815,CPC_USDConversion_xlTbl[[Currency2]:[Units/1 USD]],2,FALSE)</f>
        <v/>
      </c>
    </row>
    <row r="816">
      <c r="B816" s="113" t="n">
        <v>126728</v>
      </c>
      <c r="C816" s="113" t="n">
        <v>54133</v>
      </c>
      <c r="D816" s="113" t="n"/>
      <c r="E816" s="114" t="inlineStr">
        <is>
          <t>Jan Johannsen</t>
        </is>
      </c>
      <c r="F816" s="152" t="inlineStr">
        <is>
          <t>Regional Director, Security Engineering Nordics</t>
        </is>
      </c>
      <c r="G816" s="113" t="inlineStr">
        <is>
          <t>EMEA SE</t>
        </is>
      </c>
      <c r="H816" s="113" t="inlineStr">
        <is>
          <t>Peter Sandkuijl</t>
        </is>
      </c>
      <c r="I816" s="113" t="inlineStr">
        <is>
          <t>Peter Sandkuijl</t>
        </is>
      </c>
      <c r="J816" s="114" t="inlineStr">
        <is>
          <t>Bruno Darmon</t>
        </is>
      </c>
      <c r="K816" s="114" t="inlineStr">
        <is>
          <t>Bruno Darmon</t>
        </is>
      </c>
      <c r="L816" s="113" t="inlineStr">
        <is>
          <t>EMEA Sales</t>
        </is>
      </c>
      <c r="M816" s="115" t="n">
        <v>1</v>
      </c>
      <c r="N816" s="151">
        <f>LEFT(CA816,3)</f>
        <v/>
      </c>
      <c r="O816" s="216" t="n">
        <v>38961</v>
      </c>
      <c r="P816" s="118">
        <f>($D$5-O816)/365</f>
        <v/>
      </c>
      <c r="Q816" s="119">
        <f>Q816</f>
        <v/>
      </c>
      <c r="R816" s="52" t="n"/>
      <c r="S816" s="120" t="inlineStr">
        <is>
          <t>Denmark</t>
        </is>
      </c>
      <c r="T816" s="120" t="inlineStr">
        <is>
          <t>DKK</t>
        </is>
      </c>
      <c r="U816" s="120" t="n">
        <v>1249500</v>
      </c>
      <c r="V816" s="120" t="n">
        <v>225754.5454545454</v>
      </c>
      <c r="W816" s="120" t="n"/>
      <c r="X816" s="120">
        <f>W816+V816+U816</f>
        <v/>
      </c>
      <c r="Y816" s="121" t="n"/>
      <c r="Z816" s="121" t="n"/>
      <c r="AA816" s="122" t="n"/>
      <c r="AB816" s="122" t="n"/>
      <c r="AC816" s="122" t="n"/>
      <c r="AD816" s="123">
        <f>AC816+AB816+AA816</f>
        <v/>
      </c>
      <c r="AE816" s="124">
        <f>IFERROR(AD816/X816-1,"")</f>
        <v/>
      </c>
      <c r="AF816" s="217">
        <f>IF(LOWER(T816)="ILS",12,1)*X816/VLOOKUP($T816,CPC_USDConversion_xlTbl[[Currency2]:[Units/1 USD]],2,FALSE)</f>
        <v/>
      </c>
      <c r="AG816" s="217">
        <f>IF(LOWER(T816)="ILS",12,1)*AD816/VLOOKUP($T816,CPC_USDConversion_xlTbl[[Currency2]:[Units/1 USD]],2,FALSE)</f>
        <v/>
      </c>
      <c r="AH816" s="126">
        <f>AF816/VLOOKUP($S816,'CP$'!$B$5:$D$74,2,FALSE)</f>
        <v/>
      </c>
      <c r="AI816" s="126">
        <f>AG816/VLOOKUP($S816,'CP$'!$B$5:$D$74,2,FALSE)</f>
        <v/>
      </c>
      <c r="AJ816" s="52" t="n"/>
      <c r="AK816" s="127" t="inlineStr">
        <is>
          <t>Sales Variable</t>
        </is>
      </c>
      <c r="AL816" s="218" t="n"/>
      <c r="AM816" s="129" t="n"/>
      <c r="AN816" s="121" t="n"/>
      <c r="AO816" s="130" t="n"/>
      <c r="AP816" s="131">
        <f>IFERROR(AO816/AM816,"")</f>
        <v/>
      </c>
      <c r="AQ816" s="219">
        <f>AO816*CC816</f>
        <v/>
      </c>
      <c r="AR816" s="219" t="n"/>
      <c r="AS816" s="220">
        <f>AQ816-AR816</f>
        <v/>
      </c>
      <c r="AT816" s="217">
        <f>AS816/VLOOKUP($T816,'USD Converstion'!$C$7:$D$174,2,FALSE)</f>
        <v/>
      </c>
      <c r="AU816" s="52" t="n"/>
      <c r="AV816" s="221" t="n">
        <v>43957</v>
      </c>
      <c r="AW816" s="222" t="n">
        <v>38975.52427184465</v>
      </c>
      <c r="AX816" s="222" t="n"/>
      <c r="AY816" s="223" t="n"/>
      <c r="AZ816" s="52" t="n"/>
      <c r="BA816" s="137" t="n"/>
      <c r="BB816" s="138" t="inlineStr">
        <is>
          <t xml:space="preserve"> </t>
        </is>
      </c>
      <c r="BC816" s="52" t="n"/>
      <c r="BD816" s="219" t="n">
        <v>960000</v>
      </c>
      <c r="BE816" s="219" t="n">
        <v>240000</v>
      </c>
      <c r="BF816" s="219" t="n"/>
      <c r="BG816" s="120">
        <f>BF816+BE816+BD816</f>
        <v/>
      </c>
      <c r="BH816" s="217">
        <f>IF(LOWER(T816)="ILS",12,1)*BG816/VLOOKUP($T816,CPC_USDConversion_xlTbl[[Currency2]:[Units/1 USD]],2,FALSE)</f>
        <v/>
      </c>
      <c r="BI816" s="224">
        <f>BH816/VLOOKUP($S816,'CP$'!$B$5:$D$74,2,FALSE)</f>
        <v/>
      </c>
      <c r="BJ816" s="140" t="n">
        <v>950000</v>
      </c>
      <c r="BK816" s="140" t="n">
        <v>1250000</v>
      </c>
      <c r="BL816" s="141">
        <f>IFERROR(U816/X816,"")</f>
        <v/>
      </c>
      <c r="BM816" s="141">
        <f>IFERROR(V816/X816,"")</f>
        <v/>
      </c>
      <c r="BN816" s="141">
        <f>IFERROR(W816/X816,"")</f>
        <v/>
      </c>
      <c r="BO816" s="141">
        <f>IFERROR(AA816/AD816,"")</f>
        <v/>
      </c>
      <c r="BP816" s="141">
        <f>IFERROR(AB816/AD816,"")</f>
        <v/>
      </c>
      <c r="BQ816" s="141">
        <f>IFERROR(AC816/AD816,"")</f>
        <v/>
      </c>
      <c r="BR816" s="119" t="n">
        <v>3</v>
      </c>
      <c r="BS816" s="119" t="n">
        <v>3</v>
      </c>
      <c r="BT816" s="119" t="n">
        <v>3</v>
      </c>
      <c r="BU816" s="119" t="n">
        <v>0</v>
      </c>
      <c r="BV816" s="119" t="n"/>
      <c r="BW816" s="119" t="n"/>
      <c r="BX816" s="119" t="n"/>
      <c r="BY816" s="119" t="n"/>
      <c r="BZ816" s="119" t="inlineStr">
        <is>
          <t>Employee</t>
        </is>
      </c>
      <c r="CA816" s="142" t="inlineStr">
        <is>
          <t>E31M</t>
        </is>
      </c>
      <c r="CB816" s="131" t="n">
        <v>1</v>
      </c>
      <c r="CC816" s="143">
        <f>IF(P816&gt;1,1,P816)*CB816</f>
        <v/>
      </c>
      <c r="CD816" s="143" t="n"/>
      <c r="CE816" s="222" t="n">
        <v>45254.16</v>
      </c>
      <c r="CF816" s="86" t="n"/>
      <c r="CG816" s="219" t="n">
        <v>1209956.097560976</v>
      </c>
      <c r="CH816" s="217">
        <f>IF(LOWER(T816)="ILS",12,1)*CG816/VLOOKUP($T816,CPC_USDConversion_xlTbl[[Currency2]:[Units/1 USD]],2,FALSE)</f>
        <v/>
      </c>
      <c r="CI816" s="225">
        <f>AF816</f>
        <v/>
      </c>
      <c r="CJ816" s="225">
        <f>IFERROR(CI816-CH816,"")</f>
        <v/>
      </c>
      <c r="CK816" s="140">
        <f>ROUND(AN816*CC816,-2)</f>
        <v/>
      </c>
      <c r="CL816" s="217">
        <f>CK816/VLOOKUP($T816,'USD Converstion'!$C$7:$D$174,2,FALSE)</f>
        <v/>
      </c>
      <c r="CM816" s="145">
        <f>IF(AD816&gt;X816,1,0)</f>
        <v/>
      </c>
      <c r="CN816" s="225">
        <f>IF(CM816&gt;0,AG816,0)</f>
        <v/>
      </c>
      <c r="CO816" s="225">
        <f>IF(CM816=0,0,AF816)</f>
        <v/>
      </c>
      <c r="CP816" s="146" t="n">
        <v>0</v>
      </c>
      <c r="CQ816" s="147" t="n">
        <v>0</v>
      </c>
      <c r="CR816" s="225">
        <f>AM816/VLOOKUP(T816,'USD Converstion'!$C$7:$D$174,2,FALSE)</f>
        <v/>
      </c>
      <c r="CS816" s="226">
        <f>AT816</f>
        <v/>
      </c>
      <c r="CT816" s="222" t="n">
        <v>0</v>
      </c>
      <c r="CU816" s="227" t="n">
        <v>0</v>
      </c>
      <c r="CV816" s="145">
        <f>IF(AX816&gt;0,1,0)</f>
        <v/>
      </c>
      <c r="CW816" s="145">
        <f>IF(AY816&gt;0,1,0)</f>
        <v/>
      </c>
      <c r="CX816" s="52" t="n">
        <v>0</v>
      </c>
      <c r="DM816">
        <f>IF(LOWER(T816)="ILS",12,1)*Y816/VLOOKUP($T816,CPC_USDConversion_xlTbl[[Currency2]:[Units/1 USD]],2,FALSE)</f>
        <v/>
      </c>
    </row>
    <row r="817">
      <c r="B817" s="113" t="n">
        <v>102746</v>
      </c>
      <c r="C817" s="113" t="n">
        <v>81661</v>
      </c>
      <c r="D817" s="113" t="n">
        <v>95464</v>
      </c>
      <c r="E817" s="114" t="inlineStr">
        <is>
          <t>Jan Krueger</t>
        </is>
      </c>
      <c r="F817" s="152" t="inlineStr">
        <is>
          <t>Security Engineer</t>
        </is>
      </c>
      <c r="G817" s="113" t="inlineStr">
        <is>
          <t>Security Engineering, CER</t>
        </is>
      </c>
      <c r="H817" s="113" t="inlineStr">
        <is>
          <t>Christine Schoenig</t>
        </is>
      </c>
      <c r="I817" s="113" t="inlineStr">
        <is>
          <t>Peter Sandkuijl</t>
        </is>
      </c>
      <c r="J817" s="114" t="inlineStr">
        <is>
          <t>Bruno Darmon</t>
        </is>
      </c>
      <c r="K817" s="114" t="inlineStr">
        <is>
          <t>Bruno Darmon</t>
        </is>
      </c>
      <c r="L817" s="113" t="inlineStr">
        <is>
          <t>EMEA Sales</t>
        </is>
      </c>
      <c r="M817" s="115" t="n">
        <v>1</v>
      </c>
      <c r="N817" s="151">
        <f>LEFT(CA817,3)</f>
        <v/>
      </c>
      <c r="O817" s="216" t="n">
        <v>43374</v>
      </c>
      <c r="P817" s="118">
        <f>($D$5-O817)/365</f>
        <v/>
      </c>
      <c r="Q817" s="119">
        <f>Q817</f>
        <v/>
      </c>
      <c r="R817" s="52" t="n"/>
      <c r="S817" s="120" t="inlineStr">
        <is>
          <t>Germany</t>
        </is>
      </c>
      <c r="T817" s="120" t="inlineStr">
        <is>
          <t>EUR</t>
        </is>
      </c>
      <c r="U817" s="120" t="n">
        <v>107500</v>
      </c>
      <c r="V817" s="120" t="n">
        <v>17663.63636363636</v>
      </c>
      <c r="W817" s="120" t="n"/>
      <c r="X817" s="120">
        <f>W817+V817+U817</f>
        <v/>
      </c>
      <c r="Y817" s="121" t="n"/>
      <c r="Z817" s="121" t="n"/>
      <c r="AA817" s="122" t="n"/>
      <c r="AB817" s="122" t="n"/>
      <c r="AC817" s="122" t="n"/>
      <c r="AD817" s="123">
        <f>AC817+AB817+AA817</f>
        <v/>
      </c>
      <c r="AE817" s="124">
        <f>IFERROR(AD817/X817-1,"")</f>
        <v/>
      </c>
      <c r="AF817" s="217">
        <f>IF(LOWER(T817)="ILS",12,1)*X817/VLOOKUP($T817,CPC_USDConversion_xlTbl[[Currency2]:[Units/1 USD]],2,FALSE)</f>
        <v/>
      </c>
      <c r="AG817" s="217">
        <f>IF(LOWER(T817)="ILS",12,1)*AD817/VLOOKUP($T817,CPC_USDConversion_xlTbl[[Currency2]:[Units/1 USD]],2,FALSE)</f>
        <v/>
      </c>
      <c r="AH817" s="126">
        <f>AF817/VLOOKUP($S817,'CP$'!$B$5:$D$74,2,FALSE)</f>
        <v/>
      </c>
      <c r="AI817" s="126">
        <f>AG817/VLOOKUP($S817,'CP$'!$B$5:$D$74,2,FALSE)</f>
        <v/>
      </c>
      <c r="AJ817" s="52" t="n"/>
      <c r="AK817" s="127" t="inlineStr">
        <is>
          <t>Sales Variable</t>
        </is>
      </c>
      <c r="AL817" s="218" t="n"/>
      <c r="AM817" s="129" t="n"/>
      <c r="AN817" s="121" t="n"/>
      <c r="AO817" s="130" t="n"/>
      <c r="AP817" s="131">
        <f>IFERROR(AO817/AM817,"")</f>
        <v/>
      </c>
      <c r="AQ817" s="219">
        <f>AO817*CC817</f>
        <v/>
      </c>
      <c r="AR817" s="219" t="n"/>
      <c r="AS817" s="220">
        <f>AQ817-AR817</f>
        <v/>
      </c>
      <c r="AT817" s="217">
        <f>AS817/VLOOKUP($T817,'USD Converstion'!$C$7:$D$174,2,FALSE)</f>
        <v/>
      </c>
      <c r="AU817" s="52" t="n"/>
      <c r="AV817" s="221" t="n">
        <v>43957</v>
      </c>
      <c r="AW817" s="222" t="n">
        <v>9844.844660194174</v>
      </c>
      <c r="AX817" s="222" t="n"/>
      <c r="AY817" s="223" t="n"/>
      <c r="AZ817" s="52" t="n"/>
      <c r="BA817" s="137" t="n"/>
      <c r="BB817" s="138" t="inlineStr">
        <is>
          <t xml:space="preserve"> </t>
        </is>
      </c>
      <c r="BC817" s="52" t="n"/>
      <c r="BD817" s="219" t="n">
        <v>76000</v>
      </c>
      <c r="BE817" s="219" t="n">
        <v>19000</v>
      </c>
      <c r="BF817" s="219" t="n"/>
      <c r="BG817" s="120">
        <f>BF817+BE817+BD817</f>
        <v/>
      </c>
      <c r="BH817" s="217">
        <f>IF(LOWER(T817)="ILS",12,1)*BG817/VLOOKUP($T817,CPC_USDConversion_xlTbl[[Currency2]:[Units/1 USD]],2,FALSE)</f>
        <v/>
      </c>
      <c r="BI817" s="224">
        <f>BH817/VLOOKUP($S817,'CP$'!$B$5:$D$74,2,FALSE)</f>
        <v/>
      </c>
      <c r="BJ817" s="140" t="n">
        <v>70000</v>
      </c>
      <c r="BK817" s="140" t="n">
        <v>115000</v>
      </c>
      <c r="BL817" s="141">
        <f>IFERROR(U817/X817,"")</f>
        <v/>
      </c>
      <c r="BM817" s="141">
        <f>IFERROR(V817/X817,"")</f>
        <v/>
      </c>
      <c r="BN817" s="141">
        <f>IFERROR(W817/X817,"")</f>
        <v/>
      </c>
      <c r="BO817" s="141">
        <f>IFERROR(AA817/AD817,"")</f>
        <v/>
      </c>
      <c r="BP817" s="141">
        <f>IFERROR(AB817/AD817,"")</f>
        <v/>
      </c>
      <c r="BQ817" s="141">
        <f>IFERROR(AC817/AD817,"")</f>
        <v/>
      </c>
      <c r="BR817" s="119" t="n">
        <v>2</v>
      </c>
      <c r="BS817" s="119" t="n">
        <v>3</v>
      </c>
      <c r="BT817" s="119" t="n"/>
      <c r="BU817" s="119" t="n">
        <v>0</v>
      </c>
      <c r="BV817" s="119" t="n"/>
      <c r="BW817" s="119" t="n"/>
      <c r="BX817" s="119" t="n"/>
      <c r="BY817" s="119" t="n"/>
      <c r="BZ817" s="119" t="inlineStr">
        <is>
          <t>Employee</t>
        </is>
      </c>
      <c r="CA817" s="142" t="inlineStr">
        <is>
          <t>E51P</t>
        </is>
      </c>
      <c r="CB817" s="131" t="n">
        <v>1</v>
      </c>
      <c r="CC817" s="143">
        <f>IF(P817&gt;1,1,P817)*CB817</f>
        <v/>
      </c>
      <c r="CD817" s="143" t="n"/>
      <c r="CE817" s="222" t="n">
        <v>11253.68</v>
      </c>
      <c r="CF817" s="86" t="n"/>
      <c r="CG817" s="219" t="n">
        <v>95321.95121951221</v>
      </c>
      <c r="CH817" s="217">
        <f>IF(LOWER(T817)="ILS",12,1)*CG817/VLOOKUP($T817,CPC_USDConversion_xlTbl[[Currency2]:[Units/1 USD]],2,FALSE)</f>
        <v/>
      </c>
      <c r="CI817" s="225">
        <f>AF817</f>
        <v/>
      </c>
      <c r="CJ817" s="225">
        <f>IFERROR(CI817-CH817,"")</f>
        <v/>
      </c>
      <c r="CK817" s="140">
        <f>ROUND(AN817*CC817,-2)</f>
        <v/>
      </c>
      <c r="CL817" s="217">
        <f>CK817/VLOOKUP($T817,'USD Converstion'!$C$7:$D$174,2,FALSE)</f>
        <v/>
      </c>
      <c r="CM817" s="145">
        <f>IF(AD817&gt;X817,1,0)</f>
        <v/>
      </c>
      <c r="CN817" s="225">
        <f>IF(CM817&gt;0,AG817,0)</f>
        <v/>
      </c>
      <c r="CO817" s="225">
        <f>IF(CM817=0,0,AF817)</f>
        <v/>
      </c>
      <c r="CP817" s="146" t="n">
        <v>0</v>
      </c>
      <c r="CQ817" s="147" t="n">
        <v>0</v>
      </c>
      <c r="CR817" s="225">
        <f>AM817/VLOOKUP(T817,'USD Converstion'!$C$7:$D$174,2,FALSE)</f>
        <v/>
      </c>
      <c r="CS817" s="226">
        <f>AT817</f>
        <v/>
      </c>
      <c r="CT817" s="222" t="n">
        <v>0</v>
      </c>
      <c r="CU817" s="227" t="n">
        <v>0</v>
      </c>
      <c r="CV817" s="145">
        <f>IF(AX817&gt;0,1,0)</f>
        <v/>
      </c>
      <c r="CW817" s="145">
        <f>IF(AY817&gt;0,1,0)</f>
        <v/>
      </c>
      <c r="CX817" s="52" t="n">
        <v>0</v>
      </c>
      <c r="DM817">
        <f>IF(LOWER(T817)="ILS",12,1)*Y817/VLOOKUP($T817,CPC_USDConversion_xlTbl[[Currency2]:[Units/1 USD]],2,FALSE)</f>
        <v/>
      </c>
    </row>
    <row r="818">
      <c r="B818" s="113" t="n">
        <v>134525</v>
      </c>
      <c r="C818" s="113" t="n">
        <v>78424</v>
      </c>
      <c r="D818" s="113" t="n">
        <v>27831</v>
      </c>
      <c r="E818" s="114" t="inlineStr">
        <is>
          <t>Jan Steiert</t>
        </is>
      </c>
      <c r="F818" s="152" t="inlineStr">
        <is>
          <t>Security Engineer</t>
        </is>
      </c>
      <c r="G818" s="113" t="inlineStr">
        <is>
          <t>Security Engineering, CER</t>
        </is>
      </c>
      <c r="H818" s="113" t="inlineStr">
        <is>
          <t>Christine Schoenig</t>
        </is>
      </c>
      <c r="I818" s="113" t="inlineStr">
        <is>
          <t>Peter Sandkuijl</t>
        </is>
      </c>
      <c r="J818" s="114" t="inlineStr">
        <is>
          <t>Bruno Darmon</t>
        </is>
      </c>
      <c r="K818" s="114" t="inlineStr">
        <is>
          <t>Bruno Darmon</t>
        </is>
      </c>
      <c r="L818" s="113" t="inlineStr">
        <is>
          <t>EMEA Sales</t>
        </is>
      </c>
      <c r="M818" s="115" t="n">
        <v>1</v>
      </c>
      <c r="N818" s="151">
        <f>LEFT(CA818,3)</f>
        <v/>
      </c>
      <c r="O818" s="216" t="n">
        <v>43394</v>
      </c>
      <c r="P818" s="118">
        <f>($D$5-O818)/365</f>
        <v/>
      </c>
      <c r="Q818" s="119">
        <f>Q818</f>
        <v/>
      </c>
      <c r="R818" s="52" t="n"/>
      <c r="S818" s="120" t="inlineStr">
        <is>
          <t>Germany</t>
        </is>
      </c>
      <c r="T818" s="120" t="inlineStr">
        <is>
          <t>EUR</t>
        </is>
      </c>
      <c r="U818" s="120" t="n">
        <v>87500</v>
      </c>
      <c r="V818" s="120" t="n">
        <v>14027.27272727273</v>
      </c>
      <c r="W818" s="120" t="n"/>
      <c r="X818" s="120">
        <f>W818+V818+U818</f>
        <v/>
      </c>
      <c r="Y818" s="121" t="n"/>
      <c r="Z818" s="121" t="n"/>
      <c r="AA818" s="122" t="n"/>
      <c r="AB818" s="122" t="n"/>
      <c r="AC818" s="122" t="n"/>
      <c r="AD818" s="123">
        <f>AC818+AB818+AA818</f>
        <v/>
      </c>
      <c r="AE818" s="124">
        <f>IFERROR(AD818/X818-1,"")</f>
        <v/>
      </c>
      <c r="AF818" s="217">
        <f>IF(LOWER(T818)="ILS",12,1)*X818/VLOOKUP($T818,CPC_USDConversion_xlTbl[[Currency2]:[Units/1 USD]],2,FALSE)</f>
        <v/>
      </c>
      <c r="AG818" s="217">
        <f>IF(LOWER(T818)="ILS",12,1)*AD818/VLOOKUP($T818,CPC_USDConversion_xlTbl[[Currency2]:[Units/1 USD]],2,FALSE)</f>
        <v/>
      </c>
      <c r="AH818" s="126">
        <f>AF818/VLOOKUP($S818,'CP$'!$B$5:$D$74,2,FALSE)</f>
        <v/>
      </c>
      <c r="AI818" s="126">
        <f>AG818/VLOOKUP($S818,'CP$'!$B$5:$D$74,2,FALSE)</f>
        <v/>
      </c>
      <c r="AJ818" s="52" t="n"/>
      <c r="AK818" s="127" t="inlineStr">
        <is>
          <t>Sales Variable</t>
        </is>
      </c>
      <c r="AL818" s="218" t="n"/>
      <c r="AM818" s="129" t="n"/>
      <c r="AN818" s="121" t="n"/>
      <c r="AO818" s="130" t="n"/>
      <c r="AP818" s="131">
        <f>IFERROR(AO818/AM818,"")</f>
        <v/>
      </c>
      <c r="AQ818" s="219">
        <f>AO818*CC818</f>
        <v/>
      </c>
      <c r="AR818" s="219" t="n"/>
      <c r="AS818" s="220">
        <f>AQ818-AR818</f>
        <v/>
      </c>
      <c r="AT818" s="217">
        <f>AS818/VLOOKUP($T818,'USD Converstion'!$C$7:$D$174,2,FALSE)</f>
        <v/>
      </c>
      <c r="AU818" s="52" t="n"/>
      <c r="AV818" s="221" t="n"/>
      <c r="AW818" s="222" t="n"/>
      <c r="AX818" s="222" t="n"/>
      <c r="AY818" s="223" t="n"/>
      <c r="AZ818" s="52" t="n"/>
      <c r="BA818" s="137" t="n"/>
      <c r="BB818" s="138" t="inlineStr">
        <is>
          <t xml:space="preserve"> </t>
        </is>
      </c>
      <c r="BC818" s="52" t="n"/>
      <c r="BD818" s="219" t="n">
        <v>60000</v>
      </c>
      <c r="BE818" s="219" t="n">
        <v>15000</v>
      </c>
      <c r="BF818" s="219" t="n"/>
      <c r="BG818" s="120">
        <f>BF818+BE818+BD818</f>
        <v/>
      </c>
      <c r="BH818" s="217">
        <f>IF(LOWER(T818)="ILS",12,1)*BG818/VLOOKUP($T818,CPC_USDConversion_xlTbl[[Currency2]:[Units/1 USD]],2,FALSE)</f>
        <v/>
      </c>
      <c r="BI818" s="224">
        <f>BH818/VLOOKUP($S818,'CP$'!$B$5:$D$74,2,FALSE)</f>
        <v/>
      </c>
      <c r="BJ818" s="140" t="n">
        <v>70000</v>
      </c>
      <c r="BK818" s="140" t="n">
        <v>115000</v>
      </c>
      <c r="BL818" s="141">
        <f>IFERROR(U818/X818,"")</f>
        <v/>
      </c>
      <c r="BM818" s="141">
        <f>IFERROR(V818/X818,"")</f>
        <v/>
      </c>
      <c r="BN818" s="141">
        <f>IFERROR(W818/X818,"")</f>
        <v/>
      </c>
      <c r="BO818" s="141">
        <f>IFERROR(AA818/AD818,"")</f>
        <v/>
      </c>
      <c r="BP818" s="141">
        <f>IFERROR(AB818/AD818,"")</f>
        <v/>
      </c>
      <c r="BQ818" s="141">
        <f>IFERROR(AC818/AD818,"")</f>
        <v/>
      </c>
      <c r="BR818" s="119" t="n">
        <v>2</v>
      </c>
      <c r="BS818" s="119" t="n">
        <v>3</v>
      </c>
      <c r="BT818" s="119" t="n"/>
      <c r="BU818" s="119" t="n">
        <v>0</v>
      </c>
      <c r="BV818" s="119" t="n"/>
      <c r="BW818" s="119" t="n"/>
      <c r="BX818" s="119" t="n"/>
      <c r="BY818" s="119" t="n"/>
      <c r="BZ818" s="119" t="inlineStr">
        <is>
          <t>Employee</t>
        </is>
      </c>
      <c r="CA818" s="142" t="inlineStr">
        <is>
          <t>E51P</t>
        </is>
      </c>
      <c r="CB818" s="131" t="n">
        <v>1</v>
      </c>
      <c r="CC818" s="143">
        <f>IF(P818&gt;1,1,P818)*CB818</f>
        <v/>
      </c>
      <c r="CD818" s="143" t="n"/>
      <c r="CE818" s="222" t="n"/>
      <c r="CF818" s="86" t="n"/>
      <c r="CG818" s="219" t="n">
        <v>75809.75609756098</v>
      </c>
      <c r="CH818" s="217">
        <f>IF(LOWER(T818)="ILS",12,1)*CG818/VLOOKUP($T818,CPC_USDConversion_xlTbl[[Currency2]:[Units/1 USD]],2,FALSE)</f>
        <v/>
      </c>
      <c r="CI818" s="225">
        <f>AF818</f>
        <v/>
      </c>
      <c r="CJ818" s="225">
        <f>IFERROR(CI818-CH818,"")</f>
        <v/>
      </c>
      <c r="CK818" s="140">
        <f>ROUND(AN818*CC818,-2)</f>
        <v/>
      </c>
      <c r="CL818" s="217">
        <f>CK818/VLOOKUP($T818,'USD Converstion'!$C$7:$D$174,2,FALSE)</f>
        <v/>
      </c>
      <c r="CM818" s="145">
        <f>IF(AD818&gt;X818,1,0)</f>
        <v/>
      </c>
      <c r="CN818" s="225">
        <f>IF(CM818&gt;0,AG818,0)</f>
        <v/>
      </c>
      <c r="CO818" s="225">
        <f>IF(CM818=0,0,AF818)</f>
        <v/>
      </c>
      <c r="CP818" s="146" t="n">
        <v>0</v>
      </c>
      <c r="CQ818" s="147" t="n">
        <v>0</v>
      </c>
      <c r="CR818" s="225">
        <f>AM818/VLOOKUP(T818,'USD Converstion'!$C$7:$D$174,2,FALSE)</f>
        <v/>
      </c>
      <c r="CS818" s="226">
        <f>AT818</f>
        <v/>
      </c>
      <c r="CT818" s="222" t="n">
        <v>0</v>
      </c>
      <c r="CU818" s="227" t="n">
        <v>0</v>
      </c>
      <c r="CV818" s="145">
        <f>IF(AX818&gt;0,1,0)</f>
        <v/>
      </c>
      <c r="CW818" s="145">
        <f>IF(AY818&gt;0,1,0)</f>
        <v/>
      </c>
      <c r="CX818" s="52" t="n">
        <v>0</v>
      </c>
      <c r="DM818">
        <f>IF(LOWER(T818)="ILS",12,1)*Y818/VLOOKUP($T818,CPC_USDConversion_xlTbl[[Currency2]:[Units/1 USD]],2,FALSE)</f>
        <v/>
      </c>
    </row>
    <row r="819">
      <c r="B819" s="113" t="n">
        <v>101395</v>
      </c>
      <c r="C819" s="113" t="n">
        <v>83829</v>
      </c>
      <c r="D819" s="113" t="n">
        <v>111141</v>
      </c>
      <c r="E819" s="114" t="inlineStr">
        <is>
          <t>Jarno Ahlstrom</t>
        </is>
      </c>
      <c r="F819" s="152" t="inlineStr">
        <is>
          <t>Security Engineer</t>
        </is>
      </c>
      <c r="G819" s="113" t="inlineStr">
        <is>
          <t>Security Engineering, Nordics</t>
        </is>
      </c>
      <c r="H819" s="113" t="inlineStr">
        <is>
          <t>Jan Johannsen</t>
        </is>
      </c>
      <c r="I819" s="113" t="inlineStr">
        <is>
          <t>Peter Sandkuijl</t>
        </is>
      </c>
      <c r="J819" s="114" t="inlineStr">
        <is>
          <t>Bruno Darmon</t>
        </is>
      </c>
      <c r="K819" s="114" t="inlineStr">
        <is>
          <t>Bruno Darmon</t>
        </is>
      </c>
      <c r="L819" s="113" t="inlineStr">
        <is>
          <t>EMEA Sales</t>
        </is>
      </c>
      <c r="M819" s="115" t="n">
        <v>1</v>
      </c>
      <c r="N819" s="151">
        <f>LEFT(CA819,3)</f>
        <v/>
      </c>
      <c r="O819" s="216" t="n">
        <v>43020</v>
      </c>
      <c r="P819" s="118">
        <f>($D$5-O819)/365</f>
        <v/>
      </c>
      <c r="Q819" s="119">
        <f>Q819</f>
        <v/>
      </c>
      <c r="R819" s="52" t="n"/>
      <c r="S819" s="120" t="inlineStr">
        <is>
          <t>Finland</t>
        </is>
      </c>
      <c r="T819" s="120" t="inlineStr">
        <is>
          <t>EUR</t>
        </is>
      </c>
      <c r="U819" s="120" t="n">
        <v>121250</v>
      </c>
      <c r="V819" s="120" t="n">
        <v>20627.27272727272</v>
      </c>
      <c r="W819" s="120" t="n"/>
      <c r="X819" s="120">
        <f>W819+V819+U819</f>
        <v/>
      </c>
      <c r="Y819" s="121" t="n"/>
      <c r="Z819" s="121" t="n"/>
      <c r="AA819" s="122" t="n"/>
      <c r="AB819" s="122" t="n"/>
      <c r="AC819" s="122" t="n"/>
      <c r="AD819" s="123">
        <f>AC819+AB819+AA819</f>
        <v/>
      </c>
      <c r="AE819" s="124">
        <f>IFERROR(AD819/X819-1,"")</f>
        <v/>
      </c>
      <c r="AF819" s="217">
        <f>IF(LOWER(T819)="ILS",12,1)*X819/VLOOKUP($T819,CPC_USDConversion_xlTbl[[Currency2]:[Units/1 USD]],2,FALSE)</f>
        <v/>
      </c>
      <c r="AG819" s="217">
        <f>IF(LOWER(T819)="ILS",12,1)*AD819/VLOOKUP($T819,CPC_USDConversion_xlTbl[[Currency2]:[Units/1 USD]],2,FALSE)</f>
        <v/>
      </c>
      <c r="AH819" s="126">
        <f>AF819/VLOOKUP($S819,'CP$'!$B$5:$D$74,2,FALSE)</f>
        <v/>
      </c>
      <c r="AI819" s="126">
        <f>AG819/VLOOKUP($S819,'CP$'!$B$5:$D$74,2,FALSE)</f>
        <v/>
      </c>
      <c r="AJ819" s="52" t="n"/>
      <c r="AK819" s="127" t="inlineStr">
        <is>
          <t>Sales Variable</t>
        </is>
      </c>
      <c r="AL819" s="218" t="n"/>
      <c r="AM819" s="129" t="n"/>
      <c r="AN819" s="121" t="n"/>
      <c r="AO819" s="130" t="n"/>
      <c r="AP819" s="131">
        <f>IFERROR(AO819/AM819,"")</f>
        <v/>
      </c>
      <c r="AQ819" s="219">
        <f>AO819*CC819</f>
        <v/>
      </c>
      <c r="AR819" s="219" t="n"/>
      <c r="AS819" s="220">
        <f>AQ819-AR819</f>
        <v/>
      </c>
      <c r="AT819" s="217">
        <f>AS819/VLOOKUP($T819,'USD Converstion'!$C$7:$D$174,2,FALSE)</f>
        <v/>
      </c>
      <c r="AU819" s="52" t="n"/>
      <c r="AV819" s="221" t="n">
        <v>43957</v>
      </c>
      <c r="AW819" s="222" t="n">
        <v>14665.76699029126</v>
      </c>
      <c r="AX819" s="222" t="n"/>
      <c r="AY819" s="223" t="n"/>
      <c r="AZ819" s="52" t="n"/>
      <c r="BA819" s="137" t="n"/>
      <c r="BB819" s="138" t="inlineStr">
        <is>
          <t xml:space="preserve"> </t>
        </is>
      </c>
      <c r="BC819" s="52" t="n"/>
      <c r="BD819" s="219" t="n">
        <v>86400</v>
      </c>
      <c r="BE819" s="219" t="n">
        <v>21600</v>
      </c>
      <c r="BF819" s="219" t="n"/>
      <c r="BG819" s="120">
        <f>BF819+BE819+BD819</f>
        <v/>
      </c>
      <c r="BH819" s="217">
        <f>IF(LOWER(T819)="ILS",12,1)*BG819/VLOOKUP($T819,CPC_USDConversion_xlTbl[[Currency2]:[Units/1 USD]],2,FALSE)</f>
        <v/>
      </c>
      <c r="BI819" s="224">
        <f>BH819/VLOOKUP($S819,'CP$'!$B$5:$D$74,2,FALSE)</f>
        <v/>
      </c>
      <c r="BJ819" s="140" t="n">
        <v>90000</v>
      </c>
      <c r="BK819" s="140" t="n">
        <v>125000</v>
      </c>
      <c r="BL819" s="141">
        <f>IFERROR(U819/X819,"")</f>
        <v/>
      </c>
      <c r="BM819" s="141">
        <f>IFERROR(V819/X819,"")</f>
        <v/>
      </c>
      <c r="BN819" s="141">
        <f>IFERROR(W819/X819,"")</f>
        <v/>
      </c>
      <c r="BO819" s="141">
        <f>IFERROR(AA819/AD819,"")</f>
        <v/>
      </c>
      <c r="BP819" s="141">
        <f>IFERROR(AB819/AD819,"")</f>
        <v/>
      </c>
      <c r="BQ819" s="141">
        <f>IFERROR(AC819/AD819,"")</f>
        <v/>
      </c>
      <c r="BR819" s="119" t="n">
        <v>2</v>
      </c>
      <c r="BS819" s="119" t="n">
        <v>4</v>
      </c>
      <c r="BT819" s="119" t="n">
        <v>3</v>
      </c>
      <c r="BU819" s="119" t="n">
        <v>0</v>
      </c>
      <c r="BV819" s="119" t="n"/>
      <c r="BW819" s="119" t="n"/>
      <c r="BX819" s="119" t="n"/>
      <c r="BY819" s="119" t="n"/>
      <c r="BZ819" s="119" t="inlineStr">
        <is>
          <t>Employee</t>
        </is>
      </c>
      <c r="CA819" s="142" t="inlineStr">
        <is>
          <t>E41P</t>
        </is>
      </c>
      <c r="CB819" s="131" t="n">
        <v>1</v>
      </c>
      <c r="CC819" s="143">
        <f>IF(P819&gt;1,1,P819)*CB819</f>
        <v/>
      </c>
      <c r="CD819" s="143" t="n"/>
      <c r="CE819" s="222" t="n">
        <v>32683.56</v>
      </c>
      <c r="CF819" s="86" t="n"/>
      <c r="CG819" s="219" t="n">
        <v>109234.1463414634</v>
      </c>
      <c r="CH819" s="217">
        <f>IF(LOWER(T819)="ILS",12,1)*CG819/VLOOKUP($T819,CPC_USDConversion_xlTbl[[Currency2]:[Units/1 USD]],2,FALSE)</f>
        <v/>
      </c>
      <c r="CI819" s="225">
        <f>AF819</f>
        <v/>
      </c>
      <c r="CJ819" s="225">
        <f>IFERROR(CI819-CH819,"")</f>
        <v/>
      </c>
      <c r="CK819" s="140">
        <f>ROUND(AN819*CC819,-2)</f>
        <v/>
      </c>
      <c r="CL819" s="217">
        <f>CK819/VLOOKUP($T819,'USD Converstion'!$C$7:$D$174,2,FALSE)</f>
        <v/>
      </c>
      <c r="CM819" s="145">
        <f>IF(AD819&gt;X819,1,0)</f>
        <v/>
      </c>
      <c r="CN819" s="225">
        <f>IF(CM819&gt;0,AG819,0)</f>
        <v/>
      </c>
      <c r="CO819" s="225">
        <f>IF(CM819=0,0,AF819)</f>
        <v/>
      </c>
      <c r="CP819" s="146" t="n">
        <v>0</v>
      </c>
      <c r="CQ819" s="147" t="n">
        <v>0</v>
      </c>
      <c r="CR819" s="225">
        <f>AM819/VLOOKUP(T819,'USD Converstion'!$C$7:$D$174,2,FALSE)</f>
        <v/>
      </c>
      <c r="CS819" s="226">
        <f>AT819</f>
        <v/>
      </c>
      <c r="CT819" s="222" t="n">
        <v>0</v>
      </c>
      <c r="CU819" s="227" t="n">
        <v>0</v>
      </c>
      <c r="CV819" s="145">
        <f>IF(AX819&gt;0,1,0)</f>
        <v/>
      </c>
      <c r="CW819" s="145">
        <f>IF(AY819&gt;0,1,0)</f>
        <v/>
      </c>
      <c r="CX819" s="52" t="n">
        <v>0</v>
      </c>
      <c r="DM819">
        <f>IF(LOWER(T819)="ILS",12,1)*Y819/VLOOKUP($T819,CPC_USDConversion_xlTbl[[Currency2]:[Units/1 USD]],2,FALSE)</f>
        <v/>
      </c>
    </row>
    <row r="820">
      <c r="B820" s="113" t="n">
        <v>125393</v>
      </c>
      <c r="C820" s="113" t="n">
        <v>55254</v>
      </c>
      <c r="D820" s="113" t="n">
        <v>98260</v>
      </c>
      <c r="E820" s="114" t="inlineStr">
        <is>
          <t>Jason Card</t>
        </is>
      </c>
      <c r="F820" s="152" t="inlineStr">
        <is>
          <t>Security Engineer</t>
        </is>
      </c>
      <c r="G820" s="113" t="inlineStr">
        <is>
          <t>Security Engineering, CER</t>
        </is>
      </c>
      <c r="H820" s="113" t="inlineStr">
        <is>
          <t>Christine Schoenig</t>
        </is>
      </c>
      <c r="I820" s="113" t="inlineStr">
        <is>
          <t>Peter Sandkuijl</t>
        </is>
      </c>
      <c r="J820" s="114" t="inlineStr">
        <is>
          <t>Bruno Darmon</t>
        </is>
      </c>
      <c r="K820" s="114" t="inlineStr">
        <is>
          <t>Bruno Darmon</t>
        </is>
      </c>
      <c r="L820" s="113" t="inlineStr">
        <is>
          <t>EMEA Sales</t>
        </is>
      </c>
      <c r="M820" s="115" t="n">
        <v>1</v>
      </c>
      <c r="N820" s="151">
        <f>LEFT(CA820,3)</f>
        <v/>
      </c>
      <c r="O820" s="216" t="n">
        <v>43984</v>
      </c>
      <c r="P820" s="118">
        <f>($D$5-O820)/365</f>
        <v/>
      </c>
      <c r="Q820" s="119">
        <f>Q820</f>
        <v/>
      </c>
      <c r="R820" s="52" t="n"/>
      <c r="S820" s="120" t="inlineStr">
        <is>
          <t>Switzerland</t>
        </is>
      </c>
      <c r="T820" s="120" t="inlineStr">
        <is>
          <t>CHF</t>
        </is>
      </c>
      <c r="U820" s="120" t="n">
        <v>179500</v>
      </c>
      <c r="V820" s="120" t="n">
        <v>31209.09090909091</v>
      </c>
      <c r="W820" s="120" t="n"/>
      <c r="X820" s="120">
        <f>W820+V820+U820</f>
        <v/>
      </c>
      <c r="Y820" s="121" t="n"/>
      <c r="Z820" s="121" t="n"/>
      <c r="AA820" s="122" t="n"/>
      <c r="AB820" s="122" t="n"/>
      <c r="AC820" s="122" t="n"/>
      <c r="AD820" s="123">
        <f>AC820+AB820+AA820</f>
        <v/>
      </c>
      <c r="AE820" s="124">
        <f>IFERROR(AD820/X820-1,"")</f>
        <v/>
      </c>
      <c r="AF820" s="217">
        <f>IF(LOWER(T820)="ILS",12,1)*X820/VLOOKUP($T820,CPC_USDConversion_xlTbl[[Currency2]:[Units/1 USD]],2,FALSE)</f>
        <v/>
      </c>
      <c r="AG820" s="217">
        <f>IF(LOWER(T820)="ILS",12,1)*AD820/VLOOKUP($T820,CPC_USDConversion_xlTbl[[Currency2]:[Units/1 USD]],2,FALSE)</f>
        <v/>
      </c>
      <c r="AH820" s="126">
        <f>AF820/VLOOKUP($S820,'CP$'!$B$5:$D$74,2,FALSE)</f>
        <v/>
      </c>
      <c r="AI820" s="126">
        <f>AG820/VLOOKUP($S820,'CP$'!$B$5:$D$74,2,FALSE)</f>
        <v/>
      </c>
      <c r="AJ820" s="52" t="n"/>
      <c r="AK820" s="127" t="inlineStr">
        <is>
          <t>Sales Variable</t>
        </is>
      </c>
      <c r="AL820" s="218" t="n"/>
      <c r="AM820" s="129" t="n"/>
      <c r="AN820" s="121" t="n"/>
      <c r="AO820" s="130" t="n"/>
      <c r="AP820" s="131">
        <f>IFERROR(AO820/AM820,"")</f>
        <v/>
      </c>
      <c r="AQ820" s="219">
        <f>AO820*CC820</f>
        <v/>
      </c>
      <c r="AR820" s="219" t="n"/>
      <c r="AS820" s="220">
        <f>AQ820-AR820</f>
        <v/>
      </c>
      <c r="AT820" s="217">
        <f>AS820/VLOOKUP($T820,'USD Converstion'!$C$7:$D$174,2,FALSE)</f>
        <v/>
      </c>
      <c r="AU820" s="52" t="n"/>
      <c r="AV820" s="221" t="n">
        <v>40646</v>
      </c>
      <c r="AW820" s="222" t="n">
        <v>25436.00970873786</v>
      </c>
      <c r="AX820" s="222" t="n"/>
      <c r="AY820" s="223" t="n"/>
      <c r="AZ820" s="52" t="n"/>
      <c r="BA820" s="137" t="n"/>
      <c r="BB820" s="138" t="inlineStr">
        <is>
          <t xml:space="preserve"> </t>
        </is>
      </c>
      <c r="BC820" s="52" t="n"/>
      <c r="BD820" s="219" t="n"/>
      <c r="BE820" s="219" t="n"/>
      <c r="BF820" s="219" t="n"/>
      <c r="BG820" s="120">
        <f>BF820+BE820+BD820</f>
        <v/>
      </c>
      <c r="BH820" s="217">
        <f>IF(LOWER(T820)="ILS",12,1)*BG820/VLOOKUP($T820,CPC_USDConversion_xlTbl[[Currency2]:[Units/1 USD]],2,FALSE)</f>
        <v/>
      </c>
      <c r="BI820" s="224">
        <f>BH820/VLOOKUP($S820,'CP$'!$B$5:$D$74,2,FALSE)</f>
        <v/>
      </c>
      <c r="BJ820" s="140" t="n">
        <v>150000</v>
      </c>
      <c r="BK820" s="140" t="n">
        <v>215000</v>
      </c>
      <c r="BL820" s="141">
        <f>IFERROR(U820/X820,"")</f>
        <v/>
      </c>
      <c r="BM820" s="141">
        <f>IFERROR(V820/X820,"")</f>
        <v/>
      </c>
      <c r="BN820" s="141">
        <f>IFERROR(W820/X820,"")</f>
        <v/>
      </c>
      <c r="BO820" s="141">
        <f>IFERROR(AA820/AD820,"")</f>
        <v/>
      </c>
      <c r="BP820" s="141">
        <f>IFERROR(AB820/AD820,"")</f>
        <v/>
      </c>
      <c r="BQ820" s="141">
        <f>IFERROR(AC820/AD820,"")</f>
        <v/>
      </c>
      <c r="BR820" s="119" t="n"/>
      <c r="BS820" s="119" t="n"/>
      <c r="BT820" s="119" t="n"/>
      <c r="BU820" s="119" t="n">
        <v>0</v>
      </c>
      <c r="BV820" s="119" t="n"/>
      <c r="BW820" s="119" t="n"/>
      <c r="BX820" s="119" t="n"/>
      <c r="BY820" s="119" t="n"/>
      <c r="BZ820" s="119" t="inlineStr">
        <is>
          <t>Employee</t>
        </is>
      </c>
      <c r="CA820" s="142" t="inlineStr">
        <is>
          <t>E41P</t>
        </is>
      </c>
      <c r="CB820" s="131" t="n">
        <v>1</v>
      </c>
      <c r="CC820" s="143">
        <f>IF(P820&gt;1,1,P820)*CB820</f>
        <v/>
      </c>
      <c r="CD820" s="143" t="n"/>
      <c r="CE820" s="222" t="n">
        <v>0</v>
      </c>
      <c r="CF820" s="86" t="n"/>
      <c r="CG820" s="219" t="n">
        <v>166053.6585365854</v>
      </c>
      <c r="CH820" s="217">
        <f>IF(LOWER(T820)="ILS",12,1)*CG820/VLOOKUP($T820,CPC_USDConversion_xlTbl[[Currency2]:[Units/1 USD]],2,FALSE)</f>
        <v/>
      </c>
      <c r="CI820" s="225">
        <f>AF820</f>
        <v/>
      </c>
      <c r="CJ820" s="225">
        <f>IFERROR(CI820-CH820,"")</f>
        <v/>
      </c>
      <c r="CK820" s="140">
        <f>ROUND(AN820*CC820,-2)</f>
        <v/>
      </c>
      <c r="CL820" s="217">
        <f>CK820/VLOOKUP($T820,'USD Converstion'!$C$7:$D$174,2,FALSE)</f>
        <v/>
      </c>
      <c r="CM820" s="145">
        <f>IF(AD820&gt;X820,1,0)</f>
        <v/>
      </c>
      <c r="CN820" s="225">
        <f>IF(CM820&gt;0,AG820,0)</f>
        <v/>
      </c>
      <c r="CO820" s="225">
        <f>IF(CM820=0,0,AF820)</f>
        <v/>
      </c>
      <c r="CP820" s="146" t="n">
        <v>0</v>
      </c>
      <c r="CQ820" s="147" t="n">
        <v>0</v>
      </c>
      <c r="CR820" s="225">
        <f>AM820/VLOOKUP(T820,'USD Converstion'!$C$7:$D$174,2,FALSE)</f>
        <v/>
      </c>
      <c r="CS820" s="226">
        <f>AT820</f>
        <v/>
      </c>
      <c r="CT820" s="222" t="n">
        <v>0</v>
      </c>
      <c r="CU820" s="227" t="n">
        <v>0</v>
      </c>
      <c r="CV820" s="145">
        <f>IF(AX820&gt;0,1,0)</f>
        <v/>
      </c>
      <c r="CW820" s="145">
        <f>IF(AY820&gt;0,1,0)</f>
        <v/>
      </c>
      <c r="CX820" s="52" t="n">
        <v>0</v>
      </c>
      <c r="DM820">
        <f>IF(LOWER(T820)="ILS",12,1)*Y820/VLOOKUP($T820,CPC_USDConversion_xlTbl[[Currency2]:[Units/1 USD]],2,FALSE)</f>
        <v/>
      </c>
    </row>
    <row r="821">
      <c r="B821" s="113" t="n">
        <v>133121</v>
      </c>
      <c r="C821" s="113" t="n">
        <v>85768</v>
      </c>
      <c r="D821" s="113" t="n">
        <v>38584</v>
      </c>
      <c r="E821" s="114" t="inlineStr">
        <is>
          <t>Jeremy Templeman</t>
        </is>
      </c>
      <c r="F821" s="152" t="inlineStr">
        <is>
          <t>Security Engineer</t>
        </is>
      </c>
      <c r="G821" s="113" t="inlineStr">
        <is>
          <t>Security Engineering, UK &amp; I</t>
        </is>
      </c>
      <c r="H821" s="113" t="inlineStr">
        <is>
          <t>Ian Porteous</t>
        </is>
      </c>
      <c r="I821" s="113" t="inlineStr">
        <is>
          <t>Peter Sandkuijl</t>
        </is>
      </c>
      <c r="J821" s="114" t="inlineStr">
        <is>
          <t>Bruno Darmon</t>
        </is>
      </c>
      <c r="K821" s="114" t="inlineStr">
        <is>
          <t>Bruno Darmon</t>
        </is>
      </c>
      <c r="L821" s="113" t="inlineStr">
        <is>
          <t>EMEA Sales</t>
        </is>
      </c>
      <c r="M821" s="115" t="n">
        <v>1</v>
      </c>
      <c r="N821" s="151">
        <f>LEFT(CA821,3)</f>
        <v/>
      </c>
      <c r="O821" s="216" t="n">
        <v>42969</v>
      </c>
      <c r="P821" s="118">
        <f>($D$5-O821)/365</f>
        <v/>
      </c>
      <c r="Q821" s="119">
        <f>Q821</f>
        <v/>
      </c>
      <c r="R821" s="52" t="n"/>
      <c r="S821" s="120" t="inlineStr">
        <is>
          <t>Great Britain</t>
        </is>
      </c>
      <c r="T821" s="120" t="inlineStr">
        <is>
          <t>GBP</t>
        </is>
      </c>
      <c r="U821" s="120" t="n">
        <v>89000</v>
      </c>
      <c r="V821" s="120" t="n">
        <v>14754.54545454545</v>
      </c>
      <c r="W821" s="120" t="n"/>
      <c r="X821" s="120">
        <f>W821+V821+U821</f>
        <v/>
      </c>
      <c r="Y821" s="121" t="n"/>
      <c r="Z821" s="121" t="n"/>
      <c r="AA821" s="122" t="n">
        <v>996</v>
      </c>
      <c r="AB821" s="122" t="n">
        <v>0.7160543791788504</v>
      </c>
      <c r="AC821" s="122" t="n"/>
      <c r="AD821" s="123">
        <f>AC821+AB821+AA821</f>
        <v/>
      </c>
      <c r="AE821" s="124">
        <f>IFERROR(AD821/X821-1,"")</f>
        <v/>
      </c>
      <c r="AF821" s="217">
        <f>IF(LOWER(T821)="ILS",12,1)*X821/VLOOKUP($T821,CPC_USDConversion_xlTbl[[Currency2]:[Units/1 USD]],2,FALSE)</f>
        <v/>
      </c>
      <c r="AG821" s="217">
        <f>IF(LOWER(T821)="ILS",12,1)*AD821/VLOOKUP($T821,CPC_USDConversion_xlTbl[[Currency2]:[Units/1 USD]],2,FALSE)</f>
        <v/>
      </c>
      <c r="AH821" s="126">
        <f>AF821/VLOOKUP($S821,'CP$'!$B$5:$D$74,2,FALSE)</f>
        <v/>
      </c>
      <c r="AI821" s="126">
        <f>AG821/VLOOKUP($S821,'CP$'!$B$5:$D$74,2,FALSE)</f>
        <v/>
      </c>
      <c r="AJ821" s="52" t="n"/>
      <c r="AK821" s="127" t="inlineStr">
        <is>
          <t>Sales Variable</t>
        </is>
      </c>
      <c r="AL821" s="218" t="n"/>
      <c r="AM821" s="129" t="n"/>
      <c r="AN821" s="121" t="n"/>
      <c r="AO821" s="130" t="n"/>
      <c r="AP821" s="131">
        <f>IFERROR(AO821/AM821,"")</f>
        <v/>
      </c>
      <c r="AQ821" s="219">
        <f>AO821*CC821</f>
        <v/>
      </c>
      <c r="AR821" s="219" t="n"/>
      <c r="AS821" s="220">
        <f>AQ821-AR821</f>
        <v/>
      </c>
      <c r="AT821" s="217">
        <f>AS821/VLOOKUP($T821,'USD Converstion'!$C$7:$D$174,2,FALSE)</f>
        <v/>
      </c>
      <c r="AU821" s="52" t="n"/>
      <c r="AV821" s="221" t="n">
        <v>43615</v>
      </c>
      <c r="AW821" s="222" t="n">
        <v>14738.73786407767</v>
      </c>
      <c r="AX821" s="222" t="n"/>
      <c r="AY821" s="223" t="n">
        <v>30000</v>
      </c>
      <c r="AZ821" s="52" t="n"/>
      <c r="BA821" s="137" t="inlineStr">
        <is>
          <t>May, 2021: RSU grant of $30000 || April, 2021: title change from channel security engineer to security engineer; OTE change from 79500 to 87500</t>
        </is>
      </c>
      <c r="BB821" s="138" t="inlineStr">
        <is>
          <t xml:space="preserve"> </t>
        </is>
      </c>
      <c r="BC821" s="52" t="n"/>
      <c r="BD821" s="219" t="n">
        <v>61000</v>
      </c>
      <c r="BE821" s="219" t="n">
        <v>15250</v>
      </c>
      <c r="BF821" s="219" t="n"/>
      <c r="BG821" s="120">
        <f>BF821+BE821+BD821</f>
        <v/>
      </c>
      <c r="BH821" s="217">
        <f>IF(LOWER(T821)="ILS",12,1)*BG821/VLOOKUP($T821,CPC_USDConversion_xlTbl[[Currency2]:[Units/1 USD]],2,FALSE)</f>
        <v/>
      </c>
      <c r="BI821" s="224">
        <f>BH821/VLOOKUP($S821,'CP$'!$B$5:$D$74,2,FALSE)</f>
        <v/>
      </c>
      <c r="BJ821" s="140" t="n">
        <v>80000</v>
      </c>
      <c r="BK821" s="140" t="n">
        <v>130000</v>
      </c>
      <c r="BL821" s="141">
        <f>IFERROR(U821/X821,"")</f>
        <v/>
      </c>
      <c r="BM821" s="141">
        <f>IFERROR(V821/X821,"")</f>
        <v/>
      </c>
      <c r="BN821" s="141">
        <f>IFERROR(W821/X821,"")</f>
        <v/>
      </c>
      <c r="BO821" s="141">
        <f>IFERROR(AA821/AD821,"")</f>
        <v/>
      </c>
      <c r="BP821" s="141">
        <f>IFERROR(AB821/AD821,"")</f>
        <v/>
      </c>
      <c r="BQ821" s="141">
        <f>IFERROR(AC821/AD821,"")</f>
        <v/>
      </c>
      <c r="BR821" s="119" t="n">
        <v>3</v>
      </c>
      <c r="BS821" s="119" t="n">
        <v>3</v>
      </c>
      <c r="BT821" s="119" t="n">
        <v>3</v>
      </c>
      <c r="BU821" s="119" t="n">
        <v>0</v>
      </c>
      <c r="BV821" s="119" t="n"/>
      <c r="BW821" s="119" t="n"/>
      <c r="BX821" s="119" t="n"/>
      <c r="BY821" s="119" t="n"/>
      <c r="BZ821" s="119" t="inlineStr">
        <is>
          <t>Employee</t>
        </is>
      </c>
      <c r="CA821" s="142" t="inlineStr">
        <is>
          <t>E41P</t>
        </is>
      </c>
      <c r="CB821" s="131" t="n">
        <v>1</v>
      </c>
      <c r="CC821" s="143">
        <f>IF(P821&gt;1,1,P821)*CB821</f>
        <v/>
      </c>
      <c r="CD821" s="143" t="n"/>
      <c r="CE821" s="222" t="n">
        <v>11852.28</v>
      </c>
      <c r="CF821" s="86" t="n"/>
      <c r="CG821" s="219" t="n">
        <v>77760.9756097561</v>
      </c>
      <c r="CH821" s="217">
        <f>IF(LOWER(T821)="ILS",12,1)*CG821/VLOOKUP($T821,CPC_USDConversion_xlTbl[[Currency2]:[Units/1 USD]],2,FALSE)</f>
        <v/>
      </c>
      <c r="CI821" s="225">
        <f>AF821</f>
        <v/>
      </c>
      <c r="CJ821" s="225">
        <f>IFERROR(CI821-CH821,"")</f>
        <v/>
      </c>
      <c r="CK821" s="140">
        <f>ROUND(AN821*CC821,-2)</f>
        <v/>
      </c>
      <c r="CL821" s="217">
        <f>CK821/VLOOKUP($T821,'USD Converstion'!$C$7:$D$174,2,FALSE)</f>
        <v/>
      </c>
      <c r="CM821" s="145">
        <f>IF(AD821&gt;X821,1,0)</f>
        <v/>
      </c>
      <c r="CN821" s="225">
        <f>IF(CM821&gt;0,AG821,0)</f>
        <v/>
      </c>
      <c r="CO821" s="225">
        <f>IF(CM821=0,0,AF821)</f>
        <v/>
      </c>
      <c r="CP821" s="146" t="n">
        <v>0</v>
      </c>
      <c r="CQ821" s="147" t="n">
        <v>0</v>
      </c>
      <c r="CR821" s="225">
        <f>AM821/VLOOKUP(T821,'USD Converstion'!$C$7:$D$174,2,FALSE)</f>
        <v/>
      </c>
      <c r="CS821" s="226">
        <f>AT821</f>
        <v/>
      </c>
      <c r="CT821" s="222" t="n">
        <v>0</v>
      </c>
      <c r="CU821" s="227" t="n">
        <v>0</v>
      </c>
      <c r="CV821" s="145">
        <f>IF(AX821&gt;0,1,0)</f>
        <v/>
      </c>
      <c r="CW821" s="145">
        <f>IF(AY821&gt;0,1,0)</f>
        <v/>
      </c>
      <c r="CX821" s="52" t="n">
        <v>1</v>
      </c>
      <c r="DM821">
        <f>IF(LOWER(T821)="ILS",12,1)*Y821/VLOOKUP($T821,CPC_USDConversion_xlTbl[[Currency2]:[Units/1 USD]],2,FALSE)</f>
        <v/>
      </c>
    </row>
    <row r="822">
      <c r="B822" s="113" t="n">
        <v>132490</v>
      </c>
      <c r="C822" s="113" t="n">
        <v>54303</v>
      </c>
      <c r="D822" s="113" t="n"/>
      <c r="E822" s="114" t="inlineStr">
        <is>
          <t>Jim Oqvist</t>
        </is>
      </c>
      <c r="F822" s="152" t="inlineStr">
        <is>
          <t>Security Expert EMEA</t>
        </is>
      </c>
      <c r="G822" s="113" t="inlineStr">
        <is>
          <t>Security Expert EMEA</t>
        </is>
      </c>
      <c r="H822" s="113" t="inlineStr">
        <is>
          <t>Derek Middlemiss</t>
        </is>
      </c>
      <c r="I822" s="113" t="inlineStr">
        <is>
          <t>Peter Sandkuijl</t>
        </is>
      </c>
      <c r="J822" s="114" t="inlineStr">
        <is>
          <t>Bruno Darmon</t>
        </is>
      </c>
      <c r="K822" s="114" t="inlineStr">
        <is>
          <t>Bruno Darmon</t>
        </is>
      </c>
      <c r="L822" s="113" t="inlineStr">
        <is>
          <t>EMEA Sales</t>
        </is>
      </c>
      <c r="M822" s="115" t="n">
        <v>1</v>
      </c>
      <c r="N822" s="151">
        <f>LEFT(CA822,3)</f>
        <v/>
      </c>
      <c r="O822" s="216" t="n">
        <v>39008</v>
      </c>
      <c r="P822" s="118">
        <f>($D$5-O822)/365</f>
        <v/>
      </c>
      <c r="Q822" s="119">
        <f>Q822</f>
        <v/>
      </c>
      <c r="R822" s="52" t="n"/>
      <c r="S822" s="120" t="inlineStr">
        <is>
          <t>Sweden</t>
        </is>
      </c>
      <c r="T822" s="120" t="inlineStr">
        <is>
          <t>SEK</t>
        </is>
      </c>
      <c r="U822" s="120" t="n">
        <v>1059500</v>
      </c>
      <c r="V822" s="120" t="n">
        <v>191209.0909090909</v>
      </c>
      <c r="W822" s="120" t="n"/>
      <c r="X822" s="120">
        <f>W822+V822+U822</f>
        <v/>
      </c>
      <c r="Y822" s="121" t="n"/>
      <c r="Z822" s="121" t="n"/>
      <c r="AA822" s="122" t="n"/>
      <c r="AB822" s="122" t="n"/>
      <c r="AC822" s="122" t="n"/>
      <c r="AD822" s="123">
        <f>AC822+AB822+AA822</f>
        <v/>
      </c>
      <c r="AE822" s="124">
        <f>IFERROR(AD822/X822-1,"")</f>
        <v/>
      </c>
      <c r="AF822" s="217">
        <f>IF(LOWER(T822)="ILS",12,1)*X822/VLOOKUP($T822,CPC_USDConversion_xlTbl[[Currency2]:[Units/1 USD]],2,FALSE)</f>
        <v/>
      </c>
      <c r="AG822" s="217">
        <f>IF(LOWER(T822)="ILS",12,1)*AD822/VLOOKUP($T822,CPC_USDConversion_xlTbl[[Currency2]:[Units/1 USD]],2,FALSE)</f>
        <v/>
      </c>
      <c r="AH822" s="126">
        <f>AF822/VLOOKUP($S822,'CP$'!$B$5:$D$74,2,FALSE)</f>
        <v/>
      </c>
      <c r="AI822" s="126">
        <f>AG822/VLOOKUP($S822,'CP$'!$B$5:$D$74,2,FALSE)</f>
        <v/>
      </c>
      <c r="AJ822" s="52" t="n"/>
      <c r="AK822" s="127" t="inlineStr">
        <is>
          <t>Sales Variable</t>
        </is>
      </c>
      <c r="AL822" s="218" t="n"/>
      <c r="AM822" s="129" t="n"/>
      <c r="AN822" s="121" t="n"/>
      <c r="AO822" s="130" t="n"/>
      <c r="AP822" s="131">
        <f>IFERROR(AO822/AM822,"")</f>
        <v/>
      </c>
      <c r="AQ822" s="219">
        <f>AO822*CC822</f>
        <v/>
      </c>
      <c r="AR822" s="219" t="n"/>
      <c r="AS822" s="220">
        <f>AQ822-AR822</f>
        <v/>
      </c>
      <c r="AT822" s="217">
        <f>AS822/VLOOKUP($T822,'USD Converstion'!$C$7:$D$174,2,FALSE)</f>
        <v/>
      </c>
      <c r="AU822" s="52" t="n"/>
      <c r="AV822" s="221" t="n">
        <v>43615</v>
      </c>
      <c r="AW822" s="222" t="n">
        <v>19547.55339805825</v>
      </c>
      <c r="AX822" s="222" t="n"/>
      <c r="AY822" s="223" t="n"/>
      <c r="AZ822" s="52" t="n"/>
      <c r="BA822" s="137" t="inlineStr">
        <is>
          <t>January, 2021 - Status change from Employment Status:Employee to Employment Status:MLA</t>
        </is>
      </c>
      <c r="BB822" s="138" t="inlineStr">
        <is>
          <t xml:space="preserve"> </t>
        </is>
      </c>
      <c r="BC822" s="52" t="n"/>
      <c r="BD822" s="219" t="n">
        <v>800000</v>
      </c>
      <c r="BE822" s="219" t="n">
        <v>204000</v>
      </c>
      <c r="BF822" s="219" t="n"/>
      <c r="BG822" s="120">
        <f>BF822+BE822+BD822</f>
        <v/>
      </c>
      <c r="BH822" s="217">
        <f>IF(LOWER(T822)="ILS",12,1)*BG822/VLOOKUP($T822,CPC_USDConversion_xlTbl[[Currency2]:[Units/1 USD]],2,FALSE)</f>
        <v/>
      </c>
      <c r="BI822" s="224">
        <f>BH822/VLOOKUP($S822,'CP$'!$B$5:$D$74,2,FALSE)</f>
        <v/>
      </c>
      <c r="BJ822" s="140" t="n">
        <v>800000</v>
      </c>
      <c r="BK822" s="140" t="n">
        <v>1300000</v>
      </c>
      <c r="BL822" s="141">
        <f>IFERROR(U822/X822,"")</f>
        <v/>
      </c>
      <c r="BM822" s="141">
        <f>IFERROR(V822/X822,"")</f>
        <v/>
      </c>
      <c r="BN822" s="141">
        <f>IFERROR(W822/X822,"")</f>
        <v/>
      </c>
      <c r="BO822" s="141">
        <f>IFERROR(AA822/AD822,"")</f>
        <v/>
      </c>
      <c r="BP822" s="141">
        <f>IFERROR(AB822/AD822,"")</f>
        <v/>
      </c>
      <c r="BQ822" s="141">
        <f>IFERROR(AC822/AD822,"")</f>
        <v/>
      </c>
      <c r="BR822" s="119" t="n">
        <v>3</v>
      </c>
      <c r="BS822" s="119" t="n">
        <v>3</v>
      </c>
      <c r="BT822" s="119" t="n">
        <v>3</v>
      </c>
      <c r="BU822" s="119" t="n">
        <v>0</v>
      </c>
      <c r="BV822" s="119" t="n"/>
      <c r="BW822" s="119" t="n"/>
      <c r="BX822" s="119" t="n"/>
      <c r="BY822" s="119" t="n"/>
      <c r="BZ822" s="119" t="inlineStr">
        <is>
          <t>MLA</t>
        </is>
      </c>
      <c r="CA822" s="142" t="inlineStr">
        <is>
          <t>E41P</t>
        </is>
      </c>
      <c r="CB822" s="131" t="n">
        <v>1</v>
      </c>
      <c r="CC822" s="143">
        <f>IF(P822&gt;1,1,P822)*CB822</f>
        <v/>
      </c>
      <c r="CD822" s="143" t="n"/>
      <c r="CE822" s="222" t="n">
        <v>15803.04</v>
      </c>
      <c r="CF822" s="86" t="n"/>
      <c r="CG822" s="219" t="n">
        <v>1024590.243902439</v>
      </c>
      <c r="CH822" s="217">
        <f>IF(LOWER(T822)="ILS",12,1)*CG822/VLOOKUP($T822,CPC_USDConversion_xlTbl[[Currency2]:[Units/1 USD]],2,FALSE)</f>
        <v/>
      </c>
      <c r="CI822" s="225">
        <f>AF822</f>
        <v/>
      </c>
      <c r="CJ822" s="225">
        <f>IFERROR(CI822-CH822,"")</f>
        <v/>
      </c>
      <c r="CK822" s="140">
        <f>ROUND(AN822*CC822,-2)</f>
        <v/>
      </c>
      <c r="CL822" s="217">
        <f>CK822/VLOOKUP($T822,'USD Converstion'!$C$7:$D$174,2,FALSE)</f>
        <v/>
      </c>
      <c r="CM822" s="145">
        <f>IF(AD822&gt;X822,1,0)</f>
        <v/>
      </c>
      <c r="CN822" s="225">
        <f>IF(CM822&gt;0,AG822,0)</f>
        <v/>
      </c>
      <c r="CO822" s="225">
        <f>IF(CM822=0,0,AF822)</f>
        <v/>
      </c>
      <c r="CP822" s="146" t="n">
        <v>0</v>
      </c>
      <c r="CQ822" s="147" t="n">
        <v>0</v>
      </c>
      <c r="CR822" s="225">
        <f>AM822/VLOOKUP(T822,'USD Converstion'!$C$7:$D$174,2,FALSE)</f>
        <v/>
      </c>
      <c r="CS822" s="226">
        <f>AT822</f>
        <v/>
      </c>
      <c r="CT822" s="222" t="n">
        <v>0</v>
      </c>
      <c r="CU822" s="227" t="n">
        <v>0</v>
      </c>
      <c r="CV822" s="145">
        <f>IF(AX822&gt;0,1,0)</f>
        <v/>
      </c>
      <c r="CW822" s="145">
        <f>IF(AY822&gt;0,1,0)</f>
        <v/>
      </c>
      <c r="CX822" s="52" t="n">
        <v>0</v>
      </c>
      <c r="DM822">
        <f>IF(LOWER(T822)="ILS",12,1)*Y822/VLOOKUP($T822,CPC_USDConversion_xlTbl[[Currency2]:[Units/1 USD]],2,FALSE)</f>
        <v/>
      </c>
    </row>
    <row r="823">
      <c r="B823" s="113" t="n">
        <v>101911</v>
      </c>
      <c r="C823" s="113" t="n">
        <v>113040</v>
      </c>
      <c r="D823" s="113" t="n">
        <v>67363</v>
      </c>
      <c r="E823" s="114" t="inlineStr">
        <is>
          <t>Joakim Bengtsson</t>
        </is>
      </c>
      <c r="F823" s="152" t="inlineStr">
        <is>
          <t>Security Engineer</t>
        </is>
      </c>
      <c r="G823" s="113" t="inlineStr">
        <is>
          <t>Security Engineering, Nordics</t>
        </is>
      </c>
      <c r="H823" s="113" t="inlineStr">
        <is>
          <t>Jan Johannsen</t>
        </is>
      </c>
      <c r="I823" s="113" t="inlineStr">
        <is>
          <t>Peter Sandkuijl</t>
        </is>
      </c>
      <c r="J823" s="114" t="inlineStr">
        <is>
          <t>Bruno Darmon</t>
        </is>
      </c>
      <c r="K823" s="114" t="inlineStr">
        <is>
          <t>Bruno Darmon</t>
        </is>
      </c>
      <c r="L823" s="113" t="inlineStr">
        <is>
          <t>EMEA Sales</t>
        </is>
      </c>
      <c r="M823" s="115" t="n">
        <v>1</v>
      </c>
      <c r="N823" s="151">
        <f>LEFT(CA823,3)</f>
        <v/>
      </c>
      <c r="O823" s="216" t="n">
        <v>44046</v>
      </c>
      <c r="P823" s="118">
        <f>($D$5-O823)/365</f>
        <v/>
      </c>
      <c r="Q823" s="119">
        <f>Q823</f>
        <v/>
      </c>
      <c r="R823" s="52" t="n"/>
      <c r="S823" s="120" t="inlineStr">
        <is>
          <t>Sweden</t>
        </is>
      </c>
      <c r="T823" s="120" t="inlineStr">
        <is>
          <t>SEK</t>
        </is>
      </c>
      <c r="U823" s="120" t="n">
        <v>1209500</v>
      </c>
      <c r="V823" s="120" t="n">
        <v>218481.8181818182</v>
      </c>
      <c r="W823" s="120" t="n"/>
      <c r="X823" s="120">
        <f>W823+V823+U823</f>
        <v/>
      </c>
      <c r="Y823" s="121" t="n"/>
      <c r="Z823" s="121" t="n"/>
      <c r="AA823" s="122" t="n"/>
      <c r="AB823" s="122" t="n"/>
      <c r="AC823" s="122" t="n"/>
      <c r="AD823" s="123">
        <f>AC823+AB823+AA823</f>
        <v/>
      </c>
      <c r="AE823" s="124">
        <f>IFERROR(AD823/X823-1,"")</f>
        <v/>
      </c>
      <c r="AF823" s="217">
        <f>IF(LOWER(T823)="ILS",12,1)*X823/VLOOKUP($T823,CPC_USDConversion_xlTbl[[Currency2]:[Units/1 USD]],2,FALSE)</f>
        <v/>
      </c>
      <c r="AG823" s="217">
        <f>IF(LOWER(T823)="ILS",12,1)*AD823/VLOOKUP($T823,CPC_USDConversion_xlTbl[[Currency2]:[Units/1 USD]],2,FALSE)</f>
        <v/>
      </c>
      <c r="AH823" s="126">
        <f>AF823/VLOOKUP($S823,'CP$'!$B$5:$D$74,2,FALSE)</f>
        <v/>
      </c>
      <c r="AI823" s="126">
        <f>AG823/VLOOKUP($S823,'CP$'!$B$5:$D$74,2,FALSE)</f>
        <v/>
      </c>
      <c r="AJ823" s="52" t="n"/>
      <c r="AK823" s="127" t="inlineStr">
        <is>
          <t>Sales Variable</t>
        </is>
      </c>
      <c r="AL823" s="218" t="n"/>
      <c r="AM823" s="129" t="n"/>
      <c r="AN823" s="121" t="n"/>
      <c r="AO823" s="130" t="n"/>
      <c r="AP823" s="131">
        <f>IFERROR(AO823/AM823,"")</f>
        <v/>
      </c>
      <c r="AQ823" s="219">
        <f>AO823*CC823</f>
        <v/>
      </c>
      <c r="AR823" s="219" t="n"/>
      <c r="AS823" s="220">
        <f>AQ823-AR823</f>
        <v/>
      </c>
      <c r="AT823" s="217">
        <f>AS823/VLOOKUP($T823,'USD Converstion'!$C$7:$D$174,2,FALSE)</f>
        <v/>
      </c>
      <c r="AU823" s="52" t="n"/>
      <c r="AV823" s="221" t="n"/>
      <c r="AW823" s="222" t="n"/>
      <c r="AX823" s="222" t="n"/>
      <c r="AY823" s="223" t="n"/>
      <c r="AZ823" s="52" t="n"/>
      <c r="BA823" s="137" t="n"/>
      <c r="BB823" s="138" t="inlineStr">
        <is>
          <t xml:space="preserve"> </t>
        </is>
      </c>
      <c r="BC823" s="52" t="n"/>
      <c r="BD823" s="219" t="n"/>
      <c r="BE823" s="219" t="n"/>
      <c r="BF823" s="219" t="n"/>
      <c r="BG823" s="120">
        <f>BF823+BE823+BD823</f>
        <v/>
      </c>
      <c r="BH823" s="217">
        <f>IF(LOWER(T823)="ILS",12,1)*BG823/VLOOKUP($T823,CPC_USDConversion_xlTbl[[Currency2]:[Units/1 USD]],2,FALSE)</f>
        <v/>
      </c>
      <c r="BI823" s="224">
        <f>BH823/VLOOKUP($S823,'CP$'!$B$5:$D$74,2,FALSE)</f>
        <v/>
      </c>
      <c r="BJ823" s="140" t="n">
        <v>800000</v>
      </c>
      <c r="BK823" s="140" t="n">
        <v>1300000</v>
      </c>
      <c r="BL823" s="141">
        <f>IFERROR(U823/X823,"")</f>
        <v/>
      </c>
      <c r="BM823" s="141">
        <f>IFERROR(V823/X823,"")</f>
        <v/>
      </c>
      <c r="BN823" s="141">
        <f>IFERROR(W823/X823,"")</f>
        <v/>
      </c>
      <c r="BO823" s="141">
        <f>IFERROR(AA823/AD823,"")</f>
        <v/>
      </c>
      <c r="BP823" s="141">
        <f>IFERROR(AB823/AD823,"")</f>
        <v/>
      </c>
      <c r="BQ823" s="141">
        <f>IFERROR(AC823/AD823,"")</f>
        <v/>
      </c>
      <c r="BR823" s="119" t="n"/>
      <c r="BS823" s="119" t="n"/>
      <c r="BT823" s="119" t="n"/>
      <c r="BU823" s="119" t="n">
        <v>0</v>
      </c>
      <c r="BV823" s="119" t="n"/>
      <c r="BW823" s="119" t="n"/>
      <c r="BX823" s="119" t="n"/>
      <c r="BY823" s="119" t="n"/>
      <c r="BZ823" s="119" t="inlineStr">
        <is>
          <t>Employee</t>
        </is>
      </c>
      <c r="CA823" s="142" t="inlineStr">
        <is>
          <t>E41P</t>
        </is>
      </c>
      <c r="CB823" s="131" t="n">
        <v>1</v>
      </c>
      <c r="CC823" s="143">
        <f>IF(P823&gt;1,1,P823)*CB823</f>
        <v/>
      </c>
      <c r="CD823" s="143" t="n"/>
      <c r="CE823" s="222" t="n"/>
      <c r="CF823" s="86" t="n"/>
      <c r="CG823" s="219" t="n">
        <v>1170931.707317073</v>
      </c>
      <c r="CH823" s="217">
        <f>IF(LOWER(T823)="ILS",12,1)*CG823/VLOOKUP($T823,CPC_USDConversion_xlTbl[[Currency2]:[Units/1 USD]],2,FALSE)</f>
        <v/>
      </c>
      <c r="CI823" s="225">
        <f>AF823</f>
        <v/>
      </c>
      <c r="CJ823" s="225">
        <f>IFERROR(CI823-CH823,"")</f>
        <v/>
      </c>
      <c r="CK823" s="140">
        <f>ROUND(AN823*CC823,-2)</f>
        <v/>
      </c>
      <c r="CL823" s="217">
        <f>CK823/VLOOKUP($T823,'USD Converstion'!$C$7:$D$174,2,FALSE)</f>
        <v/>
      </c>
      <c r="CM823" s="145">
        <f>IF(AD823&gt;X823,1,0)</f>
        <v/>
      </c>
      <c r="CN823" s="225">
        <f>IF(CM823&gt;0,AG823,0)</f>
        <v/>
      </c>
      <c r="CO823" s="225">
        <f>IF(CM823=0,0,AF823)</f>
        <v/>
      </c>
      <c r="CP823" s="146" t="n">
        <v>0</v>
      </c>
      <c r="CQ823" s="147" t="n">
        <v>0</v>
      </c>
      <c r="CR823" s="225">
        <f>AM823/VLOOKUP(T823,'USD Converstion'!$C$7:$D$174,2,FALSE)</f>
        <v/>
      </c>
      <c r="CS823" s="226">
        <f>AT823</f>
        <v/>
      </c>
      <c r="CT823" s="222" t="n">
        <v>0</v>
      </c>
      <c r="CU823" s="227" t="n">
        <v>0</v>
      </c>
      <c r="CV823" s="145">
        <f>IF(AX823&gt;0,1,0)</f>
        <v/>
      </c>
      <c r="CW823" s="145">
        <f>IF(AY823&gt;0,1,0)</f>
        <v/>
      </c>
      <c r="CX823" s="52" t="n">
        <v>0</v>
      </c>
      <c r="DM823">
        <f>IF(LOWER(T823)="ILS",12,1)*Y823/VLOOKUP($T823,CPC_USDConversion_xlTbl[[Currency2]:[Units/1 USD]],2,FALSE)</f>
        <v/>
      </c>
    </row>
    <row r="824">
      <c r="B824" s="113" t="n">
        <v>113882</v>
      </c>
      <c r="C824" s="113" t="n">
        <v>95528</v>
      </c>
      <c r="D824" s="113" t="n">
        <v>79009</v>
      </c>
      <c r="E824" s="114" t="inlineStr">
        <is>
          <t>Joakim Wall</t>
        </is>
      </c>
      <c r="F824" s="152" t="inlineStr">
        <is>
          <t>Security Engineer</t>
        </is>
      </c>
      <c r="G824" s="113" t="inlineStr">
        <is>
          <t>Security Engineering, Nordics</t>
        </is>
      </c>
      <c r="H824" s="113" t="inlineStr">
        <is>
          <t>Jan Johannsen</t>
        </is>
      </c>
      <c r="I824" s="113" t="inlineStr">
        <is>
          <t>Peter Sandkuijl</t>
        </is>
      </c>
      <c r="J824" s="114" t="inlineStr">
        <is>
          <t>Bruno Darmon</t>
        </is>
      </c>
      <c r="K824" s="114" t="inlineStr">
        <is>
          <t>Bruno Darmon</t>
        </is>
      </c>
      <c r="L824" s="113" t="inlineStr">
        <is>
          <t>EMEA Sales</t>
        </is>
      </c>
      <c r="M824" s="115" t="n">
        <v>1</v>
      </c>
      <c r="N824" s="151">
        <f>LEFT(CA824,3)</f>
        <v/>
      </c>
      <c r="O824" s="216" t="n">
        <v>42438</v>
      </c>
      <c r="P824" s="118">
        <f>($D$5-O824)/365</f>
        <v/>
      </c>
      <c r="Q824" s="119">
        <f>Q824</f>
        <v/>
      </c>
      <c r="R824" s="52" t="n"/>
      <c r="S824" s="120" t="inlineStr">
        <is>
          <t>Sweden</t>
        </is>
      </c>
      <c r="T824" s="120" t="inlineStr">
        <is>
          <t>SEK</t>
        </is>
      </c>
      <c r="U824" s="120" t="n">
        <v>1220450</v>
      </c>
      <c r="V824" s="120" t="n">
        <v>220390.9090909091</v>
      </c>
      <c r="W824" s="120" t="n"/>
      <c r="X824" s="120">
        <f>W824+V824+U824</f>
        <v/>
      </c>
      <c r="Y824" s="121" t="n"/>
      <c r="Z824" s="121" t="n"/>
      <c r="AA824" s="122" t="n"/>
      <c r="AB824" s="122" t="n"/>
      <c r="AC824" s="122" t="n"/>
      <c r="AD824" s="123">
        <f>AC824+AB824+AA824</f>
        <v/>
      </c>
      <c r="AE824" s="124">
        <f>IFERROR(AD824/X824-1,"")</f>
        <v/>
      </c>
      <c r="AF824" s="217">
        <f>IF(LOWER(T824)="ILS",12,1)*X824/VLOOKUP($T824,CPC_USDConversion_xlTbl[[Currency2]:[Units/1 USD]],2,FALSE)</f>
        <v/>
      </c>
      <c r="AG824" s="217">
        <f>IF(LOWER(T824)="ILS",12,1)*AD824/VLOOKUP($T824,CPC_USDConversion_xlTbl[[Currency2]:[Units/1 USD]],2,FALSE)</f>
        <v/>
      </c>
      <c r="AH824" s="126">
        <f>AF824/VLOOKUP($S824,'CP$'!$B$5:$D$74,2,FALSE)</f>
        <v/>
      </c>
      <c r="AI824" s="126">
        <f>AG824/VLOOKUP($S824,'CP$'!$B$5:$D$74,2,FALSE)</f>
        <v/>
      </c>
      <c r="AJ824" s="52" t="n"/>
      <c r="AK824" s="127" t="inlineStr">
        <is>
          <t>Sales Variable</t>
        </is>
      </c>
      <c r="AL824" s="218" t="n"/>
      <c r="AM824" s="129" t="n"/>
      <c r="AN824" s="121" t="n"/>
      <c r="AO824" s="130" t="n"/>
      <c r="AP824" s="131">
        <f>IFERROR(AO824/AM824,"")</f>
        <v/>
      </c>
      <c r="AQ824" s="219">
        <f>AO824*CC824</f>
        <v/>
      </c>
      <c r="AR824" s="219" t="n"/>
      <c r="AS824" s="220">
        <f>AQ824-AR824</f>
        <v/>
      </c>
      <c r="AT824" s="217">
        <f>AS824/VLOOKUP($T824,'USD Converstion'!$C$7:$D$174,2,FALSE)</f>
        <v/>
      </c>
      <c r="AU824" s="52" t="n"/>
      <c r="AV824" s="221" t="n">
        <v>43957</v>
      </c>
      <c r="AW824" s="222" t="n">
        <v>14665.76699029126</v>
      </c>
      <c r="AX824" s="222" t="n"/>
      <c r="AY824" s="223" t="n"/>
      <c r="AZ824" s="52" t="n"/>
      <c r="BA824" s="137" t="n"/>
      <c r="BB824" s="138" t="inlineStr">
        <is>
          <t xml:space="preserve"> </t>
        </is>
      </c>
      <c r="BC824" s="52" t="n"/>
      <c r="BD824" s="219" t="n">
        <v>936000</v>
      </c>
      <c r="BE824" s="219" t="n">
        <v>234000</v>
      </c>
      <c r="BF824" s="219" t="n"/>
      <c r="BG824" s="120">
        <f>BF824+BE824+BD824</f>
        <v/>
      </c>
      <c r="BH824" s="217">
        <f>IF(LOWER(T824)="ILS",12,1)*BG824/VLOOKUP($T824,CPC_USDConversion_xlTbl[[Currency2]:[Units/1 USD]],2,FALSE)</f>
        <v/>
      </c>
      <c r="BI824" s="224">
        <f>BH824/VLOOKUP($S824,'CP$'!$B$5:$D$74,2,FALSE)</f>
        <v/>
      </c>
      <c r="BJ824" s="140" t="n">
        <v>800000</v>
      </c>
      <c r="BK824" s="140" t="n">
        <v>1300000</v>
      </c>
      <c r="BL824" s="141">
        <f>IFERROR(U824/X824,"")</f>
        <v/>
      </c>
      <c r="BM824" s="141">
        <f>IFERROR(V824/X824,"")</f>
        <v/>
      </c>
      <c r="BN824" s="141">
        <f>IFERROR(W824/X824,"")</f>
        <v/>
      </c>
      <c r="BO824" s="141">
        <f>IFERROR(AA824/AD824,"")</f>
        <v/>
      </c>
      <c r="BP824" s="141">
        <f>IFERROR(AB824/AD824,"")</f>
        <v/>
      </c>
      <c r="BQ824" s="141">
        <f>IFERROR(AC824/AD824,"")</f>
        <v/>
      </c>
      <c r="BR824" s="119" t="n">
        <v>5</v>
      </c>
      <c r="BS824" s="119" t="n">
        <v>4</v>
      </c>
      <c r="BT824" s="119" t="n">
        <v>3</v>
      </c>
      <c r="BU824" s="119" t="n">
        <v>0</v>
      </c>
      <c r="BV824" s="119" t="n"/>
      <c r="BW824" s="119" t="n"/>
      <c r="BX824" s="119" t="n"/>
      <c r="BY824" s="119" t="n"/>
      <c r="BZ824" s="119" t="inlineStr">
        <is>
          <t>Employee</t>
        </is>
      </c>
      <c r="CA824" s="142" t="inlineStr">
        <is>
          <t>E41P</t>
        </is>
      </c>
      <c r="CB824" s="131" t="n">
        <v>1</v>
      </c>
      <c r="CC824" s="143">
        <f>IF(P824&gt;1,1,P824)*CB824</f>
        <v/>
      </c>
      <c r="CD824" s="143" t="n"/>
      <c r="CE824" s="222" t="n">
        <v>38310.4</v>
      </c>
      <c r="CF824" s="86" t="n"/>
      <c r="CG824" s="219" t="n">
        <v>1181526.829268293</v>
      </c>
      <c r="CH824" s="217">
        <f>IF(LOWER(T824)="ILS",12,1)*CG824/VLOOKUP($T824,CPC_USDConversion_xlTbl[[Currency2]:[Units/1 USD]],2,FALSE)</f>
        <v/>
      </c>
      <c r="CI824" s="225">
        <f>AF824</f>
        <v/>
      </c>
      <c r="CJ824" s="225">
        <f>IFERROR(CI824-CH824,"")</f>
        <v/>
      </c>
      <c r="CK824" s="140">
        <f>ROUND(AN824*CC824,-2)</f>
        <v/>
      </c>
      <c r="CL824" s="217">
        <f>CK824/VLOOKUP($T824,'USD Converstion'!$C$7:$D$174,2,FALSE)</f>
        <v/>
      </c>
      <c r="CM824" s="145">
        <f>IF(AD824&gt;X824,1,0)</f>
        <v/>
      </c>
      <c r="CN824" s="225">
        <f>IF(CM824&gt;0,AG824,0)</f>
        <v/>
      </c>
      <c r="CO824" s="225">
        <f>IF(CM824=0,0,AF824)</f>
        <v/>
      </c>
      <c r="CP824" s="146" t="n">
        <v>0</v>
      </c>
      <c r="CQ824" s="147" t="n">
        <v>0</v>
      </c>
      <c r="CR824" s="225">
        <f>AM824/VLOOKUP(T824,'USD Converstion'!$C$7:$D$174,2,FALSE)</f>
        <v/>
      </c>
      <c r="CS824" s="226">
        <f>AT824</f>
        <v/>
      </c>
      <c r="CT824" s="222" t="n">
        <v>0</v>
      </c>
      <c r="CU824" s="227" t="n">
        <v>0</v>
      </c>
      <c r="CV824" s="145">
        <f>IF(AX824&gt;0,1,0)</f>
        <v/>
      </c>
      <c r="CW824" s="145">
        <f>IF(AY824&gt;0,1,0)</f>
        <v/>
      </c>
      <c r="CX824" s="52" t="n">
        <v>0</v>
      </c>
      <c r="DM824">
        <f>IF(LOWER(T824)="ILS",12,1)*Y824/VLOOKUP($T824,CPC_USDConversion_xlTbl[[Currency2]:[Units/1 USD]],2,FALSE)</f>
        <v/>
      </c>
    </row>
    <row r="825">
      <c r="B825" s="113" t="n">
        <v>110677</v>
      </c>
      <c r="C825" s="113" t="n">
        <v>56045</v>
      </c>
      <c r="D825" s="113" t="n">
        <v>48214</v>
      </c>
      <c r="E825" s="114" t="inlineStr">
        <is>
          <t>Thomas Mussler</t>
        </is>
      </c>
      <c r="F825" s="152" t="inlineStr">
        <is>
          <t>Security Engineer</t>
        </is>
      </c>
      <c r="G825" s="113" t="inlineStr">
        <is>
          <t>Security Engineering, CER</t>
        </is>
      </c>
      <c r="H825" s="113" t="inlineStr">
        <is>
          <t>Christine Schoenig</t>
        </is>
      </c>
      <c r="I825" s="113" t="inlineStr">
        <is>
          <t>Peter Sandkuijl</t>
        </is>
      </c>
      <c r="J825" s="114" t="inlineStr">
        <is>
          <t>Bruno Darmon</t>
        </is>
      </c>
      <c r="K825" s="114" t="inlineStr">
        <is>
          <t>Bruno Darmon</t>
        </is>
      </c>
      <c r="L825" s="113" t="inlineStr">
        <is>
          <t>EMEA Sales</t>
        </is>
      </c>
      <c r="M825" s="115" t="n">
        <v>1</v>
      </c>
      <c r="N825" s="151">
        <f>LEFT(CA825,3)</f>
        <v/>
      </c>
      <c r="O825" s="216" t="n">
        <v>43678</v>
      </c>
      <c r="P825" s="118">
        <f>($D$5-O825)/365</f>
        <v/>
      </c>
      <c r="Q825" s="119">
        <f>Q825</f>
        <v/>
      </c>
      <c r="R825" s="52" t="n"/>
      <c r="S825" s="120" t="inlineStr">
        <is>
          <t>Germany</t>
        </is>
      </c>
      <c r="T825" s="120" t="inlineStr">
        <is>
          <t>EUR</t>
        </is>
      </c>
      <c r="U825" s="120" t="n">
        <v>109500</v>
      </c>
      <c r="V825" s="120" t="n">
        <v>18481.81818181818</v>
      </c>
      <c r="W825" s="120" t="n"/>
      <c r="X825" s="120">
        <f>W825+V825+U825</f>
        <v/>
      </c>
      <c r="Y825" s="121" t="n"/>
      <c r="Z825" s="121" t="n"/>
      <c r="AA825" s="122" t="n"/>
      <c r="AB825" s="122" t="n"/>
      <c r="AC825" s="122" t="n"/>
      <c r="AD825" s="123">
        <f>AC825+AB825+AA825</f>
        <v/>
      </c>
      <c r="AE825" s="124">
        <f>IFERROR(AD825/X825-1,"")</f>
        <v/>
      </c>
      <c r="AF825" s="217">
        <f>IF(LOWER(T825)="ILS",12,1)*X825/VLOOKUP($T825,CPC_USDConversion_xlTbl[[Currency2]:[Units/1 USD]],2,FALSE)</f>
        <v/>
      </c>
      <c r="AG825" s="217">
        <f>IF(LOWER(T825)="ILS",12,1)*AD825/VLOOKUP($T825,CPC_USDConversion_xlTbl[[Currency2]:[Units/1 USD]],2,FALSE)</f>
        <v/>
      </c>
      <c r="AH825" s="126">
        <f>AF825/VLOOKUP($S825,'CP$'!$B$5:$D$74,2,FALSE)</f>
        <v/>
      </c>
      <c r="AI825" s="126">
        <f>AG825/VLOOKUP($S825,'CP$'!$B$5:$D$74,2,FALSE)</f>
        <v/>
      </c>
      <c r="AJ825" s="52" t="n"/>
      <c r="AK825" s="127" t="inlineStr">
        <is>
          <t>Sales Variable</t>
        </is>
      </c>
      <c r="AL825" s="218" t="n"/>
      <c r="AM825" s="129" t="n"/>
      <c r="AN825" s="121" t="n"/>
      <c r="AO825" s="130" t="n"/>
      <c r="AP825" s="131">
        <f>IFERROR(AO825/AM825,"")</f>
        <v/>
      </c>
      <c r="AQ825" s="219">
        <f>AO825*CC825</f>
        <v/>
      </c>
      <c r="AR825" s="219" t="n"/>
      <c r="AS825" s="220">
        <f>AQ825-AR825</f>
        <v/>
      </c>
      <c r="AT825" s="217">
        <f>AS825/VLOOKUP($T825,'USD Converstion'!$C$7:$D$174,2,FALSE)</f>
        <v/>
      </c>
      <c r="AU825" s="52" t="n"/>
      <c r="AV825" s="221" t="n">
        <v>43768</v>
      </c>
      <c r="AW825" s="222" t="n">
        <v>19584.26213592233</v>
      </c>
      <c r="AX825" s="222" t="n"/>
      <c r="AY825" s="223" t="n"/>
      <c r="AZ825" s="52" t="n"/>
      <c r="BA825" s="137" t="inlineStr">
        <is>
          <t>October, 2020 - Organization change to One-Time Bonus: 1000 || November, 2020 - Compensation change to One-Time Bonus: 7608</t>
        </is>
      </c>
      <c r="BB825" s="138" t="inlineStr">
        <is>
          <t xml:space="preserve"> </t>
        </is>
      </c>
      <c r="BC825" s="52" t="n"/>
      <c r="BD825" s="219" t="n">
        <v>80000</v>
      </c>
      <c r="BE825" s="219" t="n">
        <v>20000</v>
      </c>
      <c r="BF825" s="219" t="n"/>
      <c r="BG825" s="120">
        <f>BF825+BE825+BD825</f>
        <v/>
      </c>
      <c r="BH825" s="217">
        <f>IF(LOWER(T825)="ILS",12,1)*BG825/VLOOKUP($T825,CPC_USDConversion_xlTbl[[Currency2]:[Units/1 USD]],2,FALSE)</f>
        <v/>
      </c>
      <c r="BI825" s="224">
        <f>BH825/VLOOKUP($S825,'CP$'!$B$5:$D$74,2,FALSE)</f>
        <v/>
      </c>
      <c r="BJ825" s="140" t="n">
        <v>90000</v>
      </c>
      <c r="BK825" s="140" t="n">
        <v>135000</v>
      </c>
      <c r="BL825" s="141">
        <f>IFERROR(U825/X825,"")</f>
        <v/>
      </c>
      <c r="BM825" s="141">
        <f>IFERROR(V825/X825,"")</f>
        <v/>
      </c>
      <c r="BN825" s="141">
        <f>IFERROR(W825/X825,"")</f>
        <v/>
      </c>
      <c r="BO825" s="141">
        <f>IFERROR(AA825/AD825,"")</f>
        <v/>
      </c>
      <c r="BP825" s="141">
        <f>IFERROR(AB825/AD825,"")</f>
        <v/>
      </c>
      <c r="BQ825" s="141">
        <f>IFERROR(AC825/AD825,"")</f>
        <v/>
      </c>
      <c r="BR825" s="119" t="n"/>
      <c r="BS825" s="119" t="n">
        <v>3</v>
      </c>
      <c r="BT825" s="119" t="n"/>
      <c r="BU825" s="119" t="n">
        <v>0</v>
      </c>
      <c r="BV825" s="119" t="n"/>
      <c r="BW825" s="119" t="n"/>
      <c r="BX825" s="119" t="n"/>
      <c r="BY825" s="119" t="n"/>
      <c r="BZ825" s="119" t="inlineStr">
        <is>
          <t>Employee</t>
        </is>
      </c>
      <c r="CA825" s="142" t="inlineStr">
        <is>
          <t>E41P</t>
        </is>
      </c>
      <c r="CB825" s="131" t="n">
        <v>1</v>
      </c>
      <c r="CC825" s="143">
        <f>IF(P825&gt;1,1,P825)*CB825</f>
        <v/>
      </c>
      <c r="CD825" s="143" t="n"/>
      <c r="CE825" s="222" t="n">
        <v>15922.76</v>
      </c>
      <c r="CF825" s="86" t="n"/>
      <c r="CG825" s="219" t="n">
        <v>97760.9756097561</v>
      </c>
      <c r="CH825" s="217">
        <f>IF(LOWER(T825)="ILS",12,1)*CG825/VLOOKUP($T825,CPC_USDConversion_xlTbl[[Currency2]:[Units/1 USD]],2,FALSE)</f>
        <v/>
      </c>
      <c r="CI825" s="225">
        <f>AF825</f>
        <v/>
      </c>
      <c r="CJ825" s="225">
        <f>IFERROR(CI825-CH825,"")</f>
        <v/>
      </c>
      <c r="CK825" s="140">
        <f>ROUND(AN825*CC825,-2)</f>
        <v/>
      </c>
      <c r="CL825" s="217">
        <f>CK825/VLOOKUP($T825,'USD Converstion'!$C$7:$D$174,2,FALSE)</f>
        <v/>
      </c>
      <c r="CM825" s="145">
        <f>IF(AD825&gt;X825,1,0)</f>
        <v/>
      </c>
      <c r="CN825" s="225">
        <f>IF(CM825&gt;0,AG825,0)</f>
        <v/>
      </c>
      <c r="CO825" s="225">
        <f>IF(CM825=0,0,AF825)</f>
        <v/>
      </c>
      <c r="CP825" s="146" t="n">
        <v>0</v>
      </c>
      <c r="CQ825" s="147" t="n">
        <v>0</v>
      </c>
      <c r="CR825" s="225">
        <f>AM825/VLOOKUP(T825,'USD Converstion'!$C$7:$D$174,2,FALSE)</f>
        <v/>
      </c>
      <c r="CS825" s="226">
        <f>AT825</f>
        <v/>
      </c>
      <c r="CT825" s="222" t="n">
        <v>0</v>
      </c>
      <c r="CU825" s="227" t="n">
        <v>0</v>
      </c>
      <c r="CV825" s="145">
        <f>IF(AX825&gt;0,1,0)</f>
        <v/>
      </c>
      <c r="CW825" s="145">
        <f>IF(AY825&gt;0,1,0)</f>
        <v/>
      </c>
      <c r="CX825" s="52" t="n">
        <v>0</v>
      </c>
      <c r="DM825">
        <f>IF(LOWER(T825)="ILS",12,1)*Y825/VLOOKUP($T825,CPC_USDConversion_xlTbl[[Currency2]:[Units/1 USD]],2,FALSE)</f>
        <v/>
      </c>
    </row>
    <row r="826">
      <c r="B826" s="113" t="n">
        <v>113326</v>
      </c>
      <c r="C826" s="113" t="n">
        <v>54043</v>
      </c>
      <c r="D826" s="113" t="n">
        <v>98643</v>
      </c>
      <c r="E826" s="114" t="inlineStr">
        <is>
          <t>Jonas Udsen</t>
        </is>
      </c>
      <c r="F826" s="152" t="inlineStr">
        <is>
          <t>Security Engineer</t>
        </is>
      </c>
      <c r="G826" s="113" t="inlineStr">
        <is>
          <t>Security Engineering, Nordics</t>
        </is>
      </c>
      <c r="H826" s="113" t="inlineStr">
        <is>
          <t>Jan Johannsen</t>
        </is>
      </c>
      <c r="I826" s="113" t="inlineStr">
        <is>
          <t>Peter Sandkuijl</t>
        </is>
      </c>
      <c r="J826" s="114" t="inlineStr">
        <is>
          <t>Bruno Darmon</t>
        </is>
      </c>
      <c r="K826" s="114" t="inlineStr">
        <is>
          <t>Bruno Darmon</t>
        </is>
      </c>
      <c r="L826" s="113" t="inlineStr">
        <is>
          <t>EMEA Sales</t>
        </is>
      </c>
      <c r="M826" s="115" t="n">
        <v>1</v>
      </c>
      <c r="N826" s="151">
        <f>LEFT(CA826,3)</f>
        <v/>
      </c>
      <c r="O826" s="216" t="n">
        <v>43497</v>
      </c>
      <c r="P826" s="118">
        <f>($D$5-O826)/365</f>
        <v/>
      </c>
      <c r="Q826" s="119">
        <f>Q826</f>
        <v/>
      </c>
      <c r="R826" s="52" t="n"/>
      <c r="S826" s="120" t="inlineStr">
        <is>
          <t>Denmark</t>
        </is>
      </c>
      <c r="T826" s="120" t="inlineStr">
        <is>
          <t>DKK</t>
        </is>
      </c>
      <c r="U826" s="120" t="n">
        <v>809500</v>
      </c>
      <c r="V826" s="120" t="n">
        <v>145754.5454545454</v>
      </c>
      <c r="W826" s="120" t="n"/>
      <c r="X826" s="120">
        <f>W826+V826+U826</f>
        <v/>
      </c>
      <c r="Y826" s="121" t="n"/>
      <c r="Z826" s="121" t="n"/>
      <c r="AA826" s="122" t="n"/>
      <c r="AB826" s="122" t="n"/>
      <c r="AC826" s="122" t="n"/>
      <c r="AD826" s="123">
        <f>AC826+AB826+AA826</f>
        <v/>
      </c>
      <c r="AE826" s="124">
        <f>IFERROR(AD826/X826-1,"")</f>
        <v/>
      </c>
      <c r="AF826" s="217">
        <f>IF(LOWER(T826)="ILS",12,1)*X826/VLOOKUP($T826,CPC_USDConversion_xlTbl[[Currency2]:[Units/1 USD]],2,FALSE)</f>
        <v/>
      </c>
      <c r="AG826" s="217">
        <f>IF(LOWER(T826)="ILS",12,1)*AD826/VLOOKUP($T826,CPC_USDConversion_xlTbl[[Currency2]:[Units/1 USD]],2,FALSE)</f>
        <v/>
      </c>
      <c r="AH826" s="126">
        <f>AF826/VLOOKUP($S826,'CP$'!$B$5:$D$74,2,FALSE)</f>
        <v/>
      </c>
      <c r="AI826" s="126">
        <f>AG826/VLOOKUP($S826,'CP$'!$B$5:$D$74,2,FALSE)</f>
        <v/>
      </c>
      <c r="AJ826" s="52" t="n"/>
      <c r="AK826" s="127" t="inlineStr">
        <is>
          <t>Sales Variable</t>
        </is>
      </c>
      <c r="AL826" s="218" t="n"/>
      <c r="AM826" s="129" t="n"/>
      <c r="AN826" s="121" t="n"/>
      <c r="AO826" s="130" t="n"/>
      <c r="AP826" s="131">
        <f>IFERROR(AO826/AM826,"")</f>
        <v/>
      </c>
      <c r="AQ826" s="219">
        <f>AO826*CC826</f>
        <v/>
      </c>
      <c r="AR826" s="219" t="n"/>
      <c r="AS826" s="220">
        <f>AQ826-AR826</f>
        <v/>
      </c>
      <c r="AT826" s="217">
        <f>AS826/VLOOKUP($T826,'USD Converstion'!$C$7:$D$174,2,FALSE)</f>
        <v/>
      </c>
      <c r="AU826" s="52" t="n"/>
      <c r="AV826" s="221" t="n"/>
      <c r="AW826" s="222" t="n"/>
      <c r="AX826" s="222" t="n"/>
      <c r="AY826" s="223" t="n"/>
      <c r="AZ826" s="52" t="n"/>
      <c r="BA826" s="137" t="n"/>
      <c r="BB826" s="138" t="inlineStr">
        <is>
          <t xml:space="preserve"> </t>
        </is>
      </c>
      <c r="BC826" s="52" t="n"/>
      <c r="BD826" s="219" t="n">
        <v>640000</v>
      </c>
      <c r="BE826" s="219" t="n">
        <v>160000</v>
      </c>
      <c r="BF826" s="219" t="n"/>
      <c r="BG826" s="120">
        <f>BF826+BE826+BD826</f>
        <v/>
      </c>
      <c r="BH826" s="217">
        <f>IF(LOWER(T826)="ILS",12,1)*BG826/VLOOKUP($T826,CPC_USDConversion_xlTbl[[Currency2]:[Units/1 USD]],2,FALSE)</f>
        <v/>
      </c>
      <c r="BI826" s="224">
        <f>BH826/VLOOKUP($S826,'CP$'!$B$5:$D$74,2,FALSE)</f>
        <v/>
      </c>
      <c r="BJ826" s="140" t="n">
        <v>625000</v>
      </c>
      <c r="BK826" s="140" t="n">
        <v>950000</v>
      </c>
      <c r="BL826" s="141">
        <f>IFERROR(U826/X826,"")</f>
        <v/>
      </c>
      <c r="BM826" s="141">
        <f>IFERROR(V826/X826,"")</f>
        <v/>
      </c>
      <c r="BN826" s="141">
        <f>IFERROR(W826/X826,"")</f>
        <v/>
      </c>
      <c r="BO826" s="141">
        <f>IFERROR(AA826/AD826,"")</f>
        <v/>
      </c>
      <c r="BP826" s="141">
        <f>IFERROR(AB826/AD826,"")</f>
        <v/>
      </c>
      <c r="BQ826" s="141">
        <f>IFERROR(AC826/AD826,"")</f>
        <v/>
      </c>
      <c r="BR826" s="119" t="n">
        <v>3</v>
      </c>
      <c r="BS826" s="119" t="n">
        <v>2</v>
      </c>
      <c r="BT826" s="119" t="n">
        <v>3</v>
      </c>
      <c r="BU826" s="119" t="n">
        <v>0</v>
      </c>
      <c r="BV826" s="119" t="n"/>
      <c r="BW826" s="119" t="n"/>
      <c r="BX826" s="119" t="n"/>
      <c r="BY826" s="119" t="n"/>
      <c r="BZ826" s="119" t="inlineStr">
        <is>
          <t>Employee</t>
        </is>
      </c>
      <c r="CA826" s="142" t="inlineStr">
        <is>
          <t>E51P</t>
        </is>
      </c>
      <c r="CB826" s="131" t="n">
        <v>1</v>
      </c>
      <c r="CC826" s="143">
        <f>IF(P826&gt;1,1,P826)*CB826</f>
        <v/>
      </c>
      <c r="CD826" s="143" t="n"/>
      <c r="CE826" s="222" t="n"/>
      <c r="CF826" s="86" t="n"/>
      <c r="CG826" s="219" t="n">
        <v>780687.8048780488</v>
      </c>
      <c r="CH826" s="217">
        <f>IF(LOWER(T826)="ILS",12,1)*CG826/VLOOKUP($T826,CPC_USDConversion_xlTbl[[Currency2]:[Units/1 USD]],2,FALSE)</f>
        <v/>
      </c>
      <c r="CI826" s="225">
        <f>AF826</f>
        <v/>
      </c>
      <c r="CJ826" s="225">
        <f>IFERROR(CI826-CH826,"")</f>
        <v/>
      </c>
      <c r="CK826" s="140">
        <f>ROUND(AN826*CC826,-2)</f>
        <v/>
      </c>
      <c r="CL826" s="217">
        <f>CK826/VLOOKUP($T826,'USD Converstion'!$C$7:$D$174,2,FALSE)</f>
        <v/>
      </c>
      <c r="CM826" s="145">
        <f>IF(AD826&gt;X826,1,0)</f>
        <v/>
      </c>
      <c r="CN826" s="225">
        <f>IF(CM826&gt;0,AG826,0)</f>
        <v/>
      </c>
      <c r="CO826" s="225">
        <f>IF(CM826=0,0,AF826)</f>
        <v/>
      </c>
      <c r="CP826" s="146" t="n">
        <v>0</v>
      </c>
      <c r="CQ826" s="147" t="n">
        <v>0</v>
      </c>
      <c r="CR826" s="225">
        <f>AM826/VLOOKUP(T826,'USD Converstion'!$C$7:$D$174,2,FALSE)</f>
        <v/>
      </c>
      <c r="CS826" s="226">
        <f>AT826</f>
        <v/>
      </c>
      <c r="CT826" s="222" t="n">
        <v>0</v>
      </c>
      <c r="CU826" s="227" t="n">
        <v>0</v>
      </c>
      <c r="CV826" s="145">
        <f>IF(AX826&gt;0,1,0)</f>
        <v/>
      </c>
      <c r="CW826" s="145">
        <f>IF(AY826&gt;0,1,0)</f>
        <v/>
      </c>
      <c r="CX826" s="52" t="n">
        <v>0</v>
      </c>
      <c r="DM826">
        <f>IF(LOWER(T826)="ILS",12,1)*Y826/VLOOKUP($T826,CPC_USDConversion_xlTbl[[Currency2]:[Units/1 USD]],2,FALSE)</f>
        <v/>
      </c>
    </row>
    <row r="827">
      <c r="B827" s="113" t="n">
        <v>129909</v>
      </c>
      <c r="C827" s="113" t="n">
        <v>54159</v>
      </c>
      <c r="D827" s="113" t="n">
        <v>35392</v>
      </c>
      <c r="E827" s="114" t="inlineStr">
        <is>
          <t>Jose Antonio Madronal</t>
        </is>
      </c>
      <c r="F827" s="152" t="inlineStr">
        <is>
          <t xml:space="preserve">Security Engineer </t>
        </is>
      </c>
      <c r="G827" s="113" t="inlineStr">
        <is>
          <t>Security Engineering, SER</t>
        </is>
      </c>
      <c r="H827" s="113" t="inlineStr">
        <is>
          <t>David Gubiani</t>
        </is>
      </c>
      <c r="I827" s="113" t="inlineStr">
        <is>
          <t>Peter Sandkuijl</t>
        </is>
      </c>
      <c r="J827" s="114" t="inlineStr">
        <is>
          <t>Bruno Darmon</t>
        </is>
      </c>
      <c r="K827" s="114" t="inlineStr">
        <is>
          <t>Bruno Darmon</t>
        </is>
      </c>
      <c r="L827" s="113" t="inlineStr">
        <is>
          <t>EMEA Sales</t>
        </is>
      </c>
      <c r="M827" s="115" t="n">
        <v>1</v>
      </c>
      <c r="N827" s="151">
        <f>LEFT(CA827,3)</f>
        <v/>
      </c>
      <c r="O827" s="216" t="n">
        <v>41821</v>
      </c>
      <c r="P827" s="118">
        <f>($D$5-O827)/365</f>
        <v/>
      </c>
      <c r="Q827" s="119">
        <f>Q827</f>
        <v/>
      </c>
      <c r="R827" s="52" t="n"/>
      <c r="S827" s="120" t="inlineStr">
        <is>
          <t>Spain</t>
        </is>
      </c>
      <c r="T827" s="120" t="inlineStr">
        <is>
          <t>EUR</t>
        </is>
      </c>
      <c r="U827" s="120" t="n">
        <v>82750</v>
      </c>
      <c r="V827" s="120" t="n">
        <v>13572.72727272727</v>
      </c>
      <c r="W827" s="120" t="n"/>
      <c r="X827" s="120">
        <f>W827+V827+U827</f>
        <v/>
      </c>
      <c r="Y827" s="121" t="n"/>
      <c r="Z827" s="121" t="n"/>
      <c r="AA827" s="122" t="n"/>
      <c r="AB827" s="122" t="n"/>
      <c r="AC827" s="122" t="n"/>
      <c r="AD827" s="123">
        <f>AC827+AB827+AA827</f>
        <v/>
      </c>
      <c r="AE827" s="124">
        <f>IFERROR(AD827/X827-1,"")</f>
        <v/>
      </c>
      <c r="AF827" s="217">
        <f>IF(LOWER(T827)="ILS",12,1)*X827/VLOOKUP($T827,CPC_USDConversion_xlTbl[[Currency2]:[Units/1 USD]],2,FALSE)</f>
        <v/>
      </c>
      <c r="AG827" s="217">
        <f>IF(LOWER(T827)="ILS",12,1)*AD827/VLOOKUP($T827,CPC_USDConversion_xlTbl[[Currency2]:[Units/1 USD]],2,FALSE)</f>
        <v/>
      </c>
      <c r="AH827" s="126">
        <f>AF827/VLOOKUP($S827,'CP$'!$B$5:$D$74,2,FALSE)</f>
        <v/>
      </c>
      <c r="AI827" s="126">
        <f>AG827/VLOOKUP($S827,'CP$'!$B$5:$D$74,2,FALSE)</f>
        <v/>
      </c>
      <c r="AJ827" s="52" t="n"/>
      <c r="AK827" s="127" t="inlineStr">
        <is>
          <t>Sales Variable</t>
        </is>
      </c>
      <c r="AL827" s="218" t="n"/>
      <c r="AM827" s="129" t="n"/>
      <c r="AN827" s="121" t="n"/>
      <c r="AO827" s="130" t="n"/>
      <c r="AP827" s="131">
        <f>IFERROR(AO827/AM827,"")</f>
        <v/>
      </c>
      <c r="AQ827" s="219">
        <f>AO827*CC827</f>
        <v/>
      </c>
      <c r="AR827" s="219" t="n"/>
      <c r="AS827" s="220">
        <f>AQ827-AR827</f>
        <v/>
      </c>
      <c r="AT827" s="217">
        <f>AS827/VLOOKUP($T827,'USD Converstion'!$C$7:$D$174,2,FALSE)</f>
        <v/>
      </c>
      <c r="AU827" s="52" t="n"/>
      <c r="AV827" s="221" t="n">
        <v>43957</v>
      </c>
      <c r="AW827" s="222" t="n">
        <v>14665.76699029126</v>
      </c>
      <c r="AX827" s="222" t="n"/>
      <c r="AY827" s="223" t="n"/>
      <c r="AZ827" s="52" t="n"/>
      <c r="BA827" s="137" t="n"/>
      <c r="BB827" s="138" t="inlineStr">
        <is>
          <t xml:space="preserve"> </t>
        </is>
      </c>
      <c r="BC827" s="52" t="n"/>
      <c r="BD827" s="219" t="n">
        <v>56000</v>
      </c>
      <c r="BE827" s="219" t="n">
        <v>14000</v>
      </c>
      <c r="BF827" s="219" t="n"/>
      <c r="BG827" s="120">
        <f>BF827+BE827+BD827</f>
        <v/>
      </c>
      <c r="BH827" s="217">
        <f>IF(LOWER(T827)="ILS",12,1)*BG827/VLOOKUP($T827,CPC_USDConversion_xlTbl[[Currency2]:[Units/1 USD]],2,FALSE)</f>
        <v/>
      </c>
      <c r="BI827" s="224">
        <f>BH827/VLOOKUP($S827,'CP$'!$B$5:$D$74,2,FALSE)</f>
        <v/>
      </c>
      <c r="BJ827" s="140" t="n">
        <v>50000</v>
      </c>
      <c r="BK827" s="140" t="n">
        <v>80000</v>
      </c>
      <c r="BL827" s="141">
        <f>IFERROR(U827/X827,"")</f>
        <v/>
      </c>
      <c r="BM827" s="141">
        <f>IFERROR(V827/X827,"")</f>
        <v/>
      </c>
      <c r="BN827" s="141">
        <f>IFERROR(W827/X827,"")</f>
        <v/>
      </c>
      <c r="BO827" s="141">
        <f>IFERROR(AA827/AD827,"")</f>
        <v/>
      </c>
      <c r="BP827" s="141">
        <f>IFERROR(AB827/AD827,"")</f>
        <v/>
      </c>
      <c r="BQ827" s="141">
        <f>IFERROR(AC827/AD827,"")</f>
        <v/>
      </c>
      <c r="BR827" s="119" t="n">
        <v>4</v>
      </c>
      <c r="BS827" s="119" t="n">
        <v>4</v>
      </c>
      <c r="BT827" s="119" t="n">
        <v>3</v>
      </c>
      <c r="BU827" s="119" t="n">
        <v>0</v>
      </c>
      <c r="BV827" s="119" t="n"/>
      <c r="BW827" s="119" t="n"/>
      <c r="BX827" s="119" t="n"/>
      <c r="BY827" s="119" t="n"/>
      <c r="BZ827" s="119" t="inlineStr">
        <is>
          <t>Employee</t>
        </is>
      </c>
      <c r="CA827" s="142" t="inlineStr">
        <is>
          <t>E51P</t>
        </is>
      </c>
      <c r="CB827" s="131" t="n">
        <v>1</v>
      </c>
      <c r="CC827" s="143">
        <f>IF(P827&gt;1,1,P827)*CB827</f>
        <v/>
      </c>
      <c r="CD827" s="143" t="n"/>
      <c r="CE827" s="222" t="n">
        <v>32683.56</v>
      </c>
      <c r="CF827" s="86" t="n"/>
      <c r="CG827" s="219" t="n">
        <v>71614.63414634147</v>
      </c>
      <c r="CH827" s="217">
        <f>IF(LOWER(T827)="ILS",12,1)*CG827/VLOOKUP($T827,CPC_USDConversion_xlTbl[[Currency2]:[Units/1 USD]],2,FALSE)</f>
        <v/>
      </c>
      <c r="CI827" s="225">
        <f>AF827</f>
        <v/>
      </c>
      <c r="CJ827" s="225">
        <f>IFERROR(CI827-CH827,"")</f>
        <v/>
      </c>
      <c r="CK827" s="140">
        <f>ROUND(AN827*CC827,-2)</f>
        <v/>
      </c>
      <c r="CL827" s="217">
        <f>CK827/VLOOKUP($T827,'USD Converstion'!$C$7:$D$174,2,FALSE)</f>
        <v/>
      </c>
      <c r="CM827" s="145">
        <f>IF(AD827&gt;X827,1,0)</f>
        <v/>
      </c>
      <c r="CN827" s="225">
        <f>IF(CM827&gt;0,AG827,0)</f>
        <v/>
      </c>
      <c r="CO827" s="225">
        <f>IF(CM827=0,0,AF827)</f>
        <v/>
      </c>
      <c r="CP827" s="146" t="n">
        <v>0</v>
      </c>
      <c r="CQ827" s="147" t="n">
        <v>0</v>
      </c>
      <c r="CR827" s="225">
        <f>AM827/VLOOKUP(T827,'USD Converstion'!$C$7:$D$174,2,FALSE)</f>
        <v/>
      </c>
      <c r="CS827" s="226">
        <f>AT827</f>
        <v/>
      </c>
      <c r="CT827" s="222" t="n">
        <v>0</v>
      </c>
      <c r="CU827" s="227" t="n">
        <v>0</v>
      </c>
      <c r="CV827" s="145">
        <f>IF(AX827&gt;0,1,0)</f>
        <v/>
      </c>
      <c r="CW827" s="145">
        <f>IF(AY827&gt;0,1,0)</f>
        <v/>
      </c>
      <c r="CX827" s="52" t="n">
        <v>0</v>
      </c>
      <c r="DM827">
        <f>IF(LOWER(T827)="ILS",12,1)*Y827/VLOOKUP($T827,CPC_USDConversion_xlTbl[[Currency2]:[Units/1 USD]],2,FALSE)</f>
        <v/>
      </c>
    </row>
    <row r="828">
      <c r="B828" s="113" t="n">
        <v>118436</v>
      </c>
      <c r="C828" s="113" t="n">
        <v>53035</v>
      </c>
      <c r="D828" s="113" t="n">
        <v>60562</v>
      </c>
      <c r="E828" s="114" t="inlineStr">
        <is>
          <t>Juerg Wiesmann</t>
        </is>
      </c>
      <c r="F828" s="152" t="inlineStr">
        <is>
          <t>Security Engineer</t>
        </is>
      </c>
      <c r="G828" s="113" t="inlineStr">
        <is>
          <t>Security Engineering, CER</t>
        </is>
      </c>
      <c r="H828" s="113" t="inlineStr">
        <is>
          <t>Christine Schoenig</t>
        </is>
      </c>
      <c r="I828" s="113" t="inlineStr">
        <is>
          <t>Peter Sandkuijl</t>
        </is>
      </c>
      <c r="J828" s="114" t="inlineStr">
        <is>
          <t>Bruno Darmon</t>
        </is>
      </c>
      <c r="K828" s="114" t="inlineStr">
        <is>
          <t>Bruno Darmon</t>
        </is>
      </c>
      <c r="L828" s="113" t="inlineStr">
        <is>
          <t>EMEA Sales</t>
        </is>
      </c>
      <c r="M828" s="115" t="n">
        <v>1</v>
      </c>
      <c r="N828" s="151">
        <f>LEFT(CA828,3)</f>
        <v/>
      </c>
      <c r="O828" s="216" t="n">
        <v>43831</v>
      </c>
      <c r="P828" s="118">
        <f>($D$5-O828)/365</f>
        <v/>
      </c>
      <c r="Q828" s="119">
        <f>Q828</f>
        <v/>
      </c>
      <c r="R828" s="52" t="n"/>
      <c r="S828" s="120" t="inlineStr">
        <is>
          <t>Switzerland</t>
        </is>
      </c>
      <c r="T828" s="120" t="inlineStr">
        <is>
          <t>CHF</t>
        </is>
      </c>
      <c r="U828" s="120" t="n">
        <v>199500</v>
      </c>
      <c r="V828" s="120" t="n">
        <v>34845.45454545454</v>
      </c>
      <c r="W828" s="120" t="n"/>
      <c r="X828" s="120">
        <f>W828+V828+U828</f>
        <v/>
      </c>
      <c r="Y828" s="121" t="n"/>
      <c r="Z828" s="121" t="n"/>
      <c r="AA828" s="122" t="n"/>
      <c r="AB828" s="122" t="n"/>
      <c r="AC828" s="122" t="n"/>
      <c r="AD828" s="123">
        <f>AC828+AB828+AA828</f>
        <v/>
      </c>
      <c r="AE828" s="124">
        <f>IFERROR(AD828/X828-1,"")</f>
        <v/>
      </c>
      <c r="AF828" s="217">
        <f>IF(LOWER(T828)="ILS",12,1)*X828/VLOOKUP($T828,CPC_USDConversion_xlTbl[[Currency2]:[Units/1 USD]],2,FALSE)</f>
        <v/>
      </c>
      <c r="AG828" s="217">
        <f>IF(LOWER(T828)="ILS",12,1)*AD828/VLOOKUP($T828,CPC_USDConversion_xlTbl[[Currency2]:[Units/1 USD]],2,FALSE)</f>
        <v/>
      </c>
      <c r="AH828" s="126">
        <f>AF828/VLOOKUP($S828,'CP$'!$B$5:$D$74,2,FALSE)</f>
        <v/>
      </c>
      <c r="AI828" s="126">
        <f>AG828/VLOOKUP($S828,'CP$'!$B$5:$D$74,2,FALSE)</f>
        <v/>
      </c>
      <c r="AJ828" s="52" t="n"/>
      <c r="AK828" s="127" t="inlineStr">
        <is>
          <t>Sales Variable</t>
        </is>
      </c>
      <c r="AL828" s="218" t="n"/>
      <c r="AM828" s="129" t="n"/>
      <c r="AN828" s="121" t="n"/>
      <c r="AO828" s="130" t="n"/>
      <c r="AP828" s="131">
        <f>IFERROR(AO828/AM828,"")</f>
        <v/>
      </c>
      <c r="AQ828" s="219">
        <f>AO828*CC828</f>
        <v/>
      </c>
      <c r="AR828" s="219" t="n"/>
      <c r="AS828" s="220">
        <f>AQ828-AR828</f>
        <v/>
      </c>
      <c r="AT828" s="217">
        <f>AS828/VLOOKUP($T828,'USD Converstion'!$C$7:$D$174,2,FALSE)</f>
        <v/>
      </c>
      <c r="AU828" s="52" t="n"/>
      <c r="AV828" s="221" t="n"/>
      <c r="AW828" s="222" t="n"/>
      <c r="AX828" s="222" t="n"/>
      <c r="AY828" s="223" t="n"/>
      <c r="AZ828" s="52" t="n"/>
      <c r="BA828" s="137" t="n"/>
      <c r="BB828" s="138" t="inlineStr">
        <is>
          <t xml:space="preserve"> </t>
        </is>
      </c>
      <c r="BC828" s="52" t="n"/>
      <c r="BD828" s="219" t="n">
        <v>152000</v>
      </c>
      <c r="BE828" s="219" t="n">
        <v>38000</v>
      </c>
      <c r="BF828" s="219" t="n"/>
      <c r="BG828" s="120">
        <f>BF828+BE828+BD828</f>
        <v/>
      </c>
      <c r="BH828" s="217">
        <f>IF(LOWER(T828)="ILS",12,1)*BG828/VLOOKUP($T828,CPC_USDConversion_xlTbl[[Currency2]:[Units/1 USD]],2,FALSE)</f>
        <v/>
      </c>
      <c r="BI828" s="224">
        <f>BH828/VLOOKUP($S828,'CP$'!$B$5:$D$74,2,FALSE)</f>
        <v/>
      </c>
      <c r="BJ828" s="140" t="n">
        <v>150000</v>
      </c>
      <c r="BK828" s="140" t="n">
        <v>215000</v>
      </c>
      <c r="BL828" s="141">
        <f>IFERROR(U828/X828,"")</f>
        <v/>
      </c>
      <c r="BM828" s="141">
        <f>IFERROR(V828/X828,"")</f>
        <v/>
      </c>
      <c r="BN828" s="141">
        <f>IFERROR(W828/X828,"")</f>
        <v/>
      </c>
      <c r="BO828" s="141">
        <f>IFERROR(AA828/AD828,"")</f>
        <v/>
      </c>
      <c r="BP828" s="141">
        <f>IFERROR(AB828/AD828,"")</f>
        <v/>
      </c>
      <c r="BQ828" s="141">
        <f>IFERROR(AC828/AD828,"")</f>
        <v/>
      </c>
      <c r="BR828" s="119" t="n"/>
      <c r="BS828" s="119" t="n"/>
      <c r="BT828" s="119" t="n">
        <v>3</v>
      </c>
      <c r="BU828" s="119" t="n">
        <v>0</v>
      </c>
      <c r="BV828" s="119" t="n"/>
      <c r="BW828" s="119" t="n"/>
      <c r="BX828" s="119" t="n"/>
      <c r="BY828" s="119" t="n"/>
      <c r="BZ828" s="119" t="inlineStr">
        <is>
          <t>Employee</t>
        </is>
      </c>
      <c r="CA828" s="142" t="inlineStr">
        <is>
          <t>E41P</t>
        </is>
      </c>
      <c r="CB828" s="131" t="n">
        <v>1</v>
      </c>
      <c r="CC828" s="143">
        <f>IF(P828&gt;1,1,P828)*CB828</f>
        <v/>
      </c>
      <c r="CD828" s="143" t="n"/>
      <c r="CE828" s="222" t="n"/>
      <c r="CF828" s="86" t="n"/>
      <c r="CG828" s="219" t="n">
        <v>185565.8536585366</v>
      </c>
      <c r="CH828" s="217">
        <f>IF(LOWER(T828)="ILS",12,1)*CG828/VLOOKUP($T828,CPC_USDConversion_xlTbl[[Currency2]:[Units/1 USD]],2,FALSE)</f>
        <v/>
      </c>
      <c r="CI828" s="225">
        <f>AF828</f>
        <v/>
      </c>
      <c r="CJ828" s="225">
        <f>IFERROR(CI828-CH828,"")</f>
        <v/>
      </c>
      <c r="CK828" s="140">
        <f>ROUND(AN828*CC828,-2)</f>
        <v/>
      </c>
      <c r="CL828" s="217">
        <f>CK828/VLOOKUP($T828,'USD Converstion'!$C$7:$D$174,2,FALSE)</f>
        <v/>
      </c>
      <c r="CM828" s="145">
        <f>IF(AD828&gt;X828,1,0)</f>
        <v/>
      </c>
      <c r="CN828" s="225">
        <f>IF(CM828&gt;0,AG828,0)</f>
        <v/>
      </c>
      <c r="CO828" s="225">
        <f>IF(CM828=0,0,AF828)</f>
        <v/>
      </c>
      <c r="CP828" s="146" t="n">
        <v>0</v>
      </c>
      <c r="CQ828" s="147" t="n">
        <v>0</v>
      </c>
      <c r="CR828" s="225">
        <f>AM828/VLOOKUP(T828,'USD Converstion'!$C$7:$D$174,2,FALSE)</f>
        <v/>
      </c>
      <c r="CS828" s="226">
        <f>AT828</f>
        <v/>
      </c>
      <c r="CT828" s="222" t="n">
        <v>0</v>
      </c>
      <c r="CU828" s="227" t="n">
        <v>0</v>
      </c>
      <c r="CV828" s="145">
        <f>IF(AX828&gt;0,1,0)</f>
        <v/>
      </c>
      <c r="CW828" s="145">
        <f>IF(AY828&gt;0,1,0)</f>
        <v/>
      </c>
      <c r="CX828" s="52" t="n">
        <v>0</v>
      </c>
      <c r="DM828">
        <f>IF(LOWER(T828)="ILS",12,1)*Y828/VLOOKUP($T828,CPC_USDConversion_xlTbl[[Currency2]:[Units/1 USD]],2,FALSE)</f>
        <v/>
      </c>
    </row>
    <row r="829">
      <c r="B829" s="113" t="n">
        <v>102003</v>
      </c>
      <c r="C829" s="113" t="n">
        <v>105796</v>
      </c>
      <c r="D829" s="113" t="n">
        <v>25279</v>
      </c>
      <c r="E829" s="114" t="inlineStr">
        <is>
          <t>Julien Roberjot</t>
        </is>
      </c>
      <c r="F829" s="152" t="inlineStr">
        <is>
          <t>Security Engineer</t>
        </is>
      </c>
      <c r="G829" s="113" t="inlineStr">
        <is>
          <t>Security Engineering, SER EL</t>
        </is>
      </c>
      <c r="H829" s="113" t="inlineStr">
        <is>
          <t>David Gubiani</t>
        </is>
      </c>
      <c r="I829" s="113" t="inlineStr">
        <is>
          <t>Peter Sandkuijl</t>
        </is>
      </c>
      <c r="J829" s="114" t="inlineStr">
        <is>
          <t>Bruno Darmon</t>
        </is>
      </c>
      <c r="K829" s="114" t="inlineStr">
        <is>
          <t>Bruno Darmon</t>
        </is>
      </c>
      <c r="L829" s="113" t="inlineStr">
        <is>
          <t>EMEA Sales</t>
        </is>
      </c>
      <c r="M829" s="115" t="n">
        <v>1</v>
      </c>
      <c r="N829" s="151">
        <f>LEFT(CA829,3)</f>
        <v/>
      </c>
      <c r="O829" s="216" t="n">
        <v>43394</v>
      </c>
      <c r="P829" s="118">
        <f>($D$5-O829)/365</f>
        <v/>
      </c>
      <c r="Q829" s="119">
        <f>Q829</f>
        <v/>
      </c>
      <c r="R829" s="52" t="n"/>
      <c r="S829" s="120" t="inlineStr">
        <is>
          <t>France</t>
        </is>
      </c>
      <c r="T829" s="120" t="inlineStr">
        <is>
          <t>EUR</t>
        </is>
      </c>
      <c r="U829" s="120" t="n">
        <v>74500</v>
      </c>
      <c r="V829" s="120" t="n">
        <v>12118.18181818182</v>
      </c>
      <c r="W829" s="120" t="n"/>
      <c r="X829" s="120">
        <f>W829+V829+U829</f>
        <v/>
      </c>
      <c r="Y829" s="121" t="n"/>
      <c r="Z829" s="121" t="n"/>
      <c r="AA829" s="122" t="n"/>
      <c r="AB829" s="122" t="n"/>
      <c r="AC829" s="122" t="n"/>
      <c r="AD829" s="123">
        <f>AC829+AB829+AA829</f>
        <v/>
      </c>
      <c r="AE829" s="124">
        <f>IFERROR(AD829/X829-1,"")</f>
        <v/>
      </c>
      <c r="AF829" s="217">
        <f>IF(LOWER(T829)="ILS",12,1)*X829/VLOOKUP($T829,CPC_USDConversion_xlTbl[[Currency2]:[Units/1 USD]],2,FALSE)</f>
        <v/>
      </c>
      <c r="AG829" s="217">
        <f>IF(LOWER(T829)="ILS",12,1)*AD829/VLOOKUP($T829,CPC_USDConversion_xlTbl[[Currency2]:[Units/1 USD]],2,FALSE)</f>
        <v/>
      </c>
      <c r="AH829" s="126">
        <f>AF829/VLOOKUP($S829,'CP$'!$B$5:$D$74,2,FALSE)</f>
        <v/>
      </c>
      <c r="AI829" s="126">
        <f>AG829/VLOOKUP($S829,'CP$'!$B$5:$D$74,2,FALSE)</f>
        <v/>
      </c>
      <c r="AJ829" s="52" t="n"/>
      <c r="AK829" s="127" t="inlineStr">
        <is>
          <t>Sales Variable</t>
        </is>
      </c>
      <c r="AL829" s="218" t="n"/>
      <c r="AM829" s="129" t="n"/>
      <c r="AN829" s="121" t="n"/>
      <c r="AO829" s="130" t="n"/>
      <c r="AP829" s="131">
        <f>IFERROR(AO829/AM829,"")</f>
        <v/>
      </c>
      <c r="AQ829" s="219">
        <f>AO829*CC829</f>
        <v/>
      </c>
      <c r="AR829" s="219" t="n"/>
      <c r="AS829" s="220">
        <f>AQ829-AR829</f>
        <v/>
      </c>
      <c r="AT829" s="217">
        <f>AS829/VLOOKUP($T829,'USD Converstion'!$C$7:$D$174,2,FALSE)</f>
        <v/>
      </c>
      <c r="AU829" s="52" t="n"/>
      <c r="AV829" s="221" t="n"/>
      <c r="AW829" s="222" t="n"/>
      <c r="AX829" s="222" t="n"/>
      <c r="AY829" s="223" t="n"/>
      <c r="AZ829" s="52" t="n"/>
      <c r="BA829" s="137" t="inlineStr">
        <is>
          <t xml:space="preserve">Jan 1, 2021 - EL Comp update from 41,600 base + 10,400 commission (52,000 OTE) to 52,000 base + 13,000 commission (65,000 OTE). JS from E61P to E51P. </t>
        </is>
      </c>
      <c r="BB829" s="138" t="inlineStr">
        <is>
          <t xml:space="preserve"> </t>
        </is>
      </c>
      <c r="BC829" s="52" t="n"/>
      <c r="BD829" s="219" t="n">
        <v>40000</v>
      </c>
      <c r="BE829" s="219" t="n">
        <v>5000</v>
      </c>
      <c r="BF829" s="219" t="n"/>
      <c r="BG829" s="120">
        <f>BF829+BE829+BD829</f>
        <v/>
      </c>
      <c r="BH829" s="217">
        <f>IF(LOWER(T829)="ILS",12,1)*BG829/VLOOKUP($T829,CPC_USDConversion_xlTbl[[Currency2]:[Units/1 USD]],2,FALSE)</f>
        <v/>
      </c>
      <c r="BI829" s="224">
        <f>BH829/VLOOKUP($S829,'CP$'!$B$5:$D$74,2,FALSE)</f>
        <v/>
      </c>
      <c r="BJ829" s="140" t="n">
        <v>65000</v>
      </c>
      <c r="BK829" s="140" t="n">
        <v>100000</v>
      </c>
      <c r="BL829" s="141">
        <f>IFERROR(U829/X829,"")</f>
        <v/>
      </c>
      <c r="BM829" s="141">
        <f>IFERROR(V829/X829,"")</f>
        <v/>
      </c>
      <c r="BN829" s="141">
        <f>IFERROR(W829/X829,"")</f>
        <v/>
      </c>
      <c r="BO829" s="141">
        <f>IFERROR(AA829/AD829,"")</f>
        <v/>
      </c>
      <c r="BP829" s="141">
        <f>IFERROR(AB829/AD829,"")</f>
        <v/>
      </c>
      <c r="BQ829" s="141">
        <f>IFERROR(AC829/AD829,"")</f>
        <v/>
      </c>
      <c r="BR829" s="119" t="n">
        <v>3</v>
      </c>
      <c r="BS829" s="119" t="n">
        <v>3</v>
      </c>
      <c r="BT829" s="119" t="n">
        <v>3</v>
      </c>
      <c r="BU829" s="119" t="n">
        <v>0</v>
      </c>
      <c r="BV829" s="119" t="n"/>
      <c r="BW829" s="119" t="n"/>
      <c r="BX829" s="119" t="n"/>
      <c r="BY829" s="119" t="n"/>
      <c r="BZ829" s="119" t="inlineStr">
        <is>
          <t>Employee</t>
        </is>
      </c>
      <c r="CA829" s="142" t="inlineStr">
        <is>
          <t>E51P</t>
        </is>
      </c>
      <c r="CB829" s="131" t="n">
        <v>1</v>
      </c>
      <c r="CC829" s="143">
        <f>IF(P829&gt;1,1,P829)*CB829</f>
        <v/>
      </c>
      <c r="CD829" s="143" t="n"/>
      <c r="CE829" s="222" t="n"/>
      <c r="CF829" s="86" t="n"/>
      <c r="CG829" s="219" t="n">
        <v>50931.70731707317</v>
      </c>
      <c r="CH829" s="217">
        <f>IF(LOWER(T829)="ILS",12,1)*CG829/VLOOKUP($T829,CPC_USDConversion_xlTbl[[Currency2]:[Units/1 USD]],2,FALSE)</f>
        <v/>
      </c>
      <c r="CI829" s="225">
        <f>AF829</f>
        <v/>
      </c>
      <c r="CJ829" s="225">
        <f>IFERROR(CI829-CH829,"")</f>
        <v/>
      </c>
      <c r="CK829" s="140">
        <f>ROUND(AN829*CC829,-2)</f>
        <v/>
      </c>
      <c r="CL829" s="217">
        <f>CK829/VLOOKUP($T829,'USD Converstion'!$C$7:$D$174,2,FALSE)</f>
        <v/>
      </c>
      <c r="CM829" s="145">
        <f>IF(AD829&gt;X829,1,0)</f>
        <v/>
      </c>
      <c r="CN829" s="225">
        <f>IF(CM829&gt;0,AG829,0)</f>
        <v/>
      </c>
      <c r="CO829" s="225">
        <f>IF(CM829=0,0,AF829)</f>
        <v/>
      </c>
      <c r="CP829" s="146" t="n">
        <v>0</v>
      </c>
      <c r="CQ829" s="147" t="n">
        <v>0</v>
      </c>
      <c r="CR829" s="225">
        <f>AM829/VLOOKUP(T829,'USD Converstion'!$C$7:$D$174,2,FALSE)</f>
        <v/>
      </c>
      <c r="CS829" s="226">
        <f>AT829</f>
        <v/>
      </c>
      <c r="CT829" s="222" t="n">
        <v>0</v>
      </c>
      <c r="CU829" s="227" t="n">
        <v>0</v>
      </c>
      <c r="CV829" s="145">
        <f>IF(AX829&gt;0,1,0)</f>
        <v/>
      </c>
      <c r="CW829" s="145">
        <f>IF(AY829&gt;0,1,0)</f>
        <v/>
      </c>
      <c r="CX829" s="52" t="n">
        <v>0</v>
      </c>
      <c r="DM829">
        <f>IF(LOWER(T829)="ILS",12,1)*Y829/VLOOKUP($T829,CPC_USDConversion_xlTbl[[Currency2]:[Units/1 USD]],2,FALSE)</f>
        <v/>
      </c>
    </row>
    <row r="830">
      <c r="B830" s="113" t="n">
        <v>133426</v>
      </c>
      <c r="C830" s="113" t="n">
        <v>49407</v>
      </c>
      <c r="D830" s="113" t="n"/>
      <c r="E830" s="114" t="inlineStr">
        <is>
          <t>Justice Anyai</t>
        </is>
      </c>
      <c r="F830" s="152" t="inlineStr">
        <is>
          <t>Security Engineer, Check Point Evangelist</t>
        </is>
      </c>
      <c r="G830" s="113" t="inlineStr">
        <is>
          <t>EMEA SE</t>
        </is>
      </c>
      <c r="H830" s="113" t="inlineStr">
        <is>
          <t>Peter Sandkuijl</t>
        </is>
      </c>
      <c r="I830" s="113" t="inlineStr">
        <is>
          <t>Peter Sandkuijl</t>
        </is>
      </c>
      <c r="J830" s="114" t="inlineStr">
        <is>
          <t>Bruno Darmon</t>
        </is>
      </c>
      <c r="K830" s="114" t="inlineStr">
        <is>
          <t>Bruno Darmon</t>
        </is>
      </c>
      <c r="L830" s="113" t="inlineStr">
        <is>
          <t>EMEA Sales</t>
        </is>
      </c>
      <c r="M830" s="115" t="n">
        <v>1</v>
      </c>
      <c r="N830" s="151">
        <f>LEFT(CA830,3)</f>
        <v/>
      </c>
      <c r="O830" s="216" t="n">
        <v>41031</v>
      </c>
      <c r="P830" s="118">
        <f>($D$5-O830)/365</f>
        <v/>
      </c>
      <c r="Q830" s="119">
        <f>Q830</f>
        <v/>
      </c>
      <c r="R830" s="52" t="n"/>
      <c r="S830" s="120" t="inlineStr">
        <is>
          <t>Nigeria</t>
        </is>
      </c>
      <c r="T830" s="120" t="inlineStr">
        <is>
          <t>NGN</t>
        </is>
      </c>
      <c r="U830" s="120" t="n">
        <v>16509500</v>
      </c>
      <c r="V830" s="120" t="n">
        <v>2909390.909090909</v>
      </c>
      <c r="W830" s="120" t="n"/>
      <c r="X830" s="120">
        <f>W830+V830+U830</f>
        <v/>
      </c>
      <c r="Y830" s="121" t="n"/>
      <c r="Z830" s="121" t="n"/>
      <c r="AA830" s="122" t="n"/>
      <c r="AB830" s="122" t="n"/>
      <c r="AC830" s="122" t="n"/>
      <c r="AD830" s="123">
        <f>AC830+AB830+AA830</f>
        <v/>
      </c>
      <c r="AE830" s="124">
        <f>IFERROR(AD830/X830-1,"")</f>
        <v/>
      </c>
      <c r="AF830" s="217">
        <f>IF(LOWER(T830)="ILS",12,1)*X830/VLOOKUP($T830,CPC_USDConversion_xlTbl[[Currency2]:[Units/1 USD]],2,FALSE)</f>
        <v/>
      </c>
      <c r="AG830" s="217">
        <f>IF(LOWER(T830)="ILS",12,1)*AD830/VLOOKUP($T830,CPC_USDConversion_xlTbl[[Currency2]:[Units/1 USD]],2,FALSE)</f>
        <v/>
      </c>
      <c r="AH830" s="126">
        <f>AF830/VLOOKUP($S830,'CP$'!$B$5:$D$74,2,FALSE)</f>
        <v/>
      </c>
      <c r="AI830" s="126">
        <f>AG830/VLOOKUP($S830,'CP$'!$B$5:$D$74,2,FALSE)</f>
        <v/>
      </c>
      <c r="AJ830" s="52" t="n"/>
      <c r="AK830" s="127" t="inlineStr">
        <is>
          <t>Sales Variable</t>
        </is>
      </c>
      <c r="AL830" s="218" t="n"/>
      <c r="AM830" s="129" t="n"/>
      <c r="AN830" s="121" t="n"/>
      <c r="AO830" s="130" t="n"/>
      <c r="AP830" s="131">
        <f>IFERROR(AO830/AM830,"")</f>
        <v/>
      </c>
      <c r="AQ830" s="219">
        <f>AO830*CC830</f>
        <v/>
      </c>
      <c r="AR830" s="219" t="n"/>
      <c r="AS830" s="220">
        <f>AQ830-AR830</f>
        <v/>
      </c>
      <c r="AT830" s="217">
        <f>AS830/VLOOKUP($T830,'USD Converstion'!$C$7:$D$174,2,FALSE)</f>
        <v/>
      </c>
      <c r="AU830" s="52" t="n"/>
      <c r="AV830" s="221" t="n">
        <v>43957</v>
      </c>
      <c r="AW830" s="222" t="n">
        <v>19589.26213592233</v>
      </c>
      <c r="AX830" s="222" t="n"/>
      <c r="AY830" s="223" t="n"/>
      <c r="AZ830" s="52" t="n"/>
      <c r="BA830" s="137" t="inlineStr">
        <is>
          <t>May, 2020 - Organization change from Title:Security Engineer to Title:Security Engineer, Check Point Evangelist</t>
        </is>
      </c>
      <c r="BB830" s="138" t="inlineStr">
        <is>
          <t xml:space="preserve"> </t>
        </is>
      </c>
      <c r="BC830" s="52" t="n"/>
      <c r="BD830" s="219" t="n">
        <v>12000000</v>
      </c>
      <c r="BE830" s="219" t="n">
        <v>3000000</v>
      </c>
      <c r="BF830" s="219" t="n"/>
      <c r="BG830" s="120">
        <f>BF830+BE830+BD830</f>
        <v/>
      </c>
      <c r="BH830" s="217">
        <f>IF(LOWER(T830)="ILS",12,1)*BG830/VLOOKUP($T830,CPC_USDConversion_xlTbl[[Currency2]:[Units/1 USD]],2,FALSE)</f>
        <v/>
      </c>
      <c r="BI830" s="224">
        <f>BH830/VLOOKUP($S830,'CP$'!$B$5:$D$74,2,FALSE)</f>
        <v/>
      </c>
      <c r="BJ830" s="140" t="n">
        <v>20000000</v>
      </c>
      <c r="BK830" s="140" t="n">
        <v>30000000</v>
      </c>
      <c r="BL830" s="141">
        <f>IFERROR(U830/X830,"")</f>
        <v/>
      </c>
      <c r="BM830" s="141">
        <f>IFERROR(V830/X830,"")</f>
        <v/>
      </c>
      <c r="BN830" s="141">
        <f>IFERROR(W830/X830,"")</f>
        <v/>
      </c>
      <c r="BO830" s="141">
        <f>IFERROR(AA830/AD830,"")</f>
        <v/>
      </c>
      <c r="BP830" s="141">
        <f>IFERROR(AB830/AD830,"")</f>
        <v/>
      </c>
      <c r="BQ830" s="141">
        <f>IFERROR(AC830/AD830,"")</f>
        <v/>
      </c>
      <c r="BR830" s="119" t="n">
        <v>5</v>
      </c>
      <c r="BS830" s="119" t="n">
        <v>4</v>
      </c>
      <c r="BT830" s="119" t="n">
        <v>3</v>
      </c>
      <c r="BU830" s="119" t="n">
        <v>0</v>
      </c>
      <c r="BV830" s="119" t="n"/>
      <c r="BW830" s="119" t="n"/>
      <c r="BX830" s="119" t="n"/>
      <c r="BY830" s="119" t="n"/>
      <c r="BZ830" s="119" t="inlineStr">
        <is>
          <t>Employee</t>
        </is>
      </c>
      <c r="CA830" s="142" t="inlineStr">
        <is>
          <t>E41P</t>
        </is>
      </c>
      <c r="CB830" s="131" t="n">
        <v>1</v>
      </c>
      <c r="CC830" s="143">
        <f>IF(P830&gt;1,1,P830)*CB830</f>
        <v/>
      </c>
      <c r="CD830" s="143" t="n"/>
      <c r="CE830" s="222" t="n">
        <v>22627.08</v>
      </c>
      <c r="CF830" s="86" t="n"/>
      <c r="CG830" s="219" t="n">
        <v>16000200</v>
      </c>
      <c r="CH830" s="217">
        <f>IF(LOWER(T830)="ILS",12,1)*CG830/VLOOKUP($T830,CPC_USDConversion_xlTbl[[Currency2]:[Units/1 USD]],2,FALSE)</f>
        <v/>
      </c>
      <c r="CI830" s="225">
        <f>AF830</f>
        <v/>
      </c>
      <c r="CJ830" s="225">
        <f>IFERROR(CI830-CH830,"")</f>
        <v/>
      </c>
      <c r="CK830" s="140">
        <f>ROUND(AN830*CC830,-2)</f>
        <v/>
      </c>
      <c r="CL830" s="217">
        <f>CK830/VLOOKUP($T830,'USD Converstion'!$C$7:$D$174,2,FALSE)</f>
        <v/>
      </c>
      <c r="CM830" s="145">
        <f>IF(AD830&gt;X830,1,0)</f>
        <v/>
      </c>
      <c r="CN830" s="225">
        <f>IF(CM830&gt;0,AG830,0)</f>
        <v/>
      </c>
      <c r="CO830" s="225">
        <f>IF(CM830=0,0,AF830)</f>
        <v/>
      </c>
      <c r="CP830" s="146" t="n">
        <v>0</v>
      </c>
      <c r="CQ830" s="147" t="n">
        <v>0</v>
      </c>
      <c r="CR830" s="225">
        <f>AM830/VLOOKUP(T830,'USD Converstion'!$C$7:$D$174,2,FALSE)</f>
        <v/>
      </c>
      <c r="CS830" s="226">
        <f>AT830</f>
        <v/>
      </c>
      <c r="CT830" s="222" t="n">
        <v>0</v>
      </c>
      <c r="CU830" s="227" t="n">
        <v>0</v>
      </c>
      <c r="CV830" s="145">
        <f>IF(AX830&gt;0,1,0)</f>
        <v/>
      </c>
      <c r="CW830" s="145">
        <f>IF(AY830&gt;0,1,0)</f>
        <v/>
      </c>
      <c r="CX830" s="52" t="n">
        <v>0</v>
      </c>
      <c r="DM830">
        <f>IF(LOWER(T830)="ILS",12,1)*Y830/VLOOKUP($T830,CPC_USDConversion_xlTbl[[Currency2]:[Units/1 USD]],2,FALSE)</f>
        <v/>
      </c>
    </row>
    <row r="831">
      <c r="B831" s="113" t="n">
        <v>135064</v>
      </c>
      <c r="C831" s="113" t="n">
        <v>88397</v>
      </c>
      <c r="D831" s="113" t="n">
        <v>34776</v>
      </c>
      <c r="E831" s="114" t="inlineStr">
        <is>
          <t>Karim Hamia</t>
        </is>
      </c>
      <c r="F831" s="152" t="inlineStr">
        <is>
          <t xml:space="preserve">Security Engineer  </t>
        </is>
      </c>
      <c r="G831" s="113" t="inlineStr">
        <is>
          <t>Security Engineering, SER</t>
        </is>
      </c>
      <c r="H831" s="113" t="inlineStr">
        <is>
          <t>David Gubiani</t>
        </is>
      </c>
      <c r="I831" s="113" t="inlineStr">
        <is>
          <t>Peter Sandkuijl</t>
        </is>
      </c>
      <c r="J831" s="114" t="inlineStr">
        <is>
          <t>Bruno Darmon</t>
        </is>
      </c>
      <c r="K831" s="114" t="inlineStr">
        <is>
          <t>Bruno Darmon</t>
        </is>
      </c>
      <c r="L831" s="113" t="inlineStr">
        <is>
          <t>EMEA Sales</t>
        </is>
      </c>
      <c r="M831" s="115" t="n">
        <v>1</v>
      </c>
      <c r="N831" s="151">
        <f>LEFT(CA831,3)</f>
        <v/>
      </c>
      <c r="O831" s="216" t="n">
        <v>43696</v>
      </c>
      <c r="P831" s="118">
        <f>($D$5-O831)/365</f>
        <v/>
      </c>
      <c r="Q831" s="119">
        <f>Q831</f>
        <v/>
      </c>
      <c r="R831" s="52" t="n"/>
      <c r="S831" s="120" t="inlineStr">
        <is>
          <t>France</t>
        </is>
      </c>
      <c r="T831" s="120" t="inlineStr">
        <is>
          <t>EUR</t>
        </is>
      </c>
      <c r="U831" s="120" t="n">
        <v>99500</v>
      </c>
      <c r="V831" s="120" t="n">
        <v>16663.63636363636</v>
      </c>
      <c r="W831" s="120" t="n"/>
      <c r="X831" s="120">
        <f>W831+V831+U831</f>
        <v/>
      </c>
      <c r="Y831" s="121" t="n"/>
      <c r="Z831" s="121" t="n"/>
      <c r="AA831" s="122" t="n"/>
      <c r="AB831" s="122" t="n"/>
      <c r="AC831" s="122" t="n"/>
      <c r="AD831" s="123">
        <f>AC831+AB831+AA831</f>
        <v/>
      </c>
      <c r="AE831" s="124">
        <f>IFERROR(AD831/X831-1,"")</f>
        <v/>
      </c>
      <c r="AF831" s="217">
        <f>IF(LOWER(T831)="ILS",12,1)*X831/VLOOKUP($T831,CPC_USDConversion_xlTbl[[Currency2]:[Units/1 USD]],2,FALSE)</f>
        <v/>
      </c>
      <c r="AG831" s="217">
        <f>IF(LOWER(T831)="ILS",12,1)*AD831/VLOOKUP($T831,CPC_USDConversion_xlTbl[[Currency2]:[Units/1 USD]],2,FALSE)</f>
        <v/>
      </c>
      <c r="AH831" s="126">
        <f>AF831/VLOOKUP($S831,'CP$'!$B$5:$D$74,2,FALSE)</f>
        <v/>
      </c>
      <c r="AI831" s="126">
        <f>AG831/VLOOKUP($S831,'CP$'!$B$5:$D$74,2,FALSE)</f>
        <v/>
      </c>
      <c r="AJ831" s="52" t="n"/>
      <c r="AK831" s="127" t="inlineStr">
        <is>
          <t>Sales Variable</t>
        </is>
      </c>
      <c r="AL831" s="218" t="n"/>
      <c r="AM831" s="129" t="n"/>
      <c r="AN831" s="121" t="n"/>
      <c r="AO831" s="130" t="n"/>
      <c r="AP831" s="131">
        <f>IFERROR(AO831/AM831,"")</f>
        <v/>
      </c>
      <c r="AQ831" s="219">
        <f>AO831*CC831</f>
        <v/>
      </c>
      <c r="AR831" s="219" t="n"/>
      <c r="AS831" s="220">
        <f>AQ831-AR831</f>
        <v/>
      </c>
      <c r="AT831" s="217">
        <f>AS831/VLOOKUP($T831,'USD Converstion'!$C$7:$D$174,2,FALSE)</f>
        <v/>
      </c>
      <c r="AU831" s="52" t="n"/>
      <c r="AV831" s="221" t="n"/>
      <c r="AW831" s="222" t="n"/>
      <c r="AX831" s="222" t="n"/>
      <c r="AY831" s="223" t="n"/>
      <c r="AZ831" s="52" t="n"/>
      <c r="BA831" s="137" t="n"/>
      <c r="BB831" s="138" t="inlineStr">
        <is>
          <t xml:space="preserve"> </t>
        </is>
      </c>
      <c r="BC831" s="52" t="n"/>
      <c r="BD831" s="219" t="n">
        <v>72000</v>
      </c>
      <c r="BE831" s="219" t="n">
        <v>18000</v>
      </c>
      <c r="BF831" s="219" t="n"/>
      <c r="BG831" s="120">
        <f>BF831+BE831+BD831</f>
        <v/>
      </c>
      <c r="BH831" s="217">
        <f>IF(LOWER(T831)="ILS",12,1)*BG831/VLOOKUP($T831,CPC_USDConversion_xlTbl[[Currency2]:[Units/1 USD]],2,FALSE)</f>
        <v/>
      </c>
      <c r="BI831" s="224">
        <f>BH831/VLOOKUP($S831,'CP$'!$B$5:$D$74,2,FALSE)</f>
        <v/>
      </c>
      <c r="BJ831" s="140" t="n">
        <v>65000</v>
      </c>
      <c r="BK831" s="140" t="n">
        <v>100000</v>
      </c>
      <c r="BL831" s="141">
        <f>IFERROR(U831/X831,"")</f>
        <v/>
      </c>
      <c r="BM831" s="141">
        <f>IFERROR(V831/X831,"")</f>
        <v/>
      </c>
      <c r="BN831" s="141">
        <f>IFERROR(W831/X831,"")</f>
        <v/>
      </c>
      <c r="BO831" s="141">
        <f>IFERROR(AA831/AD831,"")</f>
        <v/>
      </c>
      <c r="BP831" s="141">
        <f>IFERROR(AB831/AD831,"")</f>
        <v/>
      </c>
      <c r="BQ831" s="141">
        <f>IFERROR(AC831/AD831,"")</f>
        <v/>
      </c>
      <c r="BR831" s="119" t="n"/>
      <c r="BS831" s="119" t="n">
        <v>3</v>
      </c>
      <c r="BT831" s="119" t="n">
        <v>3</v>
      </c>
      <c r="BU831" s="119" t="n">
        <v>0</v>
      </c>
      <c r="BV831" s="119" t="n"/>
      <c r="BW831" s="119" t="n"/>
      <c r="BX831" s="119" t="n"/>
      <c r="BY831" s="119" t="n"/>
      <c r="BZ831" s="119" t="inlineStr">
        <is>
          <t>Employee</t>
        </is>
      </c>
      <c r="CA831" s="142" t="inlineStr">
        <is>
          <t>E51P</t>
        </is>
      </c>
      <c r="CB831" s="131" t="n">
        <v>1</v>
      </c>
      <c r="CC831" s="143">
        <f>IF(P831&gt;1,1,P831)*CB831</f>
        <v/>
      </c>
      <c r="CD831" s="143" t="n"/>
      <c r="CE831" s="222" t="n"/>
      <c r="CF831" s="86" t="n"/>
      <c r="CG831" s="219" t="n">
        <v>88004.87804878049</v>
      </c>
      <c r="CH831" s="217">
        <f>IF(LOWER(T831)="ILS",12,1)*CG831/VLOOKUP($T831,CPC_USDConversion_xlTbl[[Currency2]:[Units/1 USD]],2,FALSE)</f>
        <v/>
      </c>
      <c r="CI831" s="225">
        <f>AF831</f>
        <v/>
      </c>
      <c r="CJ831" s="225">
        <f>IFERROR(CI831-CH831,"")</f>
        <v/>
      </c>
      <c r="CK831" s="140">
        <f>ROUND(AN831*CC831,-2)</f>
        <v/>
      </c>
      <c r="CL831" s="217">
        <f>CK831/VLOOKUP($T831,'USD Converstion'!$C$7:$D$174,2,FALSE)</f>
        <v/>
      </c>
      <c r="CM831" s="145">
        <f>IF(AD831&gt;X831,1,0)</f>
        <v/>
      </c>
      <c r="CN831" s="225">
        <f>IF(CM831&gt;0,AG831,0)</f>
        <v/>
      </c>
      <c r="CO831" s="225">
        <f>IF(CM831=0,0,AF831)</f>
        <v/>
      </c>
      <c r="CP831" s="146" t="n">
        <v>0</v>
      </c>
      <c r="CQ831" s="147" t="n">
        <v>0</v>
      </c>
      <c r="CR831" s="225">
        <f>AM831/VLOOKUP(T831,'USD Converstion'!$C$7:$D$174,2,FALSE)</f>
        <v/>
      </c>
      <c r="CS831" s="226">
        <f>AT831</f>
        <v/>
      </c>
      <c r="CT831" s="222" t="n">
        <v>0</v>
      </c>
      <c r="CU831" s="227" t="n">
        <v>0</v>
      </c>
      <c r="CV831" s="145">
        <f>IF(AX831&gt;0,1,0)</f>
        <v/>
      </c>
      <c r="CW831" s="145">
        <f>IF(AY831&gt;0,1,0)</f>
        <v/>
      </c>
      <c r="CX831" s="52" t="n">
        <v>0</v>
      </c>
      <c r="DM831">
        <f>IF(LOWER(T831)="ILS",12,1)*Y831/VLOOKUP($T831,CPC_USDConversion_xlTbl[[Currency2]:[Units/1 USD]],2,FALSE)</f>
        <v/>
      </c>
    </row>
    <row r="832">
      <c r="B832" s="113" t="n">
        <v>109050</v>
      </c>
      <c r="C832" s="113" t="n">
        <v>54913</v>
      </c>
      <c r="D832" s="113" t="n">
        <v>97852</v>
      </c>
      <c r="E832" s="114" t="inlineStr">
        <is>
          <t>Kawaljot Singh</t>
        </is>
      </c>
      <c r="F832" s="152" t="inlineStr">
        <is>
          <t xml:space="preserve">Security Engineer  </t>
        </is>
      </c>
      <c r="G832" s="113" t="inlineStr">
        <is>
          <t>Security Engineering, SER</t>
        </is>
      </c>
      <c r="H832" s="113" t="inlineStr">
        <is>
          <t>David Gubiani</t>
        </is>
      </c>
      <c r="I832" s="113" t="inlineStr">
        <is>
          <t>Peter Sandkuijl</t>
        </is>
      </c>
      <c r="J832" s="114" t="inlineStr">
        <is>
          <t>Bruno Darmon</t>
        </is>
      </c>
      <c r="K832" s="114" t="inlineStr">
        <is>
          <t>Bruno Darmon</t>
        </is>
      </c>
      <c r="L832" s="113" t="inlineStr">
        <is>
          <t>EMEA Sales</t>
        </is>
      </c>
      <c r="M832" s="115" t="n">
        <v>1</v>
      </c>
      <c r="N832" s="151">
        <f>LEFT(CA832,3)</f>
        <v/>
      </c>
      <c r="O832" s="216" t="n">
        <v>43829</v>
      </c>
      <c r="P832" s="118">
        <f>($D$5-O832)/365</f>
        <v/>
      </c>
      <c r="Q832" s="119">
        <f>Q832</f>
        <v/>
      </c>
      <c r="R832" s="52" t="n"/>
      <c r="S832" s="120" t="inlineStr">
        <is>
          <t>France</t>
        </is>
      </c>
      <c r="T832" s="120" t="inlineStr">
        <is>
          <t>EUR</t>
        </is>
      </c>
      <c r="U832" s="120" t="n">
        <v>94500</v>
      </c>
      <c r="V832" s="120" t="n">
        <v>15754.54545454545</v>
      </c>
      <c r="W832" s="120" t="n"/>
      <c r="X832" s="120">
        <f>W832+V832+U832</f>
        <v/>
      </c>
      <c r="Y832" s="121" t="n"/>
      <c r="Z832" s="121" t="n"/>
      <c r="AA832" s="122" t="n"/>
      <c r="AB832" s="122" t="n"/>
      <c r="AC832" s="122" t="n"/>
      <c r="AD832" s="123">
        <f>AC832+AB832+AA832</f>
        <v/>
      </c>
      <c r="AE832" s="124">
        <f>IFERROR(AD832/X832-1,"")</f>
        <v/>
      </c>
      <c r="AF832" s="217">
        <f>IF(LOWER(T832)="ILS",12,1)*X832/VLOOKUP($T832,CPC_USDConversion_xlTbl[[Currency2]:[Units/1 USD]],2,FALSE)</f>
        <v/>
      </c>
      <c r="AG832" s="217">
        <f>IF(LOWER(T832)="ILS",12,1)*AD832/VLOOKUP($T832,CPC_USDConversion_xlTbl[[Currency2]:[Units/1 USD]],2,FALSE)</f>
        <v/>
      </c>
      <c r="AH832" s="126">
        <f>AF832/VLOOKUP($S832,'CP$'!$B$5:$D$74,2,FALSE)</f>
        <v/>
      </c>
      <c r="AI832" s="126">
        <f>AG832/VLOOKUP($S832,'CP$'!$B$5:$D$74,2,FALSE)</f>
        <v/>
      </c>
      <c r="AJ832" s="52" t="n"/>
      <c r="AK832" s="127" t="inlineStr">
        <is>
          <t>Sales Variable</t>
        </is>
      </c>
      <c r="AL832" s="218" t="n"/>
      <c r="AM832" s="129" t="n"/>
      <c r="AN832" s="121" t="n"/>
      <c r="AO832" s="130" t="n"/>
      <c r="AP832" s="131">
        <f>IFERROR(AO832/AM832,"")</f>
        <v/>
      </c>
      <c r="AQ832" s="219">
        <f>AO832*CC832</f>
        <v/>
      </c>
      <c r="AR832" s="219" t="n"/>
      <c r="AS832" s="220">
        <f>AQ832-AR832</f>
        <v/>
      </c>
      <c r="AT832" s="217">
        <f>AS832/VLOOKUP($T832,'USD Converstion'!$C$7:$D$174,2,FALSE)</f>
        <v/>
      </c>
      <c r="AU832" s="52" t="n"/>
      <c r="AV832" s="221" t="n"/>
      <c r="AW832" s="222" t="n"/>
      <c r="AX832" s="222" t="n"/>
      <c r="AY832" s="223" t="n"/>
      <c r="AZ832" s="52" t="n"/>
      <c r="BA832" s="137" t="n"/>
      <c r="BB832" s="138" t="inlineStr">
        <is>
          <t xml:space="preserve"> </t>
        </is>
      </c>
      <c r="BC832" s="52" t="n"/>
      <c r="BD832" s="219" t="n">
        <v>68000</v>
      </c>
      <c r="BE832" s="219" t="n">
        <v>17000</v>
      </c>
      <c r="BF832" s="219" t="n"/>
      <c r="BG832" s="120">
        <f>BF832+BE832+BD832</f>
        <v/>
      </c>
      <c r="BH832" s="217">
        <f>IF(LOWER(T832)="ILS",12,1)*BG832/VLOOKUP($T832,CPC_USDConversion_xlTbl[[Currency2]:[Units/1 USD]],2,FALSE)</f>
        <v/>
      </c>
      <c r="BI832" s="224">
        <f>BH832/VLOOKUP($S832,'CP$'!$B$5:$D$74,2,FALSE)</f>
        <v/>
      </c>
      <c r="BJ832" s="140" t="n">
        <v>65000</v>
      </c>
      <c r="BK832" s="140" t="n">
        <v>100000</v>
      </c>
      <c r="BL832" s="141">
        <f>IFERROR(U832/X832,"")</f>
        <v/>
      </c>
      <c r="BM832" s="141">
        <f>IFERROR(V832/X832,"")</f>
        <v/>
      </c>
      <c r="BN832" s="141">
        <f>IFERROR(W832/X832,"")</f>
        <v/>
      </c>
      <c r="BO832" s="141">
        <f>IFERROR(AA832/AD832,"")</f>
        <v/>
      </c>
      <c r="BP832" s="141">
        <f>IFERROR(AB832/AD832,"")</f>
        <v/>
      </c>
      <c r="BQ832" s="141">
        <f>IFERROR(AC832/AD832,"")</f>
        <v/>
      </c>
      <c r="BR832" s="119" t="n"/>
      <c r="BS832" s="119" t="n"/>
      <c r="BT832" s="119" t="n">
        <v>3</v>
      </c>
      <c r="BU832" s="119" t="n">
        <v>0</v>
      </c>
      <c r="BV832" s="119" t="n"/>
      <c r="BW832" s="119" t="n"/>
      <c r="BX832" s="119" t="n"/>
      <c r="BY832" s="119" t="n"/>
      <c r="BZ832" s="119" t="inlineStr">
        <is>
          <t>Employee</t>
        </is>
      </c>
      <c r="CA832" s="142" t="inlineStr">
        <is>
          <t>E51P</t>
        </is>
      </c>
      <c r="CB832" s="131" t="n">
        <v>1</v>
      </c>
      <c r="CC832" s="143">
        <f>IF(P832&gt;1,1,P832)*CB832</f>
        <v/>
      </c>
      <c r="CD832" s="143" t="n"/>
      <c r="CE832" s="222" t="n"/>
      <c r="CF832" s="86" t="n"/>
      <c r="CG832" s="219" t="n">
        <v>83126.82926829268</v>
      </c>
      <c r="CH832" s="217">
        <f>IF(LOWER(T832)="ILS",12,1)*CG832/VLOOKUP($T832,CPC_USDConversion_xlTbl[[Currency2]:[Units/1 USD]],2,FALSE)</f>
        <v/>
      </c>
      <c r="CI832" s="225">
        <f>AF832</f>
        <v/>
      </c>
      <c r="CJ832" s="225">
        <f>IFERROR(CI832-CH832,"")</f>
        <v/>
      </c>
      <c r="CK832" s="140">
        <f>ROUND(AN832*CC832,-2)</f>
        <v/>
      </c>
      <c r="CL832" s="217">
        <f>CK832/VLOOKUP($T832,'USD Converstion'!$C$7:$D$174,2,FALSE)</f>
        <v/>
      </c>
      <c r="CM832" s="145">
        <f>IF(AD832&gt;X832,1,0)</f>
        <v/>
      </c>
      <c r="CN832" s="225">
        <f>IF(CM832&gt;0,AG832,0)</f>
        <v/>
      </c>
      <c r="CO832" s="225">
        <f>IF(CM832=0,0,AF832)</f>
        <v/>
      </c>
      <c r="CP832" s="146" t="n">
        <v>0</v>
      </c>
      <c r="CQ832" s="147" t="n">
        <v>0</v>
      </c>
      <c r="CR832" s="225">
        <f>AM832/VLOOKUP(T832,'USD Converstion'!$C$7:$D$174,2,FALSE)</f>
        <v/>
      </c>
      <c r="CS832" s="226">
        <f>AT832</f>
        <v/>
      </c>
      <c r="CT832" s="222" t="n">
        <v>0</v>
      </c>
      <c r="CU832" s="227" t="n">
        <v>0</v>
      </c>
      <c r="CV832" s="145">
        <f>IF(AX832&gt;0,1,0)</f>
        <v/>
      </c>
      <c r="CW832" s="145">
        <f>IF(AY832&gt;0,1,0)</f>
        <v/>
      </c>
      <c r="CX832" s="52" t="n">
        <v>0</v>
      </c>
      <c r="DM832">
        <f>IF(LOWER(T832)="ILS",12,1)*Y832/VLOOKUP($T832,CPC_USDConversion_xlTbl[[Currency2]:[Units/1 USD]],2,FALSE)</f>
        <v/>
      </c>
    </row>
    <row r="833">
      <c r="B833" s="113" t="n">
        <v>129178</v>
      </c>
      <c r="C833" s="113" t="n">
        <v>54951</v>
      </c>
      <c r="D833" s="113" t="n">
        <v>113087</v>
      </c>
      <c r="E833" s="114" t="inlineStr">
        <is>
          <t>Ken Humphreys</t>
        </is>
      </c>
      <c r="F833" s="152" t="inlineStr">
        <is>
          <t>Security Engineer</t>
        </is>
      </c>
      <c r="G833" s="113" t="inlineStr">
        <is>
          <t>Security Engineering, UK &amp; I</t>
        </is>
      </c>
      <c r="H833" s="113" t="inlineStr">
        <is>
          <t>Ian Porteous</t>
        </is>
      </c>
      <c r="I833" s="113" t="inlineStr">
        <is>
          <t>Peter Sandkuijl</t>
        </is>
      </c>
      <c r="J833" s="114" t="inlineStr">
        <is>
          <t>Bruno Darmon</t>
        </is>
      </c>
      <c r="K833" s="114" t="inlineStr">
        <is>
          <t>Bruno Darmon</t>
        </is>
      </c>
      <c r="L833" s="113" t="inlineStr">
        <is>
          <t>EMEA Sales</t>
        </is>
      </c>
      <c r="M833" s="115" t="n">
        <v>1</v>
      </c>
      <c r="N833" s="151">
        <f>LEFT(CA833,3)</f>
        <v/>
      </c>
      <c r="O833" s="216" t="n">
        <v>41848</v>
      </c>
      <c r="P833" s="118">
        <f>($D$5-O833)/365</f>
        <v/>
      </c>
      <c r="Q833" s="119">
        <f>Q833</f>
        <v/>
      </c>
      <c r="R833" s="52" t="n"/>
      <c r="S833" s="120" t="inlineStr">
        <is>
          <t>Great Britain</t>
        </is>
      </c>
      <c r="T833" s="120" t="inlineStr">
        <is>
          <t>GBP</t>
        </is>
      </c>
      <c r="U833" s="120" t="n">
        <v>113250</v>
      </c>
      <c r="V833" s="120" t="n">
        <v>19163.63636363636</v>
      </c>
      <c r="W833" s="120" t="n"/>
      <c r="X833" s="120">
        <f>W833+V833+U833</f>
        <v/>
      </c>
      <c r="Y833" s="121" t="n"/>
      <c r="Z833" s="121" t="n"/>
      <c r="AA833" s="122" t="n">
        <v>997</v>
      </c>
      <c r="AB833" s="122" t="n">
        <v>0.7790306228418895</v>
      </c>
      <c r="AC833" s="122" t="n"/>
      <c r="AD833" s="123">
        <f>AC833+AB833+AA833</f>
        <v/>
      </c>
      <c r="AE833" s="124">
        <f>IFERROR(AD833/X833-1,"")</f>
        <v/>
      </c>
      <c r="AF833" s="217">
        <f>IF(LOWER(T833)="ILS",12,1)*X833/VLOOKUP($T833,CPC_USDConversion_xlTbl[[Currency2]:[Units/1 USD]],2,FALSE)</f>
        <v/>
      </c>
      <c r="AG833" s="217">
        <f>IF(LOWER(T833)="ILS",12,1)*AD833/VLOOKUP($T833,CPC_USDConversion_xlTbl[[Currency2]:[Units/1 USD]],2,FALSE)</f>
        <v/>
      </c>
      <c r="AH833" s="126">
        <f>AF833/VLOOKUP($S833,'CP$'!$B$5:$D$74,2,FALSE)</f>
        <v/>
      </c>
      <c r="AI833" s="126">
        <f>AG833/VLOOKUP($S833,'CP$'!$B$5:$D$74,2,FALSE)</f>
        <v/>
      </c>
      <c r="AJ833" s="52" t="n"/>
      <c r="AK833" s="127" t="inlineStr">
        <is>
          <t>Sales Variable</t>
        </is>
      </c>
      <c r="AL833" s="218" t="n"/>
      <c r="AM833" s="129" t="n"/>
      <c r="AN833" s="121" t="n"/>
      <c r="AO833" s="130" t="n"/>
      <c r="AP833" s="131">
        <f>IFERROR(AO833/AM833,"")</f>
        <v/>
      </c>
      <c r="AQ833" s="219">
        <f>AO833*CC833</f>
        <v/>
      </c>
      <c r="AR833" s="219" t="n"/>
      <c r="AS833" s="220">
        <f>AQ833-AR833</f>
        <v/>
      </c>
      <c r="AT833" s="217">
        <f>AS833/VLOOKUP($T833,'USD Converstion'!$C$7:$D$174,2,FALSE)</f>
        <v/>
      </c>
      <c r="AU833" s="52" t="n"/>
      <c r="AV833" s="221" t="n">
        <v>43957</v>
      </c>
      <c r="AW833" s="222" t="n">
        <v>19589.26213592233</v>
      </c>
      <c r="AX833" s="222" t="n"/>
      <c r="AY833" s="223" t="n"/>
      <c r="AZ833" s="52" t="n"/>
      <c r="BA833" s="137" t="n"/>
      <c r="BB833" s="138" t="inlineStr">
        <is>
          <t xml:space="preserve"> </t>
        </is>
      </c>
      <c r="BC833" s="52" t="n"/>
      <c r="BD833" s="219" t="n">
        <v>81400</v>
      </c>
      <c r="BE833" s="219" t="n">
        <v>20350</v>
      </c>
      <c r="BF833" s="219" t="n"/>
      <c r="BG833" s="120">
        <f>BF833+BE833+BD833</f>
        <v/>
      </c>
      <c r="BH833" s="217">
        <f>IF(LOWER(T833)="ILS",12,1)*BG833/VLOOKUP($T833,CPC_USDConversion_xlTbl[[Currency2]:[Units/1 USD]],2,FALSE)</f>
        <v/>
      </c>
      <c r="BI833" s="224">
        <f>BH833/VLOOKUP($S833,'CP$'!$B$5:$D$74,2,FALSE)</f>
        <v/>
      </c>
      <c r="BJ833" s="140" t="n">
        <v>80000</v>
      </c>
      <c r="BK833" s="140" t="n">
        <v>130000</v>
      </c>
      <c r="BL833" s="141">
        <f>IFERROR(U833/X833,"")</f>
        <v/>
      </c>
      <c r="BM833" s="141">
        <f>IFERROR(V833/X833,"")</f>
        <v/>
      </c>
      <c r="BN833" s="141">
        <f>IFERROR(W833/X833,"")</f>
        <v/>
      </c>
      <c r="BO833" s="141">
        <f>IFERROR(AA833/AD833,"")</f>
        <v/>
      </c>
      <c r="BP833" s="141">
        <f>IFERROR(AB833/AD833,"")</f>
        <v/>
      </c>
      <c r="BQ833" s="141">
        <f>IFERROR(AC833/AD833,"")</f>
        <v/>
      </c>
      <c r="BR833" s="119" t="n">
        <v>5</v>
      </c>
      <c r="BS833" s="119" t="n">
        <v>4</v>
      </c>
      <c r="BT833" s="119" t="n">
        <v>3</v>
      </c>
      <c r="BU833" s="119" t="n">
        <v>0</v>
      </c>
      <c r="BV833" s="119" t="n"/>
      <c r="BW833" s="119" t="n"/>
      <c r="BX833" s="119" t="n"/>
      <c r="BY833" s="119" t="n"/>
      <c r="BZ833" s="119" t="inlineStr">
        <is>
          <t>Employee</t>
        </is>
      </c>
      <c r="CA833" s="142" t="inlineStr">
        <is>
          <t>E41P</t>
        </is>
      </c>
      <c r="CB833" s="131" t="n">
        <v>1</v>
      </c>
      <c r="CC833" s="143">
        <f>IF(P833&gt;1,1,P833)*CB833</f>
        <v/>
      </c>
      <c r="CD833" s="143" t="n"/>
      <c r="CE833" s="222" t="n">
        <v>46690.8</v>
      </c>
      <c r="CF833" s="86" t="n"/>
      <c r="CG833" s="219" t="n">
        <v>101419.512195122</v>
      </c>
      <c r="CH833" s="217">
        <f>IF(LOWER(T833)="ILS",12,1)*CG833/VLOOKUP($T833,CPC_USDConversion_xlTbl[[Currency2]:[Units/1 USD]],2,FALSE)</f>
        <v/>
      </c>
      <c r="CI833" s="225">
        <f>AF833</f>
        <v/>
      </c>
      <c r="CJ833" s="225">
        <f>IFERROR(CI833-CH833,"")</f>
        <v/>
      </c>
      <c r="CK833" s="140">
        <f>ROUND(AN833*CC833,-2)</f>
        <v/>
      </c>
      <c r="CL833" s="217">
        <f>CK833/VLOOKUP($T833,'USD Converstion'!$C$7:$D$174,2,FALSE)</f>
        <v/>
      </c>
      <c r="CM833" s="145">
        <f>IF(AD833&gt;X833,1,0)</f>
        <v/>
      </c>
      <c r="CN833" s="225">
        <f>IF(CM833&gt;0,AG833,0)</f>
        <v/>
      </c>
      <c r="CO833" s="225">
        <f>IF(CM833=0,0,AF833)</f>
        <v/>
      </c>
      <c r="CP833" s="146" t="n">
        <v>0</v>
      </c>
      <c r="CQ833" s="147" t="n">
        <v>0</v>
      </c>
      <c r="CR833" s="225">
        <f>AM833/VLOOKUP(T833,'USD Converstion'!$C$7:$D$174,2,FALSE)</f>
        <v/>
      </c>
      <c r="CS833" s="226">
        <f>AT833</f>
        <v/>
      </c>
      <c r="CT833" s="222" t="n">
        <v>0</v>
      </c>
      <c r="CU833" s="227" t="n">
        <v>0</v>
      </c>
      <c r="CV833" s="145">
        <f>IF(AX833&gt;0,1,0)</f>
        <v/>
      </c>
      <c r="CW833" s="145">
        <f>IF(AY833&gt;0,1,0)</f>
        <v/>
      </c>
      <c r="CX833" s="52" t="n">
        <v>0</v>
      </c>
      <c r="DM833">
        <f>IF(LOWER(T833)="ILS",12,1)*Y833/VLOOKUP($T833,CPC_USDConversion_xlTbl[[Currency2]:[Units/1 USD]],2,FALSE)</f>
        <v/>
      </c>
    </row>
    <row r="834">
      <c r="B834" s="113" t="n">
        <v>13544</v>
      </c>
      <c r="C834" s="113" t="n">
        <v>87520</v>
      </c>
      <c r="D834" s="113" t="n">
        <v>81631</v>
      </c>
      <c r="E834" s="114" t="inlineStr">
        <is>
          <t>Kerem Ates</t>
        </is>
      </c>
      <c r="F834" s="152" t="inlineStr">
        <is>
          <t>Security Engineer</t>
        </is>
      </c>
      <c r="G834" s="113" t="inlineStr">
        <is>
          <t>Security Engineering, Middle East</t>
        </is>
      </c>
      <c r="H834" s="113" t="inlineStr">
        <is>
          <t>Eran Nafusi</t>
        </is>
      </c>
      <c r="I834" s="113" t="inlineStr">
        <is>
          <t>Peter Sandkuijl</t>
        </is>
      </c>
      <c r="J834" s="114" t="inlineStr">
        <is>
          <t>Bruno Darmon</t>
        </is>
      </c>
      <c r="K834" s="114" t="inlineStr">
        <is>
          <t>Bruno Darmon</t>
        </is>
      </c>
      <c r="L834" s="113" t="inlineStr">
        <is>
          <t>EMEA Sales</t>
        </is>
      </c>
      <c r="M834" s="115" t="n">
        <v>1</v>
      </c>
      <c r="N834" s="151">
        <f>LEFT(CA834,3)</f>
        <v/>
      </c>
      <c r="O834" s="216" t="n">
        <v>43255</v>
      </c>
      <c r="P834" s="118">
        <f>($D$5-O834)/365</f>
        <v/>
      </c>
      <c r="Q834" s="119">
        <f>Q834</f>
        <v/>
      </c>
      <c r="R834" s="52" t="n"/>
      <c r="S834" s="120" t="inlineStr">
        <is>
          <t>Turkey</t>
        </is>
      </c>
      <c r="T834" s="120" t="inlineStr">
        <is>
          <t>USD</t>
        </is>
      </c>
      <c r="U834" s="120" t="n">
        <v>102375</v>
      </c>
      <c r="V834" s="120" t="n">
        <v>17209.09090909091</v>
      </c>
      <c r="W834" s="120" t="n"/>
      <c r="X834" s="120">
        <f>W834+V834+U834</f>
        <v/>
      </c>
      <c r="Y834" s="121" t="n">
        <v>188700</v>
      </c>
      <c r="Z834" s="121" t="n">
        <v>0</v>
      </c>
      <c r="AA834" s="122" t="n"/>
      <c r="AB834" s="122" t="n"/>
      <c r="AC834" s="122" t="n"/>
      <c r="AD834" s="123">
        <f>AC834+AB834+AA834</f>
        <v/>
      </c>
      <c r="AE834" s="124">
        <f>IFERROR(AD834/X834-1,"")</f>
        <v/>
      </c>
      <c r="AF834" s="217">
        <f>IF(LOWER(T834)="ILS",12,1)*X834/VLOOKUP($T834,CPC_USDConversion_xlTbl[[Currency2]:[Units/1 USD]],2,FALSE)</f>
        <v/>
      </c>
      <c r="AG834" s="217">
        <f>IF(LOWER(T834)="ILS",12,1)*AD834/VLOOKUP($T834,CPC_USDConversion_xlTbl[[Currency2]:[Units/1 USD]],2,FALSE)</f>
        <v/>
      </c>
      <c r="AH834" s="126">
        <f>AF834/VLOOKUP($S834,'CP$'!$B$5:$D$74,2,FALSE)</f>
        <v/>
      </c>
      <c r="AI834" s="126">
        <f>AG834/VLOOKUP($S834,'CP$'!$B$5:$D$74,2,FALSE)</f>
        <v/>
      </c>
      <c r="AJ834" s="52" t="n"/>
      <c r="AK834" s="127" t="inlineStr">
        <is>
          <t>Sales Variable</t>
        </is>
      </c>
      <c r="AL834" s="218" t="n"/>
      <c r="AM834" s="129" t="n"/>
      <c r="AN834" s="121" t="n"/>
      <c r="AO834" s="130" t="n"/>
      <c r="AP834" s="131">
        <f>IFERROR(AO834/AM834,"")</f>
        <v/>
      </c>
      <c r="AQ834" s="219">
        <f>AO834*CC834</f>
        <v/>
      </c>
      <c r="AR834" s="219" t="n"/>
      <c r="AS834" s="220">
        <f>AQ834-AR834</f>
        <v/>
      </c>
      <c r="AT834" s="217">
        <f>AS834/VLOOKUP($T834,'USD Converstion'!$C$7:$D$174,2,FALSE)</f>
        <v/>
      </c>
      <c r="AU834" s="52" t="n"/>
      <c r="AV834" s="221" t="n">
        <v>43615</v>
      </c>
      <c r="AW834" s="222" t="n">
        <v>19547.55339805825</v>
      </c>
      <c r="AX834" s="222" t="n"/>
      <c r="AY834" s="223" t="n"/>
      <c r="AZ834" s="52" t="n"/>
      <c r="BA834" s="137" t="inlineStr">
        <is>
          <t>November, 2020 - Organization change from Yearly Salary:289280, Yearly Commission:72320, Total Compensation:361600 to Yearly Salary:520000, Yearly Commission:130000, Total Compensation:650000</t>
        </is>
      </c>
      <c r="BB834" s="138" t="inlineStr">
        <is>
          <t xml:space="preserve"> </t>
        </is>
      </c>
      <c r="BC834" s="52" t="n"/>
      <c r="BD834" s="219" t="n">
        <v>38285.71428571428</v>
      </c>
      <c r="BE834" s="219" t="n">
        <v>9571.428571428571</v>
      </c>
      <c r="BF834" s="219" t="n"/>
      <c r="BG834" s="120">
        <f>BF834+BE834+BD834</f>
        <v/>
      </c>
      <c r="BH834" s="217">
        <f>IF(LOWER(T834)="ILS",12,1)*BG834/VLOOKUP($T834,CPC_USDConversion_xlTbl[[Currency2]:[Units/1 USD]],2,FALSE)</f>
        <v/>
      </c>
      <c r="BI834" s="224">
        <f>BH834/VLOOKUP($S834,'CP$'!$B$5:$D$74,2,FALSE)</f>
        <v/>
      </c>
      <c r="BJ834" s="140" t="n">
        <v>78000</v>
      </c>
      <c r="BK834" s="140" t="n">
        <v>115000</v>
      </c>
      <c r="BL834" s="141">
        <f>IFERROR(U834/X834,"")</f>
        <v/>
      </c>
      <c r="BM834" s="141">
        <f>IFERROR(V834/X834,"")</f>
        <v/>
      </c>
      <c r="BN834" s="141">
        <f>IFERROR(W834/X834,"")</f>
        <v/>
      </c>
      <c r="BO834" s="141">
        <f>IFERROR(AA834/AD834,"")</f>
        <v/>
      </c>
      <c r="BP834" s="141">
        <f>IFERROR(AB834/AD834,"")</f>
        <v/>
      </c>
      <c r="BQ834" s="141">
        <f>IFERROR(AC834/AD834,"")</f>
        <v/>
      </c>
      <c r="BR834" s="119" t="n">
        <v>3</v>
      </c>
      <c r="BS834" s="119" t="n">
        <v>3</v>
      </c>
      <c r="BT834" s="119" t="n">
        <v>3</v>
      </c>
      <c r="BU834" s="119" t="n">
        <v>0</v>
      </c>
      <c r="BV834" s="119" t="n"/>
      <c r="BW834" s="119" t="n"/>
      <c r="BX834" s="119" t="n"/>
      <c r="BY834" s="119" t="n"/>
      <c r="BZ834" s="119" t="inlineStr">
        <is>
          <t>Employee</t>
        </is>
      </c>
      <c r="CA834" s="142" t="inlineStr">
        <is>
          <t>E41P</t>
        </is>
      </c>
      <c r="CB834" s="131" t="n">
        <v>1</v>
      </c>
      <c r="CC834" s="143">
        <f>IF(P834&gt;1,1,P834)*CB834</f>
        <v/>
      </c>
      <c r="CD834" s="143" t="n"/>
      <c r="CE834" s="222" t="n">
        <v>15803.04</v>
      </c>
      <c r="CF834" s="86" t="n"/>
      <c r="CG834" s="219" t="n">
        <v>50597.21254355401</v>
      </c>
      <c r="CH834" s="217">
        <f>IF(LOWER(T834)="ILS",12,1)*CG834/VLOOKUP($T834,CPC_USDConversion_xlTbl[[Currency2]:[Units/1 USD]],2,FALSE)</f>
        <v/>
      </c>
      <c r="CI834" s="225">
        <f>AF834</f>
        <v/>
      </c>
      <c r="CJ834" s="225">
        <f>IFERROR(CI834-CH834,"")</f>
        <v/>
      </c>
      <c r="CK834" s="140">
        <f>ROUND(AN834*CC834,-2)</f>
        <v/>
      </c>
      <c r="CL834" s="217">
        <f>CK834/VLOOKUP($T834,'USD Converstion'!$C$7:$D$174,2,FALSE)</f>
        <v/>
      </c>
      <c r="CM834" s="145">
        <f>IF(AD834&gt;X834,1,0)</f>
        <v/>
      </c>
      <c r="CN834" s="225">
        <f>IF(CM834&gt;0,AG834,0)</f>
        <v/>
      </c>
      <c r="CO834" s="225">
        <f>IF(CM834=0,0,AF834)</f>
        <v/>
      </c>
      <c r="CP834" s="146" t="n">
        <v>0</v>
      </c>
      <c r="CQ834" s="147" t="n">
        <v>0</v>
      </c>
      <c r="CR834" s="225">
        <f>AM834/VLOOKUP(T834,'USD Converstion'!$C$7:$D$174,2,FALSE)</f>
        <v/>
      </c>
      <c r="CS834" s="226">
        <f>AT834</f>
        <v/>
      </c>
      <c r="CT834" s="222" t="n">
        <v>0</v>
      </c>
      <c r="CU834" s="227" t="n">
        <v>0</v>
      </c>
      <c r="CV834" s="145">
        <f>IF(AX834&gt;0,1,0)</f>
        <v/>
      </c>
      <c r="CW834" s="145">
        <f>IF(AY834&gt;0,1,0)</f>
        <v/>
      </c>
      <c r="CX834" s="52" t="n">
        <v>0</v>
      </c>
      <c r="DM834">
        <f>IF(LOWER(T834)="ILS",12,1)*Y834/VLOOKUP($T834,CPC_USDConversion_xlTbl[[Currency2]:[Units/1 USD]],2,FALSE)</f>
        <v/>
      </c>
    </row>
    <row r="835">
      <c r="B835" s="113" t="n">
        <v>127367</v>
      </c>
      <c r="C835" s="113" t="n">
        <v>89083</v>
      </c>
      <c r="D835" s="113" t="n">
        <v>65523</v>
      </c>
      <c r="E835" s="114" t="inlineStr">
        <is>
          <t>Koen Eeckhoudt</t>
        </is>
      </c>
      <c r="F835" s="152" t="inlineStr">
        <is>
          <t>Security Engineer</t>
        </is>
      </c>
      <c r="G835" s="113" t="inlineStr">
        <is>
          <t>Security Engineering, Nordics</t>
        </is>
      </c>
      <c r="H835" s="113" t="inlineStr">
        <is>
          <t>Jan Johannsen</t>
        </is>
      </c>
      <c r="I835" s="113" t="inlineStr">
        <is>
          <t>Peter Sandkuijl</t>
        </is>
      </c>
      <c r="J835" s="114" t="inlineStr">
        <is>
          <t>Bruno Darmon</t>
        </is>
      </c>
      <c r="K835" s="114" t="inlineStr">
        <is>
          <t>Bruno Darmon</t>
        </is>
      </c>
      <c r="L835" s="113" t="inlineStr">
        <is>
          <t>EMEA Sales</t>
        </is>
      </c>
      <c r="M835" s="115" t="n">
        <v>1</v>
      </c>
      <c r="N835" s="151">
        <f>LEFT(CA835,3)</f>
        <v/>
      </c>
      <c r="O835" s="216" t="n">
        <v>43927</v>
      </c>
      <c r="P835" s="118">
        <f>($D$5-O835)/365</f>
        <v/>
      </c>
      <c r="Q835" s="119">
        <f>Q835</f>
        <v/>
      </c>
      <c r="R835" s="52" t="n"/>
      <c r="S835" s="120" t="inlineStr">
        <is>
          <t>Belgium</t>
        </is>
      </c>
      <c r="T835" s="120" t="inlineStr">
        <is>
          <t>EUR</t>
        </is>
      </c>
      <c r="U835" s="120" t="n">
        <v>99500</v>
      </c>
      <c r="V835" s="120" t="n">
        <v>16663.63636363636</v>
      </c>
      <c r="W835" s="120" t="n"/>
      <c r="X835" s="120">
        <f>W835+V835+U835</f>
        <v/>
      </c>
      <c r="Y835" s="121" t="n"/>
      <c r="Z835" s="121" t="n"/>
      <c r="AA835" s="122" t="n"/>
      <c r="AB835" s="122" t="n"/>
      <c r="AC835" s="122" t="n"/>
      <c r="AD835" s="123">
        <f>AC835+AB835+AA835</f>
        <v/>
      </c>
      <c r="AE835" s="124">
        <f>IFERROR(AD835/X835-1,"")</f>
        <v/>
      </c>
      <c r="AF835" s="217">
        <f>IF(LOWER(T835)="ILS",12,1)*X835/VLOOKUP($T835,CPC_USDConversion_xlTbl[[Currency2]:[Units/1 USD]],2,FALSE)</f>
        <v/>
      </c>
      <c r="AG835" s="217">
        <f>IF(LOWER(T835)="ILS",12,1)*AD835/VLOOKUP($T835,CPC_USDConversion_xlTbl[[Currency2]:[Units/1 USD]],2,FALSE)</f>
        <v/>
      </c>
      <c r="AH835" s="126">
        <f>AF835/VLOOKUP($S835,'CP$'!$B$5:$D$74,2,FALSE)</f>
        <v/>
      </c>
      <c r="AI835" s="126">
        <f>AG835/VLOOKUP($S835,'CP$'!$B$5:$D$74,2,FALSE)</f>
        <v/>
      </c>
      <c r="AJ835" s="52" t="n"/>
      <c r="AK835" s="127" t="inlineStr">
        <is>
          <t>Sales Variable</t>
        </is>
      </c>
      <c r="AL835" s="218" t="n"/>
      <c r="AM835" s="129" t="n"/>
      <c r="AN835" s="121" t="n"/>
      <c r="AO835" s="130" t="n"/>
      <c r="AP835" s="131">
        <f>IFERROR(AO835/AM835,"")</f>
        <v/>
      </c>
      <c r="AQ835" s="219">
        <f>AO835*CC835</f>
        <v/>
      </c>
      <c r="AR835" s="219" t="n"/>
      <c r="AS835" s="220">
        <f>AQ835-AR835</f>
        <v/>
      </c>
      <c r="AT835" s="217">
        <f>AS835/VLOOKUP($T835,'USD Converstion'!$C$7:$D$174,2,FALSE)</f>
        <v/>
      </c>
      <c r="AU835" s="52" t="n"/>
      <c r="AV835" s="221" t="n"/>
      <c r="AW835" s="222" t="n"/>
      <c r="AX835" s="222" t="n"/>
      <c r="AY835" s="223" t="n"/>
      <c r="AZ835" s="52" t="n"/>
      <c r="BA835" s="137" t="n"/>
      <c r="BB835" s="138" t="inlineStr">
        <is>
          <t xml:space="preserve"> </t>
        </is>
      </c>
      <c r="BC835" s="52" t="n"/>
      <c r="BD835" s="219" t="n"/>
      <c r="BE835" s="219" t="n"/>
      <c r="BF835" s="219" t="n"/>
      <c r="BG835" s="120">
        <f>BF835+BE835+BD835</f>
        <v/>
      </c>
      <c r="BH835" s="217">
        <f>IF(LOWER(T835)="ILS",12,1)*BG835/VLOOKUP($T835,CPC_USDConversion_xlTbl[[Currency2]:[Units/1 USD]],2,FALSE)</f>
        <v/>
      </c>
      <c r="BI835" s="224">
        <f>BH835/VLOOKUP($S835,'CP$'!$B$5:$D$74,2,FALSE)</f>
        <v/>
      </c>
      <c r="BJ835" s="140" t="n">
        <v>95000</v>
      </c>
      <c r="BK835" s="140" t="n">
        <v>135000</v>
      </c>
      <c r="BL835" s="141">
        <f>IFERROR(U835/X835,"")</f>
        <v/>
      </c>
      <c r="BM835" s="141">
        <f>IFERROR(V835/X835,"")</f>
        <v/>
      </c>
      <c r="BN835" s="141">
        <f>IFERROR(W835/X835,"")</f>
        <v/>
      </c>
      <c r="BO835" s="141">
        <f>IFERROR(AA835/AD835,"")</f>
        <v/>
      </c>
      <c r="BP835" s="141">
        <f>IFERROR(AB835/AD835,"")</f>
        <v/>
      </c>
      <c r="BQ835" s="141">
        <f>IFERROR(AC835/AD835,"")</f>
        <v/>
      </c>
      <c r="BR835" s="119" t="n"/>
      <c r="BS835" s="119" t="n"/>
      <c r="BT835" s="119" t="n"/>
      <c r="BU835" s="119" t="n">
        <v>0</v>
      </c>
      <c r="BV835" s="119" t="n"/>
      <c r="BW835" s="119" t="n"/>
      <c r="BX835" s="119" t="n"/>
      <c r="BY835" s="119" t="n"/>
      <c r="BZ835" s="119" t="inlineStr">
        <is>
          <t>Employee</t>
        </is>
      </c>
      <c r="CA835" s="142" t="inlineStr">
        <is>
          <t>E41P</t>
        </is>
      </c>
      <c r="CB835" s="131" t="n">
        <v>1</v>
      </c>
      <c r="CC835" s="143">
        <f>IF(P835&gt;1,1,P835)*CB835</f>
        <v/>
      </c>
      <c r="CD835" s="143" t="n"/>
      <c r="CE835" s="222" t="n"/>
      <c r="CF835" s="86" t="n"/>
      <c r="CG835" s="219" t="n">
        <v>88004.87804878049</v>
      </c>
      <c r="CH835" s="217">
        <f>IF(LOWER(T835)="ILS",12,1)*CG835/VLOOKUP($T835,CPC_USDConversion_xlTbl[[Currency2]:[Units/1 USD]],2,FALSE)</f>
        <v/>
      </c>
      <c r="CI835" s="225">
        <f>AF835</f>
        <v/>
      </c>
      <c r="CJ835" s="225">
        <f>IFERROR(CI835-CH835,"")</f>
        <v/>
      </c>
      <c r="CK835" s="140">
        <f>ROUND(AN835*CC835,-2)</f>
        <v/>
      </c>
      <c r="CL835" s="217">
        <f>CK835/VLOOKUP($T835,'USD Converstion'!$C$7:$D$174,2,FALSE)</f>
        <v/>
      </c>
      <c r="CM835" s="145">
        <f>IF(AD835&gt;X835,1,0)</f>
        <v/>
      </c>
      <c r="CN835" s="225">
        <f>IF(CM835&gt;0,AG835,0)</f>
        <v/>
      </c>
      <c r="CO835" s="225">
        <f>IF(CM835=0,0,AF835)</f>
        <v/>
      </c>
      <c r="CP835" s="146" t="n">
        <v>0</v>
      </c>
      <c r="CQ835" s="147" t="n">
        <v>0</v>
      </c>
      <c r="CR835" s="225">
        <f>AM835/VLOOKUP(T835,'USD Converstion'!$C$7:$D$174,2,FALSE)</f>
        <v/>
      </c>
      <c r="CS835" s="226">
        <f>AT835</f>
        <v/>
      </c>
      <c r="CT835" s="222" t="n">
        <v>0</v>
      </c>
      <c r="CU835" s="227" t="n">
        <v>0</v>
      </c>
      <c r="CV835" s="145">
        <f>IF(AX835&gt;0,1,0)</f>
        <v/>
      </c>
      <c r="CW835" s="145">
        <f>IF(AY835&gt;0,1,0)</f>
        <v/>
      </c>
      <c r="CX835" s="52" t="n">
        <v>0</v>
      </c>
      <c r="DM835">
        <f>IF(LOWER(T835)="ILS",12,1)*Y835/VLOOKUP($T835,CPC_USDConversion_xlTbl[[Currency2]:[Units/1 USD]],2,FALSE)</f>
        <v/>
      </c>
    </row>
    <row r="836">
      <c r="B836" s="113" t="n">
        <v>112720</v>
      </c>
      <c r="C836" s="113" t="n">
        <v>45999</v>
      </c>
      <c r="D836" s="113" t="n">
        <v>42807</v>
      </c>
      <c r="E836" s="114" t="inlineStr">
        <is>
          <t>Kristof Lossie</t>
        </is>
      </c>
      <c r="F836" s="152" t="inlineStr">
        <is>
          <t>SE Team Leader, BELUX</t>
        </is>
      </c>
      <c r="G836" s="113" t="inlineStr">
        <is>
          <t>Security Engineering, Nordics</t>
        </is>
      </c>
      <c r="H836" s="113" t="inlineStr">
        <is>
          <t>Jan Johannsen</t>
        </is>
      </c>
      <c r="I836" s="113" t="inlineStr">
        <is>
          <t>Peter Sandkuijl</t>
        </is>
      </c>
      <c r="J836" s="114" t="inlineStr">
        <is>
          <t>Bruno Darmon</t>
        </is>
      </c>
      <c r="K836" s="114" t="inlineStr">
        <is>
          <t>Bruno Darmon</t>
        </is>
      </c>
      <c r="L836" s="113" t="inlineStr">
        <is>
          <t>EMEA Sales</t>
        </is>
      </c>
      <c r="M836" s="115" t="n">
        <v>1</v>
      </c>
      <c r="N836" s="151">
        <f>LEFT(CA836,3)</f>
        <v/>
      </c>
      <c r="O836" s="216" t="n">
        <v>42310</v>
      </c>
      <c r="P836" s="118">
        <f>($D$5-O836)/365</f>
        <v/>
      </c>
      <c r="Q836" s="119">
        <f>Q836</f>
        <v/>
      </c>
      <c r="R836" s="52" t="n"/>
      <c r="S836" s="120" t="inlineStr">
        <is>
          <t>Belgium</t>
        </is>
      </c>
      <c r="T836" s="120" t="inlineStr">
        <is>
          <t>EUR</t>
        </is>
      </c>
      <c r="U836" s="120" t="n">
        <v>128993.75</v>
      </c>
      <c r="V836" s="120" t="n">
        <v>22018.18181818182</v>
      </c>
      <c r="W836" s="120" t="n"/>
      <c r="X836" s="120">
        <f>W836+V836+U836</f>
        <v/>
      </c>
      <c r="Y836" s="121" t="n"/>
      <c r="Z836" s="121" t="n"/>
      <c r="AA836" s="122" t="n"/>
      <c r="AB836" s="122" t="n"/>
      <c r="AC836" s="122" t="n"/>
      <c r="AD836" s="123">
        <f>AC836+AB836+AA836</f>
        <v/>
      </c>
      <c r="AE836" s="124">
        <f>IFERROR(AD836/X836-1,"")</f>
        <v/>
      </c>
      <c r="AF836" s="217">
        <f>IF(LOWER(T836)="ILS",12,1)*X836/VLOOKUP($T836,CPC_USDConversion_xlTbl[[Currency2]:[Units/1 USD]],2,FALSE)</f>
        <v/>
      </c>
      <c r="AG836" s="217">
        <f>IF(LOWER(T836)="ILS",12,1)*AD836/VLOOKUP($T836,CPC_USDConversion_xlTbl[[Currency2]:[Units/1 USD]],2,FALSE)</f>
        <v/>
      </c>
      <c r="AH836" s="126">
        <f>AF836/VLOOKUP($S836,'CP$'!$B$5:$D$74,2,FALSE)</f>
        <v/>
      </c>
      <c r="AI836" s="126">
        <f>AG836/VLOOKUP($S836,'CP$'!$B$5:$D$74,2,FALSE)</f>
        <v/>
      </c>
      <c r="AJ836" s="52" t="n"/>
      <c r="AK836" s="127" t="inlineStr">
        <is>
          <t>Sales Variable</t>
        </is>
      </c>
      <c r="AL836" s="218" t="n"/>
      <c r="AM836" s="129" t="n"/>
      <c r="AN836" s="121" t="n"/>
      <c r="AO836" s="130" t="n"/>
      <c r="AP836" s="131">
        <f>IFERROR(AO836/AM836,"")</f>
        <v/>
      </c>
      <c r="AQ836" s="219">
        <f>AO836*CC836</f>
        <v/>
      </c>
      <c r="AR836" s="219" t="n"/>
      <c r="AS836" s="220">
        <f>AQ836-AR836</f>
        <v/>
      </c>
      <c r="AT836" s="217">
        <f>AS836/VLOOKUP($T836,'USD Converstion'!$C$7:$D$174,2,FALSE)</f>
        <v/>
      </c>
      <c r="AU836" s="52" t="n"/>
      <c r="AV836" s="221" t="n">
        <v>43957</v>
      </c>
      <c r="AW836" s="222" t="n">
        <v>24410.18446601942</v>
      </c>
      <c r="AX836" s="222" t="n"/>
      <c r="AY836" s="223" t="n"/>
      <c r="AZ836" s="52" t="n"/>
      <c r="BA836" s="137" t="n"/>
      <c r="BB836" s="138" t="inlineStr">
        <is>
          <t xml:space="preserve"> </t>
        </is>
      </c>
      <c r="BC836" s="52" t="n"/>
      <c r="BD836" s="219" t="n">
        <v>93012</v>
      </c>
      <c r="BE836" s="219" t="n">
        <v>23000</v>
      </c>
      <c r="BF836" s="219" t="n"/>
      <c r="BG836" s="120">
        <f>BF836+BE836+BD836</f>
        <v/>
      </c>
      <c r="BH836" s="217">
        <f>IF(LOWER(T836)="ILS",12,1)*BG836/VLOOKUP($T836,CPC_USDConversion_xlTbl[[Currency2]:[Units/1 USD]],2,FALSE)</f>
        <v/>
      </c>
      <c r="BI836" s="224">
        <f>BH836/VLOOKUP($S836,'CP$'!$B$5:$D$74,2,FALSE)</f>
        <v/>
      </c>
      <c r="BJ836" s="140" t="n">
        <v>95000</v>
      </c>
      <c r="BK836" s="140" t="n">
        <v>135000</v>
      </c>
      <c r="BL836" s="141">
        <f>IFERROR(U836/X836,"")</f>
        <v/>
      </c>
      <c r="BM836" s="141">
        <f>IFERROR(V836/X836,"")</f>
        <v/>
      </c>
      <c r="BN836" s="141">
        <f>IFERROR(W836/X836,"")</f>
        <v/>
      </c>
      <c r="BO836" s="141">
        <f>IFERROR(AA836/AD836,"")</f>
        <v/>
      </c>
      <c r="BP836" s="141">
        <f>IFERROR(AB836/AD836,"")</f>
        <v/>
      </c>
      <c r="BQ836" s="141">
        <f>IFERROR(AC836/AD836,"")</f>
        <v/>
      </c>
      <c r="BR836" s="119" t="n">
        <v>2</v>
      </c>
      <c r="BS836" s="119" t="n">
        <v>3</v>
      </c>
      <c r="BT836" s="119" t="n">
        <v>3</v>
      </c>
      <c r="BU836" s="119" t="n">
        <v>0</v>
      </c>
      <c r="BV836" s="119" t="n"/>
      <c r="BW836" s="119" t="n"/>
      <c r="BX836" s="119" t="n"/>
      <c r="BY836" s="119" t="n"/>
      <c r="BZ836" s="119" t="inlineStr">
        <is>
          <t>Employee</t>
        </is>
      </c>
      <c r="CA836" s="142" t="inlineStr">
        <is>
          <t>E41M</t>
        </is>
      </c>
      <c r="CB836" s="131" t="n">
        <v>1</v>
      </c>
      <c r="CC836" s="143">
        <f>IF(P836&gt;1,1,P836)*CB836</f>
        <v/>
      </c>
      <c r="CD836" s="143" t="n"/>
      <c r="CE836" s="222" t="n">
        <v>64289.64</v>
      </c>
      <c r="CF836" s="86" t="n"/>
      <c r="CG836" s="219" t="n">
        <v>116770.7317073171</v>
      </c>
      <c r="CH836" s="217">
        <f>IF(LOWER(T836)="ILS",12,1)*CG836/VLOOKUP($T836,CPC_USDConversion_xlTbl[[Currency2]:[Units/1 USD]],2,FALSE)</f>
        <v/>
      </c>
      <c r="CI836" s="225">
        <f>AF836</f>
        <v/>
      </c>
      <c r="CJ836" s="225">
        <f>IFERROR(CI836-CH836,"")</f>
        <v/>
      </c>
      <c r="CK836" s="140">
        <f>ROUND(AN836*CC836,-2)</f>
        <v/>
      </c>
      <c r="CL836" s="217">
        <f>CK836/VLOOKUP($T836,'USD Converstion'!$C$7:$D$174,2,FALSE)</f>
        <v/>
      </c>
      <c r="CM836" s="145">
        <f>IF(AD836&gt;X836,1,0)</f>
        <v/>
      </c>
      <c r="CN836" s="225">
        <f>IF(CM836&gt;0,AG836,0)</f>
        <v/>
      </c>
      <c r="CO836" s="225">
        <f>IF(CM836=0,0,AF836)</f>
        <v/>
      </c>
      <c r="CP836" s="146" t="n">
        <v>0</v>
      </c>
      <c r="CQ836" s="147" t="n">
        <v>0</v>
      </c>
      <c r="CR836" s="225">
        <f>AM836/VLOOKUP(T836,'USD Converstion'!$C$7:$D$174,2,FALSE)</f>
        <v/>
      </c>
      <c r="CS836" s="226">
        <f>AT836</f>
        <v/>
      </c>
      <c r="CT836" s="222" t="n">
        <v>0</v>
      </c>
      <c r="CU836" s="227" t="n">
        <v>0</v>
      </c>
      <c r="CV836" s="145">
        <f>IF(AX836&gt;0,1,0)</f>
        <v/>
      </c>
      <c r="CW836" s="145">
        <f>IF(AY836&gt;0,1,0)</f>
        <v/>
      </c>
      <c r="CX836" s="52" t="n">
        <v>0</v>
      </c>
      <c r="DM836">
        <f>IF(LOWER(T836)="ILS",12,1)*Y836/VLOOKUP($T836,CPC_USDConversion_xlTbl[[Currency2]:[Units/1 USD]],2,FALSE)</f>
        <v/>
      </c>
    </row>
    <row r="837">
      <c r="B837" s="113" t="n">
        <v>132949</v>
      </c>
      <c r="C837" s="113" t="n">
        <v>1190490</v>
      </c>
      <c r="D837" s="113" t="n">
        <v>79330</v>
      </c>
      <c r="E837" s="114" t="inlineStr">
        <is>
          <t>Laurent (Laurent) Patrigot</t>
        </is>
      </c>
      <c r="F837" s="152" t="inlineStr">
        <is>
          <t>Security Engineer</t>
        </is>
      </c>
      <c r="G837" s="113" t="inlineStr">
        <is>
          <t>Security Engineering, CER</t>
        </is>
      </c>
      <c r="H837" s="113" t="inlineStr">
        <is>
          <t>Christine Schoenig</t>
        </is>
      </c>
      <c r="I837" s="113" t="inlineStr">
        <is>
          <t>Peter Sandkuijl</t>
        </is>
      </c>
      <c r="J837" s="114" t="inlineStr">
        <is>
          <t>Bruno Darmon</t>
        </is>
      </c>
      <c r="K837" s="114" t="inlineStr">
        <is>
          <t>Bruno Darmon</t>
        </is>
      </c>
      <c r="L837" s="113" t="inlineStr">
        <is>
          <t>EMEA Sales</t>
        </is>
      </c>
      <c r="M837" s="115" t="n">
        <v>1</v>
      </c>
      <c r="N837" s="151">
        <f>LEFT(CA837,3)</f>
        <v/>
      </c>
      <c r="O837" s="216" t="n">
        <v>42064</v>
      </c>
      <c r="P837" s="118">
        <f>($D$5-O837)/365</f>
        <v/>
      </c>
      <c r="Q837" s="119">
        <f>Q837</f>
        <v/>
      </c>
      <c r="R837" s="52" t="n"/>
      <c r="S837" s="120" t="inlineStr">
        <is>
          <t>Switzerland</t>
        </is>
      </c>
      <c r="T837" s="120" t="inlineStr">
        <is>
          <t>CHF</t>
        </is>
      </c>
      <c r="U837" s="120" t="n">
        <v>209500</v>
      </c>
      <c r="V837" s="120" t="n">
        <v>36663.63636363636</v>
      </c>
      <c r="W837" s="120" t="n"/>
      <c r="X837" s="120">
        <f>W837+V837+U837</f>
        <v/>
      </c>
      <c r="Y837" s="121" t="n"/>
      <c r="Z837" s="121" t="n"/>
      <c r="AA837" s="122" t="n"/>
      <c r="AB837" s="122" t="n"/>
      <c r="AC837" s="122" t="n"/>
      <c r="AD837" s="123">
        <f>AC837+AB837+AA837</f>
        <v/>
      </c>
      <c r="AE837" s="124">
        <f>IFERROR(AD837/X837-1,"")</f>
        <v/>
      </c>
      <c r="AF837" s="217">
        <f>IF(LOWER(T837)="ILS",12,1)*X837/VLOOKUP($T837,CPC_USDConversion_xlTbl[[Currency2]:[Units/1 USD]],2,FALSE)</f>
        <v/>
      </c>
      <c r="AG837" s="217">
        <f>IF(LOWER(T837)="ILS",12,1)*AD837/VLOOKUP($T837,CPC_USDConversion_xlTbl[[Currency2]:[Units/1 USD]],2,FALSE)</f>
        <v/>
      </c>
      <c r="AH837" s="126">
        <f>AF837/VLOOKUP($S837,'CP$'!$B$5:$D$74,2,FALSE)</f>
        <v/>
      </c>
      <c r="AI837" s="126">
        <f>AG837/VLOOKUP($S837,'CP$'!$B$5:$D$74,2,FALSE)</f>
        <v/>
      </c>
      <c r="AJ837" s="52" t="n"/>
      <c r="AK837" s="127" t="inlineStr">
        <is>
          <t>Sales Variable</t>
        </is>
      </c>
      <c r="AL837" s="218" t="n"/>
      <c r="AM837" s="129" t="n"/>
      <c r="AN837" s="121" t="n"/>
      <c r="AO837" s="130" t="n"/>
      <c r="AP837" s="131">
        <f>IFERROR(AO837/AM837,"")</f>
        <v/>
      </c>
      <c r="AQ837" s="219">
        <f>AO837*CC837</f>
        <v/>
      </c>
      <c r="AR837" s="219" t="n"/>
      <c r="AS837" s="220">
        <f>AQ837-AR837</f>
        <v/>
      </c>
      <c r="AT837" s="217">
        <f>AS837/VLOOKUP($T837,'USD Converstion'!$C$7:$D$174,2,FALSE)</f>
        <v/>
      </c>
      <c r="AU837" s="52" t="n"/>
      <c r="AV837" s="221" t="n">
        <v>43957</v>
      </c>
      <c r="AW837" s="222" t="n">
        <v>29231.10679611651</v>
      </c>
      <c r="AX837" s="222" t="n"/>
      <c r="AY837" s="223" t="n"/>
      <c r="AZ837" s="52" t="n"/>
      <c r="BA837" s="137" t="inlineStr">
        <is>
          <t>May, 2020 - Compensation change to RSU:30000</t>
        </is>
      </c>
      <c r="BB837" s="138" t="inlineStr">
        <is>
          <t xml:space="preserve"> </t>
        </is>
      </c>
      <c r="BC837" s="52" t="n"/>
      <c r="BD837" s="219" t="n">
        <v>148000</v>
      </c>
      <c r="BE837" s="219" t="n">
        <v>37000</v>
      </c>
      <c r="BF837" s="219" t="n"/>
      <c r="BG837" s="120">
        <f>BF837+BE837+BD837</f>
        <v/>
      </c>
      <c r="BH837" s="217">
        <f>IF(LOWER(T837)="ILS",12,1)*BG837/VLOOKUP($T837,CPC_USDConversion_xlTbl[[Currency2]:[Units/1 USD]],2,FALSE)</f>
        <v/>
      </c>
      <c r="BI837" s="224">
        <f>BH837/VLOOKUP($S837,'CP$'!$B$5:$D$74,2,FALSE)</f>
        <v/>
      </c>
      <c r="BJ837" s="140" t="n">
        <v>150000</v>
      </c>
      <c r="BK837" s="140" t="n">
        <v>215000</v>
      </c>
      <c r="BL837" s="141">
        <f>IFERROR(U837/X837,"")</f>
        <v/>
      </c>
      <c r="BM837" s="141">
        <f>IFERROR(V837/X837,"")</f>
        <v/>
      </c>
      <c r="BN837" s="141">
        <f>IFERROR(W837/X837,"")</f>
        <v/>
      </c>
      <c r="BO837" s="141">
        <f>IFERROR(AA837/AD837,"")</f>
        <v/>
      </c>
      <c r="BP837" s="141">
        <f>IFERROR(AB837/AD837,"")</f>
        <v/>
      </c>
      <c r="BQ837" s="141">
        <f>IFERROR(AC837/AD837,"")</f>
        <v/>
      </c>
      <c r="BR837" s="119" t="n">
        <v>4</v>
      </c>
      <c r="BS837" s="119" t="n">
        <v>4</v>
      </c>
      <c r="BT837" s="119" t="n">
        <v>3</v>
      </c>
      <c r="BU837" s="119" t="n">
        <v>0</v>
      </c>
      <c r="BV837" s="119" t="n"/>
      <c r="BW837" s="119" t="n"/>
      <c r="BX837" s="119" t="n"/>
      <c r="BY837" s="119" t="n"/>
      <c r="BZ837" s="119" t="inlineStr">
        <is>
          <t>Employee</t>
        </is>
      </c>
      <c r="CA837" s="142" t="inlineStr">
        <is>
          <t>E41P</t>
        </is>
      </c>
      <c r="CB837" s="131" t="n">
        <v>1</v>
      </c>
      <c r="CC837" s="143">
        <f>IF(P837&gt;1,1,P837)*CB837</f>
        <v/>
      </c>
      <c r="CD837" s="143" t="n"/>
      <c r="CE837" s="222" t="n">
        <v>95656.28</v>
      </c>
      <c r="CF837" s="86" t="n"/>
      <c r="CG837" s="219" t="n">
        <v>195321.9512195122</v>
      </c>
      <c r="CH837" s="217">
        <f>IF(LOWER(T837)="ILS",12,1)*CG837/VLOOKUP($T837,CPC_USDConversion_xlTbl[[Currency2]:[Units/1 USD]],2,FALSE)</f>
        <v/>
      </c>
      <c r="CI837" s="225">
        <f>AF837</f>
        <v/>
      </c>
      <c r="CJ837" s="225">
        <f>IFERROR(CI837-CH837,"")</f>
        <v/>
      </c>
      <c r="CK837" s="140">
        <f>ROUND(AN837*CC837,-2)</f>
        <v/>
      </c>
      <c r="CL837" s="217">
        <f>CK837/VLOOKUP($T837,'USD Converstion'!$C$7:$D$174,2,FALSE)</f>
        <v/>
      </c>
      <c r="CM837" s="145">
        <f>IF(AD837&gt;X837,1,0)</f>
        <v/>
      </c>
      <c r="CN837" s="225">
        <f>IF(CM837&gt;0,AG837,0)</f>
        <v/>
      </c>
      <c r="CO837" s="225">
        <f>IF(CM837=0,0,AF837)</f>
        <v/>
      </c>
      <c r="CP837" s="146" t="n">
        <v>0</v>
      </c>
      <c r="CQ837" s="147" t="n">
        <v>0</v>
      </c>
      <c r="CR837" s="225">
        <f>AM837/VLOOKUP(T837,'USD Converstion'!$C$7:$D$174,2,FALSE)</f>
        <v/>
      </c>
      <c r="CS837" s="226">
        <f>AT837</f>
        <v/>
      </c>
      <c r="CT837" s="222" t="n">
        <v>0</v>
      </c>
      <c r="CU837" s="227" t="n">
        <v>0</v>
      </c>
      <c r="CV837" s="145">
        <f>IF(AX837&gt;0,1,0)</f>
        <v/>
      </c>
      <c r="CW837" s="145">
        <f>IF(AY837&gt;0,1,0)</f>
        <v/>
      </c>
      <c r="CX837" s="52" t="n">
        <v>0</v>
      </c>
      <c r="DM837">
        <f>IF(LOWER(T837)="ILS",12,1)*Y837/VLOOKUP($T837,CPC_USDConversion_xlTbl[[Currency2]:[Units/1 USD]],2,FALSE)</f>
        <v/>
      </c>
    </row>
    <row r="838">
      <c r="B838" s="113" t="n">
        <v>136700</v>
      </c>
      <c r="C838" s="113" t="n">
        <v>39416</v>
      </c>
      <c r="D838" s="113" t="n">
        <v>51134</v>
      </c>
      <c r="E838" s="114" t="inlineStr">
        <is>
          <t>Lawin Sherko</t>
        </is>
      </c>
      <c r="F838" s="152" t="inlineStr">
        <is>
          <t>Security Engineer</t>
        </is>
      </c>
      <c r="G838" s="113" t="inlineStr">
        <is>
          <t>Security Engineering, Nordics</t>
        </is>
      </c>
      <c r="H838" s="113" t="inlineStr">
        <is>
          <t>Jan Johannsen</t>
        </is>
      </c>
      <c r="I838" s="113" t="inlineStr">
        <is>
          <t>Peter Sandkuijl</t>
        </is>
      </c>
      <c r="J838" s="114" t="inlineStr">
        <is>
          <t>Bruno Darmon</t>
        </is>
      </c>
      <c r="K838" s="114" t="inlineStr">
        <is>
          <t>Bruno Darmon</t>
        </is>
      </c>
      <c r="L838" s="113" t="inlineStr">
        <is>
          <t>EMEA Sales</t>
        </is>
      </c>
      <c r="M838" s="115" t="n">
        <v>1</v>
      </c>
      <c r="N838" s="151">
        <f>LEFT(CA838,3)</f>
        <v/>
      </c>
      <c r="O838" s="216" t="n">
        <v>42037</v>
      </c>
      <c r="P838" s="118">
        <f>($D$5-O838)/365</f>
        <v/>
      </c>
      <c r="Q838" s="119">
        <f>Q838</f>
        <v/>
      </c>
      <c r="R838" s="52" t="n"/>
      <c r="S838" s="120" t="inlineStr">
        <is>
          <t>Norway</t>
        </is>
      </c>
      <c r="T838" s="120" t="inlineStr">
        <is>
          <t>NOK</t>
        </is>
      </c>
      <c r="U838" s="120" t="n">
        <v>827500</v>
      </c>
      <c r="V838" s="120" t="n">
        <v>149027.2727272727</v>
      </c>
      <c r="W838" s="120" t="n"/>
      <c r="X838" s="120">
        <f>W838+V838+U838</f>
        <v/>
      </c>
      <c r="Y838" s="121" t="n"/>
      <c r="Z838" s="121" t="n"/>
      <c r="AA838" s="122" t="n"/>
      <c r="AB838" s="122" t="n"/>
      <c r="AC838" s="122" t="n"/>
      <c r="AD838" s="123">
        <f>AC838+AB838+AA838</f>
        <v/>
      </c>
      <c r="AE838" s="124">
        <f>IFERROR(AD838/X838-1,"")</f>
        <v/>
      </c>
      <c r="AF838" s="217">
        <f>IF(LOWER(T838)="ILS",12,1)*X838/VLOOKUP($T838,CPC_USDConversion_xlTbl[[Currency2]:[Units/1 USD]],2,FALSE)</f>
        <v/>
      </c>
      <c r="AG838" s="217">
        <f>IF(LOWER(T838)="ILS",12,1)*AD838/VLOOKUP($T838,CPC_USDConversion_xlTbl[[Currency2]:[Units/1 USD]],2,FALSE)</f>
        <v/>
      </c>
      <c r="AH838" s="126">
        <f>AF838/VLOOKUP($S838,'CP$'!$B$5:$D$74,2,FALSE)</f>
        <v/>
      </c>
      <c r="AI838" s="126">
        <f>AG838/VLOOKUP($S838,'CP$'!$B$5:$D$74,2,FALSE)</f>
        <v/>
      </c>
      <c r="AJ838" s="52" t="n"/>
      <c r="AK838" s="127" t="inlineStr">
        <is>
          <t>Sales Variable</t>
        </is>
      </c>
      <c r="AL838" s="218" t="n"/>
      <c r="AM838" s="129" t="n"/>
      <c r="AN838" s="121" t="n"/>
      <c r="AO838" s="130" t="n"/>
      <c r="AP838" s="131">
        <f>IFERROR(AO838/AM838,"")</f>
        <v/>
      </c>
      <c r="AQ838" s="219">
        <f>AO838*CC838</f>
        <v/>
      </c>
      <c r="AR838" s="219" t="n"/>
      <c r="AS838" s="220">
        <f>AQ838-AR838</f>
        <v/>
      </c>
      <c r="AT838" s="217">
        <f>AS838/VLOOKUP($T838,'USD Converstion'!$C$7:$D$174,2,FALSE)</f>
        <v/>
      </c>
      <c r="AU838" s="52" t="n"/>
      <c r="AV838" s="221" t="n"/>
      <c r="AW838" s="222" t="n"/>
      <c r="AX838" s="222" t="n"/>
      <c r="AY838" s="223" t="n"/>
      <c r="AZ838" s="52" t="n"/>
      <c r="BA838" s="137" t="n"/>
      <c r="BB838" s="138" t="inlineStr">
        <is>
          <t xml:space="preserve"> </t>
        </is>
      </c>
      <c r="BC838" s="52" t="n"/>
      <c r="BD838" s="219" t="n">
        <v>654400</v>
      </c>
      <c r="BE838" s="219" t="n">
        <v>163600</v>
      </c>
      <c r="BF838" s="219" t="n"/>
      <c r="BG838" s="120">
        <f>BF838+BE838+BD838</f>
        <v/>
      </c>
      <c r="BH838" s="217">
        <f>IF(LOWER(T838)="ILS",12,1)*BG838/VLOOKUP($T838,CPC_USDConversion_xlTbl[[Currency2]:[Units/1 USD]],2,FALSE)</f>
        <v/>
      </c>
      <c r="BI838" s="224">
        <f>BH838/VLOOKUP($S838,'CP$'!$B$5:$D$74,2,FALSE)</f>
        <v/>
      </c>
      <c r="BJ838" s="140" t="n">
        <v>750000</v>
      </c>
      <c r="BK838" s="140" t="n">
        <v>1000000</v>
      </c>
      <c r="BL838" s="141">
        <f>IFERROR(U838/X838,"")</f>
        <v/>
      </c>
      <c r="BM838" s="141">
        <f>IFERROR(V838/X838,"")</f>
        <v/>
      </c>
      <c r="BN838" s="141">
        <f>IFERROR(W838/X838,"")</f>
        <v/>
      </c>
      <c r="BO838" s="141">
        <f>IFERROR(AA838/AD838,"")</f>
        <v/>
      </c>
      <c r="BP838" s="141">
        <f>IFERROR(AB838/AD838,"")</f>
        <v/>
      </c>
      <c r="BQ838" s="141">
        <f>IFERROR(AC838/AD838,"")</f>
        <v/>
      </c>
      <c r="BR838" s="119" t="n">
        <v>1</v>
      </c>
      <c r="BS838" s="119" t="n">
        <v>1</v>
      </c>
      <c r="BT838" s="119" t="n">
        <v>3</v>
      </c>
      <c r="BU838" s="119" t="n">
        <v>0</v>
      </c>
      <c r="BV838" s="119" t="n"/>
      <c r="BW838" s="119" t="n"/>
      <c r="BX838" s="119" t="n"/>
      <c r="BY838" s="119" t="n"/>
      <c r="BZ838" s="119" t="inlineStr">
        <is>
          <t>Employee</t>
        </is>
      </c>
      <c r="CA838" s="142" t="inlineStr">
        <is>
          <t>E51P</t>
        </is>
      </c>
      <c r="CB838" s="131" t="n">
        <v>1</v>
      </c>
      <c r="CC838" s="143">
        <f>IF(P838&gt;1,1,P838)*CB838</f>
        <v/>
      </c>
      <c r="CD838" s="143" t="n"/>
      <c r="CE838" s="222" t="n"/>
      <c r="CF838" s="86" t="n"/>
      <c r="CG838" s="219" t="n">
        <v>798248.7804878049</v>
      </c>
      <c r="CH838" s="217">
        <f>IF(LOWER(T838)="ILS",12,1)*CG838/VLOOKUP($T838,CPC_USDConversion_xlTbl[[Currency2]:[Units/1 USD]],2,FALSE)</f>
        <v/>
      </c>
      <c r="CI838" s="225">
        <f>AF838</f>
        <v/>
      </c>
      <c r="CJ838" s="225">
        <f>IFERROR(CI838-CH838,"")</f>
        <v/>
      </c>
      <c r="CK838" s="140">
        <f>ROUND(AN838*CC838,-2)</f>
        <v/>
      </c>
      <c r="CL838" s="217">
        <f>CK838/VLOOKUP($T838,'USD Converstion'!$C$7:$D$174,2,FALSE)</f>
        <v/>
      </c>
      <c r="CM838" s="145">
        <f>IF(AD838&gt;X838,1,0)</f>
        <v/>
      </c>
      <c r="CN838" s="225">
        <f>IF(CM838&gt;0,AG838,0)</f>
        <v/>
      </c>
      <c r="CO838" s="225">
        <f>IF(CM838=0,0,AF838)</f>
        <v/>
      </c>
      <c r="CP838" s="146" t="n">
        <v>0</v>
      </c>
      <c r="CQ838" s="147" t="n">
        <v>0</v>
      </c>
      <c r="CR838" s="225">
        <f>AM838/VLOOKUP(T838,'USD Converstion'!$C$7:$D$174,2,FALSE)</f>
        <v/>
      </c>
      <c r="CS838" s="226">
        <f>AT838</f>
        <v/>
      </c>
      <c r="CT838" s="222" t="n">
        <v>0</v>
      </c>
      <c r="CU838" s="227" t="n">
        <v>0</v>
      </c>
      <c r="CV838" s="145">
        <f>IF(AX838&gt;0,1,0)</f>
        <v/>
      </c>
      <c r="CW838" s="145">
        <f>IF(AY838&gt;0,1,0)</f>
        <v/>
      </c>
      <c r="CX838" s="52" t="n">
        <v>0</v>
      </c>
      <c r="DM838">
        <f>IF(LOWER(T838)="ILS",12,1)*Y838/VLOOKUP($T838,CPC_USDConversion_xlTbl[[Currency2]:[Units/1 USD]],2,FALSE)</f>
        <v/>
      </c>
    </row>
    <row r="839">
      <c r="B839" s="113" t="n">
        <v>100889</v>
      </c>
      <c r="C839" s="113" t="n">
        <v>68712</v>
      </c>
      <c r="D839" s="113" t="n">
        <v>25473</v>
      </c>
      <c r="E839" s="114" t="inlineStr">
        <is>
          <t>Igor Moskowitz</t>
        </is>
      </c>
      <c r="F839" s="152" t="inlineStr">
        <is>
          <t>Beyond the Perimeter Security Expert, CER</t>
        </is>
      </c>
      <c r="G839" s="113" t="inlineStr">
        <is>
          <t>Beyond the Perimeter Security Experts EMEA</t>
        </is>
      </c>
      <c r="H839" s="113" t="inlineStr">
        <is>
          <t>Christian Sandberg</t>
        </is>
      </c>
      <c r="I839" s="113" t="inlineStr">
        <is>
          <t>Peter Sandkuijl</t>
        </is>
      </c>
      <c r="J839" s="114" t="inlineStr">
        <is>
          <t>Bruno Darmon</t>
        </is>
      </c>
      <c r="K839" s="114" t="inlineStr">
        <is>
          <t>Bruno Darmon</t>
        </is>
      </c>
      <c r="L839" s="113" t="inlineStr">
        <is>
          <t>EMEA Sales</t>
        </is>
      </c>
      <c r="M839" s="115" t="n">
        <v>1</v>
      </c>
      <c r="N839" s="151">
        <f>LEFT(CA839,3)</f>
        <v/>
      </c>
      <c r="O839" s="216" t="n">
        <v>42430</v>
      </c>
      <c r="P839" s="118">
        <f>($D$5-O839)/365</f>
        <v/>
      </c>
      <c r="Q839" s="119">
        <f>Q839</f>
        <v/>
      </c>
      <c r="R839" s="52" t="n"/>
      <c r="S839" s="120" t="inlineStr">
        <is>
          <t>Germany</t>
        </is>
      </c>
      <c r="T839" s="120" t="inlineStr">
        <is>
          <t>EUR</t>
        </is>
      </c>
      <c r="U839" s="120" t="n">
        <v>106250</v>
      </c>
      <c r="V839" s="120" t="n">
        <v>17354.54545454545</v>
      </c>
      <c r="W839" s="120" t="n"/>
      <c r="X839" s="120">
        <f>W839+V839+U839</f>
        <v/>
      </c>
      <c r="Y839" s="121" t="n"/>
      <c r="Z839" s="121" t="n"/>
      <c r="AA839" s="122" t="n"/>
      <c r="AB839" s="122" t="n"/>
      <c r="AC839" s="122" t="n"/>
      <c r="AD839" s="123">
        <f>AC839+AB839+AA839</f>
        <v/>
      </c>
      <c r="AE839" s="124">
        <f>IFERROR(AD839/X839-1,"")</f>
        <v/>
      </c>
      <c r="AF839" s="217">
        <f>IF(LOWER(T839)="ILS",12,1)*X839/VLOOKUP($T839,CPC_USDConversion_xlTbl[[Currency2]:[Units/1 USD]],2,FALSE)</f>
        <v/>
      </c>
      <c r="AG839" s="217">
        <f>IF(LOWER(T839)="ILS",12,1)*AD839/VLOOKUP($T839,CPC_USDConversion_xlTbl[[Currency2]:[Units/1 USD]],2,FALSE)</f>
        <v/>
      </c>
      <c r="AH839" s="126">
        <f>AF839/VLOOKUP($S839,'CP$'!$B$5:$D$74,2,FALSE)</f>
        <v/>
      </c>
      <c r="AI839" s="126">
        <f>AG839/VLOOKUP($S839,'CP$'!$B$5:$D$74,2,FALSE)</f>
        <v/>
      </c>
      <c r="AJ839" s="52" t="n"/>
      <c r="AK839" s="127" t="inlineStr">
        <is>
          <t>Sales Variable</t>
        </is>
      </c>
      <c r="AL839" s="218" t="n"/>
      <c r="AM839" s="129" t="n"/>
      <c r="AN839" s="121" t="n"/>
      <c r="AO839" s="130" t="n"/>
      <c r="AP839" s="131">
        <f>IFERROR(AO839/AM839,"")</f>
        <v/>
      </c>
      <c r="AQ839" s="219">
        <f>AO839*CC839</f>
        <v/>
      </c>
      <c r="AR839" s="219" t="n"/>
      <c r="AS839" s="220">
        <f>AQ839-AR839</f>
        <v/>
      </c>
      <c r="AT839" s="217">
        <f>AS839/VLOOKUP($T839,'USD Converstion'!$C$7:$D$174,2,FALSE)</f>
        <v/>
      </c>
      <c r="AU839" s="52" t="n"/>
      <c r="AV839" s="221" t="n">
        <v>43615</v>
      </c>
      <c r="AW839" s="222" t="n">
        <v>14738.73786407767</v>
      </c>
      <c r="AX839" s="222" t="n"/>
      <c r="AY839" s="223" t="n"/>
      <c r="AZ839" s="52" t="n"/>
      <c r="BA839" s="137" t="inlineStr">
        <is>
          <t>September, 2020 - Status change from Employment Status:MLA to Employment Status:Employee || August, 2020 - Status change from Employment Status:MLA to Employment Status:Employee || August, 2020 - Status change from Employment Status:Employee to Employment Status:MLA || July, 2020 - Status change from Employment Status:Employee to Employment Status:MLA</t>
        </is>
      </c>
      <c r="BB839" s="138" t="inlineStr">
        <is>
          <t xml:space="preserve"> </t>
        </is>
      </c>
      <c r="BC839" s="52" t="n"/>
      <c r="BD839" s="219" t="n">
        <v>73750</v>
      </c>
      <c r="BE839" s="219" t="n">
        <v>18350</v>
      </c>
      <c r="BF839" s="219" t="n"/>
      <c r="BG839" s="120">
        <f>BF839+BE839+BD839</f>
        <v/>
      </c>
      <c r="BH839" s="217">
        <f>IF(LOWER(T839)="ILS",12,1)*BG839/VLOOKUP($T839,CPC_USDConversion_xlTbl[[Currency2]:[Units/1 USD]],2,FALSE)</f>
        <v/>
      </c>
      <c r="BI839" s="224">
        <f>BH839/VLOOKUP($S839,'CP$'!$B$5:$D$74,2,FALSE)</f>
        <v/>
      </c>
      <c r="BJ839" s="140" t="n">
        <v>70000</v>
      </c>
      <c r="BK839" s="140" t="n">
        <v>115000</v>
      </c>
      <c r="BL839" s="141">
        <f>IFERROR(U839/X839,"")</f>
        <v/>
      </c>
      <c r="BM839" s="141">
        <f>IFERROR(V839/X839,"")</f>
        <v/>
      </c>
      <c r="BN839" s="141">
        <f>IFERROR(W839/X839,"")</f>
        <v/>
      </c>
      <c r="BO839" s="141">
        <f>IFERROR(AA839/AD839,"")</f>
        <v/>
      </c>
      <c r="BP839" s="141">
        <f>IFERROR(AB839/AD839,"")</f>
        <v/>
      </c>
      <c r="BQ839" s="141">
        <f>IFERROR(AC839/AD839,"")</f>
        <v/>
      </c>
      <c r="BR839" s="119" t="n">
        <v>3</v>
      </c>
      <c r="BS839" s="119" t="n">
        <v>3</v>
      </c>
      <c r="BT839" s="119" t="n"/>
      <c r="BU839" s="119" t="n">
        <v>0</v>
      </c>
      <c r="BV839" s="119" t="n"/>
      <c r="BW839" s="119" t="n"/>
      <c r="BX839" s="119" t="n"/>
      <c r="BY839" s="119" t="n"/>
      <c r="BZ839" s="119" t="inlineStr">
        <is>
          <t>Employee</t>
        </is>
      </c>
      <c r="CA839" s="142" t="inlineStr">
        <is>
          <t>E51P</t>
        </is>
      </c>
      <c r="CB839" s="131" t="n">
        <v>1</v>
      </c>
      <c r="CC839" s="143">
        <f>IF(P839&gt;1,1,P839)*CB839</f>
        <v/>
      </c>
      <c r="CD839" s="143" t="n"/>
      <c r="CE839" s="222" t="n">
        <v>25141.2</v>
      </c>
      <c r="CF839" s="86" t="n"/>
      <c r="CG839" s="219" t="n">
        <v>94014.63414634147</v>
      </c>
      <c r="CH839" s="217">
        <f>IF(LOWER(T839)="ILS",12,1)*CG839/VLOOKUP($T839,CPC_USDConversion_xlTbl[[Currency2]:[Units/1 USD]],2,FALSE)</f>
        <v/>
      </c>
      <c r="CI839" s="225">
        <f>AF839</f>
        <v/>
      </c>
      <c r="CJ839" s="225">
        <f>IFERROR(CI839-CH839,"")</f>
        <v/>
      </c>
      <c r="CK839" s="140">
        <f>ROUND(AN839*CC839,-2)</f>
        <v/>
      </c>
      <c r="CL839" s="217">
        <f>CK839/VLOOKUP($T839,'USD Converstion'!$C$7:$D$174,2,FALSE)</f>
        <v/>
      </c>
      <c r="CM839" s="145">
        <f>IF(AD839&gt;X839,1,0)</f>
        <v/>
      </c>
      <c r="CN839" s="225">
        <f>IF(CM839&gt;0,AG839,0)</f>
        <v/>
      </c>
      <c r="CO839" s="225">
        <f>IF(CM839=0,0,AF839)</f>
        <v/>
      </c>
      <c r="CP839" s="146" t="n">
        <v>0</v>
      </c>
      <c r="CQ839" s="147" t="n">
        <v>0</v>
      </c>
      <c r="CR839" s="225">
        <f>AM839/VLOOKUP(T839,'USD Converstion'!$C$7:$D$174,2,FALSE)</f>
        <v/>
      </c>
      <c r="CS839" s="226">
        <f>AT839</f>
        <v/>
      </c>
      <c r="CT839" s="222" t="n">
        <v>0</v>
      </c>
      <c r="CU839" s="227" t="n">
        <v>0</v>
      </c>
      <c r="CV839" s="145">
        <f>IF(AX839&gt;0,1,0)</f>
        <v/>
      </c>
      <c r="CW839" s="145">
        <f>IF(AY839&gt;0,1,0)</f>
        <v/>
      </c>
      <c r="CX839" s="52" t="n">
        <v>0</v>
      </c>
      <c r="DM839">
        <f>IF(LOWER(T839)="ILS",12,1)*Y839/VLOOKUP($T839,CPC_USDConversion_xlTbl[[Currency2]:[Units/1 USD]],2,FALSE)</f>
        <v/>
      </c>
    </row>
    <row r="840">
      <c r="B840" s="113" t="n">
        <v>133236</v>
      </c>
      <c r="C840" s="113" t="n">
        <v>42551</v>
      </c>
      <c r="D840" s="113" t="n"/>
      <c r="E840" s="114" t="inlineStr">
        <is>
          <t>Leigh Bradley</t>
        </is>
      </c>
      <c r="F840" s="152" t="inlineStr">
        <is>
          <t>Security Engineer</t>
        </is>
      </c>
      <c r="G840" s="113" t="inlineStr">
        <is>
          <t>Security Engineering, UK &amp; I</t>
        </is>
      </c>
      <c r="H840" s="113" t="inlineStr">
        <is>
          <t>Ian Porteous</t>
        </is>
      </c>
      <c r="I840" s="113" t="inlineStr">
        <is>
          <t>Peter Sandkuijl</t>
        </is>
      </c>
      <c r="J840" s="114" t="inlineStr">
        <is>
          <t>Bruno Darmon</t>
        </is>
      </c>
      <c r="K840" s="114" t="inlineStr">
        <is>
          <t>Bruno Darmon</t>
        </is>
      </c>
      <c r="L840" s="113" t="inlineStr">
        <is>
          <t>EMEA Sales</t>
        </is>
      </c>
      <c r="M840" s="115" t="n">
        <v>1</v>
      </c>
      <c r="N840" s="151">
        <f>LEFT(CA840,3)</f>
        <v/>
      </c>
      <c r="O840" s="216" t="n">
        <v>41183</v>
      </c>
      <c r="P840" s="118">
        <f>($D$5-O840)/365</f>
        <v/>
      </c>
      <c r="Q840" s="119">
        <f>Q840</f>
        <v/>
      </c>
      <c r="R840" s="52" t="n"/>
      <c r="S840" s="120" t="inlineStr">
        <is>
          <t>Great Britain</t>
        </is>
      </c>
      <c r="T840" s="120" t="inlineStr">
        <is>
          <t>GBP</t>
        </is>
      </c>
      <c r="U840" s="120" t="n">
        <v>87500</v>
      </c>
      <c r="V840" s="120" t="n">
        <v>14481.81818181818</v>
      </c>
      <c r="W840" s="120" t="n"/>
      <c r="X840" s="120">
        <f>W840+V840+U840</f>
        <v/>
      </c>
      <c r="Y840" s="121" t="n"/>
      <c r="Z840" s="121" t="n"/>
      <c r="AA840" s="122" t="n">
        <v>996</v>
      </c>
      <c r="AB840" s="122" t="n">
        <v>0.3845743880748193</v>
      </c>
      <c r="AC840" s="122" t="n"/>
      <c r="AD840" s="123">
        <f>AC840+AB840+AA840</f>
        <v/>
      </c>
      <c r="AE840" s="124">
        <f>IFERROR(AD840/X840-1,"")</f>
        <v/>
      </c>
      <c r="AF840" s="217">
        <f>IF(LOWER(T840)="ILS",12,1)*X840/VLOOKUP($T840,CPC_USDConversion_xlTbl[[Currency2]:[Units/1 USD]],2,FALSE)</f>
        <v/>
      </c>
      <c r="AG840" s="217">
        <f>IF(LOWER(T840)="ILS",12,1)*AD840/VLOOKUP($T840,CPC_USDConversion_xlTbl[[Currency2]:[Units/1 USD]],2,FALSE)</f>
        <v/>
      </c>
      <c r="AH840" s="126">
        <f>AF840/VLOOKUP($S840,'CP$'!$B$5:$D$74,2,FALSE)</f>
        <v/>
      </c>
      <c r="AI840" s="126">
        <f>AG840/VLOOKUP($S840,'CP$'!$B$5:$D$74,2,FALSE)</f>
        <v/>
      </c>
      <c r="AJ840" s="52" t="n"/>
      <c r="AK840" s="127" t="inlineStr">
        <is>
          <t>Sales Variable</t>
        </is>
      </c>
      <c r="AL840" s="218" t="n"/>
      <c r="AM840" s="129" t="n"/>
      <c r="AN840" s="121" t="n"/>
      <c r="AO840" s="130" t="n"/>
      <c r="AP840" s="131">
        <f>IFERROR(AO840/AM840,"")</f>
        <v/>
      </c>
      <c r="AQ840" s="219">
        <f>AO840*CC840</f>
        <v/>
      </c>
      <c r="AR840" s="219" t="n"/>
      <c r="AS840" s="220">
        <f>AQ840-AR840</f>
        <v/>
      </c>
      <c r="AT840" s="217">
        <f>AS840/VLOOKUP($T840,'USD Converstion'!$C$7:$D$174,2,FALSE)</f>
        <v/>
      </c>
      <c r="AU840" s="52" t="n"/>
      <c r="AV840" s="221" t="n">
        <v>42124</v>
      </c>
      <c r="AW840" s="222" t="n">
        <v>14710.68932038835</v>
      </c>
      <c r="AX840" s="222" t="n"/>
      <c r="AY840" s="223" t="n"/>
      <c r="AZ840" s="52" t="n"/>
      <c r="BA840" s="137" t="n"/>
      <c r="BB840" s="138" t="inlineStr">
        <is>
          <t xml:space="preserve"> </t>
        </is>
      </c>
      <c r="BC840" s="52" t="n"/>
      <c r="BD840" s="219" t="n">
        <v>61200</v>
      </c>
      <c r="BE840" s="219" t="n">
        <v>15300</v>
      </c>
      <c r="BF840" s="219" t="n"/>
      <c r="BG840" s="120">
        <f>BF840+BE840+BD840</f>
        <v/>
      </c>
      <c r="BH840" s="217">
        <f>IF(LOWER(T840)="ILS",12,1)*BG840/VLOOKUP($T840,CPC_USDConversion_xlTbl[[Currency2]:[Units/1 USD]],2,FALSE)</f>
        <v/>
      </c>
      <c r="BI840" s="224">
        <f>BH840/VLOOKUP($S840,'CP$'!$B$5:$D$74,2,FALSE)</f>
        <v/>
      </c>
      <c r="BJ840" s="140" t="n">
        <v>60000</v>
      </c>
      <c r="BK840" s="140" t="n">
        <v>95000</v>
      </c>
      <c r="BL840" s="141">
        <f>IFERROR(U840/X840,"")</f>
        <v/>
      </c>
      <c r="BM840" s="141">
        <f>IFERROR(V840/X840,"")</f>
        <v/>
      </c>
      <c r="BN840" s="141">
        <f>IFERROR(W840/X840,"")</f>
        <v/>
      </c>
      <c r="BO840" s="141">
        <f>IFERROR(AA840/AD840,"")</f>
        <v/>
      </c>
      <c r="BP840" s="141">
        <f>IFERROR(AB840/AD840,"")</f>
        <v/>
      </c>
      <c r="BQ840" s="141">
        <f>IFERROR(AC840/AD840,"")</f>
        <v/>
      </c>
      <c r="BR840" s="119" t="n">
        <v>2</v>
      </c>
      <c r="BS840" s="119" t="n">
        <v>3</v>
      </c>
      <c r="BT840" s="119" t="n">
        <v>3</v>
      </c>
      <c r="BU840" s="119" t="n">
        <v>0</v>
      </c>
      <c r="BV840" s="119" t="n"/>
      <c r="BW840" s="119" t="n"/>
      <c r="BX840" s="119" t="n"/>
      <c r="BY840" s="119" t="n"/>
      <c r="BZ840" s="119" t="inlineStr">
        <is>
          <t>Employee</t>
        </is>
      </c>
      <c r="CA840" s="142" t="inlineStr">
        <is>
          <t>E51P</t>
        </is>
      </c>
      <c r="CB840" s="131" t="n">
        <v>1</v>
      </c>
      <c r="CC840" s="143">
        <f>IF(P840&gt;1,1,P840)*CB840</f>
        <v/>
      </c>
      <c r="CD840" s="143" t="n"/>
      <c r="CE840" s="222" t="n">
        <v>0</v>
      </c>
      <c r="CF840" s="86" t="n"/>
      <c r="CG840" s="219" t="n">
        <v>76297.56097560977</v>
      </c>
      <c r="CH840" s="217">
        <f>IF(LOWER(T840)="ILS",12,1)*CG840/VLOOKUP($T840,CPC_USDConversion_xlTbl[[Currency2]:[Units/1 USD]],2,FALSE)</f>
        <v/>
      </c>
      <c r="CI840" s="225">
        <f>AF840</f>
        <v/>
      </c>
      <c r="CJ840" s="225">
        <f>IFERROR(CI840-CH840,"")</f>
        <v/>
      </c>
      <c r="CK840" s="140">
        <f>ROUND(AN840*CC840,-2)</f>
        <v/>
      </c>
      <c r="CL840" s="217">
        <f>CK840/VLOOKUP($T840,'USD Converstion'!$C$7:$D$174,2,FALSE)</f>
        <v/>
      </c>
      <c r="CM840" s="145">
        <f>IF(AD840&gt;X840,1,0)</f>
        <v/>
      </c>
      <c r="CN840" s="225">
        <f>IF(CM840&gt;0,AG840,0)</f>
        <v/>
      </c>
      <c r="CO840" s="225">
        <f>IF(CM840=0,0,AF840)</f>
        <v/>
      </c>
      <c r="CP840" s="146" t="n">
        <v>0</v>
      </c>
      <c r="CQ840" s="147" t="n">
        <v>0</v>
      </c>
      <c r="CR840" s="225">
        <f>AM840/VLOOKUP(T840,'USD Converstion'!$C$7:$D$174,2,FALSE)</f>
        <v/>
      </c>
      <c r="CS840" s="226">
        <f>AT840</f>
        <v/>
      </c>
      <c r="CT840" s="222" t="n">
        <v>0</v>
      </c>
      <c r="CU840" s="227" t="n">
        <v>0</v>
      </c>
      <c r="CV840" s="145">
        <f>IF(AX840&gt;0,1,0)</f>
        <v/>
      </c>
      <c r="CW840" s="145">
        <f>IF(AY840&gt;0,1,0)</f>
        <v/>
      </c>
      <c r="CX840" s="52" t="n">
        <v>0</v>
      </c>
      <c r="DM840">
        <f>IF(LOWER(T840)="ILS",12,1)*Y840/VLOOKUP($T840,CPC_USDConversion_xlTbl[[Currency2]:[Units/1 USD]],2,FALSE)</f>
        <v/>
      </c>
    </row>
    <row r="841">
      <c r="B841" s="113" t="n">
        <v>130394</v>
      </c>
      <c r="C841" s="113" t="n">
        <v>71392</v>
      </c>
      <c r="D841" s="113" t="n">
        <v>96286</v>
      </c>
      <c r="E841" s="114" t="inlineStr">
        <is>
          <t>Lewis Ryan</t>
        </is>
      </c>
      <c r="F841" s="152" t="inlineStr">
        <is>
          <t>Security Engineer</t>
        </is>
      </c>
      <c r="G841" s="113" t="inlineStr">
        <is>
          <t>Security Engineering, UK &amp; I</t>
        </is>
      </c>
      <c r="H841" s="113" t="inlineStr">
        <is>
          <t>Ian Porteous</t>
        </is>
      </c>
      <c r="I841" s="113" t="inlineStr">
        <is>
          <t>Peter Sandkuijl</t>
        </is>
      </c>
      <c r="J841" s="114" t="inlineStr">
        <is>
          <t>Bruno Darmon</t>
        </is>
      </c>
      <c r="K841" s="114" t="inlineStr">
        <is>
          <t>Bruno Darmon</t>
        </is>
      </c>
      <c r="L841" s="113" t="inlineStr">
        <is>
          <t>EMEA Sales</t>
        </is>
      </c>
      <c r="M841" s="115" t="n">
        <v>1</v>
      </c>
      <c r="N841" s="151">
        <f>LEFT(CA841,3)</f>
        <v/>
      </c>
      <c r="O841" s="216" t="n">
        <v>43802</v>
      </c>
      <c r="P841" s="118">
        <f>($D$5-O841)/365</f>
        <v/>
      </c>
      <c r="Q841" s="119">
        <f>Q841</f>
        <v/>
      </c>
      <c r="R841" s="52" t="n"/>
      <c r="S841" s="120" t="inlineStr">
        <is>
          <t>Great Britain</t>
        </is>
      </c>
      <c r="T841" s="120" t="inlineStr">
        <is>
          <t>GBP</t>
        </is>
      </c>
      <c r="U841" s="120" t="n">
        <v>119500</v>
      </c>
      <c r="V841" s="120" t="n">
        <v>20300</v>
      </c>
      <c r="W841" s="120" t="n"/>
      <c r="X841" s="120">
        <f>W841+V841+U841</f>
        <v/>
      </c>
      <c r="Y841" s="121" t="n"/>
      <c r="Z841" s="121" t="n"/>
      <c r="AA841" s="122" t="n">
        <v>997</v>
      </c>
      <c r="AB841" s="122" t="n">
        <v>0.5190145059478706</v>
      </c>
      <c r="AC841" s="122" t="n"/>
      <c r="AD841" s="123">
        <f>AC841+AB841+AA841</f>
        <v/>
      </c>
      <c r="AE841" s="124">
        <f>IFERROR(AD841/X841-1,"")</f>
        <v/>
      </c>
      <c r="AF841" s="217">
        <f>IF(LOWER(T841)="ILS",12,1)*X841/VLOOKUP($T841,CPC_USDConversion_xlTbl[[Currency2]:[Units/1 USD]],2,FALSE)</f>
        <v/>
      </c>
      <c r="AG841" s="217">
        <f>IF(LOWER(T841)="ILS",12,1)*AD841/VLOOKUP($T841,CPC_USDConversion_xlTbl[[Currency2]:[Units/1 USD]],2,FALSE)</f>
        <v/>
      </c>
      <c r="AH841" s="126">
        <f>AF841/VLOOKUP($S841,'CP$'!$B$5:$D$74,2,FALSE)</f>
        <v/>
      </c>
      <c r="AI841" s="126">
        <f>AG841/VLOOKUP($S841,'CP$'!$B$5:$D$74,2,FALSE)</f>
        <v/>
      </c>
      <c r="AJ841" s="52" t="n"/>
      <c r="AK841" s="127" t="inlineStr">
        <is>
          <t>Sales Variable</t>
        </is>
      </c>
      <c r="AL841" s="218" t="n"/>
      <c r="AM841" s="129" t="n"/>
      <c r="AN841" s="121" t="n"/>
      <c r="AO841" s="130" t="n"/>
      <c r="AP841" s="131">
        <f>IFERROR(AO841/AM841,"")</f>
        <v/>
      </c>
      <c r="AQ841" s="219">
        <f>AO841*CC841</f>
        <v/>
      </c>
      <c r="AR841" s="219" t="n"/>
      <c r="AS841" s="220">
        <f>AQ841-AR841</f>
        <v/>
      </c>
      <c r="AT841" s="217">
        <f>AS841/VLOOKUP($T841,'USD Converstion'!$C$7:$D$174,2,FALSE)</f>
        <v/>
      </c>
      <c r="AU841" s="52" t="n"/>
      <c r="AV841" s="221" t="n"/>
      <c r="AW841" s="222" t="n"/>
      <c r="AX841" s="222" t="n"/>
      <c r="AY841" s="223" t="n"/>
      <c r="AZ841" s="52" t="n"/>
      <c r="BA841" s="137" t="inlineStr">
        <is>
          <t>January, 2021 - Organization change from Team:James Asker - London &amp; National to Team:Mark Mitchell - Direct Touch (North &amp; Scotland)</t>
        </is>
      </c>
      <c r="BB841" s="138" t="inlineStr">
        <is>
          <t xml:space="preserve"> </t>
        </is>
      </c>
      <c r="BC841" s="52" t="n"/>
      <c r="BD841" s="219" t="n">
        <v>88000</v>
      </c>
      <c r="BE841" s="219" t="n">
        <v>22000</v>
      </c>
      <c r="BF841" s="219" t="n"/>
      <c r="BG841" s="120">
        <f>BF841+BE841+BD841</f>
        <v/>
      </c>
      <c r="BH841" s="217">
        <f>IF(LOWER(T841)="ILS",12,1)*BG841/VLOOKUP($T841,CPC_USDConversion_xlTbl[[Currency2]:[Units/1 USD]],2,FALSE)</f>
        <v/>
      </c>
      <c r="BI841" s="224">
        <f>BH841/VLOOKUP($S841,'CP$'!$B$5:$D$74,2,FALSE)</f>
        <v/>
      </c>
      <c r="BJ841" s="140" t="n">
        <v>80000</v>
      </c>
      <c r="BK841" s="140" t="n">
        <v>130000</v>
      </c>
      <c r="BL841" s="141">
        <f>IFERROR(U841/X841,"")</f>
        <v/>
      </c>
      <c r="BM841" s="141">
        <f>IFERROR(V841/X841,"")</f>
        <v/>
      </c>
      <c r="BN841" s="141">
        <f>IFERROR(W841/X841,"")</f>
        <v/>
      </c>
      <c r="BO841" s="141">
        <f>IFERROR(AA841/AD841,"")</f>
        <v/>
      </c>
      <c r="BP841" s="141">
        <f>IFERROR(AB841/AD841,"")</f>
        <v/>
      </c>
      <c r="BQ841" s="141">
        <f>IFERROR(AC841/AD841,"")</f>
        <v/>
      </c>
      <c r="BR841" s="119" t="n"/>
      <c r="BS841" s="119" t="n"/>
      <c r="BT841" s="119" t="n">
        <v>3</v>
      </c>
      <c r="BU841" s="119" t="n">
        <v>0</v>
      </c>
      <c r="BV841" s="119" t="n"/>
      <c r="BW841" s="119" t="n"/>
      <c r="BX841" s="119" t="n"/>
      <c r="BY841" s="119" t="n"/>
      <c r="BZ841" s="119" t="inlineStr">
        <is>
          <t>Employee</t>
        </is>
      </c>
      <c r="CA841" s="142" t="inlineStr">
        <is>
          <t>E41P</t>
        </is>
      </c>
      <c r="CB841" s="131" t="n">
        <v>1</v>
      </c>
      <c r="CC841" s="143">
        <f>IF(P841&gt;1,1,P841)*CB841</f>
        <v/>
      </c>
      <c r="CD841" s="143" t="n"/>
      <c r="CE841" s="222" t="n"/>
      <c r="CF841" s="86" t="n"/>
      <c r="CG841" s="219" t="n">
        <v>107517.0731707317</v>
      </c>
      <c r="CH841" s="217">
        <f>IF(LOWER(T841)="ILS",12,1)*CG841/VLOOKUP($T841,CPC_USDConversion_xlTbl[[Currency2]:[Units/1 USD]],2,FALSE)</f>
        <v/>
      </c>
      <c r="CI841" s="225">
        <f>AF841</f>
        <v/>
      </c>
      <c r="CJ841" s="225">
        <f>IFERROR(CI841-CH841,"")</f>
        <v/>
      </c>
      <c r="CK841" s="140">
        <f>ROUND(AN841*CC841,-2)</f>
        <v/>
      </c>
      <c r="CL841" s="217">
        <f>CK841/VLOOKUP($T841,'USD Converstion'!$C$7:$D$174,2,FALSE)</f>
        <v/>
      </c>
      <c r="CM841" s="145">
        <f>IF(AD841&gt;X841,1,0)</f>
        <v/>
      </c>
      <c r="CN841" s="225">
        <f>IF(CM841&gt;0,AG841,0)</f>
        <v/>
      </c>
      <c r="CO841" s="225">
        <f>IF(CM841=0,0,AF841)</f>
        <v/>
      </c>
      <c r="CP841" s="146" t="n">
        <v>0</v>
      </c>
      <c r="CQ841" s="147" t="n">
        <v>0</v>
      </c>
      <c r="CR841" s="225">
        <f>AM841/VLOOKUP(T841,'USD Converstion'!$C$7:$D$174,2,FALSE)</f>
        <v/>
      </c>
      <c r="CS841" s="226">
        <f>AT841</f>
        <v/>
      </c>
      <c r="CT841" s="222" t="n">
        <v>0</v>
      </c>
      <c r="CU841" s="227" t="n">
        <v>0</v>
      </c>
      <c r="CV841" s="145">
        <f>IF(AX841&gt;0,1,0)</f>
        <v/>
      </c>
      <c r="CW841" s="145">
        <f>IF(AY841&gt;0,1,0)</f>
        <v/>
      </c>
      <c r="CX841" s="52" t="n">
        <v>0</v>
      </c>
      <c r="DM841">
        <f>IF(LOWER(T841)="ILS",12,1)*Y841/VLOOKUP($T841,CPC_USDConversion_xlTbl[[Currency2]:[Units/1 USD]],2,FALSE)</f>
        <v/>
      </c>
    </row>
    <row r="842">
      <c r="B842" s="113" t="n">
        <v>128137</v>
      </c>
      <c r="C842" s="113" t="n">
        <v>78326</v>
      </c>
      <c r="D842" s="113" t="n">
        <v>47456</v>
      </c>
      <c r="E842" s="114" t="inlineStr">
        <is>
          <t>Liam Churchman</t>
        </is>
      </c>
      <c r="F842" s="152" t="inlineStr">
        <is>
          <t>Security Engineer</t>
        </is>
      </c>
      <c r="G842" s="113" t="inlineStr">
        <is>
          <t>Security Engineering, UK &amp; I</t>
        </is>
      </c>
      <c r="H842" s="113" t="inlineStr">
        <is>
          <t>Ian Porteous</t>
        </is>
      </c>
      <c r="I842" s="113" t="inlineStr">
        <is>
          <t>Peter Sandkuijl</t>
        </is>
      </c>
      <c r="J842" s="114" t="inlineStr">
        <is>
          <t>Bruno Darmon</t>
        </is>
      </c>
      <c r="K842" s="114" t="inlineStr">
        <is>
          <t>Bruno Darmon</t>
        </is>
      </c>
      <c r="L842" s="113" t="inlineStr">
        <is>
          <t>EMEA Sales</t>
        </is>
      </c>
      <c r="M842" s="115" t="n">
        <v>1</v>
      </c>
      <c r="N842" s="151">
        <f>LEFT(CA842,3)</f>
        <v/>
      </c>
      <c r="O842" s="216" t="n">
        <v>43578</v>
      </c>
      <c r="P842" s="118">
        <f>($D$5-O842)/365</f>
        <v/>
      </c>
      <c r="Q842" s="119">
        <f>Q842</f>
        <v/>
      </c>
      <c r="R842" s="52" t="n"/>
      <c r="S842" s="120" t="inlineStr">
        <is>
          <t>Great Britain</t>
        </is>
      </c>
      <c r="T842" s="120" t="inlineStr">
        <is>
          <t>GBP</t>
        </is>
      </c>
      <c r="U842" s="120" t="n">
        <v>81500</v>
      </c>
      <c r="V842" s="120" t="n">
        <v>13390.90909090909</v>
      </c>
      <c r="W842" s="120" t="n"/>
      <c r="X842" s="120">
        <f>W842+V842+U842</f>
        <v/>
      </c>
      <c r="Y842" s="121" t="n"/>
      <c r="Z842" s="121" t="n"/>
      <c r="AA842" s="122" t="n">
        <v>997</v>
      </c>
      <c r="AB842" s="122" t="n">
        <v>0.1797185607376496</v>
      </c>
      <c r="AC842" s="122" t="n"/>
      <c r="AD842" s="123">
        <f>AC842+AB842+AA842</f>
        <v/>
      </c>
      <c r="AE842" s="124">
        <f>IFERROR(AD842/X842-1,"")</f>
        <v/>
      </c>
      <c r="AF842" s="217">
        <f>IF(LOWER(T842)="ILS",12,1)*X842/VLOOKUP($T842,CPC_USDConversion_xlTbl[[Currency2]:[Units/1 USD]],2,FALSE)</f>
        <v/>
      </c>
      <c r="AG842" s="217">
        <f>IF(LOWER(T842)="ILS",12,1)*AD842/VLOOKUP($T842,CPC_USDConversion_xlTbl[[Currency2]:[Units/1 USD]],2,FALSE)</f>
        <v/>
      </c>
      <c r="AH842" s="126">
        <f>AF842/VLOOKUP($S842,'CP$'!$B$5:$D$74,2,FALSE)</f>
        <v/>
      </c>
      <c r="AI842" s="126">
        <f>AG842/VLOOKUP($S842,'CP$'!$B$5:$D$74,2,FALSE)</f>
        <v/>
      </c>
      <c r="AJ842" s="52" t="n"/>
      <c r="AK842" s="127" t="inlineStr">
        <is>
          <t>Sales Variable</t>
        </is>
      </c>
      <c r="AL842" s="218" t="n"/>
      <c r="AM842" s="129" t="n"/>
      <c r="AN842" s="121" t="n"/>
      <c r="AO842" s="130" t="n"/>
      <c r="AP842" s="131">
        <f>IFERROR(AO842/AM842,"")</f>
        <v/>
      </c>
      <c r="AQ842" s="219">
        <f>AO842*CC842</f>
        <v/>
      </c>
      <c r="AR842" s="219" t="n"/>
      <c r="AS842" s="220">
        <f>AQ842-AR842</f>
        <v/>
      </c>
      <c r="AT842" s="217">
        <f>AS842/VLOOKUP($T842,'USD Converstion'!$C$7:$D$174,2,FALSE)</f>
        <v/>
      </c>
      <c r="AU842" s="52" t="n"/>
      <c r="AV842" s="221" t="n"/>
      <c r="AW842" s="222" t="n"/>
      <c r="AX842" s="222" t="n"/>
      <c r="AY842" s="223" t="n"/>
      <c r="AZ842" s="52" t="n"/>
      <c r="BA842" s="137" t="n"/>
      <c r="BB842" s="138" t="inlineStr">
        <is>
          <t xml:space="preserve"> </t>
        </is>
      </c>
      <c r="BC842" s="52" t="n"/>
      <c r="BD842" s="219" t="n">
        <v>56000</v>
      </c>
      <c r="BE842" s="219" t="n">
        <v>14000</v>
      </c>
      <c r="BF842" s="219" t="n"/>
      <c r="BG842" s="120">
        <f>BF842+BE842+BD842</f>
        <v/>
      </c>
      <c r="BH842" s="217">
        <f>IF(LOWER(T842)="ILS",12,1)*BG842/VLOOKUP($T842,CPC_USDConversion_xlTbl[[Currency2]:[Units/1 USD]],2,FALSE)</f>
        <v/>
      </c>
      <c r="BI842" s="224">
        <f>BH842/VLOOKUP($S842,'CP$'!$B$5:$D$74,2,FALSE)</f>
        <v/>
      </c>
      <c r="BJ842" s="140" t="n">
        <v>60000</v>
      </c>
      <c r="BK842" s="140" t="n">
        <v>95000</v>
      </c>
      <c r="BL842" s="141">
        <f>IFERROR(U842/X842,"")</f>
        <v/>
      </c>
      <c r="BM842" s="141">
        <f>IFERROR(V842/X842,"")</f>
        <v/>
      </c>
      <c r="BN842" s="141">
        <f>IFERROR(W842/X842,"")</f>
        <v/>
      </c>
      <c r="BO842" s="141">
        <f>IFERROR(AA842/AD842,"")</f>
        <v/>
      </c>
      <c r="BP842" s="141">
        <f>IFERROR(AB842/AD842,"")</f>
        <v/>
      </c>
      <c r="BQ842" s="141">
        <f>IFERROR(AC842/AD842,"")</f>
        <v/>
      </c>
      <c r="BR842" s="119" t="n">
        <v>3</v>
      </c>
      <c r="BS842" s="119" t="n">
        <v>3</v>
      </c>
      <c r="BT842" s="119" t="n">
        <v>3</v>
      </c>
      <c r="BU842" s="119" t="n">
        <v>0</v>
      </c>
      <c r="BV842" s="119" t="n"/>
      <c r="BW842" s="119" t="n"/>
      <c r="BX842" s="119" t="n"/>
      <c r="BY842" s="119" t="n"/>
      <c r="BZ842" s="119" t="inlineStr">
        <is>
          <t>Employee</t>
        </is>
      </c>
      <c r="CA842" s="142" t="inlineStr">
        <is>
          <t>E51P</t>
        </is>
      </c>
      <c r="CB842" s="131" t="n">
        <v>1</v>
      </c>
      <c r="CC842" s="143">
        <f>IF(P842&gt;1,1,P842)*CB842</f>
        <v/>
      </c>
      <c r="CD842" s="143" t="n"/>
      <c r="CE842" s="222" t="n"/>
      <c r="CF842" s="86" t="n"/>
      <c r="CG842" s="219" t="n">
        <v>70443.9024390244</v>
      </c>
      <c r="CH842" s="217">
        <f>IF(LOWER(T842)="ILS",12,1)*CG842/VLOOKUP($T842,CPC_USDConversion_xlTbl[[Currency2]:[Units/1 USD]],2,FALSE)</f>
        <v/>
      </c>
      <c r="CI842" s="225">
        <f>AF842</f>
        <v/>
      </c>
      <c r="CJ842" s="225">
        <f>IFERROR(CI842-CH842,"")</f>
        <v/>
      </c>
      <c r="CK842" s="140">
        <f>ROUND(AN842*CC842,-2)</f>
        <v/>
      </c>
      <c r="CL842" s="217">
        <f>CK842/VLOOKUP($T842,'USD Converstion'!$C$7:$D$174,2,FALSE)</f>
        <v/>
      </c>
      <c r="CM842" s="145">
        <f>IF(AD842&gt;X842,1,0)</f>
        <v/>
      </c>
      <c r="CN842" s="225">
        <f>IF(CM842&gt;0,AG842,0)</f>
        <v/>
      </c>
      <c r="CO842" s="225">
        <f>IF(CM842=0,0,AF842)</f>
        <v/>
      </c>
      <c r="CP842" s="146" t="n">
        <v>0</v>
      </c>
      <c r="CQ842" s="147" t="n">
        <v>0</v>
      </c>
      <c r="CR842" s="225">
        <f>AM842/VLOOKUP(T842,'USD Converstion'!$C$7:$D$174,2,FALSE)</f>
        <v/>
      </c>
      <c r="CS842" s="226">
        <f>AT842</f>
        <v/>
      </c>
      <c r="CT842" s="222" t="n">
        <v>0</v>
      </c>
      <c r="CU842" s="227" t="n">
        <v>0</v>
      </c>
      <c r="CV842" s="145">
        <f>IF(AX842&gt;0,1,0)</f>
        <v/>
      </c>
      <c r="CW842" s="145">
        <f>IF(AY842&gt;0,1,0)</f>
        <v/>
      </c>
      <c r="CX842" s="52" t="n">
        <v>0</v>
      </c>
      <c r="DM842">
        <f>IF(LOWER(T842)="ILS",12,1)*Y842/VLOOKUP($T842,CPC_USDConversion_xlTbl[[Currency2]:[Units/1 USD]],2,FALSE)</f>
        <v/>
      </c>
    </row>
    <row r="843">
      <c r="B843" s="113" t="n">
        <v>124353</v>
      </c>
      <c r="C843" s="113" t="n">
        <v>95391</v>
      </c>
      <c r="D843" s="113" t="n">
        <v>77687</v>
      </c>
      <c r="E843" s="114" t="inlineStr">
        <is>
          <t>Lucy Sutton</t>
        </is>
      </c>
      <c r="F843" s="152" t="inlineStr">
        <is>
          <t>Security Engineer</t>
        </is>
      </c>
      <c r="G843" s="113" t="inlineStr">
        <is>
          <t>Security Engineering, UK &amp; I</t>
        </is>
      </c>
      <c r="H843" s="113" t="inlineStr">
        <is>
          <t>Ian Porteous</t>
        </is>
      </c>
      <c r="I843" s="113" t="inlineStr">
        <is>
          <t>Peter Sandkuijl</t>
        </is>
      </c>
      <c r="J843" s="114" t="inlineStr">
        <is>
          <t>Bruno Darmon</t>
        </is>
      </c>
      <c r="K843" s="114" t="inlineStr">
        <is>
          <t>Bruno Darmon</t>
        </is>
      </c>
      <c r="L843" s="113" t="inlineStr">
        <is>
          <t>EMEA Sales</t>
        </is>
      </c>
      <c r="M843" s="115" t="n">
        <v>1</v>
      </c>
      <c r="N843" s="151">
        <f>LEFT(CA843,3)</f>
        <v/>
      </c>
      <c r="O843" s="216" t="n">
        <v>43619</v>
      </c>
      <c r="P843" s="118">
        <f>($D$5-O843)/365</f>
        <v/>
      </c>
      <c r="Q843" s="119">
        <f>Q843</f>
        <v/>
      </c>
      <c r="R843" s="52" t="n"/>
      <c r="S843" s="120" t="inlineStr">
        <is>
          <t>Great Britain</t>
        </is>
      </c>
      <c r="T843" s="120" t="inlineStr">
        <is>
          <t>GBP</t>
        </is>
      </c>
      <c r="U843" s="120" t="n">
        <v>86000</v>
      </c>
      <c r="V843" s="120" t="n">
        <v>14209.09090909091</v>
      </c>
      <c r="W843" s="120" t="n"/>
      <c r="X843" s="120">
        <f>W843+V843+U843</f>
        <v/>
      </c>
      <c r="Y843" s="121" t="n"/>
      <c r="Z843" s="121" t="n"/>
      <c r="AA843" s="122" t="n">
        <v>997</v>
      </c>
      <c r="AB843" s="122" t="n">
        <v>0.6301129828558854</v>
      </c>
      <c r="AC843" s="122" t="n"/>
      <c r="AD843" s="123">
        <f>AC843+AB843+AA843</f>
        <v/>
      </c>
      <c r="AE843" s="124">
        <f>IFERROR(AD843/X843-1,"")</f>
        <v/>
      </c>
      <c r="AF843" s="217">
        <f>IF(LOWER(T843)="ILS",12,1)*X843/VLOOKUP($T843,CPC_USDConversion_xlTbl[[Currency2]:[Units/1 USD]],2,FALSE)</f>
        <v/>
      </c>
      <c r="AG843" s="217">
        <f>IF(LOWER(T843)="ILS",12,1)*AD843/VLOOKUP($T843,CPC_USDConversion_xlTbl[[Currency2]:[Units/1 USD]],2,FALSE)</f>
        <v/>
      </c>
      <c r="AH843" s="126">
        <f>AF843/VLOOKUP($S843,'CP$'!$B$5:$D$74,2,FALSE)</f>
        <v/>
      </c>
      <c r="AI843" s="126">
        <f>AG843/VLOOKUP($S843,'CP$'!$B$5:$D$74,2,FALSE)</f>
        <v/>
      </c>
      <c r="AJ843" s="52" t="n"/>
      <c r="AK843" s="127" t="inlineStr">
        <is>
          <t>Sales Variable</t>
        </is>
      </c>
      <c r="AL843" s="218" t="n"/>
      <c r="AM843" s="129" t="n"/>
      <c r="AN843" s="121" t="n"/>
      <c r="AO843" s="130" t="n"/>
      <c r="AP843" s="131">
        <f>IFERROR(AO843/AM843,"")</f>
        <v/>
      </c>
      <c r="AQ843" s="219">
        <f>AO843*CC843</f>
        <v/>
      </c>
      <c r="AR843" s="219" t="n"/>
      <c r="AS843" s="220">
        <f>AQ843-AR843</f>
        <v/>
      </c>
      <c r="AT843" s="217">
        <f>AS843/VLOOKUP($T843,'USD Converstion'!$C$7:$D$174,2,FALSE)</f>
        <v/>
      </c>
      <c r="AU843" s="52" t="n"/>
      <c r="AV843" s="221" t="n"/>
      <c r="AW843" s="222" t="n"/>
      <c r="AX843" s="222" t="n"/>
      <c r="AY843" s="223" t="n"/>
      <c r="AZ843" s="52" t="n"/>
      <c r="BA843" s="137" t="n"/>
      <c r="BB843" s="138" t="inlineStr">
        <is>
          <t xml:space="preserve"> </t>
        </is>
      </c>
      <c r="BC843" s="52" t="n"/>
      <c r="BD843" s="219" t="n">
        <v>60000</v>
      </c>
      <c r="BE843" s="219" t="n">
        <v>15000</v>
      </c>
      <c r="BF843" s="219" t="n"/>
      <c r="BG843" s="120">
        <f>BF843+BE843+BD843</f>
        <v/>
      </c>
      <c r="BH843" s="217">
        <f>IF(LOWER(T843)="ILS",12,1)*BG843/VLOOKUP($T843,CPC_USDConversion_xlTbl[[Currency2]:[Units/1 USD]],2,FALSE)</f>
        <v/>
      </c>
      <c r="BI843" s="224">
        <f>BH843/VLOOKUP($S843,'CP$'!$B$5:$D$74,2,FALSE)</f>
        <v/>
      </c>
      <c r="BJ843" s="140" t="n">
        <v>60000</v>
      </c>
      <c r="BK843" s="140" t="n">
        <v>95000</v>
      </c>
      <c r="BL843" s="141">
        <f>IFERROR(U843/X843,"")</f>
        <v/>
      </c>
      <c r="BM843" s="141">
        <f>IFERROR(V843/X843,"")</f>
        <v/>
      </c>
      <c r="BN843" s="141">
        <f>IFERROR(W843/X843,"")</f>
        <v/>
      </c>
      <c r="BO843" s="141">
        <f>IFERROR(AA843/AD843,"")</f>
        <v/>
      </c>
      <c r="BP843" s="141">
        <f>IFERROR(AB843/AD843,"")</f>
        <v/>
      </c>
      <c r="BQ843" s="141">
        <f>IFERROR(AC843/AD843,"")</f>
        <v/>
      </c>
      <c r="BR843" s="119" t="n"/>
      <c r="BS843" s="119" t="n">
        <v>3</v>
      </c>
      <c r="BT843" s="119" t="n">
        <v>3</v>
      </c>
      <c r="BU843" s="119" t="n">
        <v>0</v>
      </c>
      <c r="BV843" s="119" t="n"/>
      <c r="BW843" s="119" t="n"/>
      <c r="BX843" s="119" t="n"/>
      <c r="BY843" s="119" t="n"/>
      <c r="BZ843" s="119" t="inlineStr">
        <is>
          <t>Employee</t>
        </is>
      </c>
      <c r="CA843" s="142" t="inlineStr">
        <is>
          <t>E51P</t>
        </is>
      </c>
      <c r="CB843" s="131" t="n">
        <v>1</v>
      </c>
      <c r="CC843" s="143">
        <f>IF(P843&gt;1,1,P843)*CB843</f>
        <v/>
      </c>
      <c r="CD843" s="143" t="n"/>
      <c r="CE843" s="222" t="n"/>
      <c r="CF843" s="86" t="n"/>
      <c r="CG843" s="219" t="n">
        <v>74834.14634146342</v>
      </c>
      <c r="CH843" s="217">
        <f>IF(LOWER(T843)="ILS",12,1)*CG843/VLOOKUP($T843,CPC_USDConversion_xlTbl[[Currency2]:[Units/1 USD]],2,FALSE)</f>
        <v/>
      </c>
      <c r="CI843" s="225">
        <f>AF843</f>
        <v/>
      </c>
      <c r="CJ843" s="225">
        <f>IFERROR(CI843-CH843,"")</f>
        <v/>
      </c>
      <c r="CK843" s="140">
        <f>ROUND(AN843*CC843,-2)</f>
        <v/>
      </c>
      <c r="CL843" s="217">
        <f>CK843/VLOOKUP($T843,'USD Converstion'!$C$7:$D$174,2,FALSE)</f>
        <v/>
      </c>
      <c r="CM843" s="145">
        <f>IF(AD843&gt;X843,1,0)</f>
        <v/>
      </c>
      <c r="CN843" s="225">
        <f>IF(CM843&gt;0,AG843,0)</f>
        <v/>
      </c>
      <c r="CO843" s="225">
        <f>IF(CM843=0,0,AF843)</f>
        <v/>
      </c>
      <c r="CP843" s="146" t="n">
        <v>0</v>
      </c>
      <c r="CQ843" s="147" t="n">
        <v>0</v>
      </c>
      <c r="CR843" s="225">
        <f>AM843/VLOOKUP(T843,'USD Converstion'!$C$7:$D$174,2,FALSE)</f>
        <v/>
      </c>
      <c r="CS843" s="226">
        <f>AT843</f>
        <v/>
      </c>
      <c r="CT843" s="222" t="n">
        <v>0</v>
      </c>
      <c r="CU843" s="227" t="n">
        <v>0</v>
      </c>
      <c r="CV843" s="145">
        <f>IF(AX843&gt;0,1,0)</f>
        <v/>
      </c>
      <c r="CW843" s="145">
        <f>IF(AY843&gt;0,1,0)</f>
        <v/>
      </c>
      <c r="CX843" s="52" t="n">
        <v>0</v>
      </c>
      <c r="DM843">
        <f>IF(LOWER(T843)="ILS",12,1)*Y843/VLOOKUP($T843,CPC_USDConversion_xlTbl[[Currency2]:[Units/1 USD]],2,FALSE)</f>
        <v/>
      </c>
    </row>
    <row r="844">
      <c r="B844" s="113" t="n">
        <v>121218</v>
      </c>
      <c r="C844" s="113" t="n">
        <v>40906</v>
      </c>
      <c r="D844" s="113" t="n">
        <v>57952</v>
      </c>
      <c r="E844" s="114" t="inlineStr">
        <is>
          <t>Luigi Zeccardo</t>
        </is>
      </c>
      <c r="F844" s="152" t="inlineStr">
        <is>
          <t>Security Engineer</t>
        </is>
      </c>
      <c r="G844" s="113" t="inlineStr">
        <is>
          <t>Security Engineering, SER</t>
        </is>
      </c>
      <c r="H844" s="113" t="inlineStr">
        <is>
          <t>David Gubiani</t>
        </is>
      </c>
      <c r="I844" s="113" t="inlineStr">
        <is>
          <t>Peter Sandkuijl</t>
        </is>
      </c>
      <c r="J844" s="114" t="inlineStr">
        <is>
          <t>Bruno Darmon</t>
        </is>
      </c>
      <c r="K844" s="114" t="inlineStr">
        <is>
          <t>Bruno Darmon</t>
        </is>
      </c>
      <c r="L844" s="113" t="inlineStr">
        <is>
          <t>EMEA Sales</t>
        </is>
      </c>
      <c r="M844" s="115" t="n">
        <v>1</v>
      </c>
      <c r="N844" s="151">
        <f>LEFT(CA844,3)</f>
        <v/>
      </c>
      <c r="O844" s="216" t="n">
        <v>43892</v>
      </c>
      <c r="P844" s="118">
        <f>($D$5-O844)/365</f>
        <v/>
      </c>
      <c r="Q844" s="119">
        <f>Q844</f>
        <v/>
      </c>
      <c r="R844" s="52" t="n"/>
      <c r="S844" s="120" t="inlineStr">
        <is>
          <t>Italy</t>
        </is>
      </c>
      <c r="T844" s="120" t="inlineStr">
        <is>
          <t>EUR</t>
        </is>
      </c>
      <c r="U844" s="120" t="n">
        <v>109500</v>
      </c>
      <c r="V844" s="120" t="n">
        <v>18481.81818181818</v>
      </c>
      <c r="W844" s="120" t="n"/>
      <c r="X844" s="120">
        <f>W844+V844+U844</f>
        <v/>
      </c>
      <c r="Y844" s="121" t="n"/>
      <c r="Z844" s="121" t="n"/>
      <c r="AA844" s="122" t="n"/>
      <c r="AB844" s="122" t="n"/>
      <c r="AC844" s="122" t="n"/>
      <c r="AD844" s="123">
        <f>AC844+AB844+AA844</f>
        <v/>
      </c>
      <c r="AE844" s="124">
        <f>IFERROR(AD844/X844-1,"")</f>
        <v/>
      </c>
      <c r="AF844" s="217">
        <f>IF(LOWER(T844)="ILS",12,1)*X844/VLOOKUP($T844,CPC_USDConversion_xlTbl[[Currency2]:[Units/1 USD]],2,FALSE)</f>
        <v/>
      </c>
      <c r="AG844" s="217">
        <f>IF(LOWER(T844)="ILS",12,1)*AD844/VLOOKUP($T844,CPC_USDConversion_xlTbl[[Currency2]:[Units/1 USD]],2,FALSE)</f>
        <v/>
      </c>
      <c r="AH844" s="126">
        <f>AF844/VLOOKUP($S844,'CP$'!$B$5:$D$74,2,FALSE)</f>
        <v/>
      </c>
      <c r="AI844" s="126">
        <f>AG844/VLOOKUP($S844,'CP$'!$B$5:$D$74,2,FALSE)</f>
        <v/>
      </c>
      <c r="AJ844" s="52" t="n"/>
      <c r="AK844" s="127" t="inlineStr">
        <is>
          <t>Sales Variable</t>
        </is>
      </c>
      <c r="AL844" s="218" t="n"/>
      <c r="AM844" s="129" t="n"/>
      <c r="AN844" s="121" t="n"/>
      <c r="AO844" s="130" t="n"/>
      <c r="AP844" s="131">
        <f>IFERROR(AO844/AM844,"")</f>
        <v/>
      </c>
      <c r="AQ844" s="219">
        <f>AO844*CC844</f>
        <v/>
      </c>
      <c r="AR844" s="219" t="n"/>
      <c r="AS844" s="220">
        <f>AQ844-AR844</f>
        <v/>
      </c>
      <c r="AT844" s="217">
        <f>AS844/VLOOKUP($T844,'USD Converstion'!$C$7:$D$174,2,FALSE)</f>
        <v/>
      </c>
      <c r="AU844" s="52" t="n"/>
      <c r="AV844" s="221" t="n"/>
      <c r="AW844" s="222" t="n"/>
      <c r="AX844" s="222" t="n"/>
      <c r="AY844" s="223" t="n"/>
      <c r="AZ844" s="52" t="n"/>
      <c r="BA844" s="137" t="n"/>
      <c r="BB844" s="138" t="inlineStr">
        <is>
          <t xml:space="preserve"> </t>
        </is>
      </c>
      <c r="BC844" s="52" t="n"/>
      <c r="BD844" s="219" t="n"/>
      <c r="BE844" s="219" t="n"/>
      <c r="BF844" s="219" t="n"/>
      <c r="BG844" s="120">
        <f>BF844+BE844+BD844</f>
        <v/>
      </c>
      <c r="BH844" s="217">
        <f>IF(LOWER(T844)="ILS",12,1)*BG844/VLOOKUP($T844,CPC_USDConversion_xlTbl[[Currency2]:[Units/1 USD]],2,FALSE)</f>
        <v/>
      </c>
      <c r="BI844" s="224">
        <f>BH844/VLOOKUP($S844,'CP$'!$B$5:$D$74,2,FALSE)</f>
        <v/>
      </c>
      <c r="BJ844" s="140" t="n">
        <v>85000</v>
      </c>
      <c r="BK844" s="140" t="n">
        <v>130000</v>
      </c>
      <c r="BL844" s="141">
        <f>IFERROR(U844/X844,"")</f>
        <v/>
      </c>
      <c r="BM844" s="141">
        <f>IFERROR(V844/X844,"")</f>
        <v/>
      </c>
      <c r="BN844" s="141">
        <f>IFERROR(W844/X844,"")</f>
        <v/>
      </c>
      <c r="BO844" s="141">
        <f>IFERROR(AA844/AD844,"")</f>
        <v/>
      </c>
      <c r="BP844" s="141">
        <f>IFERROR(AB844/AD844,"")</f>
        <v/>
      </c>
      <c r="BQ844" s="141">
        <f>IFERROR(AC844/AD844,"")</f>
        <v/>
      </c>
      <c r="BR844" s="119" t="n"/>
      <c r="BS844" s="119" t="n"/>
      <c r="BT844" s="119" t="n">
        <v>3</v>
      </c>
      <c r="BU844" s="119" t="n">
        <v>0</v>
      </c>
      <c r="BV844" s="119" t="n"/>
      <c r="BW844" s="119" t="n"/>
      <c r="BX844" s="119" t="n"/>
      <c r="BY844" s="119" t="n"/>
      <c r="BZ844" s="119" t="inlineStr">
        <is>
          <t>Employee</t>
        </is>
      </c>
      <c r="CA844" s="142" t="inlineStr">
        <is>
          <t>E41P</t>
        </is>
      </c>
      <c r="CB844" s="131" t="n">
        <v>1</v>
      </c>
      <c r="CC844" s="143">
        <f>IF(P844&gt;1,1,P844)*CB844</f>
        <v/>
      </c>
      <c r="CD844" s="143" t="n"/>
      <c r="CE844" s="222" t="n"/>
      <c r="CF844" s="86" t="n"/>
      <c r="CG844" s="219" t="n">
        <v>97760.9756097561</v>
      </c>
      <c r="CH844" s="217">
        <f>IF(LOWER(T844)="ILS",12,1)*CG844/VLOOKUP($T844,CPC_USDConversion_xlTbl[[Currency2]:[Units/1 USD]],2,FALSE)</f>
        <v/>
      </c>
      <c r="CI844" s="225">
        <f>AF844</f>
        <v/>
      </c>
      <c r="CJ844" s="225">
        <f>IFERROR(CI844-CH844,"")</f>
        <v/>
      </c>
      <c r="CK844" s="140">
        <f>ROUND(AN844*CC844,-2)</f>
        <v/>
      </c>
      <c r="CL844" s="217">
        <f>CK844/VLOOKUP($T844,'USD Converstion'!$C$7:$D$174,2,FALSE)</f>
        <v/>
      </c>
      <c r="CM844" s="145">
        <f>IF(AD844&gt;X844,1,0)</f>
        <v/>
      </c>
      <c r="CN844" s="225">
        <f>IF(CM844&gt;0,AG844,0)</f>
        <v/>
      </c>
      <c r="CO844" s="225">
        <f>IF(CM844=0,0,AF844)</f>
        <v/>
      </c>
      <c r="CP844" s="146" t="n">
        <v>0</v>
      </c>
      <c r="CQ844" s="147" t="n">
        <v>0</v>
      </c>
      <c r="CR844" s="225">
        <f>AM844/VLOOKUP(T844,'USD Converstion'!$C$7:$D$174,2,FALSE)</f>
        <v/>
      </c>
      <c r="CS844" s="226">
        <f>AT844</f>
        <v/>
      </c>
      <c r="CT844" s="222" t="n">
        <v>0</v>
      </c>
      <c r="CU844" s="227" t="n">
        <v>0</v>
      </c>
      <c r="CV844" s="145">
        <f>IF(AX844&gt;0,1,0)</f>
        <v/>
      </c>
      <c r="CW844" s="145">
        <f>IF(AY844&gt;0,1,0)</f>
        <v/>
      </c>
      <c r="CX844" s="52" t="n">
        <v>0</v>
      </c>
      <c r="DM844">
        <f>IF(LOWER(T844)="ILS",12,1)*Y844/VLOOKUP($T844,CPC_USDConversion_xlTbl[[Currency2]:[Units/1 USD]],2,FALSE)</f>
        <v/>
      </c>
    </row>
    <row r="845">
      <c r="B845" s="113" t="n">
        <v>138248</v>
      </c>
      <c r="C845" s="113" t="n">
        <v>75285</v>
      </c>
      <c r="D845" s="113" t="n">
        <v>26908</v>
      </c>
      <c r="E845" s="114" t="inlineStr">
        <is>
          <t>Marck TO</t>
        </is>
      </c>
      <c r="F845" s="152" t="inlineStr">
        <is>
          <t xml:space="preserve">Security Engineer  </t>
        </is>
      </c>
      <c r="G845" s="113" t="inlineStr">
        <is>
          <t>Security Engineering, SER</t>
        </is>
      </c>
      <c r="H845" s="113" t="inlineStr">
        <is>
          <t>David Gubiani</t>
        </is>
      </c>
      <c r="I845" s="113" t="inlineStr">
        <is>
          <t>Peter Sandkuijl</t>
        </is>
      </c>
      <c r="J845" s="114" t="inlineStr">
        <is>
          <t>Bruno Darmon</t>
        </is>
      </c>
      <c r="K845" s="114" t="inlineStr">
        <is>
          <t>Bruno Darmon</t>
        </is>
      </c>
      <c r="L845" s="113" t="inlineStr">
        <is>
          <t>EMEA Sales</t>
        </is>
      </c>
      <c r="M845" s="115" t="n">
        <v>1</v>
      </c>
      <c r="N845" s="151">
        <f>LEFT(CA845,3)</f>
        <v/>
      </c>
      <c r="O845" s="216" t="n">
        <v>43334</v>
      </c>
      <c r="P845" s="118">
        <f>($D$5-O845)/365</f>
        <v/>
      </c>
      <c r="Q845" s="119">
        <f>Q845</f>
        <v/>
      </c>
      <c r="R845" s="52" t="n"/>
      <c r="S845" s="120" t="inlineStr">
        <is>
          <t>France</t>
        </is>
      </c>
      <c r="T845" s="120" t="inlineStr">
        <is>
          <t>EUR</t>
        </is>
      </c>
      <c r="U845" s="120" t="n">
        <v>97500</v>
      </c>
      <c r="V845" s="120" t="n">
        <v>16300</v>
      </c>
      <c r="W845" s="120" t="n"/>
      <c r="X845" s="120">
        <f>W845+V845+U845</f>
        <v/>
      </c>
      <c r="Y845" s="121" t="n"/>
      <c r="Z845" s="121" t="n"/>
      <c r="AA845" s="122" t="n"/>
      <c r="AB845" s="122" t="n"/>
      <c r="AC845" s="122" t="n"/>
      <c r="AD845" s="123">
        <f>AC845+AB845+AA845</f>
        <v/>
      </c>
      <c r="AE845" s="124">
        <f>IFERROR(AD845/X845-1,"")</f>
        <v/>
      </c>
      <c r="AF845" s="217">
        <f>IF(LOWER(T845)="ILS",12,1)*X845/VLOOKUP($T845,CPC_USDConversion_xlTbl[[Currency2]:[Units/1 USD]],2,FALSE)</f>
        <v/>
      </c>
      <c r="AG845" s="217">
        <f>IF(LOWER(T845)="ILS",12,1)*AD845/VLOOKUP($T845,CPC_USDConversion_xlTbl[[Currency2]:[Units/1 USD]],2,FALSE)</f>
        <v/>
      </c>
      <c r="AH845" s="126">
        <f>AF845/VLOOKUP($S845,'CP$'!$B$5:$D$74,2,FALSE)</f>
        <v/>
      </c>
      <c r="AI845" s="126">
        <f>AG845/VLOOKUP($S845,'CP$'!$B$5:$D$74,2,FALSE)</f>
        <v/>
      </c>
      <c r="AJ845" s="52" t="n"/>
      <c r="AK845" s="127" t="inlineStr">
        <is>
          <t>Sales Variable</t>
        </is>
      </c>
      <c r="AL845" s="218" t="n"/>
      <c r="AM845" s="129" t="n"/>
      <c r="AN845" s="121" t="n"/>
      <c r="AO845" s="130" t="n"/>
      <c r="AP845" s="131">
        <f>IFERROR(AO845/AM845,"")</f>
        <v/>
      </c>
      <c r="AQ845" s="219">
        <f>AO845*CC845</f>
        <v/>
      </c>
      <c r="AR845" s="219" t="n"/>
      <c r="AS845" s="220">
        <f>AQ845-AR845</f>
        <v/>
      </c>
      <c r="AT845" s="217">
        <f>AS845/VLOOKUP($T845,'USD Converstion'!$C$7:$D$174,2,FALSE)</f>
        <v/>
      </c>
      <c r="AU845" s="52" t="n"/>
      <c r="AV845" s="221" t="n">
        <v>43957</v>
      </c>
      <c r="AW845" s="222" t="n">
        <v>14665.76699029126</v>
      </c>
      <c r="AX845" s="222" t="n"/>
      <c r="AY845" s="223" t="n"/>
      <c r="AZ845" s="52" t="n"/>
      <c r="BA845" s="137" t="n"/>
      <c r="BB845" s="138" t="inlineStr">
        <is>
          <t xml:space="preserve"> </t>
        </is>
      </c>
      <c r="BC845" s="52" t="n"/>
      <c r="BD845" s="219" t="n">
        <v>70400</v>
      </c>
      <c r="BE845" s="219" t="n">
        <v>17600</v>
      </c>
      <c r="BF845" s="219" t="n"/>
      <c r="BG845" s="120">
        <f>BF845+BE845+BD845</f>
        <v/>
      </c>
      <c r="BH845" s="217">
        <f>IF(LOWER(T845)="ILS",12,1)*BG845/VLOOKUP($T845,CPC_USDConversion_xlTbl[[Currency2]:[Units/1 USD]],2,FALSE)</f>
        <v/>
      </c>
      <c r="BI845" s="224">
        <f>BH845/VLOOKUP($S845,'CP$'!$B$5:$D$74,2,FALSE)</f>
        <v/>
      </c>
      <c r="BJ845" s="140" t="n">
        <v>65000</v>
      </c>
      <c r="BK845" s="140" t="n">
        <v>100000</v>
      </c>
      <c r="BL845" s="141">
        <f>IFERROR(U845/X845,"")</f>
        <v/>
      </c>
      <c r="BM845" s="141">
        <f>IFERROR(V845/X845,"")</f>
        <v/>
      </c>
      <c r="BN845" s="141">
        <f>IFERROR(W845/X845,"")</f>
        <v/>
      </c>
      <c r="BO845" s="141">
        <f>IFERROR(AA845/AD845,"")</f>
        <v/>
      </c>
      <c r="BP845" s="141">
        <f>IFERROR(AB845/AD845,"")</f>
        <v/>
      </c>
      <c r="BQ845" s="141">
        <f>IFERROR(AC845/AD845,"")</f>
        <v/>
      </c>
      <c r="BR845" s="119" t="n">
        <v>3</v>
      </c>
      <c r="BS845" s="119" t="n">
        <v>3</v>
      </c>
      <c r="BT845" s="119" t="n">
        <v>3</v>
      </c>
      <c r="BU845" s="119" t="n">
        <v>0</v>
      </c>
      <c r="BV845" s="119" t="n"/>
      <c r="BW845" s="119" t="n"/>
      <c r="BX845" s="119" t="n"/>
      <c r="BY845" s="119" t="n"/>
      <c r="BZ845" s="119" t="inlineStr">
        <is>
          <t>Employee</t>
        </is>
      </c>
      <c r="CA845" s="142" t="inlineStr">
        <is>
          <t>E51P</t>
        </is>
      </c>
      <c r="CB845" s="131" t="n">
        <v>1</v>
      </c>
      <c r="CC845" s="143">
        <f>IF(P845&gt;1,1,P845)*CB845</f>
        <v/>
      </c>
      <c r="CD845" s="143" t="n"/>
      <c r="CE845" s="222" t="n">
        <v>16880.52</v>
      </c>
      <c r="CF845" s="86" t="n"/>
      <c r="CG845" s="219" t="n">
        <v>86053.65853658537</v>
      </c>
      <c r="CH845" s="217">
        <f>IF(LOWER(T845)="ILS",12,1)*CG845/VLOOKUP($T845,CPC_USDConversion_xlTbl[[Currency2]:[Units/1 USD]],2,FALSE)</f>
        <v/>
      </c>
      <c r="CI845" s="225">
        <f>AF845</f>
        <v/>
      </c>
      <c r="CJ845" s="225">
        <f>IFERROR(CI845-CH845,"")</f>
        <v/>
      </c>
      <c r="CK845" s="140">
        <f>ROUND(AN845*CC845,-2)</f>
        <v/>
      </c>
      <c r="CL845" s="217">
        <f>CK845/VLOOKUP($T845,'USD Converstion'!$C$7:$D$174,2,FALSE)</f>
        <v/>
      </c>
      <c r="CM845" s="145">
        <f>IF(AD845&gt;X845,1,0)</f>
        <v/>
      </c>
      <c r="CN845" s="225">
        <f>IF(CM845&gt;0,AG845,0)</f>
        <v/>
      </c>
      <c r="CO845" s="225">
        <f>IF(CM845=0,0,AF845)</f>
        <v/>
      </c>
      <c r="CP845" s="146" t="n">
        <v>0</v>
      </c>
      <c r="CQ845" s="147" t="n">
        <v>0</v>
      </c>
      <c r="CR845" s="225">
        <f>AM845/VLOOKUP(T845,'USD Converstion'!$C$7:$D$174,2,FALSE)</f>
        <v/>
      </c>
      <c r="CS845" s="226">
        <f>AT845</f>
        <v/>
      </c>
      <c r="CT845" s="222" t="n">
        <v>0</v>
      </c>
      <c r="CU845" s="227" t="n">
        <v>0</v>
      </c>
      <c r="CV845" s="145">
        <f>IF(AX845&gt;0,1,0)</f>
        <v/>
      </c>
      <c r="CW845" s="145">
        <f>IF(AY845&gt;0,1,0)</f>
        <v/>
      </c>
      <c r="CX845" s="52" t="n">
        <v>0</v>
      </c>
      <c r="DM845">
        <f>IF(LOWER(T845)="ILS",12,1)*Y845/VLOOKUP($T845,CPC_USDConversion_xlTbl[[Currency2]:[Units/1 USD]],2,FALSE)</f>
        <v/>
      </c>
    </row>
    <row r="846">
      <c r="B846" s="113" t="n">
        <v>104978</v>
      </c>
      <c r="C846" s="113" t="n">
        <v>64318</v>
      </c>
      <c r="D846" s="113" t="n">
        <v>53010</v>
      </c>
      <c r="E846" s="114" t="inlineStr">
        <is>
          <t>Marien Spreux</t>
        </is>
      </c>
      <c r="F846" s="152" t="inlineStr">
        <is>
          <t xml:space="preserve">Security Engineer </t>
        </is>
      </c>
      <c r="G846" s="113" t="inlineStr">
        <is>
          <t>Security Engineering, SER</t>
        </is>
      </c>
      <c r="H846" s="113" t="inlineStr">
        <is>
          <t>David Gubiani</t>
        </is>
      </c>
      <c r="I846" s="113" t="inlineStr">
        <is>
          <t>Peter Sandkuijl</t>
        </is>
      </c>
      <c r="J846" s="114" t="inlineStr">
        <is>
          <t>Bruno Darmon</t>
        </is>
      </c>
      <c r="K846" s="114" t="inlineStr">
        <is>
          <t>Bruno Darmon</t>
        </is>
      </c>
      <c r="L846" s="113" t="inlineStr">
        <is>
          <t>EMEA Sales</t>
        </is>
      </c>
      <c r="M846" s="115" t="n">
        <v>1</v>
      </c>
      <c r="N846" s="151">
        <f>LEFT(CA846,3)</f>
        <v/>
      </c>
      <c r="O846" s="216" t="n">
        <v>43822</v>
      </c>
      <c r="P846" s="118">
        <f>($D$5-O846)/365</f>
        <v/>
      </c>
      <c r="Q846" s="119">
        <f>Q846</f>
        <v/>
      </c>
      <c r="R846" s="52" t="n"/>
      <c r="S846" s="120" t="inlineStr">
        <is>
          <t>France</t>
        </is>
      </c>
      <c r="T846" s="120" t="inlineStr">
        <is>
          <t>EUR</t>
        </is>
      </c>
      <c r="U846" s="120" t="n">
        <v>94500</v>
      </c>
      <c r="V846" s="120" t="n">
        <v>15754.54545454545</v>
      </c>
      <c r="W846" s="120" t="n"/>
      <c r="X846" s="120">
        <f>W846+V846+U846</f>
        <v/>
      </c>
      <c r="Y846" s="121" t="n"/>
      <c r="Z846" s="121" t="n"/>
      <c r="AA846" s="122" t="n"/>
      <c r="AB846" s="122" t="n"/>
      <c r="AC846" s="122" t="n"/>
      <c r="AD846" s="123">
        <f>AC846+AB846+AA846</f>
        <v/>
      </c>
      <c r="AE846" s="124">
        <f>IFERROR(AD846/X846-1,"")</f>
        <v/>
      </c>
      <c r="AF846" s="217">
        <f>IF(LOWER(T846)="ILS",12,1)*X846/VLOOKUP($T846,CPC_USDConversion_xlTbl[[Currency2]:[Units/1 USD]],2,FALSE)</f>
        <v/>
      </c>
      <c r="AG846" s="217">
        <f>IF(LOWER(T846)="ILS",12,1)*AD846/VLOOKUP($T846,CPC_USDConversion_xlTbl[[Currency2]:[Units/1 USD]],2,FALSE)</f>
        <v/>
      </c>
      <c r="AH846" s="126">
        <f>AF846/VLOOKUP($S846,'CP$'!$B$5:$D$74,2,FALSE)</f>
        <v/>
      </c>
      <c r="AI846" s="126">
        <f>AG846/VLOOKUP($S846,'CP$'!$B$5:$D$74,2,FALSE)</f>
        <v/>
      </c>
      <c r="AJ846" s="52" t="n"/>
      <c r="AK846" s="127" t="inlineStr">
        <is>
          <t>Sales Variable</t>
        </is>
      </c>
      <c r="AL846" s="218" t="n"/>
      <c r="AM846" s="129" t="n"/>
      <c r="AN846" s="121" t="n"/>
      <c r="AO846" s="130" t="n"/>
      <c r="AP846" s="131">
        <f>IFERROR(AO846/AM846,"")</f>
        <v/>
      </c>
      <c r="AQ846" s="219">
        <f>AO846*CC846</f>
        <v/>
      </c>
      <c r="AR846" s="219" t="n"/>
      <c r="AS846" s="220">
        <f>AQ846-AR846</f>
        <v/>
      </c>
      <c r="AT846" s="217">
        <f>AS846/VLOOKUP($T846,'USD Converstion'!$C$7:$D$174,2,FALSE)</f>
        <v/>
      </c>
      <c r="AU846" s="52" t="n"/>
      <c r="AV846" s="221" t="n"/>
      <c r="AW846" s="222" t="n"/>
      <c r="AX846" s="222" t="n"/>
      <c r="AY846" s="223" t="n"/>
      <c r="AZ846" s="52" t="n"/>
      <c r="BA846" s="137" t="inlineStr">
        <is>
          <t>April, 2020 - Organization change from Team:Xavier Duros - System Engineering, Major Accounts, France to Team:Adrien Merveille - System Engineering, Enterprise, France</t>
        </is>
      </c>
      <c r="BB846" s="138" t="inlineStr">
        <is>
          <t xml:space="preserve"> </t>
        </is>
      </c>
      <c r="BC846" s="52" t="n"/>
      <c r="BD846" s="219" t="n">
        <v>68000</v>
      </c>
      <c r="BE846" s="219" t="n">
        <v>17000</v>
      </c>
      <c r="BF846" s="219" t="n"/>
      <c r="BG846" s="120">
        <f>BF846+BE846+BD846</f>
        <v/>
      </c>
      <c r="BH846" s="217">
        <f>IF(LOWER(T846)="ILS",12,1)*BG846/VLOOKUP($T846,CPC_USDConversion_xlTbl[[Currency2]:[Units/1 USD]],2,FALSE)</f>
        <v/>
      </c>
      <c r="BI846" s="224">
        <f>BH846/VLOOKUP($S846,'CP$'!$B$5:$D$74,2,FALSE)</f>
        <v/>
      </c>
      <c r="BJ846" s="140" t="n">
        <v>65000</v>
      </c>
      <c r="BK846" s="140" t="n">
        <v>100000</v>
      </c>
      <c r="BL846" s="141">
        <f>IFERROR(U846/X846,"")</f>
        <v/>
      </c>
      <c r="BM846" s="141">
        <f>IFERROR(V846/X846,"")</f>
        <v/>
      </c>
      <c r="BN846" s="141">
        <f>IFERROR(W846/X846,"")</f>
        <v/>
      </c>
      <c r="BO846" s="141">
        <f>IFERROR(AA846/AD846,"")</f>
        <v/>
      </c>
      <c r="BP846" s="141">
        <f>IFERROR(AB846/AD846,"")</f>
        <v/>
      </c>
      <c r="BQ846" s="141">
        <f>IFERROR(AC846/AD846,"")</f>
        <v/>
      </c>
      <c r="BR846" s="119" t="n"/>
      <c r="BS846" s="119" t="n"/>
      <c r="BT846" s="119" t="n">
        <v>3</v>
      </c>
      <c r="BU846" s="119" t="n">
        <v>0</v>
      </c>
      <c r="BV846" s="119" t="n"/>
      <c r="BW846" s="119" t="n"/>
      <c r="BX846" s="119" t="n"/>
      <c r="BY846" s="119" t="n"/>
      <c r="BZ846" s="119" t="inlineStr">
        <is>
          <t>Employee</t>
        </is>
      </c>
      <c r="CA846" s="142" t="inlineStr">
        <is>
          <t>E51P</t>
        </is>
      </c>
      <c r="CB846" s="131" t="n">
        <v>1</v>
      </c>
      <c r="CC846" s="143">
        <f>IF(P846&gt;1,1,P846)*CB846</f>
        <v/>
      </c>
      <c r="CD846" s="143" t="n"/>
      <c r="CE846" s="222" t="n"/>
      <c r="CF846" s="86" t="n"/>
      <c r="CG846" s="219" t="n">
        <v>83126.82926829268</v>
      </c>
      <c r="CH846" s="217">
        <f>IF(LOWER(T846)="ILS",12,1)*CG846/VLOOKUP($T846,CPC_USDConversion_xlTbl[[Currency2]:[Units/1 USD]],2,FALSE)</f>
        <v/>
      </c>
      <c r="CI846" s="225">
        <f>AF846</f>
        <v/>
      </c>
      <c r="CJ846" s="225">
        <f>IFERROR(CI846-CH846,"")</f>
        <v/>
      </c>
      <c r="CK846" s="140">
        <f>ROUND(AN846*CC846,-2)</f>
        <v/>
      </c>
      <c r="CL846" s="217">
        <f>CK846/VLOOKUP($T846,'USD Converstion'!$C$7:$D$174,2,FALSE)</f>
        <v/>
      </c>
      <c r="CM846" s="145">
        <f>IF(AD846&gt;X846,1,0)</f>
        <v/>
      </c>
      <c r="CN846" s="225">
        <f>IF(CM846&gt;0,AG846,0)</f>
        <v/>
      </c>
      <c r="CO846" s="225">
        <f>IF(CM846=0,0,AF846)</f>
        <v/>
      </c>
      <c r="CP846" s="146" t="n">
        <v>0</v>
      </c>
      <c r="CQ846" s="147" t="n">
        <v>0</v>
      </c>
      <c r="CR846" s="225">
        <f>AM846/VLOOKUP(T846,'USD Converstion'!$C$7:$D$174,2,FALSE)</f>
        <v/>
      </c>
      <c r="CS846" s="226">
        <f>AT846</f>
        <v/>
      </c>
      <c r="CT846" s="222" t="n">
        <v>0</v>
      </c>
      <c r="CU846" s="227" t="n">
        <v>0</v>
      </c>
      <c r="CV846" s="145">
        <f>IF(AX846&gt;0,1,0)</f>
        <v/>
      </c>
      <c r="CW846" s="145">
        <f>IF(AY846&gt;0,1,0)</f>
        <v/>
      </c>
      <c r="CX846" s="52" t="n">
        <v>0</v>
      </c>
      <c r="DM846">
        <f>IF(LOWER(T846)="ILS",12,1)*Y846/VLOOKUP($T846,CPC_USDConversion_xlTbl[[Currency2]:[Units/1 USD]],2,FALSE)</f>
        <v/>
      </c>
    </row>
    <row r="847">
      <c r="B847" s="113" t="n">
        <v>107847</v>
      </c>
      <c r="C847" s="113" t="n">
        <v>59279</v>
      </c>
      <c r="D847" s="113" t="n">
        <v>34134</v>
      </c>
      <c r="E847" s="114" t="inlineStr">
        <is>
          <t>Markus Blum</t>
        </is>
      </c>
      <c r="F847" s="152" t="inlineStr">
        <is>
          <t>Security Engineer</t>
        </is>
      </c>
      <c r="G847" s="113" t="inlineStr">
        <is>
          <t>Security Engineering, CER</t>
        </is>
      </c>
      <c r="H847" s="113" t="inlineStr">
        <is>
          <t>Christine Schoenig</t>
        </is>
      </c>
      <c r="I847" s="113" t="inlineStr">
        <is>
          <t>Peter Sandkuijl</t>
        </is>
      </c>
      <c r="J847" s="114" t="inlineStr">
        <is>
          <t>Bruno Darmon</t>
        </is>
      </c>
      <c r="K847" s="114" t="inlineStr">
        <is>
          <t>Bruno Darmon</t>
        </is>
      </c>
      <c r="L847" s="113" t="inlineStr">
        <is>
          <t>EMEA Sales</t>
        </is>
      </c>
      <c r="M847" s="115" t="n">
        <v>1</v>
      </c>
      <c r="N847" s="151">
        <f>LEFT(CA847,3)</f>
        <v/>
      </c>
      <c r="O847" s="216" t="n">
        <v>43525</v>
      </c>
      <c r="P847" s="118">
        <f>($D$5-O847)/365</f>
        <v/>
      </c>
      <c r="Q847" s="119">
        <f>Q847</f>
        <v/>
      </c>
      <c r="R847" s="52" t="n"/>
      <c r="S847" s="120" t="inlineStr">
        <is>
          <t>Germany</t>
        </is>
      </c>
      <c r="T847" s="120" t="inlineStr">
        <is>
          <t>EUR</t>
        </is>
      </c>
      <c r="U847" s="120" t="n">
        <v>84500</v>
      </c>
      <c r="V847" s="120" t="n">
        <v>13936.36363636364</v>
      </c>
      <c r="W847" s="120" t="n"/>
      <c r="X847" s="120">
        <f>W847+V847+U847</f>
        <v/>
      </c>
      <c r="Y847" s="121" t="n"/>
      <c r="Z847" s="121" t="n"/>
      <c r="AA847" s="122" t="n"/>
      <c r="AB847" s="122" t="n"/>
      <c r="AC847" s="122" t="n"/>
      <c r="AD847" s="123">
        <f>AC847+AB847+AA847</f>
        <v/>
      </c>
      <c r="AE847" s="124">
        <f>IFERROR(AD847/X847-1,"")</f>
        <v/>
      </c>
      <c r="AF847" s="217">
        <f>IF(LOWER(T847)="ILS",12,1)*X847/VLOOKUP($T847,CPC_USDConversion_xlTbl[[Currency2]:[Units/1 USD]],2,FALSE)</f>
        <v/>
      </c>
      <c r="AG847" s="217">
        <f>IF(LOWER(T847)="ILS",12,1)*AD847/VLOOKUP($T847,CPC_USDConversion_xlTbl[[Currency2]:[Units/1 USD]],2,FALSE)</f>
        <v/>
      </c>
      <c r="AH847" s="126">
        <f>AF847/VLOOKUP($S847,'CP$'!$B$5:$D$74,2,FALSE)</f>
        <v/>
      </c>
      <c r="AI847" s="126">
        <f>AG847/VLOOKUP($S847,'CP$'!$B$5:$D$74,2,FALSE)</f>
        <v/>
      </c>
      <c r="AJ847" s="52" t="n"/>
      <c r="AK847" s="127" t="inlineStr">
        <is>
          <t>Sales Variable</t>
        </is>
      </c>
      <c r="AL847" s="218" t="n"/>
      <c r="AM847" s="129" t="n"/>
      <c r="AN847" s="121" t="n"/>
      <c r="AO847" s="130" t="n"/>
      <c r="AP847" s="131">
        <f>IFERROR(AO847/AM847,"")</f>
        <v/>
      </c>
      <c r="AQ847" s="219">
        <f>AO847*CC847</f>
        <v/>
      </c>
      <c r="AR847" s="219" t="n"/>
      <c r="AS847" s="220">
        <f>AQ847-AR847</f>
        <v/>
      </c>
      <c r="AT847" s="217">
        <f>AS847/VLOOKUP($T847,'USD Converstion'!$C$7:$D$174,2,FALSE)</f>
        <v/>
      </c>
      <c r="AU847" s="52" t="n"/>
      <c r="AV847" s="221" t="n"/>
      <c r="AW847" s="222" t="n"/>
      <c r="AX847" s="222" t="n"/>
      <c r="AY847" s="223" t="n"/>
      <c r="AZ847" s="52" t="n"/>
      <c r="BA847" s="137" t="inlineStr">
        <is>
          <t>January, 2021 – Re-org JS Change from E61P to E51P</t>
        </is>
      </c>
      <c r="BB847" s="138" t="inlineStr">
        <is>
          <t xml:space="preserve"> </t>
        </is>
      </c>
      <c r="BC847" s="52" t="n"/>
      <c r="BD847" s="219" t="n">
        <v>60000</v>
      </c>
      <c r="BE847" s="219" t="n">
        <v>15000</v>
      </c>
      <c r="BF847" s="219" t="n"/>
      <c r="BG847" s="120">
        <f>BF847+BE847+BD847</f>
        <v/>
      </c>
      <c r="BH847" s="217">
        <f>IF(LOWER(T847)="ILS",12,1)*BG847/VLOOKUP($T847,CPC_USDConversion_xlTbl[[Currency2]:[Units/1 USD]],2,FALSE)</f>
        <v/>
      </c>
      <c r="BI847" s="224">
        <f>BH847/VLOOKUP($S847,'CP$'!$B$5:$D$74,2,FALSE)</f>
        <v/>
      </c>
      <c r="BJ847" s="140" t="n">
        <v>70000</v>
      </c>
      <c r="BK847" s="140" t="n">
        <v>115000</v>
      </c>
      <c r="BL847" s="141">
        <f>IFERROR(U847/X847,"")</f>
        <v/>
      </c>
      <c r="BM847" s="141">
        <f>IFERROR(V847/X847,"")</f>
        <v/>
      </c>
      <c r="BN847" s="141">
        <f>IFERROR(W847/X847,"")</f>
        <v/>
      </c>
      <c r="BO847" s="141">
        <f>IFERROR(AA847/AD847,"")</f>
        <v/>
      </c>
      <c r="BP847" s="141">
        <f>IFERROR(AB847/AD847,"")</f>
        <v/>
      </c>
      <c r="BQ847" s="141">
        <f>IFERROR(AC847/AD847,"")</f>
        <v/>
      </c>
      <c r="BR847" s="119" t="n">
        <v>2</v>
      </c>
      <c r="BS847" s="119" t="n">
        <v>3</v>
      </c>
      <c r="BT847" s="119" t="n"/>
      <c r="BU847" s="119" t="n">
        <v>0</v>
      </c>
      <c r="BV847" s="119" t="n"/>
      <c r="BW847" s="119" t="n"/>
      <c r="BX847" s="119" t="n"/>
      <c r="BY847" s="119" t="n"/>
      <c r="BZ847" s="119" t="inlineStr">
        <is>
          <t>Employee</t>
        </is>
      </c>
      <c r="CA847" s="142" t="inlineStr">
        <is>
          <t>E51P</t>
        </is>
      </c>
      <c r="CB847" s="131" t="n">
        <v>1</v>
      </c>
      <c r="CC847" s="143">
        <f>IF(P847&gt;1,1,P847)*CB847</f>
        <v/>
      </c>
      <c r="CD847" s="143" t="n"/>
      <c r="CE847" s="222" t="n"/>
      <c r="CF847" s="86" t="n"/>
      <c r="CG847" s="219" t="n">
        <v>73370.73170731709</v>
      </c>
      <c r="CH847" s="217">
        <f>IF(LOWER(T847)="ILS",12,1)*CG847/VLOOKUP($T847,CPC_USDConversion_xlTbl[[Currency2]:[Units/1 USD]],2,FALSE)</f>
        <v/>
      </c>
      <c r="CI847" s="225">
        <f>AF847</f>
        <v/>
      </c>
      <c r="CJ847" s="225">
        <f>IFERROR(CI847-CH847,"")</f>
        <v/>
      </c>
      <c r="CK847" s="140">
        <f>ROUND(AN847*CC847,-2)</f>
        <v/>
      </c>
      <c r="CL847" s="217">
        <f>CK847/VLOOKUP($T847,'USD Converstion'!$C$7:$D$174,2,FALSE)</f>
        <v/>
      </c>
      <c r="CM847" s="145">
        <f>IF(AD847&gt;X847,1,0)</f>
        <v/>
      </c>
      <c r="CN847" s="225">
        <f>IF(CM847&gt;0,AG847,0)</f>
        <v/>
      </c>
      <c r="CO847" s="225">
        <f>IF(CM847=0,0,AF847)</f>
        <v/>
      </c>
      <c r="CP847" s="146" t="n">
        <v>0</v>
      </c>
      <c r="CQ847" s="147" t="n">
        <v>0</v>
      </c>
      <c r="CR847" s="225">
        <f>AM847/VLOOKUP(T847,'USD Converstion'!$C$7:$D$174,2,FALSE)</f>
        <v/>
      </c>
      <c r="CS847" s="226">
        <f>AT847</f>
        <v/>
      </c>
      <c r="CT847" s="222" t="n">
        <v>0</v>
      </c>
      <c r="CU847" s="227" t="n">
        <v>0</v>
      </c>
      <c r="CV847" s="145">
        <f>IF(AX847&gt;0,1,0)</f>
        <v/>
      </c>
      <c r="CW847" s="145">
        <f>IF(AY847&gt;0,1,0)</f>
        <v/>
      </c>
      <c r="CX847" s="52" t="n">
        <v>0</v>
      </c>
      <c r="DM847">
        <f>IF(LOWER(T847)="ILS",12,1)*Y847/VLOOKUP($T847,CPC_USDConversion_xlTbl[[Currency2]:[Units/1 USD]],2,FALSE)</f>
        <v/>
      </c>
    </row>
    <row r="848">
      <c r="B848" s="113" t="n">
        <v>137679</v>
      </c>
      <c r="C848" s="113" t="n">
        <v>96364</v>
      </c>
      <c r="D848" s="113" t="n">
        <v>43219</v>
      </c>
      <c r="E848" s="114" t="inlineStr">
        <is>
          <t>Markus Wagner</t>
        </is>
      </c>
      <c r="F848" s="152" t="inlineStr">
        <is>
          <t>Security Engineer</t>
        </is>
      </c>
      <c r="G848" s="113" t="inlineStr">
        <is>
          <t>Security Engineering, CER</t>
        </is>
      </c>
      <c r="H848" s="113" t="inlineStr">
        <is>
          <t>Christine Schoenig</t>
        </is>
      </c>
      <c r="I848" s="113" t="inlineStr">
        <is>
          <t>Peter Sandkuijl</t>
        </is>
      </c>
      <c r="J848" s="114" t="inlineStr">
        <is>
          <t>Bruno Darmon</t>
        </is>
      </c>
      <c r="K848" s="114" t="inlineStr">
        <is>
          <t>Bruno Darmon</t>
        </is>
      </c>
      <c r="L848" s="113" t="inlineStr">
        <is>
          <t>EMEA Sales</t>
        </is>
      </c>
      <c r="M848" s="115" t="n">
        <v>1</v>
      </c>
      <c r="N848" s="151">
        <f>LEFT(CA848,3)</f>
        <v/>
      </c>
      <c r="O848" s="216" t="n">
        <v>43936</v>
      </c>
      <c r="P848" s="118">
        <f>($D$5-O848)/365</f>
        <v/>
      </c>
      <c r="Q848" s="119">
        <f>Q848</f>
        <v/>
      </c>
      <c r="R848" s="52" t="n"/>
      <c r="S848" s="120" t="inlineStr">
        <is>
          <t>Germany</t>
        </is>
      </c>
      <c r="T848" s="120" t="inlineStr">
        <is>
          <t>EUR</t>
        </is>
      </c>
      <c r="U848" s="120" t="n">
        <v>99500</v>
      </c>
      <c r="V848" s="120" t="n">
        <v>16663.63636363636</v>
      </c>
      <c r="W848" s="120" t="n"/>
      <c r="X848" s="120">
        <f>W848+V848+U848</f>
        <v/>
      </c>
      <c r="Y848" s="121" t="n"/>
      <c r="Z848" s="121" t="n"/>
      <c r="AA848" s="122" t="n"/>
      <c r="AB848" s="122" t="n"/>
      <c r="AC848" s="122" t="n"/>
      <c r="AD848" s="123">
        <f>AC848+AB848+AA848</f>
        <v/>
      </c>
      <c r="AE848" s="124">
        <f>IFERROR(AD848/X848-1,"")</f>
        <v/>
      </c>
      <c r="AF848" s="217">
        <f>IF(LOWER(T848)="ILS",12,1)*X848/VLOOKUP($T848,CPC_USDConversion_xlTbl[[Currency2]:[Units/1 USD]],2,FALSE)</f>
        <v/>
      </c>
      <c r="AG848" s="217">
        <f>IF(LOWER(T848)="ILS",12,1)*AD848/VLOOKUP($T848,CPC_USDConversion_xlTbl[[Currency2]:[Units/1 USD]],2,FALSE)</f>
        <v/>
      </c>
      <c r="AH848" s="126">
        <f>AF848/VLOOKUP($S848,'CP$'!$B$5:$D$74,2,FALSE)</f>
        <v/>
      </c>
      <c r="AI848" s="126">
        <f>AG848/VLOOKUP($S848,'CP$'!$B$5:$D$74,2,FALSE)</f>
        <v/>
      </c>
      <c r="AJ848" s="52" t="n"/>
      <c r="AK848" s="127" t="inlineStr">
        <is>
          <t>Sales Variable</t>
        </is>
      </c>
      <c r="AL848" s="218" t="n"/>
      <c r="AM848" s="129" t="n"/>
      <c r="AN848" s="121" t="n"/>
      <c r="AO848" s="130" t="n"/>
      <c r="AP848" s="131">
        <f>IFERROR(AO848/AM848,"")</f>
        <v/>
      </c>
      <c r="AQ848" s="219">
        <f>AO848*CC848</f>
        <v/>
      </c>
      <c r="AR848" s="219" t="n"/>
      <c r="AS848" s="220">
        <f>AQ848-AR848</f>
        <v/>
      </c>
      <c r="AT848" s="217">
        <f>AS848/VLOOKUP($T848,'USD Converstion'!$C$7:$D$174,2,FALSE)</f>
        <v/>
      </c>
      <c r="AU848" s="52" t="n"/>
      <c r="AV848" s="221" t="n"/>
      <c r="AW848" s="222" t="n"/>
      <c r="AX848" s="222" t="n"/>
      <c r="AY848" s="223" t="n"/>
      <c r="AZ848" s="52" t="n"/>
      <c r="BA848" s="137" t="n"/>
      <c r="BB848" s="138" t="inlineStr">
        <is>
          <t xml:space="preserve"> </t>
        </is>
      </c>
      <c r="BC848" s="52" t="n"/>
      <c r="BD848" s="219" t="n"/>
      <c r="BE848" s="219" t="n"/>
      <c r="BF848" s="219" t="n"/>
      <c r="BG848" s="120">
        <f>BF848+BE848+BD848</f>
        <v/>
      </c>
      <c r="BH848" s="217">
        <f>IF(LOWER(T848)="ILS",12,1)*BG848/VLOOKUP($T848,CPC_USDConversion_xlTbl[[Currency2]:[Units/1 USD]],2,FALSE)</f>
        <v/>
      </c>
      <c r="BI848" s="224">
        <f>BH848/VLOOKUP($S848,'CP$'!$B$5:$D$74,2,FALSE)</f>
        <v/>
      </c>
      <c r="BJ848" s="140" t="n">
        <v>70000</v>
      </c>
      <c r="BK848" s="140" t="n">
        <v>115000</v>
      </c>
      <c r="BL848" s="141">
        <f>IFERROR(U848/X848,"")</f>
        <v/>
      </c>
      <c r="BM848" s="141">
        <f>IFERROR(V848/X848,"")</f>
        <v/>
      </c>
      <c r="BN848" s="141">
        <f>IFERROR(W848/X848,"")</f>
        <v/>
      </c>
      <c r="BO848" s="141">
        <f>IFERROR(AA848/AD848,"")</f>
        <v/>
      </c>
      <c r="BP848" s="141">
        <f>IFERROR(AB848/AD848,"")</f>
        <v/>
      </c>
      <c r="BQ848" s="141">
        <f>IFERROR(AC848/AD848,"")</f>
        <v/>
      </c>
      <c r="BR848" s="119" t="n"/>
      <c r="BS848" s="119" t="n"/>
      <c r="BT848" s="119" t="n"/>
      <c r="BU848" s="119" t="n">
        <v>0</v>
      </c>
      <c r="BV848" s="119" t="n"/>
      <c r="BW848" s="119" t="n"/>
      <c r="BX848" s="119" t="n"/>
      <c r="BY848" s="119" t="n"/>
      <c r="BZ848" s="119" t="inlineStr">
        <is>
          <t>Employee</t>
        </is>
      </c>
      <c r="CA848" s="142" t="inlineStr">
        <is>
          <t>E51P</t>
        </is>
      </c>
      <c r="CB848" s="131" t="n">
        <v>1</v>
      </c>
      <c r="CC848" s="143">
        <f>IF(P848&gt;1,1,P848)*CB848</f>
        <v/>
      </c>
      <c r="CD848" s="143" t="n"/>
      <c r="CE848" s="222" t="n"/>
      <c r="CF848" s="86" t="n"/>
      <c r="CG848" s="219" t="n">
        <v>88004.87804878049</v>
      </c>
      <c r="CH848" s="217">
        <f>IF(LOWER(T848)="ILS",12,1)*CG848/VLOOKUP($T848,CPC_USDConversion_xlTbl[[Currency2]:[Units/1 USD]],2,FALSE)</f>
        <v/>
      </c>
      <c r="CI848" s="225">
        <f>AF848</f>
        <v/>
      </c>
      <c r="CJ848" s="225">
        <f>IFERROR(CI848-CH848,"")</f>
        <v/>
      </c>
      <c r="CK848" s="140">
        <f>ROUND(AN848*CC848,-2)</f>
        <v/>
      </c>
      <c r="CL848" s="217">
        <f>CK848/VLOOKUP($T848,'USD Converstion'!$C$7:$D$174,2,FALSE)</f>
        <v/>
      </c>
      <c r="CM848" s="145">
        <f>IF(AD848&gt;X848,1,0)</f>
        <v/>
      </c>
      <c r="CN848" s="225">
        <f>IF(CM848&gt;0,AG848,0)</f>
        <v/>
      </c>
      <c r="CO848" s="225">
        <f>IF(CM848=0,0,AF848)</f>
        <v/>
      </c>
      <c r="CP848" s="146" t="n">
        <v>0</v>
      </c>
      <c r="CQ848" s="147" t="n">
        <v>0</v>
      </c>
      <c r="CR848" s="225">
        <f>AM848/VLOOKUP(T848,'USD Converstion'!$C$7:$D$174,2,FALSE)</f>
        <v/>
      </c>
      <c r="CS848" s="226">
        <f>AT848</f>
        <v/>
      </c>
      <c r="CT848" s="222" t="n">
        <v>0</v>
      </c>
      <c r="CU848" s="227" t="n">
        <v>0</v>
      </c>
      <c r="CV848" s="145">
        <f>IF(AX848&gt;0,1,0)</f>
        <v/>
      </c>
      <c r="CW848" s="145">
        <f>IF(AY848&gt;0,1,0)</f>
        <v/>
      </c>
      <c r="CX848" s="52" t="n">
        <v>0</v>
      </c>
      <c r="DM848">
        <f>IF(LOWER(T848)="ILS",12,1)*Y848/VLOOKUP($T848,CPC_USDConversion_xlTbl[[Currency2]:[Units/1 USD]],2,FALSE)</f>
        <v/>
      </c>
    </row>
    <row r="849">
      <c r="B849" s="113" t="n">
        <v>10656</v>
      </c>
      <c r="C849" s="113" t="n">
        <v>37886</v>
      </c>
      <c r="D849" s="113" t="n">
        <v>51466</v>
      </c>
      <c r="E849" s="114" t="inlineStr">
        <is>
          <t>Martin Koldovsky</t>
        </is>
      </c>
      <c r="F849" s="152" t="inlineStr">
        <is>
          <t>Beyond the Perimeter Security Expert, Eastern Europe</t>
        </is>
      </c>
      <c r="G849" s="113" t="inlineStr">
        <is>
          <t>Beyond the Perimeter Security Experts EMEA</t>
        </is>
      </c>
      <c r="H849" s="113" t="inlineStr">
        <is>
          <t>Christian Sandberg</t>
        </is>
      </c>
      <c r="I849" s="113" t="inlineStr">
        <is>
          <t>Peter Sandkuijl</t>
        </is>
      </c>
      <c r="J849" s="114" t="inlineStr">
        <is>
          <t>Bruno Darmon</t>
        </is>
      </c>
      <c r="K849" s="114" t="inlineStr">
        <is>
          <t>Bruno Darmon</t>
        </is>
      </c>
      <c r="L849" s="113" t="inlineStr">
        <is>
          <t>EMEA Sales</t>
        </is>
      </c>
      <c r="M849" s="115" t="n">
        <v>1</v>
      </c>
      <c r="N849" s="151">
        <f>LEFT(CA849,3)</f>
        <v/>
      </c>
      <c r="O849" s="216" t="n">
        <v>37438</v>
      </c>
      <c r="P849" s="118">
        <f>($D$5-O849)/365</f>
        <v/>
      </c>
      <c r="Q849" s="119">
        <f>Q849</f>
        <v/>
      </c>
      <c r="R849" s="52" t="n"/>
      <c r="S849" s="120" t="inlineStr">
        <is>
          <t>Czech Republic</t>
        </is>
      </c>
      <c r="T849" s="120" t="inlineStr">
        <is>
          <t>CZK</t>
        </is>
      </c>
      <c r="U849" s="120" t="n">
        <v>2738187.5</v>
      </c>
      <c r="V849" s="120" t="n">
        <v>496472.7272727272</v>
      </c>
      <c r="W849" s="120" t="n"/>
      <c r="X849" s="120">
        <f>W849+V849+U849</f>
        <v/>
      </c>
      <c r="Y849" s="121" t="n"/>
      <c r="Z849" s="121" t="n"/>
      <c r="AA849" s="122" t="n"/>
      <c r="AB849" s="122" t="n"/>
      <c r="AC849" s="122" t="n"/>
      <c r="AD849" s="123">
        <f>AC849+AB849+AA849</f>
        <v/>
      </c>
      <c r="AE849" s="124">
        <f>IFERROR(AD849/X849-1,"")</f>
        <v/>
      </c>
      <c r="AF849" s="217">
        <f>IF(LOWER(T849)="ILS",12,1)*X849/VLOOKUP($T849,CPC_USDConversion_xlTbl[[Currency2]:[Units/1 USD]],2,FALSE)</f>
        <v/>
      </c>
      <c r="AG849" s="217">
        <f>IF(LOWER(T849)="ILS",12,1)*AD849/VLOOKUP($T849,CPC_USDConversion_xlTbl[[Currency2]:[Units/1 USD]],2,FALSE)</f>
        <v/>
      </c>
      <c r="AH849" s="126">
        <f>AF849/VLOOKUP($S849,'CP$'!$B$5:$D$74,2,FALSE)</f>
        <v/>
      </c>
      <c r="AI849" s="126">
        <f>AG849/VLOOKUP($S849,'CP$'!$B$5:$D$74,2,FALSE)</f>
        <v/>
      </c>
      <c r="AJ849" s="52" t="n"/>
      <c r="AK849" s="127" t="inlineStr">
        <is>
          <t>Sales Variable</t>
        </is>
      </c>
      <c r="AL849" s="218" t="n"/>
      <c r="AM849" s="129" t="n"/>
      <c r="AN849" s="121" t="n"/>
      <c r="AO849" s="130" t="n"/>
      <c r="AP849" s="131">
        <f>IFERROR(AO849/AM849,"")</f>
        <v/>
      </c>
      <c r="AQ849" s="219">
        <f>AO849*CC849</f>
        <v/>
      </c>
      <c r="AR849" s="219" t="n"/>
      <c r="AS849" s="220">
        <f>AQ849-AR849</f>
        <v/>
      </c>
      <c r="AT849" s="217">
        <f>AS849/VLOOKUP($T849,'USD Converstion'!$C$7:$D$174,2,FALSE)</f>
        <v/>
      </c>
      <c r="AU849" s="52" t="n"/>
      <c r="AV849" s="221" t="n">
        <v>43957</v>
      </c>
      <c r="AW849" s="222" t="n">
        <v>19589.26213592233</v>
      </c>
      <c r="AX849" s="222" t="n"/>
      <c r="AY849" s="223" t="n"/>
      <c r="AZ849" s="52" t="n"/>
      <c r="BA849" s="137" t="n"/>
      <c r="BB849" s="138" t="inlineStr">
        <is>
          <t xml:space="preserve"> </t>
        </is>
      </c>
      <c r="BC849" s="52" t="n"/>
      <c r="BD849" s="219" t="n">
        <v>2079000</v>
      </c>
      <c r="BE849" s="219" t="n">
        <v>519800</v>
      </c>
      <c r="BF849" s="219" t="n"/>
      <c r="BG849" s="120">
        <f>BF849+BE849+BD849</f>
        <v/>
      </c>
      <c r="BH849" s="217">
        <f>IF(LOWER(T849)="ILS",12,1)*BG849/VLOOKUP($T849,CPC_USDConversion_xlTbl[[Currency2]:[Units/1 USD]],2,FALSE)</f>
        <v/>
      </c>
      <c r="BI849" s="224">
        <f>BH849/VLOOKUP($S849,'CP$'!$B$5:$D$74,2,FALSE)</f>
        <v/>
      </c>
      <c r="BJ849" s="140" t="n">
        <v>1500000</v>
      </c>
      <c r="BK849" s="140" t="n">
        <v>2700000</v>
      </c>
      <c r="BL849" s="141">
        <f>IFERROR(U849/X849,"")</f>
        <v/>
      </c>
      <c r="BM849" s="141">
        <f>IFERROR(V849/X849,"")</f>
        <v/>
      </c>
      <c r="BN849" s="141">
        <f>IFERROR(W849/X849,"")</f>
        <v/>
      </c>
      <c r="BO849" s="141">
        <f>IFERROR(AA849/AD849,"")</f>
        <v/>
      </c>
      <c r="BP849" s="141">
        <f>IFERROR(AB849/AD849,"")</f>
        <v/>
      </c>
      <c r="BQ849" s="141">
        <f>IFERROR(AC849/AD849,"")</f>
        <v/>
      </c>
      <c r="BR849" s="119" t="n">
        <v>4</v>
      </c>
      <c r="BS849" s="119" t="n">
        <v>4</v>
      </c>
      <c r="BT849" s="119" t="n">
        <v>3</v>
      </c>
      <c r="BU849" s="119" t="n">
        <v>0</v>
      </c>
      <c r="BV849" s="119" t="n"/>
      <c r="BW849" s="119" t="n"/>
      <c r="BX849" s="119" t="n"/>
      <c r="BY849" s="119" t="n"/>
      <c r="BZ849" s="119" t="inlineStr">
        <is>
          <t>Employee</t>
        </is>
      </c>
      <c r="CA849" s="142" t="inlineStr">
        <is>
          <t>E41P</t>
        </is>
      </c>
      <c r="CB849" s="131" t="n">
        <v>1</v>
      </c>
      <c r="CC849" s="143">
        <f>IF(P849&gt;1,1,P849)*CB849</f>
        <v/>
      </c>
      <c r="CD849" s="143" t="n"/>
      <c r="CE849" s="222" t="n">
        <v>56268.4</v>
      </c>
      <c r="CF849" s="86" t="n"/>
      <c r="CG849" s="219" t="n">
        <v>2662385.365853659</v>
      </c>
      <c r="CH849" s="217">
        <f>IF(LOWER(T849)="ILS",12,1)*CG849/VLOOKUP($T849,CPC_USDConversion_xlTbl[[Currency2]:[Units/1 USD]],2,FALSE)</f>
        <v/>
      </c>
      <c r="CI849" s="225">
        <f>AF849</f>
        <v/>
      </c>
      <c r="CJ849" s="225">
        <f>IFERROR(CI849-CH849,"")</f>
        <v/>
      </c>
      <c r="CK849" s="140">
        <f>ROUND(AN849*CC849,-2)</f>
        <v/>
      </c>
      <c r="CL849" s="217">
        <f>CK849/VLOOKUP($T849,'USD Converstion'!$C$7:$D$174,2,FALSE)</f>
        <v/>
      </c>
      <c r="CM849" s="145">
        <f>IF(AD849&gt;X849,1,0)</f>
        <v/>
      </c>
      <c r="CN849" s="225">
        <f>IF(CM849&gt;0,AG849,0)</f>
        <v/>
      </c>
      <c r="CO849" s="225">
        <f>IF(CM849=0,0,AF849)</f>
        <v/>
      </c>
      <c r="CP849" s="146" t="n">
        <v>0</v>
      </c>
      <c r="CQ849" s="147" t="n">
        <v>0</v>
      </c>
      <c r="CR849" s="225">
        <f>AM849/VLOOKUP(T849,'USD Converstion'!$C$7:$D$174,2,FALSE)</f>
        <v/>
      </c>
      <c r="CS849" s="226">
        <f>AT849</f>
        <v/>
      </c>
      <c r="CT849" s="222" t="n">
        <v>0</v>
      </c>
      <c r="CU849" s="227" t="n">
        <v>0</v>
      </c>
      <c r="CV849" s="145">
        <f>IF(AX849&gt;0,1,0)</f>
        <v/>
      </c>
      <c r="CW849" s="145">
        <f>IF(AY849&gt;0,1,0)</f>
        <v/>
      </c>
      <c r="CX849" s="52" t="n">
        <v>0</v>
      </c>
      <c r="DM849">
        <f>IF(LOWER(T849)="ILS",12,1)*Y849/VLOOKUP($T849,CPC_USDConversion_xlTbl[[Currency2]:[Units/1 USD]],2,FALSE)</f>
        <v/>
      </c>
    </row>
    <row r="850">
      <c r="B850" s="113" t="n">
        <v>124171</v>
      </c>
      <c r="C850" s="113" t="n">
        <v>98861</v>
      </c>
      <c r="D850" s="113" t="n">
        <v>50370</v>
      </c>
      <c r="E850" s="114" t="inlineStr">
        <is>
          <t>Matthew Manning</t>
        </is>
      </c>
      <c r="F850" s="152" t="inlineStr">
        <is>
          <t>Security Engineer</t>
        </is>
      </c>
      <c r="G850" s="113" t="inlineStr">
        <is>
          <t>Security Engineering, UK &amp; I</t>
        </is>
      </c>
      <c r="H850" s="113" t="inlineStr">
        <is>
          <t>Ian Porteous</t>
        </is>
      </c>
      <c r="I850" s="113" t="inlineStr">
        <is>
          <t>Peter Sandkuijl</t>
        </is>
      </c>
      <c r="J850" s="114" t="inlineStr">
        <is>
          <t>Bruno Darmon</t>
        </is>
      </c>
      <c r="K850" s="114" t="inlineStr">
        <is>
          <t>Bruno Darmon</t>
        </is>
      </c>
      <c r="L850" s="113" t="inlineStr">
        <is>
          <t>EMEA Sales</t>
        </is>
      </c>
      <c r="M850" s="115" t="n">
        <v>1</v>
      </c>
      <c r="N850" s="151">
        <f>LEFT(CA850,3)</f>
        <v/>
      </c>
      <c r="O850" s="216" t="n">
        <v>44053</v>
      </c>
      <c r="P850" s="118">
        <f>($D$5-O850)/365</f>
        <v/>
      </c>
      <c r="Q850" s="119">
        <f>Q850</f>
        <v/>
      </c>
      <c r="R850" s="52" t="n"/>
      <c r="S850" s="120" t="inlineStr">
        <is>
          <t>Great Britain</t>
        </is>
      </c>
      <c r="T850" s="120" t="inlineStr">
        <is>
          <t>GBP</t>
        </is>
      </c>
      <c r="U850" s="120" t="n">
        <v>85750</v>
      </c>
      <c r="V850" s="120" t="n">
        <v>13936.36363636364</v>
      </c>
      <c r="W850" s="120" t="n"/>
      <c r="X850" s="120">
        <f>W850+V850+U850</f>
        <v/>
      </c>
      <c r="Y850" s="121" t="n"/>
      <c r="Z850" s="121" t="n"/>
      <c r="AA850" s="122" t="n">
        <v>997</v>
      </c>
      <c r="AB850" s="122" t="n">
        <v>0.2656363516057699</v>
      </c>
      <c r="AC850" s="122" t="n"/>
      <c r="AD850" s="123">
        <f>AC850+AB850+AA850</f>
        <v/>
      </c>
      <c r="AE850" s="124">
        <f>IFERROR(AD850/X850-1,"")</f>
        <v/>
      </c>
      <c r="AF850" s="217">
        <f>IF(LOWER(T850)="ILS",12,1)*X850/VLOOKUP($T850,CPC_USDConversion_xlTbl[[Currency2]:[Units/1 USD]],2,FALSE)</f>
        <v/>
      </c>
      <c r="AG850" s="217">
        <f>IF(LOWER(T850)="ILS",12,1)*AD850/VLOOKUP($T850,CPC_USDConversion_xlTbl[[Currency2]:[Units/1 USD]],2,FALSE)</f>
        <v/>
      </c>
      <c r="AH850" s="126">
        <f>AF850/VLOOKUP($S850,'CP$'!$B$5:$D$74,2,FALSE)</f>
        <v/>
      </c>
      <c r="AI850" s="126">
        <f>AG850/VLOOKUP($S850,'CP$'!$B$5:$D$74,2,FALSE)</f>
        <v/>
      </c>
      <c r="AJ850" s="52" t="n"/>
      <c r="AK850" s="127" t="inlineStr">
        <is>
          <t>Sales Variable</t>
        </is>
      </c>
      <c r="AL850" s="218" t="n"/>
      <c r="AM850" s="129" t="n"/>
      <c r="AN850" s="121" t="n"/>
      <c r="AO850" s="130" t="n"/>
      <c r="AP850" s="131">
        <f>IFERROR(AO850/AM850,"")</f>
        <v/>
      </c>
      <c r="AQ850" s="219">
        <f>AO850*CC850</f>
        <v/>
      </c>
      <c r="AR850" s="219" t="n"/>
      <c r="AS850" s="220">
        <f>AQ850-AR850</f>
        <v/>
      </c>
      <c r="AT850" s="217">
        <f>AS850/VLOOKUP($T850,'USD Converstion'!$C$7:$D$174,2,FALSE)</f>
        <v/>
      </c>
      <c r="AU850" s="52" t="n"/>
      <c r="AV850" s="221" t="n"/>
      <c r="AW850" s="222" t="n"/>
      <c r="AX850" s="222" t="n"/>
      <c r="AY850" s="223" t="n"/>
      <c r="AZ850" s="52" t="n"/>
      <c r="BA850" s="137" t="n"/>
      <c r="BB850" s="138" t="inlineStr">
        <is>
          <t xml:space="preserve"> </t>
        </is>
      </c>
      <c r="BC850" s="52" t="n"/>
      <c r="BD850" s="219" t="n"/>
      <c r="BE850" s="219" t="n"/>
      <c r="BF850" s="219" t="n"/>
      <c r="BG850" s="120">
        <f>BF850+BE850+BD850</f>
        <v/>
      </c>
      <c r="BH850" s="217">
        <f>IF(LOWER(T850)="ILS",12,1)*BG850/VLOOKUP($T850,CPC_USDConversion_xlTbl[[Currency2]:[Units/1 USD]],2,FALSE)</f>
        <v/>
      </c>
      <c r="BI850" s="224">
        <f>BH850/VLOOKUP($S850,'CP$'!$B$5:$D$74,2,FALSE)</f>
        <v/>
      </c>
      <c r="BJ850" s="140" t="n">
        <v>60000</v>
      </c>
      <c r="BK850" s="140" t="n">
        <v>95000</v>
      </c>
      <c r="BL850" s="141">
        <f>IFERROR(U850/X850,"")</f>
        <v/>
      </c>
      <c r="BM850" s="141">
        <f>IFERROR(V850/X850,"")</f>
        <v/>
      </c>
      <c r="BN850" s="141">
        <f>IFERROR(W850/X850,"")</f>
        <v/>
      </c>
      <c r="BO850" s="141">
        <f>IFERROR(AA850/AD850,"")</f>
        <v/>
      </c>
      <c r="BP850" s="141">
        <f>IFERROR(AB850/AD850,"")</f>
        <v/>
      </c>
      <c r="BQ850" s="141">
        <f>IFERROR(AC850/AD850,"")</f>
        <v/>
      </c>
      <c r="BR850" s="119" t="n"/>
      <c r="BS850" s="119" t="n"/>
      <c r="BT850" s="119" t="n"/>
      <c r="BU850" s="119" t="n">
        <v>0</v>
      </c>
      <c r="BV850" s="119" t="n"/>
      <c r="BW850" s="119" t="n"/>
      <c r="BX850" s="119" t="n"/>
      <c r="BY850" s="119" t="n"/>
      <c r="BZ850" s="119" t="inlineStr">
        <is>
          <t>Employee</t>
        </is>
      </c>
      <c r="CA850" s="142" t="inlineStr">
        <is>
          <t>E51P</t>
        </is>
      </c>
      <c r="CB850" s="131" t="n">
        <v>1</v>
      </c>
      <c r="CC850" s="143">
        <f>IF(P850&gt;1,1,P850)*CB850</f>
        <v/>
      </c>
      <c r="CD850" s="143" t="n"/>
      <c r="CE850" s="222" t="n"/>
      <c r="CF850" s="86" t="n"/>
      <c r="CG850" s="219" t="n">
        <v>74346.34146341465</v>
      </c>
      <c r="CH850" s="217">
        <f>IF(LOWER(T850)="ILS",12,1)*CG850/VLOOKUP($T850,CPC_USDConversion_xlTbl[[Currency2]:[Units/1 USD]],2,FALSE)</f>
        <v/>
      </c>
      <c r="CI850" s="225">
        <f>AF850</f>
        <v/>
      </c>
      <c r="CJ850" s="225">
        <f>IFERROR(CI850-CH850,"")</f>
        <v/>
      </c>
      <c r="CK850" s="140">
        <f>ROUND(AN850*CC850,-2)</f>
        <v/>
      </c>
      <c r="CL850" s="217">
        <f>CK850/VLOOKUP($T850,'USD Converstion'!$C$7:$D$174,2,FALSE)</f>
        <v/>
      </c>
      <c r="CM850" s="145">
        <f>IF(AD850&gt;X850,1,0)</f>
        <v/>
      </c>
      <c r="CN850" s="225">
        <f>IF(CM850&gt;0,AG850,0)</f>
        <v/>
      </c>
      <c r="CO850" s="225">
        <f>IF(CM850=0,0,AF850)</f>
        <v/>
      </c>
      <c r="CP850" s="146" t="n">
        <v>0</v>
      </c>
      <c r="CQ850" s="147" t="n">
        <v>0</v>
      </c>
      <c r="CR850" s="225">
        <f>AM850/VLOOKUP(T850,'USD Converstion'!$C$7:$D$174,2,FALSE)</f>
        <v/>
      </c>
      <c r="CS850" s="226">
        <f>AT850</f>
        <v/>
      </c>
      <c r="CT850" s="222" t="n">
        <v>0</v>
      </c>
      <c r="CU850" s="227" t="n">
        <v>0</v>
      </c>
      <c r="CV850" s="145">
        <f>IF(AX850&gt;0,1,0)</f>
        <v/>
      </c>
      <c r="CW850" s="145">
        <f>IF(AY850&gt;0,1,0)</f>
        <v/>
      </c>
      <c r="CX850" s="52" t="n">
        <v>0</v>
      </c>
      <c r="DM850">
        <f>IF(LOWER(T850)="ILS",12,1)*Y850/VLOOKUP($T850,CPC_USDConversion_xlTbl[[Currency2]:[Units/1 USD]],2,FALSE)</f>
        <v/>
      </c>
    </row>
    <row r="851">
      <c r="B851" s="113" t="n">
        <v>116004</v>
      </c>
      <c r="C851" s="113" t="n">
        <v>28804</v>
      </c>
      <c r="D851" s="113" t="n">
        <v>61096</v>
      </c>
      <c r="E851" s="114" t="inlineStr">
        <is>
          <t>Michael Simpson</t>
        </is>
      </c>
      <c r="F851" s="152" t="inlineStr">
        <is>
          <t>Security Engineer</t>
        </is>
      </c>
      <c r="G851" s="113" t="inlineStr">
        <is>
          <t>Security Engineering, UK &amp; I</t>
        </is>
      </c>
      <c r="H851" s="113" t="inlineStr">
        <is>
          <t>Ian Porteous</t>
        </is>
      </c>
      <c r="I851" s="113" t="inlineStr">
        <is>
          <t>Peter Sandkuijl</t>
        </is>
      </c>
      <c r="J851" s="114" t="inlineStr">
        <is>
          <t>Bruno Darmon</t>
        </is>
      </c>
      <c r="K851" s="114" t="inlineStr">
        <is>
          <t>Bruno Darmon</t>
        </is>
      </c>
      <c r="L851" s="113" t="inlineStr">
        <is>
          <t>EMEA Sales</t>
        </is>
      </c>
      <c r="M851" s="115" t="n">
        <v>1</v>
      </c>
      <c r="N851" s="151">
        <f>LEFT(CA851,3)</f>
        <v/>
      </c>
      <c r="O851" s="216" t="n">
        <v>44046</v>
      </c>
      <c r="P851" s="118">
        <f>($D$5-O851)/365</f>
        <v/>
      </c>
      <c r="Q851" s="119">
        <f>Q851</f>
        <v/>
      </c>
      <c r="R851" s="52" t="n"/>
      <c r="S851" s="120" t="inlineStr">
        <is>
          <t>Great Britain</t>
        </is>
      </c>
      <c r="T851" s="120" t="inlineStr">
        <is>
          <t>GBP</t>
        </is>
      </c>
      <c r="U851" s="120" t="n">
        <v>97000</v>
      </c>
      <c r="V851" s="120" t="n">
        <v>16209.09090909091</v>
      </c>
      <c r="W851" s="120" t="n"/>
      <c r="X851" s="120">
        <f>W851+V851+U851</f>
        <v/>
      </c>
      <c r="Y851" s="121" t="n"/>
      <c r="Z851" s="121" t="n"/>
      <c r="AA851" s="122" t="n">
        <v>998</v>
      </c>
      <c r="AB851" s="122" t="n">
        <v>0.5024126099641419</v>
      </c>
      <c r="AC851" s="122" t="n"/>
      <c r="AD851" s="123">
        <f>AC851+AB851+AA851</f>
        <v/>
      </c>
      <c r="AE851" s="124">
        <f>IFERROR(AD851/X851-1,"")</f>
        <v/>
      </c>
      <c r="AF851" s="217">
        <f>IF(LOWER(T851)="ILS",12,1)*X851/VLOOKUP($T851,CPC_USDConversion_xlTbl[[Currency2]:[Units/1 USD]],2,FALSE)</f>
        <v/>
      </c>
      <c r="AG851" s="217">
        <f>IF(LOWER(T851)="ILS",12,1)*AD851/VLOOKUP($T851,CPC_USDConversion_xlTbl[[Currency2]:[Units/1 USD]],2,FALSE)</f>
        <v/>
      </c>
      <c r="AH851" s="126">
        <f>AF851/VLOOKUP($S851,'CP$'!$B$5:$D$74,2,FALSE)</f>
        <v/>
      </c>
      <c r="AI851" s="126">
        <f>AG851/VLOOKUP($S851,'CP$'!$B$5:$D$74,2,FALSE)</f>
        <v/>
      </c>
      <c r="AJ851" s="52" t="n"/>
      <c r="AK851" s="127" t="inlineStr">
        <is>
          <t>Sales Variable</t>
        </is>
      </c>
      <c r="AL851" s="218" t="n"/>
      <c r="AM851" s="129" t="n"/>
      <c r="AN851" s="121" t="n"/>
      <c r="AO851" s="130" t="n"/>
      <c r="AP851" s="131">
        <f>IFERROR(AO851/AM851,"")</f>
        <v/>
      </c>
      <c r="AQ851" s="219">
        <f>AO851*CC851</f>
        <v/>
      </c>
      <c r="AR851" s="219" t="n"/>
      <c r="AS851" s="220">
        <f>AQ851-AR851</f>
        <v/>
      </c>
      <c r="AT851" s="217">
        <f>AS851/VLOOKUP($T851,'USD Converstion'!$C$7:$D$174,2,FALSE)</f>
        <v/>
      </c>
      <c r="AU851" s="52" t="n"/>
      <c r="AV851" s="221" t="n"/>
      <c r="AW851" s="222" t="n"/>
      <c r="AX851" s="222" t="n"/>
      <c r="AY851" s="223" t="n"/>
      <c r="AZ851" s="52" t="n"/>
      <c r="BA851" s="137" t="n"/>
      <c r="BB851" s="138" t="inlineStr">
        <is>
          <t xml:space="preserve"> </t>
        </is>
      </c>
      <c r="BC851" s="52" t="n"/>
      <c r="BD851" s="219" t="n"/>
      <c r="BE851" s="219" t="n"/>
      <c r="BF851" s="219" t="n"/>
      <c r="BG851" s="120">
        <f>BF851+BE851+BD851</f>
        <v/>
      </c>
      <c r="BH851" s="217">
        <f>IF(LOWER(T851)="ILS",12,1)*BG851/VLOOKUP($T851,CPC_USDConversion_xlTbl[[Currency2]:[Units/1 USD]],2,FALSE)</f>
        <v/>
      </c>
      <c r="BI851" s="224">
        <f>BH851/VLOOKUP($S851,'CP$'!$B$5:$D$74,2,FALSE)</f>
        <v/>
      </c>
      <c r="BJ851" s="140" t="n">
        <v>80000</v>
      </c>
      <c r="BK851" s="140" t="n">
        <v>130000</v>
      </c>
      <c r="BL851" s="141">
        <f>IFERROR(U851/X851,"")</f>
        <v/>
      </c>
      <c r="BM851" s="141">
        <f>IFERROR(V851/X851,"")</f>
        <v/>
      </c>
      <c r="BN851" s="141">
        <f>IFERROR(W851/X851,"")</f>
        <v/>
      </c>
      <c r="BO851" s="141">
        <f>IFERROR(AA851/AD851,"")</f>
        <v/>
      </c>
      <c r="BP851" s="141">
        <f>IFERROR(AB851/AD851,"")</f>
        <v/>
      </c>
      <c r="BQ851" s="141">
        <f>IFERROR(AC851/AD851,"")</f>
        <v/>
      </c>
      <c r="BR851" s="119" t="n"/>
      <c r="BS851" s="119" t="n"/>
      <c r="BT851" s="119" t="n"/>
      <c r="BU851" s="119" t="n">
        <v>0</v>
      </c>
      <c r="BV851" s="119" t="n"/>
      <c r="BW851" s="119" t="n"/>
      <c r="BX851" s="119" t="n"/>
      <c r="BY851" s="119" t="n"/>
      <c r="BZ851" s="119" t="inlineStr">
        <is>
          <t>Employee</t>
        </is>
      </c>
      <c r="CA851" s="142" t="inlineStr">
        <is>
          <t>E41P</t>
        </is>
      </c>
      <c r="CB851" s="131" t="n">
        <v>1</v>
      </c>
      <c r="CC851" s="143">
        <f>IF(P851&gt;1,1,P851)*CB851</f>
        <v/>
      </c>
      <c r="CD851" s="143" t="n"/>
      <c r="CE851" s="222" t="n"/>
      <c r="CF851" s="86" t="n"/>
      <c r="CG851" s="219" t="n">
        <v>85565.85365853659</v>
      </c>
      <c r="CH851" s="217">
        <f>IF(LOWER(T851)="ILS",12,1)*CG851/VLOOKUP($T851,CPC_USDConversion_xlTbl[[Currency2]:[Units/1 USD]],2,FALSE)</f>
        <v/>
      </c>
      <c r="CI851" s="225">
        <f>AF851</f>
        <v/>
      </c>
      <c r="CJ851" s="225">
        <f>IFERROR(CI851-CH851,"")</f>
        <v/>
      </c>
      <c r="CK851" s="140">
        <f>ROUND(AN851*CC851,-2)</f>
        <v/>
      </c>
      <c r="CL851" s="217">
        <f>CK851/VLOOKUP($T851,'USD Converstion'!$C$7:$D$174,2,FALSE)</f>
        <v/>
      </c>
      <c r="CM851" s="145">
        <f>IF(AD851&gt;X851,1,0)</f>
        <v/>
      </c>
      <c r="CN851" s="225">
        <f>IF(CM851&gt;0,AG851,0)</f>
        <v/>
      </c>
      <c r="CO851" s="225">
        <f>IF(CM851=0,0,AF851)</f>
        <v/>
      </c>
      <c r="CP851" s="146" t="n">
        <v>0</v>
      </c>
      <c r="CQ851" s="147" t="n">
        <v>0</v>
      </c>
      <c r="CR851" s="225">
        <f>AM851/VLOOKUP(T851,'USD Converstion'!$C$7:$D$174,2,FALSE)</f>
        <v/>
      </c>
      <c r="CS851" s="226">
        <f>AT851</f>
        <v/>
      </c>
      <c r="CT851" s="222" t="n">
        <v>0</v>
      </c>
      <c r="CU851" s="227" t="n">
        <v>0</v>
      </c>
      <c r="CV851" s="145">
        <f>IF(AX851&gt;0,1,0)</f>
        <v/>
      </c>
      <c r="CW851" s="145">
        <f>IF(AY851&gt;0,1,0)</f>
        <v/>
      </c>
      <c r="CX851" s="52" t="n">
        <v>0</v>
      </c>
      <c r="DM851">
        <f>IF(LOWER(T851)="ILS",12,1)*Y851/VLOOKUP($T851,CPC_USDConversion_xlTbl[[Currency2]:[Units/1 USD]],2,FALSE)</f>
        <v/>
      </c>
    </row>
    <row r="852">
      <c r="B852" s="113" t="n">
        <v>118784</v>
      </c>
      <c r="C852" s="113" t="n">
        <v>47190</v>
      </c>
      <c r="D852" s="113" t="n">
        <v>64286</v>
      </c>
      <c r="E852" s="114" t="inlineStr">
        <is>
          <t>Michele Gullia</t>
        </is>
      </c>
      <c r="F852" s="152" t="inlineStr">
        <is>
          <t>Security Engineer</t>
        </is>
      </c>
      <c r="G852" s="113" t="inlineStr">
        <is>
          <t>Security Engineering, SER</t>
        </is>
      </c>
      <c r="H852" s="113" t="inlineStr">
        <is>
          <t>David Gubiani</t>
        </is>
      </c>
      <c r="I852" s="113" t="inlineStr">
        <is>
          <t>Peter Sandkuijl</t>
        </is>
      </c>
      <c r="J852" s="114" t="inlineStr">
        <is>
          <t>Bruno Darmon</t>
        </is>
      </c>
      <c r="K852" s="114" t="inlineStr">
        <is>
          <t>Bruno Darmon</t>
        </is>
      </c>
      <c r="L852" s="113" t="inlineStr">
        <is>
          <t>EMEA Sales</t>
        </is>
      </c>
      <c r="M852" s="115" t="n">
        <v>1</v>
      </c>
      <c r="N852" s="151">
        <f>LEFT(CA852,3)</f>
        <v/>
      </c>
      <c r="O852" s="216" t="n">
        <v>43231</v>
      </c>
      <c r="P852" s="118">
        <f>($D$5-O852)/365</f>
        <v/>
      </c>
      <c r="Q852" s="119">
        <f>Q852</f>
        <v/>
      </c>
      <c r="R852" s="52" t="n"/>
      <c r="S852" s="120" t="inlineStr">
        <is>
          <t>Italy</t>
        </is>
      </c>
      <c r="T852" s="120" t="inlineStr">
        <is>
          <t>EUR</t>
        </is>
      </c>
      <c r="U852" s="120" t="n">
        <v>86750</v>
      </c>
      <c r="V852" s="120" t="n">
        <v>14345.45454545454</v>
      </c>
      <c r="W852" s="120" t="n"/>
      <c r="X852" s="120">
        <f>W852+V852+U852</f>
        <v/>
      </c>
      <c r="Y852" s="121" t="n"/>
      <c r="Z852" s="121" t="n"/>
      <c r="AA852" s="122" t="n"/>
      <c r="AB852" s="122" t="n"/>
      <c r="AC852" s="122" t="n"/>
      <c r="AD852" s="123">
        <f>AC852+AB852+AA852</f>
        <v/>
      </c>
      <c r="AE852" s="124">
        <f>IFERROR(AD852/X852-1,"")</f>
        <v/>
      </c>
      <c r="AF852" s="217">
        <f>IF(LOWER(T852)="ILS",12,1)*X852/VLOOKUP($T852,CPC_USDConversion_xlTbl[[Currency2]:[Units/1 USD]],2,FALSE)</f>
        <v/>
      </c>
      <c r="AG852" s="217">
        <f>IF(LOWER(T852)="ILS",12,1)*AD852/VLOOKUP($T852,CPC_USDConversion_xlTbl[[Currency2]:[Units/1 USD]],2,FALSE)</f>
        <v/>
      </c>
      <c r="AH852" s="126">
        <f>AF852/VLOOKUP($S852,'CP$'!$B$5:$D$74,2,FALSE)</f>
        <v/>
      </c>
      <c r="AI852" s="126">
        <f>AG852/VLOOKUP($S852,'CP$'!$B$5:$D$74,2,FALSE)</f>
        <v/>
      </c>
      <c r="AJ852" s="52" t="n"/>
      <c r="AK852" s="127" t="inlineStr">
        <is>
          <t>Sales Variable</t>
        </is>
      </c>
      <c r="AL852" s="218" t="n"/>
      <c r="AM852" s="129" t="n"/>
      <c r="AN852" s="121" t="n"/>
      <c r="AO852" s="130" t="n"/>
      <c r="AP852" s="131">
        <f>IFERROR(AO852/AM852,"")</f>
        <v/>
      </c>
      <c r="AQ852" s="219">
        <f>AO852*CC852</f>
        <v/>
      </c>
      <c r="AR852" s="219" t="n"/>
      <c r="AS852" s="220">
        <f>AQ852-AR852</f>
        <v/>
      </c>
      <c r="AT852" s="217">
        <f>AS852/VLOOKUP($T852,'USD Converstion'!$C$7:$D$174,2,FALSE)</f>
        <v/>
      </c>
      <c r="AU852" s="52" t="n"/>
      <c r="AV852" s="221" t="n">
        <v>43957</v>
      </c>
      <c r="AW852" s="222" t="n">
        <v>19589.26213592233</v>
      </c>
      <c r="AX852" s="222" t="n"/>
      <c r="AY852" s="223" t="n"/>
      <c r="AZ852" s="52" t="n"/>
      <c r="BA852" s="137" t="n"/>
      <c r="BB852" s="138" t="inlineStr">
        <is>
          <t xml:space="preserve"> </t>
        </is>
      </c>
      <c r="BC852" s="52" t="n"/>
      <c r="BD852" s="219" t="n">
        <v>60000</v>
      </c>
      <c r="BE852" s="219" t="n">
        <v>15000</v>
      </c>
      <c r="BF852" s="219" t="n"/>
      <c r="BG852" s="120">
        <f>BF852+BE852+BD852</f>
        <v/>
      </c>
      <c r="BH852" s="217">
        <f>IF(LOWER(T852)="ILS",12,1)*BG852/VLOOKUP($T852,CPC_USDConversion_xlTbl[[Currency2]:[Units/1 USD]],2,FALSE)</f>
        <v/>
      </c>
      <c r="BI852" s="224">
        <f>BH852/VLOOKUP($S852,'CP$'!$B$5:$D$74,2,FALSE)</f>
        <v/>
      </c>
      <c r="BJ852" s="140" t="n">
        <v>50000</v>
      </c>
      <c r="BK852" s="140" t="n">
        <v>95000</v>
      </c>
      <c r="BL852" s="141">
        <f>IFERROR(U852/X852,"")</f>
        <v/>
      </c>
      <c r="BM852" s="141">
        <f>IFERROR(V852/X852,"")</f>
        <v/>
      </c>
      <c r="BN852" s="141">
        <f>IFERROR(W852/X852,"")</f>
        <v/>
      </c>
      <c r="BO852" s="141">
        <f>IFERROR(AA852/AD852,"")</f>
        <v/>
      </c>
      <c r="BP852" s="141">
        <f>IFERROR(AB852/AD852,"")</f>
        <v/>
      </c>
      <c r="BQ852" s="141">
        <f>IFERROR(AC852/AD852,"")</f>
        <v/>
      </c>
      <c r="BR852" s="119" t="n">
        <v>2</v>
      </c>
      <c r="BS852" s="119" t="n">
        <v>3</v>
      </c>
      <c r="BT852" s="119" t="n">
        <v>3</v>
      </c>
      <c r="BU852" s="119" t="n">
        <v>0</v>
      </c>
      <c r="BV852" s="119" t="n"/>
      <c r="BW852" s="119" t="n"/>
      <c r="BX852" s="119" t="n"/>
      <c r="BY852" s="119" t="n"/>
      <c r="BZ852" s="119" t="inlineStr">
        <is>
          <t>Employee</t>
        </is>
      </c>
      <c r="CA852" s="142" t="inlineStr">
        <is>
          <t>E51P</t>
        </is>
      </c>
      <c r="CB852" s="131" t="n">
        <v>1</v>
      </c>
      <c r="CC852" s="143">
        <f>IF(P852&gt;1,1,P852)*CB852</f>
        <v/>
      </c>
      <c r="CD852" s="143" t="n"/>
      <c r="CE852" s="222" t="n">
        <v>22627.08</v>
      </c>
      <c r="CF852" s="86" t="n"/>
      <c r="CG852" s="219" t="n">
        <v>75565.85365853659</v>
      </c>
      <c r="CH852" s="217">
        <f>IF(LOWER(T852)="ILS",12,1)*CG852/VLOOKUP($T852,CPC_USDConversion_xlTbl[[Currency2]:[Units/1 USD]],2,FALSE)</f>
        <v/>
      </c>
      <c r="CI852" s="225">
        <f>AF852</f>
        <v/>
      </c>
      <c r="CJ852" s="225">
        <f>IFERROR(CI852-CH852,"")</f>
        <v/>
      </c>
      <c r="CK852" s="140">
        <f>ROUND(AN852*CC852,-2)</f>
        <v/>
      </c>
      <c r="CL852" s="217">
        <f>CK852/VLOOKUP($T852,'USD Converstion'!$C$7:$D$174,2,FALSE)</f>
        <v/>
      </c>
      <c r="CM852" s="145">
        <f>IF(AD852&gt;X852,1,0)</f>
        <v/>
      </c>
      <c r="CN852" s="225">
        <f>IF(CM852&gt;0,AG852,0)</f>
        <v/>
      </c>
      <c r="CO852" s="225">
        <f>IF(CM852=0,0,AF852)</f>
        <v/>
      </c>
      <c r="CP852" s="146" t="n">
        <v>0</v>
      </c>
      <c r="CQ852" s="147" t="n">
        <v>0</v>
      </c>
      <c r="CR852" s="225">
        <f>AM852/VLOOKUP(T852,'USD Converstion'!$C$7:$D$174,2,FALSE)</f>
        <v/>
      </c>
      <c r="CS852" s="226">
        <f>AT852</f>
        <v/>
      </c>
      <c r="CT852" s="222" t="n">
        <v>0</v>
      </c>
      <c r="CU852" s="227" t="n">
        <v>0</v>
      </c>
      <c r="CV852" s="145">
        <f>IF(AX852&gt;0,1,0)</f>
        <v/>
      </c>
      <c r="CW852" s="145">
        <f>IF(AY852&gt;0,1,0)</f>
        <v/>
      </c>
      <c r="CX852" s="52" t="n">
        <v>0</v>
      </c>
      <c r="DM852">
        <f>IF(LOWER(T852)="ILS",12,1)*Y852/VLOOKUP($T852,CPC_USDConversion_xlTbl[[Currency2]:[Units/1 USD]],2,FALSE)</f>
        <v/>
      </c>
    </row>
    <row r="853">
      <c r="B853" s="113" t="n">
        <v>113568</v>
      </c>
      <c r="C853" s="113" t="n">
        <v>33786</v>
      </c>
      <c r="D853" s="113" t="n">
        <v>31205</v>
      </c>
      <c r="E853" s="114" t="inlineStr">
        <is>
          <t>Muhammad Yahya Patel</t>
        </is>
      </c>
      <c r="F853" s="152" t="inlineStr">
        <is>
          <t>Security Engineer</t>
        </is>
      </c>
      <c r="G853" s="113" t="inlineStr">
        <is>
          <t>Security Engineering, UK &amp; I</t>
        </is>
      </c>
      <c r="H853" s="113" t="inlineStr">
        <is>
          <t>Ian Porteous</t>
        </is>
      </c>
      <c r="I853" s="113" t="inlineStr">
        <is>
          <t>Peter Sandkuijl</t>
        </is>
      </c>
      <c r="J853" s="114" t="inlineStr">
        <is>
          <t>Bruno Darmon</t>
        </is>
      </c>
      <c r="K853" s="114" t="inlineStr">
        <is>
          <t>Bruno Darmon</t>
        </is>
      </c>
      <c r="L853" s="113" t="inlineStr">
        <is>
          <t>EMEA Sales</t>
        </is>
      </c>
      <c r="M853" s="115" t="n">
        <v>1</v>
      </c>
      <c r="N853" s="151">
        <f>LEFT(CA853,3)</f>
        <v/>
      </c>
      <c r="O853" s="216" t="n">
        <v>44046</v>
      </c>
      <c r="P853" s="118">
        <f>($D$5-O853)/365</f>
        <v/>
      </c>
      <c r="Q853" s="119">
        <f>Q853</f>
        <v/>
      </c>
      <c r="R853" s="52" t="n"/>
      <c r="S853" s="120" t="inlineStr">
        <is>
          <t>Great Britain</t>
        </is>
      </c>
      <c r="T853" s="120" t="inlineStr">
        <is>
          <t>GBP</t>
        </is>
      </c>
      <c r="U853" s="120" t="n">
        <v>79500</v>
      </c>
      <c r="V853" s="120" t="n">
        <v>13027.27272727273</v>
      </c>
      <c r="W853" s="120" t="n"/>
      <c r="X853" s="120">
        <f>W853+V853+U853</f>
        <v/>
      </c>
      <c r="Y853" s="121" t="n"/>
      <c r="Z853" s="121" t="n"/>
      <c r="AA853" s="122" t="n">
        <v>997</v>
      </c>
      <c r="AB853" s="122" t="n">
        <v>0.9538667111716519</v>
      </c>
      <c r="AC853" s="122" t="n"/>
      <c r="AD853" s="123">
        <f>AC853+AB853+AA853</f>
        <v/>
      </c>
      <c r="AE853" s="124">
        <f>IFERROR(AD853/X853-1,"")</f>
        <v/>
      </c>
      <c r="AF853" s="217">
        <f>IF(LOWER(T853)="ILS",12,1)*X853/VLOOKUP($T853,CPC_USDConversion_xlTbl[[Currency2]:[Units/1 USD]],2,FALSE)</f>
        <v/>
      </c>
      <c r="AG853" s="217">
        <f>IF(LOWER(T853)="ILS",12,1)*AD853/VLOOKUP($T853,CPC_USDConversion_xlTbl[[Currency2]:[Units/1 USD]],2,FALSE)</f>
        <v/>
      </c>
      <c r="AH853" s="126">
        <f>AF853/VLOOKUP($S853,'CP$'!$B$5:$D$74,2,FALSE)</f>
        <v/>
      </c>
      <c r="AI853" s="126">
        <f>AG853/VLOOKUP($S853,'CP$'!$B$5:$D$74,2,FALSE)</f>
        <v/>
      </c>
      <c r="AJ853" s="52" t="n"/>
      <c r="AK853" s="127" t="inlineStr">
        <is>
          <t>Sales Variable</t>
        </is>
      </c>
      <c r="AL853" s="218" t="n"/>
      <c r="AM853" s="129" t="n"/>
      <c r="AN853" s="121" t="n"/>
      <c r="AO853" s="130" t="n"/>
      <c r="AP853" s="131">
        <f>IFERROR(AO853/AM853,"")</f>
        <v/>
      </c>
      <c r="AQ853" s="219">
        <f>AO853*CC853</f>
        <v/>
      </c>
      <c r="AR853" s="219" t="n"/>
      <c r="AS853" s="220">
        <f>AQ853-AR853</f>
        <v/>
      </c>
      <c r="AT853" s="217">
        <f>AS853/VLOOKUP($T853,'USD Converstion'!$C$7:$D$174,2,FALSE)</f>
        <v/>
      </c>
      <c r="AU853" s="52" t="n"/>
      <c r="AV853" s="221" t="n"/>
      <c r="AW853" s="222" t="n"/>
      <c r="AX853" s="222" t="n"/>
      <c r="AY853" s="223" t="n"/>
      <c r="AZ853" s="52" t="n"/>
      <c r="BA853" s="137" t="n"/>
      <c r="BB853" s="138" t="inlineStr">
        <is>
          <t xml:space="preserve"> </t>
        </is>
      </c>
      <c r="BC853" s="52" t="n"/>
      <c r="BD853" s="219" t="n"/>
      <c r="BE853" s="219" t="n"/>
      <c r="BF853" s="219" t="n"/>
      <c r="BG853" s="120">
        <f>BF853+BE853+BD853</f>
        <v/>
      </c>
      <c r="BH853" s="217">
        <f>IF(LOWER(T853)="ILS",12,1)*BG853/VLOOKUP($T853,CPC_USDConversion_xlTbl[[Currency2]:[Units/1 USD]],2,FALSE)</f>
        <v/>
      </c>
      <c r="BI853" s="224">
        <f>BH853/VLOOKUP($S853,'CP$'!$B$5:$D$74,2,FALSE)</f>
        <v/>
      </c>
      <c r="BJ853" s="140" t="n">
        <v>60000</v>
      </c>
      <c r="BK853" s="140" t="n">
        <v>95000</v>
      </c>
      <c r="BL853" s="141">
        <f>IFERROR(U853/X853,"")</f>
        <v/>
      </c>
      <c r="BM853" s="141">
        <f>IFERROR(V853/X853,"")</f>
        <v/>
      </c>
      <c r="BN853" s="141">
        <f>IFERROR(W853/X853,"")</f>
        <v/>
      </c>
      <c r="BO853" s="141">
        <f>IFERROR(AA853/AD853,"")</f>
        <v/>
      </c>
      <c r="BP853" s="141">
        <f>IFERROR(AB853/AD853,"")</f>
        <v/>
      </c>
      <c r="BQ853" s="141">
        <f>IFERROR(AC853/AD853,"")</f>
        <v/>
      </c>
      <c r="BR853" s="119" t="n"/>
      <c r="BS853" s="119" t="n"/>
      <c r="BT853" s="119" t="n"/>
      <c r="BU853" s="119" t="n">
        <v>0</v>
      </c>
      <c r="BV853" s="119" t="n"/>
      <c r="BW853" s="119" t="n"/>
      <c r="BX853" s="119" t="n"/>
      <c r="BY853" s="119" t="n"/>
      <c r="BZ853" s="119" t="inlineStr">
        <is>
          <t>Employee</t>
        </is>
      </c>
      <c r="CA853" s="142" t="inlineStr">
        <is>
          <t>E51P</t>
        </is>
      </c>
      <c r="CB853" s="131" t="n">
        <v>1</v>
      </c>
      <c r="CC853" s="143">
        <f>IF(P853&gt;1,1,P853)*CB853</f>
        <v/>
      </c>
      <c r="CD853" s="143" t="n"/>
      <c r="CE853" s="222" t="n"/>
      <c r="CF853" s="86" t="n"/>
      <c r="CG853" s="219" t="n">
        <v>68492.68292682928</v>
      </c>
      <c r="CH853" s="217">
        <f>IF(LOWER(T853)="ILS",12,1)*CG853/VLOOKUP($T853,CPC_USDConversion_xlTbl[[Currency2]:[Units/1 USD]],2,FALSE)</f>
        <v/>
      </c>
      <c r="CI853" s="225">
        <f>AF853</f>
        <v/>
      </c>
      <c r="CJ853" s="225">
        <f>IFERROR(CI853-CH853,"")</f>
        <v/>
      </c>
      <c r="CK853" s="140">
        <f>ROUND(AN853*CC853,-2)</f>
        <v/>
      </c>
      <c r="CL853" s="217">
        <f>CK853/VLOOKUP($T853,'USD Converstion'!$C$7:$D$174,2,FALSE)</f>
        <v/>
      </c>
      <c r="CM853" s="145">
        <f>IF(AD853&gt;X853,1,0)</f>
        <v/>
      </c>
      <c r="CN853" s="225">
        <f>IF(CM853&gt;0,AG853,0)</f>
        <v/>
      </c>
      <c r="CO853" s="225">
        <f>IF(CM853=0,0,AF853)</f>
        <v/>
      </c>
      <c r="CP853" s="146" t="n">
        <v>0</v>
      </c>
      <c r="CQ853" s="147" t="n">
        <v>0</v>
      </c>
      <c r="CR853" s="225">
        <f>AM853/VLOOKUP(T853,'USD Converstion'!$C$7:$D$174,2,FALSE)</f>
        <v/>
      </c>
      <c r="CS853" s="226">
        <f>AT853</f>
        <v/>
      </c>
      <c r="CT853" s="222" t="n">
        <v>0</v>
      </c>
      <c r="CU853" s="227" t="n">
        <v>0</v>
      </c>
      <c r="CV853" s="145">
        <f>IF(AX853&gt;0,1,0)</f>
        <v/>
      </c>
      <c r="CW853" s="145">
        <f>IF(AY853&gt;0,1,0)</f>
        <v/>
      </c>
      <c r="CX853" s="52" t="n">
        <v>0</v>
      </c>
      <c r="DM853">
        <f>IF(LOWER(T853)="ILS",12,1)*Y853/VLOOKUP($T853,CPC_USDConversion_xlTbl[[Currency2]:[Units/1 USD]],2,FALSE)</f>
        <v/>
      </c>
    </row>
    <row r="854">
      <c r="B854" s="113" t="n">
        <v>118058</v>
      </c>
      <c r="C854" s="113" t="n">
        <v>75094</v>
      </c>
      <c r="D854" s="113" t="n">
        <v>89354</v>
      </c>
      <c r="E854" s="114" t="inlineStr">
        <is>
          <t>Nicklas Bargell</t>
        </is>
      </c>
      <c r="F854" s="152" t="inlineStr">
        <is>
          <t>Security Engineer</t>
        </is>
      </c>
      <c r="G854" s="113" t="inlineStr">
        <is>
          <t>Security Engineering, Nordics</t>
        </is>
      </c>
      <c r="H854" s="113" t="inlineStr">
        <is>
          <t>Jan Johannsen</t>
        </is>
      </c>
      <c r="I854" s="113" t="inlineStr">
        <is>
          <t>Peter Sandkuijl</t>
        </is>
      </c>
      <c r="J854" s="114" t="inlineStr">
        <is>
          <t>Bruno Darmon</t>
        </is>
      </c>
      <c r="K854" s="114" t="inlineStr">
        <is>
          <t>Bruno Darmon</t>
        </is>
      </c>
      <c r="L854" s="113" t="inlineStr">
        <is>
          <t>EMEA Sales</t>
        </is>
      </c>
      <c r="M854" s="115" t="n">
        <v>1</v>
      </c>
      <c r="N854" s="151">
        <f>LEFT(CA854,3)</f>
        <v/>
      </c>
      <c r="O854" s="216" t="n">
        <v>44102</v>
      </c>
      <c r="P854" s="118">
        <f>($D$5-O854)/365</f>
        <v/>
      </c>
      <c r="Q854" s="119">
        <f>Q854</f>
        <v/>
      </c>
      <c r="R854" s="52" t="n"/>
      <c r="S854" s="120" t="inlineStr">
        <is>
          <t>Sweden</t>
        </is>
      </c>
      <c r="T854" s="120" t="inlineStr">
        <is>
          <t>SEK</t>
        </is>
      </c>
      <c r="U854" s="120" t="n">
        <v>1009500</v>
      </c>
      <c r="V854" s="120" t="n">
        <v>182118.1818181818</v>
      </c>
      <c r="W854" s="120" t="n"/>
      <c r="X854" s="120">
        <f>W854+V854+U854</f>
        <v/>
      </c>
      <c r="Y854" s="121" t="n"/>
      <c r="Z854" s="121" t="n"/>
      <c r="AA854" s="122" t="n"/>
      <c r="AB854" s="122" t="n"/>
      <c r="AC854" s="122" t="n"/>
      <c r="AD854" s="123">
        <f>AC854+AB854+AA854</f>
        <v/>
      </c>
      <c r="AE854" s="124">
        <f>IFERROR(AD854/X854-1,"")</f>
        <v/>
      </c>
      <c r="AF854" s="217">
        <f>IF(LOWER(T854)="ILS",12,1)*X854/VLOOKUP($T854,CPC_USDConversion_xlTbl[[Currency2]:[Units/1 USD]],2,FALSE)</f>
        <v/>
      </c>
      <c r="AG854" s="217">
        <f>IF(LOWER(T854)="ILS",12,1)*AD854/VLOOKUP($T854,CPC_USDConversion_xlTbl[[Currency2]:[Units/1 USD]],2,FALSE)</f>
        <v/>
      </c>
      <c r="AH854" s="126">
        <f>AF854/VLOOKUP($S854,'CP$'!$B$5:$D$74,2,FALSE)</f>
        <v/>
      </c>
      <c r="AI854" s="126">
        <f>AG854/VLOOKUP($S854,'CP$'!$B$5:$D$74,2,FALSE)</f>
        <v/>
      </c>
      <c r="AJ854" s="52" t="n"/>
      <c r="AK854" s="127" t="inlineStr">
        <is>
          <t>Sales Variable</t>
        </is>
      </c>
      <c r="AL854" s="218" t="n"/>
      <c r="AM854" s="129" t="n"/>
      <c r="AN854" s="121" t="n"/>
      <c r="AO854" s="130" t="n"/>
      <c r="AP854" s="131">
        <f>IFERROR(AO854/AM854,"")</f>
        <v/>
      </c>
      <c r="AQ854" s="219">
        <f>AO854*CC854</f>
        <v/>
      </c>
      <c r="AR854" s="219" t="n"/>
      <c r="AS854" s="220">
        <f>AQ854-AR854</f>
        <v/>
      </c>
      <c r="AT854" s="217">
        <f>AS854/VLOOKUP($T854,'USD Converstion'!$C$7:$D$174,2,FALSE)</f>
        <v/>
      </c>
      <c r="AU854" s="52" t="n"/>
      <c r="AV854" s="221" t="n"/>
      <c r="AW854" s="222" t="n"/>
      <c r="AX854" s="222" t="n"/>
      <c r="AY854" s="223" t="n"/>
      <c r="AZ854" s="52" t="n"/>
      <c r="BA854" s="137" t="n"/>
      <c r="BB854" s="138" t="inlineStr">
        <is>
          <t xml:space="preserve"> </t>
        </is>
      </c>
      <c r="BC854" s="52" t="n"/>
      <c r="BD854" s="219" t="n"/>
      <c r="BE854" s="219" t="n"/>
      <c r="BF854" s="219" t="n"/>
      <c r="BG854" s="120">
        <f>BF854+BE854+BD854</f>
        <v/>
      </c>
      <c r="BH854" s="217">
        <f>IF(LOWER(T854)="ILS",12,1)*BG854/VLOOKUP($T854,CPC_USDConversion_xlTbl[[Currency2]:[Units/1 USD]],2,FALSE)</f>
        <v/>
      </c>
      <c r="BI854" s="224">
        <f>BH854/VLOOKUP($S854,'CP$'!$B$5:$D$74,2,FALSE)</f>
        <v/>
      </c>
      <c r="BJ854" s="140" t="n">
        <v>600000</v>
      </c>
      <c r="BK854" s="140" t="n">
        <v>1000000</v>
      </c>
      <c r="BL854" s="141">
        <f>IFERROR(U854/X854,"")</f>
        <v/>
      </c>
      <c r="BM854" s="141">
        <f>IFERROR(V854/X854,"")</f>
        <v/>
      </c>
      <c r="BN854" s="141">
        <f>IFERROR(W854/X854,"")</f>
        <v/>
      </c>
      <c r="BO854" s="141">
        <f>IFERROR(AA854/AD854,"")</f>
        <v/>
      </c>
      <c r="BP854" s="141">
        <f>IFERROR(AB854/AD854,"")</f>
        <v/>
      </c>
      <c r="BQ854" s="141">
        <f>IFERROR(AC854/AD854,"")</f>
        <v/>
      </c>
      <c r="BR854" s="119" t="n"/>
      <c r="BS854" s="119" t="n"/>
      <c r="BT854" s="119" t="n"/>
      <c r="BU854" s="119" t="n">
        <v>0</v>
      </c>
      <c r="BV854" s="119" t="n"/>
      <c r="BW854" s="119" t="n"/>
      <c r="BX854" s="119" t="n"/>
      <c r="BY854" s="119" t="n"/>
      <c r="BZ854" s="119" t="inlineStr">
        <is>
          <t>Employee</t>
        </is>
      </c>
      <c r="CA854" s="142" t="inlineStr">
        <is>
          <t>E51P</t>
        </is>
      </c>
      <c r="CB854" s="131" t="n">
        <v>1</v>
      </c>
      <c r="CC854" s="143">
        <f>IF(P854&gt;1,1,P854)*CB854</f>
        <v/>
      </c>
      <c r="CD854" s="143" t="n"/>
      <c r="CE854" s="222" t="n"/>
      <c r="CF854" s="86" t="n"/>
      <c r="CG854" s="219" t="n">
        <v>975809.7560975611</v>
      </c>
      <c r="CH854" s="217">
        <f>IF(LOWER(T854)="ILS",12,1)*CG854/VLOOKUP($T854,CPC_USDConversion_xlTbl[[Currency2]:[Units/1 USD]],2,FALSE)</f>
        <v/>
      </c>
      <c r="CI854" s="225">
        <f>AF854</f>
        <v/>
      </c>
      <c r="CJ854" s="225">
        <f>IFERROR(CI854-CH854,"")</f>
        <v/>
      </c>
      <c r="CK854" s="140">
        <f>ROUND(AN854*CC854,-2)</f>
        <v/>
      </c>
      <c r="CL854" s="217">
        <f>CK854/VLOOKUP($T854,'USD Converstion'!$C$7:$D$174,2,FALSE)</f>
        <v/>
      </c>
      <c r="CM854" s="145">
        <f>IF(AD854&gt;X854,1,0)</f>
        <v/>
      </c>
      <c r="CN854" s="225">
        <f>IF(CM854&gt;0,AG854,0)</f>
        <v/>
      </c>
      <c r="CO854" s="225">
        <f>IF(CM854=0,0,AF854)</f>
        <v/>
      </c>
      <c r="CP854" s="146" t="n">
        <v>0</v>
      </c>
      <c r="CQ854" s="147" t="n">
        <v>0</v>
      </c>
      <c r="CR854" s="225">
        <f>AM854/VLOOKUP(T854,'USD Converstion'!$C$7:$D$174,2,FALSE)</f>
        <v/>
      </c>
      <c r="CS854" s="226">
        <f>AT854</f>
        <v/>
      </c>
      <c r="CT854" s="222" t="n">
        <v>0</v>
      </c>
      <c r="CU854" s="227" t="n">
        <v>0</v>
      </c>
      <c r="CV854" s="145">
        <f>IF(AX854&gt;0,1,0)</f>
        <v/>
      </c>
      <c r="CW854" s="145">
        <f>IF(AY854&gt;0,1,0)</f>
        <v/>
      </c>
      <c r="CX854" s="52" t="n">
        <v>0</v>
      </c>
      <c r="DM854">
        <f>IF(LOWER(T854)="ILS",12,1)*Y854/VLOOKUP($T854,CPC_USDConversion_xlTbl[[Currency2]:[Units/1 USD]],2,FALSE)</f>
        <v/>
      </c>
    </row>
    <row r="855">
      <c r="B855" s="113" t="n">
        <v>134838</v>
      </c>
      <c r="C855" s="113" t="n">
        <v>114561</v>
      </c>
      <c r="D855" s="113" t="n">
        <v>87110</v>
      </c>
      <c r="E855" s="114" t="inlineStr">
        <is>
          <t>Niels Poulsen</t>
        </is>
      </c>
      <c r="F855" s="152" t="inlineStr">
        <is>
          <t>SE Team Leader, Denmark</t>
        </is>
      </c>
      <c r="G855" s="113" t="inlineStr">
        <is>
          <t>Security Engineering, Nordics</t>
        </is>
      </c>
      <c r="H855" s="113" t="inlineStr">
        <is>
          <t>Jan Johannsen</t>
        </is>
      </c>
      <c r="I855" s="113" t="inlineStr">
        <is>
          <t>Peter Sandkuijl</t>
        </is>
      </c>
      <c r="J855" s="114" t="inlineStr">
        <is>
          <t>Bruno Darmon</t>
        </is>
      </c>
      <c r="K855" s="114" t="inlineStr">
        <is>
          <t>Bruno Darmon</t>
        </is>
      </c>
      <c r="L855" s="113" t="inlineStr">
        <is>
          <t>EMEA Sales</t>
        </is>
      </c>
      <c r="M855" s="115" t="n">
        <v>1</v>
      </c>
      <c r="N855" s="151">
        <f>LEFT(CA855,3)</f>
        <v/>
      </c>
      <c r="O855" s="216" t="n">
        <v>42219</v>
      </c>
      <c r="P855" s="118">
        <f>($D$5-O855)/365</f>
        <v/>
      </c>
      <c r="Q855" s="119">
        <f>Q855</f>
        <v/>
      </c>
      <c r="R855" s="52" t="n"/>
      <c r="S855" s="120" t="inlineStr">
        <is>
          <t>Denmark</t>
        </is>
      </c>
      <c r="T855" s="120" t="inlineStr">
        <is>
          <t>DKK</t>
        </is>
      </c>
      <c r="U855" s="120" t="n">
        <v>1076060</v>
      </c>
      <c r="V855" s="120" t="n">
        <v>194220</v>
      </c>
      <c r="W855" s="120" t="n"/>
      <c r="X855" s="120">
        <f>W855+V855+U855</f>
        <v/>
      </c>
      <c r="Y855" s="121" t="n"/>
      <c r="Z855" s="121" t="n"/>
      <c r="AA855" s="122" t="n"/>
      <c r="AB855" s="122" t="n"/>
      <c r="AC855" s="122" t="n"/>
      <c r="AD855" s="123">
        <f>AC855+AB855+AA855</f>
        <v/>
      </c>
      <c r="AE855" s="124">
        <f>IFERROR(AD855/X855-1,"")</f>
        <v/>
      </c>
      <c r="AF855" s="217">
        <f>IF(LOWER(T855)="ILS",12,1)*X855/VLOOKUP($T855,CPC_USDConversion_xlTbl[[Currency2]:[Units/1 USD]],2,FALSE)</f>
        <v/>
      </c>
      <c r="AG855" s="217">
        <f>IF(LOWER(T855)="ILS",12,1)*AD855/VLOOKUP($T855,CPC_USDConversion_xlTbl[[Currency2]:[Units/1 USD]],2,FALSE)</f>
        <v/>
      </c>
      <c r="AH855" s="126">
        <f>AF855/VLOOKUP($S855,'CP$'!$B$5:$D$74,2,FALSE)</f>
        <v/>
      </c>
      <c r="AI855" s="126">
        <f>AG855/VLOOKUP($S855,'CP$'!$B$5:$D$74,2,FALSE)</f>
        <v/>
      </c>
      <c r="AJ855" s="52" t="n"/>
      <c r="AK855" s="127" t="inlineStr">
        <is>
          <t>Sales Variable</t>
        </is>
      </c>
      <c r="AL855" s="218" t="n"/>
      <c r="AM855" s="129" t="n"/>
      <c r="AN855" s="121" t="n"/>
      <c r="AO855" s="130" t="n"/>
      <c r="AP855" s="131">
        <f>IFERROR(AO855/AM855,"")</f>
        <v/>
      </c>
      <c r="AQ855" s="219">
        <f>AO855*CC855</f>
        <v/>
      </c>
      <c r="AR855" s="219" t="n"/>
      <c r="AS855" s="220">
        <f>AQ855-AR855</f>
        <v/>
      </c>
      <c r="AT855" s="217">
        <f>AS855/VLOOKUP($T855,'USD Converstion'!$C$7:$D$174,2,FALSE)</f>
        <v/>
      </c>
      <c r="AU855" s="52" t="n"/>
      <c r="AV855" s="221" t="n"/>
      <c r="AW855" s="222" t="n"/>
      <c r="AX855" s="222" t="n"/>
      <c r="AY855" s="223" t="n"/>
      <c r="AZ855" s="52" t="n"/>
      <c r="BA855" s="137" t="n"/>
      <c r="BB855" s="138" t="inlineStr">
        <is>
          <t xml:space="preserve"> </t>
        </is>
      </c>
      <c r="BC855" s="52" t="n"/>
      <c r="BD855" s="219" t="n">
        <v>844800</v>
      </c>
      <c r="BE855" s="219" t="n">
        <v>211200</v>
      </c>
      <c r="BF855" s="219" t="n"/>
      <c r="BG855" s="120">
        <f>BF855+BE855+BD855</f>
        <v/>
      </c>
      <c r="BH855" s="217">
        <f>IF(LOWER(T855)="ILS",12,1)*BG855/VLOOKUP($T855,CPC_USDConversion_xlTbl[[Currency2]:[Units/1 USD]],2,FALSE)</f>
        <v/>
      </c>
      <c r="BI855" s="224">
        <f>BH855/VLOOKUP($S855,'CP$'!$B$5:$D$74,2,FALSE)</f>
        <v/>
      </c>
      <c r="BJ855" s="140" t="n">
        <v>900000</v>
      </c>
      <c r="BK855" s="140" t="n">
        <v>1100000</v>
      </c>
      <c r="BL855" s="141">
        <f>IFERROR(U855/X855,"")</f>
        <v/>
      </c>
      <c r="BM855" s="141">
        <f>IFERROR(V855/X855,"")</f>
        <v/>
      </c>
      <c r="BN855" s="141">
        <f>IFERROR(W855/X855,"")</f>
        <v/>
      </c>
      <c r="BO855" s="141">
        <f>IFERROR(AA855/AD855,"")</f>
        <v/>
      </c>
      <c r="BP855" s="141">
        <f>IFERROR(AB855/AD855,"")</f>
        <v/>
      </c>
      <c r="BQ855" s="141">
        <f>IFERROR(AC855/AD855,"")</f>
        <v/>
      </c>
      <c r="BR855" s="119" t="n">
        <v>3</v>
      </c>
      <c r="BS855" s="119" t="n">
        <v>3</v>
      </c>
      <c r="BT855" s="119" t="n">
        <v>3</v>
      </c>
      <c r="BU855" s="119" t="n">
        <v>0</v>
      </c>
      <c r="BV855" s="119" t="n"/>
      <c r="BW855" s="119" t="n"/>
      <c r="BX855" s="119" t="n"/>
      <c r="BY855" s="119" t="n"/>
      <c r="BZ855" s="119" t="inlineStr">
        <is>
          <t>Employee</t>
        </is>
      </c>
      <c r="CA855" s="142" t="inlineStr">
        <is>
          <t>E41M</t>
        </is>
      </c>
      <c r="CB855" s="131" t="n">
        <v>1</v>
      </c>
      <c r="CC855" s="143">
        <f>IF(P855&gt;1,1,P855)*CB855</f>
        <v/>
      </c>
      <c r="CD855" s="143" t="n"/>
      <c r="CE855" s="222" t="n"/>
      <c r="CF855" s="86" t="n"/>
      <c r="CG855" s="219" t="n">
        <v>1040746.341463415</v>
      </c>
      <c r="CH855" s="217">
        <f>IF(LOWER(T855)="ILS",12,1)*CG855/VLOOKUP($T855,CPC_USDConversion_xlTbl[[Currency2]:[Units/1 USD]],2,FALSE)</f>
        <v/>
      </c>
      <c r="CI855" s="225">
        <f>AF855</f>
        <v/>
      </c>
      <c r="CJ855" s="225">
        <f>IFERROR(CI855-CH855,"")</f>
        <v/>
      </c>
      <c r="CK855" s="140">
        <f>ROUND(AN855*CC855,-2)</f>
        <v/>
      </c>
      <c r="CL855" s="217">
        <f>CK855/VLOOKUP($T855,'USD Converstion'!$C$7:$D$174,2,FALSE)</f>
        <v/>
      </c>
      <c r="CM855" s="145">
        <f>IF(AD855&gt;X855,1,0)</f>
        <v/>
      </c>
      <c r="CN855" s="225">
        <f>IF(CM855&gt;0,AG855,0)</f>
        <v/>
      </c>
      <c r="CO855" s="225">
        <f>IF(CM855=0,0,AF855)</f>
        <v/>
      </c>
      <c r="CP855" s="146" t="n">
        <v>0</v>
      </c>
      <c r="CQ855" s="147" t="n">
        <v>0</v>
      </c>
      <c r="CR855" s="225">
        <f>AM855/VLOOKUP(T855,'USD Converstion'!$C$7:$D$174,2,FALSE)</f>
        <v/>
      </c>
      <c r="CS855" s="226">
        <f>AT855</f>
        <v/>
      </c>
      <c r="CT855" s="222" t="n">
        <v>0</v>
      </c>
      <c r="CU855" s="227" t="n">
        <v>0</v>
      </c>
      <c r="CV855" s="145">
        <f>IF(AX855&gt;0,1,0)</f>
        <v/>
      </c>
      <c r="CW855" s="145">
        <f>IF(AY855&gt;0,1,0)</f>
        <v/>
      </c>
      <c r="CX855" s="52" t="n">
        <v>0</v>
      </c>
      <c r="DM855">
        <f>IF(LOWER(T855)="ILS",12,1)*Y855/VLOOKUP($T855,CPC_USDConversion_xlTbl[[Currency2]:[Units/1 USD]],2,FALSE)</f>
        <v/>
      </c>
    </row>
    <row r="856">
      <c r="B856" s="113" t="n">
        <v>133427</v>
      </c>
      <c r="C856" s="113" t="n">
        <v>110914</v>
      </c>
      <c r="D856" s="113" t="n">
        <v>115078</v>
      </c>
      <c r="E856" s="114" t="inlineStr">
        <is>
          <t>Nikita Durov</t>
        </is>
      </c>
      <c r="F856" s="152" t="inlineStr">
        <is>
          <t>SE Manager, CIS</t>
        </is>
      </c>
      <c r="G856" s="113" t="inlineStr">
        <is>
          <t>EMEA SE</t>
        </is>
      </c>
      <c r="H856" s="113" t="inlineStr">
        <is>
          <t>Peter Sandkuijl</t>
        </is>
      </c>
      <c r="I856" s="113" t="inlineStr">
        <is>
          <t>Peter Sandkuijl</t>
        </is>
      </c>
      <c r="J856" s="114" t="inlineStr">
        <is>
          <t>Bruno Darmon</t>
        </is>
      </c>
      <c r="K856" s="114" t="inlineStr">
        <is>
          <t>Bruno Darmon</t>
        </is>
      </c>
      <c r="L856" s="113" t="inlineStr">
        <is>
          <t>EMEA Sales</t>
        </is>
      </c>
      <c r="M856" s="115" t="n">
        <v>1</v>
      </c>
      <c r="N856" s="151">
        <f>LEFT(CA856,3)</f>
        <v/>
      </c>
      <c r="O856" s="216" t="n">
        <v>42569</v>
      </c>
      <c r="P856" s="118">
        <f>($D$5-O856)/365</f>
        <v/>
      </c>
      <c r="Q856" s="119">
        <f>Q856</f>
        <v/>
      </c>
      <c r="R856" s="52" t="n"/>
      <c r="S856" s="120" t="inlineStr">
        <is>
          <t>Russian Federation</t>
        </is>
      </c>
      <c r="T856" s="120" t="inlineStr">
        <is>
          <t>RUB</t>
        </is>
      </c>
      <c r="U856" s="120" t="n">
        <v>6589500</v>
      </c>
      <c r="V856" s="120" t="n">
        <v>1196663.636363636</v>
      </c>
      <c r="W856" s="120" t="n"/>
      <c r="X856" s="120">
        <f>W856+V856+U856</f>
        <v/>
      </c>
      <c r="Y856" s="121" t="n"/>
      <c r="Z856" s="121" t="n"/>
      <c r="AA856" s="122" t="n"/>
      <c r="AB856" s="122" t="n"/>
      <c r="AC856" s="122" t="n"/>
      <c r="AD856" s="123">
        <f>AC856+AB856+AA856</f>
        <v/>
      </c>
      <c r="AE856" s="124">
        <f>IFERROR(AD856/X856-1,"")</f>
        <v/>
      </c>
      <c r="AF856" s="217">
        <f>IF(LOWER(T856)="ILS",12,1)*X856/VLOOKUP($T856,CPC_USDConversion_xlTbl[[Currency2]:[Units/1 USD]],2,FALSE)</f>
        <v/>
      </c>
      <c r="AG856" s="217">
        <f>IF(LOWER(T856)="ILS",12,1)*AD856/VLOOKUP($T856,CPC_USDConversion_xlTbl[[Currency2]:[Units/1 USD]],2,FALSE)</f>
        <v/>
      </c>
      <c r="AH856" s="126">
        <f>AF856/VLOOKUP($S856,'CP$'!$B$5:$D$74,2,FALSE)</f>
        <v/>
      </c>
      <c r="AI856" s="126">
        <f>AG856/VLOOKUP($S856,'CP$'!$B$5:$D$74,2,FALSE)</f>
        <v/>
      </c>
      <c r="AJ856" s="52" t="n"/>
      <c r="AK856" s="127" t="inlineStr">
        <is>
          <t>Sales Variable</t>
        </is>
      </c>
      <c r="AL856" s="218" t="n"/>
      <c r="AM856" s="129" t="n"/>
      <c r="AN856" s="121" t="n"/>
      <c r="AO856" s="130" t="n"/>
      <c r="AP856" s="131">
        <f>IFERROR(AO856/AM856,"")</f>
        <v/>
      </c>
      <c r="AQ856" s="219">
        <f>AO856*CC856</f>
        <v/>
      </c>
      <c r="AR856" s="219" t="n"/>
      <c r="AS856" s="220">
        <f>AQ856-AR856</f>
        <v/>
      </c>
      <c r="AT856" s="217">
        <f>AS856/VLOOKUP($T856,'USD Converstion'!$C$7:$D$174,2,FALSE)</f>
        <v/>
      </c>
      <c r="AU856" s="52" t="n"/>
      <c r="AV856" s="221" t="n">
        <v>43615</v>
      </c>
      <c r="AW856" s="222" t="n">
        <v>29274.47572815534</v>
      </c>
      <c r="AX856" s="222" t="n"/>
      <c r="AY856" s="223" t="n"/>
      <c r="AZ856" s="52" t="n"/>
      <c r="BA856" s="137" t="n"/>
      <c r="BB856" s="138" t="inlineStr">
        <is>
          <t xml:space="preserve"> </t>
        </is>
      </c>
      <c r="BC856" s="52" t="n"/>
      <c r="BD856" s="219" t="n">
        <v>5160000</v>
      </c>
      <c r="BE856" s="219" t="n">
        <v>1290000</v>
      </c>
      <c r="BF856" s="219" t="n"/>
      <c r="BG856" s="120">
        <f>BF856+BE856+BD856</f>
        <v/>
      </c>
      <c r="BH856" s="217">
        <f>IF(LOWER(T856)="ILS",12,1)*BG856/VLOOKUP($T856,CPC_USDConversion_xlTbl[[Currency2]:[Units/1 USD]],2,FALSE)</f>
        <v/>
      </c>
      <c r="BI856" s="224">
        <f>BH856/VLOOKUP($S856,'CP$'!$B$5:$D$74,2,FALSE)</f>
        <v/>
      </c>
      <c r="BJ856" s="140" t="n">
        <v>2600000</v>
      </c>
      <c r="BK856" s="140" t="n">
        <v>5500000</v>
      </c>
      <c r="BL856" s="141">
        <f>IFERROR(U856/X856,"")</f>
        <v/>
      </c>
      <c r="BM856" s="141">
        <f>IFERROR(V856/X856,"")</f>
        <v/>
      </c>
      <c r="BN856" s="141">
        <f>IFERROR(W856/X856,"")</f>
        <v/>
      </c>
      <c r="BO856" s="141">
        <f>IFERROR(AA856/AD856,"")</f>
        <v/>
      </c>
      <c r="BP856" s="141">
        <f>IFERROR(AB856/AD856,"")</f>
        <v/>
      </c>
      <c r="BQ856" s="141">
        <f>IFERROR(AC856/AD856,"")</f>
        <v/>
      </c>
      <c r="BR856" s="119" t="n">
        <v>3</v>
      </c>
      <c r="BS856" s="119" t="n">
        <v>3</v>
      </c>
      <c r="BT856" s="119" t="n">
        <v>3</v>
      </c>
      <c r="BU856" s="119" t="n">
        <v>0</v>
      </c>
      <c r="BV856" s="119" t="n"/>
      <c r="BW856" s="119" t="n"/>
      <c r="BX856" s="119" t="n"/>
      <c r="BY856" s="119" t="n"/>
      <c r="BZ856" s="119" t="inlineStr">
        <is>
          <t>Employee</t>
        </is>
      </c>
      <c r="CA856" s="142" t="inlineStr">
        <is>
          <t>E41M</t>
        </is>
      </c>
      <c r="CB856" s="131" t="n">
        <v>1</v>
      </c>
      <c r="CC856" s="143">
        <f>IF(P856&gt;1,1,P856)*CB856</f>
        <v/>
      </c>
      <c r="CD856" s="143" t="n"/>
      <c r="CE856" s="222" t="n">
        <v>42141.44</v>
      </c>
      <c r="CF856" s="86" t="n"/>
      <c r="CG856" s="219" t="n">
        <v>6419712.195121951</v>
      </c>
      <c r="CH856" s="217">
        <f>IF(LOWER(T856)="ILS",12,1)*CG856/VLOOKUP($T856,CPC_USDConversion_xlTbl[[Currency2]:[Units/1 USD]],2,FALSE)</f>
        <v/>
      </c>
      <c r="CI856" s="225">
        <f>AF856</f>
        <v/>
      </c>
      <c r="CJ856" s="225">
        <f>IFERROR(CI856-CH856,"")</f>
        <v/>
      </c>
      <c r="CK856" s="140">
        <f>ROUND(AN856*CC856,-2)</f>
        <v/>
      </c>
      <c r="CL856" s="217">
        <f>CK856/VLOOKUP($T856,'USD Converstion'!$C$7:$D$174,2,FALSE)</f>
        <v/>
      </c>
      <c r="CM856" s="145">
        <f>IF(AD856&gt;X856,1,0)</f>
        <v/>
      </c>
      <c r="CN856" s="225">
        <f>IF(CM856&gt;0,AG856,0)</f>
        <v/>
      </c>
      <c r="CO856" s="225">
        <f>IF(CM856=0,0,AF856)</f>
        <v/>
      </c>
      <c r="CP856" s="146" t="n">
        <v>0</v>
      </c>
      <c r="CQ856" s="147" t="n">
        <v>0</v>
      </c>
      <c r="CR856" s="225">
        <f>AM856/VLOOKUP(T856,'USD Converstion'!$C$7:$D$174,2,FALSE)</f>
        <v/>
      </c>
      <c r="CS856" s="226">
        <f>AT856</f>
        <v/>
      </c>
      <c r="CT856" s="222" t="n">
        <v>0</v>
      </c>
      <c r="CU856" s="227" t="n">
        <v>0</v>
      </c>
      <c r="CV856" s="145">
        <f>IF(AX856&gt;0,1,0)</f>
        <v/>
      </c>
      <c r="CW856" s="145">
        <f>IF(AY856&gt;0,1,0)</f>
        <v/>
      </c>
      <c r="CX856" s="52" t="n">
        <v>0</v>
      </c>
      <c r="DM856">
        <f>IF(LOWER(T856)="ILS",12,1)*Y856/VLOOKUP($T856,CPC_USDConversion_xlTbl[[Currency2]:[Units/1 USD]],2,FALSE)</f>
        <v/>
      </c>
    </row>
    <row r="857">
      <c r="B857" s="113" t="n">
        <v>114380</v>
      </c>
      <c r="C857" s="113" t="n">
        <v>30183</v>
      </c>
      <c r="D857" s="113" t="n">
        <v>121095</v>
      </c>
      <c r="E857" s="114" t="inlineStr">
        <is>
          <t>Nils Fasel</t>
        </is>
      </c>
      <c r="F857" s="152" t="inlineStr">
        <is>
          <t>Security Engineer</t>
        </is>
      </c>
      <c r="G857" s="113" t="inlineStr">
        <is>
          <t>Security Engineering, CER</t>
        </is>
      </c>
      <c r="H857" s="113" t="inlineStr">
        <is>
          <t>Christine Schoenig</t>
        </is>
      </c>
      <c r="I857" s="113" t="inlineStr">
        <is>
          <t>Peter Sandkuijl</t>
        </is>
      </c>
      <c r="J857" s="114" t="inlineStr">
        <is>
          <t>Bruno Darmon</t>
        </is>
      </c>
      <c r="K857" s="114" t="inlineStr">
        <is>
          <t>Bruno Darmon</t>
        </is>
      </c>
      <c r="L857" s="113" t="inlineStr">
        <is>
          <t>EMEA Sales</t>
        </is>
      </c>
      <c r="M857" s="115" t="n">
        <v>1</v>
      </c>
      <c r="N857" s="151">
        <f>LEFT(CA857,3)</f>
        <v/>
      </c>
      <c r="O857" s="216" t="n">
        <v>43252</v>
      </c>
      <c r="P857" s="118">
        <f>($D$5-O857)/365</f>
        <v/>
      </c>
      <c r="Q857" s="119">
        <f>Q857</f>
        <v/>
      </c>
      <c r="R857" s="52" t="n"/>
      <c r="S857" s="120" t="inlineStr">
        <is>
          <t>Germany</t>
        </is>
      </c>
      <c r="T857" s="120" t="inlineStr">
        <is>
          <t>EUR</t>
        </is>
      </c>
      <c r="U857" s="120" t="n">
        <v>109500</v>
      </c>
      <c r="V857" s="120" t="n">
        <v>18027.27272727272</v>
      </c>
      <c r="W857" s="120" t="n"/>
      <c r="X857" s="120">
        <f>W857+V857+U857</f>
        <v/>
      </c>
      <c r="Y857" s="121" t="n"/>
      <c r="Z857" s="121" t="n"/>
      <c r="AA857" s="122" t="n">
        <v>82000</v>
      </c>
      <c r="AB857" s="122" t="n">
        <v>23000</v>
      </c>
      <c r="AC857" s="122" t="n"/>
      <c r="AD857" s="123">
        <f>AC857+AB857+AA857</f>
        <v/>
      </c>
      <c r="AE857" s="124">
        <f>IFERROR(AD857/X857-1,"")</f>
        <v/>
      </c>
      <c r="AF857" s="217">
        <f>IF(LOWER(T857)="ILS",12,1)*X857/VLOOKUP($T857,CPC_USDConversion_xlTbl[[Currency2]:[Units/1 USD]],2,FALSE)</f>
        <v/>
      </c>
      <c r="AG857" s="217">
        <f>IF(LOWER(T857)="ILS",12,1)*AD857/VLOOKUP($T857,CPC_USDConversion_xlTbl[[Currency2]:[Units/1 USD]],2,FALSE)</f>
        <v/>
      </c>
      <c r="AH857" s="126">
        <f>AF857/VLOOKUP($S857,'CP$'!$B$5:$D$74,2,FALSE)</f>
        <v/>
      </c>
      <c r="AI857" s="126">
        <f>AG857/VLOOKUP($S857,'CP$'!$B$5:$D$74,2,FALSE)</f>
        <v/>
      </c>
      <c r="AJ857" s="52" t="n"/>
      <c r="AK857" s="127" t="inlineStr">
        <is>
          <t>Sales Variable</t>
        </is>
      </c>
      <c r="AL857" s="218" t="n"/>
      <c r="AM857" s="129" t="n"/>
      <c r="AN857" s="121" t="n"/>
      <c r="AO857" s="130" t="n"/>
      <c r="AP857" s="131">
        <f>IFERROR(AO857/AM857,"")</f>
        <v/>
      </c>
      <c r="AQ857" s="219">
        <f>AO857*CC857</f>
        <v/>
      </c>
      <c r="AR857" s="219" t="n"/>
      <c r="AS857" s="220">
        <f>AQ857-AR857</f>
        <v/>
      </c>
      <c r="AT857" s="217">
        <f>AS857/VLOOKUP($T857,'USD Converstion'!$C$7:$D$174,2,FALSE)</f>
        <v/>
      </c>
      <c r="AU857" s="52" t="n"/>
      <c r="AV857" s="221" t="n">
        <v>43957</v>
      </c>
      <c r="AW857" s="222" t="n">
        <v>9844.844660194174</v>
      </c>
      <c r="AX857" s="222" t="n"/>
      <c r="AY857" s="223" t="n">
        <v>20000</v>
      </c>
      <c r="AZ857" s="52" t="n"/>
      <c r="BA857" s="137" t="inlineStr">
        <is>
          <t>May, 2021: RSU grant of $20000 || April, 2021: OTE change from 99500 to 105000</t>
        </is>
      </c>
      <c r="BB857" s="138" t="inlineStr">
        <is>
          <t xml:space="preserve"> </t>
        </is>
      </c>
      <c r="BC857" s="52" t="n"/>
      <c r="BD857" s="219" t="n">
        <v>76000</v>
      </c>
      <c r="BE857" s="219" t="n">
        <v>19000</v>
      </c>
      <c r="BF857" s="219" t="n"/>
      <c r="BG857" s="120">
        <f>BF857+BE857+BD857</f>
        <v/>
      </c>
      <c r="BH857" s="217">
        <f>IF(LOWER(T857)="ILS",12,1)*BG857/VLOOKUP($T857,CPC_USDConversion_xlTbl[[Currency2]:[Units/1 USD]],2,FALSE)</f>
        <v/>
      </c>
      <c r="BI857" s="224">
        <f>BH857/VLOOKUP($S857,'CP$'!$B$5:$D$74,2,FALSE)</f>
        <v/>
      </c>
      <c r="BJ857" s="140" t="n">
        <v>70000</v>
      </c>
      <c r="BK857" s="140" t="n">
        <v>115000</v>
      </c>
      <c r="BL857" s="141">
        <f>IFERROR(U857/X857,"")</f>
        <v/>
      </c>
      <c r="BM857" s="141">
        <f>IFERROR(V857/X857,"")</f>
        <v/>
      </c>
      <c r="BN857" s="141">
        <f>IFERROR(W857/X857,"")</f>
        <v/>
      </c>
      <c r="BO857" s="141">
        <f>IFERROR(AA857/AD857,"")</f>
        <v/>
      </c>
      <c r="BP857" s="141">
        <f>IFERROR(AB857/AD857,"")</f>
        <v/>
      </c>
      <c r="BQ857" s="141">
        <f>IFERROR(AC857/AD857,"")</f>
        <v/>
      </c>
      <c r="BR857" s="119" t="n">
        <v>3</v>
      </c>
      <c r="BS857" s="119" t="n">
        <v>3</v>
      </c>
      <c r="BT857" s="119" t="n"/>
      <c r="BU857" s="119" t="n">
        <v>0</v>
      </c>
      <c r="BV857" s="119" t="n"/>
      <c r="BW857" s="119" t="n"/>
      <c r="BX857" s="119" t="n"/>
      <c r="BY857" s="119" t="n"/>
      <c r="BZ857" s="119" t="inlineStr">
        <is>
          <t>Employee</t>
        </is>
      </c>
      <c r="CA857" s="142" t="inlineStr">
        <is>
          <t>E51P</t>
        </is>
      </c>
      <c r="CB857" s="131" t="n">
        <v>1</v>
      </c>
      <c r="CC857" s="143">
        <f>IF(P857&gt;1,1,P857)*CB857</f>
        <v/>
      </c>
      <c r="CD857" s="143" t="n"/>
      <c r="CE857" s="222" t="n">
        <v>11253.68</v>
      </c>
      <c r="CF857" s="86" t="n"/>
      <c r="CG857" s="219" t="n">
        <v>97273.17073170733</v>
      </c>
      <c r="CH857" s="217">
        <f>IF(LOWER(T857)="ILS",12,1)*CG857/VLOOKUP($T857,CPC_USDConversion_xlTbl[[Currency2]:[Units/1 USD]],2,FALSE)</f>
        <v/>
      </c>
      <c r="CI857" s="225">
        <f>AF857</f>
        <v/>
      </c>
      <c r="CJ857" s="225">
        <f>IFERROR(CI857-CH857,"")</f>
        <v/>
      </c>
      <c r="CK857" s="140">
        <f>ROUND(AN857*CC857,-2)</f>
        <v/>
      </c>
      <c r="CL857" s="217">
        <f>CK857/VLOOKUP($T857,'USD Converstion'!$C$7:$D$174,2,FALSE)</f>
        <v/>
      </c>
      <c r="CM857" s="145">
        <f>IF(AD857&gt;X857,1,0)</f>
        <v/>
      </c>
      <c r="CN857" s="225">
        <f>IF(CM857&gt;0,AG857,0)</f>
        <v/>
      </c>
      <c r="CO857" s="225">
        <f>IF(CM857=0,0,AF857)</f>
        <v/>
      </c>
      <c r="CP857" s="146" t="n">
        <v>0</v>
      </c>
      <c r="CQ857" s="147" t="n">
        <v>0</v>
      </c>
      <c r="CR857" s="225">
        <f>AM857/VLOOKUP(T857,'USD Converstion'!$C$7:$D$174,2,FALSE)</f>
        <v/>
      </c>
      <c r="CS857" s="226">
        <f>AT857</f>
        <v/>
      </c>
      <c r="CT857" s="222" t="n">
        <v>0</v>
      </c>
      <c r="CU857" s="227" t="n">
        <v>0</v>
      </c>
      <c r="CV857" s="145">
        <f>IF(AX857&gt;0,1,0)</f>
        <v/>
      </c>
      <c r="CW857" s="145">
        <f>IF(AY857&gt;0,1,0)</f>
        <v/>
      </c>
      <c r="CX857" s="52" t="n">
        <v>1</v>
      </c>
      <c r="DM857">
        <f>IF(LOWER(T857)="ILS",12,1)*Y857/VLOOKUP($T857,CPC_USDConversion_xlTbl[[Currency2]:[Units/1 USD]],2,FALSE)</f>
        <v/>
      </c>
    </row>
    <row r="858">
      <c r="B858" s="113" t="n">
        <v>125378</v>
      </c>
      <c r="C858" s="113" t="n">
        <v>59240</v>
      </c>
      <c r="D858" s="113" t="n">
        <v>55448</v>
      </c>
      <c r="E858" s="114" t="inlineStr">
        <is>
          <t>Nils Ove Gamlem</t>
        </is>
      </c>
      <c r="F858" s="152" t="inlineStr">
        <is>
          <t>SE Team Leader, Norway, Check Point Evangelist</t>
        </is>
      </c>
      <c r="G858" s="113" t="inlineStr">
        <is>
          <t>Security Engineering, Nordics</t>
        </is>
      </c>
      <c r="H858" s="113" t="inlineStr">
        <is>
          <t>Jan Johannsen</t>
        </is>
      </c>
      <c r="I858" s="113" t="inlineStr">
        <is>
          <t>Peter Sandkuijl</t>
        </is>
      </c>
      <c r="J858" s="114" t="inlineStr">
        <is>
          <t>Bruno Darmon</t>
        </is>
      </c>
      <c r="K858" s="114" t="inlineStr">
        <is>
          <t>Bruno Darmon</t>
        </is>
      </c>
      <c r="L858" s="113" t="inlineStr">
        <is>
          <t>EMEA Sales</t>
        </is>
      </c>
      <c r="M858" s="115" t="n">
        <v>1</v>
      </c>
      <c r="N858" s="151">
        <f>LEFT(CA858,3)</f>
        <v/>
      </c>
      <c r="O858" s="216" t="n">
        <v>43374</v>
      </c>
      <c r="P858" s="118">
        <f>($D$5-O858)/365</f>
        <v/>
      </c>
      <c r="Q858" s="119">
        <f>Q858</f>
        <v/>
      </c>
      <c r="R858" s="52" t="n"/>
      <c r="S858" s="120" t="inlineStr">
        <is>
          <t>Norway</t>
        </is>
      </c>
      <c r="T858" s="120" t="inlineStr">
        <is>
          <t>NOK</t>
        </is>
      </c>
      <c r="U858" s="120" t="n">
        <v>1409500</v>
      </c>
      <c r="V858" s="120" t="n">
        <v>254845.4545454545</v>
      </c>
      <c r="W858" s="120" t="n"/>
      <c r="X858" s="120">
        <f>W858+V858+U858</f>
        <v/>
      </c>
      <c r="Y858" s="121" t="n"/>
      <c r="Z858" s="121" t="n"/>
      <c r="AA858" s="122" t="n"/>
      <c r="AB858" s="122" t="n"/>
      <c r="AC858" s="122" t="n"/>
      <c r="AD858" s="123">
        <f>AC858+AB858+AA858</f>
        <v/>
      </c>
      <c r="AE858" s="124">
        <f>IFERROR(AD858/X858-1,"")</f>
        <v/>
      </c>
      <c r="AF858" s="217">
        <f>IF(LOWER(T858)="ILS",12,1)*X858/VLOOKUP($T858,CPC_USDConversion_xlTbl[[Currency2]:[Units/1 USD]],2,FALSE)</f>
        <v/>
      </c>
      <c r="AG858" s="217">
        <f>IF(LOWER(T858)="ILS",12,1)*AD858/VLOOKUP($T858,CPC_USDConversion_xlTbl[[Currency2]:[Units/1 USD]],2,FALSE)</f>
        <v/>
      </c>
      <c r="AH858" s="126">
        <f>AF858/VLOOKUP($S858,'CP$'!$B$5:$D$74,2,FALSE)</f>
        <v/>
      </c>
      <c r="AI858" s="126">
        <f>AG858/VLOOKUP($S858,'CP$'!$B$5:$D$74,2,FALSE)</f>
        <v/>
      </c>
      <c r="AJ858" s="52" t="n"/>
      <c r="AK858" s="127" t="inlineStr">
        <is>
          <t>Sales Variable</t>
        </is>
      </c>
      <c r="AL858" s="218" t="n"/>
      <c r="AM858" s="129" t="n"/>
      <c r="AN858" s="121" t="n"/>
      <c r="AO858" s="130" t="n"/>
      <c r="AP858" s="131">
        <f>IFERROR(AO858/AM858,"")</f>
        <v/>
      </c>
      <c r="AQ858" s="219">
        <f>AO858*CC858</f>
        <v/>
      </c>
      <c r="AR858" s="219" t="n"/>
      <c r="AS858" s="220">
        <f>AQ858-AR858</f>
        <v/>
      </c>
      <c r="AT858" s="217">
        <f>AS858/VLOOKUP($T858,'USD Converstion'!$C$7:$D$174,2,FALSE)</f>
        <v/>
      </c>
      <c r="AU858" s="52" t="n"/>
      <c r="AV858" s="221" t="n">
        <v>43768</v>
      </c>
      <c r="AW858" s="222" t="n">
        <v>29274.89320388349</v>
      </c>
      <c r="AX858" s="222" t="n"/>
      <c r="AY858" s="223" t="n"/>
      <c r="AZ858" s="52" t="n"/>
      <c r="BA858" s="137" t="n">
        <v>0</v>
      </c>
      <c r="BB858" s="138" t="inlineStr">
        <is>
          <t xml:space="preserve"> </t>
        </is>
      </c>
      <c r="BC858" s="52" t="n"/>
      <c r="BD858" s="219" t="n">
        <v>1120000</v>
      </c>
      <c r="BE858" s="219" t="n">
        <v>280000</v>
      </c>
      <c r="BF858" s="219" t="n"/>
      <c r="BG858" s="120">
        <f>BF858+BE858+BD858</f>
        <v/>
      </c>
      <c r="BH858" s="217">
        <f>IF(LOWER(T858)="ILS",12,1)*BG858/VLOOKUP($T858,CPC_USDConversion_xlTbl[[Currency2]:[Units/1 USD]],2,FALSE)</f>
        <v/>
      </c>
      <c r="BI858" s="224">
        <f>BH858/VLOOKUP($S858,'CP$'!$B$5:$D$74,2,FALSE)</f>
        <v/>
      </c>
      <c r="BJ858" s="140" t="n">
        <v>950000</v>
      </c>
      <c r="BK858" s="140" t="n">
        <v>1400000</v>
      </c>
      <c r="BL858" s="141">
        <f>IFERROR(U858/X858,"")</f>
        <v/>
      </c>
      <c r="BM858" s="141">
        <f>IFERROR(V858/X858,"")</f>
        <v/>
      </c>
      <c r="BN858" s="141">
        <f>IFERROR(W858/X858,"")</f>
        <v/>
      </c>
      <c r="BO858" s="141">
        <f>IFERROR(AA858/AD858,"")</f>
        <v/>
      </c>
      <c r="BP858" s="141">
        <f>IFERROR(AB858/AD858,"")</f>
        <v/>
      </c>
      <c r="BQ858" s="141">
        <f>IFERROR(AC858/AD858,"")</f>
        <v/>
      </c>
      <c r="BR858" s="119" t="n">
        <v>4</v>
      </c>
      <c r="BS858" s="119" t="n">
        <v>3</v>
      </c>
      <c r="BT858" s="119" t="n">
        <v>3</v>
      </c>
      <c r="BU858" s="119" t="n">
        <v>0</v>
      </c>
      <c r="BV858" s="119" t="n"/>
      <c r="BW858" s="119" t="n"/>
      <c r="BX858" s="119" t="n"/>
      <c r="BY858" s="119" t="n"/>
      <c r="BZ858" s="119" t="inlineStr">
        <is>
          <t>Employee</t>
        </is>
      </c>
      <c r="CA858" s="142" t="inlineStr">
        <is>
          <t>E41M</t>
        </is>
      </c>
      <c r="CB858" s="131" t="n">
        <v>1</v>
      </c>
      <c r="CC858" s="143">
        <f>IF(P858&gt;1,1,P858)*CB858</f>
        <v/>
      </c>
      <c r="CD858" s="143" t="n"/>
      <c r="CE858" s="222" t="n">
        <v>46211.92</v>
      </c>
      <c r="CF858" s="86" t="n"/>
      <c r="CG858" s="219" t="n">
        <v>1366053.658536586</v>
      </c>
      <c r="CH858" s="217">
        <f>IF(LOWER(T858)="ILS",12,1)*CG858/VLOOKUP($T858,CPC_USDConversion_xlTbl[[Currency2]:[Units/1 USD]],2,FALSE)</f>
        <v/>
      </c>
      <c r="CI858" s="225">
        <f>AF858</f>
        <v/>
      </c>
      <c r="CJ858" s="225">
        <f>IFERROR(CI858-CH858,"")</f>
        <v/>
      </c>
      <c r="CK858" s="140">
        <f>ROUND(AN858*CC858,-2)</f>
        <v/>
      </c>
      <c r="CL858" s="217">
        <f>CK858/VLOOKUP($T858,'USD Converstion'!$C$7:$D$174,2,FALSE)</f>
        <v/>
      </c>
      <c r="CM858" s="145">
        <f>IF(AD858&gt;X858,1,0)</f>
        <v/>
      </c>
      <c r="CN858" s="225">
        <f>IF(CM858&gt;0,AG858,0)</f>
        <v/>
      </c>
      <c r="CO858" s="225">
        <f>IF(CM858=0,0,AF858)</f>
        <v/>
      </c>
      <c r="CP858" s="146" t="n">
        <v>0</v>
      </c>
      <c r="CQ858" s="147" t="n">
        <v>0</v>
      </c>
      <c r="CR858" s="225">
        <f>AM858/VLOOKUP(T858,'USD Converstion'!$C$7:$D$174,2,FALSE)</f>
        <v/>
      </c>
      <c r="CS858" s="226">
        <f>AT858</f>
        <v/>
      </c>
      <c r="CT858" s="222" t="n">
        <v>0</v>
      </c>
      <c r="CU858" s="227" t="n">
        <v>0</v>
      </c>
      <c r="CV858" s="145">
        <f>IF(AX858&gt;0,1,0)</f>
        <v/>
      </c>
      <c r="CW858" s="145">
        <f>IF(AY858&gt;0,1,0)</f>
        <v/>
      </c>
      <c r="CX858" s="52" t="n">
        <v>0</v>
      </c>
      <c r="DM858">
        <f>IF(LOWER(T858)="ILS",12,1)*Y858/VLOOKUP($T858,CPC_USDConversion_xlTbl[[Currency2]:[Units/1 USD]],2,FALSE)</f>
        <v/>
      </c>
    </row>
    <row r="859">
      <c r="B859" s="113" t="n">
        <v>108596</v>
      </c>
      <c r="C859" s="113" t="n">
        <v>45016</v>
      </c>
      <c r="D859" s="113" t="n">
        <v>49596</v>
      </c>
      <c r="E859" s="114" t="inlineStr">
        <is>
          <t>Njoroge Erick</t>
        </is>
      </c>
      <c r="F859" s="152" t="inlineStr">
        <is>
          <t>Security Engineer</t>
        </is>
      </c>
      <c r="G859" s="113" t="inlineStr">
        <is>
          <t>EMEA SE</t>
        </is>
      </c>
      <c r="H859" s="113" t="inlineStr">
        <is>
          <t>Peter Sandkuijl</t>
        </is>
      </c>
      <c r="I859" s="113" t="inlineStr">
        <is>
          <t>Peter Sandkuijl</t>
        </is>
      </c>
      <c r="J859" s="114" t="inlineStr">
        <is>
          <t>Bruno Darmon</t>
        </is>
      </c>
      <c r="K859" s="114" t="inlineStr">
        <is>
          <t>Bruno Darmon</t>
        </is>
      </c>
      <c r="L859" s="113" t="inlineStr">
        <is>
          <t>EMEA Sales</t>
        </is>
      </c>
      <c r="M859" s="115" t="n">
        <v>1</v>
      </c>
      <c r="N859" s="151">
        <f>LEFT(CA859,3)</f>
        <v/>
      </c>
      <c r="O859" s="216" t="n">
        <v>43394</v>
      </c>
      <c r="P859" s="118">
        <f>($D$5-O859)/365</f>
        <v/>
      </c>
      <c r="Q859" s="119">
        <f>Q859</f>
        <v/>
      </c>
      <c r="R859" s="52" t="n"/>
      <c r="S859" s="120" t="inlineStr">
        <is>
          <t>Kenya</t>
        </is>
      </c>
      <c r="T859" s="120" t="inlineStr">
        <is>
          <t>KES</t>
        </is>
      </c>
      <c r="U859" s="120" t="n">
        <v>4509500</v>
      </c>
      <c r="V859" s="120" t="n">
        <v>818481.8181818181</v>
      </c>
      <c r="W859" s="120" t="n"/>
      <c r="X859" s="120">
        <f>W859+V859+U859</f>
        <v/>
      </c>
      <c r="Y859" s="121" t="n"/>
      <c r="Z859" s="121" t="n"/>
      <c r="AA859" s="122" t="n"/>
      <c r="AB859" s="122" t="n"/>
      <c r="AC859" s="122" t="n"/>
      <c r="AD859" s="123">
        <f>AC859+AB859+AA859</f>
        <v/>
      </c>
      <c r="AE859" s="124">
        <f>IFERROR(AD859/X859-1,"")</f>
        <v/>
      </c>
      <c r="AF859" s="217">
        <f>IF(LOWER(T859)="ILS",12,1)*X859/VLOOKUP($T859,CPC_USDConversion_xlTbl[[Currency2]:[Units/1 USD]],2,FALSE)</f>
        <v/>
      </c>
      <c r="AG859" s="217">
        <f>IF(LOWER(T859)="ILS",12,1)*AD859/VLOOKUP($T859,CPC_USDConversion_xlTbl[[Currency2]:[Units/1 USD]],2,FALSE)</f>
        <v/>
      </c>
      <c r="AH859" s="126">
        <f>AF859/VLOOKUP($S859,'CP$'!$B$5:$D$74,2,FALSE)</f>
        <v/>
      </c>
      <c r="AI859" s="126">
        <f>AG859/VLOOKUP($S859,'CP$'!$B$5:$D$74,2,FALSE)</f>
        <v/>
      </c>
      <c r="AJ859" s="52" t="n"/>
      <c r="AK859" s="127" t="inlineStr">
        <is>
          <t>Sales Variable</t>
        </is>
      </c>
      <c r="AL859" s="218" t="n"/>
      <c r="AM859" s="129" t="n"/>
      <c r="AN859" s="121" t="n"/>
      <c r="AO859" s="130" t="n"/>
      <c r="AP859" s="131">
        <f>IFERROR(AO859/AM859,"")</f>
        <v/>
      </c>
      <c r="AQ859" s="219">
        <f>AO859*CC859</f>
        <v/>
      </c>
      <c r="AR859" s="219" t="n"/>
      <c r="AS859" s="220">
        <f>AQ859-AR859</f>
        <v/>
      </c>
      <c r="AT859" s="217">
        <f>AS859/VLOOKUP($T859,'USD Converstion'!$C$7:$D$174,2,FALSE)</f>
        <v/>
      </c>
      <c r="AU859" s="52" t="n"/>
      <c r="AV859" s="221" t="n">
        <v>43957</v>
      </c>
      <c r="AW859" s="222" t="n">
        <v>14665.76699029126</v>
      </c>
      <c r="AX859" s="222" t="n"/>
      <c r="AY859" s="223" t="n"/>
      <c r="AZ859" s="52" t="n"/>
      <c r="BA859" s="137" t="n"/>
      <c r="BB859" s="138" t="inlineStr">
        <is>
          <t xml:space="preserve"> </t>
        </is>
      </c>
      <c r="BC859" s="52" t="n"/>
      <c r="BD859" s="219" t="n">
        <v>2800000</v>
      </c>
      <c r="BE859" s="219" t="n">
        <v>220000</v>
      </c>
      <c r="BF859" s="219" t="n"/>
      <c r="BG859" s="120">
        <f>BF859+BE859+BD859</f>
        <v/>
      </c>
      <c r="BH859" s="217">
        <f>IF(LOWER(T859)="ILS",12,1)*BG859/VLOOKUP($T859,CPC_USDConversion_xlTbl[[Currency2]:[Units/1 USD]],2,FALSE)</f>
        <v/>
      </c>
      <c r="BI859" s="224">
        <f>BH859/VLOOKUP($S859,'CP$'!$B$5:$D$74,2,FALSE)</f>
        <v/>
      </c>
      <c r="BJ859" s="140" t="n">
        <v>4000000</v>
      </c>
      <c r="BK859" s="140" t="n">
        <v>8000000</v>
      </c>
      <c r="BL859" s="141">
        <f>IFERROR(U859/X859,"")</f>
        <v/>
      </c>
      <c r="BM859" s="141">
        <f>IFERROR(V859/X859,"")</f>
        <v/>
      </c>
      <c r="BN859" s="141">
        <f>IFERROR(W859/X859,"")</f>
        <v/>
      </c>
      <c r="BO859" s="141">
        <f>IFERROR(AA859/AD859,"")</f>
        <v/>
      </c>
      <c r="BP859" s="141">
        <f>IFERROR(AB859/AD859,"")</f>
        <v/>
      </c>
      <c r="BQ859" s="141">
        <f>IFERROR(AC859/AD859,"")</f>
        <v/>
      </c>
      <c r="BR859" s="119" t="n">
        <v>4</v>
      </c>
      <c r="BS859" s="119" t="n">
        <v>4</v>
      </c>
      <c r="BT859" s="119" t="n">
        <v>3</v>
      </c>
      <c r="BU859" s="119" t="n">
        <v>0</v>
      </c>
      <c r="BV859" s="119" t="n"/>
      <c r="BW859" s="119" t="n"/>
      <c r="BX859" s="119" t="n"/>
      <c r="BY859" s="119" t="n"/>
      <c r="BZ859" s="119" t="inlineStr">
        <is>
          <t>Employee</t>
        </is>
      </c>
      <c r="CA859" s="142" t="inlineStr">
        <is>
          <t>E51P</t>
        </is>
      </c>
      <c r="CB859" s="131" t="n">
        <v>1</v>
      </c>
      <c r="CC859" s="143">
        <f>IF(P859&gt;1,1,P859)*CB859</f>
        <v/>
      </c>
      <c r="CD859" s="143" t="n"/>
      <c r="CE859" s="222" t="n">
        <v>16880.52</v>
      </c>
      <c r="CF859" s="86" t="n"/>
      <c r="CG859" s="219" t="n">
        <v>4390443.902439025</v>
      </c>
      <c r="CH859" s="217">
        <f>IF(LOWER(T859)="ILS",12,1)*CG859/VLOOKUP($T859,CPC_USDConversion_xlTbl[[Currency2]:[Units/1 USD]],2,FALSE)</f>
        <v/>
      </c>
      <c r="CI859" s="225">
        <f>AF859</f>
        <v/>
      </c>
      <c r="CJ859" s="225">
        <f>IFERROR(CI859-CH859,"")</f>
        <v/>
      </c>
      <c r="CK859" s="140">
        <f>ROUND(AN859*CC859,-2)</f>
        <v/>
      </c>
      <c r="CL859" s="217">
        <f>CK859/VLOOKUP($T859,'USD Converstion'!$C$7:$D$174,2,FALSE)</f>
        <v/>
      </c>
      <c r="CM859" s="145">
        <f>IF(AD859&gt;X859,1,0)</f>
        <v/>
      </c>
      <c r="CN859" s="225">
        <f>IF(CM859&gt;0,AG859,0)</f>
        <v/>
      </c>
      <c r="CO859" s="225">
        <f>IF(CM859=0,0,AF859)</f>
        <v/>
      </c>
      <c r="CP859" s="146" t="n">
        <v>0</v>
      </c>
      <c r="CQ859" s="147" t="n">
        <v>0</v>
      </c>
      <c r="CR859" s="225">
        <f>AM859/VLOOKUP(T859,'USD Converstion'!$C$7:$D$174,2,FALSE)</f>
        <v/>
      </c>
      <c r="CS859" s="226">
        <f>AT859</f>
        <v/>
      </c>
      <c r="CT859" s="222" t="n">
        <v>0</v>
      </c>
      <c r="CU859" s="227" t="n">
        <v>0</v>
      </c>
      <c r="CV859" s="145">
        <f>IF(AX859&gt;0,1,0)</f>
        <v/>
      </c>
      <c r="CW859" s="145">
        <f>IF(AY859&gt;0,1,0)</f>
        <v/>
      </c>
      <c r="CX859" s="52" t="n">
        <v>0</v>
      </c>
      <c r="DM859">
        <f>IF(LOWER(T859)="ILS",12,1)*Y859/VLOOKUP($T859,CPC_USDConversion_xlTbl[[Currency2]:[Units/1 USD]],2,FALSE)</f>
        <v/>
      </c>
    </row>
    <row r="860">
      <c r="B860" s="113" t="n">
        <v>131940</v>
      </c>
      <c r="C860" s="113" t="n">
        <v>71984</v>
      </c>
      <c r="D860" s="113" t="n">
        <v>40421</v>
      </c>
      <c r="E860" s="114" t="inlineStr">
        <is>
          <t>Nomatter Anderson</t>
        </is>
      </c>
      <c r="F860" s="152" t="inlineStr">
        <is>
          <t>Security Engineer</t>
        </is>
      </c>
      <c r="G860" s="113" t="inlineStr">
        <is>
          <t>EMEA SE</t>
        </is>
      </c>
      <c r="H860" s="113" t="inlineStr">
        <is>
          <t>Peter Sandkuijl</t>
        </is>
      </c>
      <c r="I860" s="113" t="inlineStr">
        <is>
          <t>Peter Sandkuijl</t>
        </is>
      </c>
      <c r="J860" s="114" t="inlineStr">
        <is>
          <t>Bruno Darmon</t>
        </is>
      </c>
      <c r="K860" s="114" t="inlineStr">
        <is>
          <t>Bruno Darmon</t>
        </is>
      </c>
      <c r="L860" s="113" t="inlineStr">
        <is>
          <t>EMEA Sales</t>
        </is>
      </c>
      <c r="M860" s="115" t="n">
        <v>1</v>
      </c>
      <c r="N860" s="151">
        <f>LEFT(CA860,3)</f>
        <v/>
      </c>
      <c r="O860" s="216" t="n">
        <v>43831</v>
      </c>
      <c r="P860" s="118">
        <f>($D$5-O860)/365</f>
        <v/>
      </c>
      <c r="Q860" s="119">
        <f>Q860</f>
        <v/>
      </c>
      <c r="R860" s="52" t="n"/>
      <c r="S860" s="120" t="inlineStr">
        <is>
          <t>South Africa</t>
        </is>
      </c>
      <c r="T860" s="120" t="inlineStr">
        <is>
          <t>ZAR</t>
        </is>
      </c>
      <c r="U860" s="120" t="n">
        <v>749500</v>
      </c>
      <c r="V860" s="120" t="n">
        <v>134845.4545454545</v>
      </c>
      <c r="W860" s="120" t="n"/>
      <c r="X860" s="120">
        <f>W860+V860+U860</f>
        <v/>
      </c>
      <c r="Y860" s="121" t="n"/>
      <c r="Z860" s="121" t="n"/>
      <c r="AA860" s="122" t="n"/>
      <c r="AB860" s="122" t="n"/>
      <c r="AC860" s="122" t="n"/>
      <c r="AD860" s="123">
        <f>AC860+AB860+AA860</f>
        <v/>
      </c>
      <c r="AE860" s="124">
        <f>IFERROR(AD860/X860-1,"")</f>
        <v/>
      </c>
      <c r="AF860" s="217">
        <f>IF(LOWER(T860)="ILS",12,1)*X860/VLOOKUP($T860,CPC_USDConversion_xlTbl[[Currency2]:[Units/1 USD]],2,FALSE)</f>
        <v/>
      </c>
      <c r="AG860" s="217">
        <f>IF(LOWER(T860)="ILS",12,1)*AD860/VLOOKUP($T860,CPC_USDConversion_xlTbl[[Currency2]:[Units/1 USD]],2,FALSE)</f>
        <v/>
      </c>
      <c r="AH860" s="126">
        <f>AF860/VLOOKUP($S860,'CP$'!$B$5:$D$74,2,FALSE)</f>
        <v/>
      </c>
      <c r="AI860" s="126">
        <f>AG860/VLOOKUP($S860,'CP$'!$B$5:$D$74,2,FALSE)</f>
        <v/>
      </c>
      <c r="AJ860" s="52" t="n"/>
      <c r="AK860" s="127" t="inlineStr">
        <is>
          <t>Sales Variable</t>
        </is>
      </c>
      <c r="AL860" s="218" t="n"/>
      <c r="AM860" s="129" t="n"/>
      <c r="AN860" s="121" t="n"/>
      <c r="AO860" s="130" t="n"/>
      <c r="AP860" s="131">
        <f>IFERROR(AO860/AM860,"")</f>
        <v/>
      </c>
      <c r="AQ860" s="219">
        <f>AO860*CC860</f>
        <v/>
      </c>
      <c r="AR860" s="219" t="n"/>
      <c r="AS860" s="220">
        <f>AQ860-AR860</f>
        <v/>
      </c>
      <c r="AT860" s="217">
        <f>AS860/VLOOKUP($T860,'USD Converstion'!$C$7:$D$174,2,FALSE)</f>
        <v/>
      </c>
      <c r="AU860" s="52" t="n"/>
      <c r="AV860" s="221" t="n"/>
      <c r="AW860" s="222" t="n"/>
      <c r="AX860" s="222" t="n"/>
      <c r="AY860" s="223" t="n"/>
      <c r="AZ860" s="52" t="n"/>
      <c r="BA860" s="137" t="n"/>
      <c r="BB860" s="138" t="inlineStr">
        <is>
          <t xml:space="preserve"> </t>
        </is>
      </c>
      <c r="BC860" s="52" t="n"/>
      <c r="BD860" s="219" t="n">
        <v>592000</v>
      </c>
      <c r="BE860" s="219" t="n">
        <v>148000</v>
      </c>
      <c r="BF860" s="219" t="n"/>
      <c r="BG860" s="120">
        <f>BF860+BE860+BD860</f>
        <v/>
      </c>
      <c r="BH860" s="217">
        <f>IF(LOWER(T860)="ILS",12,1)*BG860/VLOOKUP($T860,CPC_USDConversion_xlTbl[[Currency2]:[Units/1 USD]],2,FALSE)</f>
        <v/>
      </c>
      <c r="BI860" s="224">
        <f>BH860/VLOOKUP($S860,'CP$'!$B$5:$D$74,2,FALSE)</f>
        <v/>
      </c>
      <c r="BJ860" s="140" t="n">
        <v>700000</v>
      </c>
      <c r="BK860" s="140" t="n">
        <v>1100000</v>
      </c>
      <c r="BL860" s="141">
        <f>IFERROR(U860/X860,"")</f>
        <v/>
      </c>
      <c r="BM860" s="141">
        <f>IFERROR(V860/X860,"")</f>
        <v/>
      </c>
      <c r="BN860" s="141">
        <f>IFERROR(W860/X860,"")</f>
        <v/>
      </c>
      <c r="BO860" s="141">
        <f>IFERROR(AA860/AD860,"")</f>
        <v/>
      </c>
      <c r="BP860" s="141">
        <f>IFERROR(AB860/AD860,"")</f>
        <v/>
      </c>
      <c r="BQ860" s="141">
        <f>IFERROR(AC860/AD860,"")</f>
        <v/>
      </c>
      <c r="BR860" s="119" t="n"/>
      <c r="BS860" s="119" t="n"/>
      <c r="BT860" s="119" t="n">
        <v>3</v>
      </c>
      <c r="BU860" s="119" t="n">
        <v>0</v>
      </c>
      <c r="BV860" s="119" t="n"/>
      <c r="BW860" s="119" t="n"/>
      <c r="BX860" s="119" t="n"/>
      <c r="BY860" s="119" t="n"/>
      <c r="BZ860" s="119" t="inlineStr">
        <is>
          <t>Employee</t>
        </is>
      </c>
      <c r="CA860" s="142" t="inlineStr">
        <is>
          <t>E51P</t>
        </is>
      </c>
      <c r="CB860" s="131" t="n">
        <v>1</v>
      </c>
      <c r="CC860" s="143">
        <f>IF(P860&gt;1,1,P860)*CB860</f>
        <v/>
      </c>
      <c r="CD860" s="143" t="n"/>
      <c r="CE860" s="222" t="n"/>
      <c r="CF860" s="86" t="n"/>
      <c r="CG860" s="219" t="n">
        <v>722151.2195121952</v>
      </c>
      <c r="CH860" s="217">
        <f>IF(LOWER(T860)="ILS",12,1)*CG860/VLOOKUP($T860,CPC_USDConversion_xlTbl[[Currency2]:[Units/1 USD]],2,FALSE)</f>
        <v/>
      </c>
      <c r="CI860" s="225">
        <f>AF860</f>
        <v/>
      </c>
      <c r="CJ860" s="225">
        <f>IFERROR(CI860-CH860,"")</f>
        <v/>
      </c>
      <c r="CK860" s="140">
        <f>ROUND(AN860*CC860,-2)</f>
        <v/>
      </c>
      <c r="CL860" s="217">
        <f>CK860/VLOOKUP($T860,'USD Converstion'!$C$7:$D$174,2,FALSE)</f>
        <v/>
      </c>
      <c r="CM860" s="145">
        <f>IF(AD860&gt;X860,1,0)</f>
        <v/>
      </c>
      <c r="CN860" s="225">
        <f>IF(CM860&gt;0,AG860,0)</f>
        <v/>
      </c>
      <c r="CO860" s="225">
        <f>IF(CM860=0,0,AF860)</f>
        <v/>
      </c>
      <c r="CP860" s="146" t="n">
        <v>0</v>
      </c>
      <c r="CQ860" s="147" t="n">
        <v>0</v>
      </c>
      <c r="CR860" s="225">
        <f>AM860/VLOOKUP(T860,'USD Converstion'!$C$7:$D$174,2,FALSE)</f>
        <v/>
      </c>
      <c r="CS860" s="226">
        <f>AT860</f>
        <v/>
      </c>
      <c r="CT860" s="222" t="n">
        <v>0</v>
      </c>
      <c r="CU860" s="227" t="n">
        <v>0</v>
      </c>
      <c r="CV860" s="145">
        <f>IF(AX860&gt;0,1,0)</f>
        <v/>
      </c>
      <c r="CW860" s="145">
        <f>IF(AY860&gt;0,1,0)</f>
        <v/>
      </c>
      <c r="CX860" s="52" t="n">
        <v>0</v>
      </c>
      <c r="DM860">
        <f>IF(LOWER(T860)="ILS",12,1)*Y860/VLOOKUP($T860,CPC_USDConversion_xlTbl[[Currency2]:[Units/1 USD]],2,FALSE)</f>
        <v/>
      </c>
    </row>
    <row r="861">
      <c r="B861" s="113" t="n">
        <v>106509</v>
      </c>
      <c r="C861" s="113" t="n">
        <v>109899</v>
      </c>
      <c r="D861" s="113" t="n">
        <v>117574</v>
      </c>
      <c r="E861" s="114" t="inlineStr">
        <is>
          <t>Mike Majunke</t>
        </is>
      </c>
      <c r="F861" s="152" t="inlineStr">
        <is>
          <t>Security Engineer</t>
        </is>
      </c>
      <c r="G861" s="113" t="inlineStr">
        <is>
          <t>Security Engineering, CER</t>
        </is>
      </c>
      <c r="H861" s="113" t="inlineStr">
        <is>
          <t>Christine Schoenig</t>
        </is>
      </c>
      <c r="I861" s="113" t="inlineStr">
        <is>
          <t>Peter Sandkuijl</t>
        </is>
      </c>
      <c r="J861" s="114" t="inlineStr">
        <is>
          <t>Bruno Darmon</t>
        </is>
      </c>
      <c r="K861" s="114" t="inlineStr">
        <is>
          <t>Bruno Darmon</t>
        </is>
      </c>
      <c r="L861" s="113" t="inlineStr">
        <is>
          <t>EMEA Sales</t>
        </is>
      </c>
      <c r="M861" s="115" t="n">
        <v>1</v>
      </c>
      <c r="N861" s="151">
        <f>LEFT(CA861,3)</f>
        <v/>
      </c>
      <c r="O861" s="216" t="n">
        <v>43739</v>
      </c>
      <c r="P861" s="118">
        <f>($D$5-O861)/365</f>
        <v/>
      </c>
      <c r="Q861" s="119">
        <f>Q861</f>
        <v/>
      </c>
      <c r="R861" s="52" t="n"/>
      <c r="S861" s="120" t="inlineStr">
        <is>
          <t>Germany</t>
        </is>
      </c>
      <c r="T861" s="120" t="inlineStr">
        <is>
          <t>EUR</t>
        </is>
      </c>
      <c r="U861" s="120" t="n">
        <v>109500</v>
      </c>
      <c r="V861" s="120" t="n">
        <v>18481.81818181818</v>
      </c>
      <c r="W861" s="120" t="n"/>
      <c r="X861" s="120">
        <f>W861+V861+U861</f>
        <v/>
      </c>
      <c r="Y861" s="121" t="n"/>
      <c r="Z861" s="121" t="n"/>
      <c r="AA861" s="122" t="n"/>
      <c r="AB861" s="122" t="n"/>
      <c r="AC861" s="122" t="n"/>
      <c r="AD861" s="123">
        <f>AC861+AB861+AA861</f>
        <v/>
      </c>
      <c r="AE861" s="124">
        <f>IFERROR(AD861/X861-1,"")</f>
        <v/>
      </c>
      <c r="AF861" s="217">
        <f>IF(LOWER(T861)="ILS",12,1)*X861/VLOOKUP($T861,CPC_USDConversion_xlTbl[[Currency2]:[Units/1 USD]],2,FALSE)</f>
        <v/>
      </c>
      <c r="AG861" s="217">
        <f>IF(LOWER(T861)="ILS",12,1)*AD861/VLOOKUP($T861,CPC_USDConversion_xlTbl[[Currency2]:[Units/1 USD]],2,FALSE)</f>
        <v/>
      </c>
      <c r="AH861" s="126">
        <f>AF861/VLOOKUP($S861,'CP$'!$B$5:$D$74,2,FALSE)</f>
        <v/>
      </c>
      <c r="AI861" s="126">
        <f>AG861/VLOOKUP($S861,'CP$'!$B$5:$D$74,2,FALSE)</f>
        <v/>
      </c>
      <c r="AJ861" s="52" t="n"/>
      <c r="AK861" s="127" t="inlineStr">
        <is>
          <t>Sales Variable</t>
        </is>
      </c>
      <c r="AL861" s="218" t="n"/>
      <c r="AM861" s="129" t="n"/>
      <c r="AN861" s="121" t="n"/>
      <c r="AO861" s="130" t="n"/>
      <c r="AP861" s="131">
        <f>IFERROR(AO861/AM861,"")</f>
        <v/>
      </c>
      <c r="AQ861" s="219">
        <f>AO861*CC861</f>
        <v/>
      </c>
      <c r="AR861" s="219" t="n"/>
      <c r="AS861" s="220">
        <f>AQ861-AR861</f>
        <v/>
      </c>
      <c r="AT861" s="217">
        <f>AS861/VLOOKUP($T861,'USD Converstion'!$C$7:$D$174,2,FALSE)</f>
        <v/>
      </c>
      <c r="AU861" s="52" t="n"/>
      <c r="AV861" s="221" t="n">
        <v>43768</v>
      </c>
      <c r="AW861" s="222" t="n">
        <v>19584.26213592233</v>
      </c>
      <c r="AX861" s="222" t="n"/>
      <c r="AY861" s="223" t="n"/>
      <c r="AZ861" s="52" t="n"/>
      <c r="BA861" s="137" t="inlineStr">
        <is>
          <t>September, 2020 - Status change from Employment Status:Employee to Employment Status:MLA</t>
        </is>
      </c>
      <c r="BB861" s="138" t="inlineStr">
        <is>
          <t xml:space="preserve"> </t>
        </is>
      </c>
      <c r="BC861" s="52" t="n"/>
      <c r="BD861" s="219" t="n">
        <v>80000</v>
      </c>
      <c r="BE861" s="219" t="n">
        <v>20000</v>
      </c>
      <c r="BF861" s="219" t="n"/>
      <c r="BG861" s="120">
        <f>BF861+BE861+BD861</f>
        <v/>
      </c>
      <c r="BH861" s="217">
        <f>IF(LOWER(T861)="ILS",12,1)*BG861/VLOOKUP($T861,CPC_USDConversion_xlTbl[[Currency2]:[Units/1 USD]],2,FALSE)</f>
        <v/>
      </c>
      <c r="BI861" s="224">
        <f>BH861/VLOOKUP($S861,'CP$'!$B$5:$D$74,2,FALSE)</f>
        <v/>
      </c>
      <c r="BJ861" s="140" t="n">
        <v>70000</v>
      </c>
      <c r="BK861" s="140" t="n">
        <v>115000</v>
      </c>
      <c r="BL861" s="141">
        <f>IFERROR(U861/X861,"")</f>
        <v/>
      </c>
      <c r="BM861" s="141">
        <f>IFERROR(V861/X861,"")</f>
        <v/>
      </c>
      <c r="BN861" s="141">
        <f>IFERROR(W861/X861,"")</f>
        <v/>
      </c>
      <c r="BO861" s="141">
        <f>IFERROR(AA861/AD861,"")</f>
        <v/>
      </c>
      <c r="BP861" s="141">
        <f>IFERROR(AB861/AD861,"")</f>
        <v/>
      </c>
      <c r="BQ861" s="141">
        <f>IFERROR(AC861/AD861,"")</f>
        <v/>
      </c>
      <c r="BR861" s="119" t="n"/>
      <c r="BS861" s="119" t="n"/>
      <c r="BT861" s="119" t="n"/>
      <c r="BU861" s="119" t="n">
        <v>0</v>
      </c>
      <c r="BV861" s="119" t="n"/>
      <c r="BW861" s="119" t="n"/>
      <c r="BX861" s="119" t="n"/>
      <c r="BY861" s="119" t="n"/>
      <c r="BZ861" s="119" t="inlineStr">
        <is>
          <t>Employee</t>
        </is>
      </c>
      <c r="CA861" s="142" t="inlineStr">
        <is>
          <t>E51P</t>
        </is>
      </c>
      <c r="CB861" s="131" t="n">
        <v>1</v>
      </c>
      <c r="CC861" s="143">
        <f>IF(P861&gt;1,1,P861)*CB861</f>
        <v/>
      </c>
      <c r="CD861" s="143" t="n"/>
      <c r="CE861" s="222" t="n">
        <v>15922.76</v>
      </c>
      <c r="CF861" s="86" t="n"/>
      <c r="CG861" s="219" t="n">
        <v>97760.9756097561</v>
      </c>
      <c r="CH861" s="217">
        <f>IF(LOWER(T861)="ILS",12,1)*CG861/VLOOKUP($T861,CPC_USDConversion_xlTbl[[Currency2]:[Units/1 USD]],2,FALSE)</f>
        <v/>
      </c>
      <c r="CI861" s="225">
        <f>AF861</f>
        <v/>
      </c>
      <c r="CJ861" s="225">
        <f>IFERROR(CI861-CH861,"")</f>
        <v/>
      </c>
      <c r="CK861" s="140">
        <f>ROUND(AN861*CC861,-2)</f>
        <v/>
      </c>
      <c r="CL861" s="217">
        <f>CK861/VLOOKUP($T861,'USD Converstion'!$C$7:$D$174,2,FALSE)</f>
        <v/>
      </c>
      <c r="CM861" s="145">
        <f>IF(AD861&gt;X861,1,0)</f>
        <v/>
      </c>
      <c r="CN861" s="225">
        <f>IF(CM861&gt;0,AG861,0)</f>
        <v/>
      </c>
      <c r="CO861" s="225">
        <f>IF(CM861=0,0,AF861)</f>
        <v/>
      </c>
      <c r="CP861" s="146" t="n">
        <v>0</v>
      </c>
      <c r="CQ861" s="147" t="n">
        <v>0</v>
      </c>
      <c r="CR861" s="225">
        <f>AM861/VLOOKUP(T861,'USD Converstion'!$C$7:$D$174,2,FALSE)</f>
        <v/>
      </c>
      <c r="CS861" s="226">
        <f>AT861</f>
        <v/>
      </c>
      <c r="CT861" s="222" t="n">
        <v>0</v>
      </c>
      <c r="CU861" s="227" t="n">
        <v>0</v>
      </c>
      <c r="CV861" s="145">
        <f>IF(AX861&gt;0,1,0)</f>
        <v/>
      </c>
      <c r="CW861" s="145">
        <f>IF(AY861&gt;0,1,0)</f>
        <v/>
      </c>
      <c r="CX861" s="52" t="n">
        <v>0</v>
      </c>
      <c r="DM861">
        <f>IF(LOWER(T861)="ILS",12,1)*Y861/VLOOKUP($T861,CPC_USDConversion_xlTbl[[Currency2]:[Units/1 USD]],2,FALSE)</f>
        <v/>
      </c>
    </row>
    <row r="862">
      <c r="B862" s="113" t="n">
        <v>135044</v>
      </c>
      <c r="C862" s="113" t="n">
        <v>42694</v>
      </c>
      <c r="D862" s="113" t="n">
        <v>124692</v>
      </c>
      <c r="E862" s="114" t="inlineStr">
        <is>
          <t>Oronzo Ungaro</t>
        </is>
      </c>
      <c r="F862" s="152" t="inlineStr">
        <is>
          <t>Security Engineer</t>
        </is>
      </c>
      <c r="G862" s="113" t="inlineStr">
        <is>
          <t>Security Engineering, SER</t>
        </is>
      </c>
      <c r="H862" s="113" t="inlineStr">
        <is>
          <t>David Gubiani</t>
        </is>
      </c>
      <c r="I862" s="113" t="inlineStr">
        <is>
          <t>Peter Sandkuijl</t>
        </is>
      </c>
      <c r="J862" s="114" t="inlineStr">
        <is>
          <t>Bruno Darmon</t>
        </is>
      </c>
      <c r="K862" s="114" t="inlineStr">
        <is>
          <t>Bruno Darmon</t>
        </is>
      </c>
      <c r="L862" s="113" t="inlineStr">
        <is>
          <t>EMEA Sales</t>
        </is>
      </c>
      <c r="M862" s="115" t="n">
        <v>1</v>
      </c>
      <c r="N862" s="151">
        <f>LEFT(CA862,3)</f>
        <v/>
      </c>
      <c r="O862" s="216" t="n">
        <v>43678</v>
      </c>
      <c r="P862" s="118">
        <f>($D$5-O862)/365</f>
        <v/>
      </c>
      <c r="Q862" s="119">
        <f>Q862</f>
        <v/>
      </c>
      <c r="R862" s="52" t="n"/>
      <c r="S862" s="120" t="inlineStr">
        <is>
          <t>Italy</t>
        </is>
      </c>
      <c r="T862" s="120" t="inlineStr">
        <is>
          <t>EUR</t>
        </is>
      </c>
      <c r="U862" s="120" t="n">
        <v>102000</v>
      </c>
      <c r="V862" s="120" t="n">
        <v>17118.18181818182</v>
      </c>
      <c r="W862" s="120" t="n"/>
      <c r="X862" s="120">
        <f>W862+V862+U862</f>
        <v/>
      </c>
      <c r="Y862" s="121" t="n"/>
      <c r="Z862" s="121" t="n"/>
      <c r="AA862" s="122" t="n"/>
      <c r="AB862" s="122" t="n"/>
      <c r="AC862" s="122" t="n"/>
      <c r="AD862" s="123">
        <f>AC862+AB862+AA862</f>
        <v/>
      </c>
      <c r="AE862" s="124">
        <f>IFERROR(AD862/X862-1,"")</f>
        <v/>
      </c>
      <c r="AF862" s="217">
        <f>IF(LOWER(T862)="ILS",12,1)*X862/VLOOKUP($T862,CPC_USDConversion_xlTbl[[Currency2]:[Units/1 USD]],2,FALSE)</f>
        <v/>
      </c>
      <c r="AG862" s="217">
        <f>IF(LOWER(T862)="ILS",12,1)*AD862/VLOOKUP($T862,CPC_USDConversion_xlTbl[[Currency2]:[Units/1 USD]],2,FALSE)</f>
        <v/>
      </c>
      <c r="AH862" s="126">
        <f>AF862/VLOOKUP($S862,'CP$'!$B$5:$D$74,2,FALSE)</f>
        <v/>
      </c>
      <c r="AI862" s="126">
        <f>AG862/VLOOKUP($S862,'CP$'!$B$5:$D$74,2,FALSE)</f>
        <v/>
      </c>
      <c r="AJ862" s="52" t="n"/>
      <c r="AK862" s="127" t="inlineStr">
        <is>
          <t>Sales Variable</t>
        </is>
      </c>
      <c r="AL862" s="218" t="n"/>
      <c r="AM862" s="129" t="n"/>
      <c r="AN862" s="121" t="n"/>
      <c r="AO862" s="130" t="n"/>
      <c r="AP862" s="131">
        <f>IFERROR(AO862/AM862,"")</f>
        <v/>
      </c>
      <c r="AQ862" s="219">
        <f>AO862*CC862</f>
        <v/>
      </c>
      <c r="AR862" s="219" t="n"/>
      <c r="AS862" s="220">
        <f>AQ862-AR862</f>
        <v/>
      </c>
      <c r="AT862" s="217">
        <f>AS862/VLOOKUP($T862,'USD Converstion'!$C$7:$D$174,2,FALSE)</f>
        <v/>
      </c>
      <c r="AU862" s="52" t="n"/>
      <c r="AV862" s="221" t="n"/>
      <c r="AW862" s="222" t="n"/>
      <c r="AX862" s="222" t="n"/>
      <c r="AY862" s="223" t="n"/>
      <c r="AZ862" s="52" t="n"/>
      <c r="BA862" s="137" t="n"/>
      <c r="BB862" s="138" t="inlineStr">
        <is>
          <t xml:space="preserve"> </t>
        </is>
      </c>
      <c r="BC862" s="52" t="n"/>
      <c r="BD862" s="219" t="n">
        <v>72000</v>
      </c>
      <c r="BE862" s="219" t="n">
        <v>18000</v>
      </c>
      <c r="BF862" s="219" t="n"/>
      <c r="BG862" s="120">
        <f>BF862+BE862+BD862</f>
        <v/>
      </c>
      <c r="BH862" s="217">
        <f>IF(LOWER(T862)="ILS",12,1)*BG862/VLOOKUP($T862,CPC_USDConversion_xlTbl[[Currency2]:[Units/1 USD]],2,FALSE)</f>
        <v/>
      </c>
      <c r="BI862" s="224">
        <f>BH862/VLOOKUP($S862,'CP$'!$B$5:$D$74,2,FALSE)</f>
        <v/>
      </c>
      <c r="BJ862" s="140" t="n">
        <v>85000</v>
      </c>
      <c r="BK862" s="140" t="n">
        <v>130000</v>
      </c>
      <c r="BL862" s="141">
        <f>IFERROR(U862/X862,"")</f>
        <v/>
      </c>
      <c r="BM862" s="141">
        <f>IFERROR(V862/X862,"")</f>
        <v/>
      </c>
      <c r="BN862" s="141">
        <f>IFERROR(W862/X862,"")</f>
        <v/>
      </c>
      <c r="BO862" s="141">
        <f>IFERROR(AA862/AD862,"")</f>
        <v/>
      </c>
      <c r="BP862" s="141">
        <f>IFERROR(AB862/AD862,"")</f>
        <v/>
      </c>
      <c r="BQ862" s="141">
        <f>IFERROR(AC862/AD862,"")</f>
        <v/>
      </c>
      <c r="BR862" s="119" t="n"/>
      <c r="BS862" s="119" t="n">
        <v>4</v>
      </c>
      <c r="BT862" s="119" t="n">
        <v>3</v>
      </c>
      <c r="BU862" s="119" t="n">
        <v>0</v>
      </c>
      <c r="BV862" s="119" t="n"/>
      <c r="BW862" s="119" t="n"/>
      <c r="BX862" s="119" t="n"/>
      <c r="BY862" s="119" t="n"/>
      <c r="BZ862" s="119" t="inlineStr">
        <is>
          <t>Employee</t>
        </is>
      </c>
      <c r="CA862" s="142" t="inlineStr">
        <is>
          <t>E41P</t>
        </is>
      </c>
      <c r="CB862" s="131" t="n">
        <v>1</v>
      </c>
      <c r="CC862" s="143">
        <f>IF(P862&gt;1,1,P862)*CB862</f>
        <v/>
      </c>
      <c r="CD862" s="143" t="n"/>
      <c r="CE862" s="222" t="n"/>
      <c r="CF862" s="86" t="n"/>
      <c r="CG862" s="219" t="n">
        <v>90443.9024390244</v>
      </c>
      <c r="CH862" s="217">
        <f>IF(LOWER(T862)="ILS",12,1)*CG862/VLOOKUP($T862,CPC_USDConversion_xlTbl[[Currency2]:[Units/1 USD]],2,FALSE)</f>
        <v/>
      </c>
      <c r="CI862" s="225">
        <f>AF862</f>
        <v/>
      </c>
      <c r="CJ862" s="225">
        <f>IFERROR(CI862-CH862,"")</f>
        <v/>
      </c>
      <c r="CK862" s="140">
        <f>ROUND(AN862*CC862,-2)</f>
        <v/>
      </c>
      <c r="CL862" s="217">
        <f>CK862/VLOOKUP($T862,'USD Converstion'!$C$7:$D$174,2,FALSE)</f>
        <v/>
      </c>
      <c r="CM862" s="145">
        <f>IF(AD862&gt;X862,1,0)</f>
        <v/>
      </c>
      <c r="CN862" s="225">
        <f>IF(CM862&gt;0,AG862,0)</f>
        <v/>
      </c>
      <c r="CO862" s="225">
        <f>IF(CM862=0,0,AF862)</f>
        <v/>
      </c>
      <c r="CP862" s="146" t="n">
        <v>0</v>
      </c>
      <c r="CQ862" s="147" t="n">
        <v>0</v>
      </c>
      <c r="CR862" s="225">
        <f>AM862/VLOOKUP(T862,'USD Converstion'!$C$7:$D$174,2,FALSE)</f>
        <v/>
      </c>
      <c r="CS862" s="226">
        <f>AT862</f>
        <v/>
      </c>
      <c r="CT862" s="222" t="n">
        <v>0</v>
      </c>
      <c r="CU862" s="227" t="n">
        <v>0</v>
      </c>
      <c r="CV862" s="145">
        <f>IF(AX862&gt;0,1,0)</f>
        <v/>
      </c>
      <c r="CW862" s="145">
        <f>IF(AY862&gt;0,1,0)</f>
        <v/>
      </c>
      <c r="CX862" s="52" t="n">
        <v>0</v>
      </c>
      <c r="DM862">
        <f>IF(LOWER(T862)="ILS",12,1)*Y862/VLOOKUP($T862,CPC_USDConversion_xlTbl[[Currency2]:[Units/1 USD]],2,FALSE)</f>
        <v/>
      </c>
    </row>
    <row r="863">
      <c r="B863" s="113" t="n">
        <v>126940</v>
      </c>
      <c r="C863" s="113" t="n">
        <v>83466</v>
      </c>
      <c r="D863" s="113" t="n"/>
      <c r="E863" s="114" t="inlineStr">
        <is>
          <t>Paolo Castelli</t>
        </is>
      </c>
      <c r="F863" s="152" t="inlineStr">
        <is>
          <t>Direct Touch Team Leader Italy South</t>
        </is>
      </c>
      <c r="G863" s="113" t="inlineStr">
        <is>
          <t>Security Engineering, SER</t>
        </is>
      </c>
      <c r="H863" s="113" t="inlineStr">
        <is>
          <t>David Gubiani</t>
        </is>
      </c>
      <c r="I863" s="113" t="inlineStr">
        <is>
          <t>Peter Sandkuijl</t>
        </is>
      </c>
      <c r="J863" s="114" t="inlineStr">
        <is>
          <t>Bruno Darmon</t>
        </is>
      </c>
      <c r="K863" s="114" t="inlineStr">
        <is>
          <t>Bruno Darmon</t>
        </is>
      </c>
      <c r="L863" s="113" t="inlineStr">
        <is>
          <t>EMEA Sales</t>
        </is>
      </c>
      <c r="M863" s="115" t="n">
        <v>1</v>
      </c>
      <c r="N863" s="151">
        <f>LEFT(CA863,3)</f>
        <v/>
      </c>
      <c r="O863" s="216" t="n">
        <v>38782</v>
      </c>
      <c r="P863" s="118">
        <f>($D$5-O863)/365</f>
        <v/>
      </c>
      <c r="Q863" s="119">
        <f>Q863</f>
        <v/>
      </c>
      <c r="R863" s="52" t="n"/>
      <c r="S863" s="120" t="inlineStr">
        <is>
          <t>Italy</t>
        </is>
      </c>
      <c r="T863" s="120" t="inlineStr">
        <is>
          <t>EUR</t>
        </is>
      </c>
      <c r="U863" s="120" t="n">
        <v>121500</v>
      </c>
      <c r="V863" s="120" t="n">
        <v>20663.63636363636</v>
      </c>
      <c r="W863" s="120" t="n"/>
      <c r="X863" s="120">
        <f>W863+V863+U863</f>
        <v/>
      </c>
      <c r="Y863" s="121" t="n"/>
      <c r="Z863" s="121" t="n"/>
      <c r="AA863" s="122" t="n"/>
      <c r="AB863" s="122" t="n"/>
      <c r="AC863" s="122" t="n"/>
      <c r="AD863" s="123">
        <f>AC863+AB863+AA863</f>
        <v/>
      </c>
      <c r="AE863" s="124">
        <f>IFERROR(AD863/X863-1,"")</f>
        <v/>
      </c>
      <c r="AF863" s="217">
        <f>IF(LOWER(T863)="ILS",12,1)*X863/VLOOKUP($T863,CPC_USDConversion_xlTbl[[Currency2]:[Units/1 USD]],2,FALSE)</f>
        <v/>
      </c>
      <c r="AG863" s="217">
        <f>IF(LOWER(T863)="ILS",12,1)*AD863/VLOOKUP($T863,CPC_USDConversion_xlTbl[[Currency2]:[Units/1 USD]],2,FALSE)</f>
        <v/>
      </c>
      <c r="AH863" s="126">
        <f>AF863/VLOOKUP($S863,'CP$'!$B$5:$D$74,2,FALSE)</f>
        <v/>
      </c>
      <c r="AI863" s="126">
        <f>AG863/VLOOKUP($S863,'CP$'!$B$5:$D$74,2,FALSE)</f>
        <v/>
      </c>
      <c r="AJ863" s="52" t="n"/>
      <c r="AK863" s="127" t="inlineStr">
        <is>
          <t>Sales Variable</t>
        </is>
      </c>
      <c r="AL863" s="218" t="n"/>
      <c r="AM863" s="129" t="n"/>
      <c r="AN863" s="121" t="n"/>
      <c r="AO863" s="130" t="n"/>
      <c r="AP863" s="131">
        <f>IFERROR(AO863/AM863,"")</f>
        <v/>
      </c>
      <c r="AQ863" s="219">
        <f>AO863*CC863</f>
        <v/>
      </c>
      <c r="AR863" s="219" t="n"/>
      <c r="AS863" s="220">
        <f>AQ863-AR863</f>
        <v/>
      </c>
      <c r="AT863" s="217">
        <f>AS863/VLOOKUP($T863,'USD Converstion'!$C$7:$D$174,2,FALSE)</f>
        <v/>
      </c>
      <c r="AU863" s="52" t="n"/>
      <c r="AV863" s="221" t="n">
        <v>43957</v>
      </c>
      <c r="AW863" s="222" t="n">
        <v>19589.26213592233</v>
      </c>
      <c r="AX863" s="222" t="n"/>
      <c r="AY863" s="223" t="n"/>
      <c r="AZ863" s="52" t="n"/>
      <c r="BA863" s="137" t="n"/>
      <c r="BB863" s="138" t="inlineStr">
        <is>
          <t xml:space="preserve"> </t>
        </is>
      </c>
      <c r="BC863" s="52" t="n"/>
      <c r="BD863" s="219" t="n">
        <v>88000</v>
      </c>
      <c r="BE863" s="219" t="n">
        <v>22000</v>
      </c>
      <c r="BF863" s="219" t="n"/>
      <c r="BG863" s="120">
        <f>BF863+BE863+BD863</f>
        <v/>
      </c>
      <c r="BH863" s="217">
        <f>IF(LOWER(T863)="ILS",12,1)*BG863/VLOOKUP($T863,CPC_USDConversion_xlTbl[[Currency2]:[Units/1 USD]],2,FALSE)</f>
        <v/>
      </c>
      <c r="BI863" s="224">
        <f>BH863/VLOOKUP($S863,'CP$'!$B$5:$D$74,2,FALSE)</f>
        <v/>
      </c>
      <c r="BJ863" s="140" t="n">
        <v>85000</v>
      </c>
      <c r="BK863" s="140" t="n">
        <v>130000</v>
      </c>
      <c r="BL863" s="141">
        <f>IFERROR(U863/X863,"")</f>
        <v/>
      </c>
      <c r="BM863" s="141">
        <f>IFERROR(V863/X863,"")</f>
        <v/>
      </c>
      <c r="BN863" s="141">
        <f>IFERROR(W863/X863,"")</f>
        <v/>
      </c>
      <c r="BO863" s="141">
        <f>IFERROR(AA863/AD863,"")</f>
        <v/>
      </c>
      <c r="BP863" s="141">
        <f>IFERROR(AB863/AD863,"")</f>
        <v/>
      </c>
      <c r="BQ863" s="141">
        <f>IFERROR(AC863/AD863,"")</f>
        <v/>
      </c>
      <c r="BR863" s="119" t="n">
        <v>5</v>
      </c>
      <c r="BS863" s="119" t="n">
        <v>4</v>
      </c>
      <c r="BT863" s="119" t="n">
        <v>3</v>
      </c>
      <c r="BU863" s="119" t="n">
        <v>0</v>
      </c>
      <c r="BV863" s="119" t="n"/>
      <c r="BW863" s="119" t="n"/>
      <c r="BX863" s="119" t="n"/>
      <c r="BY863" s="119" t="n"/>
      <c r="BZ863" s="119" t="inlineStr">
        <is>
          <t>Employee</t>
        </is>
      </c>
      <c r="CA863" s="142" t="inlineStr">
        <is>
          <t>E41M</t>
        </is>
      </c>
      <c r="CB863" s="131" t="n">
        <v>1</v>
      </c>
      <c r="CC863" s="143">
        <f>IF(P863&gt;1,1,P863)*CB863</f>
        <v/>
      </c>
      <c r="CD863" s="143" t="n"/>
      <c r="CE863" s="222" t="n">
        <v>74825</v>
      </c>
      <c r="CF863" s="86" t="n"/>
      <c r="CG863" s="219" t="n">
        <v>109468.2926829268</v>
      </c>
      <c r="CH863" s="217">
        <f>IF(LOWER(T863)="ILS",12,1)*CG863/VLOOKUP($T863,CPC_USDConversion_xlTbl[[Currency2]:[Units/1 USD]],2,FALSE)</f>
        <v/>
      </c>
      <c r="CI863" s="225">
        <f>AF863</f>
        <v/>
      </c>
      <c r="CJ863" s="225">
        <f>IFERROR(CI863-CH863,"")</f>
        <v/>
      </c>
      <c r="CK863" s="140">
        <f>ROUND(AN863*CC863,-2)</f>
        <v/>
      </c>
      <c r="CL863" s="217">
        <f>CK863/VLOOKUP($T863,'USD Converstion'!$C$7:$D$174,2,FALSE)</f>
        <v/>
      </c>
      <c r="CM863" s="145">
        <f>IF(AD863&gt;X863,1,0)</f>
        <v/>
      </c>
      <c r="CN863" s="225">
        <f>IF(CM863&gt;0,AG863,0)</f>
        <v/>
      </c>
      <c r="CO863" s="225">
        <f>IF(CM863=0,0,AF863)</f>
        <v/>
      </c>
      <c r="CP863" s="146" t="n">
        <v>0</v>
      </c>
      <c r="CQ863" s="147" t="n">
        <v>0</v>
      </c>
      <c r="CR863" s="225">
        <f>AM863/VLOOKUP(T863,'USD Converstion'!$C$7:$D$174,2,FALSE)</f>
        <v/>
      </c>
      <c r="CS863" s="226">
        <f>AT863</f>
        <v/>
      </c>
      <c r="CT863" s="222" t="n">
        <v>0</v>
      </c>
      <c r="CU863" s="227" t="n">
        <v>0</v>
      </c>
      <c r="CV863" s="145">
        <f>IF(AX863&gt;0,1,0)</f>
        <v/>
      </c>
      <c r="CW863" s="145">
        <f>IF(AY863&gt;0,1,0)</f>
        <v/>
      </c>
      <c r="CX863" s="52" t="n">
        <v>0</v>
      </c>
      <c r="DM863">
        <f>IF(LOWER(T863)="ILS",12,1)*Y863/VLOOKUP($T863,CPC_USDConversion_xlTbl[[Currency2]:[Units/1 USD]],2,FALSE)</f>
        <v/>
      </c>
    </row>
    <row r="864">
      <c r="B864" s="113" t="n">
        <v>128597</v>
      </c>
      <c r="C864" s="113" t="n">
        <v>87466</v>
      </c>
      <c r="D864" s="113" t="n"/>
      <c r="E864" s="114" t="inlineStr">
        <is>
          <t>Jonas Nyquist</t>
        </is>
      </c>
      <c r="F864" s="152" t="inlineStr">
        <is>
          <t>Security Engineer</t>
        </is>
      </c>
      <c r="G864" s="113" t="inlineStr">
        <is>
          <t>Security Engineering, Nordics</t>
        </is>
      </c>
      <c r="H864" s="113" t="inlineStr">
        <is>
          <t>Jan Johannsen</t>
        </is>
      </c>
      <c r="I864" s="113" t="inlineStr">
        <is>
          <t>Peter Sandkuijl</t>
        </is>
      </c>
      <c r="J864" s="114" t="inlineStr">
        <is>
          <t>Bruno Darmon</t>
        </is>
      </c>
      <c r="K864" s="114" t="inlineStr">
        <is>
          <t>Bruno Darmon</t>
        </is>
      </c>
      <c r="L864" s="113" t="inlineStr">
        <is>
          <t>EMEA Sales</t>
        </is>
      </c>
      <c r="M864" s="115" t="n">
        <v>1</v>
      </c>
      <c r="N864" s="151">
        <f>LEFT(CA864,3)</f>
        <v/>
      </c>
      <c r="O864" s="216" t="n">
        <v>40909</v>
      </c>
      <c r="P864" s="118">
        <f>($D$5-O864)/365</f>
        <v/>
      </c>
      <c r="Q864" s="119">
        <f>Q864</f>
        <v/>
      </c>
      <c r="R864" s="52" t="n"/>
      <c r="S864" s="120" t="inlineStr">
        <is>
          <t>Sweden</t>
        </is>
      </c>
      <c r="T864" s="120" t="inlineStr">
        <is>
          <t>SEK</t>
        </is>
      </c>
      <c r="U864" s="120" t="n">
        <v>834500</v>
      </c>
      <c r="V864" s="120" t="n">
        <v>149390.9090909091</v>
      </c>
      <c r="W864" s="120" t="n"/>
      <c r="X864" s="120">
        <f>W864+V864+U864</f>
        <v/>
      </c>
      <c r="Y864" s="121" t="n"/>
      <c r="Z864" s="121" t="n"/>
      <c r="AA864" s="122" t="n"/>
      <c r="AB864" s="122" t="n"/>
      <c r="AC864" s="122" t="n"/>
      <c r="AD864" s="123">
        <f>AC864+AB864+AA864</f>
        <v/>
      </c>
      <c r="AE864" s="124">
        <f>IFERROR(AD864/X864-1,"")</f>
        <v/>
      </c>
      <c r="AF864" s="217">
        <f>IF(LOWER(T864)="ILS",12,1)*X864/VLOOKUP($T864,CPC_USDConversion_xlTbl[[Currency2]:[Units/1 USD]],2,FALSE)</f>
        <v/>
      </c>
      <c r="AG864" s="217">
        <f>IF(LOWER(T864)="ILS",12,1)*AD864/VLOOKUP($T864,CPC_USDConversion_xlTbl[[Currency2]:[Units/1 USD]],2,FALSE)</f>
        <v/>
      </c>
      <c r="AH864" s="126">
        <f>AF864/VLOOKUP($S864,'CP$'!$B$5:$D$74,2,FALSE)</f>
        <v/>
      </c>
      <c r="AI864" s="126">
        <f>AG864/VLOOKUP($S864,'CP$'!$B$5:$D$74,2,FALSE)</f>
        <v/>
      </c>
      <c r="AJ864" s="52" t="n"/>
      <c r="AK864" s="127" t="inlineStr">
        <is>
          <t>Sales Variable</t>
        </is>
      </c>
      <c r="AL864" s="218" t="n"/>
      <c r="AM864" s="129" t="n"/>
      <c r="AN864" s="121" t="n"/>
      <c r="AO864" s="130" t="n"/>
      <c r="AP864" s="131">
        <f>IFERROR(AO864/AM864,"")</f>
        <v/>
      </c>
      <c r="AQ864" s="219">
        <f>AO864*CC864</f>
        <v/>
      </c>
      <c r="AR864" s="219" t="n"/>
      <c r="AS864" s="220">
        <f>AQ864-AR864</f>
        <v/>
      </c>
      <c r="AT864" s="217">
        <f>AS864/VLOOKUP($T864,'USD Converstion'!$C$7:$D$174,2,FALSE)</f>
        <v/>
      </c>
      <c r="AU864" s="52" t="n"/>
      <c r="AV864" s="221" t="n">
        <v>42494</v>
      </c>
      <c r="AW864" s="222" t="n">
        <v>9837.184466019417</v>
      </c>
      <c r="AX864" s="222" t="n"/>
      <c r="AY864" s="223" t="n"/>
      <c r="AZ864" s="52" t="n"/>
      <c r="BA864" s="137" t="inlineStr">
        <is>
          <t>July, 2020 - Status change from % Employment:50 to % Employment:75</t>
        </is>
      </c>
      <c r="BB864" s="138" t="inlineStr">
        <is>
          <t xml:space="preserve"> </t>
        </is>
      </c>
      <c r="BC864" s="52" t="n"/>
      <c r="BD864" s="219" t="n">
        <v>660000</v>
      </c>
      <c r="BE864" s="219" t="n">
        <v>164000</v>
      </c>
      <c r="BF864" s="219" t="n"/>
      <c r="BG864" s="120">
        <f>BF864+BE864+BD864</f>
        <v/>
      </c>
      <c r="BH864" s="217">
        <f>IF(LOWER(T864)="ILS",12,1)*BG864/VLOOKUP($T864,CPC_USDConversion_xlTbl[[Currency2]:[Units/1 USD]],2,FALSE)</f>
        <v/>
      </c>
      <c r="BI864" s="224">
        <f>BH864/VLOOKUP($S864,'CP$'!$B$5:$D$74,2,FALSE)</f>
        <v/>
      </c>
      <c r="BJ864" s="140" t="n">
        <v>600000</v>
      </c>
      <c r="BK864" s="140" t="n">
        <v>1000000</v>
      </c>
      <c r="BL864" s="141">
        <f>IFERROR(U864/X864,"")</f>
        <v/>
      </c>
      <c r="BM864" s="141">
        <f>IFERROR(V864/X864,"")</f>
        <v/>
      </c>
      <c r="BN864" s="141">
        <f>IFERROR(W864/X864,"")</f>
        <v/>
      </c>
      <c r="BO864" s="141">
        <f>IFERROR(AA864/AD864,"")</f>
        <v/>
      </c>
      <c r="BP864" s="141">
        <f>IFERROR(AB864/AD864,"")</f>
        <v/>
      </c>
      <c r="BQ864" s="141">
        <f>IFERROR(AC864/AD864,"")</f>
        <v/>
      </c>
      <c r="BR864" s="119" t="n">
        <v>1</v>
      </c>
      <c r="BS864" s="119" t="n">
        <v>2</v>
      </c>
      <c r="BT864" s="119" t="n">
        <v>3</v>
      </c>
      <c r="BU864" s="119" t="n">
        <v>0</v>
      </c>
      <c r="BV864" s="119" t="n"/>
      <c r="BW864" s="119" t="n"/>
      <c r="BX864" s="119" t="n"/>
      <c r="BY864" s="119" t="n"/>
      <c r="BZ864" s="119" t="inlineStr">
        <is>
          <t>PTE</t>
        </is>
      </c>
      <c r="CA864" s="142" t="inlineStr">
        <is>
          <t>E51P</t>
        </is>
      </c>
      <c r="CB864" s="131" t="n">
        <v>0.625</v>
      </c>
      <c r="CC864" s="143">
        <f>IF(P864&gt;1,1,P864)*CB864</f>
        <v/>
      </c>
      <c r="CD864" s="143" t="n"/>
      <c r="CE864" s="222" t="n">
        <v>0</v>
      </c>
      <c r="CF864" s="86" t="n"/>
      <c r="CG864" s="219" t="n">
        <v>804102.4390243903</v>
      </c>
      <c r="CH864" s="217">
        <f>IF(LOWER(T864)="ILS",12,1)*CG864/VLOOKUP($T864,CPC_USDConversion_xlTbl[[Currency2]:[Units/1 USD]],2,FALSE)</f>
        <v/>
      </c>
      <c r="CI864" s="225">
        <f>AF864</f>
        <v/>
      </c>
      <c r="CJ864" s="225">
        <f>IFERROR(CI864-CH864,"")</f>
        <v/>
      </c>
      <c r="CK864" s="140">
        <f>ROUND(AN864*CC864,-2)</f>
        <v/>
      </c>
      <c r="CL864" s="217">
        <f>CK864/VLOOKUP($T864,'USD Converstion'!$C$7:$D$174,2,FALSE)</f>
        <v/>
      </c>
      <c r="CM864" s="145">
        <f>IF(AD864&gt;X864,1,0)</f>
        <v/>
      </c>
      <c r="CN864" s="225">
        <f>IF(CM864&gt;0,AG864,0)</f>
        <v/>
      </c>
      <c r="CO864" s="225">
        <f>IF(CM864=0,0,AF864)</f>
        <v/>
      </c>
      <c r="CP864" s="146" t="n">
        <v>0</v>
      </c>
      <c r="CQ864" s="147" t="n">
        <v>0</v>
      </c>
      <c r="CR864" s="225">
        <f>AM864/VLOOKUP(T864,'USD Converstion'!$C$7:$D$174,2,FALSE)</f>
        <v/>
      </c>
      <c r="CS864" s="226">
        <f>AT864</f>
        <v/>
      </c>
      <c r="CT864" s="222" t="n">
        <v>0</v>
      </c>
      <c r="CU864" s="227" t="n">
        <v>0</v>
      </c>
      <c r="CV864" s="145">
        <f>IF(AX864&gt;0,1,0)</f>
        <v/>
      </c>
      <c r="CW864" s="145">
        <f>IF(AY864&gt;0,1,0)</f>
        <v/>
      </c>
      <c r="CX864" s="52" t="n">
        <v>0</v>
      </c>
      <c r="DM864">
        <f>IF(LOWER(T864)="ILS",12,1)*Y864/VLOOKUP($T864,CPC_USDConversion_xlTbl[[Currency2]:[Units/1 USD]],2,FALSE)</f>
        <v/>
      </c>
    </row>
    <row r="865">
      <c r="B865" s="113" t="n">
        <v>137677</v>
      </c>
      <c r="C865" s="113" t="n">
        <v>68008</v>
      </c>
      <c r="D865" s="113" t="n">
        <v>108358</v>
      </c>
      <c r="E865" s="114" t="inlineStr">
        <is>
          <t>Patrick Palliet</t>
        </is>
      </c>
      <c r="F865" s="152" t="inlineStr">
        <is>
          <t xml:space="preserve">Security Engineer  </t>
        </is>
      </c>
      <c r="G865" s="113" t="inlineStr">
        <is>
          <t>Security Engineering, SER</t>
        </is>
      </c>
      <c r="H865" s="113" t="inlineStr">
        <is>
          <t>David Gubiani</t>
        </is>
      </c>
      <c r="I865" s="113" t="inlineStr">
        <is>
          <t>Peter Sandkuijl</t>
        </is>
      </c>
      <c r="J865" s="114" t="inlineStr">
        <is>
          <t>Bruno Darmon</t>
        </is>
      </c>
      <c r="K865" s="114" t="inlineStr">
        <is>
          <t>Bruno Darmon</t>
        </is>
      </c>
      <c r="L865" s="113" t="inlineStr">
        <is>
          <t>EMEA Sales</t>
        </is>
      </c>
      <c r="M865" s="115" t="n">
        <v>1</v>
      </c>
      <c r="N865" s="151">
        <f>LEFT(CA865,3)</f>
        <v/>
      </c>
      <c r="O865" s="216" t="n">
        <v>43773</v>
      </c>
      <c r="P865" s="118">
        <f>($D$5-O865)/365</f>
        <v/>
      </c>
      <c r="Q865" s="119">
        <f>Q865</f>
        <v/>
      </c>
      <c r="R865" s="52" t="n"/>
      <c r="S865" s="120" t="inlineStr">
        <is>
          <t>France</t>
        </is>
      </c>
      <c r="T865" s="120" t="inlineStr">
        <is>
          <t>EUR</t>
        </is>
      </c>
      <c r="U865" s="120" t="n">
        <v>89500</v>
      </c>
      <c r="V865" s="120" t="n">
        <v>14845.45454545454</v>
      </c>
      <c r="W865" s="120" t="n"/>
      <c r="X865" s="120">
        <f>W865+V865+U865</f>
        <v/>
      </c>
      <c r="Y865" s="121" t="n"/>
      <c r="Z865" s="121" t="n"/>
      <c r="AA865" s="122" t="n"/>
      <c r="AB865" s="122" t="n"/>
      <c r="AC865" s="122" t="n"/>
      <c r="AD865" s="123">
        <f>AC865+AB865+AA865</f>
        <v/>
      </c>
      <c r="AE865" s="124">
        <f>IFERROR(AD865/X865-1,"")</f>
        <v/>
      </c>
      <c r="AF865" s="217">
        <f>IF(LOWER(T865)="ILS",12,1)*X865/VLOOKUP($T865,CPC_USDConversion_xlTbl[[Currency2]:[Units/1 USD]],2,FALSE)</f>
        <v/>
      </c>
      <c r="AG865" s="217">
        <f>IF(LOWER(T865)="ILS",12,1)*AD865/VLOOKUP($T865,CPC_USDConversion_xlTbl[[Currency2]:[Units/1 USD]],2,FALSE)</f>
        <v/>
      </c>
      <c r="AH865" s="126">
        <f>AF865/VLOOKUP($S865,'CP$'!$B$5:$D$74,2,FALSE)</f>
        <v/>
      </c>
      <c r="AI865" s="126">
        <f>AG865/VLOOKUP($S865,'CP$'!$B$5:$D$74,2,FALSE)</f>
        <v/>
      </c>
      <c r="AJ865" s="52" t="n"/>
      <c r="AK865" s="127" t="inlineStr">
        <is>
          <t>Sales Variable</t>
        </is>
      </c>
      <c r="AL865" s="218" t="n"/>
      <c r="AM865" s="129" t="n"/>
      <c r="AN865" s="121" t="n"/>
      <c r="AO865" s="130" t="n"/>
      <c r="AP865" s="131">
        <f>IFERROR(AO865/AM865,"")</f>
        <v/>
      </c>
      <c r="AQ865" s="219">
        <f>AO865*CC865</f>
        <v/>
      </c>
      <c r="AR865" s="219" t="n"/>
      <c r="AS865" s="220">
        <f>AQ865-AR865</f>
        <v/>
      </c>
      <c r="AT865" s="217">
        <f>AS865/VLOOKUP($T865,'USD Converstion'!$C$7:$D$174,2,FALSE)</f>
        <v/>
      </c>
      <c r="AU865" s="52" t="n"/>
      <c r="AV865" s="221" t="n"/>
      <c r="AW865" s="222" t="n"/>
      <c r="AX865" s="222" t="n"/>
      <c r="AY865" s="223" t="n"/>
      <c r="AZ865" s="52" t="n"/>
      <c r="BA865" s="137" t="n"/>
      <c r="BB865" s="138" t="inlineStr">
        <is>
          <t xml:space="preserve"> </t>
        </is>
      </c>
      <c r="BC865" s="52" t="n"/>
      <c r="BD865" s="219" t="n">
        <v>64000</v>
      </c>
      <c r="BE865" s="219" t="n">
        <v>16000</v>
      </c>
      <c r="BF865" s="219" t="n"/>
      <c r="BG865" s="120">
        <f>BF865+BE865+BD865</f>
        <v/>
      </c>
      <c r="BH865" s="217">
        <f>IF(LOWER(T865)="ILS",12,1)*BG865/VLOOKUP($T865,CPC_USDConversion_xlTbl[[Currency2]:[Units/1 USD]],2,FALSE)</f>
        <v/>
      </c>
      <c r="BI865" s="224">
        <f>BH865/VLOOKUP($S865,'CP$'!$B$5:$D$74,2,FALSE)</f>
        <v/>
      </c>
      <c r="BJ865" s="140" t="n">
        <v>65000</v>
      </c>
      <c r="BK865" s="140" t="n">
        <v>100000</v>
      </c>
      <c r="BL865" s="141">
        <f>IFERROR(U865/X865,"")</f>
        <v/>
      </c>
      <c r="BM865" s="141">
        <f>IFERROR(V865/X865,"")</f>
        <v/>
      </c>
      <c r="BN865" s="141">
        <f>IFERROR(W865/X865,"")</f>
        <v/>
      </c>
      <c r="BO865" s="141">
        <f>IFERROR(AA865/AD865,"")</f>
        <v/>
      </c>
      <c r="BP865" s="141">
        <f>IFERROR(AB865/AD865,"")</f>
        <v/>
      </c>
      <c r="BQ865" s="141">
        <f>IFERROR(AC865/AD865,"")</f>
        <v/>
      </c>
      <c r="BR865" s="119" t="n"/>
      <c r="BS865" s="119" t="n"/>
      <c r="BT865" s="119" t="n">
        <v>3</v>
      </c>
      <c r="BU865" s="119" t="n">
        <v>0</v>
      </c>
      <c r="BV865" s="119" t="n"/>
      <c r="BW865" s="119" t="n"/>
      <c r="BX865" s="119" t="n"/>
      <c r="BY865" s="119" t="n"/>
      <c r="BZ865" s="119" t="inlineStr">
        <is>
          <t>Employee</t>
        </is>
      </c>
      <c r="CA865" s="142" t="inlineStr">
        <is>
          <t>E51P</t>
        </is>
      </c>
      <c r="CB865" s="131" t="n">
        <v>1</v>
      </c>
      <c r="CC865" s="143">
        <f>IF(P865&gt;1,1,P865)*CB865</f>
        <v/>
      </c>
      <c r="CD865" s="143" t="n"/>
      <c r="CE865" s="222" t="n"/>
      <c r="CF865" s="86" t="n"/>
      <c r="CG865" s="219" t="n">
        <v>78248.78048780489</v>
      </c>
      <c r="CH865" s="217">
        <f>IF(LOWER(T865)="ILS",12,1)*CG865/VLOOKUP($T865,CPC_USDConversion_xlTbl[[Currency2]:[Units/1 USD]],2,FALSE)</f>
        <v/>
      </c>
      <c r="CI865" s="225">
        <f>AF865</f>
        <v/>
      </c>
      <c r="CJ865" s="225">
        <f>IFERROR(CI865-CH865,"")</f>
        <v/>
      </c>
      <c r="CK865" s="140">
        <f>ROUND(AN865*CC865,-2)</f>
        <v/>
      </c>
      <c r="CL865" s="217">
        <f>CK865/VLOOKUP($T865,'USD Converstion'!$C$7:$D$174,2,FALSE)</f>
        <v/>
      </c>
      <c r="CM865" s="145">
        <f>IF(AD865&gt;X865,1,0)</f>
        <v/>
      </c>
      <c r="CN865" s="225">
        <f>IF(CM865&gt;0,AG865,0)</f>
        <v/>
      </c>
      <c r="CO865" s="225">
        <f>IF(CM865=0,0,AF865)</f>
        <v/>
      </c>
      <c r="CP865" s="146" t="n">
        <v>0</v>
      </c>
      <c r="CQ865" s="147" t="n">
        <v>0</v>
      </c>
      <c r="CR865" s="225">
        <f>AM865/VLOOKUP(T865,'USD Converstion'!$C$7:$D$174,2,FALSE)</f>
        <v/>
      </c>
      <c r="CS865" s="226">
        <f>AT865</f>
        <v/>
      </c>
      <c r="CT865" s="222" t="n">
        <v>0</v>
      </c>
      <c r="CU865" s="227" t="n">
        <v>0</v>
      </c>
      <c r="CV865" s="145">
        <f>IF(AX865&gt;0,1,0)</f>
        <v/>
      </c>
      <c r="CW865" s="145">
        <f>IF(AY865&gt;0,1,0)</f>
        <v/>
      </c>
      <c r="CX865" s="52" t="n">
        <v>0</v>
      </c>
      <c r="DM865">
        <f>IF(LOWER(T865)="ILS",12,1)*Y865/VLOOKUP($T865,CPC_USDConversion_xlTbl[[Currency2]:[Units/1 USD]],2,FALSE)</f>
        <v/>
      </c>
    </row>
    <row r="866">
      <c r="B866" s="113" t="n">
        <v>137201</v>
      </c>
      <c r="C866" s="113" t="n">
        <v>81259</v>
      </c>
      <c r="D866" s="113" t="n"/>
      <c r="E866" s="114" t="inlineStr">
        <is>
          <t>Patrik Honegger</t>
        </is>
      </c>
      <c r="F866" s="152" t="inlineStr">
        <is>
          <t>SE Manager, Switzerland, Check Point Evangelist</t>
        </is>
      </c>
      <c r="G866" s="113" t="inlineStr">
        <is>
          <t>Security Engineering, CER</t>
        </is>
      </c>
      <c r="H866" s="113" t="inlineStr">
        <is>
          <t>Christine Schoenig</t>
        </is>
      </c>
      <c r="I866" s="113" t="inlineStr">
        <is>
          <t>Peter Sandkuijl</t>
        </is>
      </c>
      <c r="J866" s="114" t="inlineStr">
        <is>
          <t>Bruno Darmon</t>
        </is>
      </c>
      <c r="K866" s="114" t="inlineStr">
        <is>
          <t>Bruno Darmon</t>
        </is>
      </c>
      <c r="L866" s="113" t="inlineStr">
        <is>
          <t>EMEA Sales</t>
        </is>
      </c>
      <c r="M866" s="115" t="n">
        <v>1</v>
      </c>
      <c r="N866" s="151">
        <f>LEFT(CA866,3)</f>
        <v/>
      </c>
      <c r="O866" s="216" t="n">
        <v>37012</v>
      </c>
      <c r="P866" s="118">
        <f>($D$5-O866)/365</f>
        <v/>
      </c>
      <c r="Q866" s="119">
        <f>Q866</f>
        <v/>
      </c>
      <c r="R866" s="52" t="n"/>
      <c r="S866" s="120" t="inlineStr">
        <is>
          <t>Switzerland</t>
        </is>
      </c>
      <c r="T866" s="120" t="inlineStr">
        <is>
          <t>CHF</t>
        </is>
      </c>
      <c r="U866" s="120" t="n">
        <v>224500</v>
      </c>
      <c r="V866" s="120" t="n">
        <v>39390.90909090909</v>
      </c>
      <c r="W866" s="120" t="n"/>
      <c r="X866" s="120">
        <f>W866+V866+U866</f>
        <v/>
      </c>
      <c r="Y866" s="121" t="n"/>
      <c r="Z866" s="121" t="n"/>
      <c r="AA866" s="122" t="n"/>
      <c r="AB866" s="122" t="n"/>
      <c r="AC866" s="122" t="n"/>
      <c r="AD866" s="123">
        <f>AC866+AB866+AA866</f>
        <v/>
      </c>
      <c r="AE866" s="124">
        <f>IFERROR(AD866/X866-1,"")</f>
        <v/>
      </c>
      <c r="AF866" s="217">
        <f>IF(LOWER(T866)="ILS",12,1)*X866/VLOOKUP($T866,CPC_USDConversion_xlTbl[[Currency2]:[Units/1 USD]],2,FALSE)</f>
        <v/>
      </c>
      <c r="AG866" s="217">
        <f>IF(LOWER(T866)="ILS",12,1)*AD866/VLOOKUP($T866,CPC_USDConversion_xlTbl[[Currency2]:[Units/1 USD]],2,FALSE)</f>
        <v/>
      </c>
      <c r="AH866" s="126">
        <f>AF866/VLOOKUP($S866,'CP$'!$B$5:$D$74,2,FALSE)</f>
        <v/>
      </c>
      <c r="AI866" s="126">
        <f>AG866/VLOOKUP($S866,'CP$'!$B$5:$D$74,2,FALSE)</f>
        <v/>
      </c>
      <c r="AJ866" s="52" t="n"/>
      <c r="AK866" s="127" t="inlineStr">
        <is>
          <t>Sales Variable</t>
        </is>
      </c>
      <c r="AL866" s="218" t="n"/>
      <c r="AM866" s="129" t="n"/>
      <c r="AN866" s="121" t="n"/>
      <c r="AO866" s="130" t="n"/>
      <c r="AP866" s="131">
        <f>IFERROR(AO866/AM866,"")</f>
        <v/>
      </c>
      <c r="AQ866" s="219">
        <f>AO866*CC866</f>
        <v/>
      </c>
      <c r="AR866" s="219" t="n"/>
      <c r="AS866" s="220">
        <f>AQ866-AR866</f>
        <v/>
      </c>
      <c r="AT866" s="217">
        <f>AS866/VLOOKUP($T866,'USD Converstion'!$C$7:$D$174,2,FALSE)</f>
        <v/>
      </c>
      <c r="AU866" s="52" t="n"/>
      <c r="AV866" s="221" t="n">
        <v>43615</v>
      </c>
      <c r="AW866" s="222" t="n">
        <v>19547.55339805825</v>
      </c>
      <c r="AX866" s="222" t="n"/>
      <c r="AY866" s="223" t="n"/>
      <c r="AZ866" s="52" t="n"/>
      <c r="BA866" s="137" t="n"/>
      <c r="BB866" s="138" t="inlineStr">
        <is>
          <t xml:space="preserve"> </t>
        </is>
      </c>
      <c r="BC866" s="52" t="n"/>
      <c r="BD866" s="219" t="n">
        <v>170400</v>
      </c>
      <c r="BE866" s="219" t="n">
        <v>42600</v>
      </c>
      <c r="BF866" s="219" t="n"/>
      <c r="BG866" s="120">
        <f>BF866+BE866+BD866</f>
        <v/>
      </c>
      <c r="BH866" s="217">
        <f>IF(LOWER(T866)="ILS",12,1)*BG866/VLOOKUP($T866,CPC_USDConversion_xlTbl[[Currency2]:[Units/1 USD]],2,FALSE)</f>
        <v/>
      </c>
      <c r="BI866" s="224">
        <f>BH866/VLOOKUP($S866,'CP$'!$B$5:$D$74,2,FALSE)</f>
        <v/>
      </c>
      <c r="BJ866" s="140" t="n">
        <v>150000</v>
      </c>
      <c r="BK866" s="140" t="n">
        <v>215000</v>
      </c>
      <c r="BL866" s="141">
        <f>IFERROR(U866/X866,"")</f>
        <v/>
      </c>
      <c r="BM866" s="141">
        <f>IFERROR(V866/X866,"")</f>
        <v/>
      </c>
      <c r="BN866" s="141">
        <f>IFERROR(W866/X866,"")</f>
        <v/>
      </c>
      <c r="BO866" s="141">
        <f>IFERROR(AA866/AD866,"")</f>
        <v/>
      </c>
      <c r="BP866" s="141">
        <f>IFERROR(AB866/AD866,"")</f>
        <v/>
      </c>
      <c r="BQ866" s="141">
        <f>IFERROR(AC866/AD866,"")</f>
        <v/>
      </c>
      <c r="BR866" s="119" t="n">
        <v>3</v>
      </c>
      <c r="BS866" s="119" t="n">
        <v>3</v>
      </c>
      <c r="BT866" s="119" t="n">
        <v>3</v>
      </c>
      <c r="BU866" s="119" t="n">
        <v>0</v>
      </c>
      <c r="BV866" s="119" t="n"/>
      <c r="BW866" s="119" t="n"/>
      <c r="BX866" s="119" t="n"/>
      <c r="BY866" s="119" t="n"/>
      <c r="BZ866" s="119" t="inlineStr">
        <is>
          <t>Employee</t>
        </is>
      </c>
      <c r="CA866" s="142" t="inlineStr">
        <is>
          <t>E41M</t>
        </is>
      </c>
      <c r="CB866" s="131" t="n">
        <v>1</v>
      </c>
      <c r="CC866" s="143">
        <f>IF(P866&gt;1,1,P866)*CB866</f>
        <v/>
      </c>
      <c r="CD866" s="143" t="n"/>
      <c r="CE866" s="222" t="n">
        <v>33641.32</v>
      </c>
      <c r="CF866" s="86" t="n"/>
      <c r="CG866" s="219" t="n">
        <v>209956.0975609756</v>
      </c>
      <c r="CH866" s="217">
        <f>IF(LOWER(T866)="ILS",12,1)*CG866/VLOOKUP($T866,CPC_USDConversion_xlTbl[[Currency2]:[Units/1 USD]],2,FALSE)</f>
        <v/>
      </c>
      <c r="CI866" s="225">
        <f>AF866</f>
        <v/>
      </c>
      <c r="CJ866" s="225">
        <f>IFERROR(CI866-CH866,"")</f>
        <v/>
      </c>
      <c r="CK866" s="140">
        <f>ROUND(AN866*CC866,-2)</f>
        <v/>
      </c>
      <c r="CL866" s="217">
        <f>CK866/VLOOKUP($T866,'USD Converstion'!$C$7:$D$174,2,FALSE)</f>
        <v/>
      </c>
      <c r="CM866" s="145">
        <f>IF(AD866&gt;X866,1,0)</f>
        <v/>
      </c>
      <c r="CN866" s="225">
        <f>IF(CM866&gt;0,AG866,0)</f>
        <v/>
      </c>
      <c r="CO866" s="225">
        <f>IF(CM866=0,0,AF866)</f>
        <v/>
      </c>
      <c r="CP866" s="146" t="n">
        <v>0</v>
      </c>
      <c r="CQ866" s="147" t="n">
        <v>0</v>
      </c>
      <c r="CR866" s="225">
        <f>AM866/VLOOKUP(T866,'USD Converstion'!$C$7:$D$174,2,FALSE)</f>
        <v/>
      </c>
      <c r="CS866" s="226">
        <f>AT866</f>
        <v/>
      </c>
      <c r="CT866" s="222" t="n">
        <v>0</v>
      </c>
      <c r="CU866" s="227" t="n">
        <v>0</v>
      </c>
      <c r="CV866" s="145">
        <f>IF(AX866&gt;0,1,0)</f>
        <v/>
      </c>
      <c r="CW866" s="145">
        <f>IF(AY866&gt;0,1,0)</f>
        <v/>
      </c>
      <c r="CX866" s="52" t="n">
        <v>0</v>
      </c>
      <c r="DM866">
        <f>IF(LOWER(T866)="ILS",12,1)*Y866/VLOOKUP($T866,CPC_USDConversion_xlTbl[[Currency2]:[Units/1 USD]],2,FALSE)</f>
        <v/>
      </c>
    </row>
    <row r="867">
      <c r="B867" s="113" t="n">
        <v>117524</v>
      </c>
      <c r="C867" s="113" t="n">
        <v>119899</v>
      </c>
      <c r="D867" s="113" t="n">
        <v>75992</v>
      </c>
      <c r="E867" s="114" t="inlineStr">
        <is>
          <t>Pawel Topczewski</t>
        </is>
      </c>
      <c r="F867" s="152" t="inlineStr">
        <is>
          <t>Security Engineer</t>
        </is>
      </c>
      <c r="G867" s="113" t="inlineStr">
        <is>
          <t>Security Engineering , Eastern Europe</t>
        </is>
      </c>
      <c r="H867" s="113" t="inlineStr">
        <is>
          <t>Peter Kovalcik</t>
        </is>
      </c>
      <c r="I867" s="113" t="inlineStr">
        <is>
          <t>Peter Sandkuijl</t>
        </is>
      </c>
      <c r="J867" s="114" t="inlineStr">
        <is>
          <t>Bruno Darmon</t>
        </is>
      </c>
      <c r="K867" s="114" t="inlineStr">
        <is>
          <t>Bruno Darmon</t>
        </is>
      </c>
      <c r="L867" s="113" t="inlineStr">
        <is>
          <t>EMEA Sales</t>
        </is>
      </c>
      <c r="M867" s="115" t="n">
        <v>1</v>
      </c>
      <c r="N867" s="151">
        <f>LEFT(CA867,3)</f>
        <v/>
      </c>
      <c r="O867" s="216" t="n">
        <v>42552</v>
      </c>
      <c r="P867" s="118">
        <f>($D$5-O867)/365</f>
        <v/>
      </c>
      <c r="Q867" s="119">
        <f>Q867</f>
        <v/>
      </c>
      <c r="R867" s="52" t="n"/>
      <c r="S867" s="120" t="inlineStr">
        <is>
          <t>Poland</t>
        </is>
      </c>
      <c r="T867" s="120" t="inlineStr">
        <is>
          <t>PLN</t>
        </is>
      </c>
      <c r="U867" s="120" t="n">
        <v>303250</v>
      </c>
      <c r="V867" s="120" t="n">
        <v>53709.0909090909</v>
      </c>
      <c r="W867" s="120" t="n"/>
      <c r="X867" s="120">
        <f>W867+V867+U867</f>
        <v/>
      </c>
      <c r="Y867" s="121" t="n"/>
      <c r="Z867" s="121" t="n"/>
      <c r="AA867" s="122" t="n"/>
      <c r="AB867" s="122" t="n"/>
      <c r="AC867" s="122" t="n"/>
      <c r="AD867" s="123">
        <f>AC867+AB867+AA867</f>
        <v/>
      </c>
      <c r="AE867" s="124">
        <f>IFERROR(AD867/X867-1,"")</f>
        <v/>
      </c>
      <c r="AF867" s="217">
        <f>IF(LOWER(T867)="ILS",12,1)*X867/VLOOKUP($T867,CPC_USDConversion_xlTbl[[Currency2]:[Units/1 USD]],2,FALSE)</f>
        <v/>
      </c>
      <c r="AG867" s="217">
        <f>IF(LOWER(T867)="ILS",12,1)*AD867/VLOOKUP($T867,CPC_USDConversion_xlTbl[[Currency2]:[Units/1 USD]],2,FALSE)</f>
        <v/>
      </c>
      <c r="AH867" s="126">
        <f>AF867/VLOOKUP($S867,'CP$'!$B$5:$D$74,2,FALSE)</f>
        <v/>
      </c>
      <c r="AI867" s="126">
        <f>AG867/VLOOKUP($S867,'CP$'!$B$5:$D$74,2,FALSE)</f>
        <v/>
      </c>
      <c r="AJ867" s="52" t="n"/>
      <c r="AK867" s="127" t="inlineStr">
        <is>
          <t>Sales Variable</t>
        </is>
      </c>
      <c r="AL867" s="218" t="n"/>
      <c r="AM867" s="129" t="n"/>
      <c r="AN867" s="121" t="n"/>
      <c r="AO867" s="130" t="n"/>
      <c r="AP867" s="131">
        <f>IFERROR(AO867/AM867,"")</f>
        <v/>
      </c>
      <c r="AQ867" s="219">
        <f>AO867*CC867</f>
        <v/>
      </c>
      <c r="AR867" s="219" t="n"/>
      <c r="AS867" s="220">
        <f>AQ867-AR867</f>
        <v/>
      </c>
      <c r="AT867" s="217">
        <f>AS867/VLOOKUP($T867,'USD Converstion'!$C$7:$D$174,2,FALSE)</f>
        <v/>
      </c>
      <c r="AU867" s="52" t="n"/>
      <c r="AV867" s="221" t="n">
        <v>43615</v>
      </c>
      <c r="AW867" s="222" t="n">
        <v>7416.223300970873</v>
      </c>
      <c r="AX867" s="222" t="n"/>
      <c r="AY867" s="223" t="n"/>
      <c r="AZ867" s="52" t="n"/>
      <c r="BA867" s="137" t="inlineStr">
        <is>
          <t>January, 2021 - Organization change from JS:E51P to JS:E41P</t>
        </is>
      </c>
      <c r="BB867" s="138" t="inlineStr">
        <is>
          <t xml:space="preserve"> </t>
        </is>
      </c>
      <c r="BC867" s="52" t="n"/>
      <c r="BD867" s="219" t="n">
        <v>228000</v>
      </c>
      <c r="BE867" s="219" t="n">
        <v>57000</v>
      </c>
      <c r="BF867" s="219" t="n"/>
      <c r="BG867" s="120">
        <f>BF867+BE867+BD867</f>
        <v/>
      </c>
      <c r="BH867" s="217">
        <f>IF(LOWER(T867)="ILS",12,1)*BG867/VLOOKUP($T867,CPC_USDConversion_xlTbl[[Currency2]:[Units/1 USD]],2,FALSE)</f>
        <v/>
      </c>
      <c r="BI867" s="224">
        <f>BH867/VLOOKUP($S867,'CP$'!$B$5:$D$74,2,FALSE)</f>
        <v/>
      </c>
      <c r="BJ867" s="140" t="n">
        <v>260000</v>
      </c>
      <c r="BK867" s="140" t="n">
        <v>360000</v>
      </c>
      <c r="BL867" s="141">
        <f>IFERROR(U867/X867,"")</f>
        <v/>
      </c>
      <c r="BM867" s="141">
        <f>IFERROR(V867/X867,"")</f>
        <v/>
      </c>
      <c r="BN867" s="141">
        <f>IFERROR(W867/X867,"")</f>
        <v/>
      </c>
      <c r="BO867" s="141">
        <f>IFERROR(AA867/AD867,"")</f>
        <v/>
      </c>
      <c r="BP867" s="141">
        <f>IFERROR(AB867/AD867,"")</f>
        <v/>
      </c>
      <c r="BQ867" s="141">
        <f>IFERROR(AC867/AD867,"")</f>
        <v/>
      </c>
      <c r="BR867" s="119" t="n">
        <v>3</v>
      </c>
      <c r="BS867" s="119" t="n">
        <v>3</v>
      </c>
      <c r="BT867" s="119" t="n">
        <v>3</v>
      </c>
      <c r="BU867" s="119" t="n">
        <v>0</v>
      </c>
      <c r="BV867" s="119" t="n"/>
      <c r="BW867" s="119" t="n"/>
      <c r="BX867" s="119" t="n"/>
      <c r="BY867" s="119" t="n"/>
      <c r="BZ867" s="119" t="inlineStr">
        <is>
          <t>Employee</t>
        </is>
      </c>
      <c r="CA867" s="142" t="inlineStr">
        <is>
          <t>E41P</t>
        </is>
      </c>
      <c r="CB867" s="131" t="n">
        <v>1</v>
      </c>
      <c r="CC867" s="143">
        <f>IF(P867&gt;1,1,P867)*CB867</f>
        <v/>
      </c>
      <c r="CD867" s="143" t="n"/>
      <c r="CE867" s="222" t="n">
        <v>22028.48</v>
      </c>
      <c r="CF867" s="86" t="n"/>
      <c r="CG867" s="219" t="n">
        <v>286785.3658536586</v>
      </c>
      <c r="CH867" s="217">
        <f>IF(LOWER(T867)="ILS",12,1)*CG867/VLOOKUP($T867,CPC_USDConversion_xlTbl[[Currency2]:[Units/1 USD]],2,FALSE)</f>
        <v/>
      </c>
      <c r="CI867" s="225">
        <f>AF867</f>
        <v/>
      </c>
      <c r="CJ867" s="225">
        <f>IFERROR(CI867-CH867,"")</f>
        <v/>
      </c>
      <c r="CK867" s="140">
        <f>ROUND(AN867*CC867,-2)</f>
        <v/>
      </c>
      <c r="CL867" s="217">
        <f>CK867/VLOOKUP($T867,'USD Converstion'!$C$7:$D$174,2,FALSE)</f>
        <v/>
      </c>
      <c r="CM867" s="145">
        <f>IF(AD867&gt;X867,1,0)</f>
        <v/>
      </c>
      <c r="CN867" s="225">
        <f>IF(CM867&gt;0,AG867,0)</f>
        <v/>
      </c>
      <c r="CO867" s="225">
        <f>IF(CM867=0,0,AF867)</f>
        <v/>
      </c>
      <c r="CP867" s="146" t="n">
        <v>0</v>
      </c>
      <c r="CQ867" s="147" t="n">
        <v>0</v>
      </c>
      <c r="CR867" s="225">
        <f>AM867/VLOOKUP(T867,'USD Converstion'!$C$7:$D$174,2,FALSE)</f>
        <v/>
      </c>
      <c r="CS867" s="226">
        <f>AT867</f>
        <v/>
      </c>
      <c r="CT867" s="222" t="n">
        <v>0</v>
      </c>
      <c r="CU867" s="227" t="n">
        <v>0</v>
      </c>
      <c r="CV867" s="145">
        <f>IF(AX867&gt;0,1,0)</f>
        <v/>
      </c>
      <c r="CW867" s="145">
        <f>IF(AY867&gt;0,1,0)</f>
        <v/>
      </c>
      <c r="CX867" s="52" t="n">
        <v>0</v>
      </c>
      <c r="DM867">
        <f>IF(LOWER(T867)="ILS",12,1)*Y867/VLOOKUP($T867,CPC_USDConversion_xlTbl[[Currency2]:[Units/1 USD]],2,FALSE)</f>
        <v/>
      </c>
    </row>
    <row r="868">
      <c r="B868" s="113" t="n">
        <v>112719</v>
      </c>
      <c r="C868" s="113" t="n">
        <v>112975</v>
      </c>
      <c r="D868" s="113" t="n">
        <v>26101</v>
      </c>
      <c r="E868" s="114" t="inlineStr">
        <is>
          <t>Petr Aznabaev</t>
        </is>
      </c>
      <c r="F868" s="152" t="inlineStr">
        <is>
          <t>Security Engineer</t>
        </is>
      </c>
      <c r="G868" s="113" t="inlineStr">
        <is>
          <t>EMEA SE</t>
        </is>
      </c>
      <c r="H868" s="113" t="inlineStr">
        <is>
          <t>Peter Sandkuijl</t>
        </is>
      </c>
      <c r="I868" s="113" t="inlineStr">
        <is>
          <t>Peter Sandkuijl</t>
        </is>
      </c>
      <c r="J868" s="114" t="inlineStr">
        <is>
          <t>Bruno Darmon</t>
        </is>
      </c>
      <c r="K868" s="114" t="inlineStr">
        <is>
          <t>Bruno Darmon</t>
        </is>
      </c>
      <c r="L868" s="113" t="inlineStr">
        <is>
          <t>EMEA Sales</t>
        </is>
      </c>
      <c r="M868" s="115" t="n">
        <v>1</v>
      </c>
      <c r="N868" s="151">
        <f>LEFT(CA868,3)</f>
        <v/>
      </c>
      <c r="O868" s="216" t="n">
        <v>42142</v>
      </c>
      <c r="P868" s="118">
        <f>($D$5-O868)/365</f>
        <v/>
      </c>
      <c r="Q868" s="119">
        <f>Q868</f>
        <v/>
      </c>
      <c r="R868" s="52" t="n"/>
      <c r="S868" s="120" t="inlineStr">
        <is>
          <t>Russian Federation</t>
        </is>
      </c>
      <c r="T868" s="120" t="inlineStr">
        <is>
          <t>RUB</t>
        </is>
      </c>
      <c r="U868" s="120" t="n">
        <v>3109500</v>
      </c>
      <c r="V868" s="120" t="n">
        <v>563936.3636363636</v>
      </c>
      <c r="W868" s="120" t="n"/>
      <c r="X868" s="120">
        <f>W868+V868+U868</f>
        <v/>
      </c>
      <c r="Y868" s="121" t="n"/>
      <c r="Z868" s="121" t="n"/>
      <c r="AA868" s="122" t="n"/>
      <c r="AB868" s="122" t="n"/>
      <c r="AC868" s="122" t="n"/>
      <c r="AD868" s="123">
        <f>AC868+AB868+AA868</f>
        <v/>
      </c>
      <c r="AE868" s="124">
        <f>IFERROR(AD868/X868-1,"")</f>
        <v/>
      </c>
      <c r="AF868" s="217">
        <f>IF(LOWER(T868)="ILS",12,1)*X868/VLOOKUP($T868,CPC_USDConversion_xlTbl[[Currency2]:[Units/1 USD]],2,FALSE)</f>
        <v/>
      </c>
      <c r="AG868" s="217">
        <f>IF(LOWER(T868)="ILS",12,1)*AD868/VLOOKUP($T868,CPC_USDConversion_xlTbl[[Currency2]:[Units/1 USD]],2,FALSE)</f>
        <v/>
      </c>
      <c r="AH868" s="126">
        <f>AF868/VLOOKUP($S868,'CP$'!$B$5:$D$74,2,FALSE)</f>
        <v/>
      </c>
      <c r="AI868" s="126">
        <f>AG868/VLOOKUP($S868,'CP$'!$B$5:$D$74,2,FALSE)</f>
        <v/>
      </c>
      <c r="AJ868" s="52" t="n"/>
      <c r="AK868" s="127" t="inlineStr">
        <is>
          <t>Sales Variable</t>
        </is>
      </c>
      <c r="AL868" s="218" t="n"/>
      <c r="AM868" s="129" t="n"/>
      <c r="AN868" s="121" t="n"/>
      <c r="AO868" s="130" t="n"/>
      <c r="AP868" s="131">
        <f>IFERROR(AO868/AM868,"")</f>
        <v/>
      </c>
      <c r="AQ868" s="219">
        <f>AO868*CC868</f>
        <v/>
      </c>
      <c r="AR868" s="219" t="n"/>
      <c r="AS868" s="220">
        <f>AQ868-AR868</f>
        <v/>
      </c>
      <c r="AT868" s="217">
        <f>AS868/VLOOKUP($T868,'USD Converstion'!$C$7:$D$174,2,FALSE)</f>
        <v/>
      </c>
      <c r="AU868" s="52" t="n"/>
      <c r="AV868" s="221" t="n">
        <v>43615</v>
      </c>
      <c r="AW868" s="222" t="n">
        <v>14738.73786407767</v>
      </c>
      <c r="AX868" s="222" t="n"/>
      <c r="AY868" s="223" t="n"/>
      <c r="AZ868" s="52" t="n"/>
      <c r="BA868" s="137" t="n"/>
      <c r="BB868" s="138" t="inlineStr">
        <is>
          <t xml:space="preserve"> </t>
        </is>
      </c>
      <c r="BC868" s="52" t="n"/>
      <c r="BD868" s="219" t="n">
        <v>1720000</v>
      </c>
      <c r="BE868" s="219" t="n">
        <v>430000</v>
      </c>
      <c r="BF868" s="219" t="n"/>
      <c r="BG868" s="120">
        <f>BF868+BE868+BD868</f>
        <v/>
      </c>
      <c r="BH868" s="217">
        <f>IF(LOWER(T868)="ILS",12,1)*BG868/VLOOKUP($T868,CPC_USDConversion_xlTbl[[Currency2]:[Units/1 USD]],2,FALSE)</f>
        <v/>
      </c>
      <c r="BI868" s="224">
        <f>BH868/VLOOKUP($S868,'CP$'!$B$5:$D$74,2,FALSE)</f>
        <v/>
      </c>
      <c r="BJ868" s="140" t="n">
        <v>2000000</v>
      </c>
      <c r="BK868" s="140" t="n">
        <v>3500000</v>
      </c>
      <c r="BL868" s="141">
        <f>IFERROR(U868/X868,"")</f>
        <v/>
      </c>
      <c r="BM868" s="141">
        <f>IFERROR(V868/X868,"")</f>
        <v/>
      </c>
      <c r="BN868" s="141">
        <f>IFERROR(W868/X868,"")</f>
        <v/>
      </c>
      <c r="BO868" s="141">
        <f>IFERROR(AA868/AD868,"")</f>
        <v/>
      </c>
      <c r="BP868" s="141">
        <f>IFERROR(AB868/AD868,"")</f>
        <v/>
      </c>
      <c r="BQ868" s="141">
        <f>IFERROR(AC868/AD868,"")</f>
        <v/>
      </c>
      <c r="BR868" s="119" t="n">
        <v>3</v>
      </c>
      <c r="BS868" s="119" t="n">
        <v>2</v>
      </c>
      <c r="BT868" s="119" t="n">
        <v>3</v>
      </c>
      <c r="BU868" s="119" t="n">
        <v>0</v>
      </c>
      <c r="BV868" s="119" t="n"/>
      <c r="BW868" s="119" t="n"/>
      <c r="BX868" s="119" t="n"/>
      <c r="BY868" s="119" t="n"/>
      <c r="BZ868" s="119" t="inlineStr">
        <is>
          <t>Employee</t>
        </is>
      </c>
      <c r="CA868" s="142" t="inlineStr">
        <is>
          <t>E51P</t>
        </is>
      </c>
      <c r="CB868" s="131" t="n">
        <v>1</v>
      </c>
      <c r="CC868" s="143">
        <f>IF(P868&gt;1,1,P868)*CB868</f>
        <v/>
      </c>
      <c r="CD868" s="143" t="n"/>
      <c r="CE868" s="222" t="n">
        <v>16042.48</v>
      </c>
      <c r="CF868" s="86" t="n"/>
      <c r="CG868" s="219" t="n">
        <v>3024590.243902439</v>
      </c>
      <c r="CH868" s="217">
        <f>IF(LOWER(T868)="ILS",12,1)*CG868/VLOOKUP($T868,CPC_USDConversion_xlTbl[[Currency2]:[Units/1 USD]],2,FALSE)</f>
        <v/>
      </c>
      <c r="CI868" s="225">
        <f>AF868</f>
        <v/>
      </c>
      <c r="CJ868" s="225">
        <f>IFERROR(CI868-CH868,"")</f>
        <v/>
      </c>
      <c r="CK868" s="140">
        <f>ROUND(AN868*CC868,-2)</f>
        <v/>
      </c>
      <c r="CL868" s="217">
        <f>CK868/VLOOKUP($T868,'USD Converstion'!$C$7:$D$174,2,FALSE)</f>
        <v/>
      </c>
      <c r="CM868" s="145">
        <f>IF(AD868&gt;X868,1,0)</f>
        <v/>
      </c>
      <c r="CN868" s="225">
        <f>IF(CM868&gt;0,AG868,0)</f>
        <v/>
      </c>
      <c r="CO868" s="225">
        <f>IF(CM868=0,0,AF868)</f>
        <v/>
      </c>
      <c r="CP868" s="146" t="n">
        <v>0</v>
      </c>
      <c r="CQ868" s="147" t="n">
        <v>0</v>
      </c>
      <c r="CR868" s="225">
        <f>AM868/VLOOKUP(T868,'USD Converstion'!$C$7:$D$174,2,FALSE)</f>
        <v/>
      </c>
      <c r="CS868" s="226">
        <f>AT868</f>
        <v/>
      </c>
      <c r="CT868" s="222" t="n">
        <v>0</v>
      </c>
      <c r="CU868" s="227" t="n">
        <v>0</v>
      </c>
      <c r="CV868" s="145">
        <f>IF(AX868&gt;0,1,0)</f>
        <v/>
      </c>
      <c r="CW868" s="145">
        <f>IF(AY868&gt;0,1,0)</f>
        <v/>
      </c>
      <c r="CX868" s="52" t="n">
        <v>0</v>
      </c>
      <c r="DM868">
        <f>IF(LOWER(T868)="ILS",12,1)*Y868/VLOOKUP($T868,CPC_USDConversion_xlTbl[[Currency2]:[Units/1 USD]],2,FALSE)</f>
        <v/>
      </c>
    </row>
    <row r="869">
      <c r="B869" s="113" t="n">
        <v>116283</v>
      </c>
      <c r="C869" s="113" t="n">
        <v>44807</v>
      </c>
      <c r="D869" s="113" t="n"/>
      <c r="E869" s="114" t="inlineStr">
        <is>
          <t>Ralf Dieffenbach</t>
        </is>
      </c>
      <c r="F869" s="152" t="inlineStr">
        <is>
          <t>Security Engineer, Channel</t>
        </is>
      </c>
      <c r="G869" s="113" t="inlineStr">
        <is>
          <t>Security Engineering, CER</t>
        </is>
      </c>
      <c r="H869" s="113" t="inlineStr">
        <is>
          <t>Christine Schoenig</t>
        </is>
      </c>
      <c r="I869" s="113" t="inlineStr">
        <is>
          <t>Peter Sandkuijl</t>
        </is>
      </c>
      <c r="J869" s="114" t="inlineStr">
        <is>
          <t>Bruno Darmon</t>
        </is>
      </c>
      <c r="K869" s="114" t="inlineStr">
        <is>
          <t>Bruno Darmon</t>
        </is>
      </c>
      <c r="L869" s="113" t="inlineStr">
        <is>
          <t>EMEA Sales</t>
        </is>
      </c>
      <c r="M869" s="115" t="n">
        <v>1</v>
      </c>
      <c r="N869" s="151">
        <f>LEFT(CA869,3)</f>
        <v/>
      </c>
      <c r="O869" s="216" t="n">
        <v>40360</v>
      </c>
      <c r="P869" s="118">
        <f>($D$5-O869)/365</f>
        <v/>
      </c>
      <c r="Q869" s="119">
        <f>Q869</f>
        <v/>
      </c>
      <c r="R869" s="52" t="n"/>
      <c r="S869" s="120" t="inlineStr">
        <is>
          <t>Germany</t>
        </is>
      </c>
      <c r="T869" s="120" t="inlineStr">
        <is>
          <t>EUR</t>
        </is>
      </c>
      <c r="U869" s="120" t="n">
        <v>116500</v>
      </c>
      <c r="V869" s="120" t="n">
        <v>19390.90909090909</v>
      </c>
      <c r="W869" s="120" t="n"/>
      <c r="X869" s="120">
        <f>W869+V869+U869</f>
        <v/>
      </c>
      <c r="Y869" s="121" t="n"/>
      <c r="Z869" s="121" t="n"/>
      <c r="AA869" s="122" t="n"/>
      <c r="AB869" s="122" t="n"/>
      <c r="AC869" s="122" t="n"/>
      <c r="AD869" s="123">
        <f>AC869+AB869+AA869</f>
        <v/>
      </c>
      <c r="AE869" s="124">
        <f>IFERROR(AD869/X869-1,"")</f>
        <v/>
      </c>
      <c r="AF869" s="217">
        <f>IF(LOWER(T869)="ILS",12,1)*X869/VLOOKUP($T869,CPC_USDConversion_xlTbl[[Currency2]:[Units/1 USD]],2,FALSE)</f>
        <v/>
      </c>
      <c r="AG869" s="217">
        <f>IF(LOWER(T869)="ILS",12,1)*AD869/VLOOKUP($T869,CPC_USDConversion_xlTbl[[Currency2]:[Units/1 USD]],2,FALSE)</f>
        <v/>
      </c>
      <c r="AH869" s="126">
        <f>AF869/VLOOKUP($S869,'CP$'!$B$5:$D$74,2,FALSE)</f>
        <v/>
      </c>
      <c r="AI869" s="126">
        <f>AG869/VLOOKUP($S869,'CP$'!$B$5:$D$74,2,FALSE)</f>
        <v/>
      </c>
      <c r="AJ869" s="52" t="n"/>
      <c r="AK869" s="127" t="inlineStr">
        <is>
          <t>Sales Variable</t>
        </is>
      </c>
      <c r="AL869" s="218" t="n"/>
      <c r="AM869" s="129" t="n"/>
      <c r="AN869" s="121" t="n"/>
      <c r="AO869" s="130" t="n"/>
      <c r="AP869" s="131">
        <f>IFERROR(AO869/AM869,"")</f>
        <v/>
      </c>
      <c r="AQ869" s="219">
        <f>AO869*CC869</f>
        <v/>
      </c>
      <c r="AR869" s="219" t="n"/>
      <c r="AS869" s="220">
        <f>AQ869-AR869</f>
        <v/>
      </c>
      <c r="AT869" s="217">
        <f>AS869/VLOOKUP($T869,'USD Converstion'!$C$7:$D$174,2,FALSE)</f>
        <v/>
      </c>
      <c r="AU869" s="52" t="n"/>
      <c r="AV869" s="221" t="n">
        <v>43615</v>
      </c>
      <c r="AW869" s="222" t="n">
        <v>9820.631067961165</v>
      </c>
      <c r="AX869" s="222" t="n"/>
      <c r="AY869" s="223" t="n"/>
      <c r="AZ869" s="52" t="n"/>
      <c r="BA869" s="137" t="inlineStr">
        <is>
          <t>January, 2021 – Re-org JS Change from E51P to E41P</t>
        </is>
      </c>
      <c r="BB869" s="138" t="inlineStr">
        <is>
          <t xml:space="preserve"> </t>
        </is>
      </c>
      <c r="BC869" s="52" t="n"/>
      <c r="BD869" s="219" t="n">
        <v>84000</v>
      </c>
      <c r="BE869" s="219" t="n">
        <v>21000</v>
      </c>
      <c r="BF869" s="219" t="n"/>
      <c r="BG869" s="120">
        <f>BF869+BE869+BD869</f>
        <v/>
      </c>
      <c r="BH869" s="217">
        <f>IF(LOWER(T869)="ILS",12,1)*BG869/VLOOKUP($T869,CPC_USDConversion_xlTbl[[Currency2]:[Units/1 USD]],2,FALSE)</f>
        <v/>
      </c>
      <c r="BI869" s="224">
        <f>BH869/VLOOKUP($S869,'CP$'!$B$5:$D$74,2,FALSE)</f>
        <v/>
      </c>
      <c r="BJ869" s="140" t="n">
        <v>90000</v>
      </c>
      <c r="BK869" s="140" t="n">
        <v>135000</v>
      </c>
      <c r="BL869" s="141">
        <f>IFERROR(U869/X869,"")</f>
        <v/>
      </c>
      <c r="BM869" s="141">
        <f>IFERROR(V869/X869,"")</f>
        <v/>
      </c>
      <c r="BN869" s="141">
        <f>IFERROR(W869/X869,"")</f>
        <v/>
      </c>
      <c r="BO869" s="141">
        <f>IFERROR(AA869/AD869,"")</f>
        <v/>
      </c>
      <c r="BP869" s="141">
        <f>IFERROR(AB869/AD869,"")</f>
        <v/>
      </c>
      <c r="BQ869" s="141">
        <f>IFERROR(AC869/AD869,"")</f>
        <v/>
      </c>
      <c r="BR869" s="119" t="n">
        <v>3</v>
      </c>
      <c r="BS869" s="119" t="n">
        <v>3</v>
      </c>
      <c r="BT869" s="119" t="n"/>
      <c r="BU869" s="119" t="n">
        <v>0</v>
      </c>
      <c r="BV869" s="119" t="n"/>
      <c r="BW869" s="119" t="n"/>
      <c r="BX869" s="119" t="n"/>
      <c r="BY869" s="119" t="n"/>
      <c r="BZ869" s="119" t="inlineStr">
        <is>
          <t>Employee</t>
        </is>
      </c>
      <c r="CA869" s="142" t="inlineStr">
        <is>
          <t>E41P</t>
        </is>
      </c>
      <c r="CB869" s="131" t="n">
        <v>1</v>
      </c>
      <c r="CC869" s="143">
        <f>IF(P869&gt;1,1,P869)*CB869</f>
        <v/>
      </c>
      <c r="CD869" s="143" t="n"/>
      <c r="CE869" s="222" t="n">
        <v>10894.52</v>
      </c>
      <c r="CF869" s="86" t="n"/>
      <c r="CG869" s="219" t="n">
        <v>104200</v>
      </c>
      <c r="CH869" s="217">
        <f>IF(LOWER(T869)="ILS",12,1)*CG869/VLOOKUP($T869,CPC_USDConversion_xlTbl[[Currency2]:[Units/1 USD]],2,FALSE)</f>
        <v/>
      </c>
      <c r="CI869" s="225">
        <f>AF869</f>
        <v/>
      </c>
      <c r="CJ869" s="225">
        <f>IFERROR(CI869-CH869,"")</f>
        <v/>
      </c>
      <c r="CK869" s="140">
        <f>ROUND(AN869*CC869,-2)</f>
        <v/>
      </c>
      <c r="CL869" s="217">
        <f>CK869/VLOOKUP($T869,'USD Converstion'!$C$7:$D$174,2,FALSE)</f>
        <v/>
      </c>
      <c r="CM869" s="145">
        <f>IF(AD869&gt;X869,1,0)</f>
        <v/>
      </c>
      <c r="CN869" s="225">
        <f>IF(CM869&gt;0,AG869,0)</f>
        <v/>
      </c>
      <c r="CO869" s="225">
        <f>IF(CM869=0,0,AF869)</f>
        <v/>
      </c>
      <c r="CP869" s="146" t="n">
        <v>0</v>
      </c>
      <c r="CQ869" s="147" t="n">
        <v>0</v>
      </c>
      <c r="CR869" s="225">
        <f>AM869/VLOOKUP(T869,'USD Converstion'!$C$7:$D$174,2,FALSE)</f>
        <v/>
      </c>
      <c r="CS869" s="226">
        <f>AT869</f>
        <v/>
      </c>
      <c r="CT869" s="222" t="n">
        <v>0</v>
      </c>
      <c r="CU869" s="227" t="n">
        <v>0</v>
      </c>
      <c r="CV869" s="145">
        <f>IF(AX869&gt;0,1,0)</f>
        <v/>
      </c>
      <c r="CW869" s="145">
        <f>IF(AY869&gt;0,1,0)</f>
        <v/>
      </c>
      <c r="CX869" s="52" t="n">
        <v>0</v>
      </c>
      <c r="DM869">
        <f>IF(LOWER(T869)="ILS",12,1)*Y869/VLOOKUP($T869,CPC_USDConversion_xlTbl[[Currency2]:[Units/1 USD]],2,FALSE)</f>
        <v/>
      </c>
    </row>
    <row r="870">
      <c r="B870" s="113" t="n">
        <v>139838</v>
      </c>
      <c r="C870" s="113" t="n">
        <v>39658</v>
      </c>
      <c r="D870" s="113" t="n">
        <v>81550</v>
      </c>
      <c r="E870" s="114" t="inlineStr">
        <is>
          <t>Ralf Wuestling</t>
        </is>
      </c>
      <c r="F870" s="152" t="inlineStr">
        <is>
          <t>Security Engineer</t>
        </is>
      </c>
      <c r="G870" s="113" t="inlineStr">
        <is>
          <t>Security Engineering, CER</t>
        </is>
      </c>
      <c r="H870" s="113" t="inlineStr">
        <is>
          <t>Christine Schoenig</t>
        </is>
      </c>
      <c r="I870" s="113" t="inlineStr">
        <is>
          <t>Peter Sandkuijl</t>
        </is>
      </c>
      <c r="J870" s="114" t="inlineStr">
        <is>
          <t>Bruno Darmon</t>
        </is>
      </c>
      <c r="K870" s="114" t="inlineStr">
        <is>
          <t>Bruno Darmon</t>
        </is>
      </c>
      <c r="L870" s="113" t="inlineStr">
        <is>
          <t>EMEA Sales</t>
        </is>
      </c>
      <c r="M870" s="115" t="n">
        <v>1</v>
      </c>
      <c r="N870" s="151">
        <f>LEFT(CA870,3)</f>
        <v/>
      </c>
      <c r="O870" s="216" t="n">
        <v>41913</v>
      </c>
      <c r="P870" s="118">
        <f>($D$5-O870)/365</f>
        <v/>
      </c>
      <c r="Q870" s="119">
        <f>Q870</f>
        <v/>
      </c>
      <c r="R870" s="52" t="n"/>
      <c r="S870" s="120" t="inlineStr">
        <is>
          <t>Germany</t>
        </is>
      </c>
      <c r="T870" s="120" t="inlineStr">
        <is>
          <t>EUR</t>
        </is>
      </c>
      <c r="U870" s="120" t="n">
        <v>109500</v>
      </c>
      <c r="V870" s="120" t="n">
        <v>18027.27272727272</v>
      </c>
      <c r="W870" s="120" t="n"/>
      <c r="X870" s="120">
        <f>W870+V870+U870</f>
        <v/>
      </c>
      <c r="Y870" s="121" t="n"/>
      <c r="Z870" s="121" t="n"/>
      <c r="AA870" s="122" t="n"/>
      <c r="AB870" s="122" t="n"/>
      <c r="AC870" s="122" t="n"/>
      <c r="AD870" s="123">
        <f>AC870+AB870+AA870</f>
        <v/>
      </c>
      <c r="AE870" s="124">
        <f>IFERROR(AD870/X870-1,"")</f>
        <v/>
      </c>
      <c r="AF870" s="217">
        <f>IF(LOWER(T870)="ILS",12,1)*X870/VLOOKUP($T870,CPC_USDConversion_xlTbl[[Currency2]:[Units/1 USD]],2,FALSE)</f>
        <v/>
      </c>
      <c r="AG870" s="217">
        <f>IF(LOWER(T870)="ILS",12,1)*AD870/VLOOKUP($T870,CPC_USDConversion_xlTbl[[Currency2]:[Units/1 USD]],2,FALSE)</f>
        <v/>
      </c>
      <c r="AH870" s="126">
        <f>AF870/VLOOKUP($S870,'CP$'!$B$5:$D$74,2,FALSE)</f>
        <v/>
      </c>
      <c r="AI870" s="126">
        <f>AG870/VLOOKUP($S870,'CP$'!$B$5:$D$74,2,FALSE)</f>
        <v/>
      </c>
      <c r="AJ870" s="52" t="n"/>
      <c r="AK870" s="127" t="inlineStr">
        <is>
          <t>Sales Variable</t>
        </is>
      </c>
      <c r="AL870" s="218" t="n"/>
      <c r="AM870" s="129" t="n"/>
      <c r="AN870" s="121" t="n"/>
      <c r="AO870" s="130" t="n"/>
      <c r="AP870" s="131">
        <f>IFERROR(AO870/AM870,"")</f>
        <v/>
      </c>
      <c r="AQ870" s="219">
        <f>AO870*CC870</f>
        <v/>
      </c>
      <c r="AR870" s="219" t="n"/>
      <c r="AS870" s="220">
        <f>AQ870-AR870</f>
        <v/>
      </c>
      <c r="AT870" s="217">
        <f>AS870/VLOOKUP($T870,'USD Converstion'!$C$7:$D$174,2,FALSE)</f>
        <v/>
      </c>
      <c r="AU870" s="52" t="n"/>
      <c r="AV870" s="221" t="n">
        <v>43615</v>
      </c>
      <c r="AW870" s="222" t="n">
        <v>9820.631067961165</v>
      </c>
      <c r="AX870" s="222" t="n"/>
      <c r="AY870" s="223" t="n"/>
      <c r="AZ870" s="52" t="n"/>
      <c r="BA870" s="137" t="n"/>
      <c r="BB870" s="138" t="inlineStr">
        <is>
          <t xml:space="preserve"> </t>
        </is>
      </c>
      <c r="BC870" s="52" t="n"/>
      <c r="BD870" s="219" t="n">
        <v>77600</v>
      </c>
      <c r="BE870" s="219" t="n">
        <v>19400</v>
      </c>
      <c r="BF870" s="219" t="n"/>
      <c r="BG870" s="120">
        <f>BF870+BE870+BD870</f>
        <v/>
      </c>
      <c r="BH870" s="217">
        <f>IF(LOWER(T870)="ILS",12,1)*BG870/VLOOKUP($T870,CPC_USDConversion_xlTbl[[Currency2]:[Units/1 USD]],2,FALSE)</f>
        <v/>
      </c>
      <c r="BI870" s="224">
        <f>BH870/VLOOKUP($S870,'CP$'!$B$5:$D$74,2,FALSE)</f>
        <v/>
      </c>
      <c r="BJ870" s="140" t="n">
        <v>70000</v>
      </c>
      <c r="BK870" s="140" t="n">
        <v>115000</v>
      </c>
      <c r="BL870" s="141">
        <f>IFERROR(U870/X870,"")</f>
        <v/>
      </c>
      <c r="BM870" s="141">
        <f>IFERROR(V870/X870,"")</f>
        <v/>
      </c>
      <c r="BN870" s="141">
        <f>IFERROR(W870/X870,"")</f>
        <v/>
      </c>
      <c r="BO870" s="141">
        <f>IFERROR(AA870/AD870,"")</f>
        <v/>
      </c>
      <c r="BP870" s="141">
        <f>IFERROR(AB870/AD870,"")</f>
        <v/>
      </c>
      <c r="BQ870" s="141">
        <f>IFERROR(AC870/AD870,"")</f>
        <v/>
      </c>
      <c r="BR870" s="119" t="n">
        <v>3</v>
      </c>
      <c r="BS870" s="119" t="n">
        <v>3</v>
      </c>
      <c r="BT870" s="119" t="n"/>
      <c r="BU870" s="119" t="n">
        <v>0</v>
      </c>
      <c r="BV870" s="119" t="n"/>
      <c r="BW870" s="119" t="n"/>
      <c r="BX870" s="119" t="n"/>
      <c r="BY870" s="119" t="n"/>
      <c r="BZ870" s="119" t="inlineStr">
        <is>
          <t>Employee</t>
        </is>
      </c>
      <c r="CA870" s="142" t="inlineStr">
        <is>
          <t>E51P</t>
        </is>
      </c>
      <c r="CB870" s="131" t="n">
        <v>1</v>
      </c>
      <c r="CC870" s="143">
        <f>IF(P870&gt;1,1,P870)*CB870</f>
        <v/>
      </c>
      <c r="CD870" s="143" t="n"/>
      <c r="CE870" s="222" t="n">
        <v>12091.72</v>
      </c>
      <c r="CF870" s="86" t="n"/>
      <c r="CG870" s="219" t="n">
        <v>97273.17073170733</v>
      </c>
      <c r="CH870" s="217">
        <f>IF(LOWER(T870)="ILS",12,1)*CG870/VLOOKUP($T870,CPC_USDConversion_xlTbl[[Currency2]:[Units/1 USD]],2,FALSE)</f>
        <v/>
      </c>
      <c r="CI870" s="225">
        <f>AF870</f>
        <v/>
      </c>
      <c r="CJ870" s="225">
        <f>IFERROR(CI870-CH870,"")</f>
        <v/>
      </c>
      <c r="CK870" s="140">
        <f>ROUND(AN870*CC870,-2)</f>
        <v/>
      </c>
      <c r="CL870" s="217">
        <f>CK870/VLOOKUP($T870,'USD Converstion'!$C$7:$D$174,2,FALSE)</f>
        <v/>
      </c>
      <c r="CM870" s="145">
        <f>IF(AD870&gt;X870,1,0)</f>
        <v/>
      </c>
      <c r="CN870" s="225">
        <f>IF(CM870&gt;0,AG870,0)</f>
        <v/>
      </c>
      <c r="CO870" s="225">
        <f>IF(CM870=0,0,AF870)</f>
        <v/>
      </c>
      <c r="CP870" s="146" t="n">
        <v>0</v>
      </c>
      <c r="CQ870" s="147" t="n">
        <v>0</v>
      </c>
      <c r="CR870" s="225">
        <f>AM870/VLOOKUP(T870,'USD Converstion'!$C$7:$D$174,2,FALSE)</f>
        <v/>
      </c>
      <c r="CS870" s="226">
        <f>AT870</f>
        <v/>
      </c>
      <c r="CT870" s="222" t="n">
        <v>0</v>
      </c>
      <c r="CU870" s="227" t="n">
        <v>0</v>
      </c>
      <c r="CV870" s="145">
        <f>IF(AX870&gt;0,1,0)</f>
        <v/>
      </c>
      <c r="CW870" s="145">
        <f>IF(AY870&gt;0,1,0)</f>
        <v/>
      </c>
      <c r="CX870" s="52" t="n">
        <v>0</v>
      </c>
      <c r="DM870">
        <f>IF(LOWER(T870)="ILS",12,1)*Y870/VLOOKUP($T870,CPC_USDConversion_xlTbl[[Currency2]:[Units/1 USD]],2,FALSE)</f>
        <v/>
      </c>
    </row>
    <row r="871">
      <c r="B871" s="113" t="n">
        <v>111635</v>
      </c>
      <c r="C871" s="113" t="n">
        <v>57348</v>
      </c>
      <c r="D871" s="113" t="n">
        <v>98129</v>
      </c>
      <c r="E871" s="114" t="inlineStr">
        <is>
          <t>Remco Guntenaar</t>
        </is>
      </c>
      <c r="F871" s="152" t="inlineStr">
        <is>
          <t>Security Engineer</t>
        </is>
      </c>
      <c r="G871" s="113" t="inlineStr">
        <is>
          <t>Security Engineering, CER</t>
        </is>
      </c>
      <c r="H871" s="113" t="inlineStr">
        <is>
          <t>Christine Schoenig</t>
        </is>
      </c>
      <c r="I871" s="113" t="inlineStr">
        <is>
          <t>Peter Sandkuijl</t>
        </is>
      </c>
      <c r="J871" s="114" t="inlineStr">
        <is>
          <t>Bruno Darmon</t>
        </is>
      </c>
      <c r="K871" s="114" t="inlineStr">
        <is>
          <t>Bruno Darmon</t>
        </is>
      </c>
      <c r="L871" s="113" t="inlineStr">
        <is>
          <t>EMEA Sales</t>
        </is>
      </c>
      <c r="M871" s="115" t="n">
        <v>1</v>
      </c>
      <c r="N871" s="151">
        <f>LEFT(CA871,3)</f>
        <v/>
      </c>
      <c r="O871" s="216" t="n">
        <v>43952</v>
      </c>
      <c r="P871" s="118">
        <f>($D$5-O871)/365</f>
        <v/>
      </c>
      <c r="Q871" s="119">
        <f>Q871</f>
        <v/>
      </c>
      <c r="R871" s="52" t="n"/>
      <c r="S871" s="120" t="inlineStr">
        <is>
          <t>Switzerland</t>
        </is>
      </c>
      <c r="T871" s="120" t="inlineStr">
        <is>
          <t>CHF</t>
        </is>
      </c>
      <c r="U871" s="120" t="n">
        <v>169500</v>
      </c>
      <c r="V871" s="120" t="n">
        <v>29390.90909090909</v>
      </c>
      <c r="W871" s="120" t="n"/>
      <c r="X871" s="120">
        <f>W871+V871+U871</f>
        <v/>
      </c>
      <c r="Y871" s="121" t="n"/>
      <c r="Z871" s="121" t="n"/>
      <c r="AA871" s="122" t="n"/>
      <c r="AB871" s="122" t="n"/>
      <c r="AC871" s="122" t="n"/>
      <c r="AD871" s="123">
        <f>AC871+AB871+AA871</f>
        <v/>
      </c>
      <c r="AE871" s="124">
        <f>IFERROR(AD871/X871-1,"")</f>
        <v/>
      </c>
      <c r="AF871" s="217">
        <f>IF(LOWER(T871)="ILS",12,1)*X871/VLOOKUP($T871,CPC_USDConversion_xlTbl[[Currency2]:[Units/1 USD]],2,FALSE)</f>
        <v/>
      </c>
      <c r="AG871" s="217">
        <f>IF(LOWER(T871)="ILS",12,1)*AD871/VLOOKUP($T871,CPC_USDConversion_xlTbl[[Currency2]:[Units/1 USD]],2,FALSE)</f>
        <v/>
      </c>
      <c r="AH871" s="126">
        <f>AF871/VLOOKUP($S871,'CP$'!$B$5:$D$74,2,FALSE)</f>
        <v/>
      </c>
      <c r="AI871" s="126">
        <f>AG871/VLOOKUP($S871,'CP$'!$B$5:$D$74,2,FALSE)</f>
        <v/>
      </c>
      <c r="AJ871" s="52" t="n"/>
      <c r="AK871" s="127" t="inlineStr">
        <is>
          <t>Sales Variable</t>
        </is>
      </c>
      <c r="AL871" s="218" t="n"/>
      <c r="AM871" s="129" t="n"/>
      <c r="AN871" s="121" t="n"/>
      <c r="AO871" s="130" t="n"/>
      <c r="AP871" s="131">
        <f>IFERROR(AO871/AM871,"")</f>
        <v/>
      </c>
      <c r="AQ871" s="219">
        <f>AO871*CC871</f>
        <v/>
      </c>
      <c r="AR871" s="219" t="n"/>
      <c r="AS871" s="220">
        <f>AQ871-AR871</f>
        <v/>
      </c>
      <c r="AT871" s="217">
        <f>AS871/VLOOKUP($T871,'USD Converstion'!$C$7:$D$174,2,FALSE)</f>
        <v/>
      </c>
      <c r="AU871" s="52" t="n"/>
      <c r="AV871" s="221" t="n">
        <v>43957</v>
      </c>
      <c r="AW871" s="222" t="n">
        <v>24410.18446601942</v>
      </c>
      <c r="AX871" s="222" t="n"/>
      <c r="AY871" s="223" t="n"/>
      <c r="AZ871" s="52" t="n"/>
      <c r="BA871" s="137" t="n"/>
      <c r="BB871" s="138" t="inlineStr">
        <is>
          <t xml:space="preserve"> </t>
        </is>
      </c>
      <c r="BC871" s="52" t="n"/>
      <c r="BD871" s="219" t="n"/>
      <c r="BE871" s="219" t="n"/>
      <c r="BF871" s="219" t="n"/>
      <c r="BG871" s="120">
        <f>BF871+BE871+BD871</f>
        <v/>
      </c>
      <c r="BH871" s="217">
        <f>IF(LOWER(T871)="ILS",12,1)*BG871/VLOOKUP($T871,CPC_USDConversion_xlTbl[[Currency2]:[Units/1 USD]],2,FALSE)</f>
        <v/>
      </c>
      <c r="BI871" s="224">
        <f>BH871/VLOOKUP($S871,'CP$'!$B$5:$D$74,2,FALSE)</f>
        <v/>
      </c>
      <c r="BJ871" s="140" t="n">
        <v>150000</v>
      </c>
      <c r="BK871" s="140" t="n">
        <v>215000</v>
      </c>
      <c r="BL871" s="141">
        <f>IFERROR(U871/X871,"")</f>
        <v/>
      </c>
      <c r="BM871" s="141">
        <f>IFERROR(V871/X871,"")</f>
        <v/>
      </c>
      <c r="BN871" s="141">
        <f>IFERROR(W871/X871,"")</f>
        <v/>
      </c>
      <c r="BO871" s="141">
        <f>IFERROR(AA871/AD871,"")</f>
        <v/>
      </c>
      <c r="BP871" s="141">
        <f>IFERROR(AB871/AD871,"")</f>
        <v/>
      </c>
      <c r="BQ871" s="141">
        <f>IFERROR(AC871/AD871,"")</f>
        <v/>
      </c>
      <c r="BR871" s="119" t="n"/>
      <c r="BS871" s="119" t="n"/>
      <c r="BT871" s="119" t="n"/>
      <c r="BU871" s="119" t="n">
        <v>0</v>
      </c>
      <c r="BV871" s="119" t="n"/>
      <c r="BW871" s="119" t="n"/>
      <c r="BX871" s="119" t="n"/>
      <c r="BY871" s="119" t="n"/>
      <c r="BZ871" s="119" t="inlineStr">
        <is>
          <t>Employee</t>
        </is>
      </c>
      <c r="CA871" s="142" t="inlineStr">
        <is>
          <t>E41P</t>
        </is>
      </c>
      <c r="CB871" s="131" t="n">
        <v>1</v>
      </c>
      <c r="CC871" s="143">
        <f>IF(P871&gt;1,1,P871)*CB871</f>
        <v/>
      </c>
      <c r="CD871" s="143" t="n"/>
      <c r="CE871" s="222" t="n">
        <v>28253.92</v>
      </c>
      <c r="CF871" s="86" t="n"/>
      <c r="CG871" s="219" t="n">
        <v>156297.5609756098</v>
      </c>
      <c r="CH871" s="217">
        <f>IF(LOWER(T871)="ILS",12,1)*CG871/VLOOKUP($T871,CPC_USDConversion_xlTbl[[Currency2]:[Units/1 USD]],2,FALSE)</f>
        <v/>
      </c>
      <c r="CI871" s="225">
        <f>AF871</f>
        <v/>
      </c>
      <c r="CJ871" s="225">
        <f>IFERROR(CI871-CH871,"")</f>
        <v/>
      </c>
      <c r="CK871" s="140">
        <f>ROUND(AN871*CC871,-2)</f>
        <v/>
      </c>
      <c r="CL871" s="217">
        <f>CK871/VLOOKUP($T871,'USD Converstion'!$C$7:$D$174,2,FALSE)</f>
        <v/>
      </c>
      <c r="CM871" s="145">
        <f>IF(AD871&gt;X871,1,0)</f>
        <v/>
      </c>
      <c r="CN871" s="225">
        <f>IF(CM871&gt;0,AG871,0)</f>
        <v/>
      </c>
      <c r="CO871" s="225">
        <f>IF(CM871=0,0,AF871)</f>
        <v/>
      </c>
      <c r="CP871" s="146" t="n">
        <v>0</v>
      </c>
      <c r="CQ871" s="147" t="n">
        <v>0</v>
      </c>
      <c r="CR871" s="225">
        <f>AM871/VLOOKUP(T871,'USD Converstion'!$C$7:$D$174,2,FALSE)</f>
        <v/>
      </c>
      <c r="CS871" s="226">
        <f>AT871</f>
        <v/>
      </c>
      <c r="CT871" s="222" t="n">
        <v>0</v>
      </c>
      <c r="CU871" s="227" t="n">
        <v>0</v>
      </c>
      <c r="CV871" s="145">
        <f>IF(AX871&gt;0,1,0)</f>
        <v/>
      </c>
      <c r="CW871" s="145">
        <f>IF(AY871&gt;0,1,0)</f>
        <v/>
      </c>
      <c r="CX871" s="52" t="n">
        <v>0</v>
      </c>
      <c r="DM871">
        <f>IF(LOWER(T871)="ILS",12,1)*Y871/VLOOKUP($T871,CPC_USDConversion_xlTbl[[Currency2]:[Units/1 USD]],2,FALSE)</f>
        <v/>
      </c>
    </row>
    <row r="872">
      <c r="B872" s="113" t="n">
        <v>116867</v>
      </c>
      <c r="C872" s="113" t="n">
        <v>112126</v>
      </c>
      <c r="D872" s="113" t="n">
        <v>45432</v>
      </c>
      <c r="E872" s="114" t="inlineStr">
        <is>
          <t>Richard Lopes Duarte</t>
        </is>
      </c>
      <c r="F872" s="152" t="inlineStr">
        <is>
          <t>Security Engineer</t>
        </is>
      </c>
      <c r="G872" s="113" t="inlineStr">
        <is>
          <t>Security Engineering, Nordics</t>
        </is>
      </c>
      <c r="H872" s="113" t="inlineStr">
        <is>
          <t>Jan Johannsen</t>
        </is>
      </c>
      <c r="I872" s="113" t="inlineStr">
        <is>
          <t>Peter Sandkuijl</t>
        </is>
      </c>
      <c r="J872" s="114" t="inlineStr">
        <is>
          <t>Bruno Darmon</t>
        </is>
      </c>
      <c r="K872" s="114" t="inlineStr">
        <is>
          <t>Bruno Darmon</t>
        </is>
      </c>
      <c r="L872" s="113" t="inlineStr">
        <is>
          <t>EMEA Sales</t>
        </is>
      </c>
      <c r="M872" s="115" t="n">
        <v>1</v>
      </c>
      <c r="N872" s="151">
        <f>LEFT(CA872,3)</f>
        <v/>
      </c>
      <c r="O872" s="216" t="n">
        <v>44075</v>
      </c>
      <c r="P872" s="118">
        <f>($D$5-O872)/365</f>
        <v/>
      </c>
      <c r="Q872" s="119">
        <f>Q872</f>
        <v/>
      </c>
      <c r="R872" s="52" t="n"/>
      <c r="S872" s="120" t="inlineStr">
        <is>
          <t>Belgium</t>
        </is>
      </c>
      <c r="T872" s="120" t="inlineStr">
        <is>
          <t>EUR</t>
        </is>
      </c>
      <c r="U872" s="120" t="n">
        <v>129500</v>
      </c>
      <c r="V872" s="120" t="n">
        <v>22118.18181818182</v>
      </c>
      <c r="W872" s="120" t="n"/>
      <c r="X872" s="120">
        <f>W872+V872+U872</f>
        <v/>
      </c>
      <c r="Y872" s="121" t="n"/>
      <c r="Z872" s="121" t="n"/>
      <c r="AA872" s="122" t="n"/>
      <c r="AB872" s="122" t="n"/>
      <c r="AC872" s="122" t="n"/>
      <c r="AD872" s="123">
        <f>AC872+AB872+AA872</f>
        <v/>
      </c>
      <c r="AE872" s="124">
        <f>IFERROR(AD872/X872-1,"")</f>
        <v/>
      </c>
      <c r="AF872" s="217">
        <f>IF(LOWER(T872)="ILS",12,1)*X872/VLOOKUP($T872,CPC_USDConversion_xlTbl[[Currency2]:[Units/1 USD]],2,FALSE)</f>
        <v/>
      </c>
      <c r="AG872" s="217">
        <f>IF(LOWER(T872)="ILS",12,1)*AD872/VLOOKUP($T872,CPC_USDConversion_xlTbl[[Currency2]:[Units/1 USD]],2,FALSE)</f>
        <v/>
      </c>
      <c r="AH872" s="126">
        <f>AF872/VLOOKUP($S872,'CP$'!$B$5:$D$74,2,FALSE)</f>
        <v/>
      </c>
      <c r="AI872" s="126">
        <f>AG872/VLOOKUP($S872,'CP$'!$B$5:$D$74,2,FALSE)</f>
        <v/>
      </c>
      <c r="AJ872" s="52" t="n"/>
      <c r="AK872" s="127" t="inlineStr">
        <is>
          <t>Sales Variable</t>
        </is>
      </c>
      <c r="AL872" s="218" t="n"/>
      <c r="AM872" s="129" t="n"/>
      <c r="AN872" s="121" t="n"/>
      <c r="AO872" s="130" t="n"/>
      <c r="AP872" s="131">
        <f>IFERROR(AO872/AM872,"")</f>
        <v/>
      </c>
      <c r="AQ872" s="219">
        <f>AO872*CC872</f>
        <v/>
      </c>
      <c r="AR872" s="219" t="n"/>
      <c r="AS872" s="220">
        <f>AQ872-AR872</f>
        <v/>
      </c>
      <c r="AT872" s="217">
        <f>AS872/VLOOKUP($T872,'USD Converstion'!$C$7:$D$174,2,FALSE)</f>
        <v/>
      </c>
      <c r="AU872" s="52" t="n"/>
      <c r="AV872" s="221" t="n"/>
      <c r="AW872" s="222" t="n"/>
      <c r="AX872" s="222" t="n"/>
      <c r="AY872" s="223" t="n"/>
      <c r="AZ872" s="52" t="n"/>
      <c r="BA872" s="137" t="n"/>
      <c r="BB872" s="138" t="inlineStr">
        <is>
          <t xml:space="preserve"> </t>
        </is>
      </c>
      <c r="BC872" s="52" t="n"/>
      <c r="BD872" s="219" t="n"/>
      <c r="BE872" s="219" t="n"/>
      <c r="BF872" s="219" t="n"/>
      <c r="BG872" s="120">
        <f>BF872+BE872+BD872</f>
        <v/>
      </c>
      <c r="BH872" s="217">
        <f>IF(LOWER(T872)="ILS",12,1)*BG872/VLOOKUP($T872,CPC_USDConversion_xlTbl[[Currency2]:[Units/1 USD]],2,FALSE)</f>
        <v/>
      </c>
      <c r="BI872" s="224">
        <f>BH872/VLOOKUP($S872,'CP$'!$B$5:$D$74,2,FALSE)</f>
        <v/>
      </c>
      <c r="BJ872" s="140" t="n">
        <v>95000</v>
      </c>
      <c r="BK872" s="140" t="n">
        <v>135000</v>
      </c>
      <c r="BL872" s="141">
        <f>IFERROR(U872/X872,"")</f>
        <v/>
      </c>
      <c r="BM872" s="141">
        <f>IFERROR(V872/X872,"")</f>
        <v/>
      </c>
      <c r="BN872" s="141">
        <f>IFERROR(W872/X872,"")</f>
        <v/>
      </c>
      <c r="BO872" s="141">
        <f>IFERROR(AA872/AD872,"")</f>
        <v/>
      </c>
      <c r="BP872" s="141">
        <f>IFERROR(AB872/AD872,"")</f>
        <v/>
      </c>
      <c r="BQ872" s="141">
        <f>IFERROR(AC872/AD872,"")</f>
        <v/>
      </c>
      <c r="BR872" s="119" t="n"/>
      <c r="BS872" s="119" t="n"/>
      <c r="BT872" s="119" t="n"/>
      <c r="BU872" s="119" t="n">
        <v>0</v>
      </c>
      <c r="BV872" s="119" t="n"/>
      <c r="BW872" s="119" t="n"/>
      <c r="BX872" s="119" t="n"/>
      <c r="BY872" s="119" t="n"/>
      <c r="BZ872" s="119" t="inlineStr">
        <is>
          <t>Employee</t>
        </is>
      </c>
      <c r="CA872" s="142" t="inlineStr">
        <is>
          <t>E41P</t>
        </is>
      </c>
      <c r="CB872" s="131" t="n">
        <v>1</v>
      </c>
      <c r="CC872" s="143">
        <f>IF(P872&gt;1,1,P872)*CB872</f>
        <v/>
      </c>
      <c r="CD872" s="143" t="n"/>
      <c r="CE872" s="222" t="n"/>
      <c r="CF872" s="86" t="n"/>
      <c r="CG872" s="219" t="n">
        <v>117273.1707317073</v>
      </c>
      <c r="CH872" s="217">
        <f>IF(LOWER(T872)="ILS",12,1)*CG872/VLOOKUP($T872,CPC_USDConversion_xlTbl[[Currency2]:[Units/1 USD]],2,FALSE)</f>
        <v/>
      </c>
      <c r="CI872" s="225">
        <f>AF872</f>
        <v/>
      </c>
      <c r="CJ872" s="225">
        <f>IFERROR(CI872-CH872,"")</f>
        <v/>
      </c>
      <c r="CK872" s="140">
        <f>ROUND(AN872*CC872,-2)</f>
        <v/>
      </c>
      <c r="CL872" s="217">
        <f>CK872/VLOOKUP($T872,'USD Converstion'!$C$7:$D$174,2,FALSE)</f>
        <v/>
      </c>
      <c r="CM872" s="145">
        <f>IF(AD872&gt;X872,1,0)</f>
        <v/>
      </c>
      <c r="CN872" s="225">
        <f>IF(CM872&gt;0,AG872,0)</f>
        <v/>
      </c>
      <c r="CO872" s="225">
        <f>IF(CM872=0,0,AF872)</f>
        <v/>
      </c>
      <c r="CP872" s="146" t="n">
        <v>0</v>
      </c>
      <c r="CQ872" s="147" t="n">
        <v>0</v>
      </c>
      <c r="CR872" s="225">
        <f>AM872/VLOOKUP(T872,'USD Converstion'!$C$7:$D$174,2,FALSE)</f>
        <v/>
      </c>
      <c r="CS872" s="226">
        <f>AT872</f>
        <v/>
      </c>
      <c r="CT872" s="222" t="n">
        <v>0</v>
      </c>
      <c r="CU872" s="227" t="n">
        <v>0</v>
      </c>
      <c r="CV872" s="145">
        <f>IF(AX872&gt;0,1,0)</f>
        <v/>
      </c>
      <c r="CW872" s="145">
        <f>IF(AY872&gt;0,1,0)</f>
        <v/>
      </c>
      <c r="CX872" s="52" t="n">
        <v>0</v>
      </c>
      <c r="DM872">
        <f>IF(LOWER(T872)="ILS",12,1)*Y872/VLOOKUP($T872,CPC_USDConversion_xlTbl[[Currency2]:[Units/1 USD]],2,FALSE)</f>
        <v/>
      </c>
    </row>
    <row r="873">
      <c r="B873" s="113" t="n">
        <v>115074</v>
      </c>
      <c r="C873" s="113" t="n">
        <v>95368</v>
      </c>
      <c r="D873" s="113" t="n">
        <v>34143</v>
      </c>
      <c r="E873" s="114" t="inlineStr">
        <is>
          <t>Roelof Van Steendam</t>
        </is>
      </c>
      <c r="F873" s="152" t="inlineStr">
        <is>
          <t>Security Engineer</t>
        </is>
      </c>
      <c r="G873" s="113" t="inlineStr">
        <is>
          <t>Security Engineering, Nordics</t>
        </is>
      </c>
      <c r="H873" s="113" t="inlineStr">
        <is>
          <t>Jan Johannsen</t>
        </is>
      </c>
      <c r="I873" s="113" t="inlineStr">
        <is>
          <t>Peter Sandkuijl</t>
        </is>
      </c>
      <c r="J873" s="114" t="inlineStr">
        <is>
          <t>Bruno Darmon</t>
        </is>
      </c>
      <c r="K873" s="114" t="inlineStr">
        <is>
          <t>Bruno Darmon</t>
        </is>
      </c>
      <c r="L873" s="113" t="inlineStr">
        <is>
          <t>EMEA Sales</t>
        </is>
      </c>
      <c r="M873" s="115" t="n">
        <v>1</v>
      </c>
      <c r="N873" s="151">
        <f>LEFT(CA873,3)</f>
        <v/>
      </c>
      <c r="O873" s="216" t="n">
        <v>43278</v>
      </c>
      <c r="P873" s="118">
        <f>($D$5-O873)/365</f>
        <v/>
      </c>
      <c r="Q873" s="119">
        <f>Q873</f>
        <v/>
      </c>
      <c r="R873" s="52" t="n"/>
      <c r="S873" s="120" t="inlineStr">
        <is>
          <t>Belgium</t>
        </is>
      </c>
      <c r="T873" s="120" t="inlineStr">
        <is>
          <t>EUR</t>
        </is>
      </c>
      <c r="U873" s="120" t="n">
        <v>126833</v>
      </c>
      <c r="V873" s="120" t="n">
        <v>21633.27272727273</v>
      </c>
      <c r="W873" s="120" t="n"/>
      <c r="X873" s="120">
        <f>W873+V873+U873</f>
        <v/>
      </c>
      <c r="Y873" s="121" t="n"/>
      <c r="Z873" s="121" t="n"/>
      <c r="AA873" s="122" t="n"/>
      <c r="AB873" s="122" t="n"/>
      <c r="AC873" s="122" t="n"/>
      <c r="AD873" s="123">
        <f>AC873+AB873+AA873</f>
        <v/>
      </c>
      <c r="AE873" s="124">
        <f>IFERROR(AD873/X873-1,"")</f>
        <v/>
      </c>
      <c r="AF873" s="217">
        <f>IF(LOWER(T873)="ILS",12,1)*X873/VLOOKUP($T873,CPC_USDConversion_xlTbl[[Currency2]:[Units/1 USD]],2,FALSE)</f>
        <v/>
      </c>
      <c r="AG873" s="217">
        <f>IF(LOWER(T873)="ILS",12,1)*AD873/VLOOKUP($T873,CPC_USDConversion_xlTbl[[Currency2]:[Units/1 USD]],2,FALSE)</f>
        <v/>
      </c>
      <c r="AH873" s="126">
        <f>AF873/VLOOKUP($S873,'CP$'!$B$5:$D$74,2,FALSE)</f>
        <v/>
      </c>
      <c r="AI873" s="126">
        <f>AG873/VLOOKUP($S873,'CP$'!$B$5:$D$74,2,FALSE)</f>
        <v/>
      </c>
      <c r="AJ873" s="52" t="n"/>
      <c r="AK873" s="127" t="inlineStr">
        <is>
          <t>Sales Variable</t>
        </is>
      </c>
      <c r="AL873" s="218" t="n"/>
      <c r="AM873" s="129" t="n"/>
      <c r="AN873" s="121" t="n"/>
      <c r="AO873" s="130" t="n"/>
      <c r="AP873" s="131">
        <f>IFERROR(AO873/AM873,"")</f>
        <v/>
      </c>
      <c r="AQ873" s="219">
        <f>AO873*CC873</f>
        <v/>
      </c>
      <c r="AR873" s="219" t="n"/>
      <c r="AS873" s="220">
        <f>AQ873-AR873</f>
        <v/>
      </c>
      <c r="AT873" s="217">
        <f>AS873/VLOOKUP($T873,'USD Converstion'!$C$7:$D$174,2,FALSE)</f>
        <v/>
      </c>
      <c r="AU873" s="52" t="n"/>
      <c r="AV873" s="221" t="n"/>
      <c r="AW873" s="222" t="n"/>
      <c r="AX873" s="222" t="n"/>
      <c r="AY873" s="223" t="n"/>
      <c r="AZ873" s="52" t="n"/>
      <c r="BA873" s="137" t="n"/>
      <c r="BB873" s="138" t="inlineStr">
        <is>
          <t xml:space="preserve"> </t>
        </is>
      </c>
      <c r="BC873" s="52" t="n"/>
      <c r="BD873" s="219" t="n">
        <v>91715.898</v>
      </c>
      <c r="BE873" s="219" t="n">
        <v>22200</v>
      </c>
      <c r="BF873" s="219" t="n"/>
      <c r="BG873" s="120">
        <f>BF873+BE873+BD873</f>
        <v/>
      </c>
      <c r="BH873" s="217">
        <f>IF(LOWER(T873)="ILS",12,1)*BG873/VLOOKUP($T873,CPC_USDConversion_xlTbl[[Currency2]:[Units/1 USD]],2,FALSE)</f>
        <v/>
      </c>
      <c r="BI873" s="224">
        <f>BH873/VLOOKUP($S873,'CP$'!$B$5:$D$74,2,FALSE)</f>
        <v/>
      </c>
      <c r="BJ873" s="140" t="n">
        <v>95000</v>
      </c>
      <c r="BK873" s="140" t="n">
        <v>135000</v>
      </c>
      <c r="BL873" s="141">
        <f>IFERROR(U873/X873,"")</f>
        <v/>
      </c>
      <c r="BM873" s="141">
        <f>IFERROR(V873/X873,"")</f>
        <v/>
      </c>
      <c r="BN873" s="141">
        <f>IFERROR(W873/X873,"")</f>
        <v/>
      </c>
      <c r="BO873" s="141">
        <f>IFERROR(AA873/AD873,"")</f>
        <v/>
      </c>
      <c r="BP873" s="141">
        <f>IFERROR(AB873/AD873,"")</f>
        <v/>
      </c>
      <c r="BQ873" s="141">
        <f>IFERROR(AC873/AD873,"")</f>
        <v/>
      </c>
      <c r="BR873" s="119" t="n">
        <v>3</v>
      </c>
      <c r="BS873" s="119" t="n">
        <v>3</v>
      </c>
      <c r="BT873" s="119" t="n">
        <v>3</v>
      </c>
      <c r="BU873" s="119" t="n">
        <v>0</v>
      </c>
      <c r="BV873" s="119" t="n"/>
      <c r="BW873" s="119" t="n"/>
      <c r="BX873" s="119" t="n"/>
      <c r="BY873" s="119" t="n"/>
      <c r="BZ873" s="119" t="inlineStr">
        <is>
          <t>Employee</t>
        </is>
      </c>
      <c r="CA873" s="142" t="inlineStr">
        <is>
          <t>E41P</t>
        </is>
      </c>
      <c r="CB873" s="131" t="n">
        <v>1</v>
      </c>
      <c r="CC873" s="143">
        <f>IF(P873&gt;1,1,P873)*CB873</f>
        <v/>
      </c>
      <c r="CD873" s="143" t="n"/>
      <c r="CE873" s="222" t="n"/>
      <c r="CF873" s="86" t="n"/>
      <c r="CG873" s="219" t="n">
        <v>114671.2195121952</v>
      </c>
      <c r="CH873" s="217">
        <f>IF(LOWER(T873)="ILS",12,1)*CG873/VLOOKUP($T873,CPC_USDConversion_xlTbl[[Currency2]:[Units/1 USD]],2,FALSE)</f>
        <v/>
      </c>
      <c r="CI873" s="225">
        <f>AF873</f>
        <v/>
      </c>
      <c r="CJ873" s="225">
        <f>IFERROR(CI873-CH873,"")</f>
        <v/>
      </c>
      <c r="CK873" s="140">
        <f>ROUND(AN873*CC873,-2)</f>
        <v/>
      </c>
      <c r="CL873" s="217">
        <f>CK873/VLOOKUP($T873,'USD Converstion'!$C$7:$D$174,2,FALSE)</f>
        <v/>
      </c>
      <c r="CM873" s="145">
        <f>IF(AD873&gt;X873,1,0)</f>
        <v/>
      </c>
      <c r="CN873" s="225">
        <f>IF(CM873&gt;0,AG873,0)</f>
        <v/>
      </c>
      <c r="CO873" s="225">
        <f>IF(CM873=0,0,AF873)</f>
        <v/>
      </c>
      <c r="CP873" s="146" t="n">
        <v>0</v>
      </c>
      <c r="CQ873" s="147" t="n">
        <v>0</v>
      </c>
      <c r="CR873" s="225">
        <f>AM873/VLOOKUP(T873,'USD Converstion'!$C$7:$D$174,2,FALSE)</f>
        <v/>
      </c>
      <c r="CS873" s="226">
        <f>AT873</f>
        <v/>
      </c>
      <c r="CT873" s="222" t="n">
        <v>0</v>
      </c>
      <c r="CU873" s="227" t="n">
        <v>0</v>
      </c>
      <c r="CV873" s="145">
        <f>IF(AX873&gt;0,1,0)</f>
        <v/>
      </c>
      <c r="CW873" s="145">
        <f>IF(AY873&gt;0,1,0)</f>
        <v/>
      </c>
      <c r="CX873" s="52" t="n">
        <v>0</v>
      </c>
      <c r="DM873">
        <f>IF(LOWER(T873)="ILS",12,1)*Y873/VLOOKUP($T873,CPC_USDConversion_xlTbl[[Currency2]:[Units/1 USD]],2,FALSE)</f>
        <v/>
      </c>
    </row>
    <row r="874">
      <c r="B874" s="113" t="n">
        <v>108063</v>
      </c>
      <c r="C874" s="113" t="n">
        <v>99610</v>
      </c>
      <c r="D874" s="113" t="n">
        <v>48039</v>
      </c>
      <c r="E874" s="114" t="inlineStr">
        <is>
          <t>Ruben Montes Lozano</t>
        </is>
      </c>
      <c r="F874" s="152" t="inlineStr">
        <is>
          <t>Security Engineer</t>
        </is>
      </c>
      <c r="G874" s="113" t="inlineStr">
        <is>
          <t>Security Engineering, SER</t>
        </is>
      </c>
      <c r="H874" s="113" t="inlineStr">
        <is>
          <t>David Gubiani</t>
        </is>
      </c>
      <c r="I874" s="113" t="inlineStr">
        <is>
          <t>Peter Sandkuijl</t>
        </is>
      </c>
      <c r="J874" s="114" t="inlineStr">
        <is>
          <t>Bruno Darmon</t>
        </is>
      </c>
      <c r="K874" s="114" t="inlineStr">
        <is>
          <t>Bruno Darmon</t>
        </is>
      </c>
      <c r="L874" s="113" t="inlineStr">
        <is>
          <t>EMEA Sales</t>
        </is>
      </c>
      <c r="M874" s="115" t="n">
        <v>1</v>
      </c>
      <c r="N874" s="151">
        <f>LEFT(CA874,3)</f>
        <v/>
      </c>
      <c r="O874" s="216" t="n">
        <v>43584</v>
      </c>
      <c r="P874" s="118">
        <f>($D$5-O874)/365</f>
        <v/>
      </c>
      <c r="Q874" s="119">
        <f>Q874</f>
        <v/>
      </c>
      <c r="R874" s="52" t="n"/>
      <c r="S874" s="120" t="inlineStr">
        <is>
          <t>Spain</t>
        </is>
      </c>
      <c r="T874" s="120" t="inlineStr">
        <is>
          <t>EUR</t>
        </is>
      </c>
      <c r="U874" s="120" t="n">
        <v>94187.5</v>
      </c>
      <c r="V874" s="120" t="n">
        <v>15690.90909090909</v>
      </c>
      <c r="W874" s="120" t="n"/>
      <c r="X874" s="120">
        <f>W874+V874+U874</f>
        <v/>
      </c>
      <c r="Y874" s="121" t="n"/>
      <c r="Z874" s="121" t="n"/>
      <c r="AA874" s="122" t="n"/>
      <c r="AB874" s="122" t="n"/>
      <c r="AC874" s="122" t="n"/>
      <c r="AD874" s="123">
        <f>AC874+AB874+AA874</f>
        <v/>
      </c>
      <c r="AE874" s="124">
        <f>IFERROR(AD874/X874-1,"")</f>
        <v/>
      </c>
      <c r="AF874" s="217">
        <f>IF(LOWER(T874)="ILS",12,1)*X874/VLOOKUP($T874,CPC_USDConversion_xlTbl[[Currency2]:[Units/1 USD]],2,FALSE)</f>
        <v/>
      </c>
      <c r="AG874" s="217">
        <f>IF(LOWER(T874)="ILS",12,1)*AD874/VLOOKUP($T874,CPC_USDConversion_xlTbl[[Currency2]:[Units/1 USD]],2,FALSE)</f>
        <v/>
      </c>
      <c r="AH874" s="126">
        <f>AF874/VLOOKUP($S874,'CP$'!$B$5:$D$74,2,FALSE)</f>
        <v/>
      </c>
      <c r="AI874" s="126">
        <f>AG874/VLOOKUP($S874,'CP$'!$B$5:$D$74,2,FALSE)</f>
        <v/>
      </c>
      <c r="AJ874" s="52" t="n"/>
      <c r="AK874" s="127" t="inlineStr">
        <is>
          <t>Sales Variable</t>
        </is>
      </c>
      <c r="AL874" s="218" t="n"/>
      <c r="AM874" s="129" t="n"/>
      <c r="AN874" s="121" t="n"/>
      <c r="AO874" s="130" t="n"/>
      <c r="AP874" s="131">
        <f>IFERROR(AO874/AM874,"")</f>
        <v/>
      </c>
      <c r="AQ874" s="219">
        <f>AO874*CC874</f>
        <v/>
      </c>
      <c r="AR874" s="219" t="n"/>
      <c r="AS874" s="220">
        <f>AQ874-AR874</f>
        <v/>
      </c>
      <c r="AT874" s="217">
        <f>AS874/VLOOKUP($T874,'USD Converstion'!$C$7:$D$174,2,FALSE)</f>
        <v/>
      </c>
      <c r="AU874" s="52" t="n"/>
      <c r="AV874" s="221" t="n">
        <v>43957</v>
      </c>
      <c r="AW874" s="222" t="n">
        <v>19589.26213592233</v>
      </c>
      <c r="AX874" s="222" t="n"/>
      <c r="AY874" s="223" t="n"/>
      <c r="AZ874" s="52" t="n"/>
      <c r="BA874" s="137" t="n"/>
      <c r="BB874" s="138" t="inlineStr">
        <is>
          <t xml:space="preserve"> </t>
        </is>
      </c>
      <c r="BC874" s="52" t="n"/>
      <c r="BD874" s="219" t="n">
        <v>66000</v>
      </c>
      <c r="BE874" s="219" t="n">
        <v>16000</v>
      </c>
      <c r="BF874" s="219" t="n"/>
      <c r="BG874" s="120">
        <f>BF874+BE874+BD874</f>
        <v/>
      </c>
      <c r="BH874" s="217">
        <f>IF(LOWER(T874)="ILS",12,1)*BG874/VLOOKUP($T874,CPC_USDConversion_xlTbl[[Currency2]:[Units/1 USD]],2,FALSE)</f>
        <v/>
      </c>
      <c r="BI874" s="224">
        <f>BH874/VLOOKUP($S874,'CP$'!$B$5:$D$74,2,FALSE)</f>
        <v/>
      </c>
      <c r="BJ874" s="140" t="n">
        <v>70000</v>
      </c>
      <c r="BK874" s="140" t="n">
        <v>105000</v>
      </c>
      <c r="BL874" s="141">
        <f>IFERROR(U874/X874,"")</f>
        <v/>
      </c>
      <c r="BM874" s="141">
        <f>IFERROR(V874/X874,"")</f>
        <v/>
      </c>
      <c r="BN874" s="141">
        <f>IFERROR(W874/X874,"")</f>
        <v/>
      </c>
      <c r="BO874" s="141">
        <f>IFERROR(AA874/AD874,"")</f>
        <v/>
      </c>
      <c r="BP874" s="141">
        <f>IFERROR(AB874/AD874,"")</f>
        <v/>
      </c>
      <c r="BQ874" s="141">
        <f>IFERROR(AC874/AD874,"")</f>
        <v/>
      </c>
      <c r="BR874" s="119" t="n">
        <v>3</v>
      </c>
      <c r="BS874" s="119" t="n">
        <v>4</v>
      </c>
      <c r="BT874" s="119" t="n">
        <v>3</v>
      </c>
      <c r="BU874" s="119" t="n">
        <v>0</v>
      </c>
      <c r="BV874" s="119" t="n"/>
      <c r="BW874" s="119" t="n"/>
      <c r="BX874" s="119" t="n"/>
      <c r="BY874" s="119" t="n"/>
      <c r="BZ874" s="119" t="inlineStr">
        <is>
          <t>Employee</t>
        </is>
      </c>
      <c r="CA874" s="142" t="inlineStr">
        <is>
          <t>E41P</t>
        </is>
      </c>
      <c r="CB874" s="131" t="n">
        <v>1</v>
      </c>
      <c r="CC874" s="143">
        <f>IF(P874&gt;1,1,P874)*CB874</f>
        <v/>
      </c>
      <c r="CD874" s="143" t="n"/>
      <c r="CE874" s="222" t="n">
        <v>22627.08</v>
      </c>
      <c r="CF874" s="86" t="n"/>
      <c r="CG874" s="219" t="n">
        <v>82814.63414634147</v>
      </c>
      <c r="CH874" s="217">
        <f>IF(LOWER(T874)="ILS",12,1)*CG874/VLOOKUP($T874,CPC_USDConversion_xlTbl[[Currency2]:[Units/1 USD]],2,FALSE)</f>
        <v/>
      </c>
      <c r="CI874" s="225">
        <f>AF874</f>
        <v/>
      </c>
      <c r="CJ874" s="225">
        <f>IFERROR(CI874-CH874,"")</f>
        <v/>
      </c>
      <c r="CK874" s="140">
        <f>ROUND(AN874*CC874,-2)</f>
        <v/>
      </c>
      <c r="CL874" s="217">
        <f>CK874/VLOOKUP($T874,'USD Converstion'!$C$7:$D$174,2,FALSE)</f>
        <v/>
      </c>
      <c r="CM874" s="145">
        <f>IF(AD874&gt;X874,1,0)</f>
        <v/>
      </c>
      <c r="CN874" s="225">
        <f>IF(CM874&gt;0,AG874,0)</f>
        <v/>
      </c>
      <c r="CO874" s="225">
        <f>IF(CM874=0,0,AF874)</f>
        <v/>
      </c>
      <c r="CP874" s="146" t="n">
        <v>0</v>
      </c>
      <c r="CQ874" s="147" t="n">
        <v>0</v>
      </c>
      <c r="CR874" s="225">
        <f>AM874/VLOOKUP(T874,'USD Converstion'!$C$7:$D$174,2,FALSE)</f>
        <v/>
      </c>
      <c r="CS874" s="226">
        <f>AT874</f>
        <v/>
      </c>
      <c r="CT874" s="222" t="n">
        <v>0</v>
      </c>
      <c r="CU874" s="227" t="n">
        <v>0</v>
      </c>
      <c r="CV874" s="145">
        <f>IF(AX874&gt;0,1,0)</f>
        <v/>
      </c>
      <c r="CW874" s="145">
        <f>IF(AY874&gt;0,1,0)</f>
        <v/>
      </c>
      <c r="CX874" s="52" t="n">
        <v>0</v>
      </c>
      <c r="DM874">
        <f>IF(LOWER(T874)="ILS",12,1)*Y874/VLOOKUP($T874,CPC_USDConversion_xlTbl[[Currency2]:[Units/1 USD]],2,FALSE)</f>
        <v/>
      </c>
    </row>
    <row r="875">
      <c r="B875" s="113" t="n">
        <v>107975</v>
      </c>
      <c r="C875" s="113" t="n">
        <v>85926</v>
      </c>
      <c r="D875" s="113" t="n">
        <v>117752</v>
      </c>
      <c r="E875" s="114" t="inlineStr">
        <is>
          <t>Saida Laga</t>
        </is>
      </c>
      <c r="F875" s="152" t="inlineStr">
        <is>
          <t xml:space="preserve">Security Engineer  </t>
        </is>
      </c>
      <c r="G875" s="113" t="inlineStr">
        <is>
          <t>Security Engineering, SER</t>
        </is>
      </c>
      <c r="H875" s="113" t="inlineStr">
        <is>
          <t>David Gubiani</t>
        </is>
      </c>
      <c r="I875" s="113" t="inlineStr">
        <is>
          <t>Peter Sandkuijl</t>
        </is>
      </c>
      <c r="J875" s="114" t="inlineStr">
        <is>
          <t>Bruno Darmon</t>
        </is>
      </c>
      <c r="K875" s="114" t="inlineStr">
        <is>
          <t>Bruno Darmon</t>
        </is>
      </c>
      <c r="L875" s="113" t="inlineStr">
        <is>
          <t>EMEA Sales</t>
        </is>
      </c>
      <c r="M875" s="115" t="n">
        <v>1</v>
      </c>
      <c r="N875" s="151">
        <f>LEFT(CA875,3)</f>
        <v/>
      </c>
      <c r="O875" s="216" t="n">
        <v>44075</v>
      </c>
      <c r="P875" s="118">
        <f>($D$5-O875)/365</f>
        <v/>
      </c>
      <c r="Q875" s="119">
        <f>Q875</f>
        <v/>
      </c>
      <c r="R875" s="52" t="n"/>
      <c r="S875" s="120" t="inlineStr">
        <is>
          <t>France</t>
        </is>
      </c>
      <c r="T875" s="120" t="inlineStr">
        <is>
          <t>EUR</t>
        </is>
      </c>
      <c r="U875" s="120" t="n">
        <v>114500</v>
      </c>
      <c r="V875" s="120" t="n">
        <v>19390.90909090909</v>
      </c>
      <c r="W875" s="120" t="n"/>
      <c r="X875" s="120">
        <f>W875+V875+U875</f>
        <v/>
      </c>
      <c r="Y875" s="121" t="n"/>
      <c r="Z875" s="121" t="n"/>
      <c r="AA875" s="122" t="n"/>
      <c r="AB875" s="122" t="n"/>
      <c r="AC875" s="122" t="n"/>
      <c r="AD875" s="123">
        <f>AC875+AB875+AA875</f>
        <v/>
      </c>
      <c r="AE875" s="124">
        <f>IFERROR(AD875/X875-1,"")</f>
        <v/>
      </c>
      <c r="AF875" s="217">
        <f>IF(LOWER(T875)="ILS",12,1)*X875/VLOOKUP($T875,CPC_USDConversion_xlTbl[[Currency2]:[Units/1 USD]],2,FALSE)</f>
        <v/>
      </c>
      <c r="AG875" s="217">
        <f>IF(LOWER(T875)="ILS",12,1)*AD875/VLOOKUP($T875,CPC_USDConversion_xlTbl[[Currency2]:[Units/1 USD]],2,FALSE)</f>
        <v/>
      </c>
      <c r="AH875" s="126">
        <f>AF875/VLOOKUP($S875,'CP$'!$B$5:$D$74,2,FALSE)</f>
        <v/>
      </c>
      <c r="AI875" s="126">
        <f>AG875/VLOOKUP($S875,'CP$'!$B$5:$D$74,2,FALSE)</f>
        <v/>
      </c>
      <c r="AJ875" s="52" t="n"/>
      <c r="AK875" s="127" t="inlineStr">
        <is>
          <t>Sales Variable</t>
        </is>
      </c>
      <c r="AL875" s="218" t="n"/>
      <c r="AM875" s="129" t="n"/>
      <c r="AN875" s="121" t="n"/>
      <c r="AO875" s="130" t="n"/>
      <c r="AP875" s="131">
        <f>IFERROR(AO875/AM875,"")</f>
        <v/>
      </c>
      <c r="AQ875" s="219">
        <f>AO875*CC875</f>
        <v/>
      </c>
      <c r="AR875" s="219" t="n"/>
      <c r="AS875" s="220">
        <f>AQ875-AR875</f>
        <v/>
      </c>
      <c r="AT875" s="217">
        <f>AS875/VLOOKUP($T875,'USD Converstion'!$C$7:$D$174,2,FALSE)</f>
        <v/>
      </c>
      <c r="AU875" s="52" t="n"/>
      <c r="AV875" s="221" t="n"/>
      <c r="AW875" s="222" t="n"/>
      <c r="AX875" s="222" t="n"/>
      <c r="AY875" s="223" t="n"/>
      <c r="AZ875" s="52" t="n"/>
      <c r="BA875" s="137" t="n"/>
      <c r="BB875" s="138" t="inlineStr">
        <is>
          <t xml:space="preserve"> </t>
        </is>
      </c>
      <c r="BC875" s="52" t="n"/>
      <c r="BD875" s="219" t="n"/>
      <c r="BE875" s="219" t="n"/>
      <c r="BF875" s="219" t="n"/>
      <c r="BG875" s="120">
        <f>BF875+BE875+BD875</f>
        <v/>
      </c>
      <c r="BH875" s="217">
        <f>IF(LOWER(T875)="ILS",12,1)*BG875/VLOOKUP($T875,CPC_USDConversion_xlTbl[[Currency2]:[Units/1 USD]],2,FALSE)</f>
        <v/>
      </c>
      <c r="BI875" s="224">
        <f>BH875/VLOOKUP($S875,'CP$'!$B$5:$D$74,2,FALSE)</f>
        <v/>
      </c>
      <c r="BJ875" s="140" t="n">
        <v>65000</v>
      </c>
      <c r="BK875" s="140" t="n">
        <v>100000</v>
      </c>
      <c r="BL875" s="141">
        <f>IFERROR(U875/X875,"")</f>
        <v/>
      </c>
      <c r="BM875" s="141">
        <f>IFERROR(V875/X875,"")</f>
        <v/>
      </c>
      <c r="BN875" s="141">
        <f>IFERROR(W875/X875,"")</f>
        <v/>
      </c>
      <c r="BO875" s="141">
        <f>IFERROR(AA875/AD875,"")</f>
        <v/>
      </c>
      <c r="BP875" s="141">
        <f>IFERROR(AB875/AD875,"")</f>
        <v/>
      </c>
      <c r="BQ875" s="141">
        <f>IFERROR(AC875/AD875,"")</f>
        <v/>
      </c>
      <c r="BR875" s="119" t="n"/>
      <c r="BS875" s="119" t="n"/>
      <c r="BT875" s="119" t="n"/>
      <c r="BU875" s="119" t="n">
        <v>0</v>
      </c>
      <c r="BV875" s="119" t="n"/>
      <c r="BW875" s="119" t="n"/>
      <c r="BX875" s="119" t="n"/>
      <c r="BY875" s="119" t="n"/>
      <c r="BZ875" s="119" t="inlineStr">
        <is>
          <t>Employee</t>
        </is>
      </c>
      <c r="CA875" s="142" t="inlineStr">
        <is>
          <t>E51P</t>
        </is>
      </c>
      <c r="CB875" s="131" t="n">
        <v>1</v>
      </c>
      <c r="CC875" s="143">
        <f>IF(P875&gt;1,1,P875)*CB875</f>
        <v/>
      </c>
      <c r="CD875" s="143" t="n"/>
      <c r="CE875" s="222" t="n"/>
      <c r="CF875" s="86" t="n"/>
      <c r="CG875" s="219" t="n">
        <v>102639.0243902439</v>
      </c>
      <c r="CH875" s="217">
        <f>IF(LOWER(T875)="ILS",12,1)*CG875/VLOOKUP($T875,CPC_USDConversion_xlTbl[[Currency2]:[Units/1 USD]],2,FALSE)</f>
        <v/>
      </c>
      <c r="CI875" s="225">
        <f>AF875</f>
        <v/>
      </c>
      <c r="CJ875" s="225">
        <f>IFERROR(CI875-CH875,"")</f>
        <v/>
      </c>
      <c r="CK875" s="140">
        <f>ROUND(AN875*CC875,-2)</f>
        <v/>
      </c>
      <c r="CL875" s="217">
        <f>CK875/VLOOKUP($T875,'USD Converstion'!$C$7:$D$174,2,FALSE)</f>
        <v/>
      </c>
      <c r="CM875" s="145">
        <f>IF(AD875&gt;X875,1,0)</f>
        <v/>
      </c>
      <c r="CN875" s="225">
        <f>IF(CM875&gt;0,AG875,0)</f>
        <v/>
      </c>
      <c r="CO875" s="225">
        <f>IF(CM875=0,0,AF875)</f>
        <v/>
      </c>
      <c r="CP875" s="146" t="n">
        <v>0</v>
      </c>
      <c r="CQ875" s="147" t="n">
        <v>0</v>
      </c>
      <c r="CR875" s="225">
        <f>AM875/VLOOKUP(T875,'USD Converstion'!$C$7:$D$174,2,FALSE)</f>
        <v/>
      </c>
      <c r="CS875" s="226">
        <f>AT875</f>
        <v/>
      </c>
      <c r="CT875" s="222" t="n">
        <v>0</v>
      </c>
      <c r="CU875" s="227" t="n">
        <v>0</v>
      </c>
      <c r="CV875" s="145">
        <f>IF(AX875&gt;0,1,0)</f>
        <v/>
      </c>
      <c r="CW875" s="145">
        <f>IF(AY875&gt;0,1,0)</f>
        <v/>
      </c>
      <c r="CX875" s="52" t="n">
        <v>0</v>
      </c>
      <c r="DM875">
        <f>IF(LOWER(T875)="ILS",12,1)*Y875/VLOOKUP($T875,CPC_USDConversion_xlTbl[[Currency2]:[Units/1 USD]],2,FALSE)</f>
        <v/>
      </c>
    </row>
    <row r="876">
      <c r="B876" s="113" t="n">
        <v>137212</v>
      </c>
      <c r="C876" s="113" t="n">
        <v>103850</v>
      </c>
      <c r="D876" s="113" t="n">
        <v>110071</v>
      </c>
      <c r="E876" s="114" t="inlineStr">
        <is>
          <t>Sergey Slepkov</t>
        </is>
      </c>
      <c r="F876" s="152" t="inlineStr">
        <is>
          <t>Security Engineer</t>
        </is>
      </c>
      <c r="G876" s="113" t="inlineStr">
        <is>
          <t>EMEA SE</t>
        </is>
      </c>
      <c r="H876" s="113" t="inlineStr">
        <is>
          <t>Peter Sandkuijl</t>
        </is>
      </c>
      <c r="I876" s="113" t="inlineStr">
        <is>
          <t>Peter Sandkuijl</t>
        </is>
      </c>
      <c r="J876" s="114" t="inlineStr">
        <is>
          <t>Bruno Darmon</t>
        </is>
      </c>
      <c r="K876" s="114" t="inlineStr">
        <is>
          <t>Bruno Darmon</t>
        </is>
      </c>
      <c r="L876" s="113" t="inlineStr">
        <is>
          <t>EMEA Sales</t>
        </is>
      </c>
      <c r="M876" s="115" t="n">
        <v>1</v>
      </c>
      <c r="N876" s="151">
        <f>LEFT(CA876,3)</f>
        <v/>
      </c>
      <c r="O876" s="216" t="n">
        <v>43040</v>
      </c>
      <c r="P876" s="118">
        <f>($D$5-O876)/365</f>
        <v/>
      </c>
      <c r="Q876" s="119">
        <f>Q876</f>
        <v/>
      </c>
      <c r="R876" s="52" t="n"/>
      <c r="S876" s="120" t="inlineStr">
        <is>
          <t>Russian Federation</t>
        </is>
      </c>
      <c r="T876" s="120" t="inlineStr">
        <is>
          <t>RUB</t>
        </is>
      </c>
      <c r="U876" s="120" t="n">
        <v>3209500</v>
      </c>
      <c r="V876" s="120" t="n">
        <v>582118.1818181818</v>
      </c>
      <c r="W876" s="120" t="n"/>
      <c r="X876" s="120">
        <f>W876+V876+U876</f>
        <v/>
      </c>
      <c r="Y876" s="121" t="n"/>
      <c r="Z876" s="121" t="n"/>
      <c r="AA876" s="122" t="n"/>
      <c r="AB876" s="122" t="n"/>
      <c r="AC876" s="122" t="n"/>
      <c r="AD876" s="123">
        <f>AC876+AB876+AA876</f>
        <v/>
      </c>
      <c r="AE876" s="124">
        <f>IFERROR(AD876/X876-1,"")</f>
        <v/>
      </c>
      <c r="AF876" s="217">
        <f>IF(LOWER(T876)="ILS",12,1)*X876/VLOOKUP($T876,CPC_USDConversion_xlTbl[[Currency2]:[Units/1 USD]],2,FALSE)</f>
        <v/>
      </c>
      <c r="AG876" s="217">
        <f>IF(LOWER(T876)="ILS",12,1)*AD876/VLOOKUP($T876,CPC_USDConversion_xlTbl[[Currency2]:[Units/1 USD]],2,FALSE)</f>
        <v/>
      </c>
      <c r="AH876" s="126">
        <f>AF876/VLOOKUP($S876,'CP$'!$B$5:$D$74,2,FALSE)</f>
        <v/>
      </c>
      <c r="AI876" s="126">
        <f>AG876/VLOOKUP($S876,'CP$'!$B$5:$D$74,2,FALSE)</f>
        <v/>
      </c>
      <c r="AJ876" s="52" t="n"/>
      <c r="AK876" s="127" t="inlineStr">
        <is>
          <t>Sales Variable</t>
        </is>
      </c>
      <c r="AL876" s="218" t="n"/>
      <c r="AM876" s="129" t="n"/>
      <c r="AN876" s="121" t="n"/>
      <c r="AO876" s="130" t="n"/>
      <c r="AP876" s="131">
        <f>IFERROR(AO876/AM876,"")</f>
        <v/>
      </c>
      <c r="AQ876" s="219">
        <f>AO876*CC876</f>
        <v/>
      </c>
      <c r="AR876" s="219" t="n"/>
      <c r="AS876" s="220">
        <f>AQ876-AR876</f>
        <v/>
      </c>
      <c r="AT876" s="217">
        <f>AS876/VLOOKUP($T876,'USD Converstion'!$C$7:$D$174,2,FALSE)</f>
        <v/>
      </c>
      <c r="AU876" s="52" t="n"/>
      <c r="AV876" s="221" t="n">
        <v>43957</v>
      </c>
      <c r="AW876" s="222" t="n">
        <v>14665.76699029126</v>
      </c>
      <c r="AX876" s="222" t="n"/>
      <c r="AY876" s="223" t="n"/>
      <c r="AZ876" s="52" t="n"/>
      <c r="BA876" s="137" t="inlineStr">
        <is>
          <t>January, 2021 - Organization change from JS:E51P to JS:E41P || August, 2020 - Compensation change from Yearly Salary:1666900, Yearly Commission:416725, Total Compensation:2083625 to Yearly Salary:2560000, Yearly Commission:640000, Total Compensation:3200000</t>
        </is>
      </c>
      <c r="BB876" s="138" t="inlineStr">
        <is>
          <t xml:space="preserve"> </t>
        </is>
      </c>
      <c r="BC876" s="52" t="n"/>
      <c r="BD876" s="219" t="n">
        <v>1580000</v>
      </c>
      <c r="BE876" s="219" t="n">
        <v>395000</v>
      </c>
      <c r="BF876" s="219" t="n"/>
      <c r="BG876" s="120">
        <f>BF876+BE876+BD876</f>
        <v/>
      </c>
      <c r="BH876" s="217">
        <f>IF(LOWER(T876)="ILS",12,1)*BG876/VLOOKUP($T876,CPC_USDConversion_xlTbl[[Currency2]:[Units/1 USD]],2,FALSE)</f>
        <v/>
      </c>
      <c r="BI876" s="224">
        <f>BH876/VLOOKUP($S876,'CP$'!$B$5:$D$74,2,FALSE)</f>
        <v/>
      </c>
      <c r="BJ876" s="140" t="n">
        <v>2600000</v>
      </c>
      <c r="BK876" s="140" t="n">
        <v>5500000</v>
      </c>
      <c r="BL876" s="141">
        <f>IFERROR(U876/X876,"")</f>
        <v/>
      </c>
      <c r="BM876" s="141">
        <f>IFERROR(V876/X876,"")</f>
        <v/>
      </c>
      <c r="BN876" s="141">
        <f>IFERROR(W876/X876,"")</f>
        <v/>
      </c>
      <c r="BO876" s="141">
        <f>IFERROR(AA876/AD876,"")</f>
        <v/>
      </c>
      <c r="BP876" s="141">
        <f>IFERROR(AB876/AD876,"")</f>
        <v/>
      </c>
      <c r="BQ876" s="141">
        <f>IFERROR(AC876/AD876,"")</f>
        <v/>
      </c>
      <c r="BR876" s="119" t="n">
        <v>4</v>
      </c>
      <c r="BS876" s="119" t="n">
        <v>4</v>
      </c>
      <c r="BT876" s="119" t="n">
        <v>3</v>
      </c>
      <c r="BU876" s="119" t="n">
        <v>0</v>
      </c>
      <c r="BV876" s="119" t="n"/>
      <c r="BW876" s="119" t="n"/>
      <c r="BX876" s="119" t="n"/>
      <c r="BY876" s="119" t="n"/>
      <c r="BZ876" s="119" t="inlineStr">
        <is>
          <t>Employee</t>
        </is>
      </c>
      <c r="CA876" s="142" t="inlineStr">
        <is>
          <t>E41P</t>
        </is>
      </c>
      <c r="CB876" s="131" t="n">
        <v>1</v>
      </c>
      <c r="CC876" s="143">
        <f>IF(P876&gt;1,1,P876)*CB876</f>
        <v/>
      </c>
      <c r="CD876" s="143" t="n"/>
      <c r="CE876" s="222" t="n">
        <v>24782.04</v>
      </c>
      <c r="CF876" s="86" t="n"/>
      <c r="CG876" s="219" t="n">
        <v>3122151.219512195</v>
      </c>
      <c r="CH876" s="217">
        <f>IF(LOWER(T876)="ILS",12,1)*CG876/VLOOKUP($T876,CPC_USDConversion_xlTbl[[Currency2]:[Units/1 USD]],2,FALSE)</f>
        <v/>
      </c>
      <c r="CI876" s="225">
        <f>AF876</f>
        <v/>
      </c>
      <c r="CJ876" s="225">
        <f>IFERROR(CI876-CH876,"")</f>
        <v/>
      </c>
      <c r="CK876" s="140">
        <f>ROUND(AN876*CC876,-2)</f>
        <v/>
      </c>
      <c r="CL876" s="217">
        <f>CK876/VLOOKUP($T876,'USD Converstion'!$C$7:$D$174,2,FALSE)</f>
        <v/>
      </c>
      <c r="CM876" s="145">
        <f>IF(AD876&gt;X876,1,0)</f>
        <v/>
      </c>
      <c r="CN876" s="225">
        <f>IF(CM876&gt;0,AG876,0)</f>
        <v/>
      </c>
      <c r="CO876" s="225">
        <f>IF(CM876=0,0,AF876)</f>
        <v/>
      </c>
      <c r="CP876" s="146" t="n">
        <v>0</v>
      </c>
      <c r="CQ876" s="147" t="n">
        <v>0</v>
      </c>
      <c r="CR876" s="225">
        <f>AM876/VLOOKUP(T876,'USD Converstion'!$C$7:$D$174,2,FALSE)</f>
        <v/>
      </c>
      <c r="CS876" s="226">
        <f>AT876</f>
        <v/>
      </c>
      <c r="CT876" s="222" t="n">
        <v>0</v>
      </c>
      <c r="CU876" s="227" t="n">
        <v>0</v>
      </c>
      <c r="CV876" s="145">
        <f>IF(AX876&gt;0,1,0)</f>
        <v/>
      </c>
      <c r="CW876" s="145">
        <f>IF(AY876&gt;0,1,0)</f>
        <v/>
      </c>
      <c r="CX876" s="52" t="n">
        <v>0</v>
      </c>
      <c r="DM876">
        <f>IF(LOWER(T876)="ILS",12,1)*Y876/VLOOKUP($T876,CPC_USDConversion_xlTbl[[Currency2]:[Units/1 USD]],2,FALSE)</f>
        <v/>
      </c>
    </row>
    <row r="877">
      <c r="B877" s="113" t="n">
        <v>102873</v>
      </c>
      <c r="C877" s="113" t="n">
        <v>101959</v>
      </c>
      <c r="D877" s="113" t="n">
        <v>98308</v>
      </c>
      <c r="E877" s="114" t="inlineStr">
        <is>
          <t>Sergey Zabula</t>
        </is>
      </c>
      <c r="F877" s="152" t="inlineStr">
        <is>
          <t>SE Team Leader</t>
        </is>
      </c>
      <c r="G877" s="113" t="inlineStr">
        <is>
          <t>EMEA SE</t>
        </is>
      </c>
      <c r="H877" s="113" t="inlineStr">
        <is>
          <t>Peter Sandkuijl</t>
        </is>
      </c>
      <c r="I877" s="113" t="inlineStr">
        <is>
          <t>Peter Sandkuijl</t>
        </is>
      </c>
      <c r="J877" s="114" t="inlineStr">
        <is>
          <t>Bruno Darmon</t>
        </is>
      </c>
      <c r="K877" s="114" t="inlineStr">
        <is>
          <t>Bruno Darmon</t>
        </is>
      </c>
      <c r="L877" s="113" t="inlineStr">
        <is>
          <t>EMEA Sales</t>
        </is>
      </c>
      <c r="M877" s="115" t="n">
        <v>1</v>
      </c>
      <c r="N877" s="151">
        <f>LEFT(CA877,3)</f>
        <v/>
      </c>
      <c r="O877" s="216" t="n">
        <v>43415</v>
      </c>
      <c r="P877" s="118">
        <f>($D$5-O877)/365</f>
        <v/>
      </c>
      <c r="Q877" s="119">
        <f>Q877</f>
        <v/>
      </c>
      <c r="R877" s="52" t="n"/>
      <c r="S877" s="120" t="inlineStr">
        <is>
          <t>Russian Federation</t>
        </is>
      </c>
      <c r="T877" s="120" t="inlineStr">
        <is>
          <t>RUB</t>
        </is>
      </c>
      <c r="U877" s="120" t="n">
        <v>3309500</v>
      </c>
      <c r="V877" s="120" t="n">
        <v>600300</v>
      </c>
      <c r="W877" s="120" t="n"/>
      <c r="X877" s="120">
        <f>W877+V877+U877</f>
        <v/>
      </c>
      <c r="Y877" s="121" t="n"/>
      <c r="Z877" s="121" t="n"/>
      <c r="AA877" s="122" t="n"/>
      <c r="AB877" s="122" t="n"/>
      <c r="AC877" s="122" t="n"/>
      <c r="AD877" s="123">
        <f>AC877+AB877+AA877</f>
        <v/>
      </c>
      <c r="AE877" s="124">
        <f>IFERROR(AD877/X877-1,"")</f>
        <v/>
      </c>
      <c r="AF877" s="217">
        <f>IF(LOWER(T877)="ILS",12,1)*X877/VLOOKUP($T877,CPC_USDConversion_xlTbl[[Currency2]:[Units/1 USD]],2,FALSE)</f>
        <v/>
      </c>
      <c r="AG877" s="217">
        <f>IF(LOWER(T877)="ILS",12,1)*AD877/VLOOKUP($T877,CPC_USDConversion_xlTbl[[Currency2]:[Units/1 USD]],2,FALSE)</f>
        <v/>
      </c>
      <c r="AH877" s="126">
        <f>AF877/VLOOKUP($S877,'CP$'!$B$5:$D$74,2,FALSE)</f>
        <v/>
      </c>
      <c r="AI877" s="126">
        <f>AG877/VLOOKUP($S877,'CP$'!$B$5:$D$74,2,FALSE)</f>
        <v/>
      </c>
      <c r="AJ877" s="52" t="n"/>
      <c r="AK877" s="127" t="inlineStr">
        <is>
          <t>Sales Variable</t>
        </is>
      </c>
      <c r="AL877" s="218" t="n"/>
      <c r="AM877" s="129" t="n"/>
      <c r="AN877" s="121" t="n"/>
      <c r="AO877" s="130" t="n"/>
      <c r="AP877" s="131">
        <f>IFERROR(AO877/AM877,"")</f>
        <v/>
      </c>
      <c r="AQ877" s="219">
        <f>AO877*CC877</f>
        <v/>
      </c>
      <c r="AR877" s="219" t="n"/>
      <c r="AS877" s="220">
        <f>AQ877-AR877</f>
        <v/>
      </c>
      <c r="AT877" s="217">
        <f>AS877/VLOOKUP($T877,'USD Converstion'!$C$7:$D$174,2,FALSE)</f>
        <v/>
      </c>
      <c r="AU877" s="52" t="n"/>
      <c r="AV877" s="221" t="n">
        <v>43502</v>
      </c>
      <c r="AW877" s="222" t="n">
        <v>24395.71844660194</v>
      </c>
      <c r="AX877" s="222" t="n"/>
      <c r="AY877" s="223" t="n"/>
      <c r="AZ877" s="52" t="n"/>
      <c r="BA877" s="137" t="n"/>
      <c r="BB877" s="138" t="inlineStr">
        <is>
          <t xml:space="preserve"> </t>
        </is>
      </c>
      <c r="BC877" s="52" t="n"/>
      <c r="BD877" s="219" t="n">
        <v>2640000</v>
      </c>
      <c r="BE877" s="219" t="n">
        <v>660000</v>
      </c>
      <c r="BF877" s="219" t="n"/>
      <c r="BG877" s="120">
        <f>BF877+BE877+BD877</f>
        <v/>
      </c>
      <c r="BH877" s="217">
        <f>IF(LOWER(T877)="ILS",12,1)*BG877/VLOOKUP($T877,CPC_USDConversion_xlTbl[[Currency2]:[Units/1 USD]],2,FALSE)</f>
        <v/>
      </c>
      <c r="BI877" s="224">
        <f>BH877/VLOOKUP($S877,'CP$'!$B$5:$D$74,2,FALSE)</f>
        <v/>
      </c>
      <c r="BJ877" s="140" t="n">
        <v>2600000</v>
      </c>
      <c r="BK877" s="140" t="n">
        <v>5500000</v>
      </c>
      <c r="BL877" s="141">
        <f>IFERROR(U877/X877,"")</f>
        <v/>
      </c>
      <c r="BM877" s="141">
        <f>IFERROR(V877/X877,"")</f>
        <v/>
      </c>
      <c r="BN877" s="141">
        <f>IFERROR(W877/X877,"")</f>
        <v/>
      </c>
      <c r="BO877" s="141">
        <f>IFERROR(AA877/AD877,"")</f>
        <v/>
      </c>
      <c r="BP877" s="141">
        <f>IFERROR(AB877/AD877,"")</f>
        <v/>
      </c>
      <c r="BQ877" s="141">
        <f>IFERROR(AC877/AD877,"")</f>
        <v/>
      </c>
      <c r="BR877" s="119" t="n">
        <v>2</v>
      </c>
      <c r="BS877" s="119" t="n">
        <v>2</v>
      </c>
      <c r="BT877" s="119" t="n">
        <v>3</v>
      </c>
      <c r="BU877" s="119" t="n">
        <v>0</v>
      </c>
      <c r="BV877" s="119" t="n"/>
      <c r="BW877" s="119" t="n"/>
      <c r="BX877" s="119" t="n"/>
      <c r="BY877" s="119" t="n"/>
      <c r="BZ877" s="119" t="inlineStr">
        <is>
          <t>Employee</t>
        </is>
      </c>
      <c r="CA877" s="142" t="inlineStr">
        <is>
          <t>E41M</t>
        </is>
      </c>
      <c r="CB877" s="131" t="n">
        <v>1</v>
      </c>
      <c r="CC877" s="143">
        <f>IF(P877&gt;1,1,P877)*CB877</f>
        <v/>
      </c>
      <c r="CD877" s="143" t="n"/>
      <c r="CE877" s="222" t="n">
        <v>19274.92</v>
      </c>
      <c r="CF877" s="86" t="n"/>
      <c r="CG877" s="219" t="n">
        <v>3219712.195121951</v>
      </c>
      <c r="CH877" s="217">
        <f>IF(LOWER(T877)="ILS",12,1)*CG877/VLOOKUP($T877,CPC_USDConversion_xlTbl[[Currency2]:[Units/1 USD]],2,FALSE)</f>
        <v/>
      </c>
      <c r="CI877" s="225">
        <f>AF877</f>
        <v/>
      </c>
      <c r="CJ877" s="225">
        <f>IFERROR(CI877-CH877,"")</f>
        <v/>
      </c>
      <c r="CK877" s="140">
        <f>ROUND(AN877*CC877,-2)</f>
        <v/>
      </c>
      <c r="CL877" s="217">
        <f>CK877/VLOOKUP($T877,'USD Converstion'!$C$7:$D$174,2,FALSE)</f>
        <v/>
      </c>
      <c r="CM877" s="145">
        <f>IF(AD877&gt;X877,1,0)</f>
        <v/>
      </c>
      <c r="CN877" s="225">
        <f>IF(CM877&gt;0,AG877,0)</f>
        <v/>
      </c>
      <c r="CO877" s="225">
        <f>IF(CM877=0,0,AF877)</f>
        <v/>
      </c>
      <c r="CP877" s="146" t="n">
        <v>0</v>
      </c>
      <c r="CQ877" s="147" t="n">
        <v>0</v>
      </c>
      <c r="CR877" s="225">
        <f>AM877/VLOOKUP(T877,'USD Converstion'!$C$7:$D$174,2,FALSE)</f>
        <v/>
      </c>
      <c r="CS877" s="226">
        <f>AT877</f>
        <v/>
      </c>
      <c r="CT877" s="222" t="n">
        <v>0</v>
      </c>
      <c r="CU877" s="227" t="n">
        <v>0</v>
      </c>
      <c r="CV877" s="145">
        <f>IF(AX877&gt;0,1,0)</f>
        <v/>
      </c>
      <c r="CW877" s="145">
        <f>IF(AY877&gt;0,1,0)</f>
        <v/>
      </c>
      <c r="CX877" s="52" t="n">
        <v>0</v>
      </c>
      <c r="DM877">
        <f>IF(LOWER(T877)="ILS",12,1)*Y877/VLOOKUP($T877,CPC_USDConversion_xlTbl[[Currency2]:[Units/1 USD]],2,FALSE)</f>
        <v/>
      </c>
    </row>
    <row r="878">
      <c r="B878" s="113" t="n">
        <v>129928</v>
      </c>
      <c r="C878" s="113" t="n">
        <v>42001</v>
      </c>
      <c r="D878" s="113" t="n">
        <v>121618</v>
      </c>
      <c r="E878" s="114" t="inlineStr">
        <is>
          <t>Sergio Romaniega Pineiro</t>
        </is>
      </c>
      <c r="F878" s="152" t="inlineStr">
        <is>
          <t>Security Engineer</t>
        </is>
      </c>
      <c r="G878" s="113" t="inlineStr">
        <is>
          <t>Security Engineering, SER</t>
        </is>
      </c>
      <c r="H878" s="113" t="inlineStr">
        <is>
          <t>David Gubiani</t>
        </is>
      </c>
      <c r="I878" s="113" t="inlineStr">
        <is>
          <t>Peter Sandkuijl</t>
        </is>
      </c>
      <c r="J878" s="114" t="inlineStr">
        <is>
          <t>Bruno Darmon</t>
        </is>
      </c>
      <c r="K878" s="114" t="inlineStr">
        <is>
          <t>Bruno Darmon</t>
        </is>
      </c>
      <c r="L878" s="113" t="inlineStr">
        <is>
          <t>EMEA Sales</t>
        </is>
      </c>
      <c r="M878" s="115" t="n">
        <v>1</v>
      </c>
      <c r="N878" s="151">
        <f>LEFT(CA878,3)</f>
        <v/>
      </c>
      <c r="O878" s="216" t="n">
        <v>43023</v>
      </c>
      <c r="P878" s="118">
        <f>($D$5-O878)/365</f>
        <v/>
      </c>
      <c r="Q878" s="119">
        <f>Q878</f>
        <v/>
      </c>
      <c r="R878" s="52" t="n"/>
      <c r="S878" s="120" t="inlineStr">
        <is>
          <t>Spain</t>
        </is>
      </c>
      <c r="T878" s="120" t="inlineStr">
        <is>
          <t>EUR</t>
        </is>
      </c>
      <c r="U878" s="120" t="n">
        <v>59500</v>
      </c>
      <c r="V878" s="120" t="n">
        <v>9390.90909090909</v>
      </c>
      <c r="W878" s="120" t="n"/>
      <c r="X878" s="120">
        <f>W878+V878+U878</f>
        <v/>
      </c>
      <c r="Y878" s="121" t="n"/>
      <c r="Z878" s="121" t="n"/>
      <c r="AA878" s="122" t="n"/>
      <c r="AB878" s="122" t="n"/>
      <c r="AC878" s="122" t="n"/>
      <c r="AD878" s="123">
        <f>AC878+AB878+AA878</f>
        <v/>
      </c>
      <c r="AE878" s="124">
        <f>IFERROR(AD878/X878-1,"")</f>
        <v/>
      </c>
      <c r="AF878" s="217">
        <f>IF(LOWER(T878)="ILS",12,1)*X878/VLOOKUP($T878,CPC_USDConversion_xlTbl[[Currency2]:[Units/1 USD]],2,FALSE)</f>
        <v/>
      </c>
      <c r="AG878" s="217">
        <f>IF(LOWER(T878)="ILS",12,1)*AD878/VLOOKUP($T878,CPC_USDConversion_xlTbl[[Currency2]:[Units/1 USD]],2,FALSE)</f>
        <v/>
      </c>
      <c r="AH878" s="126">
        <f>AF878/VLOOKUP($S878,'CP$'!$B$5:$D$74,2,FALSE)</f>
        <v/>
      </c>
      <c r="AI878" s="126">
        <f>AG878/VLOOKUP($S878,'CP$'!$B$5:$D$74,2,FALSE)</f>
        <v/>
      </c>
      <c r="AJ878" s="52" t="n"/>
      <c r="AK878" s="127" t="inlineStr">
        <is>
          <t>Sales Variable</t>
        </is>
      </c>
      <c r="AL878" s="218" t="n"/>
      <c r="AM878" s="129" t="n"/>
      <c r="AN878" s="121" t="n"/>
      <c r="AO878" s="130" t="n"/>
      <c r="AP878" s="131">
        <f>IFERROR(AO878/AM878,"")</f>
        <v/>
      </c>
      <c r="AQ878" s="219">
        <f>AO878*CC878</f>
        <v/>
      </c>
      <c r="AR878" s="219" t="n"/>
      <c r="AS878" s="220">
        <f>AQ878-AR878</f>
        <v/>
      </c>
      <c r="AT878" s="217">
        <f>AS878/VLOOKUP($T878,'USD Converstion'!$C$7:$D$174,2,FALSE)</f>
        <v/>
      </c>
      <c r="AU878" s="52" t="n"/>
      <c r="AV878" s="221" t="n"/>
      <c r="AW878" s="222" t="n"/>
      <c r="AX878" s="222" t="n"/>
      <c r="AY878" s="223" t="n"/>
      <c r="AZ878" s="52" t="n"/>
      <c r="BA878" s="137" t="n"/>
      <c r="BB878" s="138" t="inlineStr">
        <is>
          <t xml:space="preserve"> </t>
        </is>
      </c>
      <c r="BC878" s="52" t="n"/>
      <c r="BD878" s="219" t="n">
        <v>34000</v>
      </c>
      <c r="BE878" s="219" t="n">
        <v>6000</v>
      </c>
      <c r="BF878" s="219" t="n"/>
      <c r="BG878" s="120">
        <f>BF878+BE878+BD878</f>
        <v/>
      </c>
      <c r="BH878" s="217">
        <f>IF(LOWER(T878)="ILS",12,1)*BG878/VLOOKUP($T878,CPC_USDConversion_xlTbl[[Currency2]:[Units/1 USD]],2,FALSE)</f>
        <v/>
      </c>
      <c r="BI878" s="224">
        <f>BH878/VLOOKUP($S878,'CP$'!$B$5:$D$74,2,FALSE)</f>
        <v/>
      </c>
      <c r="BJ878" s="140" t="n">
        <v>50000</v>
      </c>
      <c r="BK878" s="140" t="n">
        <v>80000</v>
      </c>
      <c r="BL878" s="141">
        <f>IFERROR(U878/X878,"")</f>
        <v/>
      </c>
      <c r="BM878" s="141">
        <f>IFERROR(V878/X878,"")</f>
        <v/>
      </c>
      <c r="BN878" s="141">
        <f>IFERROR(W878/X878,"")</f>
        <v/>
      </c>
      <c r="BO878" s="141">
        <f>IFERROR(AA878/AD878,"")</f>
        <v/>
      </c>
      <c r="BP878" s="141">
        <f>IFERROR(AB878/AD878,"")</f>
        <v/>
      </c>
      <c r="BQ878" s="141">
        <f>IFERROR(AC878/AD878,"")</f>
        <v/>
      </c>
      <c r="BR878" s="119" t="n">
        <v>3</v>
      </c>
      <c r="BS878" s="119" t="n">
        <v>3</v>
      </c>
      <c r="BT878" s="119" t="n">
        <v>3</v>
      </c>
      <c r="BU878" s="119" t="n">
        <v>0</v>
      </c>
      <c r="BV878" s="119" t="n"/>
      <c r="BW878" s="119" t="n"/>
      <c r="BX878" s="119" t="n"/>
      <c r="BY878" s="119" t="n"/>
      <c r="BZ878" s="119" t="inlineStr">
        <is>
          <t>Employee</t>
        </is>
      </c>
      <c r="CA878" s="142" t="inlineStr">
        <is>
          <t>E51P</t>
        </is>
      </c>
      <c r="CB878" s="131" t="n">
        <v>1</v>
      </c>
      <c r="CC878" s="143">
        <f>IF(P878&gt;1,1,P878)*CB878</f>
        <v/>
      </c>
      <c r="CD878" s="143" t="n"/>
      <c r="CE878" s="222" t="n"/>
      <c r="CF878" s="86" t="n"/>
      <c r="CG878" s="219" t="n">
        <v>48980.48780487805</v>
      </c>
      <c r="CH878" s="217">
        <f>IF(LOWER(T878)="ILS",12,1)*CG878/VLOOKUP($T878,CPC_USDConversion_xlTbl[[Currency2]:[Units/1 USD]],2,FALSE)</f>
        <v/>
      </c>
      <c r="CI878" s="225">
        <f>AF878</f>
        <v/>
      </c>
      <c r="CJ878" s="225">
        <f>IFERROR(CI878-CH878,"")</f>
        <v/>
      </c>
      <c r="CK878" s="140">
        <f>ROUND(AN878*CC878,-2)</f>
        <v/>
      </c>
      <c r="CL878" s="217">
        <f>CK878/VLOOKUP($T878,'USD Converstion'!$C$7:$D$174,2,FALSE)</f>
        <v/>
      </c>
      <c r="CM878" s="145">
        <f>IF(AD878&gt;X878,1,0)</f>
        <v/>
      </c>
      <c r="CN878" s="225">
        <f>IF(CM878&gt;0,AG878,0)</f>
        <v/>
      </c>
      <c r="CO878" s="225">
        <f>IF(CM878=0,0,AF878)</f>
        <v/>
      </c>
      <c r="CP878" s="146" t="n">
        <v>0</v>
      </c>
      <c r="CQ878" s="147" t="n">
        <v>0</v>
      </c>
      <c r="CR878" s="225">
        <f>AM878/VLOOKUP(T878,'USD Converstion'!$C$7:$D$174,2,FALSE)</f>
        <v/>
      </c>
      <c r="CS878" s="226">
        <f>AT878</f>
        <v/>
      </c>
      <c r="CT878" s="222" t="n">
        <v>0</v>
      </c>
      <c r="CU878" s="227" t="n">
        <v>0</v>
      </c>
      <c r="CV878" s="145">
        <f>IF(AX878&gt;0,1,0)</f>
        <v/>
      </c>
      <c r="CW878" s="145">
        <f>IF(AY878&gt;0,1,0)</f>
        <v/>
      </c>
      <c r="CX878" s="52" t="n">
        <v>0</v>
      </c>
      <c r="DM878">
        <f>IF(LOWER(T878)="ILS",12,1)*Y878/VLOOKUP($T878,CPC_USDConversion_xlTbl[[Currency2]:[Units/1 USD]],2,FALSE)</f>
        <v/>
      </c>
    </row>
    <row r="879">
      <c r="B879" s="113" t="n">
        <v>105182</v>
      </c>
      <c r="C879" s="113" t="n">
        <v>69168</v>
      </c>
      <c r="D879" s="113" t="n">
        <v>52918</v>
      </c>
      <c r="E879" s="114" t="inlineStr">
        <is>
          <t>Sidney Ross</t>
        </is>
      </c>
      <c r="F879" s="152" t="inlineStr">
        <is>
          <t>Security Engineer</t>
        </is>
      </c>
      <c r="G879" s="113" t="inlineStr">
        <is>
          <t>Security Engineering, CER</t>
        </is>
      </c>
      <c r="H879" s="113" t="inlineStr">
        <is>
          <t>Christine Schoenig</t>
        </is>
      </c>
      <c r="I879" s="113" t="inlineStr">
        <is>
          <t>Peter Sandkuijl</t>
        </is>
      </c>
      <c r="J879" s="114" t="inlineStr">
        <is>
          <t>Bruno Darmon</t>
        </is>
      </c>
      <c r="K879" s="114" t="inlineStr">
        <is>
          <t>Bruno Darmon</t>
        </is>
      </c>
      <c r="L879" s="113" t="inlineStr">
        <is>
          <t>EMEA Sales</t>
        </is>
      </c>
      <c r="M879" s="115" t="n">
        <v>1</v>
      </c>
      <c r="N879" s="151">
        <f>LEFT(CA879,3)</f>
        <v/>
      </c>
      <c r="O879" s="216" t="n">
        <v>42125</v>
      </c>
      <c r="P879" s="118">
        <f>($D$5-O879)/365</f>
        <v/>
      </c>
      <c r="Q879" s="119">
        <f>Q879</f>
        <v/>
      </c>
      <c r="R879" s="52" t="n"/>
      <c r="S879" s="120" t="inlineStr">
        <is>
          <t>Switzerland</t>
        </is>
      </c>
      <c r="T879" s="120" t="inlineStr">
        <is>
          <t>CHF</t>
        </is>
      </c>
      <c r="U879" s="120" t="n">
        <v>191500</v>
      </c>
      <c r="V879" s="120" t="n">
        <v>33390.90909090909</v>
      </c>
      <c r="W879" s="120" t="n"/>
      <c r="X879" s="120">
        <f>W879+V879+U879</f>
        <v/>
      </c>
      <c r="Y879" s="121" t="n"/>
      <c r="Z879" s="121" t="n"/>
      <c r="AA879" s="122" t="n"/>
      <c r="AB879" s="122" t="n"/>
      <c r="AC879" s="122" t="n"/>
      <c r="AD879" s="123">
        <f>AC879+AB879+AA879</f>
        <v/>
      </c>
      <c r="AE879" s="124">
        <f>IFERROR(AD879/X879-1,"")</f>
        <v/>
      </c>
      <c r="AF879" s="217">
        <f>IF(LOWER(T879)="ILS",12,1)*X879/VLOOKUP($T879,CPC_USDConversion_xlTbl[[Currency2]:[Units/1 USD]],2,FALSE)</f>
        <v/>
      </c>
      <c r="AG879" s="217">
        <f>IF(LOWER(T879)="ILS",12,1)*AD879/VLOOKUP($T879,CPC_USDConversion_xlTbl[[Currency2]:[Units/1 USD]],2,FALSE)</f>
        <v/>
      </c>
      <c r="AH879" s="126">
        <f>AF879/VLOOKUP($S879,'CP$'!$B$5:$D$74,2,FALSE)</f>
        <v/>
      </c>
      <c r="AI879" s="126">
        <f>AG879/VLOOKUP($S879,'CP$'!$B$5:$D$74,2,FALSE)</f>
        <v/>
      </c>
      <c r="AJ879" s="52" t="n"/>
      <c r="AK879" s="127" t="inlineStr">
        <is>
          <t>Sales Variable</t>
        </is>
      </c>
      <c r="AL879" s="218" t="n"/>
      <c r="AM879" s="129" t="n"/>
      <c r="AN879" s="121" t="n"/>
      <c r="AO879" s="130" t="n"/>
      <c r="AP879" s="131">
        <f>IFERROR(AO879/AM879,"")</f>
        <v/>
      </c>
      <c r="AQ879" s="219">
        <f>AO879*CC879</f>
        <v/>
      </c>
      <c r="AR879" s="219" t="n"/>
      <c r="AS879" s="220">
        <f>AQ879-AR879</f>
        <v/>
      </c>
      <c r="AT879" s="217">
        <f>AS879/VLOOKUP($T879,'USD Converstion'!$C$7:$D$174,2,FALSE)</f>
        <v/>
      </c>
      <c r="AU879" s="52" t="n"/>
      <c r="AV879" s="221" t="n">
        <v>43615</v>
      </c>
      <c r="AW879" s="222" t="n">
        <v>15722.35922330097</v>
      </c>
      <c r="AX879" s="222" t="n"/>
      <c r="AY879" s="223" t="n"/>
      <c r="AZ879" s="52" t="n"/>
      <c r="BA879" s="137" t="n"/>
      <c r="BB879" s="138" t="inlineStr">
        <is>
          <t xml:space="preserve"> </t>
        </is>
      </c>
      <c r="BC879" s="52" t="n"/>
      <c r="BD879" s="219" t="n">
        <v>141600</v>
      </c>
      <c r="BE879" s="219" t="n">
        <v>35400</v>
      </c>
      <c r="BF879" s="219" t="n"/>
      <c r="BG879" s="120">
        <f>BF879+BE879+BD879</f>
        <v/>
      </c>
      <c r="BH879" s="217">
        <f>IF(LOWER(T879)="ILS",12,1)*BG879/VLOOKUP($T879,CPC_USDConversion_xlTbl[[Currency2]:[Units/1 USD]],2,FALSE)</f>
        <v/>
      </c>
      <c r="BI879" s="224">
        <f>BH879/VLOOKUP($S879,'CP$'!$B$5:$D$74,2,FALSE)</f>
        <v/>
      </c>
      <c r="BJ879" s="140" t="n">
        <v>150000</v>
      </c>
      <c r="BK879" s="140" t="n">
        <v>215000</v>
      </c>
      <c r="BL879" s="141">
        <f>IFERROR(U879/X879,"")</f>
        <v/>
      </c>
      <c r="BM879" s="141">
        <f>IFERROR(V879/X879,"")</f>
        <v/>
      </c>
      <c r="BN879" s="141">
        <f>IFERROR(W879/X879,"")</f>
        <v/>
      </c>
      <c r="BO879" s="141">
        <f>IFERROR(AA879/AD879,"")</f>
        <v/>
      </c>
      <c r="BP879" s="141">
        <f>IFERROR(AB879/AD879,"")</f>
        <v/>
      </c>
      <c r="BQ879" s="141">
        <f>IFERROR(AC879/AD879,"")</f>
        <v/>
      </c>
      <c r="BR879" s="119" t="n">
        <v>2</v>
      </c>
      <c r="BS879" s="119" t="n">
        <v>3</v>
      </c>
      <c r="BT879" s="119" t="n">
        <v>3</v>
      </c>
      <c r="BU879" s="119" t="n">
        <v>0</v>
      </c>
      <c r="BV879" s="119" t="n"/>
      <c r="BW879" s="119" t="n"/>
      <c r="BX879" s="119" t="n"/>
      <c r="BY879" s="119" t="n"/>
      <c r="BZ879" s="119" t="inlineStr">
        <is>
          <t>Employee</t>
        </is>
      </c>
      <c r="CA879" s="142" t="inlineStr">
        <is>
          <t>E41P</t>
        </is>
      </c>
      <c r="CB879" s="131" t="n">
        <v>1</v>
      </c>
      <c r="CC879" s="143">
        <f>IF(P879&gt;1,1,P879)*CB879</f>
        <v/>
      </c>
      <c r="CD879" s="143" t="n"/>
      <c r="CE879" s="222" t="n">
        <v>18317.16</v>
      </c>
      <c r="CF879" s="86" t="n"/>
      <c r="CG879" s="219" t="n">
        <v>177760.9756097561</v>
      </c>
      <c r="CH879" s="217">
        <f>IF(LOWER(T879)="ILS",12,1)*CG879/VLOOKUP($T879,CPC_USDConversion_xlTbl[[Currency2]:[Units/1 USD]],2,FALSE)</f>
        <v/>
      </c>
      <c r="CI879" s="225">
        <f>AF879</f>
        <v/>
      </c>
      <c r="CJ879" s="225">
        <f>IFERROR(CI879-CH879,"")</f>
        <v/>
      </c>
      <c r="CK879" s="140">
        <f>ROUND(AN879*CC879,-2)</f>
        <v/>
      </c>
      <c r="CL879" s="217">
        <f>CK879/VLOOKUP($T879,'USD Converstion'!$C$7:$D$174,2,FALSE)</f>
        <v/>
      </c>
      <c r="CM879" s="145">
        <f>IF(AD879&gt;X879,1,0)</f>
        <v/>
      </c>
      <c r="CN879" s="225">
        <f>IF(CM879&gt;0,AG879,0)</f>
        <v/>
      </c>
      <c r="CO879" s="225">
        <f>IF(CM879=0,0,AF879)</f>
        <v/>
      </c>
      <c r="CP879" s="146" t="n">
        <v>0</v>
      </c>
      <c r="CQ879" s="147" t="n">
        <v>0</v>
      </c>
      <c r="CR879" s="225">
        <f>AM879/VLOOKUP(T879,'USD Converstion'!$C$7:$D$174,2,FALSE)</f>
        <v/>
      </c>
      <c r="CS879" s="226">
        <f>AT879</f>
        <v/>
      </c>
      <c r="CT879" s="222" t="n">
        <v>0</v>
      </c>
      <c r="CU879" s="227" t="n">
        <v>0</v>
      </c>
      <c r="CV879" s="145">
        <f>IF(AX879&gt;0,1,0)</f>
        <v/>
      </c>
      <c r="CW879" s="145">
        <f>IF(AY879&gt;0,1,0)</f>
        <v/>
      </c>
      <c r="CX879" s="52" t="n">
        <v>0</v>
      </c>
      <c r="DM879">
        <f>IF(LOWER(T879)="ILS",12,1)*Y879/VLOOKUP($T879,CPC_USDConversion_xlTbl[[Currency2]:[Units/1 USD]],2,FALSE)</f>
        <v/>
      </c>
    </row>
    <row r="880">
      <c r="B880" s="113" t="n">
        <v>130121</v>
      </c>
      <c r="C880" s="113" t="n">
        <v>115276</v>
      </c>
      <c r="D880" s="113" t="n">
        <v>30669</v>
      </c>
      <c r="E880" s="114" t="inlineStr">
        <is>
          <t>Simon Puryer</t>
        </is>
      </c>
      <c r="F880" s="152" t="inlineStr">
        <is>
          <t>Security Engineer</t>
        </is>
      </c>
      <c r="G880" s="113" t="inlineStr">
        <is>
          <t>Security Engineering, UK &amp; I</t>
        </is>
      </c>
      <c r="H880" s="113" t="inlineStr">
        <is>
          <t>Ian Porteous</t>
        </is>
      </c>
      <c r="I880" s="113" t="inlineStr">
        <is>
          <t>Peter Sandkuijl</t>
        </is>
      </c>
      <c r="J880" s="114" t="inlineStr">
        <is>
          <t>Bruno Darmon</t>
        </is>
      </c>
      <c r="K880" s="114" t="inlineStr">
        <is>
          <t>Bruno Darmon</t>
        </is>
      </c>
      <c r="L880" s="113" t="inlineStr">
        <is>
          <t>EMEA Sales</t>
        </is>
      </c>
      <c r="M880" s="115" t="n">
        <v>1</v>
      </c>
      <c r="N880" s="151">
        <f>LEFT(CA880,3)</f>
        <v/>
      </c>
      <c r="O880" s="216" t="n">
        <v>43344</v>
      </c>
      <c r="P880" s="118">
        <f>($D$5-O880)/365</f>
        <v/>
      </c>
      <c r="Q880" s="119">
        <f>Q880</f>
        <v/>
      </c>
      <c r="R880" s="52" t="n"/>
      <c r="S880" s="120" t="inlineStr">
        <is>
          <t>Great Britain</t>
        </is>
      </c>
      <c r="T880" s="120" t="inlineStr">
        <is>
          <t>GBP</t>
        </is>
      </c>
      <c r="U880" s="120" t="n">
        <v>122000</v>
      </c>
      <c r="V880" s="120" t="n">
        <v>20754.54545454545</v>
      </c>
      <c r="W880" s="120" t="n"/>
      <c r="X880" s="120">
        <f>W880+V880+U880</f>
        <v/>
      </c>
      <c r="Y880" s="121" t="n"/>
      <c r="Z880" s="121" t="n"/>
      <c r="AA880" s="122" t="n">
        <v>997</v>
      </c>
      <c r="AB880" s="122" t="n">
        <v>0.5970762477246591</v>
      </c>
      <c r="AC880" s="122" t="n"/>
      <c r="AD880" s="123">
        <f>AC880+AB880+AA880</f>
        <v/>
      </c>
      <c r="AE880" s="124">
        <f>IFERROR(AD880/X880-1,"")</f>
        <v/>
      </c>
      <c r="AF880" s="217">
        <f>IF(LOWER(T880)="ILS",12,1)*X880/VLOOKUP($T880,CPC_USDConversion_xlTbl[[Currency2]:[Units/1 USD]],2,FALSE)</f>
        <v/>
      </c>
      <c r="AG880" s="217">
        <f>IF(LOWER(T880)="ILS",12,1)*AD880/VLOOKUP($T880,CPC_USDConversion_xlTbl[[Currency2]:[Units/1 USD]],2,FALSE)</f>
        <v/>
      </c>
      <c r="AH880" s="126">
        <f>AF880/VLOOKUP($S880,'CP$'!$B$5:$D$74,2,FALSE)</f>
        <v/>
      </c>
      <c r="AI880" s="126">
        <f>AG880/VLOOKUP($S880,'CP$'!$B$5:$D$74,2,FALSE)</f>
        <v/>
      </c>
      <c r="AJ880" s="52" t="n"/>
      <c r="AK880" s="127" t="inlineStr">
        <is>
          <t>Sales Variable</t>
        </is>
      </c>
      <c r="AL880" s="218" t="n"/>
      <c r="AM880" s="129" t="n"/>
      <c r="AN880" s="121" t="n"/>
      <c r="AO880" s="130" t="n"/>
      <c r="AP880" s="131">
        <f>IFERROR(AO880/AM880,"")</f>
        <v/>
      </c>
      <c r="AQ880" s="219">
        <f>AO880*CC880</f>
        <v/>
      </c>
      <c r="AR880" s="219" t="n"/>
      <c r="AS880" s="220">
        <f>AQ880-AR880</f>
        <v/>
      </c>
      <c r="AT880" s="217">
        <f>AS880/VLOOKUP($T880,'USD Converstion'!$C$7:$D$174,2,FALSE)</f>
        <v/>
      </c>
      <c r="AU880" s="52" t="n"/>
      <c r="AV880" s="221" t="n"/>
      <c r="AW880" s="222" t="n"/>
      <c r="AX880" s="222" t="n"/>
      <c r="AY880" s="223" t="n"/>
      <c r="AZ880" s="52" t="n"/>
      <c r="BA880" s="137" t="n"/>
      <c r="BB880" s="138" t="inlineStr">
        <is>
          <t xml:space="preserve"> </t>
        </is>
      </c>
      <c r="BC880" s="52" t="n"/>
      <c r="BD880" s="219" t="n">
        <v>88000</v>
      </c>
      <c r="BE880" s="219" t="n">
        <v>22000</v>
      </c>
      <c r="BF880" s="219" t="n"/>
      <c r="BG880" s="120">
        <f>BF880+BE880+BD880</f>
        <v/>
      </c>
      <c r="BH880" s="217">
        <f>IF(LOWER(T880)="ILS",12,1)*BG880/VLOOKUP($T880,CPC_USDConversion_xlTbl[[Currency2]:[Units/1 USD]],2,FALSE)</f>
        <v/>
      </c>
      <c r="BI880" s="224">
        <f>BH880/VLOOKUP($S880,'CP$'!$B$5:$D$74,2,FALSE)</f>
        <v/>
      </c>
      <c r="BJ880" s="140" t="n">
        <v>80000</v>
      </c>
      <c r="BK880" s="140" t="n">
        <v>130000</v>
      </c>
      <c r="BL880" s="141">
        <f>IFERROR(U880/X880,"")</f>
        <v/>
      </c>
      <c r="BM880" s="141">
        <f>IFERROR(V880/X880,"")</f>
        <v/>
      </c>
      <c r="BN880" s="141">
        <f>IFERROR(W880/X880,"")</f>
        <v/>
      </c>
      <c r="BO880" s="141">
        <f>IFERROR(AA880/AD880,"")</f>
        <v/>
      </c>
      <c r="BP880" s="141">
        <f>IFERROR(AB880/AD880,"")</f>
        <v/>
      </c>
      <c r="BQ880" s="141">
        <f>IFERROR(AC880/AD880,"")</f>
        <v/>
      </c>
      <c r="BR880" s="119" t="n">
        <v>2</v>
      </c>
      <c r="BS880" s="119" t="n">
        <v>3</v>
      </c>
      <c r="BT880" s="119" t="n">
        <v>3</v>
      </c>
      <c r="BU880" s="119" t="n">
        <v>0</v>
      </c>
      <c r="BV880" s="119" t="n"/>
      <c r="BW880" s="119" t="n"/>
      <c r="BX880" s="119" t="n"/>
      <c r="BY880" s="119" t="n"/>
      <c r="BZ880" s="119" t="inlineStr">
        <is>
          <t>Employee</t>
        </is>
      </c>
      <c r="CA880" s="142" t="inlineStr">
        <is>
          <t>E41P</t>
        </is>
      </c>
      <c r="CB880" s="131" t="n">
        <v>1</v>
      </c>
      <c r="CC880" s="143">
        <f>IF(P880&gt;1,1,P880)*CB880</f>
        <v/>
      </c>
      <c r="CD880" s="143" t="n"/>
      <c r="CE880" s="222" t="n"/>
      <c r="CF880" s="86" t="n"/>
      <c r="CG880" s="219" t="n">
        <v>109956.0975609756</v>
      </c>
      <c r="CH880" s="217">
        <f>IF(LOWER(T880)="ILS",12,1)*CG880/VLOOKUP($T880,CPC_USDConversion_xlTbl[[Currency2]:[Units/1 USD]],2,FALSE)</f>
        <v/>
      </c>
      <c r="CI880" s="225">
        <f>AF880</f>
        <v/>
      </c>
      <c r="CJ880" s="225">
        <f>IFERROR(CI880-CH880,"")</f>
        <v/>
      </c>
      <c r="CK880" s="140">
        <f>ROUND(AN880*CC880,-2)</f>
        <v/>
      </c>
      <c r="CL880" s="217">
        <f>CK880/VLOOKUP($T880,'USD Converstion'!$C$7:$D$174,2,FALSE)</f>
        <v/>
      </c>
      <c r="CM880" s="145">
        <f>IF(AD880&gt;X880,1,0)</f>
        <v/>
      </c>
      <c r="CN880" s="225">
        <f>IF(CM880&gt;0,AG880,0)</f>
        <v/>
      </c>
      <c r="CO880" s="225">
        <f>IF(CM880=0,0,AF880)</f>
        <v/>
      </c>
      <c r="CP880" s="146" t="n">
        <v>0</v>
      </c>
      <c r="CQ880" s="147" t="n">
        <v>0</v>
      </c>
      <c r="CR880" s="225">
        <f>AM880/VLOOKUP(T880,'USD Converstion'!$C$7:$D$174,2,FALSE)</f>
        <v/>
      </c>
      <c r="CS880" s="226">
        <f>AT880</f>
        <v/>
      </c>
      <c r="CT880" s="222" t="n">
        <v>0</v>
      </c>
      <c r="CU880" s="227" t="n">
        <v>0</v>
      </c>
      <c r="CV880" s="145">
        <f>IF(AX880&gt;0,1,0)</f>
        <v/>
      </c>
      <c r="CW880" s="145">
        <f>IF(AY880&gt;0,1,0)</f>
        <v/>
      </c>
      <c r="CX880" s="52" t="n">
        <v>0</v>
      </c>
      <c r="DM880">
        <f>IF(LOWER(T880)="ILS",12,1)*Y880/VLOOKUP($T880,CPC_USDConversion_xlTbl[[Currency2]:[Units/1 USD]],2,FALSE)</f>
        <v/>
      </c>
    </row>
    <row r="881">
      <c r="B881" s="113" t="n">
        <v>107970</v>
      </c>
      <c r="C881" s="113" t="n">
        <v>92697</v>
      </c>
      <c r="D881" s="113" t="n">
        <v>63385</v>
      </c>
      <c r="E881" s="114" t="inlineStr">
        <is>
          <t>Spiros Papageorgiou</t>
        </is>
      </c>
      <c r="F881" s="152" t="inlineStr">
        <is>
          <t>Security Engineer</t>
        </is>
      </c>
      <c r="G881" s="113" t="inlineStr">
        <is>
          <t>Security Engineering, UK &amp; I</t>
        </is>
      </c>
      <c r="H881" s="113" t="inlineStr">
        <is>
          <t>Ian Porteous</t>
        </is>
      </c>
      <c r="I881" s="113" t="inlineStr">
        <is>
          <t>Peter Sandkuijl</t>
        </is>
      </c>
      <c r="J881" s="114" t="inlineStr">
        <is>
          <t>Bruno Darmon</t>
        </is>
      </c>
      <c r="K881" s="114" t="inlineStr">
        <is>
          <t>Bruno Darmon</t>
        </is>
      </c>
      <c r="L881" s="113" t="inlineStr">
        <is>
          <t>EMEA Sales</t>
        </is>
      </c>
      <c r="M881" s="115" t="n">
        <v>1</v>
      </c>
      <c r="N881" s="151">
        <f>LEFT(CA881,3)</f>
        <v/>
      </c>
      <c r="O881" s="216" t="n">
        <v>42618</v>
      </c>
      <c r="P881" s="118">
        <f>($D$5-O881)/365</f>
        <v/>
      </c>
      <c r="Q881" s="119">
        <f>Q881</f>
        <v/>
      </c>
      <c r="R881" s="52" t="n"/>
      <c r="S881" s="120" t="inlineStr">
        <is>
          <t>Great Britain</t>
        </is>
      </c>
      <c r="T881" s="120" t="inlineStr">
        <is>
          <t>GBP</t>
        </is>
      </c>
      <c r="U881" s="120" t="n">
        <v>85000</v>
      </c>
      <c r="V881" s="120" t="n">
        <v>14027.27272727273</v>
      </c>
      <c r="W881" s="120" t="n"/>
      <c r="X881" s="120">
        <f>W881+V881+U881</f>
        <v/>
      </c>
      <c r="Y881" s="121" t="n"/>
      <c r="Z881" s="121" t="n"/>
      <c r="AA881" s="122" t="n">
        <v>997</v>
      </c>
      <c r="AB881" s="122" t="n">
        <v>0.239219234547005</v>
      </c>
      <c r="AC881" s="122" t="n"/>
      <c r="AD881" s="123">
        <f>AC881+AB881+AA881</f>
        <v/>
      </c>
      <c r="AE881" s="124">
        <f>IFERROR(AD881/X881-1,"")</f>
        <v/>
      </c>
      <c r="AF881" s="217">
        <f>IF(LOWER(T881)="ILS",12,1)*X881/VLOOKUP($T881,CPC_USDConversion_xlTbl[[Currency2]:[Units/1 USD]],2,FALSE)</f>
        <v/>
      </c>
      <c r="AG881" s="217">
        <f>IF(LOWER(T881)="ILS",12,1)*AD881/VLOOKUP($T881,CPC_USDConversion_xlTbl[[Currency2]:[Units/1 USD]],2,FALSE)</f>
        <v/>
      </c>
      <c r="AH881" s="126">
        <f>AF881/VLOOKUP($S881,'CP$'!$B$5:$D$74,2,FALSE)</f>
        <v/>
      </c>
      <c r="AI881" s="126">
        <f>AG881/VLOOKUP($S881,'CP$'!$B$5:$D$74,2,FALSE)</f>
        <v/>
      </c>
      <c r="AJ881" s="52" t="n"/>
      <c r="AK881" s="127" t="inlineStr">
        <is>
          <t>Sales Variable</t>
        </is>
      </c>
      <c r="AL881" s="218" t="n"/>
      <c r="AM881" s="129" t="n"/>
      <c r="AN881" s="121" t="n"/>
      <c r="AO881" s="130" t="n"/>
      <c r="AP881" s="131">
        <f>IFERROR(AO881/AM881,"")</f>
        <v/>
      </c>
      <c r="AQ881" s="219">
        <f>AO881*CC881</f>
        <v/>
      </c>
      <c r="AR881" s="219" t="n"/>
      <c r="AS881" s="220">
        <f>AQ881-AR881</f>
        <v/>
      </c>
      <c r="AT881" s="217">
        <f>AS881/VLOOKUP($T881,'USD Converstion'!$C$7:$D$174,2,FALSE)</f>
        <v/>
      </c>
      <c r="AU881" s="52" t="n"/>
      <c r="AV881" s="221" t="n">
        <v>43957</v>
      </c>
      <c r="AW881" s="222" t="n">
        <v>7383.097087378641</v>
      </c>
      <c r="AX881" s="222" t="n"/>
      <c r="AY881" s="223" t="n"/>
      <c r="AZ881" s="52" t="n"/>
      <c r="BA881" s="137" t="n"/>
      <c r="BB881" s="138" t="inlineStr">
        <is>
          <t xml:space="preserve"> </t>
        </is>
      </c>
      <c r="BC881" s="52" t="n"/>
      <c r="BD881" s="219" t="n">
        <v>58400</v>
      </c>
      <c r="BE881" s="219" t="n">
        <v>14600</v>
      </c>
      <c r="BF881" s="219" t="n"/>
      <c r="BG881" s="120">
        <f>BF881+BE881+BD881</f>
        <v/>
      </c>
      <c r="BH881" s="217">
        <f>IF(LOWER(T881)="ILS",12,1)*BG881/VLOOKUP($T881,CPC_USDConversion_xlTbl[[Currency2]:[Units/1 USD]],2,FALSE)</f>
        <v/>
      </c>
      <c r="BI881" s="224">
        <f>BH881/VLOOKUP($S881,'CP$'!$B$5:$D$74,2,FALSE)</f>
        <v/>
      </c>
      <c r="BJ881" s="140" t="n">
        <v>60000</v>
      </c>
      <c r="BK881" s="140" t="n">
        <v>95000</v>
      </c>
      <c r="BL881" s="141">
        <f>IFERROR(U881/X881,"")</f>
        <v/>
      </c>
      <c r="BM881" s="141">
        <f>IFERROR(V881/X881,"")</f>
        <v/>
      </c>
      <c r="BN881" s="141">
        <f>IFERROR(W881/X881,"")</f>
        <v/>
      </c>
      <c r="BO881" s="141">
        <f>IFERROR(AA881/AD881,"")</f>
        <v/>
      </c>
      <c r="BP881" s="141">
        <f>IFERROR(AB881/AD881,"")</f>
        <v/>
      </c>
      <c r="BQ881" s="141">
        <f>IFERROR(AC881/AD881,"")</f>
        <v/>
      </c>
      <c r="BR881" s="119" t="n">
        <v>3</v>
      </c>
      <c r="BS881" s="119" t="n">
        <v>3</v>
      </c>
      <c r="BT881" s="119" t="n">
        <v>3</v>
      </c>
      <c r="BU881" s="119" t="n">
        <v>0</v>
      </c>
      <c r="BV881" s="119" t="n"/>
      <c r="BW881" s="119" t="n"/>
      <c r="BX881" s="119" t="n"/>
      <c r="BY881" s="119" t="n"/>
      <c r="BZ881" s="119" t="inlineStr">
        <is>
          <t>Employee</t>
        </is>
      </c>
      <c r="CA881" s="142" t="inlineStr">
        <is>
          <t>E51P</t>
        </is>
      </c>
      <c r="CB881" s="131" t="n">
        <v>1</v>
      </c>
      <c r="CC881" s="143">
        <f>IF(P881&gt;1,1,P881)*CB881</f>
        <v/>
      </c>
      <c r="CD881" s="143" t="n"/>
      <c r="CE881" s="222" t="n">
        <v>20232.68</v>
      </c>
      <c r="CF881" s="86" t="n"/>
      <c r="CG881" s="219" t="n">
        <v>73858.53658536586</v>
      </c>
      <c r="CH881" s="217">
        <f>IF(LOWER(T881)="ILS",12,1)*CG881/VLOOKUP($T881,CPC_USDConversion_xlTbl[[Currency2]:[Units/1 USD]],2,FALSE)</f>
        <v/>
      </c>
      <c r="CI881" s="225">
        <f>AF881</f>
        <v/>
      </c>
      <c r="CJ881" s="225">
        <f>IFERROR(CI881-CH881,"")</f>
        <v/>
      </c>
      <c r="CK881" s="140">
        <f>ROUND(AN881*CC881,-2)</f>
        <v/>
      </c>
      <c r="CL881" s="217">
        <f>CK881/VLOOKUP($T881,'USD Converstion'!$C$7:$D$174,2,FALSE)</f>
        <v/>
      </c>
      <c r="CM881" s="145">
        <f>IF(AD881&gt;X881,1,0)</f>
        <v/>
      </c>
      <c r="CN881" s="225">
        <f>IF(CM881&gt;0,AG881,0)</f>
        <v/>
      </c>
      <c r="CO881" s="225">
        <f>IF(CM881=0,0,AF881)</f>
        <v/>
      </c>
      <c r="CP881" s="146" t="n">
        <v>0</v>
      </c>
      <c r="CQ881" s="147" t="n">
        <v>0</v>
      </c>
      <c r="CR881" s="225">
        <f>AM881/VLOOKUP(T881,'USD Converstion'!$C$7:$D$174,2,FALSE)</f>
        <v/>
      </c>
      <c r="CS881" s="226">
        <f>AT881</f>
        <v/>
      </c>
      <c r="CT881" s="222" t="n">
        <v>0</v>
      </c>
      <c r="CU881" s="227" t="n">
        <v>0</v>
      </c>
      <c r="CV881" s="145">
        <f>IF(AX881&gt;0,1,0)</f>
        <v/>
      </c>
      <c r="CW881" s="145">
        <f>IF(AY881&gt;0,1,0)</f>
        <v/>
      </c>
      <c r="CX881" s="52" t="n">
        <v>0</v>
      </c>
      <c r="DM881">
        <f>IF(LOWER(T881)="ILS",12,1)*Y881/VLOOKUP($T881,CPC_USDConversion_xlTbl[[Currency2]:[Units/1 USD]],2,FALSE)</f>
        <v/>
      </c>
    </row>
    <row r="882">
      <c r="B882" s="113" t="n">
        <v>128539</v>
      </c>
      <c r="C882" s="113" t="n">
        <v>43623</v>
      </c>
      <c r="D882" s="113" t="n">
        <v>79697</v>
      </c>
      <c r="E882" s="114" t="inlineStr">
        <is>
          <t>Stefan Ehrhardt</t>
        </is>
      </c>
      <c r="F882" s="152" t="inlineStr">
        <is>
          <t>Security Engineer</t>
        </is>
      </c>
      <c r="G882" s="113" t="inlineStr">
        <is>
          <t>Security Engineering, CER</t>
        </is>
      </c>
      <c r="H882" s="113" t="inlineStr">
        <is>
          <t>Christine Schoenig</t>
        </is>
      </c>
      <c r="I882" s="113" t="inlineStr">
        <is>
          <t>Peter Sandkuijl</t>
        </is>
      </c>
      <c r="J882" s="114" t="inlineStr">
        <is>
          <t>Bruno Darmon</t>
        </is>
      </c>
      <c r="K882" s="114" t="inlineStr">
        <is>
          <t>Bruno Darmon</t>
        </is>
      </c>
      <c r="L882" s="113" t="inlineStr">
        <is>
          <t>EMEA Sales</t>
        </is>
      </c>
      <c r="M882" s="115" t="n">
        <v>1</v>
      </c>
      <c r="N882" s="151">
        <f>LEFT(CA882,3)</f>
        <v/>
      </c>
      <c r="O882" s="216" t="n">
        <v>43466</v>
      </c>
      <c r="P882" s="118">
        <f>($D$5-O882)/365</f>
        <v/>
      </c>
      <c r="Q882" s="119">
        <f>Q882</f>
        <v/>
      </c>
      <c r="R882" s="52" t="n"/>
      <c r="S882" s="120" t="inlineStr">
        <is>
          <t>Germany</t>
        </is>
      </c>
      <c r="T882" s="120" t="inlineStr">
        <is>
          <t>EUR</t>
        </is>
      </c>
      <c r="U882" s="120" t="n">
        <v>111500</v>
      </c>
      <c r="V882" s="120" t="n">
        <v>18481.81818181818</v>
      </c>
      <c r="W882" s="120" t="n"/>
      <c r="X882" s="120">
        <f>W882+V882+U882</f>
        <v/>
      </c>
      <c r="Y882" s="121" t="n"/>
      <c r="Z882" s="121" t="n"/>
      <c r="AA882" s="122" t="n"/>
      <c r="AB882" s="122" t="n"/>
      <c r="AC882" s="122" t="n"/>
      <c r="AD882" s="123">
        <f>AC882+AB882+AA882</f>
        <v/>
      </c>
      <c r="AE882" s="124">
        <f>IFERROR(AD882/X882-1,"")</f>
        <v/>
      </c>
      <c r="AF882" s="217">
        <f>IF(LOWER(T882)="ILS",12,1)*X882/VLOOKUP($T882,CPC_USDConversion_xlTbl[[Currency2]:[Units/1 USD]],2,FALSE)</f>
        <v/>
      </c>
      <c r="AG882" s="217">
        <f>IF(LOWER(T882)="ILS",12,1)*AD882/VLOOKUP($T882,CPC_USDConversion_xlTbl[[Currency2]:[Units/1 USD]],2,FALSE)</f>
        <v/>
      </c>
      <c r="AH882" s="126">
        <f>AF882/VLOOKUP($S882,'CP$'!$B$5:$D$74,2,FALSE)</f>
        <v/>
      </c>
      <c r="AI882" s="126">
        <f>AG882/VLOOKUP($S882,'CP$'!$B$5:$D$74,2,FALSE)</f>
        <v/>
      </c>
      <c r="AJ882" s="52" t="n"/>
      <c r="AK882" s="127" t="inlineStr">
        <is>
          <t>Sales Variable</t>
        </is>
      </c>
      <c r="AL882" s="218" t="n"/>
      <c r="AM882" s="129" t="n"/>
      <c r="AN882" s="121" t="n"/>
      <c r="AO882" s="130" t="n"/>
      <c r="AP882" s="131">
        <f>IFERROR(AO882/AM882,"")</f>
        <v/>
      </c>
      <c r="AQ882" s="219">
        <f>AO882*CC882</f>
        <v/>
      </c>
      <c r="AR882" s="219" t="n"/>
      <c r="AS882" s="220">
        <f>AQ882-AR882</f>
        <v/>
      </c>
      <c r="AT882" s="217">
        <f>AS882/VLOOKUP($T882,'USD Converstion'!$C$7:$D$174,2,FALSE)</f>
        <v/>
      </c>
      <c r="AU882" s="52" t="n"/>
      <c r="AV882" s="221" t="n"/>
      <c r="AW882" s="222" t="n"/>
      <c r="AX882" s="222" t="n"/>
      <c r="AY882" s="223" t="n"/>
      <c r="AZ882" s="52" t="n"/>
      <c r="BA882" s="137" t="n"/>
      <c r="BB882" s="138" t="inlineStr">
        <is>
          <t xml:space="preserve"> </t>
        </is>
      </c>
      <c r="BC882" s="52" t="n"/>
      <c r="BD882" s="219" t="n">
        <v>80000</v>
      </c>
      <c r="BE882" s="219" t="n">
        <v>20000</v>
      </c>
      <c r="BF882" s="219" t="n"/>
      <c r="BG882" s="120">
        <f>BF882+BE882+BD882</f>
        <v/>
      </c>
      <c r="BH882" s="217">
        <f>IF(LOWER(T882)="ILS",12,1)*BG882/VLOOKUP($T882,CPC_USDConversion_xlTbl[[Currency2]:[Units/1 USD]],2,FALSE)</f>
        <v/>
      </c>
      <c r="BI882" s="224">
        <f>BH882/VLOOKUP($S882,'CP$'!$B$5:$D$74,2,FALSE)</f>
        <v/>
      </c>
      <c r="BJ882" s="140" t="n">
        <v>70000</v>
      </c>
      <c r="BK882" s="140" t="n">
        <v>115000</v>
      </c>
      <c r="BL882" s="141">
        <f>IFERROR(U882/X882,"")</f>
        <v/>
      </c>
      <c r="BM882" s="141">
        <f>IFERROR(V882/X882,"")</f>
        <v/>
      </c>
      <c r="BN882" s="141">
        <f>IFERROR(W882/X882,"")</f>
        <v/>
      </c>
      <c r="BO882" s="141">
        <f>IFERROR(AA882/AD882,"")</f>
        <v/>
      </c>
      <c r="BP882" s="141">
        <f>IFERROR(AB882/AD882,"")</f>
        <v/>
      </c>
      <c r="BQ882" s="141">
        <f>IFERROR(AC882/AD882,"")</f>
        <v/>
      </c>
      <c r="BR882" s="119" t="n">
        <v>2</v>
      </c>
      <c r="BS882" s="119" t="n">
        <v>3</v>
      </c>
      <c r="BT882" s="119" t="n"/>
      <c r="BU882" s="119" t="n">
        <v>0</v>
      </c>
      <c r="BV882" s="119" t="n"/>
      <c r="BW882" s="119" t="n"/>
      <c r="BX882" s="119" t="n"/>
      <c r="BY882" s="119" t="n"/>
      <c r="BZ882" s="119" t="inlineStr">
        <is>
          <t>Employee</t>
        </is>
      </c>
      <c r="CA882" s="142" t="inlineStr">
        <is>
          <t>E51P</t>
        </is>
      </c>
      <c r="CB882" s="131" t="n">
        <v>1</v>
      </c>
      <c r="CC882" s="143">
        <f>IF(P882&gt;1,1,P882)*CB882</f>
        <v/>
      </c>
      <c r="CD882" s="143" t="n"/>
      <c r="CE882" s="222" t="n"/>
      <c r="CF882" s="86" t="n"/>
      <c r="CG882" s="219" t="n">
        <v>99321.95121951221</v>
      </c>
      <c r="CH882" s="217">
        <f>IF(LOWER(T882)="ILS",12,1)*CG882/VLOOKUP($T882,CPC_USDConversion_xlTbl[[Currency2]:[Units/1 USD]],2,FALSE)</f>
        <v/>
      </c>
      <c r="CI882" s="225">
        <f>AF882</f>
        <v/>
      </c>
      <c r="CJ882" s="225">
        <f>IFERROR(CI882-CH882,"")</f>
        <v/>
      </c>
      <c r="CK882" s="140">
        <f>ROUND(AN882*CC882,-2)</f>
        <v/>
      </c>
      <c r="CL882" s="217">
        <f>CK882/VLOOKUP($T882,'USD Converstion'!$C$7:$D$174,2,FALSE)</f>
        <v/>
      </c>
      <c r="CM882" s="145">
        <f>IF(AD882&gt;X882,1,0)</f>
        <v/>
      </c>
      <c r="CN882" s="225">
        <f>IF(CM882&gt;0,AG882,0)</f>
        <v/>
      </c>
      <c r="CO882" s="225">
        <f>IF(CM882=0,0,AF882)</f>
        <v/>
      </c>
      <c r="CP882" s="146" t="n">
        <v>0</v>
      </c>
      <c r="CQ882" s="147" t="n">
        <v>0</v>
      </c>
      <c r="CR882" s="225">
        <f>AM882/VLOOKUP(T882,'USD Converstion'!$C$7:$D$174,2,FALSE)</f>
        <v/>
      </c>
      <c r="CS882" s="226">
        <f>AT882</f>
        <v/>
      </c>
      <c r="CT882" s="222" t="n">
        <v>0</v>
      </c>
      <c r="CU882" s="227" t="n">
        <v>0</v>
      </c>
      <c r="CV882" s="145">
        <f>IF(AX882&gt;0,1,0)</f>
        <v/>
      </c>
      <c r="CW882" s="145">
        <f>IF(AY882&gt;0,1,0)</f>
        <v/>
      </c>
      <c r="CX882" s="52" t="n">
        <v>0</v>
      </c>
      <c r="DM882">
        <f>IF(LOWER(T882)="ILS",12,1)*Y882/VLOOKUP($T882,CPC_USDConversion_xlTbl[[Currency2]:[Units/1 USD]],2,FALSE)</f>
        <v/>
      </c>
    </row>
    <row r="883">
      <c r="B883" s="113" t="n">
        <v>109947</v>
      </c>
      <c r="C883" s="113" t="n">
        <v>43937</v>
      </c>
      <c r="D883" s="113" t="n">
        <v>109520</v>
      </c>
      <c r="E883" s="114" t="inlineStr">
        <is>
          <t>Stephane Badan</t>
        </is>
      </c>
      <c r="F883" s="152" t="inlineStr">
        <is>
          <t>Security Engineer</t>
        </is>
      </c>
      <c r="G883" s="113" t="inlineStr">
        <is>
          <t>Security Engineering, CER</t>
        </is>
      </c>
      <c r="H883" s="113" t="inlineStr">
        <is>
          <t>Christine Schoenig</t>
        </is>
      </c>
      <c r="I883" s="113" t="inlineStr">
        <is>
          <t>Peter Sandkuijl</t>
        </is>
      </c>
      <c r="J883" s="114" t="inlineStr">
        <is>
          <t>Bruno Darmon</t>
        </is>
      </c>
      <c r="K883" s="114" t="inlineStr">
        <is>
          <t>Bruno Darmon</t>
        </is>
      </c>
      <c r="L883" s="113" t="inlineStr">
        <is>
          <t>EMEA Sales</t>
        </is>
      </c>
      <c r="M883" s="115" t="n">
        <v>1</v>
      </c>
      <c r="N883" s="151">
        <f>LEFT(CA883,3)</f>
        <v/>
      </c>
      <c r="O883" s="216" t="n">
        <v>43405</v>
      </c>
      <c r="P883" s="118">
        <f>($D$5-O883)/365</f>
        <v/>
      </c>
      <c r="Q883" s="119">
        <f>Q883</f>
        <v/>
      </c>
      <c r="R883" s="52" t="n"/>
      <c r="S883" s="120" t="inlineStr">
        <is>
          <t>Switzerland</t>
        </is>
      </c>
      <c r="T883" s="120" t="inlineStr">
        <is>
          <t>CHF</t>
        </is>
      </c>
      <c r="U883" s="120" t="n">
        <v>193500</v>
      </c>
      <c r="V883" s="120" t="n">
        <v>33754.54545454545</v>
      </c>
      <c r="W883" s="120" t="n"/>
      <c r="X883" s="120">
        <f>W883+V883+U883</f>
        <v/>
      </c>
      <c r="Y883" s="121" t="n"/>
      <c r="Z883" s="121" t="n"/>
      <c r="AA883" s="122" t="n"/>
      <c r="AB883" s="122" t="n"/>
      <c r="AC883" s="122" t="n"/>
      <c r="AD883" s="123">
        <f>AC883+AB883+AA883</f>
        <v/>
      </c>
      <c r="AE883" s="124">
        <f>IFERROR(AD883/X883-1,"")</f>
        <v/>
      </c>
      <c r="AF883" s="217">
        <f>IF(LOWER(T883)="ILS",12,1)*X883/VLOOKUP($T883,CPC_USDConversion_xlTbl[[Currency2]:[Units/1 USD]],2,FALSE)</f>
        <v/>
      </c>
      <c r="AG883" s="217">
        <f>IF(LOWER(T883)="ILS",12,1)*AD883/VLOOKUP($T883,CPC_USDConversion_xlTbl[[Currency2]:[Units/1 USD]],2,FALSE)</f>
        <v/>
      </c>
      <c r="AH883" s="126">
        <f>AF883/VLOOKUP($S883,'CP$'!$B$5:$D$74,2,FALSE)</f>
        <v/>
      </c>
      <c r="AI883" s="126">
        <f>AG883/VLOOKUP($S883,'CP$'!$B$5:$D$74,2,FALSE)</f>
        <v/>
      </c>
      <c r="AJ883" s="52" t="n"/>
      <c r="AK883" s="127" t="inlineStr">
        <is>
          <t>Sales Variable</t>
        </is>
      </c>
      <c r="AL883" s="218" t="n"/>
      <c r="AM883" s="129" t="n"/>
      <c r="AN883" s="121" t="n"/>
      <c r="AO883" s="130" t="n"/>
      <c r="AP883" s="131">
        <f>IFERROR(AO883/AM883,"")</f>
        <v/>
      </c>
      <c r="AQ883" s="219">
        <f>AO883*CC883</f>
        <v/>
      </c>
      <c r="AR883" s="219" t="n"/>
      <c r="AS883" s="220">
        <f>AQ883-AR883</f>
        <v/>
      </c>
      <c r="AT883" s="217">
        <f>AS883/VLOOKUP($T883,'USD Converstion'!$C$7:$D$174,2,FALSE)</f>
        <v/>
      </c>
      <c r="AU883" s="52" t="n"/>
      <c r="AV883" s="221" t="n">
        <v>43615</v>
      </c>
      <c r="AW883" s="222" t="n">
        <v>19547.55339805825</v>
      </c>
      <c r="AX883" s="222" t="n"/>
      <c r="AY883" s="223" t="n"/>
      <c r="AZ883" s="52" t="n"/>
      <c r="BA883" s="137" t="n"/>
      <c r="BB883" s="138" t="inlineStr">
        <is>
          <t xml:space="preserve"> </t>
        </is>
      </c>
      <c r="BC883" s="52" t="n"/>
      <c r="BD883" s="219" t="n">
        <v>144000</v>
      </c>
      <c r="BE883" s="219" t="n">
        <v>36000</v>
      </c>
      <c r="BF883" s="219" t="n"/>
      <c r="BG883" s="120">
        <f>BF883+BE883+BD883</f>
        <v/>
      </c>
      <c r="BH883" s="217">
        <f>IF(LOWER(T883)="ILS",12,1)*BG883/VLOOKUP($T883,CPC_USDConversion_xlTbl[[Currency2]:[Units/1 USD]],2,FALSE)</f>
        <v/>
      </c>
      <c r="BI883" s="224">
        <f>BH883/VLOOKUP($S883,'CP$'!$B$5:$D$74,2,FALSE)</f>
        <v/>
      </c>
      <c r="BJ883" s="140" t="n">
        <v>150000</v>
      </c>
      <c r="BK883" s="140" t="n">
        <v>215000</v>
      </c>
      <c r="BL883" s="141">
        <f>IFERROR(U883/X883,"")</f>
        <v/>
      </c>
      <c r="BM883" s="141">
        <f>IFERROR(V883/X883,"")</f>
        <v/>
      </c>
      <c r="BN883" s="141">
        <f>IFERROR(W883/X883,"")</f>
        <v/>
      </c>
      <c r="BO883" s="141">
        <f>IFERROR(AA883/AD883,"")</f>
        <v/>
      </c>
      <c r="BP883" s="141">
        <f>IFERROR(AB883/AD883,"")</f>
        <v/>
      </c>
      <c r="BQ883" s="141">
        <f>IFERROR(AC883/AD883,"")</f>
        <v/>
      </c>
      <c r="BR883" s="119" t="n">
        <v>2</v>
      </c>
      <c r="BS883" s="119" t="n">
        <v>3</v>
      </c>
      <c r="BT883" s="119" t="n">
        <v>3</v>
      </c>
      <c r="BU883" s="119" t="n">
        <v>0</v>
      </c>
      <c r="BV883" s="119" t="n"/>
      <c r="BW883" s="119" t="n"/>
      <c r="BX883" s="119" t="n"/>
      <c r="BY883" s="119" t="n"/>
      <c r="BZ883" s="119" t="inlineStr">
        <is>
          <t>Employee</t>
        </is>
      </c>
      <c r="CA883" s="142" t="inlineStr">
        <is>
          <t>E41P</t>
        </is>
      </c>
      <c r="CB883" s="131" t="n">
        <v>1</v>
      </c>
      <c r="CC883" s="143">
        <f>IF(P883&gt;1,1,P883)*CB883</f>
        <v/>
      </c>
      <c r="CD883" s="143" t="n"/>
      <c r="CE883" s="222" t="n">
        <v>15803.04</v>
      </c>
      <c r="CF883" s="86" t="n"/>
      <c r="CG883" s="219" t="n">
        <v>179712.1951219512</v>
      </c>
      <c r="CH883" s="217">
        <f>IF(LOWER(T883)="ILS",12,1)*CG883/VLOOKUP($T883,CPC_USDConversion_xlTbl[[Currency2]:[Units/1 USD]],2,FALSE)</f>
        <v/>
      </c>
      <c r="CI883" s="225">
        <f>AF883</f>
        <v/>
      </c>
      <c r="CJ883" s="225">
        <f>IFERROR(CI883-CH883,"")</f>
        <v/>
      </c>
      <c r="CK883" s="140">
        <f>ROUND(AN883*CC883,-2)</f>
        <v/>
      </c>
      <c r="CL883" s="217">
        <f>CK883/VLOOKUP($T883,'USD Converstion'!$C$7:$D$174,2,FALSE)</f>
        <v/>
      </c>
      <c r="CM883" s="145">
        <f>IF(AD883&gt;X883,1,0)</f>
        <v/>
      </c>
      <c r="CN883" s="225">
        <f>IF(CM883&gt;0,AG883,0)</f>
        <v/>
      </c>
      <c r="CO883" s="225">
        <f>IF(CM883=0,0,AF883)</f>
        <v/>
      </c>
      <c r="CP883" s="146" t="n">
        <v>0</v>
      </c>
      <c r="CQ883" s="147" t="n">
        <v>0</v>
      </c>
      <c r="CR883" s="225">
        <f>AM883/VLOOKUP(T883,'USD Converstion'!$C$7:$D$174,2,FALSE)</f>
        <v/>
      </c>
      <c r="CS883" s="226">
        <f>AT883</f>
        <v/>
      </c>
      <c r="CT883" s="222" t="n">
        <v>0</v>
      </c>
      <c r="CU883" s="227" t="n">
        <v>0</v>
      </c>
      <c r="CV883" s="145">
        <f>IF(AX883&gt;0,1,0)</f>
        <v/>
      </c>
      <c r="CW883" s="145">
        <f>IF(AY883&gt;0,1,0)</f>
        <v/>
      </c>
      <c r="CX883" s="52" t="n">
        <v>0</v>
      </c>
      <c r="DM883">
        <f>IF(LOWER(T883)="ILS",12,1)*Y883/VLOOKUP($T883,CPC_USDConversion_xlTbl[[Currency2]:[Units/1 USD]],2,FALSE)</f>
        <v/>
      </c>
    </row>
    <row r="884">
      <c r="B884" s="113" t="n">
        <v>124322</v>
      </c>
      <c r="C884" s="113" t="n">
        <v>97951</v>
      </c>
      <c r="D884" s="113" t="n">
        <v>120491</v>
      </c>
      <c r="E884" s="114" t="inlineStr">
        <is>
          <t>Steve Van Reeth</t>
        </is>
      </c>
      <c r="F884" s="152" t="inlineStr">
        <is>
          <t>Security Engineer</t>
        </is>
      </c>
      <c r="G884" s="113" t="inlineStr">
        <is>
          <t>Security Engineering, Nordics</t>
        </is>
      </c>
      <c r="H884" s="113" t="inlineStr">
        <is>
          <t>Jan Johannsen</t>
        </is>
      </c>
      <c r="I884" s="113" t="inlineStr">
        <is>
          <t>Peter Sandkuijl</t>
        </is>
      </c>
      <c r="J884" s="114" t="inlineStr">
        <is>
          <t>Bruno Darmon</t>
        </is>
      </c>
      <c r="K884" s="114" t="inlineStr">
        <is>
          <t>Bruno Darmon</t>
        </is>
      </c>
      <c r="L884" s="113" t="inlineStr">
        <is>
          <t>EMEA Sales</t>
        </is>
      </c>
      <c r="M884" s="115" t="n">
        <v>1</v>
      </c>
      <c r="N884" s="151">
        <f>LEFT(CA884,3)</f>
        <v/>
      </c>
      <c r="O884" s="216" t="n">
        <v>43221</v>
      </c>
      <c r="P884" s="118">
        <f>($D$5-O884)/365</f>
        <v/>
      </c>
      <c r="Q884" s="119">
        <f>Q884</f>
        <v/>
      </c>
      <c r="R884" s="52" t="n"/>
      <c r="S884" s="120" t="inlineStr">
        <is>
          <t>Belgium</t>
        </is>
      </c>
      <c r="T884" s="120" t="inlineStr">
        <is>
          <t>EUR</t>
        </is>
      </c>
      <c r="U884" s="120" t="n">
        <v>114500</v>
      </c>
      <c r="V884" s="120" t="n">
        <v>19390.90909090909</v>
      </c>
      <c r="W884" s="120" t="n"/>
      <c r="X884" s="120">
        <f>W884+V884+U884</f>
        <v/>
      </c>
      <c r="Y884" s="121" t="n"/>
      <c r="Z884" s="121" t="n"/>
      <c r="AA884" s="122" t="n"/>
      <c r="AB884" s="122" t="n"/>
      <c r="AC884" s="122" t="n"/>
      <c r="AD884" s="123">
        <f>AC884+AB884+AA884</f>
        <v/>
      </c>
      <c r="AE884" s="124">
        <f>IFERROR(AD884/X884-1,"")</f>
        <v/>
      </c>
      <c r="AF884" s="217">
        <f>IF(LOWER(T884)="ILS",12,1)*X884/VLOOKUP($T884,CPC_USDConversion_xlTbl[[Currency2]:[Units/1 USD]],2,FALSE)</f>
        <v/>
      </c>
      <c r="AG884" s="217">
        <f>IF(LOWER(T884)="ILS",12,1)*AD884/VLOOKUP($T884,CPC_USDConversion_xlTbl[[Currency2]:[Units/1 USD]],2,FALSE)</f>
        <v/>
      </c>
      <c r="AH884" s="126">
        <f>AF884/VLOOKUP($S884,'CP$'!$B$5:$D$74,2,FALSE)</f>
        <v/>
      </c>
      <c r="AI884" s="126">
        <f>AG884/VLOOKUP($S884,'CP$'!$B$5:$D$74,2,FALSE)</f>
        <v/>
      </c>
      <c r="AJ884" s="52" t="n"/>
      <c r="AK884" s="127" t="inlineStr">
        <is>
          <t>Sales Variable</t>
        </is>
      </c>
      <c r="AL884" s="218" t="n"/>
      <c r="AM884" s="129" t="n"/>
      <c r="AN884" s="121" t="n"/>
      <c r="AO884" s="130" t="n"/>
      <c r="AP884" s="131">
        <f>IFERROR(AO884/AM884,"")</f>
        <v/>
      </c>
      <c r="AQ884" s="219">
        <f>AO884*CC884</f>
        <v/>
      </c>
      <c r="AR884" s="219" t="n"/>
      <c r="AS884" s="220">
        <f>AQ884-AR884</f>
        <v/>
      </c>
      <c r="AT884" s="217">
        <f>AS884/VLOOKUP($T884,'USD Converstion'!$C$7:$D$174,2,FALSE)</f>
        <v/>
      </c>
      <c r="AU884" s="52" t="n"/>
      <c r="AV884" s="221" t="n">
        <v>43957</v>
      </c>
      <c r="AW884" s="222" t="n">
        <v>14665.76699029126</v>
      </c>
      <c r="AX884" s="222" t="n"/>
      <c r="AY884" s="223" t="n"/>
      <c r="AZ884" s="52" t="n"/>
      <c r="BA884" s="137" t="inlineStr">
        <is>
          <t>January, 2021 - Organization change from JS:E51P to JS:E41P</t>
        </is>
      </c>
      <c r="BB884" s="138" t="inlineStr">
        <is>
          <t xml:space="preserve"> </t>
        </is>
      </c>
      <c r="BC884" s="52" t="n"/>
      <c r="BD884" s="219" t="n">
        <v>80880</v>
      </c>
      <c r="BE884" s="219" t="n">
        <v>20000</v>
      </c>
      <c r="BF884" s="219" t="n"/>
      <c r="BG884" s="120">
        <f>BF884+BE884+BD884</f>
        <v/>
      </c>
      <c r="BH884" s="217">
        <f>IF(LOWER(T884)="ILS",12,1)*BG884/VLOOKUP($T884,CPC_USDConversion_xlTbl[[Currency2]:[Units/1 USD]],2,FALSE)</f>
        <v/>
      </c>
      <c r="BI884" s="224">
        <f>BH884/VLOOKUP($S884,'CP$'!$B$5:$D$74,2,FALSE)</f>
        <v/>
      </c>
      <c r="BJ884" s="140" t="n">
        <v>95000</v>
      </c>
      <c r="BK884" s="140" t="n">
        <v>135000</v>
      </c>
      <c r="BL884" s="141">
        <f>IFERROR(U884/X884,"")</f>
        <v/>
      </c>
      <c r="BM884" s="141">
        <f>IFERROR(V884/X884,"")</f>
        <v/>
      </c>
      <c r="BN884" s="141">
        <f>IFERROR(W884/X884,"")</f>
        <v/>
      </c>
      <c r="BO884" s="141">
        <f>IFERROR(AA884/AD884,"")</f>
        <v/>
      </c>
      <c r="BP884" s="141">
        <f>IFERROR(AB884/AD884,"")</f>
        <v/>
      </c>
      <c r="BQ884" s="141">
        <f>IFERROR(AC884/AD884,"")</f>
        <v/>
      </c>
      <c r="BR884" s="119" t="n">
        <v>3</v>
      </c>
      <c r="BS884" s="119" t="n">
        <v>4</v>
      </c>
      <c r="BT884" s="119" t="n">
        <v>3</v>
      </c>
      <c r="BU884" s="119" t="n">
        <v>0</v>
      </c>
      <c r="BV884" s="119" t="n"/>
      <c r="BW884" s="119" t="n"/>
      <c r="BX884" s="119" t="n"/>
      <c r="BY884" s="119" t="n"/>
      <c r="BZ884" s="119" t="inlineStr">
        <is>
          <t>Employee</t>
        </is>
      </c>
      <c r="CA884" s="142" t="inlineStr">
        <is>
          <t>E41P</t>
        </is>
      </c>
      <c r="CB884" s="131" t="n">
        <v>1</v>
      </c>
      <c r="CC884" s="143">
        <f>IF(P884&gt;1,1,P884)*CB884</f>
        <v/>
      </c>
      <c r="CD884" s="143" t="n"/>
      <c r="CE884" s="222" t="n">
        <v>24782.04</v>
      </c>
      <c r="CF884" s="86" t="n"/>
      <c r="CG884" s="219" t="n">
        <v>102639.0243902439</v>
      </c>
      <c r="CH884" s="217">
        <f>IF(LOWER(T884)="ILS",12,1)*CG884/VLOOKUP($T884,CPC_USDConversion_xlTbl[[Currency2]:[Units/1 USD]],2,FALSE)</f>
        <v/>
      </c>
      <c r="CI884" s="225">
        <f>AF884</f>
        <v/>
      </c>
      <c r="CJ884" s="225">
        <f>IFERROR(CI884-CH884,"")</f>
        <v/>
      </c>
      <c r="CK884" s="140">
        <f>ROUND(AN884*CC884,-2)</f>
        <v/>
      </c>
      <c r="CL884" s="217">
        <f>CK884/VLOOKUP($T884,'USD Converstion'!$C$7:$D$174,2,FALSE)</f>
        <v/>
      </c>
      <c r="CM884" s="145">
        <f>IF(AD884&gt;X884,1,0)</f>
        <v/>
      </c>
      <c r="CN884" s="225">
        <f>IF(CM884&gt;0,AG884,0)</f>
        <v/>
      </c>
      <c r="CO884" s="225">
        <f>IF(CM884=0,0,AF884)</f>
        <v/>
      </c>
      <c r="CP884" s="146" t="n">
        <v>0</v>
      </c>
      <c r="CQ884" s="147" t="n">
        <v>0</v>
      </c>
      <c r="CR884" s="225">
        <f>AM884/VLOOKUP(T884,'USD Converstion'!$C$7:$D$174,2,FALSE)</f>
        <v/>
      </c>
      <c r="CS884" s="226">
        <f>AT884</f>
        <v/>
      </c>
      <c r="CT884" s="222" t="n">
        <v>0</v>
      </c>
      <c r="CU884" s="227" t="n">
        <v>0</v>
      </c>
      <c r="CV884" s="145">
        <f>IF(AX884&gt;0,1,0)</f>
        <v/>
      </c>
      <c r="CW884" s="145">
        <f>IF(AY884&gt;0,1,0)</f>
        <v/>
      </c>
      <c r="CX884" s="52" t="n">
        <v>0</v>
      </c>
      <c r="DM884">
        <f>IF(LOWER(T884)="ILS",12,1)*Y884/VLOOKUP($T884,CPC_USDConversion_xlTbl[[Currency2]:[Units/1 USD]],2,FALSE)</f>
        <v/>
      </c>
    </row>
    <row r="885">
      <c r="B885" s="113" t="n">
        <v>118841</v>
      </c>
      <c r="C885" s="113" t="n">
        <v>52417</v>
      </c>
      <c r="D885" s="113" t="n">
        <v>94856</v>
      </c>
      <c r="E885" s="114" t="inlineStr">
        <is>
          <t>Steven de Boer</t>
        </is>
      </c>
      <c r="F885" s="152" t="inlineStr">
        <is>
          <t>Security Engineer</t>
        </is>
      </c>
      <c r="G885" s="113" t="inlineStr">
        <is>
          <t>Security Engineering, Nordics</t>
        </is>
      </c>
      <c r="H885" s="113" t="inlineStr">
        <is>
          <t>Jan Johannsen</t>
        </is>
      </c>
      <c r="I885" s="113" t="inlineStr">
        <is>
          <t>Peter Sandkuijl</t>
        </is>
      </c>
      <c r="J885" s="114" t="inlineStr">
        <is>
          <t>Bruno Darmon</t>
        </is>
      </c>
      <c r="K885" s="114" t="inlineStr">
        <is>
          <t>Bruno Darmon</t>
        </is>
      </c>
      <c r="L885" s="113" t="inlineStr">
        <is>
          <t>EMEA Sales</t>
        </is>
      </c>
      <c r="M885" s="115" t="n">
        <v>1</v>
      </c>
      <c r="N885" s="151">
        <f>LEFT(CA885,3)</f>
        <v/>
      </c>
      <c r="O885" s="216" t="n">
        <v>43435</v>
      </c>
      <c r="P885" s="118">
        <f>($D$5-O885)/365</f>
        <v/>
      </c>
      <c r="Q885" s="119">
        <f>Q885</f>
        <v/>
      </c>
      <c r="R885" s="52" t="n"/>
      <c r="S885" s="120" t="inlineStr">
        <is>
          <t>Netherlands</t>
        </is>
      </c>
      <c r="T885" s="120" t="inlineStr">
        <is>
          <t>EUR</t>
        </is>
      </c>
      <c r="U885" s="120" t="n">
        <v>103250</v>
      </c>
      <c r="V885" s="120" t="n">
        <v>16390.90909090909</v>
      </c>
      <c r="W885" s="120" t="n"/>
      <c r="X885" s="120">
        <f>W885+V885+U885</f>
        <v/>
      </c>
      <c r="Y885" s="121" t="n"/>
      <c r="Z885" s="121" t="n"/>
      <c r="AA885" s="122" t="n"/>
      <c r="AB885" s="122" t="n"/>
      <c r="AC885" s="122" t="n"/>
      <c r="AD885" s="123">
        <f>AC885+AB885+AA885</f>
        <v/>
      </c>
      <c r="AE885" s="124">
        <f>IFERROR(AD885/X885-1,"")</f>
        <v/>
      </c>
      <c r="AF885" s="217">
        <f>IF(LOWER(T885)="ILS",12,1)*X885/VLOOKUP($T885,CPC_USDConversion_xlTbl[[Currency2]:[Units/1 USD]],2,FALSE)</f>
        <v/>
      </c>
      <c r="AG885" s="217">
        <f>IF(LOWER(T885)="ILS",12,1)*AD885/VLOOKUP($T885,CPC_USDConversion_xlTbl[[Currency2]:[Units/1 USD]],2,FALSE)</f>
        <v/>
      </c>
      <c r="AH885" s="126">
        <f>AF885/VLOOKUP($S885,'CP$'!$B$5:$D$74,2,FALSE)</f>
        <v/>
      </c>
      <c r="AI885" s="126">
        <f>AG885/VLOOKUP($S885,'CP$'!$B$5:$D$74,2,FALSE)</f>
        <v/>
      </c>
      <c r="AJ885" s="52" t="n"/>
      <c r="AK885" s="127" t="inlineStr">
        <is>
          <t>Sales Variable</t>
        </is>
      </c>
      <c r="AL885" s="218" t="n"/>
      <c r="AM885" s="129" t="n"/>
      <c r="AN885" s="121" t="n"/>
      <c r="AO885" s="130" t="n"/>
      <c r="AP885" s="131">
        <f>IFERROR(AO885/AM885,"")</f>
        <v/>
      </c>
      <c r="AQ885" s="219">
        <f>AO885*CC885</f>
        <v/>
      </c>
      <c r="AR885" s="219" t="n"/>
      <c r="AS885" s="220">
        <f>AQ885-AR885</f>
        <v/>
      </c>
      <c r="AT885" s="217">
        <f>AS885/VLOOKUP($T885,'USD Converstion'!$C$7:$D$174,2,FALSE)</f>
        <v/>
      </c>
      <c r="AU885" s="52" t="n"/>
      <c r="AV885" s="221" t="n">
        <v>43502</v>
      </c>
      <c r="AW885" s="222" t="n">
        <v>24395.71844660194</v>
      </c>
      <c r="AX885" s="222" t="n"/>
      <c r="AY885" s="223" t="n"/>
      <c r="AZ885" s="52" t="n"/>
      <c r="BA885" s="137" t="inlineStr">
        <is>
          <t>February, 2021 - Status change from Employment Status:MLA to Employment Status:Employee || February, 2021 - Status change from Employment Status:Employee to Employment Status:MLA || January, 2021 - Status change from Employment Status:MLA to Employment Status:Employee || January, 2021 - Status change from Employment Status:Employee to Employment Status:MLA</t>
        </is>
      </c>
      <c r="BB885" s="138" t="inlineStr">
        <is>
          <t xml:space="preserve"> </t>
        </is>
      </c>
      <c r="BC885" s="52" t="n"/>
      <c r="BD885" s="219" t="n">
        <v>75000</v>
      </c>
      <c r="BE885" s="219" t="n">
        <v>15000</v>
      </c>
      <c r="BF885" s="219" t="n"/>
      <c r="BG885" s="120">
        <f>BF885+BE885+BD885</f>
        <v/>
      </c>
      <c r="BH885" s="217">
        <f>IF(LOWER(T885)="ILS",12,1)*BG885/VLOOKUP($T885,CPC_USDConversion_xlTbl[[Currency2]:[Units/1 USD]],2,FALSE)</f>
        <v/>
      </c>
      <c r="BI885" s="224">
        <f>BH885/VLOOKUP($S885,'CP$'!$B$5:$D$74,2,FALSE)</f>
        <v/>
      </c>
      <c r="BJ885" s="140" t="n">
        <v>75000</v>
      </c>
      <c r="BK885" s="140" t="n">
        <v>100000</v>
      </c>
      <c r="BL885" s="141">
        <f>IFERROR(U885/X885,"")</f>
        <v/>
      </c>
      <c r="BM885" s="141">
        <f>IFERROR(V885/X885,"")</f>
        <v/>
      </c>
      <c r="BN885" s="141">
        <f>IFERROR(W885/X885,"")</f>
        <v/>
      </c>
      <c r="BO885" s="141">
        <f>IFERROR(AA885/AD885,"")</f>
        <v/>
      </c>
      <c r="BP885" s="141">
        <f>IFERROR(AB885/AD885,"")</f>
        <v/>
      </c>
      <c r="BQ885" s="141">
        <f>IFERROR(AC885/AD885,"")</f>
        <v/>
      </c>
      <c r="BR885" s="119" t="n">
        <v>3</v>
      </c>
      <c r="BS885" s="119" t="n">
        <v>3</v>
      </c>
      <c r="BT885" s="119" t="n">
        <v>3</v>
      </c>
      <c r="BU885" s="119" t="n">
        <v>0</v>
      </c>
      <c r="BV885" s="119" t="n"/>
      <c r="BW885" s="119" t="n"/>
      <c r="BX885" s="119" t="n"/>
      <c r="BY885" s="119" t="n"/>
      <c r="BZ885" s="119" t="inlineStr">
        <is>
          <t>Employee</t>
        </is>
      </c>
      <c r="CA885" s="142" t="inlineStr">
        <is>
          <t>E51P</t>
        </is>
      </c>
      <c r="CB885" s="131" t="n">
        <v>1</v>
      </c>
      <c r="CC885" s="143">
        <f>IF(P885&gt;1,1,P885)*CB885</f>
        <v/>
      </c>
      <c r="CD885" s="143" t="n"/>
      <c r="CE885" s="222" t="n">
        <v>19274.92</v>
      </c>
      <c r="CF885" s="86" t="n"/>
      <c r="CG885" s="219" t="n">
        <v>90639.02439024391</v>
      </c>
      <c r="CH885" s="217">
        <f>IF(LOWER(T885)="ILS",12,1)*CG885/VLOOKUP($T885,CPC_USDConversion_xlTbl[[Currency2]:[Units/1 USD]],2,FALSE)</f>
        <v/>
      </c>
      <c r="CI885" s="225">
        <f>AF885</f>
        <v/>
      </c>
      <c r="CJ885" s="225">
        <f>IFERROR(CI885-CH885,"")</f>
        <v/>
      </c>
      <c r="CK885" s="140">
        <f>ROUND(AN885*CC885,-2)</f>
        <v/>
      </c>
      <c r="CL885" s="217">
        <f>CK885/VLOOKUP($T885,'USD Converstion'!$C$7:$D$174,2,FALSE)</f>
        <v/>
      </c>
      <c r="CM885" s="145">
        <f>IF(AD885&gt;X885,1,0)</f>
        <v/>
      </c>
      <c r="CN885" s="225">
        <f>IF(CM885&gt;0,AG885,0)</f>
        <v/>
      </c>
      <c r="CO885" s="225">
        <f>IF(CM885=0,0,AF885)</f>
        <v/>
      </c>
      <c r="CP885" s="146" t="n">
        <v>0</v>
      </c>
      <c r="CQ885" s="147" t="n">
        <v>0</v>
      </c>
      <c r="CR885" s="225">
        <f>AM885/VLOOKUP(T885,'USD Converstion'!$C$7:$D$174,2,FALSE)</f>
        <v/>
      </c>
      <c r="CS885" s="226">
        <f>AT885</f>
        <v/>
      </c>
      <c r="CT885" s="222" t="n">
        <v>0</v>
      </c>
      <c r="CU885" s="227" t="n">
        <v>0</v>
      </c>
      <c r="CV885" s="145">
        <f>IF(AX885&gt;0,1,0)</f>
        <v/>
      </c>
      <c r="CW885" s="145">
        <f>IF(AY885&gt;0,1,0)</f>
        <v/>
      </c>
      <c r="CX885" s="52" t="n">
        <v>0</v>
      </c>
      <c r="DM885">
        <f>IF(LOWER(T885)="ILS",12,1)*Y885/VLOOKUP($T885,CPC_USDConversion_xlTbl[[Currency2]:[Units/1 USD]],2,FALSE)</f>
        <v/>
      </c>
    </row>
    <row r="886">
      <c r="B886" s="113" t="n">
        <v>105979</v>
      </c>
      <c r="C886" s="113" t="n">
        <v>54970</v>
      </c>
      <c r="D886" s="113" t="n"/>
      <c r="E886" s="114" t="inlineStr">
        <is>
          <t>Sunny Gill</t>
        </is>
      </c>
      <c r="F886" s="152" t="inlineStr">
        <is>
          <t>Security Engineer</t>
        </is>
      </c>
      <c r="G886" s="113" t="inlineStr">
        <is>
          <t>Security Engineering, UK &amp; I</t>
        </is>
      </c>
      <c r="H886" s="113" t="inlineStr">
        <is>
          <t>Ian Porteous</t>
        </is>
      </c>
      <c r="I886" s="113" t="inlineStr">
        <is>
          <t>Peter Sandkuijl</t>
        </is>
      </c>
      <c r="J886" s="114" t="inlineStr">
        <is>
          <t>Bruno Darmon</t>
        </is>
      </c>
      <c r="K886" s="114" t="inlineStr">
        <is>
          <t>Bruno Darmon</t>
        </is>
      </c>
      <c r="L886" s="113" t="inlineStr">
        <is>
          <t>EMEA Sales</t>
        </is>
      </c>
      <c r="M886" s="115" t="n">
        <v>1</v>
      </c>
      <c r="N886" s="151">
        <f>LEFT(CA886,3)</f>
        <v/>
      </c>
      <c r="O886" s="216" t="n">
        <v>41519</v>
      </c>
      <c r="P886" s="118">
        <f>($D$5-O886)/365</f>
        <v/>
      </c>
      <c r="Q886" s="119">
        <f>Q886</f>
        <v/>
      </c>
      <c r="R886" s="52" t="n"/>
      <c r="S886" s="120" t="inlineStr">
        <is>
          <t>Great Britain</t>
        </is>
      </c>
      <c r="T886" s="120" t="inlineStr">
        <is>
          <t>GBP</t>
        </is>
      </c>
      <c r="U886" s="120" t="n">
        <v>100587.5</v>
      </c>
      <c r="V886" s="120" t="n">
        <v>16845.45454545454</v>
      </c>
      <c r="W886" s="120" t="n"/>
      <c r="X886" s="120">
        <f>W886+V886+U886</f>
        <v/>
      </c>
      <c r="Y886" s="121" t="n"/>
      <c r="Z886" s="121" t="n"/>
      <c r="AA886" s="122" t="n">
        <v>998</v>
      </c>
      <c r="AB886" s="122" t="n">
        <v>0.6796578494266119</v>
      </c>
      <c r="AC886" s="122" t="n"/>
      <c r="AD886" s="123">
        <f>AC886+AB886+AA886</f>
        <v/>
      </c>
      <c r="AE886" s="124">
        <f>IFERROR(AD886/X886-1,"")</f>
        <v/>
      </c>
      <c r="AF886" s="217">
        <f>IF(LOWER(T886)="ILS",12,1)*X886/VLOOKUP($T886,CPC_USDConversion_xlTbl[[Currency2]:[Units/1 USD]],2,FALSE)</f>
        <v/>
      </c>
      <c r="AG886" s="217">
        <f>IF(LOWER(T886)="ILS",12,1)*AD886/VLOOKUP($T886,CPC_USDConversion_xlTbl[[Currency2]:[Units/1 USD]],2,FALSE)</f>
        <v/>
      </c>
      <c r="AH886" s="126">
        <f>AF886/VLOOKUP($S886,'CP$'!$B$5:$D$74,2,FALSE)</f>
        <v/>
      </c>
      <c r="AI886" s="126">
        <f>AG886/VLOOKUP($S886,'CP$'!$B$5:$D$74,2,FALSE)</f>
        <v/>
      </c>
      <c r="AJ886" s="52" t="n"/>
      <c r="AK886" s="127" t="inlineStr">
        <is>
          <t>Sales Variable</t>
        </is>
      </c>
      <c r="AL886" s="218" t="n"/>
      <c r="AM886" s="129" t="n"/>
      <c r="AN886" s="121" t="n"/>
      <c r="AO886" s="130" t="n"/>
      <c r="AP886" s="131">
        <f>IFERROR(AO886/AM886,"")</f>
        <v/>
      </c>
      <c r="AQ886" s="219">
        <f>AO886*CC886</f>
        <v/>
      </c>
      <c r="AR886" s="219" t="n"/>
      <c r="AS886" s="220">
        <f>AQ886-AR886</f>
        <v/>
      </c>
      <c r="AT886" s="217">
        <f>AS886/VLOOKUP($T886,'USD Converstion'!$C$7:$D$174,2,FALSE)</f>
        <v/>
      </c>
      <c r="AU886" s="52" t="n"/>
      <c r="AV886" s="221" t="n">
        <v>43957</v>
      </c>
      <c r="AW886" s="222" t="n">
        <v>19589.26213592233</v>
      </c>
      <c r="AX886" s="222" t="n"/>
      <c r="AY886" s="223" t="n"/>
      <c r="AZ886" s="52" t="n"/>
      <c r="BA886" s="137" t="n"/>
      <c r="BB886" s="138" t="inlineStr">
        <is>
          <t xml:space="preserve"> </t>
        </is>
      </c>
      <c r="BC886" s="52" t="n"/>
      <c r="BD886" s="219" t="n">
        <v>69400</v>
      </c>
      <c r="BE886" s="219" t="n">
        <v>17350</v>
      </c>
      <c r="BF886" s="219" t="n"/>
      <c r="BG886" s="120">
        <f>BF886+BE886+BD886</f>
        <v/>
      </c>
      <c r="BH886" s="217">
        <f>IF(LOWER(T886)="ILS",12,1)*BG886/VLOOKUP($T886,CPC_USDConversion_xlTbl[[Currency2]:[Units/1 USD]],2,FALSE)</f>
        <v/>
      </c>
      <c r="BI886" s="224">
        <f>BH886/VLOOKUP($S886,'CP$'!$B$5:$D$74,2,FALSE)</f>
        <v/>
      </c>
      <c r="BJ886" s="140" t="n">
        <v>80000</v>
      </c>
      <c r="BK886" s="140" t="n">
        <v>130000</v>
      </c>
      <c r="BL886" s="141">
        <f>IFERROR(U886/X886,"")</f>
        <v/>
      </c>
      <c r="BM886" s="141">
        <f>IFERROR(V886/X886,"")</f>
        <v/>
      </c>
      <c r="BN886" s="141">
        <f>IFERROR(W886/X886,"")</f>
        <v/>
      </c>
      <c r="BO886" s="141">
        <f>IFERROR(AA886/AD886,"")</f>
        <v/>
      </c>
      <c r="BP886" s="141">
        <f>IFERROR(AB886/AD886,"")</f>
        <v/>
      </c>
      <c r="BQ886" s="141">
        <f>IFERROR(AC886/AD886,"")</f>
        <v/>
      </c>
      <c r="BR886" s="119" t="n">
        <v>4</v>
      </c>
      <c r="BS886" s="119" t="n">
        <v>4</v>
      </c>
      <c r="BT886" s="119" t="n">
        <v>3</v>
      </c>
      <c r="BU886" s="119" t="n">
        <v>0</v>
      </c>
      <c r="BV886" s="119" t="n"/>
      <c r="BW886" s="119" t="n"/>
      <c r="BX886" s="119" t="n"/>
      <c r="BY886" s="119" t="n"/>
      <c r="BZ886" s="119" t="inlineStr">
        <is>
          <t>Employee</t>
        </is>
      </c>
      <c r="CA886" s="142" t="inlineStr">
        <is>
          <t>E41P</t>
        </is>
      </c>
      <c r="CB886" s="131" t="n">
        <v>1</v>
      </c>
      <c r="CC886" s="143">
        <f>IF(P886&gt;1,1,P886)*CB886</f>
        <v/>
      </c>
      <c r="CD886" s="143" t="n"/>
      <c r="CE886" s="222" t="n">
        <v>34479.36</v>
      </c>
      <c r="CF886" s="86" t="n"/>
      <c r="CG886" s="219" t="n">
        <v>89048.78048780489</v>
      </c>
      <c r="CH886" s="217">
        <f>IF(LOWER(T886)="ILS",12,1)*CG886/VLOOKUP($T886,CPC_USDConversion_xlTbl[[Currency2]:[Units/1 USD]],2,FALSE)</f>
        <v/>
      </c>
      <c r="CI886" s="225">
        <f>AF886</f>
        <v/>
      </c>
      <c r="CJ886" s="225">
        <f>IFERROR(CI886-CH886,"")</f>
        <v/>
      </c>
      <c r="CK886" s="140">
        <f>ROUND(AN886*CC886,-2)</f>
        <v/>
      </c>
      <c r="CL886" s="217">
        <f>CK886/VLOOKUP($T886,'USD Converstion'!$C$7:$D$174,2,FALSE)</f>
        <v/>
      </c>
      <c r="CM886" s="145">
        <f>IF(AD886&gt;X886,1,0)</f>
        <v/>
      </c>
      <c r="CN886" s="225">
        <f>IF(CM886&gt;0,AG886,0)</f>
        <v/>
      </c>
      <c r="CO886" s="225">
        <f>IF(CM886=0,0,AF886)</f>
        <v/>
      </c>
      <c r="CP886" s="146" t="n">
        <v>0</v>
      </c>
      <c r="CQ886" s="147" t="n">
        <v>0</v>
      </c>
      <c r="CR886" s="225">
        <f>AM886/VLOOKUP(T886,'USD Converstion'!$C$7:$D$174,2,FALSE)</f>
        <v/>
      </c>
      <c r="CS886" s="226">
        <f>AT886</f>
        <v/>
      </c>
      <c r="CT886" s="222" t="n">
        <v>0</v>
      </c>
      <c r="CU886" s="227" t="n">
        <v>0</v>
      </c>
      <c r="CV886" s="145">
        <f>IF(AX886&gt;0,1,0)</f>
        <v/>
      </c>
      <c r="CW886" s="145">
        <f>IF(AY886&gt;0,1,0)</f>
        <v/>
      </c>
      <c r="CX886" s="52" t="n">
        <v>0</v>
      </c>
      <c r="DM886">
        <f>IF(LOWER(T886)="ILS",12,1)*Y886/VLOOKUP($T886,CPC_USDConversion_xlTbl[[Currency2]:[Units/1 USD]],2,FALSE)</f>
        <v/>
      </c>
    </row>
    <row r="887">
      <c r="B887" s="113" t="n">
        <v>113852</v>
      </c>
      <c r="C887" s="113" t="n">
        <v>70919</v>
      </c>
      <c r="D887" s="113" t="n">
        <v>35882</v>
      </c>
      <c r="E887" s="114" t="inlineStr">
        <is>
          <t>Thomas Ernst</t>
        </is>
      </c>
      <c r="F887" s="152" t="inlineStr">
        <is>
          <t>Security Engineer</t>
        </is>
      </c>
      <c r="G887" s="113" t="inlineStr">
        <is>
          <t>Security Engineering, CER</t>
        </is>
      </c>
      <c r="H887" s="113" t="inlineStr">
        <is>
          <t>Christine Schoenig</t>
        </is>
      </c>
      <c r="I887" s="113" t="inlineStr">
        <is>
          <t>Peter Sandkuijl</t>
        </is>
      </c>
      <c r="J887" s="114" t="inlineStr">
        <is>
          <t>Bruno Darmon</t>
        </is>
      </c>
      <c r="K887" s="114" t="inlineStr">
        <is>
          <t>Bruno Darmon</t>
        </is>
      </c>
      <c r="L887" s="113" t="inlineStr">
        <is>
          <t>EMEA Sales</t>
        </is>
      </c>
      <c r="M887" s="115" t="n">
        <v>1</v>
      </c>
      <c r="N887" s="151">
        <f>LEFT(CA887,3)</f>
        <v/>
      </c>
      <c r="O887" s="216" t="n">
        <v>43983</v>
      </c>
      <c r="P887" s="118">
        <f>($D$5-O887)/365</f>
        <v/>
      </c>
      <c r="Q887" s="119">
        <f>Q887</f>
        <v/>
      </c>
      <c r="R887" s="52" t="n"/>
      <c r="S887" s="120" t="inlineStr">
        <is>
          <t>Germany</t>
        </is>
      </c>
      <c r="T887" s="120" t="inlineStr">
        <is>
          <t>EUR</t>
        </is>
      </c>
      <c r="U887" s="120" t="n">
        <v>109500</v>
      </c>
      <c r="V887" s="120" t="n">
        <v>18481.81818181818</v>
      </c>
      <c r="W887" s="120" t="n"/>
      <c r="X887" s="120">
        <f>W887+V887+U887</f>
        <v/>
      </c>
      <c r="Y887" s="121" t="n"/>
      <c r="Z887" s="121" t="n"/>
      <c r="AA887" s="122" t="n"/>
      <c r="AB887" s="122" t="n"/>
      <c r="AC887" s="122" t="n"/>
      <c r="AD887" s="123">
        <f>AC887+AB887+AA887</f>
        <v/>
      </c>
      <c r="AE887" s="124">
        <f>IFERROR(AD887/X887-1,"")</f>
        <v/>
      </c>
      <c r="AF887" s="217">
        <f>IF(LOWER(T887)="ILS",12,1)*X887/VLOOKUP($T887,CPC_USDConversion_xlTbl[[Currency2]:[Units/1 USD]],2,FALSE)</f>
        <v/>
      </c>
      <c r="AG887" s="217">
        <f>IF(LOWER(T887)="ILS",12,1)*AD887/VLOOKUP($T887,CPC_USDConversion_xlTbl[[Currency2]:[Units/1 USD]],2,FALSE)</f>
        <v/>
      </c>
      <c r="AH887" s="126">
        <f>AF887/VLOOKUP($S887,'CP$'!$B$5:$D$74,2,FALSE)</f>
        <v/>
      </c>
      <c r="AI887" s="126">
        <f>AG887/VLOOKUP($S887,'CP$'!$B$5:$D$74,2,FALSE)</f>
        <v/>
      </c>
      <c r="AJ887" s="52" t="n"/>
      <c r="AK887" s="127" t="inlineStr">
        <is>
          <t>Sales Variable</t>
        </is>
      </c>
      <c r="AL887" s="218" t="n"/>
      <c r="AM887" s="129" t="n"/>
      <c r="AN887" s="121" t="n"/>
      <c r="AO887" s="130" t="n"/>
      <c r="AP887" s="131">
        <f>IFERROR(AO887/AM887,"")</f>
        <v/>
      </c>
      <c r="AQ887" s="219">
        <f>AO887*CC887</f>
        <v/>
      </c>
      <c r="AR887" s="219" t="n"/>
      <c r="AS887" s="220">
        <f>AQ887-AR887</f>
        <v/>
      </c>
      <c r="AT887" s="217">
        <f>AS887/VLOOKUP($T887,'USD Converstion'!$C$7:$D$174,2,FALSE)</f>
        <v/>
      </c>
      <c r="AU887" s="52" t="n"/>
      <c r="AV887" s="221" t="n">
        <v>43984</v>
      </c>
      <c r="AW887" s="222" t="n">
        <v>19617.22330097088</v>
      </c>
      <c r="AX887" s="222" t="n"/>
      <c r="AY887" s="223" t="n"/>
      <c r="AZ887" s="52" t="n"/>
      <c r="BA887" s="137" t="n"/>
      <c r="BB887" s="138" t="inlineStr">
        <is>
          <t xml:space="preserve"> </t>
        </is>
      </c>
      <c r="BC887" s="52" t="n"/>
      <c r="BD887" s="219" t="n"/>
      <c r="BE887" s="219" t="n"/>
      <c r="BF887" s="219" t="n"/>
      <c r="BG887" s="120">
        <f>BF887+BE887+BD887</f>
        <v/>
      </c>
      <c r="BH887" s="217">
        <f>IF(LOWER(T887)="ILS",12,1)*BG887/VLOOKUP($T887,CPC_USDConversion_xlTbl[[Currency2]:[Units/1 USD]],2,FALSE)</f>
        <v/>
      </c>
      <c r="BI887" s="224">
        <f>BH887/VLOOKUP($S887,'CP$'!$B$5:$D$74,2,FALSE)</f>
        <v/>
      </c>
      <c r="BJ887" s="140" t="n">
        <v>90000</v>
      </c>
      <c r="BK887" s="140" t="n">
        <v>135000</v>
      </c>
      <c r="BL887" s="141">
        <f>IFERROR(U887/X887,"")</f>
        <v/>
      </c>
      <c r="BM887" s="141">
        <f>IFERROR(V887/X887,"")</f>
        <v/>
      </c>
      <c r="BN887" s="141">
        <f>IFERROR(W887/X887,"")</f>
        <v/>
      </c>
      <c r="BO887" s="141">
        <f>IFERROR(AA887/AD887,"")</f>
        <v/>
      </c>
      <c r="BP887" s="141">
        <f>IFERROR(AB887/AD887,"")</f>
        <v/>
      </c>
      <c r="BQ887" s="141">
        <f>IFERROR(AC887/AD887,"")</f>
        <v/>
      </c>
      <c r="BR887" s="119" t="n"/>
      <c r="BS887" s="119" t="n"/>
      <c r="BT887" s="119" t="n"/>
      <c r="BU887" s="119" t="n">
        <v>0</v>
      </c>
      <c r="BV887" s="119" t="n"/>
      <c r="BW887" s="119" t="n"/>
      <c r="BX887" s="119" t="n"/>
      <c r="BY887" s="119" t="n"/>
      <c r="BZ887" s="119" t="inlineStr">
        <is>
          <t>Employee</t>
        </is>
      </c>
      <c r="CA887" s="142" t="inlineStr">
        <is>
          <t>E41P</t>
        </is>
      </c>
      <c r="CB887" s="131" t="n">
        <v>1</v>
      </c>
      <c r="CC887" s="143">
        <f>IF(P887&gt;1,1,P887)*CB887</f>
        <v/>
      </c>
      <c r="CD887" s="143" t="n"/>
      <c r="CE887" s="222" t="n">
        <v>22148.2</v>
      </c>
      <c r="CF887" s="86" t="n"/>
      <c r="CG887" s="219" t="n">
        <v>97760.9756097561</v>
      </c>
      <c r="CH887" s="217">
        <f>IF(LOWER(T887)="ILS",12,1)*CG887/VLOOKUP($T887,CPC_USDConversion_xlTbl[[Currency2]:[Units/1 USD]],2,FALSE)</f>
        <v/>
      </c>
      <c r="CI887" s="225">
        <f>AF887</f>
        <v/>
      </c>
      <c r="CJ887" s="225">
        <f>IFERROR(CI887-CH887,"")</f>
        <v/>
      </c>
      <c r="CK887" s="140">
        <f>ROUND(AN887*CC887,-2)</f>
        <v/>
      </c>
      <c r="CL887" s="217">
        <f>CK887/VLOOKUP($T887,'USD Converstion'!$C$7:$D$174,2,FALSE)</f>
        <v/>
      </c>
      <c r="CM887" s="145">
        <f>IF(AD887&gt;X887,1,0)</f>
        <v/>
      </c>
      <c r="CN887" s="225">
        <f>IF(CM887&gt;0,AG887,0)</f>
        <v/>
      </c>
      <c r="CO887" s="225">
        <f>IF(CM887=0,0,AF887)</f>
        <v/>
      </c>
      <c r="CP887" s="146" t="n">
        <v>0</v>
      </c>
      <c r="CQ887" s="147" t="n">
        <v>0</v>
      </c>
      <c r="CR887" s="225">
        <f>AM887/VLOOKUP(T887,'USD Converstion'!$C$7:$D$174,2,FALSE)</f>
        <v/>
      </c>
      <c r="CS887" s="226">
        <f>AT887</f>
        <v/>
      </c>
      <c r="CT887" s="222" t="n">
        <v>0</v>
      </c>
      <c r="CU887" s="227" t="n">
        <v>0</v>
      </c>
      <c r="CV887" s="145">
        <f>IF(AX887&gt;0,1,0)</f>
        <v/>
      </c>
      <c r="CW887" s="145">
        <f>IF(AY887&gt;0,1,0)</f>
        <v/>
      </c>
      <c r="CX887" s="52" t="n">
        <v>0</v>
      </c>
      <c r="DM887">
        <f>IF(LOWER(T887)="ILS",12,1)*Y887/VLOOKUP($T887,CPC_USDConversion_xlTbl[[Currency2]:[Units/1 USD]],2,FALSE)</f>
        <v/>
      </c>
    </row>
    <row r="888">
      <c r="B888" s="113" t="n">
        <v>122928</v>
      </c>
      <c r="C888" s="113" t="n">
        <v>64284</v>
      </c>
      <c r="D888" s="113" t="n">
        <v>70099</v>
      </c>
      <c r="E888" s="114" t="inlineStr">
        <is>
          <t>Tobias Glasow</t>
        </is>
      </c>
      <c r="F888" s="152" t="inlineStr">
        <is>
          <t>Beyond the Perimeter Security Experts Team Leader</t>
        </is>
      </c>
      <c r="G888" s="113" t="inlineStr">
        <is>
          <t>Beyond the Perimeter Security Experts EMEA</t>
        </is>
      </c>
      <c r="H888" s="113" t="inlineStr">
        <is>
          <t>Christian Sandberg</t>
        </is>
      </c>
      <c r="I888" s="113" t="inlineStr">
        <is>
          <t>Peter Sandkuijl</t>
        </is>
      </c>
      <c r="J888" s="114" t="inlineStr">
        <is>
          <t>Bruno Darmon</t>
        </is>
      </c>
      <c r="K888" s="114" t="inlineStr">
        <is>
          <t>Bruno Darmon</t>
        </is>
      </c>
      <c r="L888" s="113" t="inlineStr">
        <is>
          <t>EMEA Sales</t>
        </is>
      </c>
      <c r="M888" s="115" t="n">
        <v>1</v>
      </c>
      <c r="N888" s="151">
        <f>LEFT(CA888,3)</f>
        <v/>
      </c>
      <c r="O888" s="216" t="n">
        <v>41913</v>
      </c>
      <c r="P888" s="118">
        <f>($D$5-O888)/365</f>
        <v/>
      </c>
      <c r="Q888" s="119">
        <f>Q888</f>
        <v/>
      </c>
      <c r="R888" s="52" t="n"/>
      <c r="S888" s="120" t="inlineStr">
        <is>
          <t>Switzerland</t>
        </is>
      </c>
      <c r="T888" s="120" t="inlineStr">
        <is>
          <t>CHF</t>
        </is>
      </c>
      <c r="U888" s="120" t="n">
        <v>219500</v>
      </c>
      <c r="V888" s="120" t="n">
        <v>38481.81818181818</v>
      </c>
      <c r="W888" s="120" t="n"/>
      <c r="X888" s="120">
        <f>W888+V888+U888</f>
        <v/>
      </c>
      <c r="Y888" s="121" t="n"/>
      <c r="Z888" s="121" t="n"/>
      <c r="AA888" s="122" t="n"/>
      <c r="AB888" s="122" t="n"/>
      <c r="AC888" s="122" t="n"/>
      <c r="AD888" s="123">
        <f>AC888+AB888+AA888</f>
        <v/>
      </c>
      <c r="AE888" s="124">
        <f>IFERROR(AD888/X888-1,"")</f>
        <v/>
      </c>
      <c r="AF888" s="217">
        <f>IF(LOWER(T888)="ILS",12,1)*X888/VLOOKUP($T888,CPC_USDConversion_xlTbl[[Currency2]:[Units/1 USD]],2,FALSE)</f>
        <v/>
      </c>
      <c r="AG888" s="217">
        <f>IF(LOWER(T888)="ILS",12,1)*AD888/VLOOKUP($T888,CPC_USDConversion_xlTbl[[Currency2]:[Units/1 USD]],2,FALSE)</f>
        <v/>
      </c>
      <c r="AH888" s="126">
        <f>AF888/VLOOKUP($S888,'CP$'!$B$5:$D$74,2,FALSE)</f>
        <v/>
      </c>
      <c r="AI888" s="126">
        <f>AG888/VLOOKUP($S888,'CP$'!$B$5:$D$74,2,FALSE)</f>
        <v/>
      </c>
      <c r="AJ888" s="52" t="n"/>
      <c r="AK888" s="127" t="inlineStr">
        <is>
          <t>Sales Variable</t>
        </is>
      </c>
      <c r="AL888" s="218" t="n"/>
      <c r="AM888" s="129" t="n"/>
      <c r="AN888" s="121" t="n"/>
      <c r="AO888" s="130" t="n"/>
      <c r="AP888" s="131">
        <f>IFERROR(AO888/AM888,"")</f>
        <v/>
      </c>
      <c r="AQ888" s="219">
        <f>AO888*CC888</f>
        <v/>
      </c>
      <c r="AR888" s="219" t="n"/>
      <c r="AS888" s="220">
        <f>AQ888-AR888</f>
        <v/>
      </c>
      <c r="AT888" s="217">
        <f>AS888/VLOOKUP($T888,'USD Converstion'!$C$7:$D$174,2,FALSE)</f>
        <v/>
      </c>
      <c r="AU888" s="52" t="n"/>
      <c r="AV888" s="221" t="n">
        <v>43957</v>
      </c>
      <c r="AW888" s="222" t="n">
        <v>19589.26213592233</v>
      </c>
      <c r="AX888" s="222" t="n"/>
      <c r="AY888" s="223" t="n"/>
      <c r="AZ888" s="52" t="n"/>
      <c r="BA888" s="137" t="n"/>
      <c r="BB888" s="138" t="inlineStr">
        <is>
          <t xml:space="preserve"> </t>
        </is>
      </c>
      <c r="BC888" s="52" t="n"/>
      <c r="BD888" s="219" t="n">
        <v>152500</v>
      </c>
      <c r="BE888" s="219" t="n">
        <v>38200</v>
      </c>
      <c r="BF888" s="219" t="n"/>
      <c r="BG888" s="120">
        <f>BF888+BE888+BD888</f>
        <v/>
      </c>
      <c r="BH888" s="217">
        <f>IF(LOWER(T888)="ILS",12,1)*BG888/VLOOKUP($T888,CPC_USDConversion_xlTbl[[Currency2]:[Units/1 USD]],2,FALSE)</f>
        <v/>
      </c>
      <c r="BI888" s="224">
        <f>BH888/VLOOKUP($S888,'CP$'!$B$5:$D$74,2,FALSE)</f>
        <v/>
      </c>
      <c r="BJ888" s="140" t="n">
        <v>150000</v>
      </c>
      <c r="BK888" s="140" t="n">
        <v>215000</v>
      </c>
      <c r="BL888" s="141">
        <f>IFERROR(U888/X888,"")</f>
        <v/>
      </c>
      <c r="BM888" s="141">
        <f>IFERROR(V888/X888,"")</f>
        <v/>
      </c>
      <c r="BN888" s="141">
        <f>IFERROR(W888/X888,"")</f>
        <v/>
      </c>
      <c r="BO888" s="141">
        <f>IFERROR(AA888/AD888,"")</f>
        <v/>
      </c>
      <c r="BP888" s="141">
        <f>IFERROR(AB888/AD888,"")</f>
        <v/>
      </c>
      <c r="BQ888" s="141">
        <f>IFERROR(AC888/AD888,"")</f>
        <v/>
      </c>
      <c r="BR888" s="119" t="n">
        <v>4</v>
      </c>
      <c r="BS888" s="119" t="n">
        <v>4</v>
      </c>
      <c r="BT888" s="119" t="n">
        <v>3</v>
      </c>
      <c r="BU888" s="119" t="n">
        <v>0</v>
      </c>
      <c r="BV888" s="119" t="n"/>
      <c r="BW888" s="119" t="n"/>
      <c r="BX888" s="119" t="n"/>
      <c r="BY888" s="119" t="n"/>
      <c r="BZ888" s="119" t="inlineStr">
        <is>
          <t>Employee</t>
        </is>
      </c>
      <c r="CA888" s="142" t="inlineStr">
        <is>
          <t>E41M</t>
        </is>
      </c>
      <c r="CB888" s="131" t="n">
        <v>1</v>
      </c>
      <c r="CC888" s="143">
        <f>IF(P888&gt;1,1,P888)*CB888</f>
        <v/>
      </c>
      <c r="CD888" s="143" t="n"/>
      <c r="CE888" s="222" t="n">
        <v>46451.36</v>
      </c>
      <c r="CF888" s="86" t="n"/>
      <c r="CG888" s="219" t="n">
        <v>205078.0487804878</v>
      </c>
      <c r="CH888" s="217">
        <f>IF(LOWER(T888)="ILS",12,1)*CG888/VLOOKUP($T888,CPC_USDConversion_xlTbl[[Currency2]:[Units/1 USD]],2,FALSE)</f>
        <v/>
      </c>
      <c r="CI888" s="225">
        <f>AF888</f>
        <v/>
      </c>
      <c r="CJ888" s="225">
        <f>IFERROR(CI888-CH888,"")</f>
        <v/>
      </c>
      <c r="CK888" s="140">
        <f>ROUND(AN888*CC888,-2)</f>
        <v/>
      </c>
      <c r="CL888" s="217">
        <f>CK888/VLOOKUP($T888,'USD Converstion'!$C$7:$D$174,2,FALSE)</f>
        <v/>
      </c>
      <c r="CM888" s="145">
        <f>IF(AD888&gt;X888,1,0)</f>
        <v/>
      </c>
      <c r="CN888" s="225">
        <f>IF(CM888&gt;0,AG888,0)</f>
        <v/>
      </c>
      <c r="CO888" s="225">
        <f>IF(CM888=0,0,AF888)</f>
        <v/>
      </c>
      <c r="CP888" s="146" t="n">
        <v>0</v>
      </c>
      <c r="CQ888" s="147" t="n">
        <v>0</v>
      </c>
      <c r="CR888" s="225">
        <f>AM888/VLOOKUP(T888,'USD Converstion'!$C$7:$D$174,2,FALSE)</f>
        <v/>
      </c>
      <c r="CS888" s="226">
        <f>AT888</f>
        <v/>
      </c>
      <c r="CT888" s="222" t="n">
        <v>0</v>
      </c>
      <c r="CU888" s="227" t="n">
        <v>0</v>
      </c>
      <c r="CV888" s="145">
        <f>IF(AX888&gt;0,1,0)</f>
        <v/>
      </c>
      <c r="CW888" s="145">
        <f>IF(AY888&gt;0,1,0)</f>
        <v/>
      </c>
      <c r="CX888" s="52" t="n">
        <v>0</v>
      </c>
      <c r="DM888">
        <f>IF(LOWER(T888)="ILS",12,1)*Y888/VLOOKUP($T888,CPC_USDConversion_xlTbl[[Currency2]:[Units/1 USD]],2,FALSE)</f>
        <v/>
      </c>
    </row>
    <row r="889">
      <c r="B889" s="113" t="n">
        <v>136838</v>
      </c>
      <c r="C889" s="113" t="n">
        <v>56971</v>
      </c>
      <c r="D889" s="113" t="n">
        <v>88816</v>
      </c>
      <c r="E889" s="114" t="inlineStr">
        <is>
          <t>Yolanda Belinchon Monjas</t>
        </is>
      </c>
      <c r="F889" s="152" t="inlineStr">
        <is>
          <t>Security Engineer</t>
        </is>
      </c>
      <c r="G889" s="113" t="inlineStr">
        <is>
          <t>Security Engineering, SER</t>
        </is>
      </c>
      <c r="H889" s="113" t="inlineStr">
        <is>
          <t>David Gubiani</t>
        </is>
      </c>
      <c r="I889" s="113" t="inlineStr">
        <is>
          <t>Peter Sandkuijl</t>
        </is>
      </c>
      <c r="J889" s="114" t="inlineStr">
        <is>
          <t>Bruno Darmon</t>
        </is>
      </c>
      <c r="K889" s="114" t="inlineStr">
        <is>
          <t>Bruno Darmon</t>
        </is>
      </c>
      <c r="L889" s="113" t="inlineStr">
        <is>
          <t>EMEA Sales</t>
        </is>
      </c>
      <c r="M889" s="115" t="n">
        <v>1</v>
      </c>
      <c r="N889" s="151">
        <f>LEFT(CA889,3)</f>
        <v/>
      </c>
      <c r="O889" s="216" t="n">
        <v>42671</v>
      </c>
      <c r="P889" s="118">
        <f>($D$5-O889)/365</f>
        <v/>
      </c>
      <c r="Q889" s="119">
        <f>Q889</f>
        <v/>
      </c>
      <c r="R889" s="52" t="n"/>
      <c r="S889" s="120" t="inlineStr">
        <is>
          <t>Spain</t>
        </is>
      </c>
      <c r="T889" s="120" t="inlineStr">
        <is>
          <t>EUR</t>
        </is>
      </c>
      <c r="U889" s="120" t="n">
        <v>67875</v>
      </c>
      <c r="V889" s="120" t="n">
        <v>10845.45454545454</v>
      </c>
      <c r="W889" s="120" t="n"/>
      <c r="X889" s="120">
        <f>W889+V889+U889</f>
        <v/>
      </c>
      <c r="Y889" s="121" t="n"/>
      <c r="Z889" s="121" t="n"/>
      <c r="AA889" s="122" t="n"/>
      <c r="AB889" s="122" t="n"/>
      <c r="AC889" s="122" t="n"/>
      <c r="AD889" s="123">
        <f>AC889+AB889+AA889</f>
        <v/>
      </c>
      <c r="AE889" s="124">
        <f>IFERROR(AD889/X889-1,"")</f>
        <v/>
      </c>
      <c r="AF889" s="217">
        <f>IF(LOWER(T889)="ILS",12,1)*X889/VLOOKUP($T889,CPC_USDConversion_xlTbl[[Currency2]:[Units/1 USD]],2,FALSE)</f>
        <v/>
      </c>
      <c r="AG889" s="217">
        <f>IF(LOWER(T889)="ILS",12,1)*AD889/VLOOKUP($T889,CPC_USDConversion_xlTbl[[Currency2]:[Units/1 USD]],2,FALSE)</f>
        <v/>
      </c>
      <c r="AH889" s="126">
        <f>AF889/VLOOKUP($S889,'CP$'!$B$5:$D$74,2,FALSE)</f>
        <v/>
      </c>
      <c r="AI889" s="126">
        <f>AG889/VLOOKUP($S889,'CP$'!$B$5:$D$74,2,FALSE)</f>
        <v/>
      </c>
      <c r="AJ889" s="52" t="n"/>
      <c r="AK889" s="127" t="inlineStr">
        <is>
          <t>Sales Variable</t>
        </is>
      </c>
      <c r="AL889" s="218" t="n"/>
      <c r="AM889" s="129" t="n"/>
      <c r="AN889" s="121" t="n"/>
      <c r="AO889" s="130" t="n"/>
      <c r="AP889" s="131">
        <f>IFERROR(AO889/AM889,"")</f>
        <v/>
      </c>
      <c r="AQ889" s="219">
        <f>AO889*CC889</f>
        <v/>
      </c>
      <c r="AR889" s="219" t="n"/>
      <c r="AS889" s="220">
        <f>AQ889-AR889</f>
        <v/>
      </c>
      <c r="AT889" s="217">
        <f>AS889/VLOOKUP($T889,'USD Converstion'!$C$7:$D$174,2,FALSE)</f>
        <v/>
      </c>
      <c r="AU889" s="52" t="n"/>
      <c r="AV889" s="221" t="n">
        <v>43957</v>
      </c>
      <c r="AW889" s="222" t="n">
        <v>14665.76699029126</v>
      </c>
      <c r="AX889" s="222" t="n"/>
      <c r="AY889" s="223" t="n"/>
      <c r="AZ889" s="52" t="n"/>
      <c r="BA889" s="137" t="n"/>
      <c r="BB889" s="138" t="inlineStr">
        <is>
          <t xml:space="preserve"> </t>
        </is>
      </c>
      <c r="BC889" s="52" t="n"/>
      <c r="BD889" s="219" t="n">
        <v>44000</v>
      </c>
      <c r="BE889" s="219" t="n">
        <v>11000</v>
      </c>
      <c r="BF889" s="219" t="n"/>
      <c r="BG889" s="120">
        <f>BF889+BE889+BD889</f>
        <v/>
      </c>
      <c r="BH889" s="217">
        <f>IF(LOWER(T889)="ILS",12,1)*BG889/VLOOKUP($T889,CPC_USDConversion_xlTbl[[Currency2]:[Units/1 USD]],2,FALSE)</f>
        <v/>
      </c>
      <c r="BI889" s="224">
        <f>BH889/VLOOKUP($S889,'CP$'!$B$5:$D$74,2,FALSE)</f>
        <v/>
      </c>
      <c r="BJ889" s="140" t="n">
        <v>50000</v>
      </c>
      <c r="BK889" s="140" t="n">
        <v>80000</v>
      </c>
      <c r="BL889" s="141">
        <f>IFERROR(U889/X889,"")</f>
        <v/>
      </c>
      <c r="BM889" s="141">
        <f>IFERROR(V889/X889,"")</f>
        <v/>
      </c>
      <c r="BN889" s="141">
        <f>IFERROR(W889/X889,"")</f>
        <v/>
      </c>
      <c r="BO889" s="141">
        <f>IFERROR(AA889/AD889,"")</f>
        <v/>
      </c>
      <c r="BP889" s="141">
        <f>IFERROR(AB889/AD889,"")</f>
        <v/>
      </c>
      <c r="BQ889" s="141">
        <f>IFERROR(AC889/AD889,"")</f>
        <v/>
      </c>
      <c r="BR889" s="119" t="n">
        <v>5</v>
      </c>
      <c r="BS889" s="119" t="n">
        <v>4</v>
      </c>
      <c r="BT889" s="119" t="n">
        <v>3</v>
      </c>
      <c r="BU889" s="119" t="n">
        <v>0</v>
      </c>
      <c r="BV889" s="119" t="n"/>
      <c r="BW889" s="119" t="n"/>
      <c r="BX889" s="119" t="n"/>
      <c r="BY889" s="119" t="n"/>
      <c r="BZ889" s="119" t="inlineStr">
        <is>
          <t>Employee</t>
        </is>
      </c>
      <c r="CA889" s="142" t="inlineStr">
        <is>
          <t>E51P</t>
        </is>
      </c>
      <c r="CB889" s="131" t="n">
        <v>1</v>
      </c>
      <c r="CC889" s="143">
        <f>IF(P889&gt;1,1,P889)*CB889</f>
        <v/>
      </c>
      <c r="CD889" s="143" t="n"/>
      <c r="CE889" s="222" t="n">
        <v>32683.56</v>
      </c>
      <c r="CF889" s="86" t="n"/>
      <c r="CG889" s="219" t="n">
        <v>57078.04878048781</v>
      </c>
      <c r="CH889" s="217">
        <f>IF(LOWER(T889)="ILS",12,1)*CG889/VLOOKUP($T889,CPC_USDConversion_xlTbl[[Currency2]:[Units/1 USD]],2,FALSE)</f>
        <v/>
      </c>
      <c r="CI889" s="225">
        <f>AF889</f>
        <v/>
      </c>
      <c r="CJ889" s="225">
        <f>IFERROR(CI889-CH889,"")</f>
        <v/>
      </c>
      <c r="CK889" s="140">
        <f>ROUND(AN889*CC889,-2)</f>
        <v/>
      </c>
      <c r="CL889" s="217">
        <f>CK889/VLOOKUP($T889,'USD Converstion'!$C$7:$D$174,2,FALSE)</f>
        <v/>
      </c>
      <c r="CM889" s="145">
        <f>IF(AD889&gt;X889,1,0)</f>
        <v/>
      </c>
      <c r="CN889" s="225">
        <f>IF(CM889&gt;0,AG889,0)</f>
        <v/>
      </c>
      <c r="CO889" s="225">
        <f>IF(CM889=0,0,AF889)</f>
        <v/>
      </c>
      <c r="CP889" s="146" t="n">
        <v>0</v>
      </c>
      <c r="CQ889" s="147" t="n">
        <v>0</v>
      </c>
      <c r="CR889" s="225">
        <f>AM889/VLOOKUP(T889,'USD Converstion'!$C$7:$D$174,2,FALSE)</f>
        <v/>
      </c>
      <c r="CS889" s="226">
        <f>AT889</f>
        <v/>
      </c>
      <c r="CT889" s="222" t="n">
        <v>0</v>
      </c>
      <c r="CU889" s="227" t="n">
        <v>0</v>
      </c>
      <c r="CV889" s="145">
        <f>IF(AX889&gt;0,1,0)</f>
        <v/>
      </c>
      <c r="CW889" s="145">
        <f>IF(AY889&gt;0,1,0)</f>
        <v/>
      </c>
      <c r="CX889" s="52" t="n">
        <v>0</v>
      </c>
      <c r="DM889">
        <f>IF(LOWER(T889)="ILS",12,1)*Y889/VLOOKUP($T889,CPC_USDConversion_xlTbl[[Currency2]:[Units/1 USD]],2,FALSE)</f>
        <v/>
      </c>
    </row>
    <row r="890">
      <c r="B890" s="113" t="n">
        <v>129996</v>
      </c>
      <c r="C890" s="113" t="n">
        <v>112110</v>
      </c>
      <c r="D890" s="113" t="n">
        <v>88182</v>
      </c>
      <c r="E890" s="114" t="inlineStr">
        <is>
          <t>Tomas Vobruba</t>
        </is>
      </c>
      <c r="F890" s="152" t="inlineStr">
        <is>
          <t>Security Engineer</t>
        </is>
      </c>
      <c r="G890" s="113" t="inlineStr">
        <is>
          <t>Security Engineering , Eastern Europe</t>
        </is>
      </c>
      <c r="H890" s="113" t="inlineStr">
        <is>
          <t>Peter Kovalcik</t>
        </is>
      </c>
      <c r="I890" s="113" t="inlineStr">
        <is>
          <t>Peter Sandkuijl</t>
        </is>
      </c>
      <c r="J890" s="114" t="inlineStr">
        <is>
          <t>Bruno Darmon</t>
        </is>
      </c>
      <c r="K890" s="114" t="inlineStr">
        <is>
          <t>Bruno Darmon</t>
        </is>
      </c>
      <c r="L890" s="113" t="inlineStr">
        <is>
          <t>EMEA Sales</t>
        </is>
      </c>
      <c r="M890" s="115" t="n">
        <v>1</v>
      </c>
      <c r="N890" s="151">
        <f>LEFT(CA890,3)</f>
        <v/>
      </c>
      <c r="O890" s="216" t="n">
        <v>42767</v>
      </c>
      <c r="P890" s="118">
        <f>($D$5-O890)/365</f>
        <v/>
      </c>
      <c r="Q890" s="119">
        <f>Q890</f>
        <v/>
      </c>
      <c r="R890" s="52" t="n"/>
      <c r="S890" s="120" t="inlineStr">
        <is>
          <t>Czech Republic</t>
        </is>
      </c>
      <c r="T890" s="120" t="inlineStr">
        <is>
          <t>CZK</t>
        </is>
      </c>
      <c r="U890" s="120" t="n">
        <v>2009500</v>
      </c>
      <c r="V890" s="120" t="n">
        <v>363936.3636363636</v>
      </c>
      <c r="W890" s="120" t="n"/>
      <c r="X890" s="120">
        <f>W890+V890+U890</f>
        <v/>
      </c>
      <c r="Y890" s="121" t="n"/>
      <c r="Z890" s="121" t="n"/>
      <c r="AA890" s="122" t="n"/>
      <c r="AB890" s="122" t="n"/>
      <c r="AC890" s="122" t="n"/>
      <c r="AD890" s="123">
        <f>AC890+AB890+AA890</f>
        <v/>
      </c>
      <c r="AE890" s="124">
        <f>IFERROR(AD890/X890-1,"")</f>
        <v/>
      </c>
      <c r="AF890" s="217">
        <f>IF(LOWER(T890)="ILS",12,1)*X890/VLOOKUP($T890,CPC_USDConversion_xlTbl[[Currency2]:[Units/1 USD]],2,FALSE)</f>
        <v/>
      </c>
      <c r="AG890" s="217">
        <f>IF(LOWER(T890)="ILS",12,1)*AD890/VLOOKUP($T890,CPC_USDConversion_xlTbl[[Currency2]:[Units/1 USD]],2,FALSE)</f>
        <v/>
      </c>
      <c r="AH890" s="126">
        <f>AF890/VLOOKUP($S890,'CP$'!$B$5:$D$74,2,FALSE)</f>
        <v/>
      </c>
      <c r="AI890" s="126">
        <f>AG890/VLOOKUP($S890,'CP$'!$B$5:$D$74,2,FALSE)</f>
        <v/>
      </c>
      <c r="AJ890" s="52" t="n"/>
      <c r="AK890" s="127" t="inlineStr">
        <is>
          <t>Sales Variable</t>
        </is>
      </c>
      <c r="AL890" s="218" t="n"/>
      <c r="AM890" s="129" t="n"/>
      <c r="AN890" s="121" t="n"/>
      <c r="AO890" s="130" t="n"/>
      <c r="AP890" s="131">
        <f>IFERROR(AO890/AM890,"")</f>
        <v/>
      </c>
      <c r="AQ890" s="219">
        <f>AO890*CC890</f>
        <v/>
      </c>
      <c r="AR890" s="219" t="n"/>
      <c r="AS890" s="220">
        <f>AQ890-AR890</f>
        <v/>
      </c>
      <c r="AT890" s="217">
        <f>AS890/VLOOKUP($T890,'USD Converstion'!$C$7:$D$174,2,FALSE)</f>
        <v/>
      </c>
      <c r="AU890" s="52" t="n"/>
      <c r="AV890" s="221" t="n">
        <v>43957</v>
      </c>
      <c r="AW890" s="222" t="n">
        <v>17127.5145631068</v>
      </c>
      <c r="AX890" s="222" t="n"/>
      <c r="AY890" s="223" t="n"/>
      <c r="AZ890" s="52" t="n"/>
      <c r="BA890" s="137" t="n"/>
      <c r="BB890" s="138" t="inlineStr">
        <is>
          <t xml:space="preserve"> </t>
        </is>
      </c>
      <c r="BC890" s="52" t="n"/>
      <c r="BD890" s="219" t="n">
        <v>1560000</v>
      </c>
      <c r="BE890" s="219" t="n">
        <v>390000</v>
      </c>
      <c r="BF890" s="219" t="n"/>
      <c r="BG890" s="120">
        <f>BF890+BE890+BD890</f>
        <v/>
      </c>
      <c r="BH890" s="217">
        <f>IF(LOWER(T890)="ILS",12,1)*BG890/VLOOKUP($T890,CPC_USDConversion_xlTbl[[Currency2]:[Units/1 USD]],2,FALSE)</f>
        <v/>
      </c>
      <c r="BI890" s="224">
        <f>BH890/VLOOKUP($S890,'CP$'!$B$5:$D$74,2,FALSE)</f>
        <v/>
      </c>
      <c r="BJ890" s="140" t="n">
        <v>1500000</v>
      </c>
      <c r="BK890" s="140" t="n">
        <v>2700000</v>
      </c>
      <c r="BL890" s="141">
        <f>IFERROR(U890/X890,"")</f>
        <v/>
      </c>
      <c r="BM890" s="141">
        <f>IFERROR(V890/X890,"")</f>
        <v/>
      </c>
      <c r="BN890" s="141">
        <f>IFERROR(W890/X890,"")</f>
        <v/>
      </c>
      <c r="BO890" s="141">
        <f>IFERROR(AA890/AD890,"")</f>
        <v/>
      </c>
      <c r="BP890" s="141">
        <f>IFERROR(AB890/AD890,"")</f>
        <v/>
      </c>
      <c r="BQ890" s="141">
        <f>IFERROR(AC890/AD890,"")</f>
        <v/>
      </c>
      <c r="BR890" s="119" t="n">
        <v>4</v>
      </c>
      <c r="BS890" s="119" t="n">
        <v>4</v>
      </c>
      <c r="BT890" s="119" t="n">
        <v>2</v>
      </c>
      <c r="BU890" s="119" t="n">
        <v>0</v>
      </c>
      <c r="BV890" s="119" t="n"/>
      <c r="BW890" s="119" t="n"/>
      <c r="BX890" s="119" t="n"/>
      <c r="BY890" s="119" t="n"/>
      <c r="BZ890" s="119" t="inlineStr">
        <is>
          <t>Employee</t>
        </is>
      </c>
      <c r="CA890" s="142" t="inlineStr">
        <is>
          <t>E41P</t>
        </is>
      </c>
      <c r="CB890" s="131" t="n">
        <v>1</v>
      </c>
      <c r="CC890" s="143">
        <f>IF(P890&gt;1,1,P890)*CB890</f>
        <v/>
      </c>
      <c r="CD890" s="143" t="n"/>
      <c r="CE890" s="222" t="n">
        <v>31965.24</v>
      </c>
      <c r="CF890" s="86" t="n"/>
      <c r="CG890" s="219" t="n">
        <v>1951419.512195122</v>
      </c>
      <c r="CH890" s="217">
        <f>IF(LOWER(T890)="ILS",12,1)*CG890/VLOOKUP($T890,CPC_USDConversion_xlTbl[[Currency2]:[Units/1 USD]],2,FALSE)</f>
        <v/>
      </c>
      <c r="CI890" s="225">
        <f>AF890</f>
        <v/>
      </c>
      <c r="CJ890" s="225">
        <f>IFERROR(CI890-CH890,"")</f>
        <v/>
      </c>
      <c r="CK890" s="140">
        <f>ROUND(AN890*CC890,-2)</f>
        <v/>
      </c>
      <c r="CL890" s="217">
        <f>CK890/VLOOKUP($T890,'USD Converstion'!$C$7:$D$174,2,FALSE)</f>
        <v/>
      </c>
      <c r="CM890" s="145">
        <f>IF(AD890&gt;X890,1,0)</f>
        <v/>
      </c>
      <c r="CN890" s="225">
        <f>IF(CM890&gt;0,AG890,0)</f>
        <v/>
      </c>
      <c r="CO890" s="225">
        <f>IF(CM890=0,0,AF890)</f>
        <v/>
      </c>
      <c r="CP890" s="146" t="n">
        <v>0</v>
      </c>
      <c r="CQ890" s="147" t="n">
        <v>0</v>
      </c>
      <c r="CR890" s="225">
        <f>AM890/VLOOKUP(T890,'USD Converstion'!$C$7:$D$174,2,FALSE)</f>
        <v/>
      </c>
      <c r="CS890" s="226">
        <f>AT890</f>
        <v/>
      </c>
      <c r="CT890" s="222" t="n">
        <v>0</v>
      </c>
      <c r="CU890" s="227" t="n">
        <v>0</v>
      </c>
      <c r="CV890" s="145">
        <f>IF(AX890&gt;0,1,0)</f>
        <v/>
      </c>
      <c r="CW890" s="145">
        <f>IF(AY890&gt;0,1,0)</f>
        <v/>
      </c>
      <c r="CX890" s="52" t="n">
        <v>0</v>
      </c>
      <c r="DM890">
        <f>IF(LOWER(T890)="ILS",12,1)*Y890/VLOOKUP($T890,CPC_USDConversion_xlTbl[[Currency2]:[Units/1 USD]],2,FALSE)</f>
        <v/>
      </c>
    </row>
    <row r="891">
      <c r="B891" s="113" t="n">
        <v>118769</v>
      </c>
      <c r="C891" s="113" t="n">
        <v>55955</v>
      </c>
      <c r="D891" s="113" t="n">
        <v>91644</v>
      </c>
      <c r="E891" s="114" t="inlineStr">
        <is>
          <t>Tony Rodriguez</t>
        </is>
      </c>
      <c r="F891" s="152" t="inlineStr">
        <is>
          <t>Security Engineer</t>
        </is>
      </c>
      <c r="G891" s="113" t="inlineStr">
        <is>
          <t>Security Engineering, UK &amp; I</t>
        </is>
      </c>
      <c r="H891" s="113" t="inlineStr">
        <is>
          <t>Ian Porteous</t>
        </is>
      </c>
      <c r="I891" s="113" t="inlineStr">
        <is>
          <t>Peter Sandkuijl</t>
        </is>
      </c>
      <c r="J891" s="114" t="inlineStr">
        <is>
          <t>Bruno Darmon</t>
        </is>
      </c>
      <c r="K891" s="114" t="inlineStr">
        <is>
          <t>Bruno Darmon</t>
        </is>
      </c>
      <c r="L891" s="113" t="inlineStr">
        <is>
          <t>EMEA Sales</t>
        </is>
      </c>
      <c r="M891" s="115" t="n">
        <v>1</v>
      </c>
      <c r="N891" s="151">
        <f>LEFT(CA891,3)</f>
        <v/>
      </c>
      <c r="O891" s="216" t="n">
        <v>42156</v>
      </c>
      <c r="P891" s="118">
        <f>($D$5-O891)/365</f>
        <v/>
      </c>
      <c r="Q891" s="119">
        <f>Q891</f>
        <v/>
      </c>
      <c r="R891" s="52" t="n"/>
      <c r="S891" s="120" t="inlineStr">
        <is>
          <t>Great Britain</t>
        </is>
      </c>
      <c r="T891" s="120" t="inlineStr">
        <is>
          <t>GBP</t>
        </is>
      </c>
      <c r="U891" s="120" t="n">
        <v>112000</v>
      </c>
      <c r="V891" s="120" t="n">
        <v>18936.36363636364</v>
      </c>
      <c r="W891" s="120" t="n"/>
      <c r="X891" s="120">
        <f>W891+V891+U891</f>
        <v/>
      </c>
      <c r="Y891" s="121" t="n"/>
      <c r="Z891" s="121" t="n"/>
      <c r="AA891" s="122" t="n">
        <v>998</v>
      </c>
      <c r="AB891" s="122" t="n">
        <v>0.5329174702714845</v>
      </c>
      <c r="AC891" s="122" t="n"/>
      <c r="AD891" s="123">
        <f>AC891+AB891+AA891</f>
        <v/>
      </c>
      <c r="AE891" s="124">
        <f>IFERROR(AD891/X891-1,"")</f>
        <v/>
      </c>
      <c r="AF891" s="217">
        <f>IF(LOWER(T891)="ILS",12,1)*X891/VLOOKUP($T891,CPC_USDConversion_xlTbl[[Currency2]:[Units/1 USD]],2,FALSE)</f>
        <v/>
      </c>
      <c r="AG891" s="217">
        <f>IF(LOWER(T891)="ILS",12,1)*AD891/VLOOKUP($T891,CPC_USDConversion_xlTbl[[Currency2]:[Units/1 USD]],2,FALSE)</f>
        <v/>
      </c>
      <c r="AH891" s="126">
        <f>AF891/VLOOKUP($S891,'CP$'!$B$5:$D$74,2,FALSE)</f>
        <v/>
      </c>
      <c r="AI891" s="126">
        <f>AG891/VLOOKUP($S891,'CP$'!$B$5:$D$74,2,FALSE)</f>
        <v/>
      </c>
      <c r="AJ891" s="52" t="n"/>
      <c r="AK891" s="127" t="inlineStr">
        <is>
          <t>Sales Variable</t>
        </is>
      </c>
      <c r="AL891" s="218" t="n"/>
      <c r="AM891" s="129" t="n"/>
      <c r="AN891" s="121" t="n"/>
      <c r="AO891" s="130" t="n"/>
      <c r="AP891" s="131">
        <f>IFERROR(AO891/AM891,"")</f>
        <v/>
      </c>
      <c r="AQ891" s="219">
        <f>AO891*CC891</f>
        <v/>
      </c>
      <c r="AR891" s="219" t="n"/>
      <c r="AS891" s="220">
        <f>AQ891-AR891</f>
        <v/>
      </c>
      <c r="AT891" s="217">
        <f>AS891/VLOOKUP($T891,'USD Converstion'!$C$7:$D$174,2,FALSE)</f>
        <v/>
      </c>
      <c r="AU891" s="52" t="n"/>
      <c r="AV891" s="221" t="n">
        <v>43957</v>
      </c>
      <c r="AW891" s="222" t="n">
        <v>19589.26213592233</v>
      </c>
      <c r="AX891" s="222" t="n"/>
      <c r="AY891" s="223" t="n"/>
      <c r="AZ891" s="52" t="n"/>
      <c r="BA891" s="137" t="n"/>
      <c r="BB891" s="138" t="inlineStr">
        <is>
          <t xml:space="preserve"> </t>
        </is>
      </c>
      <c r="BC891" s="52" t="n"/>
      <c r="BD891" s="219" t="n">
        <v>80800</v>
      </c>
      <c r="BE891" s="219" t="n">
        <v>19200</v>
      </c>
      <c r="BF891" s="219" t="n"/>
      <c r="BG891" s="120">
        <f>BF891+BE891+BD891</f>
        <v/>
      </c>
      <c r="BH891" s="217">
        <f>IF(LOWER(T891)="ILS",12,1)*BG891/VLOOKUP($T891,CPC_USDConversion_xlTbl[[Currency2]:[Units/1 USD]],2,FALSE)</f>
        <v/>
      </c>
      <c r="BI891" s="224">
        <f>BH891/VLOOKUP($S891,'CP$'!$B$5:$D$74,2,FALSE)</f>
        <v/>
      </c>
      <c r="BJ891" s="140" t="n">
        <v>80000</v>
      </c>
      <c r="BK891" s="140" t="n">
        <v>130000</v>
      </c>
      <c r="BL891" s="141">
        <f>IFERROR(U891/X891,"")</f>
        <v/>
      </c>
      <c r="BM891" s="141">
        <f>IFERROR(V891/X891,"")</f>
        <v/>
      </c>
      <c r="BN891" s="141">
        <f>IFERROR(W891/X891,"")</f>
        <v/>
      </c>
      <c r="BO891" s="141">
        <f>IFERROR(AA891/AD891,"")</f>
        <v/>
      </c>
      <c r="BP891" s="141">
        <f>IFERROR(AB891/AD891,"")</f>
        <v/>
      </c>
      <c r="BQ891" s="141">
        <f>IFERROR(AC891/AD891,"")</f>
        <v/>
      </c>
      <c r="BR891" s="119" t="n">
        <v>3</v>
      </c>
      <c r="BS891" s="119" t="n">
        <v>4</v>
      </c>
      <c r="BT891" s="119" t="n">
        <v>3</v>
      </c>
      <c r="BU891" s="119" t="n">
        <v>0</v>
      </c>
      <c r="BV891" s="119" t="n"/>
      <c r="BW891" s="119" t="n"/>
      <c r="BX891" s="119" t="n"/>
      <c r="BY891" s="119" t="n"/>
      <c r="BZ891" s="119" t="inlineStr">
        <is>
          <t>Employee</t>
        </is>
      </c>
      <c r="CA891" s="142" t="inlineStr">
        <is>
          <t>E41P</t>
        </is>
      </c>
      <c r="CB891" s="131" t="n">
        <v>1</v>
      </c>
      <c r="CC891" s="143">
        <f>IF(P891&gt;1,1,P891)*CB891</f>
        <v/>
      </c>
      <c r="CD891" s="143" t="n"/>
      <c r="CE891" s="222" t="n">
        <v>43578.08</v>
      </c>
      <c r="CF891" s="86" t="n"/>
      <c r="CG891" s="219" t="n">
        <v>100200</v>
      </c>
      <c r="CH891" s="217">
        <f>IF(LOWER(T891)="ILS",12,1)*CG891/VLOOKUP($T891,CPC_USDConversion_xlTbl[[Currency2]:[Units/1 USD]],2,FALSE)</f>
        <v/>
      </c>
      <c r="CI891" s="225">
        <f>AF891</f>
        <v/>
      </c>
      <c r="CJ891" s="225">
        <f>IFERROR(CI891-CH891,"")</f>
        <v/>
      </c>
      <c r="CK891" s="140">
        <f>ROUND(AN891*CC891,-2)</f>
        <v/>
      </c>
      <c r="CL891" s="217">
        <f>CK891/VLOOKUP($T891,'USD Converstion'!$C$7:$D$174,2,FALSE)</f>
        <v/>
      </c>
      <c r="CM891" s="145">
        <f>IF(AD891&gt;X891,1,0)</f>
        <v/>
      </c>
      <c r="CN891" s="225">
        <f>IF(CM891&gt;0,AG891,0)</f>
        <v/>
      </c>
      <c r="CO891" s="225">
        <f>IF(CM891=0,0,AF891)</f>
        <v/>
      </c>
      <c r="CP891" s="146" t="n">
        <v>0</v>
      </c>
      <c r="CQ891" s="147" t="n">
        <v>0</v>
      </c>
      <c r="CR891" s="225">
        <f>AM891/VLOOKUP(T891,'USD Converstion'!$C$7:$D$174,2,FALSE)</f>
        <v/>
      </c>
      <c r="CS891" s="226">
        <f>AT891</f>
        <v/>
      </c>
      <c r="CT891" s="222" t="n">
        <v>0</v>
      </c>
      <c r="CU891" s="227" t="n">
        <v>0</v>
      </c>
      <c r="CV891" s="145">
        <f>IF(AX891&gt;0,1,0)</f>
        <v/>
      </c>
      <c r="CW891" s="145">
        <f>IF(AY891&gt;0,1,0)</f>
        <v/>
      </c>
      <c r="CX891" s="52" t="n">
        <v>0</v>
      </c>
      <c r="DM891">
        <f>IF(LOWER(T891)="ILS",12,1)*Y891/VLOOKUP($T891,CPC_USDConversion_xlTbl[[Currency2]:[Units/1 USD]],2,FALSE)</f>
        <v/>
      </c>
    </row>
    <row r="892">
      <c r="B892" s="113" t="n">
        <v>120872</v>
      </c>
      <c r="C892" s="113" t="n">
        <v>44202</v>
      </c>
      <c r="D892" s="113" t="n">
        <v>90340</v>
      </c>
      <c r="E892" s="114" t="inlineStr">
        <is>
          <t>Trymore Hove</t>
        </is>
      </c>
      <c r="F892" s="152" t="inlineStr">
        <is>
          <t>Security Engineer</t>
        </is>
      </c>
      <c r="G892" s="113" t="inlineStr">
        <is>
          <t>EMEA SE</t>
        </is>
      </c>
      <c r="H892" s="113" t="inlineStr">
        <is>
          <t>Peter Sandkuijl</t>
        </is>
      </c>
      <c r="I892" s="113" t="inlineStr">
        <is>
          <t>Peter Sandkuijl</t>
        </is>
      </c>
      <c r="J892" s="114" t="inlineStr">
        <is>
          <t>Bruno Darmon</t>
        </is>
      </c>
      <c r="K892" s="114" t="inlineStr">
        <is>
          <t>Bruno Darmon</t>
        </is>
      </c>
      <c r="L892" s="113" t="inlineStr">
        <is>
          <t>EMEA Sales</t>
        </is>
      </c>
      <c r="M892" s="115" t="n">
        <v>1</v>
      </c>
      <c r="N892" s="151">
        <f>LEFT(CA892,3)</f>
        <v/>
      </c>
      <c r="O892" s="216" t="n">
        <v>43976</v>
      </c>
      <c r="P892" s="118">
        <f>($D$5-O892)/365</f>
        <v/>
      </c>
      <c r="Q892" s="119">
        <f>Q892</f>
        <v/>
      </c>
      <c r="R892" s="52" t="n"/>
      <c r="S892" s="120" t="inlineStr">
        <is>
          <t>South Africa</t>
        </is>
      </c>
      <c r="T892" s="120" t="inlineStr">
        <is>
          <t>ZAR</t>
        </is>
      </c>
      <c r="U892" s="120" t="n">
        <v>884500</v>
      </c>
      <c r="V892" s="120" t="n">
        <v>159390.9090909091</v>
      </c>
      <c r="W892" s="120" t="n"/>
      <c r="X892" s="120">
        <f>W892+V892+U892</f>
        <v/>
      </c>
      <c r="Y892" s="121" t="n"/>
      <c r="Z892" s="121" t="n"/>
      <c r="AA892" s="122" t="n"/>
      <c r="AB892" s="122" t="n"/>
      <c r="AC892" s="122" t="n"/>
      <c r="AD892" s="123">
        <f>AC892+AB892+AA892</f>
        <v/>
      </c>
      <c r="AE892" s="124">
        <f>IFERROR(AD892/X892-1,"")</f>
        <v/>
      </c>
      <c r="AF892" s="217">
        <f>IF(LOWER(T892)="ILS",12,1)*X892/VLOOKUP($T892,CPC_USDConversion_xlTbl[[Currency2]:[Units/1 USD]],2,FALSE)</f>
        <v/>
      </c>
      <c r="AG892" s="217">
        <f>IF(LOWER(T892)="ILS",12,1)*AD892/VLOOKUP($T892,CPC_USDConversion_xlTbl[[Currency2]:[Units/1 USD]],2,FALSE)</f>
        <v/>
      </c>
      <c r="AH892" s="126">
        <f>AF892/VLOOKUP($S892,'CP$'!$B$5:$D$74,2,FALSE)</f>
        <v/>
      </c>
      <c r="AI892" s="126">
        <f>AG892/VLOOKUP($S892,'CP$'!$B$5:$D$74,2,FALSE)</f>
        <v/>
      </c>
      <c r="AJ892" s="52" t="n"/>
      <c r="AK892" s="127" t="inlineStr">
        <is>
          <t>Sales Variable</t>
        </is>
      </c>
      <c r="AL892" s="218" t="n"/>
      <c r="AM892" s="129" t="n"/>
      <c r="AN892" s="121" t="n"/>
      <c r="AO892" s="130" t="n"/>
      <c r="AP892" s="131">
        <f>IFERROR(AO892/AM892,"")</f>
        <v/>
      </c>
      <c r="AQ892" s="219">
        <f>AO892*CC892</f>
        <v/>
      </c>
      <c r="AR892" s="219" t="n"/>
      <c r="AS892" s="220">
        <f>AQ892-AR892</f>
        <v/>
      </c>
      <c r="AT892" s="217">
        <f>AS892/VLOOKUP($T892,'USD Converstion'!$C$7:$D$174,2,FALSE)</f>
        <v/>
      </c>
      <c r="AU892" s="52" t="n"/>
      <c r="AV892" s="221" t="n"/>
      <c r="AW892" s="222" t="n"/>
      <c r="AX892" s="222" t="n"/>
      <c r="AY892" s="223" t="n"/>
      <c r="AZ892" s="52" t="n"/>
      <c r="BA892" s="137" t="n"/>
      <c r="BB892" s="138" t="inlineStr">
        <is>
          <t xml:space="preserve"> </t>
        </is>
      </c>
      <c r="BC892" s="52" t="n"/>
      <c r="BD892" s="219" t="n"/>
      <c r="BE892" s="219" t="n"/>
      <c r="BF892" s="219" t="n"/>
      <c r="BG892" s="120">
        <f>BF892+BE892+BD892</f>
        <v/>
      </c>
      <c r="BH892" s="217">
        <f>IF(LOWER(T892)="ILS",12,1)*BG892/VLOOKUP($T892,CPC_USDConversion_xlTbl[[Currency2]:[Units/1 USD]],2,FALSE)</f>
        <v/>
      </c>
      <c r="BI892" s="224">
        <f>BH892/VLOOKUP($S892,'CP$'!$B$5:$D$74,2,FALSE)</f>
        <v/>
      </c>
      <c r="BJ892" s="140" t="n">
        <v>700000</v>
      </c>
      <c r="BK892" s="140" t="n">
        <v>1100000</v>
      </c>
      <c r="BL892" s="141">
        <f>IFERROR(U892/X892,"")</f>
        <v/>
      </c>
      <c r="BM892" s="141">
        <f>IFERROR(V892/X892,"")</f>
        <v/>
      </c>
      <c r="BN892" s="141">
        <f>IFERROR(W892/X892,"")</f>
        <v/>
      </c>
      <c r="BO892" s="141">
        <f>IFERROR(AA892/AD892,"")</f>
        <v/>
      </c>
      <c r="BP892" s="141">
        <f>IFERROR(AB892/AD892,"")</f>
        <v/>
      </c>
      <c r="BQ892" s="141">
        <f>IFERROR(AC892/AD892,"")</f>
        <v/>
      </c>
      <c r="BR892" s="119" t="n"/>
      <c r="BS892" s="119" t="n"/>
      <c r="BT892" s="119" t="n"/>
      <c r="BU892" s="119" t="n">
        <v>0</v>
      </c>
      <c r="BV892" s="119" t="n"/>
      <c r="BW892" s="119" t="n"/>
      <c r="BX892" s="119" t="n"/>
      <c r="BY892" s="119" t="n"/>
      <c r="BZ892" s="119" t="inlineStr">
        <is>
          <t>Employee</t>
        </is>
      </c>
      <c r="CA892" s="142" t="inlineStr">
        <is>
          <t>E51P</t>
        </is>
      </c>
      <c r="CB892" s="131" t="n">
        <v>1</v>
      </c>
      <c r="CC892" s="143">
        <f>IF(P892&gt;1,1,P892)*CB892</f>
        <v/>
      </c>
      <c r="CD892" s="143" t="n"/>
      <c r="CE892" s="222" t="n"/>
      <c r="CF892" s="86" t="n"/>
      <c r="CG892" s="219" t="n">
        <v>853858.5365853659</v>
      </c>
      <c r="CH892" s="217">
        <f>IF(LOWER(T892)="ILS",12,1)*CG892/VLOOKUP($T892,CPC_USDConversion_xlTbl[[Currency2]:[Units/1 USD]],2,FALSE)</f>
        <v/>
      </c>
      <c r="CI892" s="225">
        <f>AF892</f>
        <v/>
      </c>
      <c r="CJ892" s="225">
        <f>IFERROR(CI892-CH892,"")</f>
        <v/>
      </c>
      <c r="CK892" s="140">
        <f>ROUND(AN892*CC892,-2)</f>
        <v/>
      </c>
      <c r="CL892" s="217">
        <f>CK892/VLOOKUP($T892,'USD Converstion'!$C$7:$D$174,2,FALSE)</f>
        <v/>
      </c>
      <c r="CM892" s="145">
        <f>IF(AD892&gt;X892,1,0)</f>
        <v/>
      </c>
      <c r="CN892" s="225">
        <f>IF(CM892&gt;0,AG892,0)</f>
        <v/>
      </c>
      <c r="CO892" s="225">
        <f>IF(CM892=0,0,AF892)</f>
        <v/>
      </c>
      <c r="CP892" s="146" t="n">
        <v>0</v>
      </c>
      <c r="CQ892" s="147" t="n">
        <v>0</v>
      </c>
      <c r="CR892" s="225">
        <f>AM892/VLOOKUP(T892,'USD Converstion'!$C$7:$D$174,2,FALSE)</f>
        <v/>
      </c>
      <c r="CS892" s="226">
        <f>AT892</f>
        <v/>
      </c>
      <c r="CT892" s="222" t="n">
        <v>0</v>
      </c>
      <c r="CU892" s="227" t="n">
        <v>0</v>
      </c>
      <c r="CV892" s="145">
        <f>IF(AX892&gt;0,1,0)</f>
        <v/>
      </c>
      <c r="CW892" s="145">
        <f>IF(AY892&gt;0,1,0)</f>
        <v/>
      </c>
      <c r="CX892" s="52" t="n">
        <v>0</v>
      </c>
      <c r="DM892">
        <f>IF(LOWER(T892)="ILS",12,1)*Y892/VLOOKUP($T892,CPC_USDConversion_xlTbl[[Currency2]:[Units/1 USD]],2,FALSE)</f>
        <v/>
      </c>
    </row>
    <row r="893">
      <c r="B893" s="113" t="n">
        <v>129777</v>
      </c>
      <c r="C893" s="113" t="n">
        <v>36852</v>
      </c>
      <c r="D893" s="113" t="n">
        <v>58988</v>
      </c>
      <c r="E893" s="114" t="inlineStr">
        <is>
          <t>Ulrike Scharf</t>
        </is>
      </c>
      <c r="F893" s="152" t="inlineStr">
        <is>
          <t>SE Team Leader - Public &amp; Finance</t>
        </is>
      </c>
      <c r="G893" s="113" t="inlineStr">
        <is>
          <t>Security Engineering, CER</t>
        </is>
      </c>
      <c r="H893" s="113" t="inlineStr">
        <is>
          <t>Christine Schoenig</t>
        </is>
      </c>
      <c r="I893" s="113" t="inlineStr">
        <is>
          <t>Peter Sandkuijl</t>
        </is>
      </c>
      <c r="J893" s="114" t="inlineStr">
        <is>
          <t>Bruno Darmon</t>
        </is>
      </c>
      <c r="K893" s="114" t="inlineStr">
        <is>
          <t>Bruno Darmon</t>
        </is>
      </c>
      <c r="L893" s="113" t="inlineStr">
        <is>
          <t>EMEA Sales</t>
        </is>
      </c>
      <c r="M893" s="115" t="n">
        <v>1</v>
      </c>
      <c r="N893" s="151">
        <f>LEFT(CA893,3)</f>
        <v/>
      </c>
      <c r="O893" s="216" t="n">
        <v>42078</v>
      </c>
      <c r="P893" s="118">
        <f>($D$5-O893)/365</f>
        <v/>
      </c>
      <c r="Q893" s="119">
        <f>Q893</f>
        <v/>
      </c>
      <c r="R893" s="52" t="n"/>
      <c r="S893" s="120" t="inlineStr">
        <is>
          <t>Germany</t>
        </is>
      </c>
      <c r="T893" s="120" t="inlineStr">
        <is>
          <t>EUR</t>
        </is>
      </c>
      <c r="U893" s="120" t="n">
        <v>116500</v>
      </c>
      <c r="V893" s="120" t="n">
        <v>19754.54545454545</v>
      </c>
      <c r="W893" s="120" t="n"/>
      <c r="X893" s="120">
        <f>W893+V893+U893</f>
        <v/>
      </c>
      <c r="Y893" s="121" t="n"/>
      <c r="Z893" s="121" t="n"/>
      <c r="AA893" s="122" t="n"/>
      <c r="AB893" s="122" t="n"/>
      <c r="AC893" s="122" t="n"/>
      <c r="AD893" s="123">
        <f>AC893+AB893+AA893</f>
        <v/>
      </c>
      <c r="AE893" s="124">
        <f>IFERROR(AD893/X893-1,"")</f>
        <v/>
      </c>
      <c r="AF893" s="217">
        <f>IF(LOWER(T893)="ILS",12,1)*X893/VLOOKUP($T893,CPC_USDConversion_xlTbl[[Currency2]:[Units/1 USD]],2,FALSE)</f>
        <v/>
      </c>
      <c r="AG893" s="217">
        <f>IF(LOWER(T893)="ILS",12,1)*AD893/VLOOKUP($T893,CPC_USDConversion_xlTbl[[Currency2]:[Units/1 USD]],2,FALSE)</f>
        <v/>
      </c>
      <c r="AH893" s="126">
        <f>AF893/VLOOKUP($S893,'CP$'!$B$5:$D$74,2,FALSE)</f>
        <v/>
      </c>
      <c r="AI893" s="126">
        <f>AG893/VLOOKUP($S893,'CP$'!$B$5:$D$74,2,FALSE)</f>
        <v/>
      </c>
      <c r="AJ893" s="52" t="n"/>
      <c r="AK893" s="127" t="inlineStr">
        <is>
          <t>Sales Variable</t>
        </is>
      </c>
      <c r="AL893" s="218" t="n"/>
      <c r="AM893" s="129" t="n"/>
      <c r="AN893" s="121" t="n"/>
      <c r="AO893" s="130" t="n"/>
      <c r="AP893" s="131">
        <f>IFERROR(AO893/AM893,"")</f>
        <v/>
      </c>
      <c r="AQ893" s="219">
        <f>AO893*CC893</f>
        <v/>
      </c>
      <c r="AR893" s="219" t="n"/>
      <c r="AS893" s="220">
        <f>AQ893-AR893</f>
        <v/>
      </c>
      <c r="AT893" s="217">
        <f>AS893/VLOOKUP($T893,'USD Converstion'!$C$7:$D$174,2,FALSE)</f>
        <v/>
      </c>
      <c r="AU893" s="52" t="n"/>
      <c r="AV893" s="221" t="n">
        <v>43615</v>
      </c>
      <c r="AW893" s="222" t="n">
        <v>19547.55339805825</v>
      </c>
      <c r="AX893" s="222" t="n"/>
      <c r="AY893" s="223" t="n"/>
      <c r="AZ893" s="52" t="n"/>
      <c r="BA893" s="137" t="inlineStr">
        <is>
          <t>January, 2021 – Re-org title Change from SE Team Leader - Finance and Government to SE Team Leader - Public &amp; Finance</t>
        </is>
      </c>
      <c r="BB893" s="138" t="inlineStr">
        <is>
          <t xml:space="preserve"> </t>
        </is>
      </c>
      <c r="BC893" s="52" t="n"/>
      <c r="BD893" s="219" t="n">
        <v>85600</v>
      </c>
      <c r="BE893" s="219" t="n">
        <v>21400</v>
      </c>
      <c r="BF893" s="219" t="n"/>
      <c r="BG893" s="120">
        <f>BF893+BE893+BD893</f>
        <v/>
      </c>
      <c r="BH893" s="217">
        <f>IF(LOWER(T893)="ILS",12,1)*BG893/VLOOKUP($T893,CPC_USDConversion_xlTbl[[Currency2]:[Units/1 USD]],2,FALSE)</f>
        <v/>
      </c>
      <c r="BI893" s="224">
        <f>BH893/VLOOKUP($S893,'CP$'!$B$5:$D$74,2,FALSE)</f>
        <v/>
      </c>
      <c r="BJ893" s="140" t="n">
        <v>90000</v>
      </c>
      <c r="BK893" s="140" t="n">
        <v>135000</v>
      </c>
      <c r="BL893" s="141">
        <f>IFERROR(U893/X893,"")</f>
        <v/>
      </c>
      <c r="BM893" s="141">
        <f>IFERROR(V893/X893,"")</f>
        <v/>
      </c>
      <c r="BN893" s="141">
        <f>IFERROR(W893/X893,"")</f>
        <v/>
      </c>
      <c r="BO893" s="141">
        <f>IFERROR(AA893/AD893,"")</f>
        <v/>
      </c>
      <c r="BP893" s="141">
        <f>IFERROR(AB893/AD893,"")</f>
        <v/>
      </c>
      <c r="BQ893" s="141">
        <f>IFERROR(AC893/AD893,"")</f>
        <v/>
      </c>
      <c r="BR893" s="119" t="n">
        <v>2</v>
      </c>
      <c r="BS893" s="119" t="n">
        <v>3</v>
      </c>
      <c r="BT893" s="119" t="n"/>
      <c r="BU893" s="119" t="n">
        <v>0</v>
      </c>
      <c r="BV893" s="119" t="n"/>
      <c r="BW893" s="119" t="n"/>
      <c r="BX893" s="119" t="n"/>
      <c r="BY893" s="119" t="n"/>
      <c r="BZ893" s="119" t="inlineStr">
        <is>
          <t>Employee</t>
        </is>
      </c>
      <c r="CA893" s="142" t="inlineStr">
        <is>
          <t>E41M</t>
        </is>
      </c>
      <c r="CB893" s="131" t="n">
        <v>1</v>
      </c>
      <c r="CC893" s="143">
        <f>IF(P893&gt;1,1,P893)*CB893</f>
        <v/>
      </c>
      <c r="CD893" s="143" t="n"/>
      <c r="CE893" s="222" t="n">
        <v>24782.04</v>
      </c>
      <c r="CF893" s="86" t="n"/>
      <c r="CG893" s="219" t="n">
        <v>104590.243902439</v>
      </c>
      <c r="CH893" s="217">
        <f>IF(LOWER(T893)="ILS",12,1)*CG893/VLOOKUP($T893,CPC_USDConversion_xlTbl[[Currency2]:[Units/1 USD]],2,FALSE)</f>
        <v/>
      </c>
      <c r="CI893" s="225">
        <f>AF893</f>
        <v/>
      </c>
      <c r="CJ893" s="225">
        <f>IFERROR(CI893-CH893,"")</f>
        <v/>
      </c>
      <c r="CK893" s="140">
        <f>ROUND(AN893*CC893,-2)</f>
        <v/>
      </c>
      <c r="CL893" s="217">
        <f>CK893/VLOOKUP($T893,'USD Converstion'!$C$7:$D$174,2,FALSE)</f>
        <v/>
      </c>
      <c r="CM893" s="145">
        <f>IF(AD893&gt;X893,1,0)</f>
        <v/>
      </c>
      <c r="CN893" s="225">
        <f>IF(CM893&gt;0,AG893,0)</f>
        <v/>
      </c>
      <c r="CO893" s="225">
        <f>IF(CM893=0,0,AF893)</f>
        <v/>
      </c>
      <c r="CP893" s="146" t="n">
        <v>0</v>
      </c>
      <c r="CQ893" s="147" t="n">
        <v>0</v>
      </c>
      <c r="CR893" s="225">
        <f>AM893/VLOOKUP(T893,'USD Converstion'!$C$7:$D$174,2,FALSE)</f>
        <v/>
      </c>
      <c r="CS893" s="226">
        <f>AT893</f>
        <v/>
      </c>
      <c r="CT893" s="222" t="n">
        <v>0</v>
      </c>
      <c r="CU893" s="227" t="n">
        <v>0</v>
      </c>
      <c r="CV893" s="145">
        <f>IF(AX893&gt;0,1,0)</f>
        <v/>
      </c>
      <c r="CW893" s="145">
        <f>IF(AY893&gt;0,1,0)</f>
        <v/>
      </c>
      <c r="CX893" s="52" t="n">
        <v>0</v>
      </c>
      <c r="DM893">
        <f>IF(LOWER(T893)="ILS",12,1)*Y893/VLOOKUP($T893,CPC_USDConversion_xlTbl[[Currency2]:[Units/1 USD]],2,FALSE)</f>
        <v/>
      </c>
    </row>
    <row r="894">
      <c r="B894" s="113" t="n">
        <v>110977</v>
      </c>
      <c r="C894" s="113" t="n">
        <v>31610</v>
      </c>
      <c r="D894" s="113" t="n">
        <v>109050</v>
      </c>
      <c r="E894" s="114" t="inlineStr">
        <is>
          <t>Valeriy Denisov</t>
        </is>
      </c>
      <c r="F894" s="152" t="inlineStr">
        <is>
          <t>Security Engineer</t>
        </is>
      </c>
      <c r="G894" s="113" t="inlineStr">
        <is>
          <t>EMEA SE</t>
        </is>
      </c>
      <c r="H894" s="113" t="inlineStr">
        <is>
          <t>Peter Sandkuijl</t>
        </is>
      </c>
      <c r="I894" s="113" t="inlineStr">
        <is>
          <t>Peter Sandkuijl</t>
        </is>
      </c>
      <c r="J894" s="114" t="inlineStr">
        <is>
          <t>Bruno Darmon</t>
        </is>
      </c>
      <c r="K894" s="114" t="inlineStr">
        <is>
          <t>Bruno Darmon</t>
        </is>
      </c>
      <c r="L894" s="113" t="inlineStr">
        <is>
          <t>EMEA Sales</t>
        </is>
      </c>
      <c r="M894" s="115" t="n">
        <v>1</v>
      </c>
      <c r="N894" s="151">
        <f>LEFT(CA894,3)</f>
        <v/>
      </c>
      <c r="O894" s="216" t="n">
        <v>42934</v>
      </c>
      <c r="P894" s="118">
        <f>($D$5-O894)/365</f>
        <v/>
      </c>
      <c r="Q894" s="119">
        <f>Q894</f>
        <v/>
      </c>
      <c r="R894" s="52" t="n"/>
      <c r="S894" s="120" t="inlineStr">
        <is>
          <t>Russian Federation</t>
        </is>
      </c>
      <c r="T894" s="120" t="inlineStr">
        <is>
          <t>RUB</t>
        </is>
      </c>
      <c r="U894" s="120" t="n">
        <v>2804000</v>
      </c>
      <c r="V894" s="120" t="n">
        <v>508390.9090909091</v>
      </c>
      <c r="W894" s="120" t="n"/>
      <c r="X894" s="120">
        <f>W894+V894+U894</f>
        <v/>
      </c>
      <c r="Y894" s="121" t="n"/>
      <c r="Z894" s="121" t="n"/>
      <c r="AA894" s="122" t="n"/>
      <c r="AB894" s="122" t="n"/>
      <c r="AC894" s="122" t="n"/>
      <c r="AD894" s="123">
        <f>AC894+AB894+AA894</f>
        <v/>
      </c>
      <c r="AE894" s="124">
        <f>IFERROR(AD894/X894-1,"")</f>
        <v/>
      </c>
      <c r="AF894" s="217">
        <f>IF(LOWER(T894)="ILS",12,1)*X894/VLOOKUP($T894,CPC_USDConversion_xlTbl[[Currency2]:[Units/1 USD]],2,FALSE)</f>
        <v/>
      </c>
      <c r="AG894" s="217">
        <f>IF(LOWER(T894)="ILS",12,1)*AD894/VLOOKUP($T894,CPC_USDConversion_xlTbl[[Currency2]:[Units/1 USD]],2,FALSE)</f>
        <v/>
      </c>
      <c r="AH894" s="126">
        <f>AF894/VLOOKUP($S894,'CP$'!$B$5:$D$74,2,FALSE)</f>
        <v/>
      </c>
      <c r="AI894" s="126">
        <f>AG894/VLOOKUP($S894,'CP$'!$B$5:$D$74,2,FALSE)</f>
        <v/>
      </c>
      <c r="AJ894" s="52" t="n"/>
      <c r="AK894" s="127" t="inlineStr">
        <is>
          <t>Sales Variable</t>
        </is>
      </c>
      <c r="AL894" s="218" t="n"/>
      <c r="AM894" s="129" t="n"/>
      <c r="AN894" s="121" t="n"/>
      <c r="AO894" s="130" t="n"/>
      <c r="AP894" s="131">
        <f>IFERROR(AO894/AM894,"")</f>
        <v/>
      </c>
      <c r="AQ894" s="219">
        <f>AO894*CC894</f>
        <v/>
      </c>
      <c r="AR894" s="219" t="n"/>
      <c r="AS894" s="220">
        <f>AQ894-AR894</f>
        <v/>
      </c>
      <c r="AT894" s="217">
        <f>AS894/VLOOKUP($T894,'USD Converstion'!$C$7:$D$174,2,FALSE)</f>
        <v/>
      </c>
      <c r="AU894" s="52" t="n"/>
      <c r="AV894" s="221" t="n">
        <v>43957</v>
      </c>
      <c r="AW894" s="222" t="n">
        <v>14665.76699029126</v>
      </c>
      <c r="AX894" s="222" t="n"/>
      <c r="AY894" s="223" t="n"/>
      <c r="AZ894" s="52" t="n"/>
      <c r="BA894" s="137" t="n"/>
      <c r="BB894" s="138" t="inlineStr">
        <is>
          <t xml:space="preserve"> </t>
        </is>
      </c>
      <c r="BC894" s="52" t="n"/>
      <c r="BD894" s="219" t="n">
        <v>2160000</v>
      </c>
      <c r="BE894" s="219" t="n">
        <v>540000</v>
      </c>
      <c r="BF894" s="219" t="n"/>
      <c r="BG894" s="120">
        <f>BF894+BE894+BD894</f>
        <v/>
      </c>
      <c r="BH894" s="217">
        <f>IF(LOWER(T894)="ILS",12,1)*BG894/VLOOKUP($T894,CPC_USDConversion_xlTbl[[Currency2]:[Units/1 USD]],2,FALSE)</f>
        <v/>
      </c>
      <c r="BI894" s="224">
        <f>BH894/VLOOKUP($S894,'CP$'!$B$5:$D$74,2,FALSE)</f>
        <v/>
      </c>
      <c r="BJ894" s="140" t="n">
        <v>2000000</v>
      </c>
      <c r="BK894" s="140" t="n">
        <v>3500000</v>
      </c>
      <c r="BL894" s="141">
        <f>IFERROR(U894/X894,"")</f>
        <v/>
      </c>
      <c r="BM894" s="141">
        <f>IFERROR(V894/X894,"")</f>
        <v/>
      </c>
      <c r="BN894" s="141">
        <f>IFERROR(W894/X894,"")</f>
        <v/>
      </c>
      <c r="BO894" s="141">
        <f>IFERROR(AA894/AD894,"")</f>
        <v/>
      </c>
      <c r="BP894" s="141">
        <f>IFERROR(AB894/AD894,"")</f>
        <v/>
      </c>
      <c r="BQ894" s="141">
        <f>IFERROR(AC894/AD894,"")</f>
        <v/>
      </c>
      <c r="BR894" s="119" t="n">
        <v>3</v>
      </c>
      <c r="BS894" s="119" t="n">
        <v>4</v>
      </c>
      <c r="BT894" s="119" t="n">
        <v>3</v>
      </c>
      <c r="BU894" s="119" t="n">
        <v>0</v>
      </c>
      <c r="BV894" s="119" t="n"/>
      <c r="BW894" s="119" t="n"/>
      <c r="BX894" s="119" t="n"/>
      <c r="BY894" s="119" t="n"/>
      <c r="BZ894" s="119" t="inlineStr">
        <is>
          <t>Employee</t>
        </is>
      </c>
      <c r="CA894" s="142" t="inlineStr">
        <is>
          <t>E51P</t>
        </is>
      </c>
      <c r="CB894" s="131" t="n">
        <v>1</v>
      </c>
      <c r="CC894" s="143">
        <f>IF(P894&gt;1,1,P894)*CB894</f>
        <v/>
      </c>
      <c r="CD894" s="143" t="n"/>
      <c r="CE894" s="222" t="n">
        <v>28732.8</v>
      </c>
      <c r="CF894" s="86" t="n"/>
      <c r="CG894" s="219" t="n">
        <v>2726541.463414635</v>
      </c>
      <c r="CH894" s="217">
        <f>IF(LOWER(T894)="ILS",12,1)*CG894/VLOOKUP($T894,CPC_USDConversion_xlTbl[[Currency2]:[Units/1 USD]],2,FALSE)</f>
        <v/>
      </c>
      <c r="CI894" s="225">
        <f>AF894</f>
        <v/>
      </c>
      <c r="CJ894" s="225">
        <f>IFERROR(CI894-CH894,"")</f>
        <v/>
      </c>
      <c r="CK894" s="140">
        <f>ROUND(AN894*CC894,-2)</f>
        <v/>
      </c>
      <c r="CL894" s="217">
        <f>CK894/VLOOKUP($T894,'USD Converstion'!$C$7:$D$174,2,FALSE)</f>
        <v/>
      </c>
      <c r="CM894" s="145">
        <f>IF(AD894&gt;X894,1,0)</f>
        <v/>
      </c>
      <c r="CN894" s="225">
        <f>IF(CM894&gt;0,AG894,0)</f>
        <v/>
      </c>
      <c r="CO894" s="225">
        <f>IF(CM894=0,0,AF894)</f>
        <v/>
      </c>
      <c r="CP894" s="146" t="n">
        <v>0</v>
      </c>
      <c r="CQ894" s="147" t="n">
        <v>0</v>
      </c>
      <c r="CR894" s="225">
        <f>AM894/VLOOKUP(T894,'USD Converstion'!$C$7:$D$174,2,FALSE)</f>
        <v/>
      </c>
      <c r="CS894" s="226">
        <f>AT894</f>
        <v/>
      </c>
      <c r="CT894" s="222" t="n">
        <v>0</v>
      </c>
      <c r="CU894" s="227" t="n">
        <v>0</v>
      </c>
      <c r="CV894" s="145">
        <f>IF(AX894&gt;0,1,0)</f>
        <v/>
      </c>
      <c r="CW894" s="145">
        <f>IF(AY894&gt;0,1,0)</f>
        <v/>
      </c>
      <c r="CX894" s="52" t="n">
        <v>0</v>
      </c>
      <c r="DM894">
        <f>IF(LOWER(T894)="ILS",12,1)*Y894/VLOOKUP($T894,CPC_USDConversion_xlTbl[[Currency2]:[Units/1 USD]],2,FALSE)</f>
        <v/>
      </c>
    </row>
    <row r="895">
      <c r="B895" s="113" t="n">
        <v>131235</v>
      </c>
      <c r="C895" s="113" t="n">
        <v>54012</v>
      </c>
      <c r="D895" s="113" t="n">
        <v>99736</v>
      </c>
      <c r="E895" s="114" t="inlineStr">
        <is>
          <t>Vikas Yadav</t>
        </is>
      </c>
      <c r="F895" s="152" t="inlineStr">
        <is>
          <t>Security Engineer</t>
        </is>
      </c>
      <c r="G895" s="113" t="inlineStr">
        <is>
          <t>Security Engineering, Middle East</t>
        </is>
      </c>
      <c r="H895" s="113" t="inlineStr">
        <is>
          <t>Eran Nafusi</t>
        </is>
      </c>
      <c r="I895" s="113" t="inlineStr">
        <is>
          <t>Peter Sandkuijl</t>
        </is>
      </c>
      <c r="J895" s="114" t="inlineStr">
        <is>
          <t>Bruno Darmon</t>
        </is>
      </c>
      <c r="K895" s="114" t="inlineStr">
        <is>
          <t>Bruno Darmon</t>
        </is>
      </c>
      <c r="L895" s="113" t="inlineStr">
        <is>
          <t>EMEA Sales</t>
        </is>
      </c>
      <c r="M895" s="115" t="n">
        <v>1</v>
      </c>
      <c r="N895" s="151">
        <f>LEFT(CA895,3)</f>
        <v/>
      </c>
      <c r="O895" s="216" t="n">
        <v>43254</v>
      </c>
      <c r="P895" s="118">
        <f>($D$5-O895)/365</f>
        <v/>
      </c>
      <c r="Q895" s="119">
        <f>Q895</f>
        <v/>
      </c>
      <c r="R895" s="52" t="n"/>
      <c r="S895" s="120" t="inlineStr">
        <is>
          <t>United Arab Emirates</t>
        </is>
      </c>
      <c r="T895" s="120" t="inlineStr">
        <is>
          <t>AED</t>
        </is>
      </c>
      <c r="U895" s="120" t="n">
        <v>364500</v>
      </c>
      <c r="V895" s="120" t="n">
        <v>64845.45454545454</v>
      </c>
      <c r="W895" s="120" t="n"/>
      <c r="X895" s="120">
        <f>W895+V895+U895</f>
        <v/>
      </c>
      <c r="Y895" s="121" t="n"/>
      <c r="Z895" s="121" t="n"/>
      <c r="AA895" s="122" t="n"/>
      <c r="AB895" s="122" t="n"/>
      <c r="AC895" s="122" t="n"/>
      <c r="AD895" s="123">
        <f>AC895+AB895+AA895</f>
        <v/>
      </c>
      <c r="AE895" s="124">
        <f>IFERROR(AD895/X895-1,"")</f>
        <v/>
      </c>
      <c r="AF895" s="217">
        <f>IF(LOWER(T895)="ILS",12,1)*X895/VLOOKUP($T895,CPC_USDConversion_xlTbl[[Currency2]:[Units/1 USD]],2,FALSE)</f>
        <v/>
      </c>
      <c r="AG895" s="217">
        <f>IF(LOWER(T895)="ILS",12,1)*AD895/VLOOKUP($T895,CPC_USDConversion_xlTbl[[Currency2]:[Units/1 USD]],2,FALSE)</f>
        <v/>
      </c>
      <c r="AH895" s="126">
        <f>AF895/VLOOKUP($S895,'CP$'!$B$5:$D$74,2,FALSE)</f>
        <v/>
      </c>
      <c r="AI895" s="126">
        <f>AG895/VLOOKUP($S895,'CP$'!$B$5:$D$74,2,FALSE)</f>
        <v/>
      </c>
      <c r="AJ895" s="52" t="n"/>
      <c r="AK895" s="127" t="inlineStr">
        <is>
          <t>Sales Variable</t>
        </is>
      </c>
      <c r="AL895" s="218" t="n"/>
      <c r="AM895" s="129" t="n"/>
      <c r="AN895" s="121" t="n"/>
      <c r="AO895" s="130" t="n"/>
      <c r="AP895" s="131">
        <f>IFERROR(AO895/AM895,"")</f>
        <v/>
      </c>
      <c r="AQ895" s="219">
        <f>AO895*CC895</f>
        <v/>
      </c>
      <c r="AR895" s="219" t="n"/>
      <c r="AS895" s="220">
        <f>AQ895-AR895</f>
        <v/>
      </c>
      <c r="AT895" s="217">
        <f>AS895/VLOOKUP($T895,'USD Converstion'!$C$7:$D$174,2,FALSE)</f>
        <v/>
      </c>
      <c r="AU895" s="52" t="n"/>
      <c r="AV895" s="221" t="n">
        <v>43957</v>
      </c>
      <c r="AW895" s="222" t="n">
        <v>14665.76699029126</v>
      </c>
      <c r="AX895" s="222" t="n"/>
      <c r="AY895" s="223" t="n"/>
      <c r="AZ895" s="52" t="n"/>
      <c r="BA895" s="137" t="n"/>
      <c r="BB895" s="138" t="inlineStr">
        <is>
          <t xml:space="preserve"> </t>
        </is>
      </c>
      <c r="BC895" s="52" t="n"/>
      <c r="BD895" s="219" t="n">
        <v>264960</v>
      </c>
      <c r="BE895" s="219" t="n">
        <v>66240</v>
      </c>
      <c r="BF895" s="219" t="n"/>
      <c r="BG895" s="120">
        <f>BF895+BE895+BD895</f>
        <v/>
      </c>
      <c r="BH895" s="217">
        <f>IF(LOWER(T895)="ILS",12,1)*BG895/VLOOKUP($T895,CPC_USDConversion_xlTbl[[Currency2]:[Units/1 USD]],2,FALSE)</f>
        <v/>
      </c>
      <c r="BI895" s="224">
        <f>BH895/VLOOKUP($S895,'CP$'!$B$5:$D$74,2,FALSE)</f>
        <v/>
      </c>
      <c r="BJ895" s="140" t="n">
        <v>300000</v>
      </c>
      <c r="BK895" s="140" t="n">
        <v>470000</v>
      </c>
      <c r="BL895" s="141">
        <f>IFERROR(U895/X895,"")</f>
        <v/>
      </c>
      <c r="BM895" s="141">
        <f>IFERROR(V895/X895,"")</f>
        <v/>
      </c>
      <c r="BN895" s="141">
        <f>IFERROR(W895/X895,"")</f>
        <v/>
      </c>
      <c r="BO895" s="141">
        <f>IFERROR(AA895/AD895,"")</f>
        <v/>
      </c>
      <c r="BP895" s="141">
        <f>IFERROR(AB895/AD895,"")</f>
        <v/>
      </c>
      <c r="BQ895" s="141">
        <f>IFERROR(AC895/AD895,"")</f>
        <v/>
      </c>
      <c r="BR895" s="119" t="n">
        <v>4</v>
      </c>
      <c r="BS895" s="119" t="n">
        <v>5</v>
      </c>
      <c r="BT895" s="119" t="n">
        <v>4</v>
      </c>
      <c r="BU895" s="119" t="n">
        <v>0</v>
      </c>
      <c r="BV895" s="119" t="n"/>
      <c r="BW895" s="119" t="n"/>
      <c r="BX895" s="119" t="n"/>
      <c r="BY895" s="119" t="n"/>
      <c r="BZ895" s="119" t="inlineStr">
        <is>
          <t>Employee</t>
        </is>
      </c>
      <c r="CA895" s="142" t="inlineStr">
        <is>
          <t>E51P</t>
        </is>
      </c>
      <c r="CB895" s="131" t="n">
        <v>1</v>
      </c>
      <c r="CC895" s="143">
        <f>IF(P895&gt;1,1,P895)*CB895</f>
        <v/>
      </c>
      <c r="CD895" s="143" t="n"/>
      <c r="CE895" s="222" t="n">
        <v>16880.52</v>
      </c>
      <c r="CF895" s="86" t="n"/>
      <c r="CG895" s="219" t="n">
        <v>346541.4634146342</v>
      </c>
      <c r="CH895" s="217">
        <f>IF(LOWER(T895)="ILS",12,1)*CG895/VLOOKUP($T895,CPC_USDConversion_xlTbl[[Currency2]:[Units/1 USD]],2,FALSE)</f>
        <v/>
      </c>
      <c r="CI895" s="225">
        <f>AF895</f>
        <v/>
      </c>
      <c r="CJ895" s="225">
        <f>IFERROR(CI895-CH895,"")</f>
        <v/>
      </c>
      <c r="CK895" s="140">
        <f>ROUND(AN895*CC895,-2)</f>
        <v/>
      </c>
      <c r="CL895" s="217">
        <f>CK895/VLOOKUP($T895,'USD Converstion'!$C$7:$D$174,2,FALSE)</f>
        <v/>
      </c>
      <c r="CM895" s="145">
        <f>IF(AD895&gt;X895,1,0)</f>
        <v/>
      </c>
      <c r="CN895" s="225">
        <f>IF(CM895&gt;0,AG895,0)</f>
        <v/>
      </c>
      <c r="CO895" s="225">
        <f>IF(CM895=0,0,AF895)</f>
        <v/>
      </c>
      <c r="CP895" s="146" t="n">
        <v>0</v>
      </c>
      <c r="CQ895" s="147" t="n">
        <v>0</v>
      </c>
      <c r="CR895" s="225">
        <f>AM895/VLOOKUP(T895,'USD Converstion'!$C$7:$D$174,2,FALSE)</f>
        <v/>
      </c>
      <c r="CS895" s="226">
        <f>AT895</f>
        <v/>
      </c>
      <c r="CT895" s="222" t="n">
        <v>0</v>
      </c>
      <c r="CU895" s="227" t="n">
        <v>0</v>
      </c>
      <c r="CV895" s="145">
        <f>IF(AX895&gt;0,1,0)</f>
        <v/>
      </c>
      <c r="CW895" s="145">
        <f>IF(AY895&gt;0,1,0)</f>
        <v/>
      </c>
      <c r="CX895" s="52" t="n">
        <v>0</v>
      </c>
      <c r="DM895">
        <f>IF(LOWER(T895)="ILS",12,1)*Y895/VLOOKUP($T895,CPC_USDConversion_xlTbl[[Currency2]:[Units/1 USD]],2,FALSE)</f>
        <v/>
      </c>
    </row>
    <row r="896">
      <c r="B896" s="113" t="n">
        <v>117066</v>
      </c>
      <c r="C896" s="113" t="n">
        <v>60841</v>
      </c>
      <c r="D896" s="113" t="n">
        <v>52163</v>
      </c>
      <c r="E896" s="114" t="inlineStr">
        <is>
          <t>Joana Fernandes</t>
        </is>
      </c>
      <c r="F896" s="152" t="inlineStr">
        <is>
          <t>Territory Account Manager</t>
        </is>
      </c>
      <c r="G896" s="113" t="inlineStr">
        <is>
          <t>Iberia</t>
        </is>
      </c>
      <c r="H896" s="113" t="inlineStr">
        <is>
          <t>Mario Garcia</t>
        </is>
      </c>
      <c r="I896" s="113" t="inlineStr">
        <is>
          <t>Roberto Pozzi</t>
        </is>
      </c>
      <c r="J896" s="114" t="inlineStr">
        <is>
          <t>Thorsten Freitag</t>
        </is>
      </c>
      <c r="K896" s="114" t="inlineStr">
        <is>
          <t>Bruno Darmon</t>
        </is>
      </c>
      <c r="L896" s="113" t="inlineStr">
        <is>
          <t>EMEA Sales</t>
        </is>
      </c>
      <c r="M896" s="115" t="n">
        <v>1</v>
      </c>
      <c r="N896" s="151">
        <f>LEFT(CA896,3)</f>
        <v/>
      </c>
      <c r="O896" s="216" t="n">
        <v>42671</v>
      </c>
      <c r="P896" s="118">
        <f>($D$5-O896)/365</f>
        <v/>
      </c>
      <c r="Q896" s="119">
        <f>Q896</f>
        <v/>
      </c>
      <c r="R896" s="52" t="n"/>
      <c r="S896" s="120" t="inlineStr">
        <is>
          <t>Portugal</t>
        </is>
      </c>
      <c r="T896" s="120" t="inlineStr">
        <is>
          <t>EUR</t>
        </is>
      </c>
      <c r="U896" s="120" t="n">
        <v>70062.5</v>
      </c>
      <c r="V896" s="120" t="n">
        <v>11300</v>
      </c>
      <c r="W896" s="120" t="n"/>
      <c r="X896" s="120">
        <f>W896+V896+U896</f>
        <v/>
      </c>
      <c r="Y896" s="121" t="n"/>
      <c r="Z896" s="121" t="n"/>
      <c r="AA896" s="122" t="n"/>
      <c r="AB896" s="122" t="n"/>
      <c r="AC896" s="122" t="n"/>
      <c r="AD896" s="123">
        <f>AC896+AB896+AA896</f>
        <v/>
      </c>
      <c r="AE896" s="124">
        <f>IFERROR(AD896/X896-1,"")</f>
        <v/>
      </c>
      <c r="AF896" s="217">
        <f>IF(LOWER(T896)="ILS",12,1)*X896/VLOOKUP($T896,CPC_USDConversion_xlTbl[[Currency2]:[Units/1 USD]],2,FALSE)</f>
        <v/>
      </c>
      <c r="AG896" s="217">
        <f>IF(LOWER(T896)="ILS",12,1)*AD896/VLOOKUP($T896,CPC_USDConversion_xlTbl[[Currency2]:[Units/1 USD]],2,FALSE)</f>
        <v/>
      </c>
      <c r="AH896" s="126">
        <f>AF896/VLOOKUP($S896,'CP$'!$B$5:$D$74,2,FALSE)</f>
        <v/>
      </c>
      <c r="AI896" s="126">
        <f>AG896/VLOOKUP($S896,'CP$'!$B$5:$D$74,2,FALSE)</f>
        <v/>
      </c>
      <c r="AJ896" s="52" t="n"/>
      <c r="AK896" s="127" t="inlineStr">
        <is>
          <t>Sales Variable</t>
        </is>
      </c>
      <c r="AL896" s="218" t="n"/>
      <c r="AM896" s="129" t="n"/>
      <c r="AN896" s="121" t="n"/>
      <c r="AO896" s="130" t="n"/>
      <c r="AP896" s="131">
        <f>IFERROR(AO896/AM896,"")</f>
        <v/>
      </c>
      <c r="AQ896" s="219">
        <f>AO896*CC896</f>
        <v/>
      </c>
      <c r="AR896" s="219" t="n"/>
      <c r="AS896" s="220">
        <f>AQ896-AR896</f>
        <v/>
      </c>
      <c r="AT896" s="217">
        <f>AS896/VLOOKUP($T896,'USD Converstion'!$C$7:$D$174,2,FALSE)</f>
        <v/>
      </c>
      <c r="AU896" s="52" t="n"/>
      <c r="AV896" s="221" t="n">
        <v>43957</v>
      </c>
      <c r="AW896" s="222" t="n">
        <v>14665.76699029126</v>
      </c>
      <c r="AX896" s="222" t="n"/>
      <c r="AY896" s="223" t="n"/>
      <c r="AZ896" s="52" t="n"/>
      <c r="BA896" s="137" t="inlineStr">
        <is>
          <t>January, 2021 - Title change from Security Engineer to Territory Account Manager and manager change from David Gubiani to Mario Garcia || July, 2020 - Status change from Employment Status:EMLA to Employment Status:Employee || May, 2020 - Status change from Employment Status:MLA to Employment Status:EMLA</t>
        </is>
      </c>
      <c r="BB896" s="138" t="inlineStr">
        <is>
          <t xml:space="preserve"> </t>
        </is>
      </c>
      <c r="BC896" s="52" t="n"/>
      <c r="BD896" s="219" t="n">
        <v>45600</v>
      </c>
      <c r="BE896" s="219" t="n">
        <v>11400</v>
      </c>
      <c r="BF896" s="219" t="n"/>
      <c r="BG896" s="120">
        <f>BF896+BE896+BD896</f>
        <v/>
      </c>
      <c r="BH896" s="217">
        <f>IF(LOWER(T896)="ILS",12,1)*BG896/VLOOKUP($T896,CPC_USDConversion_xlTbl[[Currency2]:[Units/1 USD]],2,FALSE)</f>
        <v/>
      </c>
      <c r="BI896" s="224">
        <f>BH896/VLOOKUP($S896,'CP$'!$B$5:$D$74,2,FALSE)</f>
        <v/>
      </c>
      <c r="BJ896" s="140" t="n">
        <v>50000</v>
      </c>
      <c r="BK896" s="140" t="n">
        <v>70000</v>
      </c>
      <c r="BL896" s="141">
        <f>IFERROR(U896/X896,"")</f>
        <v/>
      </c>
      <c r="BM896" s="141">
        <f>IFERROR(V896/X896,"")</f>
        <v/>
      </c>
      <c r="BN896" s="141">
        <f>IFERROR(W896/X896,"")</f>
        <v/>
      </c>
      <c r="BO896" s="141">
        <f>IFERROR(AA896/AD896,"")</f>
        <v/>
      </c>
      <c r="BP896" s="141">
        <f>IFERROR(AB896/AD896,"")</f>
        <v/>
      </c>
      <c r="BQ896" s="141">
        <f>IFERROR(AC896/AD896,"")</f>
        <v/>
      </c>
      <c r="BR896" s="119" t="n">
        <v>5</v>
      </c>
      <c r="BS896" s="119" t="n">
        <v>4</v>
      </c>
      <c r="BT896" s="119" t="n">
        <v>3</v>
      </c>
      <c r="BU896" s="119" t="n"/>
      <c r="BV896" s="119" t="n"/>
      <c r="BW896" s="119" t="n"/>
      <c r="BX896" s="119" t="n"/>
      <c r="BY896" s="119" t="n"/>
      <c r="BZ896" s="119" t="inlineStr">
        <is>
          <t>Employee</t>
        </is>
      </c>
      <c r="CA896" s="142" t="inlineStr">
        <is>
          <t>E51P</t>
        </is>
      </c>
      <c r="CB896" s="131" t="n">
        <v>0.9616438356164384</v>
      </c>
      <c r="CC896" s="143">
        <f>IF(P896&gt;1,1,P896)*CB896</f>
        <v/>
      </c>
      <c r="CD896" s="143" t="n"/>
      <c r="CE896" s="222" t="n">
        <v>29930</v>
      </c>
      <c r="CF896" s="86" t="n"/>
      <c r="CG896" s="219" t="n">
        <v>59273.17073170732</v>
      </c>
      <c r="CH896" s="217">
        <f>IF(LOWER(T896)="ILS",12,1)*CG896/VLOOKUP($T896,CPC_USDConversion_xlTbl[[Currency2]:[Units/1 USD]],2,FALSE)</f>
        <v/>
      </c>
      <c r="CI896" s="225">
        <f>AF896</f>
        <v/>
      </c>
      <c r="CJ896" s="225">
        <f>IFERROR(CI896-CH896,"")</f>
        <v/>
      </c>
      <c r="CK896" s="140">
        <f>ROUND(AN896*CC896,-2)</f>
        <v/>
      </c>
      <c r="CL896" s="217">
        <f>CK896/VLOOKUP($T896,'USD Converstion'!$C$7:$D$174,2,FALSE)</f>
        <v/>
      </c>
      <c r="CM896" s="145">
        <f>IF(AD896&gt;X896,1,0)</f>
        <v/>
      </c>
      <c r="CN896" s="225">
        <f>IF(CM896&gt;0,AG896,0)</f>
        <v/>
      </c>
      <c r="CO896" s="225">
        <f>IF(CM896=0,0,AF896)</f>
        <v/>
      </c>
      <c r="CP896" s="146" t="n">
        <v>0</v>
      </c>
      <c r="CQ896" s="147" t="inlineStr">
        <is>
          <t>Regular</t>
        </is>
      </c>
      <c r="CR896" s="225">
        <f>AM896/VLOOKUP(T896,'USD Converstion'!$C$7:$D$174,2,FALSE)</f>
        <v/>
      </c>
      <c r="CS896" s="226">
        <f>AT896</f>
        <v/>
      </c>
      <c r="CT896" s="222" t="n">
        <v>0</v>
      </c>
      <c r="CU896" s="227" t="n"/>
      <c r="CV896" s="145">
        <f>IF(AX896&gt;0,1,0)</f>
        <v/>
      </c>
      <c r="CW896" s="145">
        <f>IF(AY896&gt;0,1,0)</f>
        <v/>
      </c>
      <c r="CX896" s="52" t="n">
        <v>0</v>
      </c>
      <c r="DM896">
        <f>IF(LOWER(T896)="ILS",12,1)*Y896/VLOOKUP($T896,CPC_USDConversion_xlTbl[[Currency2]:[Units/1 USD]],2,FALSE)</f>
        <v/>
      </c>
    </row>
    <row r="897">
      <c r="B897" s="113" t="n">
        <v>115401</v>
      </c>
      <c r="C897" s="113" t="n">
        <v>64995</v>
      </c>
      <c r="D897" s="113" t="n">
        <v>72806</v>
      </c>
      <c r="E897" s="114" t="inlineStr">
        <is>
          <t>Vinny Brijlal</t>
        </is>
      </c>
      <c r="F897" s="152" t="inlineStr">
        <is>
          <t>Security Engineer</t>
        </is>
      </c>
      <c r="G897" s="113" t="inlineStr">
        <is>
          <t>Security Engineering, UK &amp; I</t>
        </is>
      </c>
      <c r="H897" s="113" t="inlineStr">
        <is>
          <t>Ian Porteous</t>
        </is>
      </c>
      <c r="I897" s="113" t="inlineStr">
        <is>
          <t>Peter Sandkuijl</t>
        </is>
      </c>
      <c r="J897" s="114" t="inlineStr">
        <is>
          <t>Bruno Darmon</t>
        </is>
      </c>
      <c r="K897" s="114" t="inlineStr">
        <is>
          <t>Bruno Darmon</t>
        </is>
      </c>
      <c r="L897" s="113" t="inlineStr">
        <is>
          <t>EMEA Sales</t>
        </is>
      </c>
      <c r="M897" s="115" t="n">
        <v>1</v>
      </c>
      <c r="N897" s="151">
        <f>LEFT(CA897,3)</f>
        <v/>
      </c>
      <c r="O897" s="216" t="n">
        <v>43836</v>
      </c>
      <c r="P897" s="118">
        <f>($D$5-O897)/365</f>
        <v/>
      </c>
      <c r="Q897" s="119">
        <f>Q897</f>
        <v/>
      </c>
      <c r="R897" s="52" t="n"/>
      <c r="S897" s="120" t="inlineStr">
        <is>
          <t>Ireland</t>
        </is>
      </c>
      <c r="T897" s="120" t="inlineStr">
        <is>
          <t>EUR</t>
        </is>
      </c>
      <c r="U897" s="120" t="n">
        <v>104500</v>
      </c>
      <c r="V897" s="120" t="n">
        <v>17572.72727272727</v>
      </c>
      <c r="W897" s="120" t="n"/>
      <c r="X897" s="120">
        <f>W897+V897+U897</f>
        <v/>
      </c>
      <c r="Y897" s="121" t="n"/>
      <c r="Z897" s="121" t="n"/>
      <c r="AA897" s="122" t="n">
        <v>998</v>
      </c>
      <c r="AB897" s="122" t="n">
        <v>0.1801861213307646</v>
      </c>
      <c r="AC897" s="122" t="n"/>
      <c r="AD897" s="123">
        <f>AC897+AB897+AA897</f>
        <v/>
      </c>
      <c r="AE897" s="124">
        <f>IFERROR(AD897/X897-1,"")</f>
        <v/>
      </c>
      <c r="AF897" s="217">
        <f>IF(LOWER(T897)="ILS",12,1)*X897/VLOOKUP($T897,CPC_USDConversion_xlTbl[[Currency2]:[Units/1 USD]],2,FALSE)</f>
        <v/>
      </c>
      <c r="AG897" s="217">
        <f>IF(LOWER(T897)="ILS",12,1)*AD897/VLOOKUP($T897,CPC_USDConversion_xlTbl[[Currency2]:[Units/1 USD]],2,FALSE)</f>
        <v/>
      </c>
      <c r="AH897" s="126">
        <f>AF897/VLOOKUP($S897,'CP$'!$B$5:$D$74,2,FALSE)</f>
        <v/>
      </c>
      <c r="AI897" s="126">
        <f>AG897/VLOOKUP($S897,'CP$'!$B$5:$D$74,2,FALSE)</f>
        <v/>
      </c>
      <c r="AJ897" s="52" t="n"/>
      <c r="AK897" s="127" t="inlineStr">
        <is>
          <t>Sales Variable</t>
        </is>
      </c>
      <c r="AL897" s="218" t="n"/>
      <c r="AM897" s="129" t="n"/>
      <c r="AN897" s="121" t="n"/>
      <c r="AO897" s="130" t="n"/>
      <c r="AP897" s="131">
        <f>IFERROR(AO897/AM897,"")</f>
        <v/>
      </c>
      <c r="AQ897" s="219">
        <f>AO897*CC897</f>
        <v/>
      </c>
      <c r="AR897" s="219" t="n"/>
      <c r="AS897" s="220">
        <f>AQ897-AR897</f>
        <v/>
      </c>
      <c r="AT897" s="217">
        <f>AS897/VLOOKUP($T897,'USD Converstion'!$C$7:$D$174,2,FALSE)</f>
        <v/>
      </c>
      <c r="AU897" s="52" t="n"/>
      <c r="AV897" s="221" t="n">
        <v>43859</v>
      </c>
      <c r="AW897" s="222" t="n">
        <v>19563.43689320388</v>
      </c>
      <c r="AX897" s="222" t="n"/>
      <c r="AY897" s="223" t="n"/>
      <c r="AZ897" s="52" t="n"/>
      <c r="BA897" s="137" t="n"/>
      <c r="BB897" s="138" t="inlineStr">
        <is>
          <t xml:space="preserve"> </t>
        </is>
      </c>
      <c r="BC897" s="52" t="n"/>
      <c r="BD897" s="219" t="n">
        <v>76000</v>
      </c>
      <c r="BE897" s="219" t="n">
        <v>19000</v>
      </c>
      <c r="BF897" s="219" t="n"/>
      <c r="BG897" s="120">
        <f>BF897+BE897+BD897</f>
        <v/>
      </c>
      <c r="BH897" s="217">
        <f>IF(LOWER(T897)="ILS",12,1)*BG897/VLOOKUP($T897,CPC_USDConversion_xlTbl[[Currency2]:[Units/1 USD]],2,FALSE)</f>
        <v/>
      </c>
      <c r="BI897" s="224">
        <f>BH897/VLOOKUP($S897,'CP$'!$B$5:$D$74,2,FALSE)</f>
        <v/>
      </c>
      <c r="BJ897" s="140" t="n">
        <v>75000</v>
      </c>
      <c r="BK897" s="140" t="n">
        <v>110000</v>
      </c>
      <c r="BL897" s="141">
        <f>IFERROR(U897/X897,"")</f>
        <v/>
      </c>
      <c r="BM897" s="141">
        <f>IFERROR(V897/X897,"")</f>
        <v/>
      </c>
      <c r="BN897" s="141">
        <f>IFERROR(W897/X897,"")</f>
        <v/>
      </c>
      <c r="BO897" s="141">
        <f>IFERROR(AA897/AD897,"")</f>
        <v/>
      </c>
      <c r="BP897" s="141">
        <f>IFERROR(AB897/AD897,"")</f>
        <v/>
      </c>
      <c r="BQ897" s="141">
        <f>IFERROR(AC897/AD897,"")</f>
        <v/>
      </c>
      <c r="BR897" s="119" t="n"/>
      <c r="BS897" s="119" t="n"/>
      <c r="BT897" s="119" t="n">
        <v>3</v>
      </c>
      <c r="BU897" s="119" t="n">
        <v>0</v>
      </c>
      <c r="BV897" s="119" t="n"/>
      <c r="BW897" s="119" t="n"/>
      <c r="BX897" s="119" t="n"/>
      <c r="BY897" s="119" t="n"/>
      <c r="BZ897" s="119" t="inlineStr">
        <is>
          <t>Employee</t>
        </is>
      </c>
      <c r="CA897" s="142" t="inlineStr">
        <is>
          <t>E41P</t>
        </is>
      </c>
      <c r="CB897" s="131" t="n">
        <v>1</v>
      </c>
      <c r="CC897" s="143">
        <f>IF(P897&gt;1,1,P897)*CB897</f>
        <v/>
      </c>
      <c r="CD897" s="143" t="n"/>
      <c r="CE897" s="222" t="n">
        <v>20951</v>
      </c>
      <c r="CF897" s="86" t="n"/>
      <c r="CG897" s="219" t="n">
        <v>92882.9268292683</v>
      </c>
      <c r="CH897" s="217">
        <f>IF(LOWER(T897)="ILS",12,1)*CG897/VLOOKUP($T897,CPC_USDConversion_xlTbl[[Currency2]:[Units/1 USD]],2,FALSE)</f>
        <v/>
      </c>
      <c r="CI897" s="225">
        <f>AF897</f>
        <v/>
      </c>
      <c r="CJ897" s="225">
        <f>IFERROR(CI897-CH897,"")</f>
        <v/>
      </c>
      <c r="CK897" s="140">
        <f>ROUND(AN897*CC897,-2)</f>
        <v/>
      </c>
      <c r="CL897" s="217">
        <f>CK897/VLOOKUP($T897,'USD Converstion'!$C$7:$D$174,2,FALSE)</f>
        <v/>
      </c>
      <c r="CM897" s="145">
        <f>IF(AD897&gt;X897,1,0)</f>
        <v/>
      </c>
      <c r="CN897" s="225">
        <f>IF(CM897&gt;0,AG897,0)</f>
        <v/>
      </c>
      <c r="CO897" s="225">
        <f>IF(CM897=0,0,AF897)</f>
        <v/>
      </c>
      <c r="CP897" s="146" t="n">
        <v>0</v>
      </c>
      <c r="CQ897" s="147" t="n">
        <v>0</v>
      </c>
      <c r="CR897" s="225">
        <f>AM897/VLOOKUP(T897,'USD Converstion'!$C$7:$D$174,2,FALSE)</f>
        <v/>
      </c>
      <c r="CS897" s="226">
        <f>AT897</f>
        <v/>
      </c>
      <c r="CT897" s="222" t="n">
        <v>0</v>
      </c>
      <c r="CU897" s="227" t="n">
        <v>0</v>
      </c>
      <c r="CV897" s="145">
        <f>IF(AX897&gt;0,1,0)</f>
        <v/>
      </c>
      <c r="CW897" s="145">
        <f>IF(AY897&gt;0,1,0)</f>
        <v/>
      </c>
      <c r="CX897" s="52" t="n">
        <v>0</v>
      </c>
      <c r="DM897">
        <f>IF(LOWER(T897)="ILS",12,1)*Y897/VLOOKUP($T897,CPC_USDConversion_xlTbl[[Currency2]:[Units/1 USD]],2,FALSE)</f>
        <v/>
      </c>
    </row>
    <row r="898">
      <c r="B898" s="113" t="n">
        <v>129541</v>
      </c>
      <c r="C898" s="113" t="n">
        <v>35886</v>
      </c>
      <c r="D898" s="113" t="n"/>
      <c r="E898" s="114" t="inlineStr">
        <is>
          <t>Will Hargreaves</t>
        </is>
      </c>
      <c r="F898" s="152" t="inlineStr">
        <is>
          <t>Security Engineer</t>
        </is>
      </c>
      <c r="G898" s="113" t="inlineStr">
        <is>
          <t>Security Engineering, UK &amp; I</t>
        </is>
      </c>
      <c r="H898" s="113" t="inlineStr">
        <is>
          <t>Ian Porteous</t>
        </is>
      </c>
      <c r="I898" s="113" t="inlineStr">
        <is>
          <t>Peter Sandkuijl</t>
        </is>
      </c>
      <c r="J898" s="114" t="inlineStr">
        <is>
          <t>Bruno Darmon</t>
        </is>
      </c>
      <c r="K898" s="114" t="inlineStr">
        <is>
          <t>Bruno Darmon</t>
        </is>
      </c>
      <c r="L898" s="113" t="inlineStr">
        <is>
          <t>EMEA Sales</t>
        </is>
      </c>
      <c r="M898" s="115" t="n">
        <v>1</v>
      </c>
      <c r="N898" s="151">
        <f>LEFT(CA898,3)</f>
        <v/>
      </c>
      <c r="O898" s="216" t="n">
        <v>39084</v>
      </c>
      <c r="P898" s="118">
        <f>($D$5-O898)/365</f>
        <v/>
      </c>
      <c r="Q898" s="119">
        <f>Q898</f>
        <v/>
      </c>
      <c r="R898" s="52" t="n"/>
      <c r="S898" s="120" t="inlineStr">
        <is>
          <t>Great Britain</t>
        </is>
      </c>
      <c r="T898" s="120" t="inlineStr">
        <is>
          <t>GBP</t>
        </is>
      </c>
      <c r="U898" s="120" t="n">
        <v>89500</v>
      </c>
      <c r="V898" s="120" t="n">
        <v>14845.45454545454</v>
      </c>
      <c r="W898" s="120" t="n"/>
      <c r="X898" s="120">
        <f>W898+V898+U898</f>
        <v/>
      </c>
      <c r="Y898" s="121" t="n"/>
      <c r="Z898" s="121" t="n"/>
      <c r="AA898" s="122" t="n">
        <v>997</v>
      </c>
      <c r="AB898" s="122" t="n">
        <v>0.7120609314504491</v>
      </c>
      <c r="AC898" s="122" t="n"/>
      <c r="AD898" s="123">
        <f>AC898+AB898+AA898</f>
        <v/>
      </c>
      <c r="AE898" s="124">
        <f>IFERROR(AD898/X898-1,"")</f>
        <v/>
      </c>
      <c r="AF898" s="217">
        <f>IF(LOWER(T898)="ILS",12,1)*X898/VLOOKUP($T898,CPC_USDConversion_xlTbl[[Currency2]:[Units/1 USD]],2,FALSE)</f>
        <v/>
      </c>
      <c r="AG898" s="217">
        <f>IF(LOWER(T898)="ILS",12,1)*AD898/VLOOKUP($T898,CPC_USDConversion_xlTbl[[Currency2]:[Units/1 USD]],2,FALSE)</f>
        <v/>
      </c>
      <c r="AH898" s="126">
        <f>AF898/VLOOKUP($S898,'CP$'!$B$5:$D$74,2,FALSE)</f>
        <v/>
      </c>
      <c r="AI898" s="126">
        <f>AG898/VLOOKUP($S898,'CP$'!$B$5:$D$74,2,FALSE)</f>
        <v/>
      </c>
      <c r="AJ898" s="52" t="n"/>
      <c r="AK898" s="127" t="inlineStr">
        <is>
          <t>Sales Variable</t>
        </is>
      </c>
      <c r="AL898" s="218" t="n"/>
      <c r="AM898" s="129" t="n"/>
      <c r="AN898" s="121" t="n"/>
      <c r="AO898" s="130" t="n"/>
      <c r="AP898" s="131">
        <f>IFERROR(AO898/AM898,"")</f>
        <v/>
      </c>
      <c r="AQ898" s="219">
        <f>AO898*CC898</f>
        <v/>
      </c>
      <c r="AR898" s="219" t="n"/>
      <c r="AS898" s="220">
        <f>AQ898-AR898</f>
        <v/>
      </c>
      <c r="AT898" s="217">
        <f>AS898/VLOOKUP($T898,'USD Converstion'!$C$7:$D$174,2,FALSE)</f>
        <v/>
      </c>
      <c r="AU898" s="52" t="n"/>
      <c r="AV898" s="221" t="n">
        <v>43223</v>
      </c>
      <c r="AW898" s="222" t="n">
        <v>33750.5145631068</v>
      </c>
      <c r="AX898" s="222" t="n"/>
      <c r="AY898" s="223" t="n"/>
      <c r="AZ898" s="52" t="n"/>
      <c r="BA898" s="137" t="n"/>
      <c r="BB898" s="138" t="inlineStr">
        <is>
          <t xml:space="preserve"> </t>
        </is>
      </c>
      <c r="BC898" s="52" t="n"/>
      <c r="BD898" s="219" t="n">
        <v>62400</v>
      </c>
      <c r="BE898" s="219" t="n">
        <v>15600</v>
      </c>
      <c r="BF898" s="219" t="n"/>
      <c r="BG898" s="120">
        <f>BF898+BE898+BD898</f>
        <v/>
      </c>
      <c r="BH898" s="217">
        <f>IF(LOWER(T898)="ILS",12,1)*BG898/VLOOKUP($T898,CPC_USDConversion_xlTbl[[Currency2]:[Units/1 USD]],2,FALSE)</f>
        <v/>
      </c>
      <c r="BI898" s="224">
        <f>BH898/VLOOKUP($S898,'CP$'!$B$5:$D$74,2,FALSE)</f>
        <v/>
      </c>
      <c r="BJ898" s="140" t="n">
        <v>60000</v>
      </c>
      <c r="BK898" s="140" t="n">
        <v>95000</v>
      </c>
      <c r="BL898" s="141">
        <f>IFERROR(U898/X898,"")</f>
        <v/>
      </c>
      <c r="BM898" s="141">
        <f>IFERROR(V898/X898,"")</f>
        <v/>
      </c>
      <c r="BN898" s="141">
        <f>IFERROR(W898/X898,"")</f>
        <v/>
      </c>
      <c r="BO898" s="141">
        <f>IFERROR(AA898/AD898,"")</f>
        <v/>
      </c>
      <c r="BP898" s="141">
        <f>IFERROR(AB898/AD898,"")</f>
        <v/>
      </c>
      <c r="BQ898" s="141">
        <f>IFERROR(AC898/AD898,"")</f>
        <v/>
      </c>
      <c r="BR898" s="119" t="n">
        <v>3</v>
      </c>
      <c r="BS898" s="119" t="n">
        <v>3</v>
      </c>
      <c r="BT898" s="119" t="n">
        <v>3</v>
      </c>
      <c r="BU898" s="119" t="n">
        <v>0</v>
      </c>
      <c r="BV898" s="119" t="n"/>
      <c r="BW898" s="119" t="n"/>
      <c r="BX898" s="119" t="n"/>
      <c r="BY898" s="119" t="n"/>
      <c r="BZ898" s="119" t="inlineStr">
        <is>
          <t>Employee</t>
        </is>
      </c>
      <c r="CA898" s="142" t="inlineStr">
        <is>
          <t>E51P</t>
        </is>
      </c>
      <c r="CB898" s="131" t="n">
        <v>1</v>
      </c>
      <c r="CC898" s="143">
        <f>IF(P898&gt;1,1,P898)*CB898</f>
        <v/>
      </c>
      <c r="CD898" s="143" t="n"/>
      <c r="CE898" s="222" t="n">
        <v>21070.72</v>
      </c>
      <c r="CF898" s="86" t="n"/>
      <c r="CG898" s="219" t="n">
        <v>78248.78048780489</v>
      </c>
      <c r="CH898" s="217">
        <f>IF(LOWER(T898)="ILS",12,1)*CG898/VLOOKUP($T898,CPC_USDConversion_xlTbl[[Currency2]:[Units/1 USD]],2,FALSE)</f>
        <v/>
      </c>
      <c r="CI898" s="225">
        <f>AF898</f>
        <v/>
      </c>
      <c r="CJ898" s="225">
        <f>IFERROR(CI898-CH898,"")</f>
        <v/>
      </c>
      <c r="CK898" s="140">
        <f>ROUND(AN898*CC898,-2)</f>
        <v/>
      </c>
      <c r="CL898" s="217">
        <f>CK898/VLOOKUP($T898,'USD Converstion'!$C$7:$D$174,2,FALSE)</f>
        <v/>
      </c>
      <c r="CM898" s="145">
        <f>IF(AD898&gt;X898,1,0)</f>
        <v/>
      </c>
      <c r="CN898" s="225">
        <f>IF(CM898&gt;0,AG898,0)</f>
        <v/>
      </c>
      <c r="CO898" s="225">
        <f>IF(CM898=0,0,AF898)</f>
        <v/>
      </c>
      <c r="CP898" s="146" t="n">
        <v>0</v>
      </c>
      <c r="CQ898" s="147" t="n">
        <v>0</v>
      </c>
      <c r="CR898" s="225">
        <f>AM898/VLOOKUP(T898,'USD Converstion'!$C$7:$D$174,2,FALSE)</f>
        <v/>
      </c>
      <c r="CS898" s="226">
        <f>AT898</f>
        <v/>
      </c>
      <c r="CT898" s="222" t="n">
        <v>0</v>
      </c>
      <c r="CU898" s="227" t="n">
        <v>0</v>
      </c>
      <c r="CV898" s="145">
        <f>IF(AX898&gt;0,1,0)</f>
        <v/>
      </c>
      <c r="CW898" s="145">
        <f>IF(AY898&gt;0,1,0)</f>
        <v/>
      </c>
      <c r="CX898" s="52" t="n">
        <v>0</v>
      </c>
      <c r="DM898">
        <f>IF(LOWER(T898)="ILS",12,1)*Y898/VLOOKUP($T898,CPC_USDConversion_xlTbl[[Currency2]:[Units/1 USD]],2,FALSE)</f>
        <v/>
      </c>
    </row>
    <row r="899">
      <c r="B899" s="113" t="n">
        <v>114080</v>
      </c>
      <c r="C899" s="113" t="n">
        <v>84495</v>
      </c>
      <c r="D899" s="113" t="n">
        <v>29219</v>
      </c>
      <c r="E899" s="114" t="inlineStr">
        <is>
          <t>Yehonathan Perez</t>
        </is>
      </c>
      <c r="F899" s="152" t="inlineStr">
        <is>
          <t>Security Engineer</t>
        </is>
      </c>
      <c r="G899" s="113" t="inlineStr">
        <is>
          <t>Security Engineering, Middle East</t>
        </is>
      </c>
      <c r="H899" s="113" t="inlineStr">
        <is>
          <t>Eran Nafusi</t>
        </is>
      </c>
      <c r="I899" s="113" t="inlineStr">
        <is>
          <t>Peter Sandkuijl</t>
        </is>
      </c>
      <c r="J899" s="114" t="inlineStr">
        <is>
          <t>Bruno Darmon</t>
        </is>
      </c>
      <c r="K899" s="114" t="inlineStr">
        <is>
          <t>Bruno Darmon</t>
        </is>
      </c>
      <c r="L899" s="113" t="inlineStr">
        <is>
          <t>EMEA Sales</t>
        </is>
      </c>
      <c r="M899" s="115" t="n">
        <v>1</v>
      </c>
      <c r="N899" s="151">
        <f>LEFT(CA899,3)</f>
        <v/>
      </c>
      <c r="O899" s="216" t="n">
        <v>43023</v>
      </c>
      <c r="P899" s="118">
        <f>($D$5-O899)/365</f>
        <v/>
      </c>
      <c r="Q899" s="119">
        <f>Q899</f>
        <v/>
      </c>
      <c r="R899" s="52" t="n"/>
      <c r="S899" s="120" t="inlineStr">
        <is>
          <t>Israel</t>
        </is>
      </c>
      <c r="T899" s="120" t="inlineStr">
        <is>
          <t>ILS</t>
        </is>
      </c>
      <c r="U899" s="120" t="n">
        <v>28500</v>
      </c>
      <c r="V899" s="120" t="n">
        <v>3754.545454545454</v>
      </c>
      <c r="W899" s="120" t="n"/>
      <c r="X899" s="120">
        <f>W899+V899+U899</f>
        <v/>
      </c>
      <c r="Y899" s="121" t="n"/>
      <c r="Z899" s="121" t="n"/>
      <c r="AA899" s="122" t="n"/>
      <c r="AB899" s="122" t="n"/>
      <c r="AC899" s="122" t="n"/>
      <c r="AD899" s="123">
        <f>AC899+AB899+AA899</f>
        <v/>
      </c>
      <c r="AE899" s="124">
        <f>IFERROR(AD899/X899-1,"")</f>
        <v/>
      </c>
      <c r="AF899" s="217">
        <f>IF(LOWER(T899)="ILS",12,1)*X899/VLOOKUP($T899,CPC_USDConversion_xlTbl[[Currency2]:[Units/1 USD]],2,FALSE)</f>
        <v/>
      </c>
      <c r="AG899" s="217">
        <f>IF(LOWER(T899)="ILS",12,1)*AD899/VLOOKUP($T899,CPC_USDConversion_xlTbl[[Currency2]:[Units/1 USD]],2,FALSE)</f>
        <v/>
      </c>
      <c r="AH899" s="126">
        <f>AF899/VLOOKUP($S899,'CP$'!$B$5:$D$74,2,FALSE)</f>
        <v/>
      </c>
      <c r="AI899" s="126">
        <f>AG899/VLOOKUP($S899,'CP$'!$B$5:$D$74,2,FALSE)</f>
        <v/>
      </c>
      <c r="AJ899" s="52" t="n"/>
      <c r="AK899" s="127" t="inlineStr">
        <is>
          <t>Sales Variable</t>
        </is>
      </c>
      <c r="AL899" s="218" t="n"/>
      <c r="AM899" s="129" t="n"/>
      <c r="AN899" s="121" t="n"/>
      <c r="AO899" s="130" t="n"/>
      <c r="AP899" s="131">
        <f>IFERROR(AO899/AM899,"")</f>
        <v/>
      </c>
      <c r="AQ899" s="219">
        <f>AO899*CC899</f>
        <v/>
      </c>
      <c r="AR899" s="219" t="n"/>
      <c r="AS899" s="220">
        <f>AQ899-AR899</f>
        <v/>
      </c>
      <c r="AT899" s="217">
        <f>AS899/VLOOKUP($T899,'USD Converstion'!$C$7:$D$174,2,FALSE)</f>
        <v/>
      </c>
      <c r="AU899" s="52" t="n"/>
      <c r="AV899" s="221" t="n"/>
      <c r="AW899" s="222" t="n"/>
      <c r="AX899" s="222" t="n"/>
      <c r="AY899" s="223" t="n"/>
      <c r="AZ899" s="52" t="n"/>
      <c r="BA899" s="137" t="n"/>
      <c r="BB899" s="138" t="inlineStr">
        <is>
          <t xml:space="preserve"> </t>
        </is>
      </c>
      <c r="BC899" s="52" t="n"/>
      <c r="BD899" s="219" t="n">
        <v>12800</v>
      </c>
      <c r="BE899" s="219" t="n">
        <v>3200</v>
      </c>
      <c r="BF899" s="219" t="n"/>
      <c r="BG899" s="120">
        <f>BF899+BE899+BD899</f>
        <v/>
      </c>
      <c r="BH899" s="217">
        <f>IF(LOWER(T899)="ILS",12,1)*BG899/VLOOKUP($T899,CPC_USDConversion_xlTbl[[Currency2]:[Units/1 USD]],2,FALSE)</f>
        <v/>
      </c>
      <c r="BI899" s="224">
        <f>BH899/VLOOKUP($S899,'CP$'!$B$5:$D$74,2,FALSE)</f>
        <v/>
      </c>
      <c r="BJ899" s="140" t="n">
        <v>23000</v>
      </c>
      <c r="BK899" s="140" t="n">
        <v>34000</v>
      </c>
      <c r="BL899" s="141">
        <f>IFERROR(U899/X899,"")</f>
        <v/>
      </c>
      <c r="BM899" s="141">
        <f>IFERROR(V899/X899,"")</f>
        <v/>
      </c>
      <c r="BN899" s="141">
        <f>IFERROR(W899/X899,"")</f>
        <v/>
      </c>
      <c r="BO899" s="141">
        <f>IFERROR(AA899/AD899,"")</f>
        <v/>
      </c>
      <c r="BP899" s="141">
        <f>IFERROR(AB899/AD899,"")</f>
        <v/>
      </c>
      <c r="BQ899" s="141">
        <f>IFERROR(AC899/AD899,"")</f>
        <v/>
      </c>
      <c r="BR899" s="119" t="n">
        <v>3</v>
      </c>
      <c r="BS899" s="119" t="n">
        <v>3</v>
      </c>
      <c r="BT899" s="119" t="n">
        <v>3</v>
      </c>
      <c r="BU899" s="119" t="n">
        <v>0</v>
      </c>
      <c r="BV899" s="119" t="n"/>
      <c r="BW899" s="119" t="n"/>
      <c r="BX899" s="119" t="n"/>
      <c r="BY899" s="119" t="n"/>
      <c r="BZ899" s="119" t="inlineStr">
        <is>
          <t>Employee</t>
        </is>
      </c>
      <c r="CA899" s="142" t="inlineStr">
        <is>
          <t>E51P</t>
        </is>
      </c>
      <c r="CB899" s="131" t="n">
        <v>1</v>
      </c>
      <c r="CC899" s="143">
        <f>IF(P899&gt;1,1,P899)*CB899</f>
        <v/>
      </c>
      <c r="CD899" s="143" t="n"/>
      <c r="CE899" s="222" t="n"/>
      <c r="CF899" s="86" t="n"/>
      <c r="CG899" s="219" t="n">
        <v>18736.58536585366</v>
      </c>
      <c r="CH899" s="217">
        <f>IF(LOWER(T899)="ILS",12,1)*CG899/VLOOKUP($T899,CPC_USDConversion_xlTbl[[Currency2]:[Units/1 USD]],2,FALSE)</f>
        <v/>
      </c>
      <c r="CI899" s="225">
        <f>AF899</f>
        <v/>
      </c>
      <c r="CJ899" s="225">
        <f>IFERROR(CI899-CH899,"")</f>
        <v/>
      </c>
      <c r="CK899" s="140">
        <f>ROUND(AN899*CC899,-2)</f>
        <v/>
      </c>
      <c r="CL899" s="217">
        <f>CK899/VLOOKUP($T899,'USD Converstion'!$C$7:$D$174,2,FALSE)</f>
        <v/>
      </c>
      <c r="CM899" s="145">
        <f>IF(AD899&gt;X899,1,0)</f>
        <v/>
      </c>
      <c r="CN899" s="225">
        <f>IF(CM899&gt;0,AG899,0)</f>
        <v/>
      </c>
      <c r="CO899" s="225">
        <f>IF(CM899=0,0,AF899)</f>
        <v/>
      </c>
      <c r="CP899" s="146" t="n">
        <v>0</v>
      </c>
      <c r="CQ899" s="147" t="n">
        <v>0</v>
      </c>
      <c r="CR899" s="225">
        <f>AM899/VLOOKUP(T899,'USD Converstion'!$C$7:$D$174,2,FALSE)</f>
        <v/>
      </c>
      <c r="CS899" s="226">
        <f>AT899</f>
        <v/>
      </c>
      <c r="CT899" s="222" t="n">
        <v>0</v>
      </c>
      <c r="CU899" s="227" t="n">
        <v>0</v>
      </c>
      <c r="CV899" s="145">
        <f>IF(AX899&gt;0,1,0)</f>
        <v/>
      </c>
      <c r="CW899" s="145">
        <f>IF(AY899&gt;0,1,0)</f>
        <v/>
      </c>
      <c r="CX899" s="52" t="n">
        <v>0</v>
      </c>
      <c r="DM899">
        <f>IF(LOWER(T899)="ILS",12,1)*Y899/VLOOKUP($T899,CPC_USDConversion_xlTbl[[Currency2]:[Units/1 USD]],2,FALSE)</f>
        <v/>
      </c>
    </row>
    <row r="900">
      <c r="B900" s="113" t="n">
        <v>123549</v>
      </c>
      <c r="C900" s="113" t="n">
        <v>62593</v>
      </c>
      <c r="D900" s="113" t="n"/>
      <c r="E900" s="114" t="inlineStr">
        <is>
          <t>Zahier Madhar</t>
        </is>
      </c>
      <c r="F900" s="152" t="inlineStr">
        <is>
          <t>Security Engineer</t>
        </is>
      </c>
      <c r="G900" s="113" t="inlineStr">
        <is>
          <t>Security Engineering, Nordics</t>
        </is>
      </c>
      <c r="H900" s="113" t="inlineStr">
        <is>
          <t>Jan Johannsen</t>
        </is>
      </c>
      <c r="I900" s="113" t="inlineStr">
        <is>
          <t>Peter Sandkuijl</t>
        </is>
      </c>
      <c r="J900" s="114" t="inlineStr">
        <is>
          <t>Bruno Darmon</t>
        </is>
      </c>
      <c r="K900" s="114" t="inlineStr">
        <is>
          <t>Bruno Darmon</t>
        </is>
      </c>
      <c r="L900" s="113" t="inlineStr">
        <is>
          <t>EMEA Sales</t>
        </is>
      </c>
      <c r="M900" s="115" t="n">
        <v>1</v>
      </c>
      <c r="N900" s="151">
        <f>LEFT(CA900,3)</f>
        <v/>
      </c>
      <c r="O900" s="216" t="n">
        <v>40940</v>
      </c>
      <c r="P900" s="118">
        <f>($D$5-O900)/365</f>
        <v/>
      </c>
      <c r="Q900" s="119">
        <f>Q900</f>
        <v/>
      </c>
      <c r="R900" s="52" t="n"/>
      <c r="S900" s="120" t="inlineStr">
        <is>
          <t>Netherlands</t>
        </is>
      </c>
      <c r="T900" s="120" t="inlineStr">
        <is>
          <t>EUR</t>
        </is>
      </c>
      <c r="U900" s="120" t="n">
        <v>108500</v>
      </c>
      <c r="V900" s="120" t="n">
        <v>18300</v>
      </c>
      <c r="W900" s="120" t="n"/>
      <c r="X900" s="120">
        <f>W900+V900+U900</f>
        <v/>
      </c>
      <c r="Y900" s="121" t="n"/>
      <c r="Z900" s="121" t="n"/>
      <c r="AA900" s="122" t="n"/>
      <c r="AB900" s="122" t="n"/>
      <c r="AC900" s="122" t="n"/>
      <c r="AD900" s="123">
        <f>AC900+AB900+AA900</f>
        <v/>
      </c>
      <c r="AE900" s="124">
        <f>IFERROR(AD900/X900-1,"")</f>
        <v/>
      </c>
      <c r="AF900" s="217">
        <f>IF(LOWER(T900)="ILS",12,1)*X900/VLOOKUP($T900,CPC_USDConversion_xlTbl[[Currency2]:[Units/1 USD]],2,FALSE)</f>
        <v/>
      </c>
      <c r="AG900" s="217">
        <f>IF(LOWER(T900)="ILS",12,1)*AD900/VLOOKUP($T900,CPC_USDConversion_xlTbl[[Currency2]:[Units/1 USD]],2,FALSE)</f>
        <v/>
      </c>
      <c r="AH900" s="126">
        <f>AF900/VLOOKUP($S900,'CP$'!$B$5:$D$74,2,FALSE)</f>
        <v/>
      </c>
      <c r="AI900" s="126">
        <f>AG900/VLOOKUP($S900,'CP$'!$B$5:$D$74,2,FALSE)</f>
        <v/>
      </c>
      <c r="AJ900" s="52" t="n"/>
      <c r="AK900" s="127" t="inlineStr">
        <is>
          <t>Sales Variable</t>
        </is>
      </c>
      <c r="AL900" s="218" t="n"/>
      <c r="AM900" s="129" t="n"/>
      <c r="AN900" s="121" t="n"/>
      <c r="AO900" s="130" t="n"/>
      <c r="AP900" s="131">
        <f>IFERROR(AO900/AM900,"")</f>
        <v/>
      </c>
      <c r="AQ900" s="219">
        <f>AO900*CC900</f>
        <v/>
      </c>
      <c r="AR900" s="219" t="n"/>
      <c r="AS900" s="220">
        <f>AQ900-AR900</f>
        <v/>
      </c>
      <c r="AT900" s="217">
        <f>AS900/VLOOKUP($T900,'USD Converstion'!$C$7:$D$174,2,FALSE)</f>
        <v/>
      </c>
      <c r="AU900" s="52" t="n"/>
      <c r="AV900" s="221" t="n">
        <v>43957</v>
      </c>
      <c r="AW900" s="222" t="n">
        <v>14665.76699029126</v>
      </c>
      <c r="AX900" s="222" t="n"/>
      <c r="AY900" s="223" t="n"/>
      <c r="AZ900" s="52" t="n"/>
      <c r="BA900" s="137" t="inlineStr">
        <is>
          <t>July, 2020 - JS change from E51P to E41P</t>
        </is>
      </c>
      <c r="BB900" s="138" t="inlineStr">
        <is>
          <t xml:space="preserve"> </t>
        </is>
      </c>
      <c r="BC900" s="52" t="n"/>
      <c r="BD900" s="219" t="n">
        <v>76000</v>
      </c>
      <c r="BE900" s="219" t="n">
        <v>19000</v>
      </c>
      <c r="BF900" s="219" t="n"/>
      <c r="BG900" s="120">
        <f>BF900+BE900+BD900</f>
        <v/>
      </c>
      <c r="BH900" s="217">
        <f>IF(LOWER(T900)="ILS",12,1)*BG900/VLOOKUP($T900,CPC_USDConversion_xlTbl[[Currency2]:[Units/1 USD]],2,FALSE)</f>
        <v/>
      </c>
      <c r="BI900" s="224">
        <f>BH900/VLOOKUP($S900,'CP$'!$B$5:$D$74,2,FALSE)</f>
        <v/>
      </c>
      <c r="BJ900" s="140" t="n">
        <v>90000</v>
      </c>
      <c r="BK900" s="140" t="n">
        <v>125000</v>
      </c>
      <c r="BL900" s="141">
        <f>IFERROR(U900/X900,"")</f>
        <v/>
      </c>
      <c r="BM900" s="141">
        <f>IFERROR(V900/X900,"")</f>
        <v/>
      </c>
      <c r="BN900" s="141">
        <f>IFERROR(W900/X900,"")</f>
        <v/>
      </c>
      <c r="BO900" s="141">
        <f>IFERROR(AA900/AD900,"")</f>
        <v/>
      </c>
      <c r="BP900" s="141">
        <f>IFERROR(AB900/AD900,"")</f>
        <v/>
      </c>
      <c r="BQ900" s="141">
        <f>IFERROR(AC900/AD900,"")</f>
        <v/>
      </c>
      <c r="BR900" s="119" t="n">
        <v>4</v>
      </c>
      <c r="BS900" s="119" t="n">
        <v>4</v>
      </c>
      <c r="BT900" s="119" t="n">
        <v>3</v>
      </c>
      <c r="BU900" s="119" t="n">
        <v>0</v>
      </c>
      <c r="BV900" s="119" t="n"/>
      <c r="BW900" s="119" t="n"/>
      <c r="BX900" s="119" t="n"/>
      <c r="BY900" s="119" t="n"/>
      <c r="BZ900" s="119" t="inlineStr">
        <is>
          <t>Employee</t>
        </is>
      </c>
      <c r="CA900" s="142" t="inlineStr">
        <is>
          <t>E41P</t>
        </is>
      </c>
      <c r="CB900" s="131" t="n">
        <v>1</v>
      </c>
      <c r="CC900" s="143">
        <f>IF(P900&gt;1,1,P900)*CB900</f>
        <v/>
      </c>
      <c r="CD900" s="143" t="n"/>
      <c r="CE900" s="222" t="n">
        <v>37831.52</v>
      </c>
      <c r="CF900" s="86" t="n"/>
      <c r="CG900" s="219" t="n">
        <v>96785.36585365854</v>
      </c>
      <c r="CH900" s="217">
        <f>IF(LOWER(T900)="ILS",12,1)*CG900/VLOOKUP($T900,CPC_USDConversion_xlTbl[[Currency2]:[Units/1 USD]],2,FALSE)</f>
        <v/>
      </c>
      <c r="CI900" s="225">
        <f>AF900</f>
        <v/>
      </c>
      <c r="CJ900" s="225">
        <f>IFERROR(CI900-CH900,"")</f>
        <v/>
      </c>
      <c r="CK900" s="140">
        <f>ROUND(AN900*CC900,-2)</f>
        <v/>
      </c>
      <c r="CL900" s="217">
        <f>CK900/VLOOKUP($T900,'USD Converstion'!$C$7:$D$174,2,FALSE)</f>
        <v/>
      </c>
      <c r="CM900" s="145">
        <f>IF(AD900&gt;X900,1,0)</f>
        <v/>
      </c>
      <c r="CN900" s="225">
        <f>IF(CM900&gt;0,AG900,0)</f>
        <v/>
      </c>
      <c r="CO900" s="225">
        <f>IF(CM900=0,0,AF900)</f>
        <v/>
      </c>
      <c r="CP900" s="146" t="n">
        <v>0</v>
      </c>
      <c r="CQ900" s="147" t="n">
        <v>0</v>
      </c>
      <c r="CR900" s="225">
        <f>AM900/VLOOKUP(T900,'USD Converstion'!$C$7:$D$174,2,FALSE)</f>
        <v/>
      </c>
      <c r="CS900" s="226">
        <f>AT900</f>
        <v/>
      </c>
      <c r="CT900" s="222" t="n">
        <v>0</v>
      </c>
      <c r="CU900" s="227" t="n">
        <v>0</v>
      </c>
      <c r="CV900" s="145">
        <f>IF(AX900&gt;0,1,0)</f>
        <v/>
      </c>
      <c r="CW900" s="145">
        <f>IF(AY900&gt;0,1,0)</f>
        <v/>
      </c>
      <c r="CX900" s="52" t="n">
        <v>0</v>
      </c>
      <c r="DM900">
        <f>IF(LOWER(T900)="ILS",12,1)*Y900/VLOOKUP($T900,CPC_USDConversion_xlTbl[[Currency2]:[Units/1 USD]],2,FALSE)</f>
        <v/>
      </c>
    </row>
    <row r="901">
      <c r="B901" s="113" t="n">
        <v>121202</v>
      </c>
      <c r="C901" s="113" t="n">
        <v>53908</v>
      </c>
      <c r="D901" s="113" t="n">
        <v>52073</v>
      </c>
      <c r="E901" s="114" t="inlineStr">
        <is>
          <t>Zsolt Vilhelm</t>
        </is>
      </c>
      <c r="F901" s="152" t="inlineStr">
        <is>
          <t>Security Engineer</t>
        </is>
      </c>
      <c r="G901" s="113" t="inlineStr">
        <is>
          <t>Security Engineering , Eastern Europe</t>
        </is>
      </c>
      <c r="H901" s="113" t="inlineStr">
        <is>
          <t>Peter Kovalcik</t>
        </is>
      </c>
      <c r="I901" s="113" t="inlineStr">
        <is>
          <t>Peter Sandkuijl</t>
        </is>
      </c>
      <c r="J901" s="114" t="inlineStr">
        <is>
          <t>Bruno Darmon</t>
        </is>
      </c>
      <c r="K901" s="114" t="inlineStr">
        <is>
          <t>Bruno Darmon</t>
        </is>
      </c>
      <c r="L901" s="113" t="inlineStr">
        <is>
          <t>EMEA Sales</t>
        </is>
      </c>
      <c r="M901" s="115" t="n">
        <v>1</v>
      </c>
      <c r="N901" s="151">
        <f>LEFT(CA901,3)</f>
        <v/>
      </c>
      <c r="O901" s="216" t="n">
        <v>42248</v>
      </c>
      <c r="P901" s="118">
        <f>($D$5-O901)/365</f>
        <v/>
      </c>
      <c r="Q901" s="119">
        <f>Q901</f>
        <v/>
      </c>
      <c r="R901" s="52" t="n"/>
      <c r="S901" s="120" t="inlineStr">
        <is>
          <t>Hungary</t>
        </is>
      </c>
      <c r="T901" s="120" t="inlineStr">
        <is>
          <t>HUF</t>
        </is>
      </c>
      <c r="U901" s="120" t="n">
        <v>20009500</v>
      </c>
      <c r="V901" s="120" t="n">
        <v>3636663.636363636</v>
      </c>
      <c r="W901" s="120" t="n"/>
      <c r="X901" s="120">
        <f>W901+V901+U901</f>
        <v/>
      </c>
      <c r="Y901" s="121" t="n"/>
      <c r="Z901" s="121" t="n"/>
      <c r="AA901" s="122" t="n"/>
      <c r="AB901" s="122" t="n"/>
      <c r="AC901" s="122" t="n"/>
      <c r="AD901" s="123">
        <f>AC901+AB901+AA901</f>
        <v/>
      </c>
      <c r="AE901" s="124">
        <f>IFERROR(AD901/X901-1,"")</f>
        <v/>
      </c>
      <c r="AF901" s="217">
        <f>IF(LOWER(T901)="ILS",12,1)*X901/VLOOKUP($T901,CPC_USDConversion_xlTbl[[Currency2]:[Units/1 USD]],2,FALSE)</f>
        <v/>
      </c>
      <c r="AG901" s="217">
        <f>IF(LOWER(T901)="ILS",12,1)*AD901/VLOOKUP($T901,CPC_USDConversion_xlTbl[[Currency2]:[Units/1 USD]],2,FALSE)</f>
        <v/>
      </c>
      <c r="AH901" s="126">
        <f>AF901/VLOOKUP($S901,'CP$'!$B$5:$D$74,2,FALSE)</f>
        <v/>
      </c>
      <c r="AI901" s="126">
        <f>AG901/VLOOKUP($S901,'CP$'!$B$5:$D$74,2,FALSE)</f>
        <v/>
      </c>
      <c r="AJ901" s="52" t="n"/>
      <c r="AK901" s="127" t="inlineStr">
        <is>
          <t>Sales Variable</t>
        </is>
      </c>
      <c r="AL901" s="218" t="n"/>
      <c r="AM901" s="129" t="n"/>
      <c r="AN901" s="121" t="n"/>
      <c r="AO901" s="130" t="n"/>
      <c r="AP901" s="131">
        <f>IFERROR(AO901/AM901,"")</f>
        <v/>
      </c>
      <c r="AQ901" s="219">
        <f>AO901*CC901</f>
        <v/>
      </c>
      <c r="AR901" s="219" t="n"/>
      <c r="AS901" s="220">
        <f>AQ901-AR901</f>
        <v/>
      </c>
      <c r="AT901" s="217">
        <f>AS901/VLOOKUP($T901,'USD Converstion'!$C$7:$D$174,2,FALSE)</f>
        <v/>
      </c>
      <c r="AU901" s="52" t="n"/>
      <c r="AV901" s="221" t="n">
        <v>43957</v>
      </c>
      <c r="AW901" s="222" t="n">
        <v>17127.5145631068</v>
      </c>
      <c r="AX901" s="222" t="n"/>
      <c r="AY901" s="223" t="n"/>
      <c r="AZ901" s="52" t="n"/>
      <c r="BA901" s="137" t="n"/>
      <c r="BB901" s="138" t="inlineStr">
        <is>
          <t xml:space="preserve"> </t>
        </is>
      </c>
      <c r="BC901" s="52" t="n"/>
      <c r="BD901" s="219" t="n">
        <v>14960000</v>
      </c>
      <c r="BE901" s="219" t="n">
        <v>3740000</v>
      </c>
      <c r="BF901" s="219" t="n"/>
      <c r="BG901" s="120">
        <f>BF901+BE901+BD901</f>
        <v/>
      </c>
      <c r="BH901" s="217">
        <f>IF(LOWER(T901)="ILS",12,1)*BG901/VLOOKUP($T901,CPC_USDConversion_xlTbl[[Currency2]:[Units/1 USD]],2,FALSE)</f>
        <v/>
      </c>
      <c r="BI901" s="224">
        <f>BH901/VLOOKUP($S901,'CP$'!$B$5:$D$74,2,FALSE)</f>
        <v/>
      </c>
      <c r="BJ901" s="140" t="n">
        <v>14000000</v>
      </c>
      <c r="BK901" s="140" t="n">
        <v>22000000</v>
      </c>
      <c r="BL901" s="141">
        <f>IFERROR(U901/X901,"")</f>
        <v/>
      </c>
      <c r="BM901" s="141">
        <f>IFERROR(V901/X901,"")</f>
        <v/>
      </c>
      <c r="BN901" s="141">
        <f>IFERROR(W901/X901,"")</f>
        <v/>
      </c>
      <c r="BO901" s="141">
        <f>IFERROR(AA901/AD901,"")</f>
        <v/>
      </c>
      <c r="BP901" s="141">
        <f>IFERROR(AB901/AD901,"")</f>
        <v/>
      </c>
      <c r="BQ901" s="141">
        <f>IFERROR(AC901/AD901,"")</f>
        <v/>
      </c>
      <c r="BR901" s="119" t="n">
        <v>3</v>
      </c>
      <c r="BS901" s="119" t="n">
        <v>4</v>
      </c>
      <c r="BT901" s="119" t="n">
        <v>3</v>
      </c>
      <c r="BU901" s="119" t="n">
        <v>0</v>
      </c>
      <c r="BV901" s="119" t="n"/>
      <c r="BW901" s="119" t="n"/>
      <c r="BX901" s="119" t="n"/>
      <c r="BY901" s="119" t="n"/>
      <c r="BZ901" s="119" t="inlineStr">
        <is>
          <t>Employee</t>
        </is>
      </c>
      <c r="CA901" s="142" t="inlineStr">
        <is>
          <t>E41P</t>
        </is>
      </c>
      <c r="CB901" s="131" t="n">
        <v>1</v>
      </c>
      <c r="CC901" s="143">
        <f>IF(P901&gt;1,1,P901)*CB901</f>
        <v/>
      </c>
      <c r="CD901" s="143" t="n"/>
      <c r="CE901" s="222" t="n">
        <v>37232.92</v>
      </c>
      <c r="CF901" s="86" t="n"/>
      <c r="CG901" s="219" t="n">
        <v>19512395.12195122</v>
      </c>
      <c r="CH901" s="217">
        <f>IF(LOWER(T901)="ILS",12,1)*CG901/VLOOKUP($T901,CPC_USDConversion_xlTbl[[Currency2]:[Units/1 USD]],2,FALSE)</f>
        <v/>
      </c>
      <c r="CI901" s="225">
        <f>AF901</f>
        <v/>
      </c>
      <c r="CJ901" s="225">
        <f>IFERROR(CI901-CH901,"")</f>
        <v/>
      </c>
      <c r="CK901" s="140">
        <f>ROUND(AN901*CC901,-2)</f>
        <v/>
      </c>
      <c r="CL901" s="217">
        <f>CK901/VLOOKUP($T901,'USD Converstion'!$C$7:$D$174,2,FALSE)</f>
        <v/>
      </c>
      <c r="CM901" s="145">
        <f>IF(AD901&gt;X901,1,0)</f>
        <v/>
      </c>
      <c r="CN901" s="225">
        <f>IF(CM901&gt;0,AG901,0)</f>
        <v/>
      </c>
      <c r="CO901" s="225">
        <f>IF(CM901=0,0,AF901)</f>
        <v/>
      </c>
      <c r="CP901" s="146" t="n">
        <v>0</v>
      </c>
      <c r="CQ901" s="147" t="n">
        <v>0</v>
      </c>
      <c r="CR901" s="225">
        <f>AM901/VLOOKUP(T901,'USD Converstion'!$C$7:$D$174,2,FALSE)</f>
        <v/>
      </c>
      <c r="CS901" s="226">
        <f>AT901</f>
        <v/>
      </c>
      <c r="CT901" s="222" t="n">
        <v>0</v>
      </c>
      <c r="CU901" s="227" t="n">
        <v>0</v>
      </c>
      <c r="CV901" s="145">
        <f>IF(AX901&gt;0,1,0)</f>
        <v/>
      </c>
      <c r="CW901" s="145">
        <f>IF(AY901&gt;0,1,0)</f>
        <v/>
      </c>
      <c r="CX901" s="52" t="n">
        <v>0</v>
      </c>
      <c r="DM901">
        <f>IF(LOWER(T901)="ILS",12,1)*Y901/VLOOKUP($T901,CPC_USDConversion_xlTbl[[Currency2]:[Units/1 USD]],2,FALSE)</f>
        <v/>
      </c>
    </row>
    <row r="902">
      <c r="B902" s="113" t="n">
        <v>138785</v>
      </c>
      <c r="C902" s="113" t="n">
        <v>54003</v>
      </c>
      <c r="D902" s="113" t="n">
        <v>26653</v>
      </c>
      <c r="E902" s="114" t="inlineStr">
        <is>
          <t>Jason Chan</t>
        </is>
      </c>
      <c r="F902" s="152" t="inlineStr">
        <is>
          <t>Services Channel Specialist, APAC</t>
        </is>
      </c>
      <c r="G902" s="113" t="inlineStr">
        <is>
          <t>APAC Channels</t>
        </is>
      </c>
      <c r="H902" s="113" t="inlineStr">
        <is>
          <t>Pankaj Narayan</t>
        </is>
      </c>
      <c r="I902" s="113" t="inlineStr">
        <is>
          <t>Pankaj Narayan</t>
        </is>
      </c>
      <c r="J902" s="114" t="inlineStr">
        <is>
          <t>Sharat Sinha</t>
        </is>
      </c>
      <c r="K902" s="114" t="inlineStr">
        <is>
          <t>Sharat Sinha</t>
        </is>
      </c>
      <c r="L902" s="113" t="inlineStr">
        <is>
          <t>APAC Sales</t>
        </is>
      </c>
      <c r="M902" s="115" t="n">
        <v>1</v>
      </c>
      <c r="N902" s="151">
        <f>LEFT(CA902,3)</f>
        <v/>
      </c>
      <c r="O902" s="216" t="n">
        <v>43304</v>
      </c>
      <c r="P902" s="118">
        <f>($D$5-O902)/365</f>
        <v/>
      </c>
      <c r="Q902" s="119">
        <f>Q902</f>
        <v/>
      </c>
      <c r="R902" s="52" t="n"/>
      <c r="S902" s="120" t="inlineStr">
        <is>
          <t>Hong Kong</t>
        </is>
      </c>
      <c r="T902" s="120" t="inlineStr">
        <is>
          <t>HKD</t>
        </is>
      </c>
      <c r="U902" s="120" t="n">
        <v>472000</v>
      </c>
      <c r="V902" s="120" t="n"/>
      <c r="W902" s="120" t="n">
        <v>90023.80952380953</v>
      </c>
      <c r="X902" s="120">
        <f>W902+V902+U902</f>
        <v/>
      </c>
      <c r="Y902" s="121" t="n"/>
      <c r="Z902" s="121" t="n"/>
      <c r="AA902" s="122" t="n"/>
      <c r="AB902" s="122" t="n"/>
      <c r="AC902" s="122" t="n"/>
      <c r="AD902" s="123">
        <f>AC902+AB902+AA902</f>
        <v/>
      </c>
      <c r="AE902" s="124">
        <f>IFERROR(AD902/X902-1,"")</f>
        <v/>
      </c>
      <c r="AF902" s="217">
        <f>IF(LOWER(T902)="ILS",12,1)*X902/VLOOKUP($T902,CPC_USDConversion_xlTbl[[Currency2]:[Units/1 USD]],2,FALSE)</f>
        <v/>
      </c>
      <c r="AG902" s="217">
        <f>IF(LOWER(T902)="ILS",12,1)*AD902/VLOOKUP($T902,CPC_USDConversion_xlTbl[[Currency2]:[Units/1 USD]],2,FALSE)</f>
        <v/>
      </c>
      <c r="AH902" s="126">
        <f>AF902/VLOOKUP($S902,'CP$'!$B$5:$D$74,2,FALSE)</f>
        <v/>
      </c>
      <c r="AI902" s="126">
        <f>AG902/VLOOKUP($S902,'CP$'!$B$5:$D$74,2,FALSE)</f>
        <v/>
      </c>
      <c r="AJ902" s="52" t="n"/>
      <c r="AK902" s="127" t="inlineStr">
        <is>
          <t>Target Bonus</t>
        </is>
      </c>
      <c r="AL902" s="218" t="n">
        <v>86000</v>
      </c>
      <c r="AM902" s="129" t="n">
        <v>94000</v>
      </c>
      <c r="AN902" s="121" t="n"/>
      <c r="AO902" s="130" t="n"/>
      <c r="AP902" s="131">
        <f>IFERROR(AO902/AM902,"")</f>
        <v/>
      </c>
      <c r="AQ902" s="219">
        <f>AO902*CC902</f>
        <v/>
      </c>
      <c r="AR902" s="219" t="n"/>
      <c r="AS902" s="220">
        <f>AQ902-AR902</f>
        <v/>
      </c>
      <c r="AT902" s="217">
        <f>AS902/VLOOKUP($T902,'USD Converstion'!$C$7:$D$174,2,FALSE)</f>
        <v/>
      </c>
      <c r="AU902" s="52" t="n"/>
      <c r="AV902" s="221" t="n"/>
      <c r="AW902" s="222" t="n"/>
      <c r="AX902" s="222" t="n"/>
      <c r="AY902" s="223" t="n"/>
      <c r="AZ902" s="52" t="n"/>
      <c r="BA902" s="137" t="inlineStr">
        <is>
          <t>April, 2020 - Promotion change from JS:M65P, Title:Sales Enablement Specialist to JS:M55P, Title:Services Channel Specialist, APAC</t>
        </is>
      </c>
      <c r="BB902" s="138" t="inlineStr">
        <is>
          <t xml:space="preserve"> </t>
        </is>
      </c>
      <c r="BC902" s="52" t="n"/>
      <c r="BD902" s="219" t="n">
        <v>345000</v>
      </c>
      <c r="BE902" s="219" t="n"/>
      <c r="BF902" s="219" t="n">
        <v>86000</v>
      </c>
      <c r="BG902" s="120">
        <f>BF902+BE902+BD902</f>
        <v/>
      </c>
      <c r="BH902" s="217">
        <f>IF(LOWER(T902)="ILS",12,1)*BG902/VLOOKUP($T902,CPC_USDConversion_xlTbl[[Currency2]:[Units/1 USD]],2,FALSE)</f>
        <v/>
      </c>
      <c r="BI902" s="224">
        <f>BH902/VLOOKUP($S902,'CP$'!$B$5:$D$74,2,FALSE)</f>
        <v/>
      </c>
      <c r="BJ902" s="140" t="n">
        <v>400000</v>
      </c>
      <c r="BK902" s="140" t="n">
        <v>600000</v>
      </c>
      <c r="BL902" s="141">
        <f>IFERROR(U902/X902,"")</f>
        <v/>
      </c>
      <c r="BM902" s="141">
        <f>IFERROR(V902/X902,"")</f>
        <v/>
      </c>
      <c r="BN902" s="141">
        <f>IFERROR(W902/X902,"")</f>
        <v/>
      </c>
      <c r="BO902" s="141">
        <f>IFERROR(AA902/AD902,"")</f>
        <v/>
      </c>
      <c r="BP902" s="141">
        <f>IFERROR(AB902/AD902,"")</f>
        <v/>
      </c>
      <c r="BQ902" s="141">
        <f>IFERROR(AC902/AD902,"")</f>
        <v/>
      </c>
      <c r="BR902" s="119" t="n">
        <v>4</v>
      </c>
      <c r="BS902" s="119" t="n">
        <v>3</v>
      </c>
      <c r="BT902" s="119" t="n">
        <v>3</v>
      </c>
      <c r="BU902" s="119" t="n"/>
      <c r="BV902" s="119" t="n"/>
      <c r="BW902" s="119" t="n"/>
      <c r="BX902" s="119" t="n"/>
      <c r="BY902" s="119" t="n"/>
      <c r="BZ902" s="119" t="inlineStr">
        <is>
          <t>Employee</t>
        </is>
      </c>
      <c r="CA902" s="142" t="inlineStr">
        <is>
          <t>M55P</t>
        </is>
      </c>
      <c r="CB902" s="131" t="n">
        <v>1</v>
      </c>
      <c r="CC902" s="143">
        <f>IF(P902&gt;1,1,P902)*CB902</f>
        <v/>
      </c>
      <c r="CD902" s="143" t="n"/>
      <c r="CE902" s="222" t="n"/>
      <c r="CF902" s="86" t="n"/>
      <c r="CG902" s="219" t="n">
        <v>452882.9268292683</v>
      </c>
      <c r="CH902" s="217">
        <f>IF(LOWER(T902)="ILS",12,1)*CG902/VLOOKUP($T902,CPC_USDConversion_xlTbl[[Currency2]:[Units/1 USD]],2,FALSE)</f>
        <v/>
      </c>
      <c r="CI902" s="225">
        <f>AF902</f>
        <v/>
      </c>
      <c r="CJ902" s="225">
        <f>IFERROR(CI902-CH902,"")</f>
        <v/>
      </c>
      <c r="CK902" s="140">
        <f>ROUND(AN902*CC902,-2)</f>
        <v/>
      </c>
      <c r="CL902" s="217">
        <f>CK902/VLOOKUP($T902,'USD Converstion'!$C$7:$D$174,2,FALSE)</f>
        <v/>
      </c>
      <c r="CM902" s="145">
        <f>IF(AD902&gt;X902,1,0)</f>
        <v/>
      </c>
      <c r="CN902" s="225">
        <f>IF(CM902&gt;0,AG902,0)</f>
        <v/>
      </c>
      <c r="CO902" s="225">
        <f>IF(CM902=0,0,AF902)</f>
        <v/>
      </c>
      <c r="CP902" s="146" t="n">
        <v>0</v>
      </c>
      <c r="CQ902" s="147" t="inlineStr">
        <is>
          <t>Regular</t>
        </is>
      </c>
      <c r="CR902" s="225">
        <f>AM902/VLOOKUP(T902,'USD Converstion'!$C$7:$D$174,2,FALSE)</f>
        <v/>
      </c>
      <c r="CS902" s="226">
        <f>AT902</f>
        <v/>
      </c>
      <c r="CT902" s="222" t="n">
        <v>0</v>
      </c>
      <c r="CU902" s="227" t="n"/>
      <c r="CV902" s="145">
        <f>IF(AX902&gt;0,1,0)</f>
        <v/>
      </c>
      <c r="CW902" s="145">
        <f>IF(AY902&gt;0,1,0)</f>
        <v/>
      </c>
      <c r="CX902" s="52" t="n">
        <v>0</v>
      </c>
      <c r="DM902">
        <f>IF(LOWER(T902)="ILS",12,1)*Y902/VLOOKUP($T902,CPC_USDConversion_xlTbl[[Currency2]:[Units/1 USD]],2,FALSE)</f>
        <v/>
      </c>
    </row>
    <row r="903">
      <c r="B903" s="113" t="n">
        <v>103238</v>
      </c>
      <c r="C903" s="113" t="n">
        <v>25898</v>
      </c>
      <c r="D903" s="113" t="n">
        <v>35358</v>
      </c>
      <c r="E903" s="114" t="inlineStr">
        <is>
          <t>Lin Wang</t>
        </is>
      </c>
      <c r="F903" s="152" t="inlineStr">
        <is>
          <t>Sales Enablement Team Lead, APAC</t>
        </is>
      </c>
      <c r="G903" s="113" t="inlineStr">
        <is>
          <t>APAC Channels</t>
        </is>
      </c>
      <c r="H903" s="113" t="inlineStr">
        <is>
          <t>Pankaj Narayan</t>
        </is>
      </c>
      <c r="I903" s="113" t="inlineStr">
        <is>
          <t>Pankaj Narayan</t>
        </is>
      </c>
      <c r="J903" s="114" t="inlineStr">
        <is>
          <t>Sharat Sinha</t>
        </is>
      </c>
      <c r="K903" s="114" t="inlineStr">
        <is>
          <t>Sharat Sinha</t>
        </is>
      </c>
      <c r="L903" s="113" t="inlineStr">
        <is>
          <t>APAC Sales</t>
        </is>
      </c>
      <c r="M903" s="115" t="n">
        <v>1</v>
      </c>
      <c r="N903" s="151">
        <f>LEFT(CA903,3)</f>
        <v/>
      </c>
      <c r="O903" s="216" t="n">
        <v>42186</v>
      </c>
      <c r="P903" s="118">
        <f>($D$5-O903)/365</f>
        <v/>
      </c>
      <c r="Q903" s="119">
        <f>Q903</f>
        <v/>
      </c>
      <c r="R903" s="52" t="n"/>
      <c r="S903" s="120" t="inlineStr">
        <is>
          <t>Singapore</t>
        </is>
      </c>
      <c r="T903" s="120" t="inlineStr">
        <is>
          <t>SGD</t>
        </is>
      </c>
      <c r="U903" s="120" t="n">
        <v>124500</v>
      </c>
      <c r="V903" s="120" t="n"/>
      <c r="W903" s="120" t="n">
        <v>22404.7619047619</v>
      </c>
      <c r="X903" s="120">
        <f>W903+V903+U903</f>
        <v/>
      </c>
      <c r="Y903" s="121" t="n"/>
      <c r="Z903" s="121" t="n"/>
      <c r="AA903" s="122" t="n"/>
      <c r="AB903" s="122" t="n"/>
      <c r="AC903" s="122" t="n"/>
      <c r="AD903" s="123">
        <f>AC903+AB903+AA903</f>
        <v/>
      </c>
      <c r="AE903" s="124">
        <f>IFERROR(AD903/X903-1,"")</f>
        <v/>
      </c>
      <c r="AF903" s="217">
        <f>IF(LOWER(T903)="ILS",12,1)*X903/VLOOKUP($T903,CPC_USDConversion_xlTbl[[Currency2]:[Units/1 USD]],2,FALSE)</f>
        <v/>
      </c>
      <c r="AG903" s="217">
        <f>IF(LOWER(T903)="ILS",12,1)*AD903/VLOOKUP($T903,CPC_USDConversion_xlTbl[[Currency2]:[Units/1 USD]],2,FALSE)</f>
        <v/>
      </c>
      <c r="AH903" s="126">
        <f>AF903/VLOOKUP($S903,'CP$'!$B$5:$D$74,2,FALSE)</f>
        <v/>
      </c>
      <c r="AI903" s="126">
        <f>AG903/VLOOKUP($S903,'CP$'!$B$5:$D$74,2,FALSE)</f>
        <v/>
      </c>
      <c r="AJ903" s="52" t="n"/>
      <c r="AK903" s="127" t="inlineStr">
        <is>
          <t>Target Bonus</t>
        </is>
      </c>
      <c r="AL903" s="218" t="n">
        <v>22000</v>
      </c>
      <c r="AM903" s="129" t="n">
        <v>20500</v>
      </c>
      <c r="AN903" s="121" t="n"/>
      <c r="AO903" s="130" t="n"/>
      <c r="AP903" s="131">
        <f>IFERROR(AO903/AM903,"")</f>
        <v/>
      </c>
      <c r="AQ903" s="219">
        <f>AO903*CC903</f>
        <v/>
      </c>
      <c r="AR903" s="219" t="n"/>
      <c r="AS903" s="220">
        <f>AQ903-AR903</f>
        <v/>
      </c>
      <c r="AT903" s="217">
        <f>AS903/VLOOKUP($T903,'USD Converstion'!$C$7:$D$174,2,FALSE)</f>
        <v/>
      </c>
      <c r="AU903" s="52" t="n"/>
      <c r="AV903" s="221" t="n">
        <v>43615</v>
      </c>
      <c r="AW903" s="222" t="n">
        <v>15722.35922330097</v>
      </c>
      <c r="AX903" s="222" t="n"/>
      <c r="AY903" s="223" t="n"/>
      <c r="AZ903" s="52" t="n"/>
      <c r="BA903" s="137" t="inlineStr">
        <is>
          <t>January, 2021 - Compensation change from Yearly Salary:82000, Bonus:20500, Total Compensation:102500 to RSU:25000, Yearly Salary:92000, Bonus:23000,Total Compensation:115000</t>
        </is>
      </c>
      <c r="BB903" s="138" t="inlineStr">
        <is>
          <t xml:space="preserve"> </t>
        </is>
      </c>
      <c r="BC903" s="52" t="n"/>
      <c r="BD903" s="219" t="n">
        <v>78000</v>
      </c>
      <c r="BE903" s="219" t="n"/>
      <c r="BF903" s="219" t="n">
        <v>20000</v>
      </c>
      <c r="BG903" s="120">
        <f>BF903+BE903+BD903</f>
        <v/>
      </c>
      <c r="BH903" s="217">
        <f>IF(LOWER(T903)="ILS",12,1)*BG903/VLOOKUP($T903,CPC_USDConversion_xlTbl[[Currency2]:[Units/1 USD]],2,FALSE)</f>
        <v/>
      </c>
      <c r="BI903" s="224">
        <f>BH903/VLOOKUP($S903,'CP$'!$B$5:$D$74,2,FALSE)</f>
        <v/>
      </c>
      <c r="BJ903" s="140" t="n">
        <v>100000</v>
      </c>
      <c r="BK903" s="140" t="n">
        <v>185000</v>
      </c>
      <c r="BL903" s="141">
        <f>IFERROR(U903/X903,"")</f>
        <v/>
      </c>
      <c r="BM903" s="141">
        <f>IFERROR(V903/X903,"")</f>
        <v/>
      </c>
      <c r="BN903" s="141">
        <f>IFERROR(W903/X903,"")</f>
        <v/>
      </c>
      <c r="BO903" s="141">
        <f>IFERROR(AA903/AD903,"")</f>
        <v/>
      </c>
      <c r="BP903" s="141">
        <f>IFERROR(AB903/AD903,"")</f>
        <v/>
      </c>
      <c r="BQ903" s="141">
        <f>IFERROR(AC903/AD903,"")</f>
        <v/>
      </c>
      <c r="BR903" s="119" t="n">
        <v>4</v>
      </c>
      <c r="BS903" s="119" t="n">
        <v>4</v>
      </c>
      <c r="BT903" s="119" t="n">
        <v>3</v>
      </c>
      <c r="BU903" s="119" t="n"/>
      <c r="BV903" s="119" t="n"/>
      <c r="BW903" s="119" t="n"/>
      <c r="BX903" s="119" t="n"/>
      <c r="BY903" s="119" t="n"/>
      <c r="BZ903" s="119" t="inlineStr">
        <is>
          <t>Employee</t>
        </is>
      </c>
      <c r="CA903" s="142" t="inlineStr">
        <is>
          <t>M45M</t>
        </is>
      </c>
      <c r="CB903" s="131" t="n">
        <v>1</v>
      </c>
      <c r="CC903" s="143">
        <f>IF(P903&gt;1,1,P903)*CB903</f>
        <v/>
      </c>
      <c r="CD903" s="143" t="n"/>
      <c r="CE903" s="222" t="n">
        <v>16880.52</v>
      </c>
      <c r="CF903" s="86" t="n"/>
      <c r="CG903" s="219" t="n">
        <v>100200</v>
      </c>
      <c r="CH903" s="217">
        <f>IF(LOWER(T903)="ILS",12,1)*CG903/VLOOKUP($T903,CPC_USDConversion_xlTbl[[Currency2]:[Units/1 USD]],2,FALSE)</f>
        <v/>
      </c>
      <c r="CI903" s="225">
        <f>AF903</f>
        <v/>
      </c>
      <c r="CJ903" s="225">
        <f>IFERROR(CI903-CH903,"")</f>
        <v/>
      </c>
      <c r="CK903" s="140">
        <f>ROUND(AN903*CC903,-2)</f>
        <v/>
      </c>
      <c r="CL903" s="217">
        <f>CK903/VLOOKUP($T903,'USD Converstion'!$C$7:$D$174,2,FALSE)</f>
        <v/>
      </c>
      <c r="CM903" s="145">
        <f>IF(AD903&gt;X903,1,0)</f>
        <v/>
      </c>
      <c r="CN903" s="225">
        <f>IF(CM903&gt;0,AG903,0)</f>
        <v/>
      </c>
      <c r="CO903" s="225">
        <f>IF(CM903=0,0,AF903)</f>
        <v/>
      </c>
      <c r="CP903" s="146" t="n">
        <v>0</v>
      </c>
      <c r="CQ903" s="147" t="inlineStr">
        <is>
          <t>Regular</t>
        </is>
      </c>
      <c r="CR903" s="225">
        <f>AM903/VLOOKUP(T903,'USD Converstion'!$C$7:$D$174,2,FALSE)</f>
        <v/>
      </c>
      <c r="CS903" s="226">
        <f>AT903</f>
        <v/>
      </c>
      <c r="CT903" s="222" t="n">
        <v>0</v>
      </c>
      <c r="CU903" s="227" t="n"/>
      <c r="CV903" s="145">
        <f>IF(AX903&gt;0,1,0)</f>
        <v/>
      </c>
      <c r="CW903" s="145">
        <f>IF(AY903&gt;0,1,0)</f>
        <v/>
      </c>
      <c r="CX903" s="52" t="n">
        <v>0</v>
      </c>
      <c r="DM903">
        <f>IF(LOWER(T903)="ILS",12,1)*Y903/VLOOKUP($T903,CPC_USDConversion_xlTbl[[Currency2]:[Units/1 USD]],2,FALSE)</f>
        <v/>
      </c>
    </row>
    <row r="904">
      <c r="B904" s="113" t="n">
        <v>126364</v>
      </c>
      <c r="C904" s="113" t="n">
        <v>59656</v>
      </c>
      <c r="D904" s="113" t="n">
        <v>48357</v>
      </c>
      <c r="E904" s="114" t="inlineStr">
        <is>
          <t>Apagu Gadzama</t>
        </is>
      </c>
      <c r="F904" s="152" t="inlineStr">
        <is>
          <t>Major Account Manager</t>
        </is>
      </c>
      <c r="G904" s="113" t="inlineStr">
        <is>
          <t>Africa Sales</t>
        </is>
      </c>
      <c r="H904" s="113" t="inlineStr">
        <is>
          <t>Pankaj Bhula</t>
        </is>
      </c>
      <c r="I904" s="113" t="inlineStr">
        <is>
          <t>Pankaj Bhula</t>
        </is>
      </c>
      <c r="J904" s="114" t="inlineStr">
        <is>
          <t>Bruno Darmon</t>
        </is>
      </c>
      <c r="K904" s="114" t="inlineStr">
        <is>
          <t>Bruno Darmon</t>
        </is>
      </c>
      <c r="L904" s="113" t="inlineStr">
        <is>
          <t>EMEA Sales</t>
        </is>
      </c>
      <c r="M904" s="115" t="n">
        <v>1</v>
      </c>
      <c r="N904" s="151">
        <f>LEFT(CA904,3)</f>
        <v/>
      </c>
      <c r="O904" s="216" t="n">
        <v>43817</v>
      </c>
      <c r="P904" s="118">
        <f>($D$5-O904)/365</f>
        <v/>
      </c>
      <c r="Q904" s="119">
        <f>Q904</f>
        <v/>
      </c>
      <c r="R904" s="52" t="n"/>
      <c r="S904" s="120" t="inlineStr">
        <is>
          <t>Nigeria</t>
        </is>
      </c>
      <c r="T904" s="120" t="inlineStr">
        <is>
          <t>NGN</t>
        </is>
      </c>
      <c r="U904" s="120" t="n">
        <v>17259500</v>
      </c>
      <c r="V904" s="120" t="n">
        <v>8363936.363636363</v>
      </c>
      <c r="W904" s="120" t="n"/>
      <c r="X904" s="120">
        <f>W904+V904+U904</f>
        <v/>
      </c>
      <c r="Y904" s="121" t="n"/>
      <c r="Z904" s="121" t="n"/>
      <c r="AA904" s="122" t="n"/>
      <c r="AB904" s="122" t="n"/>
      <c r="AC904" s="122" t="n"/>
      <c r="AD904" s="123">
        <f>AC904+AB904+AA904</f>
        <v/>
      </c>
      <c r="AE904" s="124">
        <f>IFERROR(AD904/X904-1,"")</f>
        <v/>
      </c>
      <c r="AF904" s="217">
        <f>IF(LOWER(T904)="ILS",12,1)*X904/VLOOKUP($T904,CPC_USDConversion_xlTbl[[Currency2]:[Units/1 USD]],2,FALSE)</f>
        <v/>
      </c>
      <c r="AG904" s="217">
        <f>IF(LOWER(T904)="ILS",12,1)*AD904/VLOOKUP($T904,CPC_USDConversion_xlTbl[[Currency2]:[Units/1 USD]],2,FALSE)</f>
        <v/>
      </c>
      <c r="AH904" s="126">
        <f>AF904/VLOOKUP($S904,'CP$'!$B$5:$D$74,2,FALSE)</f>
        <v/>
      </c>
      <c r="AI904" s="126">
        <f>AG904/VLOOKUP($S904,'CP$'!$B$5:$D$74,2,FALSE)</f>
        <v/>
      </c>
      <c r="AJ904" s="52" t="n"/>
      <c r="AK904" s="127" t="inlineStr">
        <is>
          <t>Sales Variable</t>
        </is>
      </c>
      <c r="AL904" s="218" t="n"/>
      <c r="AM904" s="129" t="n"/>
      <c r="AN904" s="121" t="n"/>
      <c r="AO904" s="130" t="n"/>
      <c r="AP904" s="131">
        <f>IFERROR(AO904/AM904,"")</f>
        <v/>
      </c>
      <c r="AQ904" s="219">
        <f>AO904*CC904</f>
        <v/>
      </c>
      <c r="AR904" s="219" t="n"/>
      <c r="AS904" s="220">
        <f>AQ904-AR904</f>
        <v/>
      </c>
      <c r="AT904" s="217">
        <f>AS904/VLOOKUP($T904,'USD Converstion'!$C$7:$D$174,2,FALSE)</f>
        <v/>
      </c>
      <c r="AU904" s="52" t="n"/>
      <c r="AV904" s="221" t="n"/>
      <c r="AW904" s="222" t="n"/>
      <c r="AX904" s="222" t="n"/>
      <c r="AY904" s="223" t="n"/>
      <c r="AZ904" s="52" t="n"/>
      <c r="BA904" s="137" t="n"/>
      <c r="BB904" s="138" t="inlineStr">
        <is>
          <t xml:space="preserve"> </t>
        </is>
      </c>
      <c r="BC904" s="52" t="n"/>
      <c r="BD904" s="219" t="n">
        <v>13800000</v>
      </c>
      <c r="BE904" s="219" t="n">
        <v>9200000</v>
      </c>
      <c r="BF904" s="219" t="n"/>
      <c r="BG904" s="120">
        <f>BF904+BE904+BD904</f>
        <v/>
      </c>
      <c r="BH904" s="217">
        <f>IF(LOWER(T904)="ILS",12,1)*BG904/VLOOKUP($T904,CPC_USDConversion_xlTbl[[Currency2]:[Units/1 USD]],2,FALSE)</f>
        <v/>
      </c>
      <c r="BI904" s="224">
        <f>BH904/VLOOKUP($S904,'CP$'!$B$5:$D$74,2,FALSE)</f>
        <v/>
      </c>
      <c r="BJ904" s="140" t="n">
        <v>23000000</v>
      </c>
      <c r="BK904" s="140" t="n">
        <v>45000000</v>
      </c>
      <c r="BL904" s="141">
        <f>IFERROR(U904/X904,"")</f>
        <v/>
      </c>
      <c r="BM904" s="141">
        <f>IFERROR(V904/X904,"")</f>
        <v/>
      </c>
      <c r="BN904" s="141">
        <f>IFERROR(W904/X904,"")</f>
        <v/>
      </c>
      <c r="BO904" s="141">
        <f>IFERROR(AA904/AD904,"")</f>
        <v/>
      </c>
      <c r="BP904" s="141">
        <f>IFERROR(AB904/AD904,"")</f>
        <v/>
      </c>
      <c r="BQ904" s="141">
        <f>IFERROR(AC904/AD904,"")</f>
        <v/>
      </c>
      <c r="BR904" s="119" t="n"/>
      <c r="BS904" s="119" t="n"/>
      <c r="BT904" s="119" t="n">
        <v>3</v>
      </c>
      <c r="BU904" s="119" t="n"/>
      <c r="BV904" s="119" t="n"/>
      <c r="BW904" s="119" t="n"/>
      <c r="BX904" s="119" t="n"/>
      <c r="BY904" s="119" t="n"/>
      <c r="BZ904" s="119" t="inlineStr">
        <is>
          <t>Employee</t>
        </is>
      </c>
      <c r="CA904" s="142" t="inlineStr">
        <is>
          <t>S43P</t>
        </is>
      </c>
      <c r="CB904" s="131" t="n">
        <v>1</v>
      </c>
      <c r="CC904" s="143">
        <f>IF(P904&gt;1,1,P904)*CB904</f>
        <v/>
      </c>
      <c r="CD904" s="143" t="n"/>
      <c r="CE904" s="222" t="n"/>
      <c r="CF904" s="86" t="n"/>
      <c r="CG904" s="219" t="n">
        <v>22439224.3902439</v>
      </c>
      <c r="CH904" s="217">
        <f>IF(LOWER(T904)="ILS",12,1)*CG904/VLOOKUP($T904,CPC_USDConversion_xlTbl[[Currency2]:[Units/1 USD]],2,FALSE)</f>
        <v/>
      </c>
      <c r="CI904" s="225">
        <f>AF904</f>
        <v/>
      </c>
      <c r="CJ904" s="225">
        <f>IFERROR(CI904-CH904,"")</f>
        <v/>
      </c>
      <c r="CK904" s="140">
        <f>ROUND(AN904*CC904,-2)</f>
        <v/>
      </c>
      <c r="CL904" s="217">
        <f>CK904/VLOOKUP($T904,'USD Converstion'!$C$7:$D$174,2,FALSE)</f>
        <v/>
      </c>
      <c r="CM904" s="145">
        <f>IF(AD904&gt;X904,1,0)</f>
        <v/>
      </c>
      <c r="CN904" s="225">
        <f>IF(CM904&gt;0,AG904,0)</f>
        <v/>
      </c>
      <c r="CO904" s="225">
        <f>IF(CM904=0,0,AF904)</f>
        <v/>
      </c>
      <c r="CP904" s="146" t="n">
        <v>0</v>
      </c>
      <c r="CQ904" s="147" t="inlineStr">
        <is>
          <t>Regular</t>
        </is>
      </c>
      <c r="CR904" s="225">
        <f>AM904/VLOOKUP(T904,'USD Converstion'!$C$7:$D$174,2,FALSE)</f>
        <v/>
      </c>
      <c r="CS904" s="226">
        <f>AT904</f>
        <v/>
      </c>
      <c r="CT904" s="222" t="n">
        <v>0</v>
      </c>
      <c r="CU904" s="227" t="n"/>
      <c r="CV904" s="145">
        <f>IF(AX904&gt;0,1,0)</f>
        <v/>
      </c>
      <c r="CW904" s="145">
        <f>IF(AY904&gt;0,1,0)</f>
        <v/>
      </c>
      <c r="CX904" s="52" t="n">
        <v>0</v>
      </c>
      <c r="DM904">
        <f>IF(LOWER(T904)="ILS",12,1)*Y904/VLOOKUP($T904,CPC_USDConversion_xlTbl[[Currency2]:[Units/1 USD]],2,FALSE)</f>
        <v/>
      </c>
    </row>
    <row r="905">
      <c r="B905" s="113" t="n">
        <v>129477</v>
      </c>
      <c r="C905" s="113" t="n">
        <v>71850</v>
      </c>
      <c r="D905" s="113" t="n">
        <v>93844</v>
      </c>
      <c r="E905" s="114" t="inlineStr">
        <is>
          <t>Benedict Njuwa</t>
        </is>
      </c>
      <c r="F905" s="152" t="inlineStr">
        <is>
          <t>Major Account Manager</t>
        </is>
      </c>
      <c r="G905" s="113" t="inlineStr">
        <is>
          <t>Africa Sales</t>
        </is>
      </c>
      <c r="H905" s="113" t="inlineStr">
        <is>
          <t>Pankaj Bhula</t>
        </is>
      </c>
      <c r="I905" s="113" t="inlineStr">
        <is>
          <t>Pankaj Bhula</t>
        </is>
      </c>
      <c r="J905" s="114" t="inlineStr">
        <is>
          <t>Bruno Darmon</t>
        </is>
      </c>
      <c r="K905" s="114" t="inlineStr">
        <is>
          <t>Bruno Darmon</t>
        </is>
      </c>
      <c r="L905" s="113" t="inlineStr">
        <is>
          <t>EMEA Sales</t>
        </is>
      </c>
      <c r="M905" s="115" t="n">
        <v>1</v>
      </c>
      <c r="N905" s="151">
        <f>LEFT(CA905,3)</f>
        <v/>
      </c>
      <c r="O905" s="216" t="n">
        <v>43374</v>
      </c>
      <c r="P905" s="118">
        <f>($D$5-O905)/365</f>
        <v/>
      </c>
      <c r="Q905" s="119">
        <f>Q905</f>
        <v/>
      </c>
      <c r="R905" s="52" t="n"/>
      <c r="S905" s="120" t="inlineStr">
        <is>
          <t>Kenya</t>
        </is>
      </c>
      <c r="T905" s="120" t="inlineStr">
        <is>
          <t>KES</t>
        </is>
      </c>
      <c r="U905" s="120" t="n">
        <v>10734500</v>
      </c>
      <c r="V905" s="120" t="n">
        <v>5182118.181818182</v>
      </c>
      <c r="W905" s="120" t="n"/>
      <c r="X905" s="120">
        <f>W905+V905+U905</f>
        <v/>
      </c>
      <c r="Y905" s="121" t="n"/>
      <c r="Z905" s="121" t="n"/>
      <c r="AA905" s="122" t="n"/>
      <c r="AB905" s="122" t="n"/>
      <c r="AC905" s="122" t="n"/>
      <c r="AD905" s="123">
        <f>AC905+AB905+AA905</f>
        <v/>
      </c>
      <c r="AE905" s="124">
        <f>IFERROR(AD905/X905-1,"")</f>
        <v/>
      </c>
      <c r="AF905" s="217">
        <f>IF(LOWER(T905)="ILS",12,1)*X905/VLOOKUP($T905,CPC_USDConversion_xlTbl[[Currency2]:[Units/1 USD]],2,FALSE)</f>
        <v/>
      </c>
      <c r="AG905" s="217">
        <f>IF(LOWER(T905)="ILS",12,1)*AD905/VLOOKUP($T905,CPC_USDConversion_xlTbl[[Currency2]:[Units/1 USD]],2,FALSE)</f>
        <v/>
      </c>
      <c r="AH905" s="126">
        <f>AF905/VLOOKUP($S905,'CP$'!$B$5:$D$74,2,FALSE)</f>
        <v/>
      </c>
      <c r="AI905" s="126">
        <f>AG905/VLOOKUP($S905,'CP$'!$B$5:$D$74,2,FALSE)</f>
        <v/>
      </c>
      <c r="AJ905" s="52" t="n"/>
      <c r="AK905" s="127" t="inlineStr">
        <is>
          <t>Sales Variable</t>
        </is>
      </c>
      <c r="AL905" s="218" t="n"/>
      <c r="AM905" s="129" t="n"/>
      <c r="AN905" s="121" t="n"/>
      <c r="AO905" s="130" t="n"/>
      <c r="AP905" s="131">
        <f>IFERROR(AO905/AM905,"")</f>
        <v/>
      </c>
      <c r="AQ905" s="219">
        <f>AO905*CC905</f>
        <v/>
      </c>
      <c r="AR905" s="219" t="n"/>
      <c r="AS905" s="220">
        <f>AQ905-AR905</f>
        <v/>
      </c>
      <c r="AT905" s="217">
        <f>AS905/VLOOKUP($T905,'USD Converstion'!$C$7:$D$174,2,FALSE)</f>
        <v/>
      </c>
      <c r="AU905" s="52" t="n"/>
      <c r="AV905" s="221" t="n">
        <v>43957</v>
      </c>
      <c r="AW905" s="222" t="n">
        <v>29231.10679611651</v>
      </c>
      <c r="AX905" s="222" t="n"/>
      <c r="AY905" s="223" t="n"/>
      <c r="AZ905" s="52" t="n"/>
      <c r="BA905" s="137" t="n"/>
      <c r="BB905" s="138" t="inlineStr">
        <is>
          <t xml:space="preserve"> </t>
        </is>
      </c>
      <c r="BC905" s="52" t="n"/>
      <c r="BD905" s="219" t="n">
        <v>7800000</v>
      </c>
      <c r="BE905" s="219" t="n">
        <v>5200000</v>
      </c>
      <c r="BF905" s="219" t="n"/>
      <c r="BG905" s="120">
        <f>BF905+BE905+BD905</f>
        <v/>
      </c>
      <c r="BH905" s="217">
        <f>IF(LOWER(T905)="ILS",12,1)*BG905/VLOOKUP($T905,CPC_USDConversion_xlTbl[[Currency2]:[Units/1 USD]],2,FALSE)</f>
        <v/>
      </c>
      <c r="BI905" s="224">
        <f>BH905/VLOOKUP($S905,'CP$'!$B$5:$D$74,2,FALSE)</f>
        <v/>
      </c>
      <c r="BJ905" s="140" t="n">
        <v>11000000</v>
      </c>
      <c r="BK905" s="140" t="n">
        <v>16000000</v>
      </c>
      <c r="BL905" s="141">
        <f>IFERROR(U905/X905,"")</f>
        <v/>
      </c>
      <c r="BM905" s="141">
        <f>IFERROR(V905/X905,"")</f>
        <v/>
      </c>
      <c r="BN905" s="141">
        <f>IFERROR(W905/X905,"")</f>
        <v/>
      </c>
      <c r="BO905" s="141">
        <f>IFERROR(AA905/AD905,"")</f>
        <v/>
      </c>
      <c r="BP905" s="141">
        <f>IFERROR(AB905/AD905,"")</f>
        <v/>
      </c>
      <c r="BQ905" s="141">
        <f>IFERROR(AC905/AD905,"")</f>
        <v/>
      </c>
      <c r="BR905" s="119" t="n">
        <v>4</v>
      </c>
      <c r="BS905" s="119" t="n">
        <v>5</v>
      </c>
      <c r="BT905" s="119" t="n">
        <v>3</v>
      </c>
      <c r="BU905" s="119" t="n"/>
      <c r="BV905" s="119" t="n"/>
      <c r="BW905" s="119" t="n"/>
      <c r="BX905" s="119" t="n"/>
      <c r="BY905" s="119" t="n"/>
      <c r="BZ905" s="119" t="inlineStr">
        <is>
          <t>Employee</t>
        </is>
      </c>
      <c r="CA905" s="142" t="inlineStr">
        <is>
          <t>S43P</t>
        </is>
      </c>
      <c r="CB905" s="131" t="n">
        <v>1</v>
      </c>
      <c r="CC905" s="143">
        <f>IF(P905&gt;1,1,P905)*CB905</f>
        <v/>
      </c>
      <c r="CD905" s="143" t="n"/>
      <c r="CE905" s="222" t="n">
        <v>33880.76</v>
      </c>
      <c r="CF905" s="86" t="n"/>
      <c r="CG905" s="219" t="n">
        <v>13931907.31707317</v>
      </c>
      <c r="CH905" s="217">
        <f>IF(LOWER(T905)="ILS",12,1)*CG905/VLOOKUP($T905,CPC_USDConversion_xlTbl[[Currency2]:[Units/1 USD]],2,FALSE)</f>
        <v/>
      </c>
      <c r="CI905" s="225">
        <f>AF905</f>
        <v/>
      </c>
      <c r="CJ905" s="225">
        <f>IFERROR(CI905-CH905,"")</f>
        <v/>
      </c>
      <c r="CK905" s="140">
        <f>ROUND(AN905*CC905,-2)</f>
        <v/>
      </c>
      <c r="CL905" s="217">
        <f>CK905/VLOOKUP($T905,'USD Converstion'!$C$7:$D$174,2,FALSE)</f>
        <v/>
      </c>
      <c r="CM905" s="145">
        <f>IF(AD905&gt;X905,1,0)</f>
        <v/>
      </c>
      <c r="CN905" s="225">
        <f>IF(CM905&gt;0,AG905,0)</f>
        <v/>
      </c>
      <c r="CO905" s="225">
        <f>IF(CM905=0,0,AF905)</f>
        <v/>
      </c>
      <c r="CP905" s="146" t="n">
        <v>0</v>
      </c>
      <c r="CQ905" s="147" t="inlineStr">
        <is>
          <t>Regular</t>
        </is>
      </c>
      <c r="CR905" s="225">
        <f>AM905/VLOOKUP(T905,'USD Converstion'!$C$7:$D$174,2,FALSE)</f>
        <v/>
      </c>
      <c r="CS905" s="226">
        <f>AT905</f>
        <v/>
      </c>
      <c r="CT905" s="222" t="n">
        <v>0</v>
      </c>
      <c r="CU905" s="227" t="n"/>
      <c r="CV905" s="145">
        <f>IF(AX905&gt;0,1,0)</f>
        <v/>
      </c>
      <c r="CW905" s="145">
        <f>IF(AY905&gt;0,1,0)</f>
        <v/>
      </c>
      <c r="CX905" s="52" t="n">
        <v>0</v>
      </c>
      <c r="DM905">
        <f>IF(LOWER(T905)="ILS",12,1)*Y905/VLOOKUP($T905,CPC_USDConversion_xlTbl[[Currency2]:[Units/1 USD]],2,FALSE)</f>
        <v/>
      </c>
    </row>
    <row r="906">
      <c r="B906" s="113" t="n">
        <v>104105</v>
      </c>
      <c r="C906" s="113" t="n">
        <v>47300</v>
      </c>
      <c r="D906" s="113" t="n">
        <v>25292</v>
      </c>
      <c r="E906" s="114" t="inlineStr">
        <is>
          <t>Charnie-Lee Adams Kruger</t>
        </is>
      </c>
      <c r="F906" s="152" t="inlineStr">
        <is>
          <t>Sales Manager</t>
        </is>
      </c>
      <c r="G906" s="113" t="inlineStr">
        <is>
          <t>Africa Sales</t>
        </is>
      </c>
      <c r="H906" s="113" t="inlineStr">
        <is>
          <t>Pankaj Bhula</t>
        </is>
      </c>
      <c r="I906" s="113" t="inlineStr">
        <is>
          <t>Pankaj Bhula</t>
        </is>
      </c>
      <c r="J906" s="114" t="inlineStr">
        <is>
          <t>Bruno Darmon</t>
        </is>
      </c>
      <c r="K906" s="114" t="inlineStr">
        <is>
          <t>Bruno Darmon</t>
        </is>
      </c>
      <c r="L906" s="113" t="inlineStr">
        <is>
          <t>EMEA Sales</t>
        </is>
      </c>
      <c r="M906" s="115" t="n">
        <v>1</v>
      </c>
      <c r="N906" s="151">
        <f>LEFT(CA906,3)</f>
        <v/>
      </c>
      <c r="O906" s="216" t="n">
        <v>43804</v>
      </c>
      <c r="P906" s="118">
        <f>($D$5-O906)/365</f>
        <v/>
      </c>
      <c r="Q906" s="119">
        <f>Q906</f>
        <v/>
      </c>
      <c r="R906" s="52" t="n"/>
      <c r="S906" s="120" t="inlineStr">
        <is>
          <t>South Africa</t>
        </is>
      </c>
      <c r="T906" s="120" t="inlineStr">
        <is>
          <t>ZAR</t>
        </is>
      </c>
      <c r="U906" s="120" t="n">
        <v>1284500</v>
      </c>
      <c r="V906" s="120" t="n">
        <v>618481.8181818181</v>
      </c>
      <c r="W906" s="120" t="n"/>
      <c r="X906" s="120">
        <f>W906+V906+U906</f>
        <v/>
      </c>
      <c r="Y906" s="121" t="n"/>
      <c r="Z906" s="121" t="n"/>
      <c r="AA906" s="122" t="n"/>
      <c r="AB906" s="122" t="n"/>
      <c r="AC906" s="122" t="n"/>
      <c r="AD906" s="123">
        <f>AC906+AB906+AA906</f>
        <v/>
      </c>
      <c r="AE906" s="124">
        <f>IFERROR(AD906/X906-1,"")</f>
        <v/>
      </c>
      <c r="AF906" s="217">
        <f>IF(LOWER(T906)="ILS",12,1)*X906/VLOOKUP($T906,CPC_USDConversion_xlTbl[[Currency2]:[Units/1 USD]],2,FALSE)</f>
        <v/>
      </c>
      <c r="AG906" s="217">
        <f>IF(LOWER(T906)="ILS",12,1)*AD906/VLOOKUP($T906,CPC_USDConversion_xlTbl[[Currency2]:[Units/1 USD]],2,FALSE)</f>
        <v/>
      </c>
      <c r="AH906" s="126">
        <f>AF906/VLOOKUP($S906,'CP$'!$B$5:$D$74,2,FALSE)</f>
        <v/>
      </c>
      <c r="AI906" s="126">
        <f>AG906/VLOOKUP($S906,'CP$'!$B$5:$D$74,2,FALSE)</f>
        <v/>
      </c>
      <c r="AJ906" s="52" t="n"/>
      <c r="AK906" s="127" t="inlineStr">
        <is>
          <t>Sales Variable</t>
        </is>
      </c>
      <c r="AL906" s="218" t="n"/>
      <c r="AM906" s="129" t="n"/>
      <c r="AN906" s="121" t="n"/>
      <c r="AO906" s="130" t="n"/>
      <c r="AP906" s="131">
        <f>IFERROR(AO906/AM906,"")</f>
        <v/>
      </c>
      <c r="AQ906" s="219">
        <f>AO906*CC906</f>
        <v/>
      </c>
      <c r="AR906" s="219" t="n"/>
      <c r="AS906" s="220">
        <f>AQ906-AR906</f>
        <v/>
      </c>
      <c r="AT906" s="217">
        <f>AS906/VLOOKUP($T906,'USD Converstion'!$C$7:$D$174,2,FALSE)</f>
        <v/>
      </c>
      <c r="AU906" s="52" t="n"/>
      <c r="AV906" s="221" t="n"/>
      <c r="AW906" s="222" t="n"/>
      <c r="AX906" s="222" t="n"/>
      <c r="AY906" s="223" t="n"/>
      <c r="AZ906" s="52" t="n"/>
      <c r="BA906" s="137" t="n"/>
      <c r="BB906" s="138" t="inlineStr">
        <is>
          <t xml:space="preserve"> </t>
        </is>
      </c>
      <c r="BC906" s="52" t="n"/>
      <c r="BD906" s="219" t="n">
        <v>1020000</v>
      </c>
      <c r="BE906" s="219" t="n">
        <v>680000</v>
      </c>
      <c r="BF906" s="219" t="n"/>
      <c r="BG906" s="120">
        <f>BF906+BE906+BD906</f>
        <v/>
      </c>
      <c r="BH906" s="217">
        <f>IF(LOWER(T906)="ILS",12,1)*BG906/VLOOKUP($T906,CPC_USDConversion_xlTbl[[Currency2]:[Units/1 USD]],2,FALSE)</f>
        <v/>
      </c>
      <c r="BI906" s="224">
        <f>BH906/VLOOKUP($S906,'CP$'!$B$5:$D$74,2,FALSE)</f>
        <v/>
      </c>
      <c r="BJ906" s="140" t="n">
        <v>1300000</v>
      </c>
      <c r="BK906" s="140" t="n">
        <v>2000000</v>
      </c>
      <c r="BL906" s="141">
        <f>IFERROR(U906/X906,"")</f>
        <v/>
      </c>
      <c r="BM906" s="141">
        <f>IFERROR(V906/X906,"")</f>
        <v/>
      </c>
      <c r="BN906" s="141">
        <f>IFERROR(W906/X906,"")</f>
        <v/>
      </c>
      <c r="BO906" s="141">
        <f>IFERROR(AA906/AD906,"")</f>
        <v/>
      </c>
      <c r="BP906" s="141">
        <f>IFERROR(AB906/AD906,"")</f>
        <v/>
      </c>
      <c r="BQ906" s="141">
        <f>IFERROR(AC906/AD906,"")</f>
        <v/>
      </c>
      <c r="BR906" s="119" t="n"/>
      <c r="BS906" s="119" t="n"/>
      <c r="BT906" s="119" t="n">
        <v>3</v>
      </c>
      <c r="BU906" s="119" t="n"/>
      <c r="BV906" s="119" t="n"/>
      <c r="BW906" s="119" t="n"/>
      <c r="BX906" s="119" t="n"/>
      <c r="BY906" s="119" t="n"/>
      <c r="BZ906" s="119" t="inlineStr">
        <is>
          <t>Employee</t>
        </is>
      </c>
      <c r="CA906" s="142" t="inlineStr">
        <is>
          <t>S43M</t>
        </is>
      </c>
      <c r="CB906" s="131" t="n">
        <v>1</v>
      </c>
      <c r="CC906" s="143">
        <f>IF(P906&gt;1,1,P906)*CB906</f>
        <v/>
      </c>
      <c r="CD906" s="143" t="n"/>
      <c r="CE906" s="222" t="n"/>
      <c r="CF906" s="86" t="n"/>
      <c r="CG906" s="219" t="n">
        <v>1658736.585365854</v>
      </c>
      <c r="CH906" s="217">
        <f>IF(LOWER(T906)="ILS",12,1)*CG906/VLOOKUP($T906,CPC_USDConversion_xlTbl[[Currency2]:[Units/1 USD]],2,FALSE)</f>
        <v/>
      </c>
      <c r="CI906" s="225">
        <f>AF906</f>
        <v/>
      </c>
      <c r="CJ906" s="225">
        <f>IFERROR(CI906-CH906,"")</f>
        <v/>
      </c>
      <c r="CK906" s="140">
        <f>ROUND(AN906*CC906,-2)</f>
        <v/>
      </c>
      <c r="CL906" s="217">
        <f>CK906/VLOOKUP($T906,'USD Converstion'!$C$7:$D$174,2,FALSE)</f>
        <v/>
      </c>
      <c r="CM906" s="145">
        <f>IF(AD906&gt;X906,1,0)</f>
        <v/>
      </c>
      <c r="CN906" s="225">
        <f>IF(CM906&gt;0,AG906,0)</f>
        <v/>
      </c>
      <c r="CO906" s="225">
        <f>IF(CM906=0,0,AF906)</f>
        <v/>
      </c>
      <c r="CP906" s="146" t="n">
        <v>0</v>
      </c>
      <c r="CQ906" s="147" t="inlineStr">
        <is>
          <t>Regular</t>
        </is>
      </c>
      <c r="CR906" s="225">
        <f>AM906/VLOOKUP(T906,'USD Converstion'!$C$7:$D$174,2,FALSE)</f>
        <v/>
      </c>
      <c r="CS906" s="226">
        <f>AT906</f>
        <v/>
      </c>
      <c r="CT906" s="222" t="n">
        <v>0</v>
      </c>
      <c r="CU906" s="227" t="n"/>
      <c r="CV906" s="145">
        <f>IF(AX906&gt;0,1,0)</f>
        <v/>
      </c>
      <c r="CW906" s="145">
        <f>IF(AY906&gt;0,1,0)</f>
        <v/>
      </c>
      <c r="CX906" s="52" t="n">
        <v>0</v>
      </c>
      <c r="DM906">
        <f>IF(LOWER(T906)="ILS",12,1)*Y906/VLOOKUP($T906,CPC_USDConversion_xlTbl[[Currency2]:[Units/1 USD]],2,FALSE)</f>
        <v/>
      </c>
    </row>
    <row r="907">
      <c r="B907" s="113" t="n">
        <v>101955</v>
      </c>
      <c r="C907" s="113" t="n">
        <v>86408</v>
      </c>
      <c r="D907" s="113" t="n">
        <v>70704</v>
      </c>
      <c r="E907" s="114" t="inlineStr">
        <is>
          <t>Daniel Umoru</t>
        </is>
      </c>
      <c r="F907" s="152" t="inlineStr">
        <is>
          <t>Major Account Manager</t>
        </is>
      </c>
      <c r="G907" s="113" t="inlineStr">
        <is>
          <t>Africa Sales</t>
        </is>
      </c>
      <c r="H907" s="113" t="inlineStr">
        <is>
          <t>Pankaj Bhula</t>
        </is>
      </c>
      <c r="I907" s="113" t="inlineStr">
        <is>
          <t>Pankaj Bhula</t>
        </is>
      </c>
      <c r="J907" s="114" t="inlineStr">
        <is>
          <t>Bruno Darmon</t>
        </is>
      </c>
      <c r="K907" s="114" t="inlineStr">
        <is>
          <t>Bruno Darmon</t>
        </is>
      </c>
      <c r="L907" s="113" t="inlineStr">
        <is>
          <t>EMEA Sales</t>
        </is>
      </c>
      <c r="M907" s="115" t="n">
        <v>1</v>
      </c>
      <c r="N907" s="151">
        <f>LEFT(CA907,3)</f>
        <v/>
      </c>
      <c r="O907" s="216" t="n">
        <v>43803</v>
      </c>
      <c r="P907" s="118">
        <f>($D$5-O907)/365</f>
        <v/>
      </c>
      <c r="Q907" s="119">
        <f>Q907</f>
        <v/>
      </c>
      <c r="R907" s="52" t="n"/>
      <c r="S907" s="120" t="inlineStr">
        <is>
          <t>Nigeria</t>
        </is>
      </c>
      <c r="T907" s="120" t="inlineStr">
        <is>
          <t>NGN</t>
        </is>
      </c>
      <c r="U907" s="120" t="n">
        <v>25009500</v>
      </c>
      <c r="V907" s="120" t="n">
        <v>11818481.81818182</v>
      </c>
      <c r="W907" s="120" t="n"/>
      <c r="X907" s="120">
        <f>W907+V907+U907</f>
        <v/>
      </c>
      <c r="Y907" s="121" t="n"/>
      <c r="Z907" s="121" t="n"/>
      <c r="AA907" s="122" t="n"/>
      <c r="AB907" s="122" t="n"/>
      <c r="AC907" s="122" t="n"/>
      <c r="AD907" s="123">
        <f>AC907+AB907+AA907</f>
        <v/>
      </c>
      <c r="AE907" s="124">
        <f>IFERROR(AD907/X907-1,"")</f>
        <v/>
      </c>
      <c r="AF907" s="217">
        <f>IF(LOWER(T907)="ILS",12,1)*X907/VLOOKUP($T907,CPC_USDConversion_xlTbl[[Currency2]:[Units/1 USD]],2,FALSE)</f>
        <v/>
      </c>
      <c r="AG907" s="217">
        <f>IF(LOWER(T907)="ILS",12,1)*AD907/VLOOKUP($T907,CPC_USDConversion_xlTbl[[Currency2]:[Units/1 USD]],2,FALSE)</f>
        <v/>
      </c>
      <c r="AH907" s="126">
        <f>AF907/VLOOKUP($S907,'CP$'!$B$5:$D$74,2,FALSE)</f>
        <v/>
      </c>
      <c r="AI907" s="126">
        <f>AG907/VLOOKUP($S907,'CP$'!$B$5:$D$74,2,FALSE)</f>
        <v/>
      </c>
      <c r="AJ907" s="52" t="n"/>
      <c r="AK907" s="127" t="inlineStr">
        <is>
          <t>Sales Variable</t>
        </is>
      </c>
      <c r="AL907" s="218" t="n"/>
      <c r="AM907" s="129" t="n"/>
      <c r="AN907" s="121" t="n"/>
      <c r="AO907" s="130" t="n"/>
      <c r="AP907" s="131">
        <f>IFERROR(AO907/AM907,"")</f>
        <v/>
      </c>
      <c r="AQ907" s="219">
        <f>AO907*CC907</f>
        <v/>
      </c>
      <c r="AR907" s="219" t="n"/>
      <c r="AS907" s="220">
        <f>AQ907-AR907</f>
        <v/>
      </c>
      <c r="AT907" s="217">
        <f>AS907/VLOOKUP($T907,'USD Converstion'!$C$7:$D$174,2,FALSE)</f>
        <v/>
      </c>
      <c r="AU907" s="52" t="n"/>
      <c r="AV907" s="221" t="n">
        <v>43859</v>
      </c>
      <c r="AW907" s="222" t="n">
        <v>24431.20388349515</v>
      </c>
      <c r="AX907" s="222" t="n"/>
      <c r="AY907" s="223" t="n"/>
      <c r="AZ907" s="52" t="n"/>
      <c r="BA907" s="137" t="n"/>
      <c r="BB907" s="138" t="inlineStr">
        <is>
          <t xml:space="preserve"> </t>
        </is>
      </c>
      <c r="BC907" s="52" t="n"/>
      <c r="BD907" s="219" t="n">
        <v>20000000</v>
      </c>
      <c r="BE907" s="219" t="n">
        <v>13000000</v>
      </c>
      <c r="BF907" s="219" t="n"/>
      <c r="BG907" s="120">
        <f>BF907+BE907+BD907</f>
        <v/>
      </c>
      <c r="BH907" s="217">
        <f>IF(LOWER(T907)="ILS",12,1)*BG907/VLOOKUP($T907,CPC_USDConversion_xlTbl[[Currency2]:[Units/1 USD]],2,FALSE)</f>
        <v/>
      </c>
      <c r="BI907" s="224">
        <f>BH907/VLOOKUP($S907,'CP$'!$B$5:$D$74,2,FALSE)</f>
        <v/>
      </c>
      <c r="BJ907" s="140" t="n">
        <v>26000000</v>
      </c>
      <c r="BK907" s="140" t="n">
        <v>33000000</v>
      </c>
      <c r="BL907" s="141">
        <f>IFERROR(U907/X907,"")</f>
        <v/>
      </c>
      <c r="BM907" s="141">
        <f>IFERROR(V907/X907,"")</f>
        <v/>
      </c>
      <c r="BN907" s="141">
        <f>IFERROR(W907/X907,"")</f>
        <v/>
      </c>
      <c r="BO907" s="141">
        <f>IFERROR(AA907/AD907,"")</f>
        <v/>
      </c>
      <c r="BP907" s="141">
        <f>IFERROR(AB907/AD907,"")</f>
        <v/>
      </c>
      <c r="BQ907" s="141">
        <f>IFERROR(AC907/AD907,"")</f>
        <v/>
      </c>
      <c r="BR907" s="119" t="n"/>
      <c r="BS907" s="119" t="n"/>
      <c r="BT907" s="119" t="n">
        <v>3</v>
      </c>
      <c r="BU907" s="119" t="n"/>
      <c r="BV907" s="119" t="n"/>
      <c r="BW907" s="119" t="n"/>
      <c r="BX907" s="119" t="n"/>
      <c r="BY907" s="119" t="n"/>
      <c r="BZ907" s="119" t="inlineStr">
        <is>
          <t>Employee</t>
        </is>
      </c>
      <c r="CA907" s="142" t="inlineStr">
        <is>
          <t>S53P</t>
        </is>
      </c>
      <c r="CB907" s="131" t="n">
        <v>1</v>
      </c>
      <c r="CC907" s="143">
        <f>IF(P907&gt;1,1,P907)*CB907</f>
        <v/>
      </c>
      <c r="CD907" s="143" t="n"/>
      <c r="CE907" s="222" t="n">
        <v>26218.68</v>
      </c>
      <c r="CF907" s="86" t="n"/>
      <c r="CG907" s="219" t="n">
        <v>32195321.95121951</v>
      </c>
      <c r="CH907" s="217">
        <f>IF(LOWER(T907)="ILS",12,1)*CG907/VLOOKUP($T907,CPC_USDConversion_xlTbl[[Currency2]:[Units/1 USD]],2,FALSE)</f>
        <v/>
      </c>
      <c r="CI907" s="225">
        <f>AF907</f>
        <v/>
      </c>
      <c r="CJ907" s="225">
        <f>IFERROR(CI907-CH907,"")</f>
        <v/>
      </c>
      <c r="CK907" s="140">
        <f>ROUND(AN907*CC907,-2)</f>
        <v/>
      </c>
      <c r="CL907" s="217">
        <f>CK907/VLOOKUP($T907,'USD Converstion'!$C$7:$D$174,2,FALSE)</f>
        <v/>
      </c>
      <c r="CM907" s="145">
        <f>IF(AD907&gt;X907,1,0)</f>
        <v/>
      </c>
      <c r="CN907" s="225">
        <f>IF(CM907&gt;0,AG907,0)</f>
        <v/>
      </c>
      <c r="CO907" s="225">
        <f>IF(CM907=0,0,AF907)</f>
        <v/>
      </c>
      <c r="CP907" s="146" t="n">
        <v>0</v>
      </c>
      <c r="CQ907" s="147" t="inlineStr">
        <is>
          <t>Regular</t>
        </is>
      </c>
      <c r="CR907" s="225">
        <f>AM907/VLOOKUP(T907,'USD Converstion'!$C$7:$D$174,2,FALSE)</f>
        <v/>
      </c>
      <c r="CS907" s="226">
        <f>AT907</f>
        <v/>
      </c>
      <c r="CT907" s="222" t="n">
        <v>0</v>
      </c>
      <c r="CU907" s="227" t="n"/>
      <c r="CV907" s="145">
        <f>IF(AX907&gt;0,1,0)</f>
        <v/>
      </c>
      <c r="CW907" s="145">
        <f>IF(AY907&gt;0,1,0)</f>
        <v/>
      </c>
      <c r="CX907" s="52" t="n">
        <v>0</v>
      </c>
      <c r="DM907">
        <f>IF(LOWER(T907)="ILS",12,1)*Y907/VLOOKUP($T907,CPC_USDConversion_xlTbl[[Currency2]:[Units/1 USD]],2,FALSE)</f>
        <v/>
      </c>
    </row>
    <row r="908">
      <c r="B908" s="113" t="n">
        <v>123974</v>
      </c>
      <c r="C908" s="113" t="n">
        <v>48199</v>
      </c>
      <c r="D908" s="113" t="n">
        <v>122911</v>
      </c>
      <c r="E908" s="114" t="inlineStr">
        <is>
          <t>Haseena Rassool</t>
        </is>
      </c>
      <c r="F908" s="152" t="inlineStr">
        <is>
          <t>Channel Account Manager</t>
        </is>
      </c>
      <c r="G908" s="113" t="inlineStr">
        <is>
          <t>Africa Sales</t>
        </is>
      </c>
      <c r="H908" s="113" t="inlineStr">
        <is>
          <t>Pankaj Bhula</t>
        </is>
      </c>
      <c r="I908" s="113" t="inlineStr">
        <is>
          <t>Pankaj Bhula</t>
        </is>
      </c>
      <c r="J908" s="114" t="inlineStr">
        <is>
          <t>Bruno Darmon</t>
        </is>
      </c>
      <c r="K908" s="114" t="inlineStr">
        <is>
          <t>Bruno Darmon</t>
        </is>
      </c>
      <c r="L908" s="113" t="inlineStr">
        <is>
          <t>EMEA Sales</t>
        </is>
      </c>
      <c r="M908" s="115" t="n">
        <v>1</v>
      </c>
      <c r="N908" s="151">
        <f>LEFT(CA908,3)</f>
        <v/>
      </c>
      <c r="O908" s="216" t="n">
        <v>43862</v>
      </c>
      <c r="P908" s="118">
        <f>($D$5-O908)/365</f>
        <v/>
      </c>
      <c r="Q908" s="119">
        <f>Q908</f>
        <v/>
      </c>
      <c r="R908" s="52" t="n"/>
      <c r="S908" s="120" t="inlineStr">
        <is>
          <t>South Africa</t>
        </is>
      </c>
      <c r="T908" s="120" t="inlineStr">
        <is>
          <t>ZAR</t>
        </is>
      </c>
      <c r="U908" s="120" t="n">
        <v>1134500</v>
      </c>
      <c r="V908" s="120" t="n">
        <v>545754.5454545454</v>
      </c>
      <c r="W908" s="120" t="n"/>
      <c r="X908" s="120">
        <f>W908+V908+U908</f>
        <v/>
      </c>
      <c r="Y908" s="121" t="n"/>
      <c r="Z908" s="121" t="n"/>
      <c r="AA908" s="122" t="n"/>
      <c r="AB908" s="122" t="n"/>
      <c r="AC908" s="122" t="n"/>
      <c r="AD908" s="123">
        <f>AC908+AB908+AA908</f>
        <v/>
      </c>
      <c r="AE908" s="124">
        <f>IFERROR(AD908/X908-1,"")</f>
        <v/>
      </c>
      <c r="AF908" s="217">
        <f>IF(LOWER(T908)="ILS",12,1)*X908/VLOOKUP($T908,CPC_USDConversion_xlTbl[[Currency2]:[Units/1 USD]],2,FALSE)</f>
        <v/>
      </c>
      <c r="AG908" s="217">
        <f>IF(LOWER(T908)="ILS",12,1)*AD908/VLOOKUP($T908,CPC_USDConversion_xlTbl[[Currency2]:[Units/1 USD]],2,FALSE)</f>
        <v/>
      </c>
      <c r="AH908" s="126">
        <f>AF908/VLOOKUP($S908,'CP$'!$B$5:$D$74,2,FALSE)</f>
        <v/>
      </c>
      <c r="AI908" s="126">
        <f>AG908/VLOOKUP($S908,'CP$'!$B$5:$D$74,2,FALSE)</f>
        <v/>
      </c>
      <c r="AJ908" s="52" t="n"/>
      <c r="AK908" s="127" t="inlineStr">
        <is>
          <t>Sales Variable</t>
        </is>
      </c>
      <c r="AL908" s="218" t="n"/>
      <c r="AM908" s="129" t="n"/>
      <c r="AN908" s="121" t="n"/>
      <c r="AO908" s="130" t="n"/>
      <c r="AP908" s="131">
        <f>IFERROR(AO908/AM908,"")</f>
        <v/>
      </c>
      <c r="AQ908" s="219">
        <f>AO908*CC908</f>
        <v/>
      </c>
      <c r="AR908" s="219" t="n"/>
      <c r="AS908" s="220">
        <f>AQ908-AR908</f>
        <v/>
      </c>
      <c r="AT908" s="217">
        <f>AS908/VLOOKUP($T908,'USD Converstion'!$C$7:$D$174,2,FALSE)</f>
        <v/>
      </c>
      <c r="AU908" s="52" t="n"/>
      <c r="AV908" s="221" t="n"/>
      <c r="AW908" s="222" t="n"/>
      <c r="AX908" s="222" t="n"/>
      <c r="AY908" s="223" t="n"/>
      <c r="AZ908" s="52" t="n"/>
      <c r="BA908" s="137" t="n"/>
      <c r="BB908" s="138" t="inlineStr">
        <is>
          <t xml:space="preserve"> </t>
        </is>
      </c>
      <c r="BC908" s="52" t="n"/>
      <c r="BD908" s="219" t="n"/>
      <c r="BE908" s="219" t="n"/>
      <c r="BF908" s="219" t="n"/>
      <c r="BG908" s="120">
        <f>BF908+BE908+BD908</f>
        <v/>
      </c>
      <c r="BH908" s="217">
        <f>IF(LOWER(T908)="ILS",12,1)*BG908/VLOOKUP($T908,CPC_USDConversion_xlTbl[[Currency2]:[Units/1 USD]],2,FALSE)</f>
        <v/>
      </c>
      <c r="BI908" s="224">
        <f>BH908/VLOOKUP($S908,'CP$'!$B$5:$D$74,2,FALSE)</f>
        <v/>
      </c>
      <c r="BJ908" s="140" t="n">
        <v>1100000</v>
      </c>
      <c r="BK908" s="140" t="n">
        <v>1800000</v>
      </c>
      <c r="BL908" s="141">
        <f>IFERROR(U908/X908,"")</f>
        <v/>
      </c>
      <c r="BM908" s="141">
        <f>IFERROR(V908/X908,"")</f>
        <v/>
      </c>
      <c r="BN908" s="141">
        <f>IFERROR(W908/X908,"")</f>
        <v/>
      </c>
      <c r="BO908" s="141">
        <f>IFERROR(AA908/AD908,"")</f>
        <v/>
      </c>
      <c r="BP908" s="141">
        <f>IFERROR(AB908/AD908,"")</f>
        <v/>
      </c>
      <c r="BQ908" s="141">
        <f>IFERROR(AC908/AD908,"")</f>
        <v/>
      </c>
      <c r="BR908" s="119" t="n"/>
      <c r="BS908" s="119" t="n"/>
      <c r="BT908" s="119" t="n">
        <v>3</v>
      </c>
      <c r="BU908" s="119" t="n"/>
      <c r="BV908" s="119" t="n"/>
      <c r="BW908" s="119" t="n"/>
      <c r="BX908" s="119" t="n"/>
      <c r="BY908" s="119" t="n"/>
      <c r="BZ908" s="119" t="inlineStr">
        <is>
          <t>Employee</t>
        </is>
      </c>
      <c r="CA908" s="142" t="inlineStr">
        <is>
          <t>S41P</t>
        </is>
      </c>
      <c r="CB908" s="131" t="n">
        <v>1</v>
      </c>
      <c r="CC908" s="143">
        <f>IF(P908&gt;1,1,P908)*CB908</f>
        <v/>
      </c>
      <c r="CD908" s="143" t="n"/>
      <c r="CE908" s="222" t="n"/>
      <c r="CF908" s="86" t="n"/>
      <c r="CG908" s="219" t="n">
        <v>1463614.634146342</v>
      </c>
      <c r="CH908" s="217">
        <f>IF(LOWER(T908)="ILS",12,1)*CG908/VLOOKUP($T908,CPC_USDConversion_xlTbl[[Currency2]:[Units/1 USD]],2,FALSE)</f>
        <v/>
      </c>
      <c r="CI908" s="225">
        <f>AF908</f>
        <v/>
      </c>
      <c r="CJ908" s="225">
        <f>IFERROR(CI908-CH908,"")</f>
        <v/>
      </c>
      <c r="CK908" s="140">
        <f>ROUND(AN908*CC908,-2)</f>
        <v/>
      </c>
      <c r="CL908" s="217">
        <f>CK908/VLOOKUP($T908,'USD Converstion'!$C$7:$D$174,2,FALSE)</f>
        <v/>
      </c>
      <c r="CM908" s="145">
        <f>IF(AD908&gt;X908,1,0)</f>
        <v/>
      </c>
      <c r="CN908" s="225">
        <f>IF(CM908&gt;0,AG908,0)</f>
        <v/>
      </c>
      <c r="CO908" s="225">
        <f>IF(CM908=0,0,AF908)</f>
        <v/>
      </c>
      <c r="CP908" s="146" t="n">
        <v>0</v>
      </c>
      <c r="CQ908" s="147" t="inlineStr">
        <is>
          <t>Regular</t>
        </is>
      </c>
      <c r="CR908" s="225">
        <f>AM908/VLOOKUP(T908,'USD Converstion'!$C$7:$D$174,2,FALSE)</f>
        <v/>
      </c>
      <c r="CS908" s="226">
        <f>AT908</f>
        <v/>
      </c>
      <c r="CT908" s="222" t="n">
        <v>0</v>
      </c>
      <c r="CU908" s="227" t="n"/>
      <c r="CV908" s="145">
        <f>IF(AX908&gt;0,1,0)</f>
        <v/>
      </c>
      <c r="CW908" s="145">
        <f>IF(AY908&gt;0,1,0)</f>
        <v/>
      </c>
      <c r="CX908" s="52" t="n">
        <v>0</v>
      </c>
      <c r="DM908">
        <f>IF(LOWER(T908)="ILS",12,1)*Y908/VLOOKUP($T908,CPC_USDConversion_xlTbl[[Currency2]:[Units/1 USD]],2,FALSE)</f>
        <v/>
      </c>
    </row>
    <row r="909">
      <c r="B909" s="113" t="n">
        <v>123285</v>
      </c>
      <c r="C909" s="113" t="n">
        <v>101072</v>
      </c>
      <c r="D909" s="113" t="n">
        <v>99289</v>
      </c>
      <c r="E909" s="114" t="inlineStr">
        <is>
          <t>Joe Gaiku</t>
        </is>
      </c>
      <c r="F909" s="152" t="inlineStr">
        <is>
          <t>Territory Account Manager</t>
        </is>
      </c>
      <c r="G909" s="113" t="inlineStr">
        <is>
          <t>Africa Sales</t>
        </is>
      </c>
      <c r="H909" s="113" t="inlineStr">
        <is>
          <t>Pankaj Bhula</t>
        </is>
      </c>
      <c r="I909" s="113" t="inlineStr">
        <is>
          <t>Pankaj Bhula</t>
        </is>
      </c>
      <c r="J909" s="114" t="inlineStr">
        <is>
          <t>Bruno Darmon</t>
        </is>
      </c>
      <c r="K909" s="114" t="inlineStr">
        <is>
          <t>Bruno Darmon</t>
        </is>
      </c>
      <c r="L909" s="113" t="inlineStr">
        <is>
          <t>EMEA Sales</t>
        </is>
      </c>
      <c r="M909" s="115" t="n">
        <v>1</v>
      </c>
      <c r="N909" s="151">
        <f>LEFT(CA909,3)</f>
        <v/>
      </c>
      <c r="O909" s="216" t="n">
        <v>43394</v>
      </c>
      <c r="P909" s="118">
        <f>($D$5-O909)/365</f>
        <v/>
      </c>
      <c r="Q909" s="119">
        <f>Q909</f>
        <v/>
      </c>
      <c r="R909" s="52" t="n"/>
      <c r="S909" s="120" t="inlineStr">
        <is>
          <t>Kenya</t>
        </is>
      </c>
      <c r="T909" s="120" t="inlineStr">
        <is>
          <t>KES</t>
        </is>
      </c>
      <c r="U909" s="120" t="n">
        <v>5759500</v>
      </c>
      <c r="V909" s="120" t="n">
        <v>363936.3636363636</v>
      </c>
      <c r="W909" s="120" t="n"/>
      <c r="X909" s="120">
        <f>W909+V909+U909</f>
        <v/>
      </c>
      <c r="Y909" s="121" t="n"/>
      <c r="Z909" s="121" t="n"/>
      <c r="AA909" s="122" t="n"/>
      <c r="AB909" s="122" t="n"/>
      <c r="AC909" s="122" t="n"/>
      <c r="AD909" s="123">
        <f>AC909+AB909+AA909</f>
        <v/>
      </c>
      <c r="AE909" s="124">
        <f>IFERROR(AD909/X909-1,"")</f>
        <v/>
      </c>
      <c r="AF909" s="217">
        <f>IF(LOWER(T909)="ILS",12,1)*X909/VLOOKUP($T909,CPC_USDConversion_xlTbl[[Currency2]:[Units/1 USD]],2,FALSE)</f>
        <v/>
      </c>
      <c r="AG909" s="217">
        <f>IF(LOWER(T909)="ILS",12,1)*AD909/VLOOKUP($T909,CPC_USDConversion_xlTbl[[Currency2]:[Units/1 USD]],2,FALSE)</f>
        <v/>
      </c>
      <c r="AH909" s="126">
        <f>AF909/VLOOKUP($S909,'CP$'!$B$5:$D$74,2,FALSE)</f>
        <v/>
      </c>
      <c r="AI909" s="126">
        <f>AG909/VLOOKUP($S909,'CP$'!$B$5:$D$74,2,FALSE)</f>
        <v/>
      </c>
      <c r="AJ909" s="52" t="n"/>
      <c r="AK909" s="127" t="inlineStr">
        <is>
          <t>Sales Variable</t>
        </is>
      </c>
      <c r="AL909" s="218" t="n"/>
      <c r="AM909" s="129" t="n"/>
      <c r="AN909" s="121" t="n"/>
      <c r="AO909" s="130" t="n"/>
      <c r="AP909" s="131">
        <f>IFERROR(AO909/AM909,"")</f>
        <v/>
      </c>
      <c r="AQ909" s="219">
        <f>AO909*CC909</f>
        <v/>
      </c>
      <c r="AR909" s="219" t="n"/>
      <c r="AS909" s="220">
        <f>AQ909-AR909</f>
        <v/>
      </c>
      <c r="AT909" s="217">
        <f>AS909/VLOOKUP($T909,'USD Converstion'!$C$7:$D$174,2,FALSE)</f>
        <v/>
      </c>
      <c r="AU909" s="52" t="n"/>
      <c r="AV909" s="221" t="n"/>
      <c r="AW909" s="222" t="n"/>
      <c r="AX909" s="222" t="n"/>
      <c r="AY909" s="223" t="n"/>
      <c r="AZ909" s="52" t="n"/>
      <c r="BA909" s="137" t="n"/>
      <c r="BB909" s="138" t="inlineStr">
        <is>
          <t xml:space="preserve"> </t>
        </is>
      </c>
      <c r="BC909" s="52" t="n"/>
      <c r="BD909" s="219" t="n">
        <v>2800000</v>
      </c>
      <c r="BE909" s="219" t="n">
        <v>300000</v>
      </c>
      <c r="BF909" s="219" t="n"/>
      <c r="BG909" s="120">
        <f>BF909+BE909+BD909</f>
        <v/>
      </c>
      <c r="BH909" s="217">
        <f>IF(LOWER(T909)="ILS",12,1)*BG909/VLOOKUP($T909,CPC_USDConversion_xlTbl[[Currency2]:[Units/1 USD]],2,FALSE)</f>
        <v/>
      </c>
      <c r="BI909" s="224">
        <f>BH909/VLOOKUP($S909,'CP$'!$B$5:$D$74,2,FALSE)</f>
        <v/>
      </c>
      <c r="BJ909" s="140" t="n">
        <v>4000000</v>
      </c>
      <c r="BK909" s="140" t="n">
        <v>7000000</v>
      </c>
      <c r="BL909" s="141">
        <f>IFERROR(U909/X909,"")</f>
        <v/>
      </c>
      <c r="BM909" s="141">
        <f>IFERROR(V909/X909,"")</f>
        <v/>
      </c>
      <c r="BN909" s="141">
        <f>IFERROR(W909/X909,"")</f>
        <v/>
      </c>
      <c r="BO909" s="141">
        <f>IFERROR(AA909/AD909,"")</f>
        <v/>
      </c>
      <c r="BP909" s="141">
        <f>IFERROR(AB909/AD909,"")</f>
        <v/>
      </c>
      <c r="BQ909" s="141">
        <f>IFERROR(AC909/AD909,"")</f>
        <v/>
      </c>
      <c r="BR909" s="119" t="n">
        <v>2</v>
      </c>
      <c r="BS909" s="119" t="n">
        <v>3</v>
      </c>
      <c r="BT909" s="119" t="n">
        <v>3</v>
      </c>
      <c r="BU909" s="119" t="n"/>
      <c r="BV909" s="119" t="n"/>
      <c r="BW909" s="119" t="n"/>
      <c r="BX909" s="119" t="n"/>
      <c r="BY909" s="119" t="n"/>
      <c r="BZ909" s="119" t="inlineStr">
        <is>
          <t>Employee</t>
        </is>
      </c>
      <c r="CA909" s="142" t="inlineStr">
        <is>
          <t>S61P</t>
        </is>
      </c>
      <c r="CB909" s="131" t="n">
        <v>1</v>
      </c>
      <c r="CC909" s="143">
        <f>IF(P909&gt;1,1,P909)*CB909</f>
        <v/>
      </c>
      <c r="CD909" s="143" t="n"/>
      <c r="CE909" s="222" t="n"/>
      <c r="CF909" s="86" t="n"/>
      <c r="CG909" s="219" t="n">
        <v>4878248.780487806</v>
      </c>
      <c r="CH909" s="217">
        <f>IF(LOWER(T909)="ILS",12,1)*CG909/VLOOKUP($T909,CPC_USDConversion_xlTbl[[Currency2]:[Units/1 USD]],2,FALSE)</f>
        <v/>
      </c>
      <c r="CI909" s="225">
        <f>AF909</f>
        <v/>
      </c>
      <c r="CJ909" s="225">
        <f>IFERROR(CI909-CH909,"")</f>
        <v/>
      </c>
      <c r="CK909" s="140">
        <f>ROUND(AN909*CC909,-2)</f>
        <v/>
      </c>
      <c r="CL909" s="217">
        <f>CK909/VLOOKUP($T909,'USD Converstion'!$C$7:$D$174,2,FALSE)</f>
        <v/>
      </c>
      <c r="CM909" s="145">
        <f>IF(AD909&gt;X909,1,0)</f>
        <v/>
      </c>
      <c r="CN909" s="225">
        <f>IF(CM909&gt;0,AG909,0)</f>
        <v/>
      </c>
      <c r="CO909" s="225">
        <f>IF(CM909=0,0,AF909)</f>
        <v/>
      </c>
      <c r="CP909" s="146" t="n">
        <v>0</v>
      </c>
      <c r="CQ909" s="147" t="inlineStr">
        <is>
          <t>Regular</t>
        </is>
      </c>
      <c r="CR909" s="225">
        <f>AM909/VLOOKUP(T909,'USD Converstion'!$C$7:$D$174,2,FALSE)</f>
        <v/>
      </c>
      <c r="CS909" s="226">
        <f>AT909</f>
        <v/>
      </c>
      <c r="CT909" s="222" t="n">
        <v>0</v>
      </c>
      <c r="CU909" s="227" t="n"/>
      <c r="CV909" s="145">
        <f>IF(AX909&gt;0,1,0)</f>
        <v/>
      </c>
      <c r="CW909" s="145">
        <f>IF(AY909&gt;0,1,0)</f>
        <v/>
      </c>
      <c r="CX909" s="52" t="n">
        <v>0</v>
      </c>
      <c r="DM909">
        <f>IF(LOWER(T909)="ILS",12,1)*Y909/VLOOKUP($T909,CPC_USDConversion_xlTbl[[Currency2]:[Units/1 USD]],2,FALSE)</f>
        <v/>
      </c>
    </row>
    <row r="910">
      <c r="B910" s="113" t="n">
        <v>115531</v>
      </c>
      <c r="C910" s="113" t="n">
        <v>99796</v>
      </c>
      <c r="D910" s="113" t="n">
        <v>49386</v>
      </c>
      <c r="E910" s="114" t="inlineStr">
        <is>
          <t>Lebogang Mabasa</t>
        </is>
      </c>
      <c r="F910" s="152" t="inlineStr">
        <is>
          <t>Territory Account Manager</t>
        </is>
      </c>
      <c r="G910" s="113" t="inlineStr">
        <is>
          <t>Africa Sales EL</t>
        </is>
      </c>
      <c r="H910" s="113" t="inlineStr">
        <is>
          <t>Pankaj Bhula</t>
        </is>
      </c>
      <c r="I910" s="113" t="inlineStr">
        <is>
          <t>Pankaj Bhula</t>
        </is>
      </c>
      <c r="J910" s="114" t="inlineStr">
        <is>
          <t>Bruno Darmon</t>
        </is>
      </c>
      <c r="K910" s="114" t="inlineStr">
        <is>
          <t>Bruno Darmon</t>
        </is>
      </c>
      <c r="L910" s="113" t="inlineStr">
        <is>
          <t>EMEA Sales</t>
        </is>
      </c>
      <c r="M910" s="115" t="n">
        <v>1</v>
      </c>
      <c r="N910" s="151">
        <f>LEFT(CA910,3)</f>
        <v/>
      </c>
      <c r="O910" s="216" t="n">
        <v>43394</v>
      </c>
      <c r="P910" s="118">
        <f>($D$5-O910)/365</f>
        <v/>
      </c>
      <c r="Q910" s="119">
        <f>Q910</f>
        <v/>
      </c>
      <c r="R910" s="52" t="n"/>
      <c r="S910" s="120" t="inlineStr">
        <is>
          <t>South Africa</t>
        </is>
      </c>
      <c r="T910" s="120" t="inlineStr">
        <is>
          <t>ZAR</t>
        </is>
      </c>
      <c r="U910" s="120" t="n">
        <v>759500</v>
      </c>
      <c r="V910" s="120" t="n">
        <v>363936.3636363636</v>
      </c>
      <c r="W910" s="120" t="n"/>
      <c r="X910" s="120">
        <f>W910+V910+U910</f>
        <v/>
      </c>
      <c r="Y910" s="121" t="n"/>
      <c r="Z910" s="121" t="n"/>
      <c r="AA910" s="122" t="n"/>
      <c r="AB910" s="122" t="n"/>
      <c r="AC910" s="122" t="n"/>
      <c r="AD910" s="123">
        <f>AC910+AB910+AA910</f>
        <v/>
      </c>
      <c r="AE910" s="124">
        <f>IFERROR(AD910/X910-1,"")</f>
        <v/>
      </c>
      <c r="AF910" s="217">
        <f>IF(LOWER(T910)="ILS",12,1)*X910/VLOOKUP($T910,CPC_USDConversion_xlTbl[[Currency2]:[Units/1 USD]],2,FALSE)</f>
        <v/>
      </c>
      <c r="AG910" s="217">
        <f>IF(LOWER(T910)="ILS",12,1)*AD910/VLOOKUP($T910,CPC_USDConversion_xlTbl[[Currency2]:[Units/1 USD]],2,FALSE)</f>
        <v/>
      </c>
      <c r="AH910" s="126">
        <f>AF910/VLOOKUP($S910,'CP$'!$B$5:$D$74,2,FALSE)</f>
        <v/>
      </c>
      <c r="AI910" s="126">
        <f>AG910/VLOOKUP($S910,'CP$'!$B$5:$D$74,2,FALSE)</f>
        <v/>
      </c>
      <c r="AJ910" s="52" t="n"/>
      <c r="AK910" s="127" t="inlineStr">
        <is>
          <t>Sales Variable</t>
        </is>
      </c>
      <c r="AL910" s="218" t="n"/>
      <c r="AM910" s="129" t="n"/>
      <c r="AN910" s="121" t="n"/>
      <c r="AO910" s="130" t="n"/>
      <c r="AP910" s="131">
        <f>IFERROR(AO910/AM910,"")</f>
        <v/>
      </c>
      <c r="AQ910" s="219">
        <f>AO910*CC910</f>
        <v/>
      </c>
      <c r="AR910" s="219" t="n"/>
      <c r="AS910" s="220">
        <f>AQ910-AR910</f>
        <v/>
      </c>
      <c r="AT910" s="217">
        <f>AS910/VLOOKUP($T910,'USD Converstion'!$C$7:$D$174,2,FALSE)</f>
        <v/>
      </c>
      <c r="AU910" s="52" t="n"/>
      <c r="AV910" s="221" t="n"/>
      <c r="AW910" s="222" t="n"/>
      <c r="AX910" s="222" t="n"/>
      <c r="AY910" s="223" t="n"/>
      <c r="AZ910" s="52" t="n"/>
      <c r="BA910" s="137" t="inlineStr">
        <is>
          <t>Jan 1, 2021 - EL Comp update from 450,000 base + 100,000 commission (550,000 OTE) to 600,000 base + 400,000 commission (1,000,000 OTE). JS from S61P to S51P. Title from Sales Associate to Territory Account Manager.</t>
        </is>
      </c>
      <c r="BB910" s="138" t="inlineStr">
        <is>
          <t xml:space="preserve"> </t>
        </is>
      </c>
      <c r="BC910" s="52" t="n"/>
      <c r="BD910" s="219" t="n">
        <v>450000</v>
      </c>
      <c r="BE910" s="219" t="n">
        <v>100000</v>
      </c>
      <c r="BF910" s="219" t="n"/>
      <c r="BG910" s="120">
        <f>BF910+BE910+BD910</f>
        <v/>
      </c>
      <c r="BH910" s="217">
        <f>IF(LOWER(T910)="ILS",12,1)*BG910/VLOOKUP($T910,CPC_USDConversion_xlTbl[[Currency2]:[Units/1 USD]],2,FALSE)</f>
        <v/>
      </c>
      <c r="BI910" s="224">
        <f>BH910/VLOOKUP($S910,'CP$'!$B$5:$D$74,2,FALSE)</f>
        <v/>
      </c>
      <c r="BJ910" s="140" t="n">
        <v>750000</v>
      </c>
      <c r="BK910" s="140" t="n">
        <v>1450000</v>
      </c>
      <c r="BL910" s="141">
        <f>IFERROR(U910/X910,"")</f>
        <v/>
      </c>
      <c r="BM910" s="141">
        <f>IFERROR(V910/X910,"")</f>
        <v/>
      </c>
      <c r="BN910" s="141">
        <f>IFERROR(W910/X910,"")</f>
        <v/>
      </c>
      <c r="BO910" s="141">
        <f>IFERROR(AA910/AD910,"")</f>
        <v/>
      </c>
      <c r="BP910" s="141">
        <f>IFERROR(AB910/AD910,"")</f>
        <v/>
      </c>
      <c r="BQ910" s="141">
        <f>IFERROR(AC910/AD910,"")</f>
        <v/>
      </c>
      <c r="BR910" s="119" t="n">
        <v>2</v>
      </c>
      <c r="BS910" s="119" t="n">
        <v>1</v>
      </c>
      <c r="BT910" s="119" t="n">
        <v>3</v>
      </c>
      <c r="BU910" s="119" t="n"/>
      <c r="BV910" s="119" t="n"/>
      <c r="BW910" s="119" t="n"/>
      <c r="BX910" s="119" t="n"/>
      <c r="BY910" s="119" t="n"/>
      <c r="BZ910" s="119" t="inlineStr">
        <is>
          <t>Employee</t>
        </is>
      </c>
      <c r="CA910" s="142" t="inlineStr">
        <is>
          <t>S51P</t>
        </is>
      </c>
      <c r="CB910" s="131" t="n">
        <v>1</v>
      </c>
      <c r="CC910" s="143">
        <f>IF(P910&gt;1,1,P910)*CB910</f>
        <v/>
      </c>
      <c r="CD910" s="143" t="n"/>
      <c r="CE910" s="222" t="n"/>
      <c r="CF910" s="86" t="n"/>
      <c r="CG910" s="219" t="n">
        <v>536785.3658536585</v>
      </c>
      <c r="CH910" s="217">
        <f>IF(LOWER(T910)="ILS",12,1)*CG910/VLOOKUP($T910,CPC_USDConversion_xlTbl[[Currency2]:[Units/1 USD]],2,FALSE)</f>
        <v/>
      </c>
      <c r="CI910" s="225">
        <f>AF910</f>
        <v/>
      </c>
      <c r="CJ910" s="225">
        <f>IFERROR(CI910-CH910,"")</f>
        <v/>
      </c>
      <c r="CK910" s="140">
        <f>ROUND(AN910*CC910,-2)</f>
        <v/>
      </c>
      <c r="CL910" s="217">
        <f>CK910/VLOOKUP($T910,'USD Converstion'!$C$7:$D$174,2,FALSE)</f>
        <v/>
      </c>
      <c r="CM910" s="145">
        <f>IF(AD910&gt;X910,1,0)</f>
        <v/>
      </c>
      <c r="CN910" s="225">
        <f>IF(CM910&gt;0,AG910,0)</f>
        <v/>
      </c>
      <c r="CO910" s="225">
        <f>IF(CM910=0,0,AF910)</f>
        <v/>
      </c>
      <c r="CP910" s="146" t="n">
        <v>0</v>
      </c>
      <c r="CQ910" s="147" t="inlineStr">
        <is>
          <t>EL</t>
        </is>
      </c>
      <c r="CR910" s="225">
        <f>AM910/VLOOKUP(T910,'USD Converstion'!$C$7:$D$174,2,FALSE)</f>
        <v/>
      </c>
      <c r="CS910" s="226">
        <f>AT910</f>
        <v/>
      </c>
      <c r="CT910" s="222" t="n">
        <v>0</v>
      </c>
      <c r="CU910" s="227" t="n"/>
      <c r="CV910" s="145">
        <f>IF(AX910&gt;0,1,0)</f>
        <v/>
      </c>
      <c r="CW910" s="145">
        <f>IF(AY910&gt;0,1,0)</f>
        <v/>
      </c>
      <c r="CX910" s="52" t="n">
        <v>0</v>
      </c>
      <c r="DM910">
        <f>IF(LOWER(T910)="ILS",12,1)*Y910/VLOOKUP($T910,CPC_USDConversion_xlTbl[[Currency2]:[Units/1 USD]],2,FALSE)</f>
        <v/>
      </c>
    </row>
    <row r="911">
      <c r="B911" s="113" t="n">
        <v>117023</v>
      </c>
      <c r="C911" s="113" t="n">
        <v>86845</v>
      </c>
      <c r="D911" s="113" t="n">
        <v>121234</v>
      </c>
      <c r="E911" s="114" t="inlineStr">
        <is>
          <t>Marla Mendes</t>
        </is>
      </c>
      <c r="F911" s="152" t="inlineStr">
        <is>
          <t>Account Manager</t>
        </is>
      </c>
      <c r="G911" s="113" t="inlineStr">
        <is>
          <t>Africa Sales</t>
        </is>
      </c>
      <c r="H911" s="113" t="inlineStr">
        <is>
          <t>Pankaj Bhula</t>
        </is>
      </c>
      <c r="I911" s="113" t="inlineStr">
        <is>
          <t>Pankaj Bhula</t>
        </is>
      </c>
      <c r="J911" s="114" t="inlineStr">
        <is>
          <t>Bruno Darmon</t>
        </is>
      </c>
      <c r="K911" s="114" t="inlineStr">
        <is>
          <t>Bruno Darmon</t>
        </is>
      </c>
      <c r="L911" s="113" t="inlineStr">
        <is>
          <t>EMEA Sales</t>
        </is>
      </c>
      <c r="M911" s="115" t="n">
        <v>1</v>
      </c>
      <c r="N911" s="151">
        <f>LEFT(CA911,3)</f>
        <v/>
      </c>
      <c r="O911" s="216" t="n">
        <v>43822</v>
      </c>
      <c r="P911" s="118">
        <f>($D$5-O911)/365</f>
        <v/>
      </c>
      <c r="Q911" s="119">
        <f>Q911</f>
        <v/>
      </c>
      <c r="R911" s="52" t="n"/>
      <c r="S911" s="120" t="inlineStr">
        <is>
          <t>South Africa</t>
        </is>
      </c>
      <c r="T911" s="120" t="inlineStr">
        <is>
          <t>ZAR</t>
        </is>
      </c>
      <c r="U911" s="120" t="n">
        <v>1322000</v>
      </c>
      <c r="V911" s="120" t="n">
        <v>636663.6363636364</v>
      </c>
      <c r="W911" s="120" t="n"/>
      <c r="X911" s="120">
        <f>W911+V911+U911</f>
        <v/>
      </c>
      <c r="Y911" s="121" t="n"/>
      <c r="Z911" s="121" t="n"/>
      <c r="AA911" s="122" t="n"/>
      <c r="AB911" s="122" t="n"/>
      <c r="AC911" s="122" t="n"/>
      <c r="AD911" s="123">
        <f>AC911+AB911+AA911</f>
        <v/>
      </c>
      <c r="AE911" s="124">
        <f>IFERROR(AD911/X911-1,"")</f>
        <v/>
      </c>
      <c r="AF911" s="217">
        <f>IF(LOWER(T911)="ILS",12,1)*X911/VLOOKUP($T911,CPC_USDConversion_xlTbl[[Currency2]:[Units/1 USD]],2,FALSE)</f>
        <v/>
      </c>
      <c r="AG911" s="217">
        <f>IF(LOWER(T911)="ILS",12,1)*AD911/VLOOKUP($T911,CPC_USDConversion_xlTbl[[Currency2]:[Units/1 USD]],2,FALSE)</f>
        <v/>
      </c>
      <c r="AH911" s="126">
        <f>AF911/VLOOKUP($S911,'CP$'!$B$5:$D$74,2,FALSE)</f>
        <v/>
      </c>
      <c r="AI911" s="126">
        <f>AG911/VLOOKUP($S911,'CP$'!$B$5:$D$74,2,FALSE)</f>
        <v/>
      </c>
      <c r="AJ911" s="52" t="n"/>
      <c r="AK911" s="127" t="inlineStr">
        <is>
          <t>Sales Variable</t>
        </is>
      </c>
      <c r="AL911" s="218" t="n"/>
      <c r="AM911" s="129" t="n"/>
      <c r="AN911" s="121" t="n"/>
      <c r="AO911" s="130" t="n"/>
      <c r="AP911" s="131">
        <f>IFERROR(AO911/AM911,"")</f>
        <v/>
      </c>
      <c r="AQ911" s="219">
        <f>AO911*CC911</f>
        <v/>
      </c>
      <c r="AR911" s="219" t="n"/>
      <c r="AS911" s="220">
        <f>AQ911-AR911</f>
        <v/>
      </c>
      <c r="AT911" s="217">
        <f>AS911/VLOOKUP($T911,'USD Converstion'!$C$7:$D$174,2,FALSE)</f>
        <v/>
      </c>
      <c r="AU911" s="52" t="n"/>
      <c r="AV911" s="221" t="n"/>
      <c r="AW911" s="222" t="n"/>
      <c r="AX911" s="222" t="n"/>
      <c r="AY911" s="223" t="n"/>
      <c r="AZ911" s="52" t="n"/>
      <c r="BA911" s="137" t="n"/>
      <c r="BB911" s="138" t="inlineStr">
        <is>
          <t xml:space="preserve"> </t>
        </is>
      </c>
      <c r="BC911" s="52" t="n"/>
      <c r="BD911" s="219" t="n"/>
      <c r="BE911" s="219" t="n"/>
      <c r="BF911" s="219" t="n"/>
      <c r="BG911" s="120">
        <f>BF911+BE911+BD911</f>
        <v/>
      </c>
      <c r="BH911" s="217">
        <f>IF(LOWER(T911)="ILS",12,1)*BG911/VLOOKUP($T911,CPC_USDConversion_xlTbl[[Currency2]:[Units/1 USD]],2,FALSE)</f>
        <v/>
      </c>
      <c r="BI911" s="224">
        <f>BH911/VLOOKUP($S911,'CP$'!$B$5:$D$74,2,FALSE)</f>
        <v/>
      </c>
      <c r="BJ911" s="140" t="n">
        <v>1300000</v>
      </c>
      <c r="BK911" s="140" t="n">
        <v>2000000</v>
      </c>
      <c r="BL911" s="141">
        <f>IFERROR(U911/X911,"")</f>
        <v/>
      </c>
      <c r="BM911" s="141">
        <f>IFERROR(V911/X911,"")</f>
        <v/>
      </c>
      <c r="BN911" s="141">
        <f>IFERROR(W911/X911,"")</f>
        <v/>
      </c>
      <c r="BO911" s="141">
        <f>IFERROR(AA911/AD911,"")</f>
        <v/>
      </c>
      <c r="BP911" s="141">
        <f>IFERROR(AB911/AD911,"")</f>
        <v/>
      </c>
      <c r="BQ911" s="141">
        <f>IFERROR(AC911/AD911,"")</f>
        <v/>
      </c>
      <c r="BR911" s="119" t="n"/>
      <c r="BS911" s="119" t="n"/>
      <c r="BT911" s="119" t="n">
        <v>3</v>
      </c>
      <c r="BU911" s="119" t="n"/>
      <c r="BV911" s="119" t="n"/>
      <c r="BW911" s="119" t="n"/>
      <c r="BX911" s="119" t="n"/>
      <c r="BY911" s="119" t="n"/>
      <c r="BZ911" s="119" t="inlineStr">
        <is>
          <t>Employee</t>
        </is>
      </c>
      <c r="CA911" s="142" t="inlineStr">
        <is>
          <t>S43P</t>
        </is>
      </c>
      <c r="CB911" s="131" t="n">
        <v>1</v>
      </c>
      <c r="CC911" s="143">
        <f>IF(P911&gt;1,1,P911)*CB911</f>
        <v/>
      </c>
      <c r="CD911" s="143" t="n"/>
      <c r="CE911" s="222" t="n"/>
      <c r="CF911" s="86" t="n"/>
      <c r="CG911" s="219" t="n">
        <v>1707517.073170732</v>
      </c>
      <c r="CH911" s="217">
        <f>IF(LOWER(T911)="ILS",12,1)*CG911/VLOOKUP($T911,CPC_USDConversion_xlTbl[[Currency2]:[Units/1 USD]],2,FALSE)</f>
        <v/>
      </c>
      <c r="CI911" s="225">
        <f>AF911</f>
        <v/>
      </c>
      <c r="CJ911" s="225">
        <f>IFERROR(CI911-CH911,"")</f>
        <v/>
      </c>
      <c r="CK911" s="140">
        <f>ROUND(AN911*CC911,-2)</f>
        <v/>
      </c>
      <c r="CL911" s="217">
        <f>CK911/VLOOKUP($T911,'USD Converstion'!$C$7:$D$174,2,FALSE)</f>
        <v/>
      </c>
      <c r="CM911" s="145">
        <f>IF(AD911&gt;X911,1,0)</f>
        <v/>
      </c>
      <c r="CN911" s="225">
        <f>IF(CM911&gt;0,AG911,0)</f>
        <v/>
      </c>
      <c r="CO911" s="225">
        <f>IF(CM911=0,0,AF911)</f>
        <v/>
      </c>
      <c r="CP911" s="146" t="n">
        <v>0</v>
      </c>
      <c r="CQ911" s="147" t="inlineStr">
        <is>
          <t>Regular</t>
        </is>
      </c>
      <c r="CR911" s="225">
        <f>AM911/VLOOKUP(T911,'USD Converstion'!$C$7:$D$174,2,FALSE)</f>
        <v/>
      </c>
      <c r="CS911" s="226">
        <f>AT911</f>
        <v/>
      </c>
      <c r="CT911" s="222" t="n">
        <v>0</v>
      </c>
      <c r="CU911" s="227" t="n"/>
      <c r="CV911" s="145">
        <f>IF(AX911&gt;0,1,0)</f>
        <v/>
      </c>
      <c r="CW911" s="145">
        <f>IF(AY911&gt;0,1,0)</f>
        <v/>
      </c>
      <c r="CX911" s="52" t="n">
        <v>0</v>
      </c>
      <c r="DM911">
        <f>IF(LOWER(T911)="ILS",12,1)*Y911/VLOOKUP($T911,CPC_USDConversion_xlTbl[[Currency2]:[Units/1 USD]],2,FALSE)</f>
        <v/>
      </c>
    </row>
    <row r="912">
      <c r="B912" s="113" t="n">
        <v>123344</v>
      </c>
      <c r="C912" s="113" t="n">
        <v>30627</v>
      </c>
      <c r="D912" s="113" t="n">
        <v>78654</v>
      </c>
      <c r="E912" s="114" t="inlineStr">
        <is>
          <t>Matthew Barker</t>
        </is>
      </c>
      <c r="F912" s="152" t="inlineStr">
        <is>
          <t>Head of Channels</t>
        </is>
      </c>
      <c r="G912" s="113" t="inlineStr">
        <is>
          <t>Africa Sales</t>
        </is>
      </c>
      <c r="H912" s="113" t="inlineStr">
        <is>
          <t>Pankaj Bhula</t>
        </is>
      </c>
      <c r="I912" s="113" t="inlineStr">
        <is>
          <t>Pankaj Bhula</t>
        </is>
      </c>
      <c r="J912" s="114" t="inlineStr">
        <is>
          <t>Bruno Darmon</t>
        </is>
      </c>
      <c r="K912" s="114" t="inlineStr">
        <is>
          <t>Bruno Darmon</t>
        </is>
      </c>
      <c r="L912" s="113" t="inlineStr">
        <is>
          <t>EMEA Sales</t>
        </is>
      </c>
      <c r="M912" s="115" t="n">
        <v>1</v>
      </c>
      <c r="N912" s="151">
        <f>LEFT(CA912,3)</f>
        <v/>
      </c>
      <c r="O912" s="216" t="n">
        <v>43679</v>
      </c>
      <c r="P912" s="118">
        <f>($D$5-O912)/365</f>
        <v/>
      </c>
      <c r="Q912" s="119">
        <f>Q912</f>
        <v/>
      </c>
      <c r="R912" s="52" t="n"/>
      <c r="S912" s="120" t="inlineStr">
        <is>
          <t>South Africa</t>
        </is>
      </c>
      <c r="T912" s="120" t="inlineStr">
        <is>
          <t>ZAR</t>
        </is>
      </c>
      <c r="U912" s="120" t="n">
        <v>1884500</v>
      </c>
      <c r="V912" s="120" t="n">
        <v>909390.9090909091</v>
      </c>
      <c r="W912" s="120" t="n"/>
      <c r="X912" s="120">
        <f>W912+V912+U912</f>
        <v/>
      </c>
      <c r="Y912" s="121" t="n"/>
      <c r="Z912" s="121" t="n"/>
      <c r="AA912" s="122" t="n"/>
      <c r="AB912" s="122" t="n"/>
      <c r="AC912" s="122" t="n"/>
      <c r="AD912" s="123">
        <f>AC912+AB912+AA912</f>
        <v/>
      </c>
      <c r="AE912" s="124">
        <f>IFERROR(AD912/X912-1,"")</f>
        <v/>
      </c>
      <c r="AF912" s="217">
        <f>IF(LOWER(T912)="ILS",12,1)*X912/VLOOKUP($T912,CPC_USDConversion_xlTbl[[Currency2]:[Units/1 USD]],2,FALSE)</f>
        <v/>
      </c>
      <c r="AG912" s="217">
        <f>IF(LOWER(T912)="ILS",12,1)*AD912/VLOOKUP($T912,CPC_USDConversion_xlTbl[[Currency2]:[Units/1 USD]],2,FALSE)</f>
        <v/>
      </c>
      <c r="AH912" s="126">
        <f>AF912/VLOOKUP($S912,'CP$'!$B$5:$D$74,2,FALSE)</f>
        <v/>
      </c>
      <c r="AI912" s="126">
        <f>AG912/VLOOKUP($S912,'CP$'!$B$5:$D$74,2,FALSE)</f>
        <v/>
      </c>
      <c r="AJ912" s="52" t="n"/>
      <c r="AK912" s="127" t="inlineStr">
        <is>
          <t>Sales Variable</t>
        </is>
      </c>
      <c r="AL912" s="218" t="n"/>
      <c r="AM912" s="129" t="n"/>
      <c r="AN912" s="121" t="n"/>
      <c r="AO912" s="130" t="n"/>
      <c r="AP912" s="131">
        <f>IFERROR(AO912/AM912,"")</f>
        <v/>
      </c>
      <c r="AQ912" s="219">
        <f>AO912*CC912</f>
        <v/>
      </c>
      <c r="AR912" s="219" t="n"/>
      <c r="AS912" s="220">
        <f>AQ912-AR912</f>
        <v/>
      </c>
      <c r="AT912" s="217">
        <f>AS912/VLOOKUP($T912,'USD Converstion'!$C$7:$D$174,2,FALSE)</f>
        <v/>
      </c>
      <c r="AU912" s="52" t="n"/>
      <c r="AV912" s="221" t="n">
        <v>43957</v>
      </c>
      <c r="AW912" s="222" t="n">
        <v>41950.1359223301</v>
      </c>
      <c r="AX912" s="222" t="n"/>
      <c r="AY912" s="223" t="n"/>
      <c r="AZ912" s="52" t="n"/>
      <c r="BA912" s="137" t="n"/>
      <c r="BB912" s="138" t="inlineStr">
        <is>
          <t xml:space="preserve"> </t>
        </is>
      </c>
      <c r="BC912" s="52" t="n"/>
      <c r="BD912" s="219" t="n">
        <v>1410000</v>
      </c>
      <c r="BE912" s="219" t="n">
        <v>940000</v>
      </c>
      <c r="BF912" s="219" t="n"/>
      <c r="BG912" s="120">
        <f>BF912+BE912+BD912</f>
        <v/>
      </c>
      <c r="BH912" s="217">
        <f>IF(LOWER(T912)="ILS",12,1)*BG912/VLOOKUP($T912,CPC_USDConversion_xlTbl[[Currency2]:[Units/1 USD]],2,FALSE)</f>
        <v/>
      </c>
      <c r="BI912" s="224">
        <f>BH912/VLOOKUP($S912,'CP$'!$B$5:$D$74,2,FALSE)</f>
        <v/>
      </c>
      <c r="BJ912" s="140" t="n">
        <v>1500000</v>
      </c>
      <c r="BK912" s="140" t="n">
        <v>2900000</v>
      </c>
      <c r="BL912" s="141">
        <f>IFERROR(U912/X912,"")</f>
        <v/>
      </c>
      <c r="BM912" s="141">
        <f>IFERROR(V912/X912,"")</f>
        <v/>
      </c>
      <c r="BN912" s="141">
        <f>IFERROR(W912/X912,"")</f>
        <v/>
      </c>
      <c r="BO912" s="141">
        <f>IFERROR(AA912/AD912,"")</f>
        <v/>
      </c>
      <c r="BP912" s="141">
        <f>IFERROR(AB912/AD912,"")</f>
        <v/>
      </c>
      <c r="BQ912" s="141">
        <f>IFERROR(AC912/AD912,"")</f>
        <v/>
      </c>
      <c r="BR912" s="119" t="n"/>
      <c r="BS912" s="119" t="n">
        <v>4</v>
      </c>
      <c r="BT912" s="119" t="n">
        <v>3</v>
      </c>
      <c r="BU912" s="119" t="n"/>
      <c r="BV912" s="119" t="n"/>
      <c r="BW912" s="119" t="n"/>
      <c r="BX912" s="119" t="n"/>
      <c r="BY912" s="119" t="n"/>
      <c r="BZ912" s="119" t="inlineStr">
        <is>
          <t>Employee</t>
        </is>
      </c>
      <c r="CA912" s="142" t="inlineStr">
        <is>
          <t>S31M</t>
        </is>
      </c>
      <c r="CB912" s="131" t="n">
        <v>1</v>
      </c>
      <c r="CC912" s="143">
        <f>IF(P912&gt;1,1,P912)*CB912</f>
        <v/>
      </c>
      <c r="CD912" s="143" t="n"/>
      <c r="CE912" s="222" t="n">
        <v>48726.04</v>
      </c>
      <c r="CF912" s="86" t="n"/>
      <c r="CG912" s="219" t="n">
        <v>2439224.390243903</v>
      </c>
      <c r="CH912" s="217">
        <f>IF(LOWER(T912)="ILS",12,1)*CG912/VLOOKUP($T912,CPC_USDConversion_xlTbl[[Currency2]:[Units/1 USD]],2,FALSE)</f>
        <v/>
      </c>
      <c r="CI912" s="225">
        <f>AF912</f>
        <v/>
      </c>
      <c r="CJ912" s="225">
        <f>IFERROR(CI912-CH912,"")</f>
        <v/>
      </c>
      <c r="CK912" s="140">
        <f>ROUND(AN912*CC912,-2)</f>
        <v/>
      </c>
      <c r="CL912" s="217">
        <f>CK912/VLOOKUP($T912,'USD Converstion'!$C$7:$D$174,2,FALSE)</f>
        <v/>
      </c>
      <c r="CM912" s="145">
        <f>IF(AD912&gt;X912,1,0)</f>
        <v/>
      </c>
      <c r="CN912" s="225">
        <f>IF(CM912&gt;0,AG912,0)</f>
        <v/>
      </c>
      <c r="CO912" s="225">
        <f>IF(CM912=0,0,AF912)</f>
        <v/>
      </c>
      <c r="CP912" s="146" t="n">
        <v>0</v>
      </c>
      <c r="CQ912" s="147" t="inlineStr">
        <is>
          <t>Regular</t>
        </is>
      </c>
      <c r="CR912" s="225">
        <f>AM912/VLOOKUP(T912,'USD Converstion'!$C$7:$D$174,2,FALSE)</f>
        <v/>
      </c>
      <c r="CS912" s="226">
        <f>AT912</f>
        <v/>
      </c>
      <c r="CT912" s="222" t="n">
        <v>0</v>
      </c>
      <c r="CU912" s="227" t="n"/>
      <c r="CV912" s="145">
        <f>IF(AX912&gt;0,1,0)</f>
        <v/>
      </c>
      <c r="CW912" s="145">
        <f>IF(AY912&gt;0,1,0)</f>
        <v/>
      </c>
      <c r="CX912" s="52" t="n">
        <v>0</v>
      </c>
      <c r="DM912">
        <f>IF(LOWER(T912)="ILS",12,1)*Y912/VLOOKUP($T912,CPC_USDConversion_xlTbl[[Currency2]:[Units/1 USD]],2,FALSE)</f>
        <v/>
      </c>
    </row>
    <row r="913">
      <c r="B913" s="113" t="n">
        <v>112226</v>
      </c>
      <c r="C913" s="113" t="n">
        <v>122111</v>
      </c>
      <c r="D913" s="113" t="n">
        <v>70701</v>
      </c>
      <c r="E913" s="114" t="inlineStr">
        <is>
          <t>Aliaksandr Trafimchuk</t>
        </is>
      </c>
      <c r="F913" s="152" t="inlineStr">
        <is>
          <t>Reverse Engineer</t>
        </is>
      </c>
      <c r="G913" s="113" t="inlineStr">
        <is>
          <t>Minsk Development Center</t>
        </is>
      </c>
      <c r="H913" s="113" t="inlineStr">
        <is>
          <t>Borce Jakimovski</t>
        </is>
      </c>
      <c r="I913" s="113" t="inlineStr">
        <is>
          <t>Borce Jakimovski</t>
        </is>
      </c>
      <c r="J913" s="114" t="inlineStr">
        <is>
          <t>Neatsun Ziv</t>
        </is>
      </c>
      <c r="K913" s="114" t="inlineStr">
        <is>
          <t>Dorit Dor</t>
        </is>
      </c>
      <c r="L913" s="113" t="inlineStr">
        <is>
          <t>Products - R&amp;D</t>
        </is>
      </c>
      <c r="M913" s="115" t="n">
        <v>1</v>
      </c>
      <c r="N913" s="151">
        <f>LEFT(CA913,3)</f>
        <v/>
      </c>
      <c r="O913" s="216" t="n">
        <v>41876</v>
      </c>
      <c r="P913" s="118">
        <f>($D$5-O913)/365</f>
        <v/>
      </c>
      <c r="Q913" s="119">
        <f>Q913</f>
        <v/>
      </c>
      <c r="R913" s="52" t="n"/>
      <c r="S913" s="120" t="inlineStr">
        <is>
          <t>Belarus</t>
        </is>
      </c>
      <c r="T913" s="120" t="inlineStr">
        <is>
          <t>USD</t>
        </is>
      </c>
      <c r="U913" s="120" t="n">
        <v>74500</v>
      </c>
      <c r="V913" s="120" t="n"/>
      <c r="W913" s="120" t="n"/>
      <c r="X913" s="120">
        <f>W913+V913+U913</f>
        <v/>
      </c>
      <c r="Y913" s="121" t="n"/>
      <c r="Z913" s="121" t="n"/>
      <c r="AA913" s="122" t="n"/>
      <c r="AB913" s="122" t="n"/>
      <c r="AC913" s="122" t="n"/>
      <c r="AD913" s="123">
        <f>AC913+AB913+AA913</f>
        <v/>
      </c>
      <c r="AE913" s="124">
        <f>IFERROR(AD913/X913-1,"")</f>
        <v/>
      </c>
      <c r="AF913" s="217">
        <f>IF(LOWER(T913)="ILS",12,1)*X913/VLOOKUP($T913,CPC_USDConversion_xlTbl[[Currency2]:[Units/1 USD]],2,FALSE)</f>
        <v/>
      </c>
      <c r="AG913" s="217">
        <f>IF(LOWER(T913)="ILS",12,1)*AD913/VLOOKUP($T913,CPC_USDConversion_xlTbl[[Currency2]:[Units/1 USD]],2,FALSE)</f>
        <v/>
      </c>
      <c r="AH913" s="126">
        <f>AF913/VLOOKUP($S913,'CP$'!$B$5:$D$74,2,FALSE)</f>
        <v/>
      </c>
      <c r="AI913" s="126">
        <f>AG913/VLOOKUP($S913,'CP$'!$B$5:$D$74,2,FALSE)</f>
        <v/>
      </c>
      <c r="AJ913" s="52" t="n"/>
      <c r="AK913" s="127" t="inlineStr">
        <is>
          <t>Regular</t>
        </is>
      </c>
      <c r="AL913" s="218" t="n">
        <v>3000</v>
      </c>
      <c r="AM913" s="129" t="n"/>
      <c r="AN913" s="121" t="n"/>
      <c r="AO913" s="130" t="n"/>
      <c r="AP913" s="131">
        <f>IFERROR(AO913/AM913,"")</f>
        <v/>
      </c>
      <c r="AQ913" s="219">
        <f>AO913*CC913</f>
        <v/>
      </c>
      <c r="AR913" s="219" t="n"/>
      <c r="AS913" s="220">
        <f>AQ913-AR913</f>
        <v/>
      </c>
      <c r="AT913" s="217">
        <f>AS913/VLOOKUP($T913,'USD Converstion'!$C$7:$D$174,2,FALSE)</f>
        <v/>
      </c>
      <c r="AU913" s="52" t="n"/>
      <c r="AV913" s="221" t="n">
        <v>43957</v>
      </c>
      <c r="AW913" s="222" t="n">
        <v>3998.194174757281</v>
      </c>
      <c r="AX913" s="222" t="n"/>
      <c r="AY913" s="223" t="n"/>
      <c r="AZ913" s="52" t="n"/>
      <c r="BA913" s="137" t="inlineStr">
        <is>
          <t>February, 2021 - JS change from JS:D51P to JS:D44P || January, 2021 - JS change from JS:D51P to JS:D54P</t>
        </is>
      </c>
      <c r="BB913" s="138" t="inlineStr">
        <is>
          <t xml:space="preserve"> </t>
        </is>
      </c>
      <c r="BC913" s="52" t="n"/>
      <c r="BD913" s="219" t="n">
        <v>48500</v>
      </c>
      <c r="BE913" s="219" t="n"/>
      <c r="BF913" s="219" t="n"/>
      <c r="BG913" s="120">
        <f>BF913+BE913+BD913</f>
        <v/>
      </c>
      <c r="BH913" s="217">
        <f>IF(LOWER(T913)="ILS",12,1)*BG913/VLOOKUP($T913,CPC_USDConversion_xlTbl[[Currency2]:[Units/1 USD]],2,FALSE)</f>
        <v/>
      </c>
      <c r="BI913" s="224">
        <f>BH913/VLOOKUP($S913,'CP$'!$B$5:$D$74,2,FALSE)</f>
        <v/>
      </c>
      <c r="BJ913" s="140" t="n">
        <v>30000</v>
      </c>
      <c r="BK913" s="140" t="n">
        <v>60000</v>
      </c>
      <c r="BL913" s="141">
        <f>IFERROR(U913/X913,"")</f>
        <v/>
      </c>
      <c r="BM913" s="141">
        <f>IFERROR(V913/X913,"")</f>
        <v/>
      </c>
      <c r="BN913" s="141">
        <f>IFERROR(W913/X913,"")</f>
        <v/>
      </c>
      <c r="BO913" s="141">
        <f>IFERROR(AA913/AD913,"")</f>
        <v/>
      </c>
      <c r="BP913" s="141">
        <f>IFERROR(AB913/AD913,"")</f>
        <v/>
      </c>
      <c r="BQ913" s="141">
        <f>IFERROR(AC913/AD913,"")</f>
        <v/>
      </c>
      <c r="BR913" s="119" t="n">
        <v>4</v>
      </c>
      <c r="BS913" s="119" t="n">
        <v>4</v>
      </c>
      <c r="BT913" s="119" t="n">
        <v>3</v>
      </c>
      <c r="BU913" s="119" t="n"/>
      <c r="BV913" s="119" t="n"/>
      <c r="BW913" s="119" t="n"/>
      <c r="BX913" s="119" t="n"/>
      <c r="BY913" s="119" t="n"/>
      <c r="BZ913" s="119" t="inlineStr">
        <is>
          <t>Employee</t>
        </is>
      </c>
      <c r="CA913" s="142" t="inlineStr">
        <is>
          <t>D44P</t>
        </is>
      </c>
      <c r="CB913" s="131" t="n">
        <v>1</v>
      </c>
      <c r="CC913" s="143">
        <f>IF(P913&gt;1,1,P913)*CB913</f>
        <v/>
      </c>
      <c r="CD913" s="143" t="n"/>
      <c r="CE913" s="222" t="n">
        <v>4429.64</v>
      </c>
      <c r="CF913" s="86" t="n"/>
      <c r="CG913" s="219" t="n">
        <v>50931.70731707317</v>
      </c>
      <c r="CH913" s="217">
        <f>IF(LOWER(T913)="ILS",12,1)*CG913/VLOOKUP($T913,CPC_USDConversion_xlTbl[[Currency2]:[Units/1 USD]],2,FALSE)</f>
        <v/>
      </c>
      <c r="CI913" s="225">
        <f>AF913</f>
        <v/>
      </c>
      <c r="CJ913" s="225">
        <f>IFERROR(CI913-CH913,"")</f>
        <v/>
      </c>
      <c r="CK913" s="140">
        <f>ROUND(AN913*CC913,-2)</f>
        <v/>
      </c>
      <c r="CL913" s="217">
        <f>CK913/VLOOKUP($T913,'USD Converstion'!$C$7:$D$174,2,FALSE)</f>
        <v/>
      </c>
      <c r="CM913" s="145">
        <f>IF(AD913&gt;X913,1,0)</f>
        <v/>
      </c>
      <c r="CN913" s="225">
        <f>IF(CM913&gt;0,AG913,0)</f>
        <v/>
      </c>
      <c r="CO913" s="225">
        <f>IF(CM913=0,0,AF913)</f>
        <v/>
      </c>
      <c r="CP913" s="146" t="n">
        <v>0</v>
      </c>
      <c r="CQ913" s="147" t="inlineStr">
        <is>
          <t>Regular</t>
        </is>
      </c>
      <c r="CR913" s="225">
        <f>AM913/VLOOKUP(T913,'USD Converstion'!$C$7:$D$174,2,FALSE)</f>
        <v/>
      </c>
      <c r="CS913" s="226">
        <f>AT913</f>
        <v/>
      </c>
      <c r="CT913" s="222" t="n">
        <v>0</v>
      </c>
      <c r="CU913" s="227" t="n"/>
      <c r="CV913" s="145">
        <f>IF(AX913&gt;0,1,0)</f>
        <v/>
      </c>
      <c r="CW913" s="145">
        <f>IF(AY913&gt;0,1,0)</f>
        <v/>
      </c>
      <c r="CX913" s="52" t="n">
        <v>0</v>
      </c>
      <c r="DM913">
        <f>IF(LOWER(T913)="ILS",12,1)*Y913/VLOOKUP($T913,CPC_USDConversion_xlTbl[[Currency2]:[Units/1 USD]],2,FALSE)</f>
        <v/>
      </c>
    </row>
    <row r="914">
      <c r="B914" s="113" t="n">
        <v>129320</v>
      </c>
      <c r="C914" s="113" t="n">
        <v>50388</v>
      </c>
      <c r="D914" s="113" t="n">
        <v>42906</v>
      </c>
      <c r="E914" s="114" t="inlineStr">
        <is>
          <t>Raman Ladutska</t>
        </is>
      </c>
      <c r="F914" s="152" t="inlineStr">
        <is>
          <t>Reverse Engineer</t>
        </is>
      </c>
      <c r="G914" s="113" t="inlineStr">
        <is>
          <t>Minsk Development Center</t>
        </is>
      </c>
      <c r="H914" s="113" t="inlineStr">
        <is>
          <t>Borce Jakimovski</t>
        </is>
      </c>
      <c r="I914" s="113" t="inlineStr">
        <is>
          <t>Borce Jakimovski</t>
        </is>
      </c>
      <c r="J914" s="114" t="inlineStr">
        <is>
          <t>Neatsun Ziv</t>
        </is>
      </c>
      <c r="K914" s="114" t="inlineStr">
        <is>
          <t>Dorit Dor</t>
        </is>
      </c>
      <c r="L914" s="113" t="inlineStr">
        <is>
          <t>Products - R&amp;D</t>
        </is>
      </c>
      <c r="M914" s="115" t="n">
        <v>1</v>
      </c>
      <c r="N914" s="151">
        <f>LEFT(CA914,3)</f>
        <v/>
      </c>
      <c r="O914" s="216" t="n">
        <v>42926</v>
      </c>
      <c r="P914" s="118">
        <f>($D$5-O914)/365</f>
        <v/>
      </c>
      <c r="Q914" s="119">
        <f>Q914</f>
        <v/>
      </c>
      <c r="R914" s="52" t="n"/>
      <c r="S914" s="120" t="inlineStr">
        <is>
          <t>Belarus</t>
        </is>
      </c>
      <c r="T914" s="120" t="inlineStr">
        <is>
          <t>USD</t>
        </is>
      </c>
      <c r="U914" s="120" t="n">
        <v>63250</v>
      </c>
      <c r="V914" s="120" t="n"/>
      <c r="W914" s="120" t="n"/>
      <c r="X914" s="120">
        <f>W914+V914+U914</f>
        <v/>
      </c>
      <c r="Y914" s="121" t="n"/>
      <c r="Z914" s="121" t="n"/>
      <c r="AA914" s="122" t="n"/>
      <c r="AB914" s="122" t="n"/>
      <c r="AC914" s="122" t="n"/>
      <c r="AD914" s="123">
        <f>AC914+AB914+AA914</f>
        <v/>
      </c>
      <c r="AE914" s="124">
        <f>IFERROR(AD914/X914-1,"")</f>
        <v/>
      </c>
      <c r="AF914" s="217">
        <f>IF(LOWER(T914)="ILS",12,1)*X914/VLOOKUP($T914,CPC_USDConversion_xlTbl[[Currency2]:[Units/1 USD]],2,FALSE)</f>
        <v/>
      </c>
      <c r="AG914" s="217">
        <f>IF(LOWER(T914)="ILS",12,1)*AD914/VLOOKUP($T914,CPC_USDConversion_xlTbl[[Currency2]:[Units/1 USD]],2,FALSE)</f>
        <v/>
      </c>
      <c r="AH914" s="126">
        <f>AF914/VLOOKUP($S914,'CP$'!$B$5:$D$74,2,FALSE)</f>
        <v/>
      </c>
      <c r="AI914" s="126">
        <f>AG914/VLOOKUP($S914,'CP$'!$B$5:$D$74,2,FALSE)</f>
        <v/>
      </c>
      <c r="AJ914" s="52" t="n"/>
      <c r="AK914" s="127" t="inlineStr">
        <is>
          <t>Regular</t>
        </is>
      </c>
      <c r="AL914" s="218" t="n">
        <v>2300</v>
      </c>
      <c r="AM914" s="129" t="n"/>
      <c r="AN914" s="121" t="n"/>
      <c r="AO914" s="130" t="n"/>
      <c r="AP914" s="131">
        <f>IFERROR(AO914/AM914,"")</f>
        <v/>
      </c>
      <c r="AQ914" s="219">
        <f>AO914*CC914</f>
        <v/>
      </c>
      <c r="AR914" s="219" t="n"/>
      <c r="AS914" s="220">
        <f>AQ914-AR914</f>
        <v/>
      </c>
      <c r="AT914" s="217">
        <f>AS914/VLOOKUP($T914,'USD Converstion'!$C$7:$D$174,2,FALSE)</f>
        <v/>
      </c>
      <c r="AU914" s="52" t="n"/>
      <c r="AV914" s="221" t="n">
        <v>43615</v>
      </c>
      <c r="AW914" s="222" t="n">
        <v>5995.436893203883</v>
      </c>
      <c r="AX914" s="222" t="n"/>
      <c r="AY914" s="223" t="n"/>
      <c r="AZ914" s="52" t="n"/>
      <c r="BA914" s="137" t="inlineStr">
        <is>
          <t>January, 2021 - JS change from JS:D51P to JS:D54P</t>
        </is>
      </c>
      <c r="BB914" s="138" t="inlineStr">
        <is>
          <t xml:space="preserve"> </t>
        </is>
      </c>
      <c r="BC914" s="52" t="n"/>
      <c r="BD914" s="219" t="n">
        <v>41000</v>
      </c>
      <c r="BE914" s="219" t="n"/>
      <c r="BF914" s="219" t="n"/>
      <c r="BG914" s="120">
        <f>BF914+BE914+BD914</f>
        <v/>
      </c>
      <c r="BH914" s="217">
        <f>IF(LOWER(T914)="ILS",12,1)*BG914/VLOOKUP($T914,CPC_USDConversion_xlTbl[[Currency2]:[Units/1 USD]],2,FALSE)</f>
        <v/>
      </c>
      <c r="BI914" s="224">
        <f>BH914/VLOOKUP($S914,'CP$'!$B$5:$D$74,2,FALSE)</f>
        <v/>
      </c>
      <c r="BJ914" s="140" t="n">
        <v>20000</v>
      </c>
      <c r="BK914" s="140" t="n">
        <v>44000</v>
      </c>
      <c r="BL914" s="141">
        <f>IFERROR(U914/X914,"")</f>
        <v/>
      </c>
      <c r="BM914" s="141">
        <f>IFERROR(V914/X914,"")</f>
        <v/>
      </c>
      <c r="BN914" s="141">
        <f>IFERROR(W914/X914,"")</f>
        <v/>
      </c>
      <c r="BO914" s="141">
        <f>IFERROR(AA914/AD914,"")</f>
        <v/>
      </c>
      <c r="BP914" s="141">
        <f>IFERROR(AB914/AD914,"")</f>
        <v/>
      </c>
      <c r="BQ914" s="141">
        <f>IFERROR(AC914/AD914,"")</f>
        <v/>
      </c>
      <c r="BR914" s="119" t="n">
        <v>3</v>
      </c>
      <c r="BS914" s="119" t="n">
        <v>3</v>
      </c>
      <c r="BT914" s="119" t="n">
        <v>3</v>
      </c>
      <c r="BU914" s="119" t="n"/>
      <c r="BV914" s="119" t="n"/>
      <c r="BW914" s="119" t="n"/>
      <c r="BX914" s="119" t="n"/>
      <c r="BY914" s="119" t="n"/>
      <c r="BZ914" s="119" t="inlineStr">
        <is>
          <t>Employee</t>
        </is>
      </c>
      <c r="CA914" s="142" t="inlineStr">
        <is>
          <t>D54P</t>
        </is>
      </c>
      <c r="CB914" s="131" t="n">
        <v>1</v>
      </c>
      <c r="CC914" s="143">
        <f>IF(P914&gt;1,1,P914)*CB914</f>
        <v/>
      </c>
      <c r="CD914" s="143" t="n"/>
      <c r="CE914" s="222" t="n">
        <v>4669.08</v>
      </c>
      <c r="CF914" s="86" t="n"/>
      <c r="CG914" s="219" t="n">
        <v>42151.21951219512</v>
      </c>
      <c r="CH914" s="217">
        <f>IF(LOWER(T914)="ILS",12,1)*CG914/VLOOKUP($T914,CPC_USDConversion_xlTbl[[Currency2]:[Units/1 USD]],2,FALSE)</f>
        <v/>
      </c>
      <c r="CI914" s="225">
        <f>AF914</f>
        <v/>
      </c>
      <c r="CJ914" s="225">
        <f>IFERROR(CI914-CH914,"")</f>
        <v/>
      </c>
      <c r="CK914" s="140">
        <f>ROUND(AN914*CC914,-2)</f>
        <v/>
      </c>
      <c r="CL914" s="217">
        <f>CK914/VLOOKUP($T914,'USD Converstion'!$C$7:$D$174,2,FALSE)</f>
        <v/>
      </c>
      <c r="CM914" s="145">
        <f>IF(AD914&gt;X914,1,0)</f>
        <v/>
      </c>
      <c r="CN914" s="225">
        <f>IF(CM914&gt;0,AG914,0)</f>
        <v/>
      </c>
      <c r="CO914" s="225">
        <f>IF(CM914=0,0,AF914)</f>
        <v/>
      </c>
      <c r="CP914" s="146" t="n">
        <v>0</v>
      </c>
      <c r="CQ914" s="147" t="inlineStr">
        <is>
          <t>Regular</t>
        </is>
      </c>
      <c r="CR914" s="225">
        <f>AM914/VLOOKUP(T914,'USD Converstion'!$C$7:$D$174,2,FALSE)</f>
        <v/>
      </c>
      <c r="CS914" s="226">
        <f>AT914</f>
        <v/>
      </c>
      <c r="CT914" s="222" t="n">
        <v>0</v>
      </c>
      <c r="CU914" s="227" t="n"/>
      <c r="CV914" s="145">
        <f>IF(AX914&gt;0,1,0)</f>
        <v/>
      </c>
      <c r="CW914" s="145">
        <f>IF(AY914&gt;0,1,0)</f>
        <v/>
      </c>
      <c r="CX914" s="52" t="n">
        <v>0</v>
      </c>
      <c r="DM914">
        <f>IF(LOWER(T914)="ILS",12,1)*Y914/VLOOKUP($T914,CPC_USDConversion_xlTbl[[Currency2]:[Units/1 USD]],2,FALSE)</f>
        <v/>
      </c>
    </row>
    <row r="915">
      <c r="B915" s="113" t="n">
        <v>120464</v>
      </c>
      <c r="C915" s="113" t="n">
        <v>55751</v>
      </c>
      <c r="D915" s="113" t="n">
        <v>117955</v>
      </c>
      <c r="E915" s="114" t="inlineStr">
        <is>
          <t>Yaroslav Harakhavik</t>
        </is>
      </c>
      <c r="F915" s="152" t="inlineStr">
        <is>
          <t xml:space="preserve">Reverse Engineer </t>
        </is>
      </c>
      <c r="G915" s="113" t="inlineStr">
        <is>
          <t>Minsk Development Center</t>
        </is>
      </c>
      <c r="H915" s="113" t="inlineStr">
        <is>
          <t>Borce Jakimovski</t>
        </is>
      </c>
      <c r="I915" s="113" t="inlineStr">
        <is>
          <t>Borce Jakimovski</t>
        </is>
      </c>
      <c r="J915" s="114" t="inlineStr">
        <is>
          <t>Neatsun Ziv</t>
        </is>
      </c>
      <c r="K915" s="114" t="inlineStr">
        <is>
          <t>Dorit Dor</t>
        </is>
      </c>
      <c r="L915" s="113" t="inlineStr">
        <is>
          <t>Products - R&amp;D</t>
        </is>
      </c>
      <c r="M915" s="115" t="n">
        <v>1</v>
      </c>
      <c r="N915" s="151">
        <f>LEFT(CA915,3)</f>
        <v/>
      </c>
      <c r="O915" s="216" t="n">
        <v>42772</v>
      </c>
      <c r="P915" s="118">
        <f>($D$5-O915)/365</f>
        <v/>
      </c>
      <c r="Q915" s="119">
        <f>Q915</f>
        <v/>
      </c>
      <c r="R915" s="52" t="n"/>
      <c r="S915" s="120" t="inlineStr">
        <is>
          <t>Belarus</t>
        </is>
      </c>
      <c r="T915" s="120" t="inlineStr">
        <is>
          <t>USD</t>
        </is>
      </c>
      <c r="U915" s="120" t="n">
        <v>48250</v>
      </c>
      <c r="V915" s="120" t="n"/>
      <c r="W915" s="120" t="n"/>
      <c r="X915" s="120">
        <f>W915+V915+U915</f>
        <v/>
      </c>
      <c r="Y915" s="121" t="n"/>
      <c r="Z915" s="121" t="n"/>
      <c r="AA915" s="122" t="n"/>
      <c r="AB915" s="122" t="n"/>
      <c r="AC915" s="122" t="n"/>
      <c r="AD915" s="123">
        <f>AC915+AB915+AA915</f>
        <v/>
      </c>
      <c r="AE915" s="124">
        <f>IFERROR(AD915/X915-1,"")</f>
        <v/>
      </c>
      <c r="AF915" s="217">
        <f>IF(LOWER(T915)="ILS",12,1)*X915/VLOOKUP($T915,CPC_USDConversion_xlTbl[[Currency2]:[Units/1 USD]],2,FALSE)</f>
        <v/>
      </c>
      <c r="AG915" s="217">
        <f>IF(LOWER(T915)="ILS",12,1)*AD915/VLOOKUP($T915,CPC_USDConversion_xlTbl[[Currency2]:[Units/1 USD]],2,FALSE)</f>
        <v/>
      </c>
      <c r="AH915" s="126">
        <f>AF915/VLOOKUP($S915,'CP$'!$B$5:$D$74,2,FALSE)</f>
        <v/>
      </c>
      <c r="AI915" s="126">
        <f>AG915/VLOOKUP($S915,'CP$'!$B$5:$D$74,2,FALSE)</f>
        <v/>
      </c>
      <c r="AJ915" s="52" t="n"/>
      <c r="AK915" s="127" t="inlineStr">
        <is>
          <t>Regular</t>
        </is>
      </c>
      <c r="AL915" s="218" t="n">
        <v>2500</v>
      </c>
      <c r="AM915" s="129" t="n"/>
      <c r="AN915" s="121" t="n"/>
      <c r="AO915" s="130" t="n"/>
      <c r="AP915" s="131">
        <f>IFERROR(AO915/AM915,"")</f>
        <v/>
      </c>
      <c r="AQ915" s="219">
        <f>AO915*CC915</f>
        <v/>
      </c>
      <c r="AR915" s="219" t="n"/>
      <c r="AS915" s="220">
        <f>AQ915-AR915</f>
        <v/>
      </c>
      <c r="AT915" s="217">
        <f>AS915/VLOOKUP($T915,'USD Converstion'!$C$7:$D$174,2,FALSE)</f>
        <v/>
      </c>
      <c r="AU915" s="52" t="n"/>
      <c r="AV915" s="221" t="n">
        <v>43615</v>
      </c>
      <c r="AW915" s="222" t="n">
        <v>7962.679611650486</v>
      </c>
      <c r="AX915" s="222" t="n"/>
      <c r="AY915" s="223" t="n"/>
      <c r="AZ915" s="52" t="n"/>
      <c r="BA915" s="137" t="inlineStr">
        <is>
          <t>January, 2021 - JS change from JS:D51P to JS:D54P</t>
        </is>
      </c>
      <c r="BB915" s="138" t="inlineStr">
        <is>
          <t xml:space="preserve"> </t>
        </is>
      </c>
      <c r="BC915" s="52" t="n"/>
      <c r="BD915" s="219" t="n">
        <v>28000</v>
      </c>
      <c r="BE915" s="219" t="n"/>
      <c r="BF915" s="219" t="n"/>
      <c r="BG915" s="120">
        <f>BF915+BE915+BD915</f>
        <v/>
      </c>
      <c r="BH915" s="217">
        <f>IF(LOWER(T915)="ILS",12,1)*BG915/VLOOKUP($T915,CPC_USDConversion_xlTbl[[Currency2]:[Units/1 USD]],2,FALSE)</f>
        <v/>
      </c>
      <c r="BI915" s="224">
        <f>BH915/VLOOKUP($S915,'CP$'!$B$5:$D$74,2,FALSE)</f>
        <v/>
      </c>
      <c r="BJ915" s="140" t="n">
        <v>20000</v>
      </c>
      <c r="BK915" s="140" t="n">
        <v>44000</v>
      </c>
      <c r="BL915" s="141">
        <f>IFERROR(U915/X915,"")</f>
        <v/>
      </c>
      <c r="BM915" s="141">
        <f>IFERROR(V915/X915,"")</f>
        <v/>
      </c>
      <c r="BN915" s="141">
        <f>IFERROR(W915/X915,"")</f>
        <v/>
      </c>
      <c r="BO915" s="141">
        <f>IFERROR(AA915/AD915,"")</f>
        <v/>
      </c>
      <c r="BP915" s="141">
        <f>IFERROR(AB915/AD915,"")</f>
        <v/>
      </c>
      <c r="BQ915" s="141">
        <f>IFERROR(AC915/AD915,"")</f>
        <v/>
      </c>
      <c r="BR915" s="119" t="n">
        <v>3</v>
      </c>
      <c r="BS915" s="119" t="n">
        <v>3</v>
      </c>
      <c r="BT915" s="119" t="n">
        <v>2</v>
      </c>
      <c r="BU915" s="119" t="n"/>
      <c r="BV915" s="119" t="n"/>
      <c r="BW915" s="119" t="n"/>
      <c r="BX915" s="119" t="n"/>
      <c r="BY915" s="119" t="n"/>
      <c r="BZ915" s="119" t="inlineStr">
        <is>
          <t>Employee</t>
        </is>
      </c>
      <c r="CA915" s="142" t="inlineStr">
        <is>
          <t>D54P</t>
        </is>
      </c>
      <c r="CB915" s="131" t="n">
        <v>1</v>
      </c>
      <c r="CC915" s="143">
        <f>IF(P915&gt;1,1,P915)*CB915</f>
        <v/>
      </c>
      <c r="CD915" s="143" t="n"/>
      <c r="CE915" s="222" t="n">
        <v>6345.16</v>
      </c>
      <c r="CF915" s="86" t="n"/>
      <c r="CG915" s="219" t="n">
        <v>30443.90243902439</v>
      </c>
      <c r="CH915" s="217">
        <f>IF(LOWER(T915)="ILS",12,1)*CG915/VLOOKUP($T915,CPC_USDConversion_xlTbl[[Currency2]:[Units/1 USD]],2,FALSE)</f>
        <v/>
      </c>
      <c r="CI915" s="225">
        <f>AF915</f>
        <v/>
      </c>
      <c r="CJ915" s="225">
        <f>IFERROR(CI915-CH915,"")</f>
        <v/>
      </c>
      <c r="CK915" s="140">
        <f>ROUND(AN915*CC915,-2)</f>
        <v/>
      </c>
      <c r="CL915" s="217">
        <f>CK915/VLOOKUP($T915,'USD Converstion'!$C$7:$D$174,2,FALSE)</f>
        <v/>
      </c>
      <c r="CM915" s="145">
        <f>IF(AD915&gt;X915,1,0)</f>
        <v/>
      </c>
      <c r="CN915" s="225">
        <f>IF(CM915&gt;0,AG915,0)</f>
        <v/>
      </c>
      <c r="CO915" s="225">
        <f>IF(CM915=0,0,AF915)</f>
        <v/>
      </c>
      <c r="CP915" s="146" t="n">
        <v>0</v>
      </c>
      <c r="CQ915" s="147" t="inlineStr">
        <is>
          <t>Regular</t>
        </is>
      </c>
      <c r="CR915" s="225">
        <f>AM915/VLOOKUP(T915,'USD Converstion'!$C$7:$D$174,2,FALSE)</f>
        <v/>
      </c>
      <c r="CS915" s="226">
        <f>AT915</f>
        <v/>
      </c>
      <c r="CT915" s="222" t="n">
        <v>0</v>
      </c>
      <c r="CU915" s="227" t="n"/>
      <c r="CV915" s="145">
        <f>IF(AX915&gt;0,1,0)</f>
        <v/>
      </c>
      <c r="CW915" s="145">
        <f>IF(AY915&gt;0,1,0)</f>
        <v/>
      </c>
      <c r="CX915" s="52" t="n">
        <v>0</v>
      </c>
      <c r="DM915">
        <f>IF(LOWER(T915)="ILS",12,1)*Y915/VLOOKUP($T915,CPC_USDConversion_xlTbl[[Currency2]:[Units/1 USD]],2,FALSE)</f>
        <v/>
      </c>
    </row>
    <row r="916">
      <c r="B916" s="113" t="n">
        <v>124567</v>
      </c>
      <c r="C916" s="113" t="n">
        <v>112322</v>
      </c>
      <c r="D916" s="113" t="n">
        <v>123376</v>
      </c>
      <c r="E916" s="114" t="inlineStr">
        <is>
          <t>Akihiro Iijima</t>
        </is>
      </c>
      <c r="F916" s="152" t="inlineStr">
        <is>
          <t>Channel Account Manager</t>
        </is>
      </c>
      <c r="G916" s="113" t="inlineStr">
        <is>
          <t>Japan Sales</t>
        </is>
      </c>
      <c r="H916" s="113" t="inlineStr">
        <is>
          <t>Masahiro Nishimura</t>
        </is>
      </c>
      <c r="I916" s="113" t="inlineStr">
        <is>
          <t>Masahiro Nishimura</t>
        </is>
      </c>
      <c r="J916" s="114" t="inlineStr">
        <is>
          <t>Sharat Sinha</t>
        </is>
      </c>
      <c r="K916" s="114" t="inlineStr">
        <is>
          <t>Sharat Sinha</t>
        </is>
      </c>
      <c r="L916" s="113" t="inlineStr">
        <is>
          <t>APAC Sales</t>
        </is>
      </c>
      <c r="M916" s="115" t="n">
        <v>1</v>
      </c>
      <c r="N916" s="151">
        <f>LEFT(CA916,3)</f>
        <v/>
      </c>
      <c r="O916" s="216" t="n">
        <v>43252</v>
      </c>
      <c r="P916" s="118">
        <f>($D$5-O916)/365</f>
        <v/>
      </c>
      <c r="Q916" s="119">
        <f>Q916</f>
        <v/>
      </c>
      <c r="R916" s="52" t="n"/>
      <c r="S916" s="120" t="inlineStr">
        <is>
          <t>Japan</t>
        </is>
      </c>
      <c r="T916" s="120" t="inlineStr">
        <is>
          <t>JPY</t>
        </is>
      </c>
      <c r="U916" s="120" t="n">
        <v>10026500</v>
      </c>
      <c r="V916" s="120" t="n">
        <v>4857027.272727272</v>
      </c>
      <c r="W916" s="120" t="n"/>
      <c r="X916" s="120">
        <f>W916+V916+U916</f>
        <v/>
      </c>
      <c r="Y916" s="121" t="n"/>
      <c r="Z916" s="121" t="n"/>
      <c r="AA916" s="122" t="n"/>
      <c r="AB916" s="122" t="n"/>
      <c r="AC916" s="122" t="n"/>
      <c r="AD916" s="123">
        <f>AC916+AB916+AA916</f>
        <v/>
      </c>
      <c r="AE916" s="124">
        <f>IFERROR(AD916/X916-1,"")</f>
        <v/>
      </c>
      <c r="AF916" s="217">
        <f>IF(LOWER(T916)="ILS",12,1)*X916/VLOOKUP($T916,CPC_USDConversion_xlTbl[[Currency2]:[Units/1 USD]],2,FALSE)</f>
        <v/>
      </c>
      <c r="AG916" s="217">
        <f>IF(LOWER(T916)="ILS",12,1)*AD916/VLOOKUP($T916,CPC_USDConversion_xlTbl[[Currency2]:[Units/1 USD]],2,FALSE)</f>
        <v/>
      </c>
      <c r="AH916" s="126">
        <f>AF916/VLOOKUP($S916,'CP$'!$B$5:$D$74,2,FALSE)</f>
        <v/>
      </c>
      <c r="AI916" s="126">
        <f>AG916/VLOOKUP($S916,'CP$'!$B$5:$D$74,2,FALSE)</f>
        <v/>
      </c>
      <c r="AJ916" s="52" t="n"/>
      <c r="AK916" s="127" t="inlineStr">
        <is>
          <t>Sales Variable</t>
        </is>
      </c>
      <c r="AL916" s="218" t="n"/>
      <c r="AM916" s="129" t="n"/>
      <c r="AN916" s="121" t="n"/>
      <c r="AO916" s="130" t="n"/>
      <c r="AP916" s="131">
        <f>IFERROR(AO916/AM916,"")</f>
        <v/>
      </c>
      <c r="AQ916" s="219">
        <f>AO916*CC916</f>
        <v/>
      </c>
      <c r="AR916" s="219" t="n"/>
      <c r="AS916" s="220">
        <f>AQ916-AR916</f>
        <v/>
      </c>
      <c r="AT916" s="217">
        <f>AS916/VLOOKUP($T916,'USD Converstion'!$C$7:$D$174,2,FALSE)</f>
        <v/>
      </c>
      <c r="AU916" s="52" t="n"/>
      <c r="AV916" s="221" t="n">
        <v>43957</v>
      </c>
      <c r="AW916" s="222" t="n">
        <v>19589.26213592233</v>
      </c>
      <c r="AX916" s="222" t="n"/>
      <c r="AY916" s="223" t="n"/>
      <c r="AZ916" s="52" t="n"/>
      <c r="BA916" s="137" t="n"/>
      <c r="BB916" s="138" t="inlineStr">
        <is>
          <t xml:space="preserve"> </t>
        </is>
      </c>
      <c r="BC916" s="52" t="n"/>
      <c r="BD916" s="219" t="n">
        <v>7560000</v>
      </c>
      <c r="BE916" s="219" t="n">
        <v>5040000</v>
      </c>
      <c r="BF916" s="219" t="n"/>
      <c r="BG916" s="120">
        <f>BF916+BE916+BD916</f>
        <v/>
      </c>
      <c r="BH916" s="217">
        <f>IF(LOWER(T916)="ILS",12,1)*BG916/VLOOKUP($T916,CPC_USDConversion_xlTbl[[Currency2]:[Units/1 USD]],2,FALSE)</f>
        <v/>
      </c>
      <c r="BI916" s="224">
        <f>BH916/VLOOKUP($S916,'CP$'!$B$5:$D$74,2,FALSE)</f>
        <v/>
      </c>
      <c r="BJ916" s="140" t="n">
        <v>12000000</v>
      </c>
      <c r="BK916" s="140" t="n">
        <v>18500000</v>
      </c>
      <c r="BL916" s="141">
        <f>IFERROR(U916/X916,"")</f>
        <v/>
      </c>
      <c r="BM916" s="141">
        <f>IFERROR(V916/X916,"")</f>
        <v/>
      </c>
      <c r="BN916" s="141">
        <f>IFERROR(W916/X916,"")</f>
        <v/>
      </c>
      <c r="BO916" s="141">
        <f>IFERROR(AA916/AD916,"")</f>
        <v/>
      </c>
      <c r="BP916" s="141">
        <f>IFERROR(AB916/AD916,"")</f>
        <v/>
      </c>
      <c r="BQ916" s="141">
        <f>IFERROR(AC916/AD916,"")</f>
        <v/>
      </c>
      <c r="BR916" s="119" t="n">
        <v>4</v>
      </c>
      <c r="BS916" s="119" t="n">
        <v>5</v>
      </c>
      <c r="BT916" s="119" t="n">
        <v>3</v>
      </c>
      <c r="BU916" s="119" t="n"/>
      <c r="BV916" s="119" t="n"/>
      <c r="BW916" s="119" t="n"/>
      <c r="BX916" s="119" t="n"/>
      <c r="BY916" s="119" t="n"/>
      <c r="BZ916" s="119" t="inlineStr">
        <is>
          <t>Employee</t>
        </is>
      </c>
      <c r="CA916" s="142" t="inlineStr">
        <is>
          <t>S41P</t>
        </is>
      </c>
      <c r="CB916" s="131" t="n">
        <v>1</v>
      </c>
      <c r="CC916" s="143">
        <f>IF(P916&gt;1,1,P916)*CB916</f>
        <v/>
      </c>
      <c r="CD916" s="143" t="n"/>
      <c r="CE916" s="222" t="n">
        <v>22627.08</v>
      </c>
      <c r="CF916" s="86" t="n"/>
      <c r="CG916" s="219" t="n">
        <v>13030443.90243903</v>
      </c>
      <c r="CH916" s="217">
        <f>IF(LOWER(T916)="ILS",12,1)*CG916/VLOOKUP($T916,CPC_USDConversion_xlTbl[[Currency2]:[Units/1 USD]],2,FALSE)</f>
        <v/>
      </c>
      <c r="CI916" s="225">
        <f>AF916</f>
        <v/>
      </c>
      <c r="CJ916" s="225">
        <f>IFERROR(CI916-CH916,"")</f>
        <v/>
      </c>
      <c r="CK916" s="140">
        <f>ROUND(AN916*CC916,-2)</f>
        <v/>
      </c>
      <c r="CL916" s="217">
        <f>CK916/VLOOKUP($T916,'USD Converstion'!$C$7:$D$174,2,FALSE)</f>
        <v/>
      </c>
      <c r="CM916" s="145">
        <f>IF(AD916&gt;X916,1,0)</f>
        <v/>
      </c>
      <c r="CN916" s="225">
        <f>IF(CM916&gt;0,AG916,0)</f>
        <v/>
      </c>
      <c r="CO916" s="225">
        <f>IF(CM916=0,0,AF916)</f>
        <v/>
      </c>
      <c r="CP916" s="146" t="n">
        <v>0</v>
      </c>
      <c r="CQ916" s="147" t="inlineStr">
        <is>
          <t>Regular</t>
        </is>
      </c>
      <c r="CR916" s="225">
        <f>AM916/VLOOKUP(T916,'USD Converstion'!$C$7:$D$174,2,FALSE)</f>
        <v/>
      </c>
      <c r="CS916" s="226">
        <f>AT916</f>
        <v/>
      </c>
      <c r="CT916" s="222" t="n">
        <v>0</v>
      </c>
      <c r="CU916" s="227" t="n"/>
      <c r="CV916" s="145">
        <f>IF(AX916&gt;0,1,0)</f>
        <v/>
      </c>
      <c r="CW916" s="145">
        <f>IF(AY916&gt;0,1,0)</f>
        <v/>
      </c>
      <c r="CX916" s="52" t="n">
        <v>0</v>
      </c>
      <c r="DM916">
        <f>IF(LOWER(T916)="ILS",12,1)*Y916/VLOOKUP($T916,CPC_USDConversion_xlTbl[[Currency2]:[Units/1 USD]],2,FALSE)</f>
        <v/>
      </c>
    </row>
    <row r="917">
      <c r="B917" s="113" t="n">
        <v>119790</v>
      </c>
      <c r="C917" s="113" t="n">
        <v>54006</v>
      </c>
      <c r="D917" s="113" t="n"/>
      <c r="E917" s="114" t="inlineStr">
        <is>
          <t>Akio Kitta</t>
        </is>
      </c>
      <c r="F917" s="152" t="inlineStr">
        <is>
          <t>Security Engineer</t>
        </is>
      </c>
      <c r="G917" s="113" t="inlineStr">
        <is>
          <t>Japan Sales</t>
        </is>
      </c>
      <c r="H917" s="113" t="inlineStr">
        <is>
          <t>Masahiro Nishimura</t>
        </is>
      </c>
      <c r="I917" s="113" t="inlineStr">
        <is>
          <t>Masahiro Nishimura</t>
        </is>
      </c>
      <c r="J917" s="114" t="inlineStr">
        <is>
          <t>Sharat Sinha</t>
        </is>
      </c>
      <c r="K917" s="114" t="inlineStr">
        <is>
          <t>Sharat Sinha</t>
        </is>
      </c>
      <c r="L917" s="113" t="inlineStr">
        <is>
          <t>APAC Sales</t>
        </is>
      </c>
      <c r="M917" s="115" t="n">
        <v>1</v>
      </c>
      <c r="N917" s="151">
        <f>LEFT(CA917,3)</f>
        <v/>
      </c>
      <c r="O917" s="216" t="n">
        <v>36678</v>
      </c>
      <c r="P917" s="118">
        <f>($D$5-O917)/365</f>
        <v/>
      </c>
      <c r="Q917" s="119">
        <f>Q917</f>
        <v/>
      </c>
      <c r="R917" s="52" t="n"/>
      <c r="S917" s="120" t="inlineStr">
        <is>
          <t>Japan</t>
        </is>
      </c>
      <c r="T917" s="120" t="inlineStr">
        <is>
          <t>JPY</t>
        </is>
      </c>
      <c r="U917" s="120" t="n">
        <v>14419805</v>
      </c>
      <c r="V917" s="120" t="n">
        <v>2620355.454545454</v>
      </c>
      <c r="W917" s="120" t="n"/>
      <c r="X917" s="120">
        <f>W917+V917+U917</f>
        <v/>
      </c>
      <c r="Y917" s="121" t="n"/>
      <c r="Z917" s="121" t="n"/>
      <c r="AA917" s="122" t="n"/>
      <c r="AB917" s="122" t="n"/>
      <c r="AC917" s="122" t="n"/>
      <c r="AD917" s="123">
        <f>AC917+AB917+AA917</f>
        <v/>
      </c>
      <c r="AE917" s="124">
        <f>IFERROR(AD917/X917-1,"")</f>
        <v/>
      </c>
      <c r="AF917" s="217">
        <f>IF(LOWER(T917)="ILS",12,1)*X917/VLOOKUP($T917,CPC_USDConversion_xlTbl[[Currency2]:[Units/1 USD]],2,FALSE)</f>
        <v/>
      </c>
      <c r="AG917" s="217">
        <f>IF(LOWER(T917)="ILS",12,1)*AD917/VLOOKUP($T917,CPC_USDConversion_xlTbl[[Currency2]:[Units/1 USD]],2,FALSE)</f>
        <v/>
      </c>
      <c r="AH917" s="126">
        <f>AF917/VLOOKUP($S917,'CP$'!$B$5:$D$74,2,FALSE)</f>
        <v/>
      </c>
      <c r="AI917" s="126">
        <f>AG917/VLOOKUP($S917,'CP$'!$B$5:$D$74,2,FALSE)</f>
        <v/>
      </c>
      <c r="AJ917" s="52" t="n"/>
      <c r="AK917" s="127" t="inlineStr">
        <is>
          <t>Sales Variable</t>
        </is>
      </c>
      <c r="AL917" s="218" t="n"/>
      <c r="AM917" s="129" t="n"/>
      <c r="AN917" s="121" t="n"/>
      <c r="AO917" s="130" t="n"/>
      <c r="AP917" s="131">
        <f>IFERROR(AO917/AM917,"")</f>
        <v/>
      </c>
      <c r="AQ917" s="219">
        <f>AO917*CC917</f>
        <v/>
      </c>
      <c r="AR917" s="219" t="n"/>
      <c r="AS917" s="220">
        <f>AQ917-AR917</f>
        <v/>
      </c>
      <c r="AT917" s="217">
        <f>AS917/VLOOKUP($T917,'USD Converstion'!$C$7:$D$174,2,FALSE)</f>
        <v/>
      </c>
      <c r="AU917" s="52" t="n"/>
      <c r="AV917" s="221" t="n">
        <v>43615</v>
      </c>
      <c r="AW917" s="222" t="n">
        <v>19547.55339805825</v>
      </c>
      <c r="AX917" s="222" t="n"/>
      <c r="AY917" s="223" t="n"/>
      <c r="AZ917" s="52" t="n"/>
      <c r="BA917" s="137" t="n"/>
      <c r="BB917" s="138" t="inlineStr">
        <is>
          <t xml:space="preserve"> </t>
        </is>
      </c>
      <c r="BC917" s="52" t="n"/>
      <c r="BD917" s="219" t="n">
        <v>11138400</v>
      </c>
      <c r="BE917" s="219" t="n">
        <v>2784600</v>
      </c>
      <c r="BF917" s="219" t="n"/>
      <c r="BG917" s="120">
        <f>BF917+BE917+BD917</f>
        <v/>
      </c>
      <c r="BH917" s="217">
        <f>IF(LOWER(T917)="ILS",12,1)*BG917/VLOOKUP($T917,CPC_USDConversion_xlTbl[[Currency2]:[Units/1 USD]],2,FALSE)</f>
        <v/>
      </c>
      <c r="BI917" s="224">
        <f>BH917/VLOOKUP($S917,'CP$'!$B$5:$D$74,2,FALSE)</f>
        <v/>
      </c>
      <c r="BJ917" s="140" t="n">
        <v>11000000</v>
      </c>
      <c r="BK917" s="140" t="n">
        <v>16000000</v>
      </c>
      <c r="BL917" s="141">
        <f>IFERROR(U917/X917,"")</f>
        <v/>
      </c>
      <c r="BM917" s="141">
        <f>IFERROR(V917/X917,"")</f>
        <v/>
      </c>
      <c r="BN917" s="141">
        <f>IFERROR(W917/X917,"")</f>
        <v/>
      </c>
      <c r="BO917" s="141">
        <f>IFERROR(AA917/AD917,"")</f>
        <v/>
      </c>
      <c r="BP917" s="141">
        <f>IFERROR(AB917/AD917,"")</f>
        <v/>
      </c>
      <c r="BQ917" s="141">
        <f>IFERROR(AC917/AD917,"")</f>
        <v/>
      </c>
      <c r="BR917" s="119" t="n">
        <v>3</v>
      </c>
      <c r="BS917" s="119" t="n">
        <v>3</v>
      </c>
      <c r="BT917" s="119" t="n">
        <v>3</v>
      </c>
      <c r="BU917" s="119" t="n"/>
      <c r="BV917" s="119" t="n"/>
      <c r="BW917" s="119" t="n"/>
      <c r="BX917" s="119" t="n"/>
      <c r="BY917" s="119" t="n"/>
      <c r="BZ917" s="119" t="inlineStr">
        <is>
          <t>Employee</t>
        </is>
      </c>
      <c r="CA917" s="142" t="inlineStr">
        <is>
          <t>E41P</t>
        </is>
      </c>
      <c r="CB917" s="131" t="n">
        <v>1</v>
      </c>
      <c r="CC917" s="143">
        <f>IF(P917&gt;1,1,P917)*CB917</f>
        <v/>
      </c>
      <c r="CD917" s="143" t="n"/>
      <c r="CE917" s="222" t="n">
        <v>33641.32</v>
      </c>
      <c r="CF917" s="86" t="n"/>
      <c r="CG917" s="219" t="n">
        <v>14059034.14634147</v>
      </c>
      <c r="CH917" s="217">
        <f>IF(LOWER(T917)="ILS",12,1)*CG917/VLOOKUP($T917,CPC_USDConversion_xlTbl[[Currency2]:[Units/1 USD]],2,FALSE)</f>
        <v/>
      </c>
      <c r="CI917" s="225">
        <f>AF917</f>
        <v/>
      </c>
      <c r="CJ917" s="225">
        <f>IFERROR(CI917-CH917,"")</f>
        <v/>
      </c>
      <c r="CK917" s="140">
        <f>ROUND(AN917*CC917,-2)</f>
        <v/>
      </c>
      <c r="CL917" s="217">
        <f>CK917/VLOOKUP($T917,'USD Converstion'!$C$7:$D$174,2,FALSE)</f>
        <v/>
      </c>
      <c r="CM917" s="145">
        <f>IF(AD917&gt;X917,1,0)</f>
        <v/>
      </c>
      <c r="CN917" s="225">
        <f>IF(CM917&gt;0,AG917,0)</f>
        <v/>
      </c>
      <c r="CO917" s="225">
        <f>IF(CM917=0,0,AF917)</f>
        <v/>
      </c>
      <c r="CP917" s="146" t="n">
        <v>0</v>
      </c>
      <c r="CQ917" s="147" t="inlineStr">
        <is>
          <t>Regular</t>
        </is>
      </c>
      <c r="CR917" s="225">
        <f>AM917/VLOOKUP(T917,'USD Converstion'!$C$7:$D$174,2,FALSE)</f>
        <v/>
      </c>
      <c r="CS917" s="226">
        <f>AT917</f>
        <v/>
      </c>
      <c r="CT917" s="222" t="n">
        <v>0</v>
      </c>
      <c r="CU917" s="227" t="n"/>
      <c r="CV917" s="145">
        <f>IF(AX917&gt;0,1,0)</f>
        <v/>
      </c>
      <c r="CW917" s="145">
        <f>IF(AY917&gt;0,1,0)</f>
        <v/>
      </c>
      <c r="CX917" s="52" t="n">
        <v>0</v>
      </c>
      <c r="DM917">
        <f>IF(LOWER(T917)="ILS",12,1)*Y917/VLOOKUP($T917,CPC_USDConversion_xlTbl[[Currency2]:[Units/1 USD]],2,FALSE)</f>
        <v/>
      </c>
    </row>
    <row r="918">
      <c r="B918" s="113" t="n">
        <v>103153</v>
      </c>
      <c r="C918" s="113" t="n">
        <v>72275</v>
      </c>
      <c r="D918" s="113" t="n"/>
      <c r="E918" s="114" t="inlineStr">
        <is>
          <t>Daiji Ushiro</t>
        </is>
      </c>
      <c r="F918" s="152" t="inlineStr">
        <is>
          <t>Security Engineer</t>
        </is>
      </c>
      <c r="G918" s="113" t="inlineStr">
        <is>
          <t>Japan Sales</t>
        </is>
      </c>
      <c r="H918" s="113" t="inlineStr">
        <is>
          <t>Masahiro Nishimura</t>
        </is>
      </c>
      <c r="I918" s="113" t="inlineStr">
        <is>
          <t>Masahiro Nishimura</t>
        </is>
      </c>
      <c r="J918" s="114" t="inlineStr">
        <is>
          <t>Sharat Sinha</t>
        </is>
      </c>
      <c r="K918" s="114" t="inlineStr">
        <is>
          <t>Sharat Sinha</t>
        </is>
      </c>
      <c r="L918" s="113" t="inlineStr">
        <is>
          <t>APAC Sales</t>
        </is>
      </c>
      <c r="M918" s="115" t="n">
        <v>1</v>
      </c>
      <c r="N918" s="151">
        <f>LEFT(CA918,3)</f>
        <v/>
      </c>
      <c r="O918" s="216" t="n">
        <v>35942</v>
      </c>
      <c r="P918" s="118">
        <f>($D$5-O918)/365</f>
        <v/>
      </c>
      <c r="Q918" s="119">
        <f>Q918</f>
        <v/>
      </c>
      <c r="R918" s="52" t="n"/>
      <c r="S918" s="120" t="inlineStr">
        <is>
          <t>Japan</t>
        </is>
      </c>
      <c r="T918" s="120" t="inlineStr">
        <is>
          <t>JPY</t>
        </is>
      </c>
      <c r="U918" s="120" t="n">
        <v>15459500</v>
      </c>
      <c r="V918" s="120" t="n">
        <v>2909390.909090909</v>
      </c>
      <c r="W918" s="120" t="n"/>
      <c r="X918" s="120">
        <f>W918+V918+U918</f>
        <v/>
      </c>
      <c r="Y918" s="121" t="n"/>
      <c r="Z918" s="121" t="n"/>
      <c r="AA918" s="122" t="n"/>
      <c r="AB918" s="122" t="n"/>
      <c r="AC918" s="122" t="n"/>
      <c r="AD918" s="123">
        <f>AC918+AB918+AA918</f>
        <v/>
      </c>
      <c r="AE918" s="124">
        <f>IFERROR(AD918/X918-1,"")</f>
        <v/>
      </c>
      <c r="AF918" s="217">
        <f>IF(LOWER(T918)="ILS",12,1)*X918/VLOOKUP($T918,CPC_USDConversion_xlTbl[[Currency2]:[Units/1 USD]],2,FALSE)</f>
        <v/>
      </c>
      <c r="AG918" s="217">
        <f>IF(LOWER(T918)="ILS",12,1)*AD918/VLOOKUP($T918,CPC_USDConversion_xlTbl[[Currency2]:[Units/1 USD]],2,FALSE)</f>
        <v/>
      </c>
      <c r="AH918" s="126">
        <f>AF918/VLOOKUP($S918,'CP$'!$B$5:$D$74,2,FALSE)</f>
        <v/>
      </c>
      <c r="AI918" s="126">
        <f>AG918/VLOOKUP($S918,'CP$'!$B$5:$D$74,2,FALSE)</f>
        <v/>
      </c>
      <c r="AJ918" s="52" t="n"/>
      <c r="AK918" s="127" t="inlineStr">
        <is>
          <t>Target Bonus</t>
        </is>
      </c>
      <c r="AL918" s="218" t="n">
        <v>3200000</v>
      </c>
      <c r="AM918" s="129" t="n">
        <v>3200000</v>
      </c>
      <c r="AN918" s="121" t="n"/>
      <c r="AO918" s="130" t="n"/>
      <c r="AP918" s="131">
        <f>IFERROR(AO918/AM918,"")</f>
        <v/>
      </c>
      <c r="AQ918" s="219">
        <f>AO918*CC918</f>
        <v/>
      </c>
      <c r="AR918" s="219" t="n"/>
      <c r="AS918" s="220">
        <f>AQ918-AR918</f>
        <v/>
      </c>
      <c r="AT918" s="217">
        <f>AS918/VLOOKUP($T918,'USD Converstion'!$C$7:$D$174,2,FALSE)</f>
        <v/>
      </c>
      <c r="AU918" s="52" t="n"/>
      <c r="AV918" s="221" t="n">
        <v>43957</v>
      </c>
      <c r="AW918" s="222" t="n">
        <v>15691.49514563107</v>
      </c>
      <c r="AX918" s="222" t="n"/>
      <c r="AY918" s="223" t="n"/>
      <c r="AZ918" s="52" t="n"/>
      <c r="BA918" s="137" t="inlineStr">
        <is>
          <t>January, 2021 - Transfer change from JS:T41P, Title:Manager, Training Services, Team:Masahiro Nishimura - Japan Sales, Anaplan:No Value, Yearly Salary:12,360,000, Total Compensation:15,560,000 to JS:E41P, Title:Security Engineer, Team:Masanori Kobayashi - SE team, Japan, Anaplan:12132, Yearly Salary:12,360,000, Yearly Commission:3,200,000, Total Compensation:15,560,000</t>
        </is>
      </c>
      <c r="BB918" s="138" t="inlineStr">
        <is>
          <t xml:space="preserve"> </t>
        </is>
      </c>
      <c r="BC918" s="52" t="n"/>
      <c r="BD918" s="219" t="n">
        <v>12360000</v>
      </c>
      <c r="BE918" s="219" t="n"/>
      <c r="BF918" s="219" t="n">
        <v>3200000</v>
      </c>
      <c r="BG918" s="120">
        <f>BF918+BE918+BD918</f>
        <v/>
      </c>
      <c r="BH918" s="217">
        <f>IF(LOWER(T918)="ILS",12,1)*BG918/VLOOKUP($T918,CPC_USDConversion_xlTbl[[Currency2]:[Units/1 USD]],2,FALSE)</f>
        <v/>
      </c>
      <c r="BI918" s="224">
        <f>BH918/VLOOKUP($S918,'CP$'!$B$5:$D$74,2,FALSE)</f>
        <v/>
      </c>
      <c r="BJ918" s="140" t="n">
        <v>11000000</v>
      </c>
      <c r="BK918" s="140" t="n">
        <v>16000000</v>
      </c>
      <c r="BL918" s="141">
        <f>IFERROR(U918/X918,"")</f>
        <v/>
      </c>
      <c r="BM918" s="141">
        <f>IFERROR(V918/X918,"")</f>
        <v/>
      </c>
      <c r="BN918" s="141">
        <f>IFERROR(W918/X918,"")</f>
        <v/>
      </c>
      <c r="BO918" s="141">
        <f>IFERROR(AA918/AD918,"")</f>
        <v/>
      </c>
      <c r="BP918" s="141">
        <f>IFERROR(AB918/AD918,"")</f>
        <v/>
      </c>
      <c r="BQ918" s="141">
        <f>IFERROR(AC918/AD918,"")</f>
        <v/>
      </c>
      <c r="BR918" s="119" t="n">
        <v>3</v>
      </c>
      <c r="BS918" s="119" t="n">
        <v>3</v>
      </c>
      <c r="BT918" s="119" t="n">
        <v>3</v>
      </c>
      <c r="BU918" s="119" t="n"/>
      <c r="BV918" s="119" t="n"/>
      <c r="BW918" s="119" t="n"/>
      <c r="BX918" s="119" t="n"/>
      <c r="BY918" s="119" t="n"/>
      <c r="BZ918" s="119" t="inlineStr">
        <is>
          <t>Employee</t>
        </is>
      </c>
      <c r="CA918" s="142" t="inlineStr">
        <is>
          <t>E41P</t>
        </is>
      </c>
      <c r="CB918" s="131" t="n">
        <v>1</v>
      </c>
      <c r="CC918" s="143">
        <f>IF(P918&gt;1,1,P918)*CB918</f>
        <v/>
      </c>
      <c r="CD918" s="143" t="n"/>
      <c r="CE918" s="222" t="n">
        <v>27176.44</v>
      </c>
      <c r="CF918" s="86" t="n"/>
      <c r="CG918" s="219" t="n">
        <v>15180687.80487805</v>
      </c>
      <c r="CH918" s="217">
        <f>IF(LOWER(T918)="ILS",12,1)*CG918/VLOOKUP($T918,CPC_USDConversion_xlTbl[[Currency2]:[Units/1 USD]],2,FALSE)</f>
        <v/>
      </c>
      <c r="CI918" s="225">
        <f>AF918</f>
        <v/>
      </c>
      <c r="CJ918" s="225">
        <f>IFERROR(CI918-CH918,"")</f>
        <v/>
      </c>
      <c r="CK918" s="140">
        <f>ROUND(AN918*CC918,-2)</f>
        <v/>
      </c>
      <c r="CL918" s="217">
        <f>CK918/VLOOKUP($T918,'USD Converstion'!$C$7:$D$174,2,FALSE)</f>
        <v/>
      </c>
      <c r="CM918" s="145">
        <f>IF(AD918&gt;X918,1,0)</f>
        <v/>
      </c>
      <c r="CN918" s="225">
        <f>IF(CM918&gt;0,AG918,0)</f>
        <v/>
      </c>
      <c r="CO918" s="225">
        <f>IF(CM918=0,0,AF918)</f>
        <v/>
      </c>
      <c r="CP918" s="146" t="n">
        <v>0</v>
      </c>
      <c r="CQ918" s="147" t="inlineStr">
        <is>
          <t>Regular</t>
        </is>
      </c>
      <c r="CR918" s="225">
        <f>AM918/VLOOKUP(T918,'USD Converstion'!$C$7:$D$174,2,FALSE)</f>
        <v/>
      </c>
      <c r="CS918" s="226">
        <f>AT918</f>
        <v/>
      </c>
      <c r="CT918" s="222" t="n">
        <v>0</v>
      </c>
      <c r="CU918" s="227" t="n"/>
      <c r="CV918" s="145">
        <f>IF(AX918&gt;0,1,0)</f>
        <v/>
      </c>
      <c r="CW918" s="145">
        <f>IF(AY918&gt;0,1,0)</f>
        <v/>
      </c>
      <c r="CX918" s="52" t="n">
        <v>0</v>
      </c>
      <c r="DM918">
        <f>IF(LOWER(T918)="ILS",12,1)*Y918/VLOOKUP($T918,CPC_USDConversion_xlTbl[[Currency2]:[Units/1 USD]],2,FALSE)</f>
        <v/>
      </c>
    </row>
    <row r="919">
      <c r="B919" s="113" t="n">
        <v>119692</v>
      </c>
      <c r="C919" s="113" t="n">
        <v>58738</v>
      </c>
      <c r="D919" s="113" t="n">
        <v>89037</v>
      </c>
      <c r="E919" s="114" t="inlineStr">
        <is>
          <t>Hideki Ohyama</t>
        </is>
      </c>
      <c r="F919" s="152" t="inlineStr">
        <is>
          <t>Channel Account Manager</t>
        </is>
      </c>
      <c r="G919" s="113" t="inlineStr">
        <is>
          <t>Japan Sales</t>
        </is>
      </c>
      <c r="H919" s="113" t="inlineStr">
        <is>
          <t>Masahiro Nishimura</t>
        </is>
      </c>
      <c r="I919" s="113" t="inlineStr">
        <is>
          <t>Masahiro Nishimura</t>
        </is>
      </c>
      <c r="J919" s="114" t="inlineStr">
        <is>
          <t>Sharat Sinha</t>
        </is>
      </c>
      <c r="K919" s="114" t="inlineStr">
        <is>
          <t>Sharat Sinha</t>
        </is>
      </c>
      <c r="L919" s="113" t="inlineStr">
        <is>
          <t>APAC Sales</t>
        </is>
      </c>
      <c r="M919" s="115" t="n">
        <v>1</v>
      </c>
      <c r="N919" s="151">
        <f>LEFT(CA919,3)</f>
        <v/>
      </c>
      <c r="O919" s="216" t="n">
        <v>43558</v>
      </c>
      <c r="P919" s="118">
        <f>($D$5-O919)/365</f>
        <v/>
      </c>
      <c r="Q919" s="119">
        <f>Q919</f>
        <v/>
      </c>
      <c r="R919" s="52" t="n"/>
      <c r="S919" s="120" t="inlineStr">
        <is>
          <t>Japan</t>
        </is>
      </c>
      <c r="T919" s="120" t="inlineStr">
        <is>
          <t>JPY</t>
        </is>
      </c>
      <c r="U919" s="120" t="n">
        <v>15040750</v>
      </c>
      <c r="V919" s="120" t="n">
        <v>5886663.636363636</v>
      </c>
      <c r="W919" s="120" t="n"/>
      <c r="X919" s="120">
        <f>W919+V919+U919</f>
        <v/>
      </c>
      <c r="Y919" s="121" t="n"/>
      <c r="Z919" s="121" t="n"/>
      <c r="AA919" s="122" t="n"/>
      <c r="AB919" s="122" t="n"/>
      <c r="AC919" s="122" t="n"/>
      <c r="AD919" s="123">
        <f>AC919+AB919+AA919</f>
        <v/>
      </c>
      <c r="AE919" s="124">
        <f>IFERROR(AD919/X919-1,"")</f>
        <v/>
      </c>
      <c r="AF919" s="217">
        <f>IF(LOWER(T919)="ILS",12,1)*X919/VLOOKUP($T919,CPC_USDConversion_xlTbl[[Currency2]:[Units/1 USD]],2,FALSE)</f>
        <v/>
      </c>
      <c r="AG919" s="217">
        <f>IF(LOWER(T919)="ILS",12,1)*AD919/VLOOKUP($T919,CPC_USDConversion_xlTbl[[Currency2]:[Units/1 USD]],2,FALSE)</f>
        <v/>
      </c>
      <c r="AH919" s="126">
        <f>AF919/VLOOKUP($S919,'CP$'!$B$5:$D$74,2,FALSE)</f>
        <v/>
      </c>
      <c r="AI919" s="126">
        <f>AG919/VLOOKUP($S919,'CP$'!$B$5:$D$74,2,FALSE)</f>
        <v/>
      </c>
      <c r="AJ919" s="52" t="n"/>
      <c r="AK919" s="127" t="inlineStr">
        <is>
          <t>Sales Variable</t>
        </is>
      </c>
      <c r="AL919" s="218" t="n"/>
      <c r="AM919" s="129" t="n"/>
      <c r="AN919" s="121" t="n"/>
      <c r="AO919" s="130" t="n"/>
      <c r="AP919" s="131">
        <f>IFERROR(AO919/AM919,"")</f>
        <v/>
      </c>
      <c r="AQ919" s="219">
        <f>AO919*CC919</f>
        <v/>
      </c>
      <c r="AR919" s="219" t="n"/>
      <c r="AS919" s="220">
        <f>AQ919-AR919</f>
        <v/>
      </c>
      <c r="AT919" s="217">
        <f>AS919/VLOOKUP($T919,'USD Converstion'!$C$7:$D$174,2,FALSE)</f>
        <v/>
      </c>
      <c r="AU919" s="52" t="n"/>
      <c r="AV919" s="221" t="n">
        <v>43615</v>
      </c>
      <c r="AW919" s="222" t="n">
        <v>39001.39805825242</v>
      </c>
      <c r="AX919" s="222" t="n"/>
      <c r="AY919" s="223" t="n"/>
      <c r="AZ919" s="52" t="n"/>
      <c r="BA919" s="137" t="n"/>
      <c r="BB919" s="138" t="inlineStr">
        <is>
          <t xml:space="preserve"> </t>
        </is>
      </c>
      <c r="BC919" s="52" t="n"/>
      <c r="BD919" s="219" t="n">
        <v>12025000</v>
      </c>
      <c r="BE919" s="219" t="n">
        <v>6475000</v>
      </c>
      <c r="BF919" s="219" t="n"/>
      <c r="BG919" s="120">
        <f>BF919+BE919+BD919</f>
        <v/>
      </c>
      <c r="BH919" s="217">
        <f>IF(LOWER(T919)="ILS",12,1)*BG919/VLOOKUP($T919,CPC_USDConversion_xlTbl[[Currency2]:[Units/1 USD]],2,FALSE)</f>
        <v/>
      </c>
      <c r="BI919" s="224">
        <f>BH919/VLOOKUP($S919,'CP$'!$B$5:$D$74,2,FALSE)</f>
        <v/>
      </c>
      <c r="BJ919" s="140" t="n">
        <v>12000000</v>
      </c>
      <c r="BK919" s="140" t="n">
        <v>18500000</v>
      </c>
      <c r="BL919" s="141">
        <f>IFERROR(U919/X919,"")</f>
        <v/>
      </c>
      <c r="BM919" s="141">
        <f>IFERROR(V919/X919,"")</f>
        <v/>
      </c>
      <c r="BN919" s="141">
        <f>IFERROR(W919/X919,"")</f>
        <v/>
      </c>
      <c r="BO919" s="141">
        <f>IFERROR(AA919/AD919,"")</f>
        <v/>
      </c>
      <c r="BP919" s="141">
        <f>IFERROR(AB919/AD919,"")</f>
        <v/>
      </c>
      <c r="BQ919" s="141">
        <f>IFERROR(AC919/AD919,"")</f>
        <v/>
      </c>
      <c r="BR919" s="119" t="n">
        <v>2</v>
      </c>
      <c r="BS919" s="119" t="n">
        <v>3</v>
      </c>
      <c r="BT919" s="119" t="n">
        <v>3</v>
      </c>
      <c r="BU919" s="119" t="n"/>
      <c r="BV919" s="119" t="n"/>
      <c r="BW919" s="119" t="n"/>
      <c r="BX919" s="119" t="n"/>
      <c r="BY919" s="119" t="n"/>
      <c r="BZ919" s="119" t="inlineStr">
        <is>
          <t>Employee</t>
        </is>
      </c>
      <c r="CA919" s="142" t="inlineStr">
        <is>
          <t>S41P</t>
        </is>
      </c>
      <c r="CB919" s="131" t="n">
        <v>1</v>
      </c>
      <c r="CC919" s="143">
        <f>IF(P919&gt;1,1,P919)*CB919</f>
        <v/>
      </c>
      <c r="CD919" s="143" t="n"/>
      <c r="CE919" s="222" t="n">
        <v>31845.52</v>
      </c>
      <c r="CF919" s="86" t="n"/>
      <c r="CG919" s="219" t="n">
        <v>18048980.48780488</v>
      </c>
      <c r="CH919" s="217">
        <f>IF(LOWER(T919)="ILS",12,1)*CG919/VLOOKUP($T919,CPC_USDConversion_xlTbl[[Currency2]:[Units/1 USD]],2,FALSE)</f>
        <v/>
      </c>
      <c r="CI919" s="225">
        <f>AF919</f>
        <v/>
      </c>
      <c r="CJ919" s="225">
        <f>IFERROR(CI919-CH919,"")</f>
        <v/>
      </c>
      <c r="CK919" s="140">
        <f>ROUND(AN919*CC919,-2)</f>
        <v/>
      </c>
      <c r="CL919" s="217">
        <f>CK919/VLOOKUP($T919,'USD Converstion'!$C$7:$D$174,2,FALSE)</f>
        <v/>
      </c>
      <c r="CM919" s="145">
        <f>IF(AD919&gt;X919,1,0)</f>
        <v/>
      </c>
      <c r="CN919" s="225">
        <f>IF(CM919&gt;0,AG919,0)</f>
        <v/>
      </c>
      <c r="CO919" s="225">
        <f>IF(CM919=0,0,AF919)</f>
        <v/>
      </c>
      <c r="CP919" s="146" t="n">
        <v>0</v>
      </c>
      <c r="CQ919" s="147" t="inlineStr">
        <is>
          <t>Regular</t>
        </is>
      </c>
      <c r="CR919" s="225">
        <f>AM919/VLOOKUP(T919,'USD Converstion'!$C$7:$D$174,2,FALSE)</f>
        <v/>
      </c>
      <c r="CS919" s="226">
        <f>AT919</f>
        <v/>
      </c>
      <c r="CT919" s="222" t="n">
        <v>0</v>
      </c>
      <c r="CU919" s="227" t="n"/>
      <c r="CV919" s="145">
        <f>IF(AX919&gt;0,1,0)</f>
        <v/>
      </c>
      <c r="CW919" s="145">
        <f>IF(AY919&gt;0,1,0)</f>
        <v/>
      </c>
      <c r="CX919" s="52" t="n">
        <v>0</v>
      </c>
      <c r="DM919">
        <f>IF(LOWER(T919)="ILS",12,1)*Y919/VLOOKUP($T919,CPC_USDConversion_xlTbl[[Currency2]:[Units/1 USD]],2,FALSE)</f>
        <v/>
      </c>
    </row>
    <row r="920">
      <c r="B920" s="113" t="n">
        <v>138859</v>
      </c>
      <c r="C920" s="113" t="n">
        <v>123584</v>
      </c>
      <c r="D920" s="113" t="n">
        <v>73492</v>
      </c>
      <c r="E920" s="114" t="inlineStr">
        <is>
          <t>Kazuo Iwasaki</t>
        </is>
      </c>
      <c r="F920" s="152" t="inlineStr">
        <is>
          <t>Major Account Manager</t>
        </is>
      </c>
      <c r="G920" s="113" t="inlineStr">
        <is>
          <t>Japan Sales</t>
        </is>
      </c>
      <c r="H920" s="113" t="inlineStr">
        <is>
          <t>Masahiro Nishimura</t>
        </is>
      </c>
      <c r="I920" s="113" t="inlineStr">
        <is>
          <t>Masahiro Nishimura</t>
        </is>
      </c>
      <c r="J920" s="114" t="inlineStr">
        <is>
          <t>Sharat Sinha</t>
        </is>
      </c>
      <c r="K920" s="114" t="inlineStr">
        <is>
          <t>Sharat Sinha</t>
        </is>
      </c>
      <c r="L920" s="113" t="inlineStr">
        <is>
          <t>APAC Sales</t>
        </is>
      </c>
      <c r="M920" s="115" t="n">
        <v>1</v>
      </c>
      <c r="N920" s="151">
        <f>LEFT(CA920,3)</f>
        <v/>
      </c>
      <c r="O920" s="216" t="n">
        <v>43626</v>
      </c>
      <c r="P920" s="118">
        <f>($D$5-O920)/365</f>
        <v/>
      </c>
      <c r="Q920" s="119">
        <f>Q920</f>
        <v/>
      </c>
      <c r="R920" s="52" t="n"/>
      <c r="S920" s="120" t="inlineStr">
        <is>
          <t>Japan</t>
        </is>
      </c>
      <c r="T920" s="120" t="inlineStr">
        <is>
          <t>JPY</t>
        </is>
      </c>
      <c r="U920" s="120" t="n">
        <v>14259500</v>
      </c>
      <c r="V920" s="120" t="n">
        <v>6909390.909090908</v>
      </c>
      <c r="W920" s="120" t="n"/>
      <c r="X920" s="120">
        <f>W920+V920+U920</f>
        <v/>
      </c>
      <c r="Y920" s="121" t="n"/>
      <c r="Z920" s="121" t="n"/>
      <c r="AA920" s="122" t="n"/>
      <c r="AB920" s="122" t="n"/>
      <c r="AC920" s="122" t="n"/>
      <c r="AD920" s="123">
        <f>AC920+AB920+AA920</f>
        <v/>
      </c>
      <c r="AE920" s="124">
        <f>IFERROR(AD920/X920-1,"")</f>
        <v/>
      </c>
      <c r="AF920" s="217">
        <f>IF(LOWER(T920)="ILS",12,1)*X920/VLOOKUP($T920,CPC_USDConversion_xlTbl[[Currency2]:[Units/1 USD]],2,FALSE)</f>
        <v/>
      </c>
      <c r="AG920" s="217">
        <f>IF(LOWER(T920)="ILS",12,1)*AD920/VLOOKUP($T920,CPC_USDConversion_xlTbl[[Currency2]:[Units/1 USD]],2,FALSE)</f>
        <v/>
      </c>
      <c r="AH920" s="126">
        <f>AF920/VLOOKUP($S920,'CP$'!$B$5:$D$74,2,FALSE)</f>
        <v/>
      </c>
      <c r="AI920" s="126">
        <f>AG920/VLOOKUP($S920,'CP$'!$B$5:$D$74,2,FALSE)</f>
        <v/>
      </c>
      <c r="AJ920" s="52" t="n"/>
      <c r="AK920" s="127" t="inlineStr">
        <is>
          <t>Sales Variable</t>
        </is>
      </c>
      <c r="AL920" s="218" t="n"/>
      <c r="AM920" s="129" t="n"/>
      <c r="AN920" s="121" t="n"/>
      <c r="AO920" s="130" t="n"/>
      <c r="AP920" s="131">
        <f>IFERROR(AO920/AM920,"")</f>
        <v/>
      </c>
      <c r="AQ920" s="219">
        <f>AO920*CC920</f>
        <v/>
      </c>
      <c r="AR920" s="219" t="n"/>
      <c r="AS920" s="220">
        <f>AQ920-AR920</f>
        <v/>
      </c>
      <c r="AT920" s="217">
        <f>AS920/VLOOKUP($T920,'USD Converstion'!$C$7:$D$174,2,FALSE)</f>
        <v/>
      </c>
      <c r="AU920" s="52" t="n"/>
      <c r="AV920" s="221" t="n">
        <v>43664</v>
      </c>
      <c r="AW920" s="222" t="n">
        <v>39011.69902912621</v>
      </c>
      <c r="AX920" s="222" t="n"/>
      <c r="AY920" s="223" t="n"/>
      <c r="AZ920" s="52" t="n"/>
      <c r="BA920" s="137" t="n"/>
      <c r="BB920" s="138" t="inlineStr">
        <is>
          <t xml:space="preserve"> </t>
        </is>
      </c>
      <c r="BC920" s="52" t="n"/>
      <c r="BD920" s="219" t="n">
        <v>11400000</v>
      </c>
      <c r="BE920" s="219" t="n">
        <v>7600000</v>
      </c>
      <c r="BF920" s="219" t="n"/>
      <c r="BG920" s="120">
        <f>BF920+BE920+BD920</f>
        <v/>
      </c>
      <c r="BH920" s="217">
        <f>IF(LOWER(T920)="ILS",12,1)*BG920/VLOOKUP($T920,CPC_USDConversion_xlTbl[[Currency2]:[Units/1 USD]],2,FALSE)</f>
        <v/>
      </c>
      <c r="BI920" s="224">
        <f>BH920/VLOOKUP($S920,'CP$'!$B$5:$D$74,2,FALSE)</f>
        <v/>
      </c>
      <c r="BJ920" s="140" t="n">
        <v>12000000</v>
      </c>
      <c r="BK920" s="140" t="n">
        <v>19000000</v>
      </c>
      <c r="BL920" s="141">
        <f>IFERROR(U920/X920,"")</f>
        <v/>
      </c>
      <c r="BM920" s="141">
        <f>IFERROR(V920/X920,"")</f>
        <v/>
      </c>
      <c r="BN920" s="141">
        <f>IFERROR(W920/X920,"")</f>
        <v/>
      </c>
      <c r="BO920" s="141">
        <f>IFERROR(AA920/AD920,"")</f>
        <v/>
      </c>
      <c r="BP920" s="141">
        <f>IFERROR(AB920/AD920,"")</f>
        <v/>
      </c>
      <c r="BQ920" s="141">
        <f>IFERROR(AC920/AD920,"")</f>
        <v/>
      </c>
      <c r="BR920" s="119" t="n"/>
      <c r="BS920" s="119" t="n">
        <v>2</v>
      </c>
      <c r="BT920" s="119" t="n">
        <v>3</v>
      </c>
      <c r="BU920" s="119" t="n"/>
      <c r="BV920" s="119" t="n"/>
      <c r="BW920" s="119" t="n"/>
      <c r="BX920" s="119" t="n"/>
      <c r="BY920" s="119" t="n"/>
      <c r="BZ920" s="119" t="inlineStr">
        <is>
          <t>Employee</t>
        </is>
      </c>
      <c r="CA920" s="142" t="inlineStr">
        <is>
          <t>S43P</t>
        </is>
      </c>
      <c r="CB920" s="131" t="n">
        <v>1</v>
      </c>
      <c r="CC920" s="143">
        <f>IF(P920&gt;1,1,P920)*CB920</f>
        <v/>
      </c>
      <c r="CD920" s="143" t="n"/>
      <c r="CE920" s="222" t="n">
        <v>30648.32</v>
      </c>
      <c r="CF920" s="86" t="n"/>
      <c r="CG920" s="219" t="n">
        <v>18536785.36585366</v>
      </c>
      <c r="CH920" s="217">
        <f>IF(LOWER(T920)="ILS",12,1)*CG920/VLOOKUP($T920,CPC_USDConversion_xlTbl[[Currency2]:[Units/1 USD]],2,FALSE)</f>
        <v/>
      </c>
      <c r="CI920" s="225">
        <f>AF920</f>
        <v/>
      </c>
      <c r="CJ920" s="225">
        <f>IFERROR(CI920-CH920,"")</f>
        <v/>
      </c>
      <c r="CK920" s="140">
        <f>ROUND(AN920*CC920,-2)</f>
        <v/>
      </c>
      <c r="CL920" s="217">
        <f>CK920/VLOOKUP($T920,'USD Converstion'!$C$7:$D$174,2,FALSE)</f>
        <v/>
      </c>
      <c r="CM920" s="145">
        <f>IF(AD920&gt;X920,1,0)</f>
        <v/>
      </c>
      <c r="CN920" s="225">
        <f>IF(CM920&gt;0,AG920,0)</f>
        <v/>
      </c>
      <c r="CO920" s="225">
        <f>IF(CM920=0,0,AF920)</f>
        <v/>
      </c>
      <c r="CP920" s="146" t="n">
        <v>0</v>
      </c>
      <c r="CQ920" s="147" t="inlineStr">
        <is>
          <t>Regular</t>
        </is>
      </c>
      <c r="CR920" s="225">
        <f>AM920/VLOOKUP(T920,'USD Converstion'!$C$7:$D$174,2,FALSE)</f>
        <v/>
      </c>
      <c r="CS920" s="226">
        <f>AT920</f>
        <v/>
      </c>
      <c r="CT920" s="222" t="n">
        <v>0</v>
      </c>
      <c r="CU920" s="227" t="n"/>
      <c r="CV920" s="145">
        <f>IF(AX920&gt;0,1,0)</f>
        <v/>
      </c>
      <c r="CW920" s="145">
        <f>IF(AY920&gt;0,1,0)</f>
        <v/>
      </c>
      <c r="CX920" s="52" t="n">
        <v>0</v>
      </c>
      <c r="DM920">
        <f>IF(LOWER(T920)="ILS",12,1)*Y920/VLOOKUP($T920,CPC_USDConversion_xlTbl[[Currency2]:[Units/1 USD]],2,FALSE)</f>
        <v/>
      </c>
    </row>
    <row r="921">
      <c r="B921" s="113" t="n">
        <v>137072</v>
      </c>
      <c r="C921" s="113" t="n">
        <v>29783</v>
      </c>
      <c r="D921" s="113" t="n">
        <v>65795</v>
      </c>
      <c r="E921" s="114" t="inlineStr">
        <is>
          <t>Kenji Nakamura</t>
        </is>
      </c>
      <c r="F921" s="152" t="inlineStr">
        <is>
          <t>Territory Manager</t>
        </is>
      </c>
      <c r="G921" s="113" t="inlineStr">
        <is>
          <t>Japan Sales</t>
        </is>
      </c>
      <c r="H921" s="113" t="inlineStr">
        <is>
          <t>Masahiro Nishimura</t>
        </is>
      </c>
      <c r="I921" s="113" t="inlineStr">
        <is>
          <t>Masahiro Nishimura</t>
        </is>
      </c>
      <c r="J921" s="114" t="inlineStr">
        <is>
          <t>Sharat Sinha</t>
        </is>
      </c>
      <c r="K921" s="114" t="inlineStr">
        <is>
          <t>Sharat Sinha</t>
        </is>
      </c>
      <c r="L921" s="113" t="inlineStr">
        <is>
          <t>APAC Sales</t>
        </is>
      </c>
      <c r="M921" s="115" t="n">
        <v>1</v>
      </c>
      <c r="N921" s="151">
        <f>LEFT(CA921,3)</f>
        <v/>
      </c>
      <c r="O921" s="216" t="n">
        <v>44013</v>
      </c>
      <c r="P921" s="118">
        <f>($D$5-O921)/365</f>
        <v/>
      </c>
      <c r="Q921" s="119">
        <f>Q921</f>
        <v/>
      </c>
      <c r="R921" s="52" t="n"/>
      <c r="S921" s="120" t="inlineStr">
        <is>
          <t>Japan</t>
        </is>
      </c>
      <c r="T921" s="120" t="inlineStr">
        <is>
          <t>JPY</t>
        </is>
      </c>
      <c r="U921" s="120" t="n">
        <v>11259500</v>
      </c>
      <c r="V921" s="120" t="n">
        <v>5454845.454545454</v>
      </c>
      <c r="W921" s="120" t="n"/>
      <c r="X921" s="120">
        <f>W921+V921+U921</f>
        <v/>
      </c>
      <c r="Y921" s="121" t="n"/>
      <c r="Z921" s="121" t="n"/>
      <c r="AA921" s="122" t="n"/>
      <c r="AB921" s="122" t="n"/>
      <c r="AC921" s="122" t="n"/>
      <c r="AD921" s="123">
        <f>AC921+AB921+AA921</f>
        <v/>
      </c>
      <c r="AE921" s="124">
        <f>IFERROR(AD921/X921-1,"")</f>
        <v/>
      </c>
      <c r="AF921" s="217">
        <f>IF(LOWER(T921)="ILS",12,1)*X921/VLOOKUP($T921,CPC_USDConversion_xlTbl[[Currency2]:[Units/1 USD]],2,FALSE)</f>
        <v/>
      </c>
      <c r="AG921" s="217">
        <f>IF(LOWER(T921)="ILS",12,1)*AD921/VLOOKUP($T921,CPC_USDConversion_xlTbl[[Currency2]:[Units/1 USD]],2,FALSE)</f>
        <v/>
      </c>
      <c r="AH921" s="126">
        <f>AF921/VLOOKUP($S921,'CP$'!$B$5:$D$74,2,FALSE)</f>
        <v/>
      </c>
      <c r="AI921" s="126">
        <f>AG921/VLOOKUP($S921,'CP$'!$B$5:$D$74,2,FALSE)</f>
        <v/>
      </c>
      <c r="AJ921" s="52" t="n"/>
      <c r="AK921" s="127" t="inlineStr">
        <is>
          <t>Sales Variable</t>
        </is>
      </c>
      <c r="AL921" s="218" t="n"/>
      <c r="AM921" s="129" t="n"/>
      <c r="AN921" s="121" t="n"/>
      <c r="AO921" s="130" t="n"/>
      <c r="AP921" s="131">
        <f>IFERROR(AO921/AM921,"")</f>
        <v/>
      </c>
      <c r="AQ921" s="219">
        <f>AO921*CC921</f>
        <v/>
      </c>
      <c r="AR921" s="219" t="n"/>
      <c r="AS921" s="220">
        <f>AQ921-AR921</f>
        <v/>
      </c>
      <c r="AT921" s="217">
        <f>AS921/VLOOKUP($T921,'USD Converstion'!$C$7:$D$174,2,FALSE)</f>
        <v/>
      </c>
      <c r="AU921" s="52" t="n"/>
      <c r="AV921" s="221" t="n">
        <v>44019</v>
      </c>
      <c r="AW921" s="222" t="n">
        <v>19553.83495145631</v>
      </c>
      <c r="AX921" s="222" t="n"/>
      <c r="AY921" s="223" t="n"/>
      <c r="AZ921" s="52" t="n"/>
      <c r="BA921" s="137" t="n"/>
      <c r="BB921" s="138" t="inlineStr">
        <is>
          <t xml:space="preserve"> </t>
        </is>
      </c>
      <c r="BC921" s="52" t="n"/>
      <c r="BD921" s="219" t="n"/>
      <c r="BE921" s="219" t="n"/>
      <c r="BF921" s="219" t="n"/>
      <c r="BG921" s="120">
        <f>BF921+BE921+BD921</f>
        <v/>
      </c>
      <c r="BH921" s="217">
        <f>IF(LOWER(T921)="ILS",12,1)*BG921/VLOOKUP($T921,CPC_USDConversion_xlTbl[[Currency2]:[Units/1 USD]],2,FALSE)</f>
        <v/>
      </c>
      <c r="BI921" s="224">
        <f>BH921/VLOOKUP($S921,'CP$'!$B$5:$D$74,2,FALSE)</f>
        <v/>
      </c>
      <c r="BJ921" s="140" t="n">
        <v>9000000</v>
      </c>
      <c r="BK921" s="140" t="n">
        <v>15500000</v>
      </c>
      <c r="BL921" s="141">
        <f>IFERROR(U921/X921,"")</f>
        <v/>
      </c>
      <c r="BM921" s="141">
        <f>IFERROR(V921/X921,"")</f>
        <v/>
      </c>
      <c r="BN921" s="141">
        <f>IFERROR(W921/X921,"")</f>
        <v/>
      </c>
      <c r="BO921" s="141">
        <f>IFERROR(AA921/AD921,"")</f>
        <v/>
      </c>
      <c r="BP921" s="141">
        <f>IFERROR(AB921/AD921,"")</f>
        <v/>
      </c>
      <c r="BQ921" s="141">
        <f>IFERROR(AC921/AD921,"")</f>
        <v/>
      </c>
      <c r="BR921" s="119" t="n"/>
      <c r="BS921" s="119" t="n"/>
      <c r="BT921" s="119" t="n"/>
      <c r="BU921" s="119" t="n"/>
      <c r="BV921" s="119" t="n"/>
      <c r="BW921" s="119" t="n"/>
      <c r="BX921" s="119" t="n"/>
      <c r="BY921" s="119" t="n"/>
      <c r="BZ921" s="119" t="inlineStr">
        <is>
          <t>Employee</t>
        </is>
      </c>
      <c r="CA921" s="142" t="inlineStr">
        <is>
          <t>S53P</t>
        </is>
      </c>
      <c r="CB921" s="131" t="n">
        <v>1</v>
      </c>
      <c r="CC921" s="143">
        <f>IF(P921&gt;1,1,P921)*CB921</f>
        <v/>
      </c>
      <c r="CD921" s="143" t="n"/>
      <c r="CE921" s="222" t="n">
        <v>20591.84</v>
      </c>
      <c r="CF921" s="86" t="n"/>
      <c r="CG921" s="219" t="n">
        <v>14634346.34146342</v>
      </c>
      <c r="CH921" s="217">
        <f>IF(LOWER(T921)="ILS",12,1)*CG921/VLOOKUP($T921,CPC_USDConversion_xlTbl[[Currency2]:[Units/1 USD]],2,FALSE)</f>
        <v/>
      </c>
      <c r="CI921" s="225">
        <f>AF921</f>
        <v/>
      </c>
      <c r="CJ921" s="225">
        <f>IFERROR(CI921-CH921,"")</f>
        <v/>
      </c>
      <c r="CK921" s="140">
        <f>ROUND(AN921*CC921,-2)</f>
        <v/>
      </c>
      <c r="CL921" s="217">
        <f>CK921/VLOOKUP($T921,'USD Converstion'!$C$7:$D$174,2,FALSE)</f>
        <v/>
      </c>
      <c r="CM921" s="145">
        <f>IF(AD921&gt;X921,1,0)</f>
        <v/>
      </c>
      <c r="CN921" s="225">
        <f>IF(CM921&gt;0,AG921,0)</f>
        <v/>
      </c>
      <c r="CO921" s="225">
        <f>IF(CM921=0,0,AF921)</f>
        <v/>
      </c>
      <c r="CP921" s="146" t="n">
        <v>0</v>
      </c>
      <c r="CQ921" s="147" t="inlineStr">
        <is>
          <t>Regular</t>
        </is>
      </c>
      <c r="CR921" s="225">
        <f>AM921/VLOOKUP(T921,'USD Converstion'!$C$7:$D$174,2,FALSE)</f>
        <v/>
      </c>
      <c r="CS921" s="226">
        <f>AT921</f>
        <v/>
      </c>
      <c r="CT921" s="222" t="n">
        <v>0</v>
      </c>
      <c r="CU921" s="227" t="n"/>
      <c r="CV921" s="145">
        <f>IF(AX921&gt;0,1,0)</f>
        <v/>
      </c>
      <c r="CW921" s="145">
        <f>IF(AY921&gt;0,1,0)</f>
        <v/>
      </c>
      <c r="CX921" s="52" t="n">
        <v>0</v>
      </c>
      <c r="DM921">
        <f>IF(LOWER(T921)="ILS",12,1)*Y921/VLOOKUP($T921,CPC_USDConversion_xlTbl[[Currency2]:[Units/1 USD]],2,FALSE)</f>
        <v/>
      </c>
    </row>
    <row r="922">
      <c r="B922" s="113" t="n">
        <v>123747</v>
      </c>
      <c r="C922" s="113" t="n">
        <v>90459</v>
      </c>
      <c r="D922" s="113" t="n">
        <v>35174</v>
      </c>
      <c r="E922" s="114" t="inlineStr">
        <is>
          <t>Makiko Azuma</t>
        </is>
      </c>
      <c r="F922" s="152" t="inlineStr">
        <is>
          <t>Security Engineer</t>
        </is>
      </c>
      <c r="G922" s="113" t="inlineStr">
        <is>
          <t>Japan Sales</t>
        </is>
      </c>
      <c r="H922" s="113" t="inlineStr">
        <is>
          <t>Masahiro Nishimura</t>
        </is>
      </c>
      <c r="I922" s="113" t="inlineStr">
        <is>
          <t>Masahiro Nishimura</t>
        </is>
      </c>
      <c r="J922" s="114" t="inlineStr">
        <is>
          <t>Sharat Sinha</t>
        </is>
      </c>
      <c r="K922" s="114" t="inlineStr">
        <is>
          <t>Sharat Sinha</t>
        </is>
      </c>
      <c r="L922" s="113" t="inlineStr">
        <is>
          <t>APAC Sales</t>
        </is>
      </c>
      <c r="M922" s="115" t="n">
        <v>1</v>
      </c>
      <c r="N922" s="151">
        <f>LEFT(CA922,3)</f>
        <v/>
      </c>
      <c r="O922" s="216" t="n">
        <v>42373</v>
      </c>
      <c r="P922" s="118">
        <f>($D$5-O922)/365</f>
        <v/>
      </c>
      <c r="Q922" s="119">
        <f>Q922</f>
        <v/>
      </c>
      <c r="R922" s="52" t="n"/>
      <c r="S922" s="120" t="inlineStr">
        <is>
          <t>Japan</t>
        </is>
      </c>
      <c r="T922" s="120" t="inlineStr">
        <is>
          <t>JPY</t>
        </is>
      </c>
      <c r="U922" s="120" t="n">
        <v>11573250</v>
      </c>
      <c r="V922" s="120" t="n">
        <v>2045754.545454545</v>
      </c>
      <c r="W922" s="120" t="n"/>
      <c r="X922" s="120">
        <f>W922+V922+U922</f>
        <v/>
      </c>
      <c r="Y922" s="121" t="n"/>
      <c r="Z922" s="121" t="n"/>
      <c r="AA922" s="122" t="n"/>
      <c r="AB922" s="122" t="n"/>
      <c r="AC922" s="122" t="n"/>
      <c r="AD922" s="123">
        <f>AC922+AB922+AA922</f>
        <v/>
      </c>
      <c r="AE922" s="124">
        <f>IFERROR(AD922/X922-1,"")</f>
        <v/>
      </c>
      <c r="AF922" s="217">
        <f>IF(LOWER(T922)="ILS",12,1)*X922/VLOOKUP($T922,CPC_USDConversion_xlTbl[[Currency2]:[Units/1 USD]],2,FALSE)</f>
        <v/>
      </c>
      <c r="AG922" s="217">
        <f>IF(LOWER(T922)="ILS",12,1)*AD922/VLOOKUP($T922,CPC_USDConversion_xlTbl[[Currency2]:[Units/1 USD]],2,FALSE)</f>
        <v/>
      </c>
      <c r="AH922" s="126">
        <f>AF922/VLOOKUP($S922,'CP$'!$B$5:$D$74,2,FALSE)</f>
        <v/>
      </c>
      <c r="AI922" s="126">
        <f>AG922/VLOOKUP($S922,'CP$'!$B$5:$D$74,2,FALSE)</f>
        <v/>
      </c>
      <c r="AJ922" s="52" t="n"/>
      <c r="AK922" s="127" t="inlineStr">
        <is>
          <t>Sales Variable</t>
        </is>
      </c>
      <c r="AL922" s="218" t="n"/>
      <c r="AM922" s="129" t="n"/>
      <c r="AN922" s="121" t="n"/>
      <c r="AO922" s="130" t="n"/>
      <c r="AP922" s="131">
        <f>IFERROR(AO922/AM922,"")</f>
        <v/>
      </c>
      <c r="AQ922" s="219">
        <f>AO922*CC922</f>
        <v/>
      </c>
      <c r="AR922" s="219" t="n"/>
      <c r="AS922" s="220">
        <f>AQ922-AR922</f>
        <v/>
      </c>
      <c r="AT922" s="217">
        <f>AS922/VLOOKUP($T922,'USD Converstion'!$C$7:$D$174,2,FALSE)</f>
        <v/>
      </c>
      <c r="AU922" s="52" t="n"/>
      <c r="AV922" s="221" t="n">
        <v>43615</v>
      </c>
      <c r="AW922" s="222" t="n">
        <v>19547.55339805825</v>
      </c>
      <c r="AX922" s="222" t="n"/>
      <c r="AY922" s="223" t="n"/>
      <c r="AZ922" s="52" t="n"/>
      <c r="BA922" s="137" t="n"/>
      <c r="BB922" s="138" t="inlineStr">
        <is>
          <t xml:space="preserve"> </t>
        </is>
      </c>
      <c r="BC922" s="52" t="n"/>
      <c r="BD922" s="219" t="n">
        <v>9251000</v>
      </c>
      <c r="BE922" s="219" t="n">
        <v>2250000</v>
      </c>
      <c r="BF922" s="219" t="n"/>
      <c r="BG922" s="120">
        <f>BF922+BE922+BD922</f>
        <v/>
      </c>
      <c r="BH922" s="217">
        <f>IF(LOWER(T922)="ILS",12,1)*BG922/VLOOKUP($T922,CPC_USDConversion_xlTbl[[Currency2]:[Units/1 USD]],2,FALSE)</f>
        <v/>
      </c>
      <c r="BI922" s="224">
        <f>BH922/VLOOKUP($S922,'CP$'!$B$5:$D$74,2,FALSE)</f>
        <v/>
      </c>
      <c r="BJ922" s="140" t="n">
        <v>11000000</v>
      </c>
      <c r="BK922" s="140" t="n">
        <v>16000000</v>
      </c>
      <c r="BL922" s="141">
        <f>IFERROR(U922/X922,"")</f>
        <v/>
      </c>
      <c r="BM922" s="141">
        <f>IFERROR(V922/X922,"")</f>
        <v/>
      </c>
      <c r="BN922" s="141">
        <f>IFERROR(W922/X922,"")</f>
        <v/>
      </c>
      <c r="BO922" s="141">
        <f>IFERROR(AA922/AD922,"")</f>
        <v/>
      </c>
      <c r="BP922" s="141">
        <f>IFERROR(AB922/AD922,"")</f>
        <v/>
      </c>
      <c r="BQ922" s="141">
        <f>IFERROR(AC922/AD922,"")</f>
        <v/>
      </c>
      <c r="BR922" s="119" t="n">
        <v>4</v>
      </c>
      <c r="BS922" s="119" t="n">
        <v>2</v>
      </c>
      <c r="BT922" s="119" t="n">
        <v>3</v>
      </c>
      <c r="BU922" s="119" t="n"/>
      <c r="BV922" s="119" t="n"/>
      <c r="BW922" s="119" t="n"/>
      <c r="BX922" s="119" t="n"/>
      <c r="BY922" s="119" t="n"/>
      <c r="BZ922" s="119" t="inlineStr">
        <is>
          <t>Employee</t>
        </is>
      </c>
      <c r="CA922" s="142" t="inlineStr">
        <is>
          <t>E41P</t>
        </is>
      </c>
      <c r="CB922" s="131" t="n">
        <v>1</v>
      </c>
      <c r="CC922" s="143">
        <f>IF(P922&gt;1,1,P922)*CB922</f>
        <v/>
      </c>
      <c r="CD922" s="143" t="n"/>
      <c r="CE922" s="222" t="n">
        <v>15803.04</v>
      </c>
      <c r="CF922" s="86" t="n"/>
      <c r="CG922" s="219" t="n">
        <v>11220687.80487805</v>
      </c>
      <c r="CH922" s="217">
        <f>IF(LOWER(T922)="ILS",12,1)*CG922/VLOOKUP($T922,CPC_USDConversion_xlTbl[[Currency2]:[Units/1 USD]],2,FALSE)</f>
        <v/>
      </c>
      <c r="CI922" s="225">
        <f>AF922</f>
        <v/>
      </c>
      <c r="CJ922" s="225">
        <f>IFERROR(CI922-CH922,"")</f>
        <v/>
      </c>
      <c r="CK922" s="140">
        <f>ROUND(AN922*CC922,-2)</f>
        <v/>
      </c>
      <c r="CL922" s="217">
        <f>CK922/VLOOKUP($T922,'USD Converstion'!$C$7:$D$174,2,FALSE)</f>
        <v/>
      </c>
      <c r="CM922" s="145">
        <f>IF(AD922&gt;X922,1,0)</f>
        <v/>
      </c>
      <c r="CN922" s="225">
        <f>IF(CM922&gt;0,AG922,0)</f>
        <v/>
      </c>
      <c r="CO922" s="225">
        <f>IF(CM922=0,0,AF922)</f>
        <v/>
      </c>
      <c r="CP922" s="146" t="n">
        <v>0</v>
      </c>
      <c r="CQ922" s="147" t="inlineStr">
        <is>
          <t>Regular</t>
        </is>
      </c>
      <c r="CR922" s="225">
        <f>AM922/VLOOKUP(T922,'USD Converstion'!$C$7:$D$174,2,FALSE)</f>
        <v/>
      </c>
      <c r="CS922" s="226">
        <f>AT922</f>
        <v/>
      </c>
      <c r="CT922" s="222" t="n">
        <v>0</v>
      </c>
      <c r="CU922" s="227" t="n"/>
      <c r="CV922" s="145">
        <f>IF(AX922&gt;0,1,0)</f>
        <v/>
      </c>
      <c r="CW922" s="145">
        <f>IF(AY922&gt;0,1,0)</f>
        <v/>
      </c>
      <c r="CX922" s="52" t="n">
        <v>0</v>
      </c>
      <c r="DM922">
        <f>IF(LOWER(T922)="ILS",12,1)*Y922/VLOOKUP($T922,CPC_USDConversion_xlTbl[[Currency2]:[Units/1 USD]],2,FALSE)</f>
        <v/>
      </c>
    </row>
    <row r="923">
      <c r="B923" s="113" t="n">
        <v>104633</v>
      </c>
      <c r="C923" s="113" t="n">
        <v>114358</v>
      </c>
      <c r="D923" s="113" t="n">
        <v>93505</v>
      </c>
      <c r="E923" s="114" t="inlineStr">
        <is>
          <t>Manabu Fujiwara</t>
        </is>
      </c>
      <c r="F923" s="152" t="inlineStr">
        <is>
          <t>Security Engineer</t>
        </is>
      </c>
      <c r="G923" s="113" t="inlineStr">
        <is>
          <t>Japan Sales</t>
        </is>
      </c>
      <c r="H923" s="113" t="inlineStr">
        <is>
          <t>Masahiro Nishimura</t>
        </is>
      </c>
      <c r="I923" s="113" t="inlineStr">
        <is>
          <t>Masahiro Nishimura</t>
        </is>
      </c>
      <c r="J923" s="114" t="inlineStr">
        <is>
          <t>Sharat Sinha</t>
        </is>
      </c>
      <c r="K923" s="114" t="inlineStr">
        <is>
          <t>Sharat Sinha</t>
        </is>
      </c>
      <c r="L923" s="113" t="inlineStr">
        <is>
          <t>APAC Sales</t>
        </is>
      </c>
      <c r="M923" s="115" t="n">
        <v>1</v>
      </c>
      <c r="N923" s="151">
        <f>LEFT(CA923,3)</f>
        <v/>
      </c>
      <c r="O923" s="216" t="n">
        <v>43420</v>
      </c>
      <c r="P923" s="118">
        <f>($D$5-O923)/365</f>
        <v/>
      </c>
      <c r="Q923" s="119">
        <f>Q923</f>
        <v/>
      </c>
      <c r="R923" s="52" t="n"/>
      <c r="S923" s="120" t="inlineStr">
        <is>
          <t>Japan</t>
        </is>
      </c>
      <c r="T923" s="120" t="inlineStr">
        <is>
          <t>JPY</t>
        </is>
      </c>
      <c r="U923" s="120" t="n">
        <v>14240750</v>
      </c>
      <c r="V923" s="120" t="n">
        <v>2823027.272727272</v>
      </c>
      <c r="W923" s="120" t="n"/>
      <c r="X923" s="120">
        <f>W923+V923+U923</f>
        <v/>
      </c>
      <c r="Y923" s="121" t="n"/>
      <c r="Z923" s="121" t="n"/>
      <c r="AA923" s="122" t="n"/>
      <c r="AB923" s="122" t="n"/>
      <c r="AC923" s="122" t="n"/>
      <c r="AD923" s="123">
        <f>AC923+AB923+AA923</f>
        <v/>
      </c>
      <c r="AE923" s="124">
        <f>IFERROR(AD923/X923-1,"")</f>
        <v/>
      </c>
      <c r="AF923" s="217">
        <f>IF(LOWER(T923)="ILS",12,1)*X923/VLOOKUP($T923,CPC_USDConversion_xlTbl[[Currency2]:[Units/1 USD]],2,FALSE)</f>
        <v/>
      </c>
      <c r="AG923" s="217">
        <f>IF(LOWER(T923)="ILS",12,1)*AD923/VLOOKUP($T923,CPC_USDConversion_xlTbl[[Currency2]:[Units/1 USD]],2,FALSE)</f>
        <v/>
      </c>
      <c r="AH923" s="126">
        <f>AF923/VLOOKUP($S923,'CP$'!$B$5:$D$74,2,FALSE)</f>
        <v/>
      </c>
      <c r="AI923" s="126">
        <f>AG923/VLOOKUP($S923,'CP$'!$B$5:$D$74,2,FALSE)</f>
        <v/>
      </c>
      <c r="AJ923" s="52" t="n"/>
      <c r="AK923" s="127" t="inlineStr">
        <is>
          <t>Sales Variable</t>
        </is>
      </c>
      <c r="AL923" s="218" t="n"/>
      <c r="AM923" s="129" t="n"/>
      <c r="AN923" s="121" t="n"/>
      <c r="AO923" s="130" t="n"/>
      <c r="AP923" s="131">
        <f>IFERROR(AO923/AM923,"")</f>
        <v/>
      </c>
      <c r="AQ923" s="219">
        <f>AO923*CC923</f>
        <v/>
      </c>
      <c r="AR923" s="219" t="n"/>
      <c r="AS923" s="220">
        <f>AQ923-AR923</f>
        <v/>
      </c>
      <c r="AT923" s="217">
        <f>AS923/VLOOKUP($T923,'USD Converstion'!$C$7:$D$174,2,FALSE)</f>
        <v/>
      </c>
      <c r="AU923" s="52" t="n"/>
      <c r="AV923" s="221" t="n"/>
      <c r="AW923" s="222" t="n"/>
      <c r="AX923" s="222" t="n"/>
      <c r="AY923" s="223" t="n"/>
      <c r="AZ923" s="52" t="n"/>
      <c r="BA923" s="137" t="n"/>
      <c r="BB923" s="138" t="inlineStr">
        <is>
          <t xml:space="preserve"> </t>
        </is>
      </c>
      <c r="BC923" s="52" t="n"/>
      <c r="BD923" s="219" t="n">
        <v>11000000</v>
      </c>
      <c r="BE923" s="219" t="n">
        <v>3000000</v>
      </c>
      <c r="BF923" s="219" t="n"/>
      <c r="BG923" s="120">
        <f>BF923+BE923+BD923</f>
        <v/>
      </c>
      <c r="BH923" s="217">
        <f>IF(LOWER(T923)="ILS",12,1)*BG923/VLOOKUP($T923,CPC_USDConversion_xlTbl[[Currency2]:[Units/1 USD]],2,FALSE)</f>
        <v/>
      </c>
      <c r="BI923" s="224">
        <f>BH923/VLOOKUP($S923,'CP$'!$B$5:$D$74,2,FALSE)</f>
        <v/>
      </c>
      <c r="BJ923" s="140" t="n">
        <v>11000000</v>
      </c>
      <c r="BK923" s="140" t="n">
        <v>16000000</v>
      </c>
      <c r="BL923" s="141">
        <f>IFERROR(U923/X923,"")</f>
        <v/>
      </c>
      <c r="BM923" s="141">
        <f>IFERROR(V923/X923,"")</f>
        <v/>
      </c>
      <c r="BN923" s="141">
        <f>IFERROR(W923/X923,"")</f>
        <v/>
      </c>
      <c r="BO923" s="141">
        <f>IFERROR(AA923/AD923,"")</f>
        <v/>
      </c>
      <c r="BP923" s="141">
        <f>IFERROR(AB923/AD923,"")</f>
        <v/>
      </c>
      <c r="BQ923" s="141">
        <f>IFERROR(AC923/AD923,"")</f>
        <v/>
      </c>
      <c r="BR923" s="119" t="n">
        <v>3</v>
      </c>
      <c r="BS923" s="119" t="n">
        <v>3</v>
      </c>
      <c r="BT923" s="119" t="n">
        <v>3</v>
      </c>
      <c r="BU923" s="119" t="n"/>
      <c r="BV923" s="119" t="n"/>
      <c r="BW923" s="119" t="n"/>
      <c r="BX923" s="119" t="n"/>
      <c r="BY923" s="119" t="n"/>
      <c r="BZ923" s="119" t="inlineStr">
        <is>
          <t>Employee</t>
        </is>
      </c>
      <c r="CA923" s="142" t="inlineStr">
        <is>
          <t>E41P</t>
        </is>
      </c>
      <c r="CB923" s="131" t="n">
        <v>1</v>
      </c>
      <c r="CC923" s="143">
        <f>IF(P923&gt;1,1,P923)*CB923</f>
        <v/>
      </c>
      <c r="CD923" s="143" t="n"/>
      <c r="CE923" s="222" t="n"/>
      <c r="CF923" s="86" t="n"/>
      <c r="CG923" s="219" t="n">
        <v>14136785.36585366</v>
      </c>
      <c r="CH923" s="217">
        <f>IF(LOWER(T923)="ILS",12,1)*CG923/VLOOKUP($T923,CPC_USDConversion_xlTbl[[Currency2]:[Units/1 USD]],2,FALSE)</f>
        <v/>
      </c>
      <c r="CI923" s="225">
        <f>AF923</f>
        <v/>
      </c>
      <c r="CJ923" s="225">
        <f>IFERROR(CI923-CH923,"")</f>
        <v/>
      </c>
      <c r="CK923" s="140">
        <f>ROUND(AN923*CC923,-2)</f>
        <v/>
      </c>
      <c r="CL923" s="217">
        <f>CK923/VLOOKUP($T923,'USD Converstion'!$C$7:$D$174,2,FALSE)</f>
        <v/>
      </c>
      <c r="CM923" s="145">
        <f>IF(AD923&gt;X923,1,0)</f>
        <v/>
      </c>
      <c r="CN923" s="225">
        <f>IF(CM923&gt;0,AG923,0)</f>
        <v/>
      </c>
      <c r="CO923" s="225">
        <f>IF(CM923=0,0,AF923)</f>
        <v/>
      </c>
      <c r="CP923" s="146" t="n">
        <v>0</v>
      </c>
      <c r="CQ923" s="147" t="inlineStr">
        <is>
          <t>Regular</t>
        </is>
      </c>
      <c r="CR923" s="225">
        <f>AM923/VLOOKUP(T923,'USD Converstion'!$C$7:$D$174,2,FALSE)</f>
        <v/>
      </c>
      <c r="CS923" s="226">
        <f>AT923</f>
        <v/>
      </c>
      <c r="CT923" s="222" t="n">
        <v>0</v>
      </c>
      <c r="CU923" s="227" t="n"/>
      <c r="CV923" s="145">
        <f>IF(AX923&gt;0,1,0)</f>
        <v/>
      </c>
      <c r="CW923" s="145">
        <f>IF(AY923&gt;0,1,0)</f>
        <v/>
      </c>
      <c r="CX923" s="52" t="n">
        <v>0</v>
      </c>
      <c r="DM923">
        <f>IF(LOWER(T923)="ILS",12,1)*Y923/VLOOKUP($T923,CPC_USDConversion_xlTbl[[Currency2]:[Units/1 USD]],2,FALSE)</f>
        <v/>
      </c>
    </row>
    <row r="924">
      <c r="B924" s="113" t="n">
        <v>118596</v>
      </c>
      <c r="C924" s="113" t="n">
        <v>109163</v>
      </c>
      <c r="D924" s="113" t="n"/>
      <c r="E924" s="114" t="inlineStr">
        <is>
          <t>Mie Yudasaka</t>
        </is>
      </c>
      <c r="F924" s="152" t="inlineStr">
        <is>
          <t>Localization specialist, Japan</t>
        </is>
      </c>
      <c r="G924" s="113" t="inlineStr">
        <is>
          <t>Japan Sales</t>
        </is>
      </c>
      <c r="H924" s="113" t="inlineStr">
        <is>
          <t>Masahiro Nishimura</t>
        </is>
      </c>
      <c r="I924" s="113" t="inlineStr">
        <is>
          <t>Masahiro Nishimura</t>
        </is>
      </c>
      <c r="J924" s="114" t="inlineStr">
        <is>
          <t>Sharat Sinha</t>
        </is>
      </c>
      <c r="K924" s="114" t="inlineStr">
        <is>
          <t>Sharat Sinha</t>
        </is>
      </c>
      <c r="L924" s="113" t="inlineStr">
        <is>
          <t>APAC Sales</t>
        </is>
      </c>
      <c r="M924" s="115" t="n">
        <v>1</v>
      </c>
      <c r="N924" s="151">
        <f>LEFT(CA924,3)</f>
        <v/>
      </c>
      <c r="O924" s="216" t="n">
        <v>39391</v>
      </c>
      <c r="P924" s="118">
        <f>($D$5-O924)/365</f>
        <v/>
      </c>
      <c r="Q924" s="119">
        <f>Q924</f>
        <v/>
      </c>
      <c r="R924" s="52" t="n"/>
      <c r="S924" s="120" t="inlineStr">
        <is>
          <t>Japan</t>
        </is>
      </c>
      <c r="T924" s="120" t="inlineStr">
        <is>
          <t>JPY</t>
        </is>
      </c>
      <c r="U924" s="120" t="n">
        <v>9927980</v>
      </c>
      <c r="V924" s="120" t="n"/>
      <c r="W924" s="120" t="n">
        <v>1334077.142857143</v>
      </c>
      <c r="X924" s="120">
        <f>W924+V924+U924</f>
        <v/>
      </c>
      <c r="Y924" s="121" t="n"/>
      <c r="Z924" s="121" t="n"/>
      <c r="AA924" s="122" t="n"/>
      <c r="AB924" s="122" t="n"/>
      <c r="AC924" s="122" t="n"/>
      <c r="AD924" s="123">
        <f>AC924+AB924+AA924</f>
        <v/>
      </c>
      <c r="AE924" s="124">
        <f>IFERROR(AD924/X924-1,"")</f>
        <v/>
      </c>
      <c r="AF924" s="217">
        <f>IF(LOWER(T924)="ILS",12,1)*X924/VLOOKUP($T924,CPC_USDConversion_xlTbl[[Currency2]:[Units/1 USD]],2,FALSE)</f>
        <v/>
      </c>
      <c r="AG924" s="217">
        <f>IF(LOWER(T924)="ILS",12,1)*AD924/VLOOKUP($T924,CPC_USDConversion_xlTbl[[Currency2]:[Units/1 USD]],2,FALSE)</f>
        <v/>
      </c>
      <c r="AH924" s="126">
        <f>AF924/VLOOKUP($S924,'CP$'!$B$5:$D$74,2,FALSE)</f>
        <v/>
      </c>
      <c r="AI924" s="126">
        <f>AG924/VLOOKUP($S924,'CP$'!$B$5:$D$74,2,FALSE)</f>
        <v/>
      </c>
      <c r="AJ924" s="52" t="n"/>
      <c r="AK924" s="127" t="inlineStr">
        <is>
          <t>Target Bonus</t>
        </is>
      </c>
      <c r="AL924" s="218" t="n">
        <v>1400000</v>
      </c>
      <c r="AM924" s="129" t="n">
        <v>1400256</v>
      </c>
      <c r="AN924" s="121" t="n"/>
      <c r="AO924" s="130" t="n"/>
      <c r="AP924" s="131">
        <f>IFERROR(AO924/AM924,"")</f>
        <v/>
      </c>
      <c r="AQ924" s="219">
        <f>AO924*CC924</f>
        <v/>
      </c>
      <c r="AR924" s="219" t="n"/>
      <c r="AS924" s="220">
        <f>AQ924-AR924</f>
        <v/>
      </c>
      <c r="AT924" s="217">
        <f>AS924/VLOOKUP($T924,'USD Converstion'!$C$7:$D$174,2,FALSE)</f>
        <v/>
      </c>
      <c r="AU924" s="52" t="n"/>
      <c r="AV924" s="221" t="n">
        <v>43615</v>
      </c>
      <c r="AW924" s="222" t="n">
        <v>14738.73786407767</v>
      </c>
      <c r="AX924" s="222" t="n"/>
      <c r="AY924" s="223" t="n"/>
      <c r="AZ924" s="52" t="n"/>
      <c r="BA924" s="137" t="n"/>
      <c r="BB924" s="138" t="inlineStr">
        <is>
          <t xml:space="preserve"> </t>
        </is>
      </c>
      <c r="BC924" s="52" t="n"/>
      <c r="BD924" s="219" t="n">
        <v>7752000</v>
      </c>
      <c r="BE924" s="219" t="n"/>
      <c r="BF924" s="219" t="n">
        <v>1400000</v>
      </c>
      <c r="BG924" s="120">
        <f>BF924+BE924+BD924</f>
        <v/>
      </c>
      <c r="BH924" s="217">
        <f>IF(LOWER(T924)="ILS",12,1)*BG924/VLOOKUP($T924,CPC_USDConversion_xlTbl[[Currency2]:[Units/1 USD]],2,FALSE)</f>
        <v/>
      </c>
      <c r="BI924" s="224">
        <f>BH924/VLOOKUP($S924,'CP$'!$B$5:$D$74,2,FALSE)</f>
        <v/>
      </c>
      <c r="BJ924" s="140" t="n">
        <v>8000000</v>
      </c>
      <c r="BK924" s="140" t="n">
        <v>10000000</v>
      </c>
      <c r="BL924" s="141">
        <f>IFERROR(U924/X924,"")</f>
        <v/>
      </c>
      <c r="BM924" s="141">
        <f>IFERROR(V924/X924,"")</f>
        <v/>
      </c>
      <c r="BN924" s="141">
        <f>IFERROR(W924/X924,"")</f>
        <v/>
      </c>
      <c r="BO924" s="141">
        <f>IFERROR(AA924/AD924,"")</f>
        <v/>
      </c>
      <c r="BP924" s="141">
        <f>IFERROR(AB924/AD924,"")</f>
        <v/>
      </c>
      <c r="BQ924" s="141">
        <f>IFERROR(AC924/AD924,"")</f>
        <v/>
      </c>
      <c r="BR924" s="119" t="n">
        <v>3</v>
      </c>
      <c r="BS924" s="119" t="n">
        <v>3</v>
      </c>
      <c r="BT924" s="119" t="n">
        <v>3</v>
      </c>
      <c r="BU924" s="119" t="n"/>
      <c r="BV924" s="119" t="n"/>
      <c r="BW924" s="119" t="n"/>
      <c r="BX924" s="119" t="n"/>
      <c r="BY924" s="119" t="n"/>
      <c r="BZ924" s="119" t="inlineStr">
        <is>
          <t>Employee</t>
        </is>
      </c>
      <c r="CA924" s="142" t="inlineStr">
        <is>
          <t>T55P</t>
        </is>
      </c>
      <c r="CB924" s="131" t="n">
        <v>1</v>
      </c>
      <c r="CC924" s="143">
        <f>IF(P924&gt;1,1,P924)*CB924</f>
        <v/>
      </c>
      <c r="CD924" s="143" t="n"/>
      <c r="CE924" s="222" t="n">
        <v>16042.48</v>
      </c>
      <c r="CF924" s="86" t="n"/>
      <c r="CG924" s="219" t="n">
        <v>9107556.097560976</v>
      </c>
      <c r="CH924" s="217">
        <f>IF(LOWER(T924)="ILS",12,1)*CG924/VLOOKUP($T924,CPC_USDConversion_xlTbl[[Currency2]:[Units/1 USD]],2,FALSE)</f>
        <v/>
      </c>
      <c r="CI924" s="225">
        <f>AF924</f>
        <v/>
      </c>
      <c r="CJ924" s="225">
        <f>IFERROR(CI924-CH924,"")</f>
        <v/>
      </c>
      <c r="CK924" s="140">
        <f>ROUND(AN924*CC924,-2)</f>
        <v/>
      </c>
      <c r="CL924" s="217">
        <f>CK924/VLOOKUP($T924,'USD Converstion'!$C$7:$D$174,2,FALSE)</f>
        <v/>
      </c>
      <c r="CM924" s="145">
        <f>IF(AD924&gt;X924,1,0)</f>
        <v/>
      </c>
      <c r="CN924" s="225">
        <f>IF(CM924&gt;0,AG924,0)</f>
        <v/>
      </c>
      <c r="CO924" s="225">
        <f>IF(CM924=0,0,AF924)</f>
        <v/>
      </c>
      <c r="CP924" s="146" t="n">
        <v>0</v>
      </c>
      <c r="CQ924" s="147" t="inlineStr">
        <is>
          <t>Regular</t>
        </is>
      </c>
      <c r="CR924" s="225">
        <f>AM924/VLOOKUP(T924,'USD Converstion'!$C$7:$D$174,2,FALSE)</f>
        <v/>
      </c>
      <c r="CS924" s="226">
        <f>AT924</f>
        <v/>
      </c>
      <c r="CT924" s="222" t="n">
        <v>0</v>
      </c>
      <c r="CU924" s="227" t="n"/>
      <c r="CV924" s="145">
        <f>IF(AX924&gt;0,1,0)</f>
        <v/>
      </c>
      <c r="CW924" s="145">
        <f>IF(AY924&gt;0,1,0)</f>
        <v/>
      </c>
      <c r="CX924" s="52" t="n">
        <v>0</v>
      </c>
      <c r="DM924">
        <f>IF(LOWER(T924)="ILS",12,1)*Y924/VLOOKUP($T924,CPC_USDConversion_xlTbl[[Currency2]:[Units/1 USD]],2,FALSE)</f>
        <v/>
      </c>
    </row>
    <row r="925">
      <c r="B925" s="113" t="n">
        <v>111576</v>
      </c>
      <c r="C925" s="113" t="n">
        <v>108567</v>
      </c>
      <c r="D925" s="113" t="n">
        <v>91965</v>
      </c>
      <c r="E925" s="114" t="inlineStr">
        <is>
          <t>Nami Takahashi</t>
        </is>
      </c>
      <c r="F925" s="152" t="inlineStr">
        <is>
          <t>Territory Account Manager</t>
        </is>
      </c>
      <c r="G925" s="113" t="inlineStr">
        <is>
          <t>Japan Sales</t>
        </is>
      </c>
      <c r="H925" s="113" t="inlineStr">
        <is>
          <t>Masahiro Nishimura</t>
        </is>
      </c>
      <c r="I925" s="113" t="inlineStr">
        <is>
          <t>Masahiro Nishimura</t>
        </is>
      </c>
      <c r="J925" s="114" t="inlineStr">
        <is>
          <t>Sharat Sinha</t>
        </is>
      </c>
      <c r="K925" s="114" t="inlineStr">
        <is>
          <t>Sharat Sinha</t>
        </is>
      </c>
      <c r="L925" s="113" t="inlineStr">
        <is>
          <t>APAC Sales</t>
        </is>
      </c>
      <c r="M925" s="115" t="n">
        <v>1</v>
      </c>
      <c r="N925" s="151">
        <f>LEFT(CA925,3)</f>
        <v/>
      </c>
      <c r="O925" s="216" t="n">
        <v>43983</v>
      </c>
      <c r="P925" s="118">
        <f>($D$5-O925)/365</f>
        <v/>
      </c>
      <c r="Q925" s="119">
        <f>Q925</f>
        <v/>
      </c>
      <c r="R925" s="52" t="n"/>
      <c r="S925" s="120" t="inlineStr">
        <is>
          <t>Japan</t>
        </is>
      </c>
      <c r="T925" s="120" t="inlineStr">
        <is>
          <t>JPY</t>
        </is>
      </c>
      <c r="U925" s="120" t="n">
        <v>6259500</v>
      </c>
      <c r="V925" s="120" t="n">
        <v>2000300</v>
      </c>
      <c r="W925" s="120" t="n"/>
      <c r="X925" s="120">
        <f>W925+V925+U925</f>
        <v/>
      </c>
      <c r="Y925" s="121" t="n"/>
      <c r="Z925" s="121" t="n"/>
      <c r="AA925" s="122" t="n"/>
      <c r="AB925" s="122" t="n"/>
      <c r="AC925" s="122" t="n"/>
      <c r="AD925" s="123">
        <f>AC925+AB925+AA925</f>
        <v/>
      </c>
      <c r="AE925" s="124">
        <f>IFERROR(AD925/X925-1,"")</f>
        <v/>
      </c>
      <c r="AF925" s="217">
        <f>IF(LOWER(T925)="ILS",12,1)*X925/VLOOKUP($T925,CPC_USDConversion_xlTbl[[Currency2]:[Units/1 USD]],2,FALSE)</f>
        <v/>
      </c>
      <c r="AG925" s="217">
        <f>IF(LOWER(T925)="ILS",12,1)*AD925/VLOOKUP($T925,CPC_USDConversion_xlTbl[[Currency2]:[Units/1 USD]],2,FALSE)</f>
        <v/>
      </c>
      <c r="AH925" s="126">
        <f>AF925/VLOOKUP($S925,'CP$'!$B$5:$D$74,2,FALSE)</f>
        <v/>
      </c>
      <c r="AI925" s="126">
        <f>AG925/VLOOKUP($S925,'CP$'!$B$5:$D$74,2,FALSE)</f>
        <v/>
      </c>
      <c r="AJ925" s="52" t="n"/>
      <c r="AK925" s="127" t="inlineStr">
        <is>
          <t>Target Bonus</t>
        </is>
      </c>
      <c r="AL925" s="218" t="n"/>
      <c r="AM925" s="129" t="n">
        <v>600000</v>
      </c>
      <c r="AN925" s="121" t="n"/>
      <c r="AO925" s="130" t="n"/>
      <c r="AP925" s="131">
        <f>IFERROR(AO925/AM925,"")</f>
        <v/>
      </c>
      <c r="AQ925" s="219">
        <f>AO925*CC925</f>
        <v/>
      </c>
      <c r="AR925" s="219" t="n"/>
      <c r="AS925" s="220">
        <f>AQ925-AR925</f>
        <v/>
      </c>
      <c r="AT925" s="217">
        <f>AS925/VLOOKUP($T925,'USD Converstion'!$C$7:$D$174,2,FALSE)</f>
        <v/>
      </c>
      <c r="AU925" s="52" t="n"/>
      <c r="AV925" s="221" t="n"/>
      <c r="AW925" s="222" t="n"/>
      <c r="AX925" s="222" t="n"/>
      <c r="AY925" s="223" t="n"/>
      <c r="AZ925" s="52" t="n"/>
      <c r="BA925" s="137" t="inlineStr">
        <is>
          <t>Internal Transfer Missing comment</t>
        </is>
      </c>
      <c r="BB925" s="138" t="inlineStr">
        <is>
          <t xml:space="preserve"> </t>
        </is>
      </c>
      <c r="BC925" s="52" t="n"/>
      <c r="BD925" s="219" t="n"/>
      <c r="BE925" s="219" t="n"/>
      <c r="BF925" s="219" t="n"/>
      <c r="BG925" s="120">
        <f>BF925+BE925+BD925</f>
        <v/>
      </c>
      <c r="BH925" s="217">
        <f>IF(LOWER(T925)="ILS",12,1)*BG925/VLOOKUP($T925,CPC_USDConversion_xlTbl[[Currency2]:[Units/1 USD]],2,FALSE)</f>
        <v/>
      </c>
      <c r="BI925" s="224">
        <f>BH925/VLOOKUP($S925,'CP$'!$B$5:$D$74,2,FALSE)</f>
        <v/>
      </c>
      <c r="BJ925" s="140" t="n">
        <v>7500000</v>
      </c>
      <c r="BK925" s="140" t="n">
        <v>13500000</v>
      </c>
      <c r="BL925" s="141">
        <f>IFERROR(U925/X925,"")</f>
        <v/>
      </c>
      <c r="BM925" s="141">
        <f>IFERROR(V925/X925,"")</f>
        <v/>
      </c>
      <c r="BN925" s="141">
        <f>IFERROR(W925/X925,"")</f>
        <v/>
      </c>
      <c r="BO925" s="141">
        <f>IFERROR(AA925/AD925,"")</f>
        <v/>
      </c>
      <c r="BP925" s="141">
        <f>IFERROR(AB925/AD925,"")</f>
        <v/>
      </c>
      <c r="BQ925" s="141">
        <f>IFERROR(AC925/AD925,"")</f>
        <v/>
      </c>
      <c r="BR925" s="119" t="n"/>
      <c r="BS925" s="119" t="n"/>
      <c r="BT925" s="119" t="n"/>
      <c r="BU925" s="119" t="n"/>
      <c r="BV925" s="119" t="n"/>
      <c r="BW925" s="119" t="n"/>
      <c r="BX925" s="119" t="n"/>
      <c r="BY925" s="119" t="n"/>
      <c r="BZ925" s="119" t="inlineStr">
        <is>
          <t>Employee</t>
        </is>
      </c>
      <c r="CA925" s="142" t="inlineStr">
        <is>
          <t>S51P</t>
        </is>
      </c>
      <c r="CB925" s="131" t="n">
        <v>1</v>
      </c>
      <c r="CC925" s="143">
        <f>IF(P925&gt;1,1,P925)*CB925</f>
        <v/>
      </c>
      <c r="CD925" s="143" t="n"/>
      <c r="CE925" s="222" t="n"/>
      <c r="CF925" s="86" t="n"/>
      <c r="CG925" s="219" t="n">
        <v>6439224.390243903</v>
      </c>
      <c r="CH925" s="217">
        <f>IF(LOWER(T925)="ILS",12,1)*CG925/VLOOKUP($T925,CPC_USDConversion_xlTbl[[Currency2]:[Units/1 USD]],2,FALSE)</f>
        <v/>
      </c>
      <c r="CI925" s="225">
        <f>AF925</f>
        <v/>
      </c>
      <c r="CJ925" s="225">
        <f>IFERROR(CI925-CH925,"")</f>
        <v/>
      </c>
      <c r="CK925" s="140">
        <f>ROUND(AN925*CC925,-2)</f>
        <v/>
      </c>
      <c r="CL925" s="217">
        <f>CK925/VLOOKUP($T925,'USD Converstion'!$C$7:$D$174,2,FALSE)</f>
        <v/>
      </c>
      <c r="CM925" s="145">
        <f>IF(AD925&gt;X925,1,0)</f>
        <v/>
      </c>
      <c r="CN925" s="225">
        <f>IF(CM925&gt;0,AG925,0)</f>
        <v/>
      </c>
      <c r="CO925" s="225">
        <f>IF(CM925=0,0,AF925)</f>
        <v/>
      </c>
      <c r="CP925" s="146" t="n">
        <v>0</v>
      </c>
      <c r="CQ925" s="147" t="inlineStr">
        <is>
          <t>Regular</t>
        </is>
      </c>
      <c r="CR925" s="225">
        <f>AM925/VLOOKUP(T925,'USD Converstion'!$C$7:$D$174,2,FALSE)</f>
        <v/>
      </c>
      <c r="CS925" s="226">
        <f>AT925</f>
        <v/>
      </c>
      <c r="CT925" s="222" t="n">
        <v>0</v>
      </c>
      <c r="CU925" s="227" t="n"/>
      <c r="CV925" s="145">
        <f>IF(AX925&gt;0,1,0)</f>
        <v/>
      </c>
      <c r="CW925" s="145">
        <f>IF(AY925&gt;0,1,0)</f>
        <v/>
      </c>
      <c r="CX925" s="52" t="n">
        <v>0</v>
      </c>
      <c r="DM925">
        <f>IF(LOWER(T925)="ILS",12,1)*Y925/VLOOKUP($T925,CPC_USDConversion_xlTbl[[Currency2]:[Units/1 USD]],2,FALSE)</f>
        <v/>
      </c>
    </row>
    <row r="926">
      <c r="B926" s="113" t="n">
        <v>128943</v>
      </c>
      <c r="C926" s="113" t="n">
        <v>39221</v>
      </c>
      <c r="D926" s="113" t="n">
        <v>103461</v>
      </c>
      <c r="E926" s="114" t="inlineStr">
        <is>
          <t>Takanori Yoshioka</t>
        </is>
      </c>
      <c r="F926" s="152" t="inlineStr">
        <is>
          <t>Security Engineer</t>
        </is>
      </c>
      <c r="G926" s="113" t="inlineStr">
        <is>
          <t>Japan Sales</t>
        </is>
      </c>
      <c r="H926" s="113" t="inlineStr">
        <is>
          <t>Masahiro Nishimura</t>
        </is>
      </c>
      <c r="I926" s="113" t="inlineStr">
        <is>
          <t>Masahiro Nishimura</t>
        </is>
      </c>
      <c r="J926" s="114" t="inlineStr">
        <is>
          <t>Sharat Sinha</t>
        </is>
      </c>
      <c r="K926" s="114" t="inlineStr">
        <is>
          <t>Sharat Sinha</t>
        </is>
      </c>
      <c r="L926" s="113" t="inlineStr">
        <is>
          <t>APAC Sales</t>
        </is>
      </c>
      <c r="M926" s="115" t="n">
        <v>1</v>
      </c>
      <c r="N926" s="151">
        <f>LEFT(CA926,3)</f>
        <v/>
      </c>
      <c r="O926" s="216" t="n">
        <v>42917</v>
      </c>
      <c r="P926" s="118">
        <f>($D$5-O926)/365</f>
        <v/>
      </c>
      <c r="Q926" s="119">
        <f>Q926</f>
        <v/>
      </c>
      <c r="R926" s="52" t="n"/>
      <c r="S926" s="120" t="inlineStr">
        <is>
          <t>Japan</t>
        </is>
      </c>
      <c r="T926" s="120" t="inlineStr">
        <is>
          <t>JPY</t>
        </is>
      </c>
      <c r="U926" s="120" t="n">
        <v>8272000</v>
      </c>
      <c r="V926" s="120" t="n">
        <v>1591209.090909091</v>
      </c>
      <c r="W926" s="120" t="n"/>
      <c r="X926" s="120">
        <f>W926+V926+U926</f>
        <v/>
      </c>
      <c r="Y926" s="121" t="n"/>
      <c r="Z926" s="121" t="n"/>
      <c r="AA926" s="122" t="n"/>
      <c r="AB926" s="122" t="n"/>
      <c r="AC926" s="122" t="n"/>
      <c r="AD926" s="123">
        <f>AC926+AB926+AA926</f>
        <v/>
      </c>
      <c r="AE926" s="124">
        <f>IFERROR(AD926/X926-1,"")</f>
        <v/>
      </c>
      <c r="AF926" s="217">
        <f>IF(LOWER(T926)="ILS",12,1)*X926/VLOOKUP($T926,CPC_USDConversion_xlTbl[[Currency2]:[Units/1 USD]],2,FALSE)</f>
        <v/>
      </c>
      <c r="AG926" s="217">
        <f>IF(LOWER(T926)="ILS",12,1)*AD926/VLOOKUP($T926,CPC_USDConversion_xlTbl[[Currency2]:[Units/1 USD]],2,FALSE)</f>
        <v/>
      </c>
      <c r="AH926" s="126">
        <f>AF926/VLOOKUP($S926,'CP$'!$B$5:$D$74,2,FALSE)</f>
        <v/>
      </c>
      <c r="AI926" s="126">
        <f>AG926/VLOOKUP($S926,'CP$'!$B$5:$D$74,2,FALSE)</f>
        <v/>
      </c>
      <c r="AJ926" s="52" t="n"/>
      <c r="AK926" s="127" t="inlineStr">
        <is>
          <t>Sales Variable</t>
        </is>
      </c>
      <c r="AL926" s="218" t="n"/>
      <c r="AM926" s="129" t="n"/>
      <c r="AN926" s="121" t="n"/>
      <c r="AO926" s="130" t="n"/>
      <c r="AP926" s="131">
        <f>IFERROR(AO926/AM926,"")</f>
        <v/>
      </c>
      <c r="AQ926" s="219">
        <f>AO926*CC926</f>
        <v/>
      </c>
      <c r="AR926" s="219" t="n"/>
      <c r="AS926" s="220">
        <f>AQ926-AR926</f>
        <v/>
      </c>
      <c r="AT926" s="217">
        <f>AS926/VLOOKUP($T926,'USD Converstion'!$C$7:$D$174,2,FALSE)</f>
        <v/>
      </c>
      <c r="AU926" s="52" t="n"/>
      <c r="AV926" s="221" t="n"/>
      <c r="AW926" s="222" t="n"/>
      <c r="AX926" s="222" t="n"/>
      <c r="AY926" s="223" t="n"/>
      <c r="AZ926" s="52" t="n"/>
      <c r="BA926" s="137" t="n"/>
      <c r="BB926" s="138" t="inlineStr">
        <is>
          <t xml:space="preserve"> </t>
        </is>
      </c>
      <c r="BC926" s="52" t="n"/>
      <c r="BD926" s="219" t="n">
        <v>6610000</v>
      </c>
      <c r="BE926" s="219" t="n">
        <v>1750000</v>
      </c>
      <c r="BF926" s="219" t="n"/>
      <c r="BG926" s="120">
        <f>BF926+BE926+BD926</f>
        <v/>
      </c>
      <c r="BH926" s="217">
        <f>IF(LOWER(T926)="ILS",12,1)*BG926/VLOOKUP($T926,CPC_USDConversion_xlTbl[[Currency2]:[Units/1 USD]],2,FALSE)</f>
        <v/>
      </c>
      <c r="BI926" s="224">
        <f>BH926/VLOOKUP($S926,'CP$'!$B$5:$D$74,2,FALSE)</f>
        <v/>
      </c>
      <c r="BJ926" s="140" t="n">
        <v>8000000</v>
      </c>
      <c r="BK926" s="140" t="n">
        <v>12000000</v>
      </c>
      <c r="BL926" s="141">
        <f>IFERROR(U926/X926,"")</f>
        <v/>
      </c>
      <c r="BM926" s="141">
        <f>IFERROR(V926/X926,"")</f>
        <v/>
      </c>
      <c r="BN926" s="141">
        <f>IFERROR(W926/X926,"")</f>
        <v/>
      </c>
      <c r="BO926" s="141">
        <f>IFERROR(AA926/AD926,"")</f>
        <v/>
      </c>
      <c r="BP926" s="141">
        <f>IFERROR(AB926/AD926,"")</f>
        <v/>
      </c>
      <c r="BQ926" s="141">
        <f>IFERROR(AC926/AD926,"")</f>
        <v/>
      </c>
      <c r="BR926" s="119" t="n">
        <v>2</v>
      </c>
      <c r="BS926" s="119" t="n">
        <v>2</v>
      </c>
      <c r="BT926" s="119" t="n">
        <v>3</v>
      </c>
      <c r="BU926" s="119" t="n"/>
      <c r="BV926" s="119" t="n"/>
      <c r="BW926" s="119" t="n"/>
      <c r="BX926" s="119" t="n"/>
      <c r="BY926" s="119" t="n"/>
      <c r="BZ926" s="119" t="inlineStr">
        <is>
          <t>Employee</t>
        </is>
      </c>
      <c r="CA926" s="142" t="inlineStr">
        <is>
          <t>E51P</t>
        </is>
      </c>
      <c r="CB926" s="131" t="n">
        <v>1</v>
      </c>
      <c r="CC926" s="143">
        <f>IF(P926&gt;1,1,P926)*CB926</f>
        <v/>
      </c>
      <c r="CD926" s="143" t="n"/>
      <c r="CE926" s="222" t="n"/>
      <c r="CF926" s="86" t="n"/>
      <c r="CG926" s="219" t="n">
        <v>8156297.56097561</v>
      </c>
      <c r="CH926" s="217">
        <f>IF(LOWER(T926)="ILS",12,1)*CG926/VLOOKUP($T926,CPC_USDConversion_xlTbl[[Currency2]:[Units/1 USD]],2,FALSE)</f>
        <v/>
      </c>
      <c r="CI926" s="225">
        <f>AF926</f>
        <v/>
      </c>
      <c r="CJ926" s="225">
        <f>IFERROR(CI926-CH926,"")</f>
        <v/>
      </c>
      <c r="CK926" s="140">
        <f>ROUND(AN926*CC926,-2)</f>
        <v/>
      </c>
      <c r="CL926" s="217">
        <f>CK926/VLOOKUP($T926,'USD Converstion'!$C$7:$D$174,2,FALSE)</f>
        <v/>
      </c>
      <c r="CM926" s="145">
        <f>IF(AD926&gt;X926,1,0)</f>
        <v/>
      </c>
      <c r="CN926" s="225">
        <f>IF(CM926&gt;0,AG926,0)</f>
        <v/>
      </c>
      <c r="CO926" s="225">
        <f>IF(CM926=0,0,AF926)</f>
        <v/>
      </c>
      <c r="CP926" s="146" t="n">
        <v>0</v>
      </c>
      <c r="CQ926" s="147" t="inlineStr">
        <is>
          <t>Regular</t>
        </is>
      </c>
      <c r="CR926" s="225">
        <f>AM926/VLOOKUP(T926,'USD Converstion'!$C$7:$D$174,2,FALSE)</f>
        <v/>
      </c>
      <c r="CS926" s="226">
        <f>AT926</f>
        <v/>
      </c>
      <c r="CT926" s="222" t="n">
        <v>0</v>
      </c>
      <c r="CU926" s="227" t="n"/>
      <c r="CV926" s="145">
        <f>IF(AX926&gt;0,1,0)</f>
        <v/>
      </c>
      <c r="CW926" s="145">
        <f>IF(AY926&gt;0,1,0)</f>
        <v/>
      </c>
      <c r="CX926" s="52" t="n">
        <v>0</v>
      </c>
      <c r="DM926">
        <f>IF(LOWER(T926)="ILS",12,1)*Y926/VLOOKUP($T926,CPC_USDConversion_xlTbl[[Currency2]:[Units/1 USD]],2,FALSE)</f>
        <v/>
      </c>
    </row>
    <row r="927">
      <c r="B927" s="113" t="n">
        <v>103259</v>
      </c>
      <c r="C927" s="113" t="n">
        <v>87385</v>
      </c>
      <c r="D927" s="113" t="n">
        <v>113216</v>
      </c>
      <c r="E927" s="114" t="inlineStr">
        <is>
          <t>Yuji Ashiya</t>
        </is>
      </c>
      <c r="F927" s="152" t="inlineStr">
        <is>
          <t>Head of Channels - Japan</t>
        </is>
      </c>
      <c r="G927" s="113" t="inlineStr">
        <is>
          <t>Japan Sales</t>
        </is>
      </c>
      <c r="H927" s="113" t="inlineStr">
        <is>
          <t>Masahiro Nishimura</t>
        </is>
      </c>
      <c r="I927" s="113" t="inlineStr">
        <is>
          <t>Masahiro Nishimura</t>
        </is>
      </c>
      <c r="J927" s="114" t="inlineStr">
        <is>
          <t>Sharat Sinha</t>
        </is>
      </c>
      <c r="K927" s="114" t="inlineStr">
        <is>
          <t>Sharat Sinha</t>
        </is>
      </c>
      <c r="L927" s="113" t="inlineStr">
        <is>
          <t>APAC Sales</t>
        </is>
      </c>
      <c r="M927" s="115" t="n">
        <v>1</v>
      </c>
      <c r="N927" s="151">
        <f>LEFT(CA927,3)</f>
        <v/>
      </c>
      <c r="O927" s="216" t="n">
        <v>44102</v>
      </c>
      <c r="P927" s="118">
        <f>($D$5-O927)/365</f>
        <v/>
      </c>
      <c r="Q927" s="119">
        <f>Q927</f>
        <v/>
      </c>
      <c r="R927" s="52" t="n"/>
      <c r="S927" s="120" t="inlineStr">
        <is>
          <t>Japan</t>
        </is>
      </c>
      <c r="T927" s="120" t="inlineStr">
        <is>
          <t>JPY</t>
        </is>
      </c>
      <c r="U927" s="120" t="n">
        <v>18759500</v>
      </c>
      <c r="V927" s="120" t="n">
        <v>9091209.09090909</v>
      </c>
      <c r="W927" s="120" t="n"/>
      <c r="X927" s="120">
        <f>W927+V927+U927</f>
        <v/>
      </c>
      <c r="Y927" s="121" t="n"/>
      <c r="Z927" s="121" t="n"/>
      <c r="AA927" s="122" t="n"/>
      <c r="AB927" s="122" t="n"/>
      <c r="AC927" s="122" t="n"/>
      <c r="AD927" s="123">
        <f>AC927+AB927+AA927</f>
        <v/>
      </c>
      <c r="AE927" s="124">
        <f>IFERROR(AD927/X927-1,"")</f>
        <v/>
      </c>
      <c r="AF927" s="217">
        <f>IF(LOWER(T927)="ILS",12,1)*X927/VLOOKUP($T927,CPC_USDConversion_xlTbl[[Currency2]:[Units/1 USD]],2,FALSE)</f>
        <v/>
      </c>
      <c r="AG927" s="217">
        <f>IF(LOWER(T927)="ILS",12,1)*AD927/VLOOKUP($T927,CPC_USDConversion_xlTbl[[Currency2]:[Units/1 USD]],2,FALSE)</f>
        <v/>
      </c>
      <c r="AH927" s="126">
        <f>AF927/VLOOKUP($S927,'CP$'!$B$5:$D$74,2,FALSE)</f>
        <v/>
      </c>
      <c r="AI927" s="126">
        <f>AG927/VLOOKUP($S927,'CP$'!$B$5:$D$74,2,FALSE)</f>
        <v/>
      </c>
      <c r="AJ927" s="52" t="n"/>
      <c r="AK927" s="127" t="inlineStr">
        <is>
          <t>Sales Variable</t>
        </is>
      </c>
      <c r="AL927" s="218" t="n"/>
      <c r="AM927" s="129" t="n"/>
      <c r="AN927" s="121" t="n"/>
      <c r="AO927" s="130" t="n"/>
      <c r="AP927" s="131">
        <f>IFERROR(AO927/AM927,"")</f>
        <v/>
      </c>
      <c r="AQ927" s="219">
        <f>AO927*CC927</f>
        <v/>
      </c>
      <c r="AR927" s="219" t="n"/>
      <c r="AS927" s="220">
        <f>AQ927-AR927</f>
        <v/>
      </c>
      <c r="AT927" s="217">
        <f>AS927/VLOOKUP($T927,'USD Converstion'!$C$7:$D$174,2,FALSE)</f>
        <v/>
      </c>
      <c r="AU927" s="52" t="n"/>
      <c r="AV927" s="221" t="n"/>
      <c r="AW927" s="222" t="n"/>
      <c r="AX927" s="222" t="n"/>
      <c r="AY927" s="223" t="n"/>
      <c r="AZ927" s="52" t="n"/>
      <c r="BA927" s="137" t="n"/>
      <c r="BB927" s="138" t="inlineStr">
        <is>
          <t xml:space="preserve"> </t>
        </is>
      </c>
      <c r="BC927" s="52" t="n"/>
      <c r="BD927" s="219" t="n"/>
      <c r="BE927" s="219" t="n"/>
      <c r="BF927" s="219" t="n"/>
      <c r="BG927" s="120">
        <f>BF927+BE927+BD927</f>
        <v/>
      </c>
      <c r="BH927" s="217">
        <f>IF(LOWER(T927)="ILS",12,1)*BG927/VLOOKUP($T927,CPC_USDConversion_xlTbl[[Currency2]:[Units/1 USD]],2,FALSE)</f>
        <v/>
      </c>
      <c r="BI927" s="224">
        <f>BH927/VLOOKUP($S927,'CP$'!$B$5:$D$74,2,FALSE)</f>
        <v/>
      </c>
      <c r="BJ927" s="140" t="n">
        <v>19000000</v>
      </c>
      <c r="BK927" s="140" t="n">
        <v>26000000</v>
      </c>
      <c r="BL927" s="141">
        <f>IFERROR(U927/X927,"")</f>
        <v/>
      </c>
      <c r="BM927" s="141">
        <f>IFERROR(V927/X927,"")</f>
        <v/>
      </c>
      <c r="BN927" s="141">
        <f>IFERROR(W927/X927,"")</f>
        <v/>
      </c>
      <c r="BO927" s="141">
        <f>IFERROR(AA927/AD927,"")</f>
        <v/>
      </c>
      <c r="BP927" s="141">
        <f>IFERROR(AB927/AD927,"")</f>
        <v/>
      </c>
      <c r="BQ927" s="141">
        <f>IFERROR(AC927/AD927,"")</f>
        <v/>
      </c>
      <c r="BR927" s="119" t="n"/>
      <c r="BS927" s="119" t="n"/>
      <c r="BT927" s="119" t="n"/>
      <c r="BU927" s="119" t="n"/>
      <c r="BV927" s="119" t="n"/>
      <c r="BW927" s="119" t="n"/>
      <c r="BX927" s="119" t="n"/>
      <c r="BY927" s="119" t="n"/>
      <c r="BZ927" s="119" t="inlineStr">
        <is>
          <t>Employee</t>
        </is>
      </c>
      <c r="CA927" s="142" t="inlineStr">
        <is>
          <t>S31M</t>
        </is>
      </c>
      <c r="CB927" s="131" t="n">
        <v>1</v>
      </c>
      <c r="CC927" s="143">
        <f>IF(P927&gt;1,1,P927)*CB927</f>
        <v/>
      </c>
      <c r="CD927" s="143" t="n"/>
      <c r="CE927" s="222" t="n"/>
      <c r="CF927" s="86" t="n"/>
      <c r="CG927" s="219" t="n">
        <v>24390443.90243903</v>
      </c>
      <c r="CH927" s="217">
        <f>IF(LOWER(T927)="ILS",12,1)*CG927/VLOOKUP($T927,CPC_USDConversion_xlTbl[[Currency2]:[Units/1 USD]],2,FALSE)</f>
        <v/>
      </c>
      <c r="CI927" s="225">
        <f>AF927</f>
        <v/>
      </c>
      <c r="CJ927" s="225">
        <f>IFERROR(CI927-CH927,"")</f>
        <v/>
      </c>
      <c r="CK927" s="140">
        <f>ROUND(AN927*CC927,-2)</f>
        <v/>
      </c>
      <c r="CL927" s="217">
        <f>CK927/VLOOKUP($T927,'USD Converstion'!$C$7:$D$174,2,FALSE)</f>
        <v/>
      </c>
      <c r="CM927" s="145">
        <f>IF(AD927&gt;X927,1,0)</f>
        <v/>
      </c>
      <c r="CN927" s="225">
        <f>IF(CM927&gt;0,AG927,0)</f>
        <v/>
      </c>
      <c r="CO927" s="225">
        <f>IF(CM927=0,0,AF927)</f>
        <v/>
      </c>
      <c r="CP927" s="146" t="n">
        <v>0</v>
      </c>
      <c r="CQ927" s="147" t="inlineStr">
        <is>
          <t>Regular</t>
        </is>
      </c>
      <c r="CR927" s="225">
        <f>AM927/VLOOKUP(T927,'USD Converstion'!$C$7:$D$174,2,FALSE)</f>
        <v/>
      </c>
      <c r="CS927" s="226">
        <f>AT927</f>
        <v/>
      </c>
      <c r="CT927" s="222" t="n">
        <v>0</v>
      </c>
      <c r="CU927" s="227" t="n"/>
      <c r="CV927" s="145">
        <f>IF(AX927&gt;0,1,0)</f>
        <v/>
      </c>
      <c r="CW927" s="145">
        <f>IF(AY927&gt;0,1,0)</f>
        <v/>
      </c>
      <c r="CX927" s="52" t="n">
        <v>0</v>
      </c>
      <c r="DM927">
        <f>IF(LOWER(T927)="ILS",12,1)*Y927/VLOOKUP($T927,CPC_USDConversion_xlTbl[[Currency2]:[Units/1 USD]],2,FALSE)</f>
        <v/>
      </c>
    </row>
    <row r="928">
      <c r="B928" s="113" t="n">
        <v>114907</v>
      </c>
      <c r="C928" s="113" t="n">
        <v>97349</v>
      </c>
      <c r="D928" s="113" t="n">
        <v>55059</v>
      </c>
      <c r="E928" s="114" t="inlineStr">
        <is>
          <t>Andre Meyer</t>
        </is>
      </c>
      <c r="F928" s="152" t="inlineStr">
        <is>
          <t>Channel Manager</t>
        </is>
      </c>
      <c r="G928" s="113" t="inlineStr">
        <is>
          <t>Germany Sales</t>
        </is>
      </c>
      <c r="H928" s="113" t="inlineStr">
        <is>
          <t>Dietmar Schnabel</t>
        </is>
      </c>
      <c r="I928" s="113" t="inlineStr">
        <is>
          <t>Lothar Geuenich</t>
        </is>
      </c>
      <c r="J928" s="114" t="inlineStr">
        <is>
          <t>Thorsten Freitag</t>
        </is>
      </c>
      <c r="K928" s="114" t="inlineStr">
        <is>
          <t>Bruno Darmon</t>
        </is>
      </c>
      <c r="L928" s="113" t="inlineStr">
        <is>
          <t>EMEA Sales</t>
        </is>
      </c>
      <c r="M928" s="115" t="n">
        <v>1</v>
      </c>
      <c r="N928" s="151">
        <f>LEFT(CA928,3)</f>
        <v/>
      </c>
      <c r="O928" s="216" t="n">
        <v>43556</v>
      </c>
      <c r="P928" s="118">
        <f>($D$5-O928)/365</f>
        <v/>
      </c>
      <c r="Q928" s="119">
        <f>Q928</f>
        <v/>
      </c>
      <c r="R928" s="52" t="n"/>
      <c r="S928" s="120" t="inlineStr">
        <is>
          <t>Germany</t>
        </is>
      </c>
      <c r="T928" s="120" t="inlineStr">
        <is>
          <t>EUR</t>
        </is>
      </c>
      <c r="U928" s="120" t="n">
        <v>110750</v>
      </c>
      <c r="V928" s="120" t="n">
        <v>49390.90909090909</v>
      </c>
      <c r="W928" s="120" t="n"/>
      <c r="X928" s="120">
        <f>W928+V928+U928</f>
        <v/>
      </c>
      <c r="Y928" s="121" t="n"/>
      <c r="Z928" s="121" t="n"/>
      <c r="AA928" s="122" t="n"/>
      <c r="AB928" s="122" t="n"/>
      <c r="AC928" s="122" t="n"/>
      <c r="AD928" s="123">
        <f>AC928+AB928+AA928</f>
        <v/>
      </c>
      <c r="AE928" s="124">
        <f>IFERROR(AD928/X928-1,"")</f>
        <v/>
      </c>
      <c r="AF928" s="217">
        <f>IF(LOWER(T928)="ILS",12,1)*X928/VLOOKUP($T928,CPC_USDConversion_xlTbl[[Currency2]:[Units/1 USD]],2,FALSE)</f>
        <v/>
      </c>
      <c r="AG928" s="217">
        <f>IF(LOWER(T928)="ILS",12,1)*AD928/VLOOKUP($T928,CPC_USDConversion_xlTbl[[Currency2]:[Units/1 USD]],2,FALSE)</f>
        <v/>
      </c>
      <c r="AH928" s="126">
        <f>AF928/VLOOKUP($S928,'CP$'!$B$5:$D$74,2,FALSE)</f>
        <v/>
      </c>
      <c r="AI928" s="126">
        <f>AG928/VLOOKUP($S928,'CP$'!$B$5:$D$74,2,FALSE)</f>
        <v/>
      </c>
      <c r="AJ928" s="52" t="n"/>
      <c r="AK928" s="127" t="inlineStr">
        <is>
          <t>Sales Variable</t>
        </is>
      </c>
      <c r="AL928" s="218" t="n"/>
      <c r="AM928" s="129" t="n"/>
      <c r="AN928" s="121" t="n"/>
      <c r="AO928" s="130" t="n"/>
      <c r="AP928" s="131">
        <f>IFERROR(AO928/AM928,"")</f>
        <v/>
      </c>
      <c r="AQ928" s="219">
        <f>AO928*CC928</f>
        <v/>
      </c>
      <c r="AR928" s="219" t="n"/>
      <c r="AS928" s="220">
        <f>AQ928-AR928</f>
        <v/>
      </c>
      <c r="AT928" s="217">
        <f>AS928/VLOOKUP($T928,'USD Converstion'!$C$7:$D$174,2,FALSE)</f>
        <v/>
      </c>
      <c r="AU928" s="52" t="n"/>
      <c r="AV928" s="221" t="n">
        <v>43615</v>
      </c>
      <c r="AW928" s="222" t="n">
        <v>19547.55339805825</v>
      </c>
      <c r="AX928" s="222" t="n"/>
      <c r="AY928" s="223" t="n"/>
      <c r="AZ928" s="52" t="n"/>
      <c r="BA928" s="137" t="inlineStr">
        <is>
          <t>January, 2021 - Organization change from Team:Dietmar Schnabel - Leaving Employees to Team:Bernd Sebode - Germany Channel</t>
        </is>
      </c>
      <c r="BB928" s="138" t="inlineStr">
        <is>
          <t xml:space="preserve"> </t>
        </is>
      </c>
      <c r="BC928" s="52" t="n"/>
      <c r="BD928" s="219" t="n">
        <v>81000</v>
      </c>
      <c r="BE928" s="219" t="n">
        <v>54000</v>
      </c>
      <c r="BF928" s="219" t="n"/>
      <c r="BG928" s="120">
        <f>BF928+BE928+BD928</f>
        <v/>
      </c>
      <c r="BH928" s="217">
        <f>IF(LOWER(T928)="ILS",12,1)*BG928/VLOOKUP($T928,CPC_USDConversion_xlTbl[[Currency2]:[Units/1 USD]],2,FALSE)</f>
        <v/>
      </c>
      <c r="BI928" s="224">
        <f>BH928/VLOOKUP($S928,'CP$'!$B$5:$D$74,2,FALSE)</f>
        <v/>
      </c>
      <c r="BJ928" s="140" t="n">
        <v>80000</v>
      </c>
      <c r="BK928" s="140" t="n">
        <v>135000</v>
      </c>
      <c r="BL928" s="141">
        <f>IFERROR(U928/X928,"")</f>
        <v/>
      </c>
      <c r="BM928" s="141">
        <f>IFERROR(V928/X928,"")</f>
        <v/>
      </c>
      <c r="BN928" s="141">
        <f>IFERROR(W928/X928,"")</f>
        <v/>
      </c>
      <c r="BO928" s="141">
        <f>IFERROR(AA928/AD928,"")</f>
        <v/>
      </c>
      <c r="BP928" s="141">
        <f>IFERROR(AB928/AD928,"")</f>
        <v/>
      </c>
      <c r="BQ928" s="141">
        <f>IFERROR(AC928/AD928,"")</f>
        <v/>
      </c>
      <c r="BR928" s="119" t="n">
        <v>3</v>
      </c>
      <c r="BS928" s="119" t="n">
        <v>3</v>
      </c>
      <c r="BT928" s="119" t="n"/>
      <c r="BU928" s="119" t="n"/>
      <c r="BV928" s="119" t="n"/>
      <c r="BW928" s="119" t="n"/>
      <c r="BX928" s="119" t="n"/>
      <c r="BY928" s="119" t="n"/>
      <c r="BZ928" s="119" t="inlineStr">
        <is>
          <t>Employee</t>
        </is>
      </c>
      <c r="CA928" s="142" t="inlineStr">
        <is>
          <t>S51P</t>
        </is>
      </c>
      <c r="CB928" s="131" t="n">
        <v>1</v>
      </c>
      <c r="CC928" s="143">
        <f>IF(P928&gt;1,1,P928)*CB928</f>
        <v/>
      </c>
      <c r="CD928" s="143" t="n"/>
      <c r="CE928" s="222" t="n">
        <v>15803.04</v>
      </c>
      <c r="CF928" s="86" t="n"/>
      <c r="CG928" s="219" t="n">
        <v>131907.3170731707</v>
      </c>
      <c r="CH928" s="217">
        <f>IF(LOWER(T928)="ILS",12,1)*CG928/VLOOKUP($T928,CPC_USDConversion_xlTbl[[Currency2]:[Units/1 USD]],2,FALSE)</f>
        <v/>
      </c>
      <c r="CI928" s="225">
        <f>AF928</f>
        <v/>
      </c>
      <c r="CJ928" s="225">
        <f>IFERROR(CI928-CH928,"")</f>
        <v/>
      </c>
      <c r="CK928" s="140">
        <f>ROUND(AN928*CC928,-2)</f>
        <v/>
      </c>
      <c r="CL928" s="217">
        <f>CK928/VLOOKUP($T928,'USD Converstion'!$C$7:$D$174,2,FALSE)</f>
        <v/>
      </c>
      <c r="CM928" s="145">
        <f>IF(AD928&gt;X928,1,0)</f>
        <v/>
      </c>
      <c r="CN928" s="225">
        <f>IF(CM928&gt;0,AG928,0)</f>
        <v/>
      </c>
      <c r="CO928" s="225">
        <f>IF(CM928=0,0,AF928)</f>
        <v/>
      </c>
      <c r="CP928" s="146" t="n">
        <v>0</v>
      </c>
      <c r="CQ928" s="147" t="inlineStr">
        <is>
          <t>Regular</t>
        </is>
      </c>
      <c r="CR928" s="225">
        <f>AM928/VLOOKUP(T928,'USD Converstion'!$C$7:$D$174,2,FALSE)</f>
        <v/>
      </c>
      <c r="CS928" s="226">
        <f>AT928</f>
        <v/>
      </c>
      <c r="CT928" s="222" t="n">
        <v>0</v>
      </c>
      <c r="CU928" s="227" t="n"/>
      <c r="CV928" s="145">
        <f>IF(AX928&gt;0,1,0)</f>
        <v/>
      </c>
      <c r="CW928" s="145">
        <f>IF(AY928&gt;0,1,0)</f>
        <v/>
      </c>
      <c r="CX928" s="52" t="n">
        <v>0</v>
      </c>
      <c r="DM928">
        <f>IF(LOWER(T928)="ILS",12,1)*Y928/VLOOKUP($T928,CPC_USDConversion_xlTbl[[Currency2]:[Units/1 USD]],2,FALSE)</f>
        <v/>
      </c>
    </row>
    <row r="929">
      <c r="B929" s="113" t="n">
        <v>113637</v>
      </c>
      <c r="C929" s="113" t="n">
        <v>65612</v>
      </c>
      <c r="D929" s="113" t="n">
        <v>45328</v>
      </c>
      <c r="E929" s="114" t="inlineStr">
        <is>
          <t>Andreas Knof</t>
        </is>
      </c>
      <c r="F929" s="152" t="inlineStr">
        <is>
          <t>Account Manager</t>
        </is>
      </c>
      <c r="G929" s="113" t="inlineStr">
        <is>
          <t>Germany Sales</t>
        </is>
      </c>
      <c r="H929" s="113" t="inlineStr">
        <is>
          <t>Dietmar Schnabel</t>
        </is>
      </c>
      <c r="I929" s="113" t="inlineStr">
        <is>
          <t>Lothar Geuenich</t>
        </is>
      </c>
      <c r="J929" s="114" t="inlineStr">
        <is>
          <t>Thorsten Freitag</t>
        </is>
      </c>
      <c r="K929" s="114" t="inlineStr">
        <is>
          <t>Bruno Darmon</t>
        </is>
      </c>
      <c r="L929" s="113" t="inlineStr">
        <is>
          <t>EMEA Sales</t>
        </is>
      </c>
      <c r="M929" s="115" t="n">
        <v>1</v>
      </c>
      <c r="N929" s="151">
        <f>LEFT(CA929,3)</f>
        <v/>
      </c>
      <c r="O929" s="216" t="n">
        <v>42370</v>
      </c>
      <c r="P929" s="118">
        <f>($D$5-O929)/365</f>
        <v/>
      </c>
      <c r="Q929" s="119">
        <f>Q929</f>
        <v/>
      </c>
      <c r="R929" s="52" t="n"/>
      <c r="S929" s="120" t="inlineStr">
        <is>
          <t>Germany</t>
        </is>
      </c>
      <c r="T929" s="120" t="inlineStr">
        <is>
          <t>EUR</t>
        </is>
      </c>
      <c r="U929" s="120" t="n">
        <v>125750</v>
      </c>
      <c r="V929" s="120" t="n">
        <v>56663.63636363636</v>
      </c>
      <c r="W929" s="120" t="n"/>
      <c r="X929" s="120">
        <f>W929+V929+U929</f>
        <v/>
      </c>
      <c r="Y929" s="121" t="n"/>
      <c r="Z929" s="121" t="n"/>
      <c r="AA929" s="122" t="n"/>
      <c r="AB929" s="122" t="n"/>
      <c r="AC929" s="122" t="n"/>
      <c r="AD929" s="123">
        <f>AC929+AB929+AA929</f>
        <v/>
      </c>
      <c r="AE929" s="124">
        <f>IFERROR(AD929/X929-1,"")</f>
        <v/>
      </c>
      <c r="AF929" s="217">
        <f>IF(LOWER(T929)="ILS",12,1)*X929/VLOOKUP($T929,CPC_USDConversion_xlTbl[[Currency2]:[Units/1 USD]],2,FALSE)</f>
        <v/>
      </c>
      <c r="AG929" s="217">
        <f>IF(LOWER(T929)="ILS",12,1)*AD929/VLOOKUP($T929,CPC_USDConversion_xlTbl[[Currency2]:[Units/1 USD]],2,FALSE)</f>
        <v/>
      </c>
      <c r="AH929" s="126">
        <f>AF929/VLOOKUP($S929,'CP$'!$B$5:$D$74,2,FALSE)</f>
        <v/>
      </c>
      <c r="AI929" s="126">
        <f>AG929/VLOOKUP($S929,'CP$'!$B$5:$D$74,2,FALSE)</f>
        <v/>
      </c>
      <c r="AJ929" s="52" t="n"/>
      <c r="AK929" s="127" t="inlineStr">
        <is>
          <t>Sales Variable</t>
        </is>
      </c>
      <c r="AL929" s="218" t="n"/>
      <c r="AM929" s="129" t="n"/>
      <c r="AN929" s="121" t="n"/>
      <c r="AO929" s="130" t="n"/>
      <c r="AP929" s="131">
        <f>IFERROR(AO929/AM929,"")</f>
        <v/>
      </c>
      <c r="AQ929" s="219">
        <f>AO929*CC929</f>
        <v/>
      </c>
      <c r="AR929" s="219" t="n"/>
      <c r="AS929" s="220">
        <f>AQ929-AR929</f>
        <v/>
      </c>
      <c r="AT929" s="217">
        <f>AS929/VLOOKUP($T929,'USD Converstion'!$C$7:$D$174,2,FALSE)</f>
        <v/>
      </c>
      <c r="AU929" s="52" t="n"/>
      <c r="AV929" s="221" t="n">
        <v>43615</v>
      </c>
      <c r="AW929" s="222" t="n">
        <v>29274.47572815534</v>
      </c>
      <c r="AX929" s="222" t="n"/>
      <c r="AY929" s="223" t="n"/>
      <c r="AZ929" s="52" t="n"/>
      <c r="BA929" s="137" t="inlineStr">
        <is>
          <t>January, 2021 - Organization change from Team:Bastian Majewski - Named Accounts, North Germany to Team:Harry Rolzhauser - Named Accounts South Germany</t>
        </is>
      </c>
      <c r="BB929" s="138" t="inlineStr">
        <is>
          <t xml:space="preserve"> </t>
        </is>
      </c>
      <c r="BC929" s="52" t="n"/>
      <c r="BD929" s="219" t="n">
        <v>92500</v>
      </c>
      <c r="BE929" s="219" t="n">
        <v>61500</v>
      </c>
      <c r="BF929" s="219" t="n"/>
      <c r="BG929" s="120">
        <f>BF929+BE929+BD929</f>
        <v/>
      </c>
      <c r="BH929" s="217">
        <f>IF(LOWER(T929)="ILS",12,1)*BG929/VLOOKUP($T929,CPC_USDConversion_xlTbl[[Currency2]:[Units/1 USD]],2,FALSE)</f>
        <v/>
      </c>
      <c r="BI929" s="224">
        <f>BH929/VLOOKUP($S929,'CP$'!$B$5:$D$74,2,FALSE)</f>
        <v/>
      </c>
      <c r="BJ929" s="140" t="n">
        <v>125000</v>
      </c>
      <c r="BK929" s="140" t="n">
        <v>180000</v>
      </c>
      <c r="BL929" s="141">
        <f>IFERROR(U929/X929,"")</f>
        <v/>
      </c>
      <c r="BM929" s="141">
        <f>IFERROR(V929/X929,"")</f>
        <v/>
      </c>
      <c r="BN929" s="141">
        <f>IFERROR(W929/X929,"")</f>
        <v/>
      </c>
      <c r="BO929" s="141">
        <f>IFERROR(AA929/AD929,"")</f>
        <v/>
      </c>
      <c r="BP929" s="141">
        <f>IFERROR(AB929/AD929,"")</f>
        <v/>
      </c>
      <c r="BQ929" s="141">
        <f>IFERROR(AC929/AD929,"")</f>
        <v/>
      </c>
      <c r="BR929" s="119" t="n">
        <v>2</v>
      </c>
      <c r="BS929" s="119" t="n">
        <v>3</v>
      </c>
      <c r="BT929" s="119" t="n"/>
      <c r="BU929" s="119" t="n"/>
      <c r="BV929" s="119" t="n"/>
      <c r="BW929" s="119" t="n"/>
      <c r="BX929" s="119" t="n"/>
      <c r="BY929" s="119" t="n"/>
      <c r="BZ929" s="119" t="inlineStr">
        <is>
          <t>Employee</t>
        </is>
      </c>
      <c r="CA929" s="142" t="inlineStr">
        <is>
          <t>S43P</t>
        </is>
      </c>
      <c r="CB929" s="131" t="n">
        <v>1</v>
      </c>
      <c r="CC929" s="143">
        <f>IF(P929&gt;1,1,P929)*CB929</f>
        <v/>
      </c>
      <c r="CD929" s="143" t="n"/>
      <c r="CE929" s="222" t="n">
        <v>29810.28</v>
      </c>
      <c r="CF929" s="86" t="n"/>
      <c r="CG929" s="219" t="n">
        <v>151419.512195122</v>
      </c>
      <c r="CH929" s="217">
        <f>IF(LOWER(T929)="ILS",12,1)*CG929/VLOOKUP($T929,CPC_USDConversion_xlTbl[[Currency2]:[Units/1 USD]],2,FALSE)</f>
        <v/>
      </c>
      <c r="CI929" s="225">
        <f>AF929</f>
        <v/>
      </c>
      <c r="CJ929" s="225">
        <f>IFERROR(CI929-CH929,"")</f>
        <v/>
      </c>
      <c r="CK929" s="140">
        <f>ROUND(AN929*CC929,-2)</f>
        <v/>
      </c>
      <c r="CL929" s="217">
        <f>CK929/VLOOKUP($T929,'USD Converstion'!$C$7:$D$174,2,FALSE)</f>
        <v/>
      </c>
      <c r="CM929" s="145">
        <f>IF(AD929&gt;X929,1,0)</f>
        <v/>
      </c>
      <c r="CN929" s="225">
        <f>IF(CM929&gt;0,AG929,0)</f>
        <v/>
      </c>
      <c r="CO929" s="225">
        <f>IF(CM929=0,0,AF929)</f>
        <v/>
      </c>
      <c r="CP929" s="146" t="n">
        <v>0</v>
      </c>
      <c r="CQ929" s="147" t="inlineStr">
        <is>
          <t>Regular</t>
        </is>
      </c>
      <c r="CR929" s="225">
        <f>AM929/VLOOKUP(T929,'USD Converstion'!$C$7:$D$174,2,FALSE)</f>
        <v/>
      </c>
      <c r="CS929" s="226">
        <f>AT929</f>
        <v/>
      </c>
      <c r="CT929" s="222" t="n">
        <v>0</v>
      </c>
      <c r="CU929" s="227" t="n"/>
      <c r="CV929" s="145">
        <f>IF(AX929&gt;0,1,0)</f>
        <v/>
      </c>
      <c r="CW929" s="145">
        <f>IF(AY929&gt;0,1,0)</f>
        <v/>
      </c>
      <c r="CX929" s="52" t="n">
        <v>0</v>
      </c>
      <c r="DM929">
        <f>IF(LOWER(T929)="ILS",12,1)*Y929/VLOOKUP($T929,CPC_USDConversion_xlTbl[[Currency2]:[Units/1 USD]],2,FALSE)</f>
        <v/>
      </c>
    </row>
    <row r="930">
      <c r="B930" s="113" t="n">
        <v>100736</v>
      </c>
      <c r="C930" s="113" t="n">
        <v>72030</v>
      </c>
      <c r="D930" s="113" t="n">
        <v>107570</v>
      </c>
      <c r="E930" s="114" t="inlineStr">
        <is>
          <t>Annette Seemann</t>
        </is>
      </c>
      <c r="F930" s="152" t="inlineStr">
        <is>
          <t>Account Manager</t>
        </is>
      </c>
      <c r="G930" s="113" t="inlineStr">
        <is>
          <t>Germany Sales</t>
        </is>
      </c>
      <c r="H930" s="113" t="inlineStr">
        <is>
          <t>Dietmar Schnabel</t>
        </is>
      </c>
      <c r="I930" s="113" t="inlineStr">
        <is>
          <t>Lothar Geuenich</t>
        </is>
      </c>
      <c r="J930" s="114" t="inlineStr">
        <is>
          <t>Thorsten Freitag</t>
        </is>
      </c>
      <c r="K930" s="114" t="inlineStr">
        <is>
          <t>Bruno Darmon</t>
        </is>
      </c>
      <c r="L930" s="113" t="inlineStr">
        <is>
          <t>EMEA Sales</t>
        </is>
      </c>
      <c r="M930" s="115" t="n">
        <v>1</v>
      </c>
      <c r="N930" s="151">
        <f>LEFT(CA930,3)</f>
        <v/>
      </c>
      <c r="O930" s="216" t="n">
        <v>43374</v>
      </c>
      <c r="P930" s="118">
        <f>($D$5-O930)/365</f>
        <v/>
      </c>
      <c r="Q930" s="119">
        <f>Q930</f>
        <v/>
      </c>
      <c r="R930" s="52" t="n"/>
      <c r="S930" s="120" t="inlineStr">
        <is>
          <t>Germany</t>
        </is>
      </c>
      <c r="T930" s="120" t="inlineStr">
        <is>
          <t>EUR</t>
        </is>
      </c>
      <c r="U930" s="120" t="n">
        <v>80750</v>
      </c>
      <c r="V930" s="120" t="n">
        <v>34390.90909090909</v>
      </c>
      <c r="W930" s="120" t="n"/>
      <c r="X930" s="120">
        <f>W930+V930+U930</f>
        <v/>
      </c>
      <c r="Y930" s="121" t="n"/>
      <c r="Z930" s="121" t="n"/>
      <c r="AA930" s="122" t="n"/>
      <c r="AB930" s="122" t="n"/>
      <c r="AC930" s="122" t="n"/>
      <c r="AD930" s="123">
        <f>AC930+AB930+AA930</f>
        <v/>
      </c>
      <c r="AE930" s="124">
        <f>IFERROR(AD930/X930-1,"")</f>
        <v/>
      </c>
      <c r="AF930" s="217">
        <f>IF(LOWER(T930)="ILS",12,1)*X930/VLOOKUP($T930,CPC_USDConversion_xlTbl[[Currency2]:[Units/1 USD]],2,FALSE)</f>
        <v/>
      </c>
      <c r="AG930" s="217">
        <f>IF(LOWER(T930)="ILS",12,1)*AD930/VLOOKUP($T930,CPC_USDConversion_xlTbl[[Currency2]:[Units/1 USD]],2,FALSE)</f>
        <v/>
      </c>
      <c r="AH930" s="126">
        <f>AF930/VLOOKUP($S930,'CP$'!$B$5:$D$74,2,FALSE)</f>
        <v/>
      </c>
      <c r="AI930" s="126">
        <f>AG930/VLOOKUP($S930,'CP$'!$B$5:$D$74,2,FALSE)</f>
        <v/>
      </c>
      <c r="AJ930" s="52" t="n"/>
      <c r="AK930" s="127" t="inlineStr">
        <is>
          <t>Sales Variable</t>
        </is>
      </c>
      <c r="AL930" s="218" t="n"/>
      <c r="AM930" s="129" t="n"/>
      <c r="AN930" s="121" t="n"/>
      <c r="AO930" s="130" t="n"/>
      <c r="AP930" s="131">
        <f>IFERROR(AO930/AM930,"")</f>
        <v/>
      </c>
      <c r="AQ930" s="219">
        <f>AO930*CC930</f>
        <v/>
      </c>
      <c r="AR930" s="219" t="n"/>
      <c r="AS930" s="220">
        <f>AQ930-AR930</f>
        <v/>
      </c>
      <c r="AT930" s="217">
        <f>AS930/VLOOKUP($T930,'USD Converstion'!$C$7:$D$174,2,FALSE)</f>
        <v/>
      </c>
      <c r="AU930" s="52" t="n"/>
      <c r="AV930" s="221" t="n"/>
      <c r="AW930" s="222" t="n"/>
      <c r="AX930" s="222" t="n"/>
      <c r="AY930" s="223" t="n"/>
      <c r="AZ930" s="52" t="n"/>
      <c r="BA930" s="137" t="inlineStr">
        <is>
          <t>January, 2021 - Organization change from JS:S53P, Team:Stefan Maith - Public Sector Germany to JS:S43P, Team:Kai Zimdahl - Major Accounts, Finance</t>
        </is>
      </c>
      <c r="BB930" s="138" t="inlineStr">
        <is>
          <t xml:space="preserve"> </t>
        </is>
      </c>
      <c r="BC930" s="52" t="n"/>
      <c r="BD930" s="219" t="n">
        <v>54000</v>
      </c>
      <c r="BE930" s="219" t="n">
        <v>36000</v>
      </c>
      <c r="BF930" s="219" t="n"/>
      <c r="BG930" s="120">
        <f>BF930+BE930+BD930</f>
        <v/>
      </c>
      <c r="BH930" s="217">
        <f>IF(LOWER(T930)="ILS",12,1)*BG930/VLOOKUP($T930,CPC_USDConversion_xlTbl[[Currency2]:[Units/1 USD]],2,FALSE)</f>
        <v/>
      </c>
      <c r="BI930" s="224">
        <f>BH930/VLOOKUP($S930,'CP$'!$B$5:$D$74,2,FALSE)</f>
        <v/>
      </c>
      <c r="BJ930" s="140" t="n">
        <v>125000</v>
      </c>
      <c r="BK930" s="140" t="n">
        <v>180000</v>
      </c>
      <c r="BL930" s="141">
        <f>IFERROR(U930/X930,"")</f>
        <v/>
      </c>
      <c r="BM930" s="141">
        <f>IFERROR(V930/X930,"")</f>
        <v/>
      </c>
      <c r="BN930" s="141">
        <f>IFERROR(W930/X930,"")</f>
        <v/>
      </c>
      <c r="BO930" s="141">
        <f>IFERROR(AA930/AD930,"")</f>
        <v/>
      </c>
      <c r="BP930" s="141">
        <f>IFERROR(AB930/AD930,"")</f>
        <v/>
      </c>
      <c r="BQ930" s="141">
        <f>IFERROR(AC930/AD930,"")</f>
        <v/>
      </c>
      <c r="BR930" s="119" t="n">
        <v>4</v>
      </c>
      <c r="BS930" s="119" t="n">
        <v>3</v>
      </c>
      <c r="BT930" s="119" t="n"/>
      <c r="BU930" s="119" t="n"/>
      <c r="BV930" s="119" t="n"/>
      <c r="BW930" s="119" t="n"/>
      <c r="BX930" s="119" t="n"/>
      <c r="BY930" s="119" t="n"/>
      <c r="BZ930" s="119" t="inlineStr">
        <is>
          <t>Employee</t>
        </is>
      </c>
      <c r="CA930" s="142" t="inlineStr">
        <is>
          <t>S43P</t>
        </is>
      </c>
      <c r="CB930" s="131" t="n">
        <v>1</v>
      </c>
      <c r="CC930" s="143">
        <f>IF(P930&gt;1,1,P930)*CB930</f>
        <v/>
      </c>
      <c r="CD930" s="143" t="n"/>
      <c r="CE930" s="222" t="n"/>
      <c r="CF930" s="86" t="n"/>
      <c r="CG930" s="219" t="n">
        <v>92395.12195121952</v>
      </c>
      <c r="CH930" s="217">
        <f>IF(LOWER(T930)="ILS",12,1)*CG930/VLOOKUP($T930,CPC_USDConversion_xlTbl[[Currency2]:[Units/1 USD]],2,FALSE)</f>
        <v/>
      </c>
      <c r="CI930" s="225">
        <f>AF930</f>
        <v/>
      </c>
      <c r="CJ930" s="225">
        <f>IFERROR(CI930-CH930,"")</f>
        <v/>
      </c>
      <c r="CK930" s="140">
        <f>ROUND(AN930*CC930,-2)</f>
        <v/>
      </c>
      <c r="CL930" s="217">
        <f>CK930/VLOOKUP($T930,'USD Converstion'!$C$7:$D$174,2,FALSE)</f>
        <v/>
      </c>
      <c r="CM930" s="145">
        <f>IF(AD930&gt;X930,1,0)</f>
        <v/>
      </c>
      <c r="CN930" s="225">
        <f>IF(CM930&gt;0,AG930,0)</f>
        <v/>
      </c>
      <c r="CO930" s="225">
        <f>IF(CM930=0,0,AF930)</f>
        <v/>
      </c>
      <c r="CP930" s="146" t="n">
        <v>0</v>
      </c>
      <c r="CQ930" s="147" t="inlineStr">
        <is>
          <t>Regular</t>
        </is>
      </c>
      <c r="CR930" s="225">
        <f>AM930/VLOOKUP(T930,'USD Converstion'!$C$7:$D$174,2,FALSE)</f>
        <v/>
      </c>
      <c r="CS930" s="226">
        <f>AT930</f>
        <v/>
      </c>
      <c r="CT930" s="222" t="n">
        <v>0</v>
      </c>
      <c r="CU930" s="227" t="n"/>
      <c r="CV930" s="145">
        <f>IF(AX930&gt;0,1,0)</f>
        <v/>
      </c>
      <c r="CW930" s="145">
        <f>IF(AY930&gt;0,1,0)</f>
        <v/>
      </c>
      <c r="CX930" s="52" t="n">
        <v>0</v>
      </c>
      <c r="DM930">
        <f>IF(LOWER(T930)="ILS",12,1)*Y930/VLOOKUP($T930,CPC_USDConversion_xlTbl[[Currency2]:[Units/1 USD]],2,FALSE)</f>
        <v/>
      </c>
    </row>
    <row r="931">
      <c r="B931" s="113" t="n">
        <v>121149</v>
      </c>
      <c r="C931" s="113" t="n">
        <v>65005</v>
      </c>
      <c r="D931" s="113" t="n">
        <v>108279</v>
      </c>
      <c r="E931" s="114" t="inlineStr">
        <is>
          <t>Antonio Tomsic</t>
        </is>
      </c>
      <c r="F931" s="152" t="inlineStr">
        <is>
          <t>Account Manager</t>
        </is>
      </c>
      <c r="G931" s="113" t="inlineStr">
        <is>
          <t>Switzerland and Austria (Alps)</t>
        </is>
      </c>
      <c r="H931" s="113" t="inlineStr">
        <is>
          <t>Sonja Meindl</t>
        </is>
      </c>
      <c r="I931" s="113" t="inlineStr">
        <is>
          <t>Lothar Geuenich</t>
        </is>
      </c>
      <c r="J931" s="114" t="inlineStr">
        <is>
          <t>Thorsten Freitag</t>
        </is>
      </c>
      <c r="K931" s="114" t="inlineStr">
        <is>
          <t>Bruno Darmon</t>
        </is>
      </c>
      <c r="L931" s="113" t="inlineStr">
        <is>
          <t>EMEA Sales</t>
        </is>
      </c>
      <c r="M931" s="115" t="n">
        <v>1</v>
      </c>
      <c r="N931" s="151">
        <f>LEFT(CA931,3)</f>
        <v/>
      </c>
      <c r="O931" s="216" t="n">
        <v>43832</v>
      </c>
      <c r="P931" s="118">
        <f>($D$5-O931)/365</f>
        <v/>
      </c>
      <c r="Q931" s="119">
        <f>Q931</f>
        <v/>
      </c>
      <c r="R931" s="52" t="n"/>
      <c r="S931" s="120" t="inlineStr">
        <is>
          <t>Austria</t>
        </is>
      </c>
      <c r="T931" s="120" t="inlineStr">
        <is>
          <t>EUR</t>
        </is>
      </c>
      <c r="U931" s="120" t="n">
        <v>99500</v>
      </c>
      <c r="V931" s="120" t="n">
        <v>43936.36363636363</v>
      </c>
      <c r="W931" s="120" t="n"/>
      <c r="X931" s="120">
        <f>W931+V931+U931</f>
        <v/>
      </c>
      <c r="Y931" s="121" t="n"/>
      <c r="Z931" s="121" t="n"/>
      <c r="AA931" s="122" t="n"/>
      <c r="AB931" s="122" t="n"/>
      <c r="AC931" s="122" t="n"/>
      <c r="AD931" s="123">
        <f>AC931+AB931+AA931</f>
        <v/>
      </c>
      <c r="AE931" s="124">
        <f>IFERROR(AD931/X931-1,"")</f>
        <v/>
      </c>
      <c r="AF931" s="217">
        <f>IF(LOWER(T931)="ILS",12,1)*X931/VLOOKUP($T931,CPC_USDConversion_xlTbl[[Currency2]:[Units/1 USD]],2,FALSE)</f>
        <v/>
      </c>
      <c r="AG931" s="217">
        <f>IF(LOWER(T931)="ILS",12,1)*AD931/VLOOKUP($T931,CPC_USDConversion_xlTbl[[Currency2]:[Units/1 USD]],2,FALSE)</f>
        <v/>
      </c>
      <c r="AH931" s="126">
        <f>AF931/VLOOKUP($S931,'CP$'!$B$5:$D$74,2,FALSE)</f>
        <v/>
      </c>
      <c r="AI931" s="126">
        <f>AG931/VLOOKUP($S931,'CP$'!$B$5:$D$74,2,FALSE)</f>
        <v/>
      </c>
      <c r="AJ931" s="52" t="n"/>
      <c r="AK931" s="127" t="inlineStr">
        <is>
          <t>Sales Variable</t>
        </is>
      </c>
      <c r="AL931" s="218" t="n"/>
      <c r="AM931" s="129" t="n"/>
      <c r="AN931" s="121" t="n"/>
      <c r="AO931" s="130" t="n"/>
      <c r="AP931" s="131">
        <f>IFERROR(AO931/AM931,"")</f>
        <v/>
      </c>
      <c r="AQ931" s="219">
        <f>AO931*CC931</f>
        <v/>
      </c>
      <c r="AR931" s="219" t="n"/>
      <c r="AS931" s="220">
        <f>AQ931-AR931</f>
        <v/>
      </c>
      <c r="AT931" s="217">
        <f>AS931/VLOOKUP($T931,'USD Converstion'!$C$7:$D$174,2,FALSE)</f>
        <v/>
      </c>
      <c r="AU931" s="52" t="n"/>
      <c r="AV931" s="221" t="n"/>
      <c r="AW931" s="222" t="n"/>
      <c r="AX931" s="222" t="n"/>
      <c r="AY931" s="223" t="n"/>
      <c r="AZ931" s="52" t="n"/>
      <c r="BA931" s="137" t="n"/>
      <c r="BB931" s="138" t="inlineStr">
        <is>
          <t xml:space="preserve"> </t>
        </is>
      </c>
      <c r="BC931" s="52" t="n"/>
      <c r="BD931" s="219" t="n"/>
      <c r="BE931" s="219" t="n"/>
      <c r="BF931" s="219" t="n"/>
      <c r="BG931" s="120">
        <f>BF931+BE931+BD931</f>
        <v/>
      </c>
      <c r="BH931" s="217">
        <f>IF(LOWER(T931)="ILS",12,1)*BG931/VLOOKUP($T931,CPC_USDConversion_xlTbl[[Currency2]:[Units/1 USD]],2,FALSE)</f>
        <v/>
      </c>
      <c r="BI931" s="224">
        <f>BH931/VLOOKUP($S931,'CP$'!$B$5:$D$74,2,FALSE)</f>
        <v/>
      </c>
      <c r="BJ931" s="140" t="n">
        <v>90000</v>
      </c>
      <c r="BK931" s="140" t="n">
        <v>140000</v>
      </c>
      <c r="BL931" s="141">
        <f>IFERROR(U931/X931,"")</f>
        <v/>
      </c>
      <c r="BM931" s="141">
        <f>IFERROR(V931/X931,"")</f>
        <v/>
      </c>
      <c r="BN931" s="141">
        <f>IFERROR(W931/X931,"")</f>
        <v/>
      </c>
      <c r="BO931" s="141">
        <f>IFERROR(AA931/AD931,"")</f>
        <v/>
      </c>
      <c r="BP931" s="141">
        <f>IFERROR(AB931/AD931,"")</f>
        <v/>
      </c>
      <c r="BQ931" s="141">
        <f>IFERROR(AC931/AD931,"")</f>
        <v/>
      </c>
      <c r="BR931" s="119" t="n"/>
      <c r="BS931" s="119" t="n"/>
      <c r="BT931" s="119" t="n">
        <v>3</v>
      </c>
      <c r="BU931" s="119" t="n"/>
      <c r="BV931" s="119" t="n"/>
      <c r="BW931" s="119" t="n"/>
      <c r="BX931" s="119" t="n"/>
      <c r="BY931" s="119" t="n"/>
      <c r="BZ931" s="119" t="inlineStr">
        <is>
          <t>Employee</t>
        </is>
      </c>
      <c r="CA931" s="142" t="inlineStr">
        <is>
          <t>S53P</t>
        </is>
      </c>
      <c r="CB931" s="131" t="n">
        <v>1</v>
      </c>
      <c r="CC931" s="143">
        <f>IF(P931&gt;1,1,P931)*CB931</f>
        <v/>
      </c>
      <c r="CD931" s="143" t="n"/>
      <c r="CE931" s="222" t="n"/>
      <c r="CF931" s="86" t="n"/>
      <c r="CG931" s="219" t="n">
        <v>117273.1707317073</v>
      </c>
      <c r="CH931" s="217">
        <f>IF(LOWER(T931)="ILS",12,1)*CG931/VLOOKUP($T931,CPC_USDConversion_xlTbl[[Currency2]:[Units/1 USD]],2,FALSE)</f>
        <v/>
      </c>
      <c r="CI931" s="225">
        <f>AF931</f>
        <v/>
      </c>
      <c r="CJ931" s="225">
        <f>IFERROR(CI931-CH931,"")</f>
        <v/>
      </c>
      <c r="CK931" s="140">
        <f>ROUND(AN931*CC931,-2)</f>
        <v/>
      </c>
      <c r="CL931" s="217">
        <f>CK931/VLOOKUP($T931,'USD Converstion'!$C$7:$D$174,2,FALSE)</f>
        <v/>
      </c>
      <c r="CM931" s="145">
        <f>IF(AD931&gt;X931,1,0)</f>
        <v/>
      </c>
      <c r="CN931" s="225">
        <f>IF(CM931&gt;0,AG931,0)</f>
        <v/>
      </c>
      <c r="CO931" s="225">
        <f>IF(CM931=0,0,AF931)</f>
        <v/>
      </c>
      <c r="CP931" s="146" t="n">
        <v>0</v>
      </c>
      <c r="CQ931" s="147" t="inlineStr">
        <is>
          <t>Regular</t>
        </is>
      </c>
      <c r="CR931" s="225">
        <f>AM931/VLOOKUP(T931,'USD Converstion'!$C$7:$D$174,2,FALSE)</f>
        <v/>
      </c>
      <c r="CS931" s="226">
        <f>AT931</f>
        <v/>
      </c>
      <c r="CT931" s="222" t="n">
        <v>0</v>
      </c>
      <c r="CU931" s="227" t="n"/>
      <c r="CV931" s="145">
        <f>IF(AX931&gt;0,1,0)</f>
        <v/>
      </c>
      <c r="CW931" s="145">
        <f>IF(AY931&gt;0,1,0)</f>
        <v/>
      </c>
      <c r="CX931" s="52" t="n">
        <v>0</v>
      </c>
      <c r="DM931">
        <f>IF(LOWER(T931)="ILS",12,1)*Y931/VLOOKUP($T931,CPC_USDConversion_xlTbl[[Currency2]:[Units/1 USD]],2,FALSE)</f>
        <v/>
      </c>
    </row>
    <row r="932">
      <c r="B932" s="113" t="n">
        <v>107924</v>
      </c>
      <c r="C932" s="113" t="n">
        <v>89704</v>
      </c>
      <c r="D932" s="113" t="n">
        <v>79324</v>
      </c>
      <c r="E932" s="114" t="inlineStr">
        <is>
          <t>Bastian Majewski</t>
        </is>
      </c>
      <c r="F932" s="152" t="inlineStr">
        <is>
          <t>Named Accounts Sales Manager</t>
        </is>
      </c>
      <c r="G932" s="113" t="inlineStr">
        <is>
          <t>Germany Sales</t>
        </is>
      </c>
      <c r="H932" s="113" t="inlineStr">
        <is>
          <t>Dietmar Schnabel</t>
        </is>
      </c>
      <c r="I932" s="113" t="inlineStr">
        <is>
          <t>Lothar Geuenich</t>
        </is>
      </c>
      <c r="J932" s="114" t="inlineStr">
        <is>
          <t>Thorsten Freitag</t>
        </is>
      </c>
      <c r="K932" s="114" t="inlineStr">
        <is>
          <t>Bruno Darmon</t>
        </is>
      </c>
      <c r="L932" s="113" t="inlineStr">
        <is>
          <t>EMEA Sales</t>
        </is>
      </c>
      <c r="M932" s="115" t="n">
        <v>1</v>
      </c>
      <c r="N932" s="151">
        <f>LEFT(CA932,3)</f>
        <v/>
      </c>
      <c r="O932" s="216" t="n">
        <v>43678</v>
      </c>
      <c r="P932" s="118">
        <f>($D$5-O932)/365</f>
        <v/>
      </c>
      <c r="Q932" s="119">
        <f>Q932</f>
        <v/>
      </c>
      <c r="R932" s="52" t="n"/>
      <c r="S932" s="120" t="inlineStr">
        <is>
          <t>Germany</t>
        </is>
      </c>
      <c r="T932" s="120" t="inlineStr">
        <is>
          <t>EUR</t>
        </is>
      </c>
      <c r="U932" s="120" t="n">
        <v>140750</v>
      </c>
      <c r="V932" s="120" t="n">
        <v>63481.81818181818</v>
      </c>
      <c r="W932" s="120" t="n"/>
      <c r="X932" s="120">
        <f>W932+V932+U932</f>
        <v/>
      </c>
      <c r="Y932" s="121" t="n"/>
      <c r="Z932" s="121" t="n"/>
      <c r="AA932" s="122" t="n"/>
      <c r="AB932" s="122" t="n"/>
      <c r="AC932" s="122" t="n"/>
      <c r="AD932" s="123">
        <f>AC932+AB932+AA932</f>
        <v/>
      </c>
      <c r="AE932" s="124">
        <f>IFERROR(AD932/X932-1,"")</f>
        <v/>
      </c>
      <c r="AF932" s="217">
        <f>IF(LOWER(T932)="ILS",12,1)*X932/VLOOKUP($T932,CPC_USDConversion_xlTbl[[Currency2]:[Units/1 USD]],2,FALSE)</f>
        <v/>
      </c>
      <c r="AG932" s="217">
        <f>IF(LOWER(T932)="ILS",12,1)*AD932/VLOOKUP($T932,CPC_USDConversion_xlTbl[[Currency2]:[Units/1 USD]],2,FALSE)</f>
        <v/>
      </c>
      <c r="AH932" s="126">
        <f>AF932/VLOOKUP($S932,'CP$'!$B$5:$D$74,2,FALSE)</f>
        <v/>
      </c>
      <c r="AI932" s="126">
        <f>AG932/VLOOKUP($S932,'CP$'!$B$5:$D$74,2,FALSE)</f>
        <v/>
      </c>
      <c r="AJ932" s="52" t="n"/>
      <c r="AK932" s="127" t="inlineStr">
        <is>
          <t>Sales Variable</t>
        </is>
      </c>
      <c r="AL932" s="218" t="n"/>
      <c r="AM932" s="129" t="n"/>
      <c r="AN932" s="121" t="n"/>
      <c r="AO932" s="130" t="n"/>
      <c r="AP932" s="131">
        <f>IFERROR(AO932/AM932,"")</f>
        <v/>
      </c>
      <c r="AQ932" s="219">
        <f>AO932*CC932</f>
        <v/>
      </c>
      <c r="AR932" s="219" t="n"/>
      <c r="AS932" s="220">
        <f>AQ932-AR932</f>
        <v/>
      </c>
      <c r="AT932" s="217">
        <f>AS932/VLOOKUP($T932,'USD Converstion'!$C$7:$D$174,2,FALSE)</f>
        <v/>
      </c>
      <c r="AU932" s="52" t="n"/>
      <c r="AV932" s="221" t="n">
        <v>43768</v>
      </c>
      <c r="AW932" s="222" t="n">
        <v>29274.89320388349</v>
      </c>
      <c r="AX932" s="222" t="n"/>
      <c r="AY932" s="223" t="n"/>
      <c r="AZ932" s="52" t="n"/>
      <c r="BA932" s="137" t="inlineStr">
        <is>
          <t>January, 2021 - Organization change from Title:Enterprise Sales Manager to Title:Named Accounts Sales Manager</t>
        </is>
      </c>
      <c r="BB932" s="138" t="inlineStr">
        <is>
          <t xml:space="preserve"> </t>
        </is>
      </c>
      <c r="BC932" s="52" t="n"/>
      <c r="BD932" s="219" t="n">
        <v>102000</v>
      </c>
      <c r="BE932" s="219" t="n">
        <v>68000</v>
      </c>
      <c r="BF932" s="219" t="n"/>
      <c r="BG932" s="120">
        <f>BF932+BE932+BD932</f>
        <v/>
      </c>
      <c r="BH932" s="217">
        <f>IF(LOWER(T932)="ILS",12,1)*BG932/VLOOKUP($T932,CPC_USDConversion_xlTbl[[Currency2]:[Units/1 USD]],2,FALSE)</f>
        <v/>
      </c>
      <c r="BI932" s="224">
        <f>BH932/VLOOKUP($S932,'CP$'!$B$5:$D$74,2,FALSE)</f>
        <v/>
      </c>
      <c r="BJ932" s="140" t="n">
        <v>125000</v>
      </c>
      <c r="BK932" s="140" t="n">
        <v>180000</v>
      </c>
      <c r="BL932" s="141">
        <f>IFERROR(U932/X932,"")</f>
        <v/>
      </c>
      <c r="BM932" s="141">
        <f>IFERROR(V932/X932,"")</f>
        <v/>
      </c>
      <c r="BN932" s="141">
        <f>IFERROR(W932/X932,"")</f>
        <v/>
      </c>
      <c r="BO932" s="141">
        <f>IFERROR(AA932/AD932,"")</f>
        <v/>
      </c>
      <c r="BP932" s="141">
        <f>IFERROR(AB932/AD932,"")</f>
        <v/>
      </c>
      <c r="BQ932" s="141">
        <f>IFERROR(AC932/AD932,"")</f>
        <v/>
      </c>
      <c r="BR932" s="119" t="n"/>
      <c r="BS932" s="119" t="n">
        <v>3</v>
      </c>
      <c r="BT932" s="119" t="n"/>
      <c r="BU932" s="119" t="n"/>
      <c r="BV932" s="119" t="n"/>
      <c r="BW932" s="119" t="n"/>
      <c r="BX932" s="119" t="n"/>
      <c r="BY932" s="119" t="n"/>
      <c r="BZ932" s="119" t="inlineStr">
        <is>
          <t>Employee</t>
        </is>
      </c>
      <c r="CA932" s="142" t="inlineStr">
        <is>
          <t>S43M</t>
        </is>
      </c>
      <c r="CB932" s="131" t="n">
        <v>1</v>
      </c>
      <c r="CC932" s="143">
        <f>IF(P932&gt;1,1,P932)*CB932</f>
        <v/>
      </c>
      <c r="CD932" s="143" t="n"/>
      <c r="CE932" s="222" t="n">
        <v>23944</v>
      </c>
      <c r="CF932" s="86" t="n"/>
      <c r="CG932" s="219" t="n">
        <v>170443.9024390244</v>
      </c>
      <c r="CH932" s="217">
        <f>IF(LOWER(T932)="ILS",12,1)*CG932/VLOOKUP($T932,CPC_USDConversion_xlTbl[[Currency2]:[Units/1 USD]],2,FALSE)</f>
        <v/>
      </c>
      <c r="CI932" s="225">
        <f>AF932</f>
        <v/>
      </c>
      <c r="CJ932" s="225">
        <f>IFERROR(CI932-CH932,"")</f>
        <v/>
      </c>
      <c r="CK932" s="140">
        <f>ROUND(AN932*CC932,-2)</f>
        <v/>
      </c>
      <c r="CL932" s="217">
        <f>CK932/VLOOKUP($T932,'USD Converstion'!$C$7:$D$174,2,FALSE)</f>
        <v/>
      </c>
      <c r="CM932" s="145">
        <f>IF(AD932&gt;X932,1,0)</f>
        <v/>
      </c>
      <c r="CN932" s="225">
        <f>IF(CM932&gt;0,AG932,0)</f>
        <v/>
      </c>
      <c r="CO932" s="225">
        <f>IF(CM932=0,0,AF932)</f>
        <v/>
      </c>
      <c r="CP932" s="146" t="n">
        <v>0</v>
      </c>
      <c r="CQ932" s="147" t="inlineStr">
        <is>
          <t>Regular</t>
        </is>
      </c>
      <c r="CR932" s="225">
        <f>AM932/VLOOKUP(T932,'USD Converstion'!$C$7:$D$174,2,FALSE)</f>
        <v/>
      </c>
      <c r="CS932" s="226">
        <f>AT932</f>
        <v/>
      </c>
      <c r="CT932" s="222" t="n">
        <v>0</v>
      </c>
      <c r="CU932" s="227" t="n"/>
      <c r="CV932" s="145">
        <f>IF(AX932&gt;0,1,0)</f>
        <v/>
      </c>
      <c r="CW932" s="145">
        <f>IF(AY932&gt;0,1,0)</f>
        <v/>
      </c>
      <c r="CX932" s="52" t="n">
        <v>0</v>
      </c>
      <c r="DM932">
        <f>IF(LOWER(T932)="ILS",12,1)*Y932/VLOOKUP($T932,CPC_USDConversion_xlTbl[[Currency2]:[Units/1 USD]],2,FALSE)</f>
        <v/>
      </c>
    </row>
    <row r="933">
      <c r="B933" s="113" t="n">
        <v>133521</v>
      </c>
      <c r="C933" s="113" t="n">
        <v>29916</v>
      </c>
      <c r="D933" s="113" t="n">
        <v>57380</v>
      </c>
      <c r="E933" s="114" t="inlineStr">
        <is>
          <t>Benjamin Eraerts</t>
        </is>
      </c>
      <c r="F933" s="152" t="inlineStr">
        <is>
          <t>Account Manager</t>
        </is>
      </c>
      <c r="G933" s="113" t="inlineStr">
        <is>
          <t>Germany Sales</t>
        </is>
      </c>
      <c r="H933" s="113" t="inlineStr">
        <is>
          <t>Dietmar Schnabel</t>
        </is>
      </c>
      <c r="I933" s="113" t="inlineStr">
        <is>
          <t>Lothar Geuenich</t>
        </is>
      </c>
      <c r="J933" s="114" t="inlineStr">
        <is>
          <t>Thorsten Freitag</t>
        </is>
      </c>
      <c r="K933" s="114" t="inlineStr">
        <is>
          <t>Bruno Darmon</t>
        </is>
      </c>
      <c r="L933" s="113" t="inlineStr">
        <is>
          <t>EMEA Sales</t>
        </is>
      </c>
      <c r="M933" s="115" t="n">
        <v>1</v>
      </c>
      <c r="N933" s="151">
        <f>LEFT(CA933,3)</f>
        <v/>
      </c>
      <c r="O933" s="216" t="n">
        <v>41275</v>
      </c>
      <c r="P933" s="118">
        <f>($D$5-O933)/365</f>
        <v/>
      </c>
      <c r="Q933" s="119">
        <f>Q933</f>
        <v/>
      </c>
      <c r="R933" s="52" t="n"/>
      <c r="S933" s="120" t="inlineStr">
        <is>
          <t>Germany</t>
        </is>
      </c>
      <c r="T933" s="120" t="inlineStr">
        <is>
          <t>EUR</t>
        </is>
      </c>
      <c r="U933" s="120" t="n">
        <v>86375</v>
      </c>
      <c r="V933" s="120" t="n">
        <v>37572.72727272727</v>
      </c>
      <c r="W933" s="120" t="n"/>
      <c r="X933" s="120">
        <f>W933+V933+U933</f>
        <v/>
      </c>
      <c r="Y933" s="121" t="n"/>
      <c r="Z933" s="121" t="n"/>
      <c r="AA933" s="122" t="n"/>
      <c r="AB933" s="122" t="n"/>
      <c r="AC933" s="122" t="n"/>
      <c r="AD933" s="123">
        <f>AC933+AB933+AA933</f>
        <v/>
      </c>
      <c r="AE933" s="124">
        <f>IFERROR(AD933/X933-1,"")</f>
        <v/>
      </c>
      <c r="AF933" s="217">
        <f>IF(LOWER(T933)="ILS",12,1)*X933/VLOOKUP($T933,CPC_USDConversion_xlTbl[[Currency2]:[Units/1 USD]],2,FALSE)</f>
        <v/>
      </c>
      <c r="AG933" s="217">
        <f>IF(LOWER(T933)="ILS",12,1)*AD933/VLOOKUP($T933,CPC_USDConversion_xlTbl[[Currency2]:[Units/1 USD]],2,FALSE)</f>
        <v/>
      </c>
      <c r="AH933" s="126">
        <f>AF933/VLOOKUP($S933,'CP$'!$B$5:$D$74,2,FALSE)</f>
        <v/>
      </c>
      <c r="AI933" s="126">
        <f>AG933/VLOOKUP($S933,'CP$'!$B$5:$D$74,2,FALSE)</f>
        <v/>
      </c>
      <c r="AJ933" s="52" t="n"/>
      <c r="AK933" s="127" t="inlineStr">
        <is>
          <t>Sales Variable</t>
        </is>
      </c>
      <c r="AL933" s="218" t="n"/>
      <c r="AM933" s="129" t="n"/>
      <c r="AN933" s="121" t="n"/>
      <c r="AO933" s="130" t="n"/>
      <c r="AP933" s="131">
        <f>IFERROR(AO933/AM933,"")</f>
        <v/>
      </c>
      <c r="AQ933" s="219">
        <f>AO933*CC933</f>
        <v/>
      </c>
      <c r="AR933" s="219" t="n"/>
      <c r="AS933" s="220">
        <f>AQ933-AR933</f>
        <v/>
      </c>
      <c r="AT933" s="217">
        <f>AS933/VLOOKUP($T933,'USD Converstion'!$C$7:$D$174,2,FALSE)</f>
        <v/>
      </c>
      <c r="AU933" s="52" t="n"/>
      <c r="AV933" s="221" t="n">
        <v>43223</v>
      </c>
      <c r="AW933" s="222" t="n">
        <v>14702.34951456311</v>
      </c>
      <c r="AX933" s="222" t="n"/>
      <c r="AY933" s="223" t="n"/>
      <c r="AZ933" s="52" t="n"/>
      <c r="BA933" s="137" t="inlineStr">
        <is>
          <t>January, 2021 - Organization change from JS:S53P, Team:Bernd Sebode - Development Channel, Title:Channel Manager, Anaplan:10595 to JS:S43P, Team:Bastian Majewski - Named Accounts, North Germany, Title:Account Manager, Anaplan:10555</t>
        </is>
      </c>
      <c r="BB933" s="138" t="inlineStr">
        <is>
          <t xml:space="preserve"> </t>
        </is>
      </c>
      <c r="BC933" s="52" t="n"/>
      <c r="BD933" s="219" t="n">
        <v>61500</v>
      </c>
      <c r="BE933" s="219" t="n">
        <v>41000</v>
      </c>
      <c r="BF933" s="219" t="n"/>
      <c r="BG933" s="120">
        <f>BF933+BE933+BD933</f>
        <v/>
      </c>
      <c r="BH933" s="217">
        <f>IF(LOWER(T933)="ILS",12,1)*BG933/VLOOKUP($T933,CPC_USDConversion_xlTbl[[Currency2]:[Units/1 USD]],2,FALSE)</f>
        <v/>
      </c>
      <c r="BI933" s="224">
        <f>BH933/VLOOKUP($S933,'CP$'!$B$5:$D$74,2,FALSE)</f>
        <v/>
      </c>
      <c r="BJ933" s="140" t="n">
        <v>125000</v>
      </c>
      <c r="BK933" s="140" t="n">
        <v>180000</v>
      </c>
      <c r="BL933" s="141">
        <f>IFERROR(U933/X933,"")</f>
        <v/>
      </c>
      <c r="BM933" s="141">
        <f>IFERROR(V933/X933,"")</f>
        <v/>
      </c>
      <c r="BN933" s="141">
        <f>IFERROR(W933/X933,"")</f>
        <v/>
      </c>
      <c r="BO933" s="141">
        <f>IFERROR(AA933/AD933,"")</f>
        <v/>
      </c>
      <c r="BP933" s="141">
        <f>IFERROR(AB933/AD933,"")</f>
        <v/>
      </c>
      <c r="BQ933" s="141">
        <f>IFERROR(AC933/AD933,"")</f>
        <v/>
      </c>
      <c r="BR933" s="119" t="n">
        <v>2</v>
      </c>
      <c r="BS933" s="119" t="n">
        <v>3</v>
      </c>
      <c r="BT933" s="119" t="n"/>
      <c r="BU933" s="119" t="n"/>
      <c r="BV933" s="119" t="n"/>
      <c r="BW933" s="119" t="n"/>
      <c r="BX933" s="119" t="n"/>
      <c r="BY933" s="119" t="n"/>
      <c r="BZ933" s="119" t="inlineStr">
        <is>
          <t>Employee</t>
        </is>
      </c>
      <c r="CA933" s="142" t="inlineStr">
        <is>
          <t>S43P</t>
        </is>
      </c>
      <c r="CB933" s="131" t="n">
        <v>1</v>
      </c>
      <c r="CC933" s="143">
        <f>IF(P933&gt;1,1,P933)*CB933</f>
        <v/>
      </c>
      <c r="CD933" s="143" t="n"/>
      <c r="CE933" s="222" t="n">
        <v>9098.719999999999</v>
      </c>
      <c r="CF933" s="86" t="n"/>
      <c r="CG933" s="219" t="n">
        <v>100200</v>
      </c>
      <c r="CH933" s="217">
        <f>IF(LOWER(T933)="ILS",12,1)*CG933/VLOOKUP($T933,CPC_USDConversion_xlTbl[[Currency2]:[Units/1 USD]],2,FALSE)</f>
        <v/>
      </c>
      <c r="CI933" s="225">
        <f>AF933</f>
        <v/>
      </c>
      <c r="CJ933" s="225">
        <f>IFERROR(CI933-CH933,"")</f>
        <v/>
      </c>
      <c r="CK933" s="140">
        <f>ROUND(AN933*CC933,-2)</f>
        <v/>
      </c>
      <c r="CL933" s="217">
        <f>CK933/VLOOKUP($T933,'USD Converstion'!$C$7:$D$174,2,FALSE)</f>
        <v/>
      </c>
      <c r="CM933" s="145">
        <f>IF(AD933&gt;X933,1,0)</f>
        <v/>
      </c>
      <c r="CN933" s="225">
        <f>IF(CM933&gt;0,AG933,0)</f>
        <v/>
      </c>
      <c r="CO933" s="225">
        <f>IF(CM933=0,0,AF933)</f>
        <v/>
      </c>
      <c r="CP933" s="146" t="n">
        <v>0</v>
      </c>
      <c r="CQ933" s="147" t="inlineStr">
        <is>
          <t>Regular</t>
        </is>
      </c>
      <c r="CR933" s="225">
        <f>AM933/VLOOKUP(T933,'USD Converstion'!$C$7:$D$174,2,FALSE)</f>
        <v/>
      </c>
      <c r="CS933" s="226">
        <f>AT933</f>
        <v/>
      </c>
      <c r="CT933" s="222" t="n">
        <v>0</v>
      </c>
      <c r="CU933" s="227" t="n"/>
      <c r="CV933" s="145">
        <f>IF(AX933&gt;0,1,0)</f>
        <v/>
      </c>
      <c r="CW933" s="145">
        <f>IF(AY933&gt;0,1,0)</f>
        <v/>
      </c>
      <c r="CX933" s="52" t="n">
        <v>0</v>
      </c>
      <c r="DM933">
        <f>IF(LOWER(T933)="ILS",12,1)*Y933/VLOOKUP($T933,CPC_USDConversion_xlTbl[[Currency2]:[Units/1 USD]],2,FALSE)</f>
        <v/>
      </c>
    </row>
    <row r="934">
      <c r="B934" s="113" t="n">
        <v>117331</v>
      </c>
      <c r="C934" s="113" t="n">
        <v>70336</v>
      </c>
      <c r="D934" s="113" t="n">
        <v>103394</v>
      </c>
      <c r="E934" s="114" t="inlineStr">
        <is>
          <t>Bernd Sebode</t>
        </is>
      </c>
      <c r="F934" s="152" t="inlineStr">
        <is>
          <t>Head of Channels</t>
        </is>
      </c>
      <c r="G934" s="113" t="inlineStr">
        <is>
          <t>Germany Sales</t>
        </is>
      </c>
      <c r="H934" s="113" t="inlineStr">
        <is>
          <t>Dietmar Schnabel</t>
        </is>
      </c>
      <c r="I934" s="113" t="inlineStr">
        <is>
          <t>Lothar Geuenich</t>
        </is>
      </c>
      <c r="J934" s="114" t="inlineStr">
        <is>
          <t>Thorsten Freitag</t>
        </is>
      </c>
      <c r="K934" s="114" t="inlineStr">
        <is>
          <t>Bruno Darmon</t>
        </is>
      </c>
      <c r="L934" s="113" t="inlineStr">
        <is>
          <t>EMEA Sales</t>
        </is>
      </c>
      <c r="M934" s="115" t="n">
        <v>1</v>
      </c>
      <c r="N934" s="151">
        <f>LEFT(CA934,3)</f>
        <v/>
      </c>
      <c r="O934" s="216" t="n">
        <v>43831</v>
      </c>
      <c r="P934" s="118">
        <f>($D$5-O934)/365</f>
        <v/>
      </c>
      <c r="Q934" s="119">
        <f>Q934</f>
        <v/>
      </c>
      <c r="R934" s="52" t="n"/>
      <c r="S934" s="120" t="inlineStr">
        <is>
          <t>Germany</t>
        </is>
      </c>
      <c r="T934" s="120" t="inlineStr">
        <is>
          <t>EUR</t>
        </is>
      </c>
      <c r="U934" s="120" t="n">
        <v>140750</v>
      </c>
      <c r="V934" s="120" t="n">
        <v>63936.36363636363</v>
      </c>
      <c r="W934" s="120" t="n"/>
      <c r="X934" s="120">
        <f>W934+V934+U934</f>
        <v/>
      </c>
      <c r="Y934" s="121" t="n"/>
      <c r="Z934" s="121" t="n"/>
      <c r="AA934" s="122" t="n"/>
      <c r="AB934" s="122" t="n"/>
      <c r="AC934" s="122" t="n"/>
      <c r="AD934" s="123">
        <f>AC934+AB934+AA934</f>
        <v/>
      </c>
      <c r="AE934" s="124">
        <f>IFERROR(AD934/X934-1,"")</f>
        <v/>
      </c>
      <c r="AF934" s="217">
        <f>IF(LOWER(T934)="ILS",12,1)*X934/VLOOKUP($T934,CPC_USDConversion_xlTbl[[Currency2]:[Units/1 USD]],2,FALSE)</f>
        <v/>
      </c>
      <c r="AG934" s="217">
        <f>IF(LOWER(T934)="ILS",12,1)*AD934/VLOOKUP($T934,CPC_USDConversion_xlTbl[[Currency2]:[Units/1 USD]],2,FALSE)</f>
        <v/>
      </c>
      <c r="AH934" s="126">
        <f>AF934/VLOOKUP($S934,'CP$'!$B$5:$D$74,2,FALSE)</f>
        <v/>
      </c>
      <c r="AI934" s="126">
        <f>AG934/VLOOKUP($S934,'CP$'!$B$5:$D$74,2,FALSE)</f>
        <v/>
      </c>
      <c r="AJ934" s="52" t="n"/>
      <c r="AK934" s="127" t="inlineStr">
        <is>
          <t>Sales Variable</t>
        </is>
      </c>
      <c r="AL934" s="218" t="n"/>
      <c r="AM934" s="129" t="n"/>
      <c r="AN934" s="121" t="n"/>
      <c r="AO934" s="130" t="n"/>
      <c r="AP934" s="131">
        <f>IFERROR(AO934/AM934,"")</f>
        <v/>
      </c>
      <c r="AQ934" s="219">
        <f>AO934*CC934</f>
        <v/>
      </c>
      <c r="AR934" s="219" t="n"/>
      <c r="AS934" s="220">
        <f>AQ934-AR934</f>
        <v/>
      </c>
      <c r="AT934" s="217">
        <f>AS934/VLOOKUP($T934,'USD Converstion'!$C$7:$D$174,2,FALSE)</f>
        <v/>
      </c>
      <c r="AU934" s="52" t="n"/>
      <c r="AV934" s="221" t="n">
        <v>43859</v>
      </c>
      <c r="AW934" s="222" t="n">
        <v>48659.40776699029</v>
      </c>
      <c r="AX934" s="222" t="n"/>
      <c r="AY934" s="223" t="n"/>
      <c r="AZ934" s="52" t="n"/>
      <c r="BA934" s="137" t="inlineStr">
        <is>
          <t>January, 2021 - Organization change from Team:Bernd Sebode - Development Channel, Title:Channel Development Team Leader, Anaplan:No Value to Team:Bernd Sebode - Strategic Partners, Title:Head of Channeles , Anaplan:10603</t>
        </is>
      </c>
      <c r="BB934" s="138" t="inlineStr">
        <is>
          <t xml:space="preserve"> </t>
        </is>
      </c>
      <c r="BC934" s="52" t="n"/>
      <c r="BD934" s="219" t="n">
        <v>105000</v>
      </c>
      <c r="BE934" s="219" t="n">
        <v>70000</v>
      </c>
      <c r="BF934" s="219" t="n"/>
      <c r="BG934" s="120">
        <f>BF934+BE934+BD934</f>
        <v/>
      </c>
      <c r="BH934" s="217">
        <f>IF(LOWER(T934)="ILS",12,1)*BG934/VLOOKUP($T934,CPC_USDConversion_xlTbl[[Currency2]:[Units/1 USD]],2,FALSE)</f>
        <v/>
      </c>
      <c r="BI934" s="224">
        <f>BH934/VLOOKUP($S934,'CP$'!$B$5:$D$74,2,FALSE)</f>
        <v/>
      </c>
      <c r="BJ934" s="140" t="n">
        <v>115000</v>
      </c>
      <c r="BK934" s="140" t="n">
        <v>170000</v>
      </c>
      <c r="BL934" s="141">
        <f>IFERROR(U934/X934,"")</f>
        <v/>
      </c>
      <c r="BM934" s="141">
        <f>IFERROR(V934/X934,"")</f>
        <v/>
      </c>
      <c r="BN934" s="141">
        <f>IFERROR(W934/X934,"")</f>
        <v/>
      </c>
      <c r="BO934" s="141">
        <f>IFERROR(AA934/AD934,"")</f>
        <v/>
      </c>
      <c r="BP934" s="141">
        <f>IFERROR(AB934/AD934,"")</f>
        <v/>
      </c>
      <c r="BQ934" s="141">
        <f>IFERROR(AC934/AD934,"")</f>
        <v/>
      </c>
      <c r="BR934" s="119" t="n"/>
      <c r="BS934" s="119" t="n">
        <v>3</v>
      </c>
      <c r="BT934" s="119" t="n"/>
      <c r="BU934" s="119" t="n"/>
      <c r="BV934" s="119" t="n"/>
      <c r="BW934" s="119" t="n"/>
      <c r="BX934" s="119" t="n"/>
      <c r="BY934" s="119" t="n"/>
      <c r="BZ934" s="119" t="inlineStr">
        <is>
          <t>Employee</t>
        </is>
      </c>
      <c r="CA934" s="142" t="inlineStr">
        <is>
          <t>S41M</t>
        </is>
      </c>
      <c r="CB934" s="131" t="n">
        <v>1</v>
      </c>
      <c r="CC934" s="143">
        <f>IF(P934&gt;1,1,P934)*CB934</f>
        <v/>
      </c>
      <c r="CD934" s="143" t="n"/>
      <c r="CE934" s="222" t="n">
        <v>52437.36</v>
      </c>
      <c r="CF934" s="86" t="n"/>
      <c r="CG934" s="219" t="n">
        <v>170931.7073170732</v>
      </c>
      <c r="CH934" s="217">
        <f>IF(LOWER(T934)="ILS",12,1)*CG934/VLOOKUP($T934,CPC_USDConversion_xlTbl[[Currency2]:[Units/1 USD]],2,FALSE)</f>
        <v/>
      </c>
      <c r="CI934" s="225">
        <f>AF934</f>
        <v/>
      </c>
      <c r="CJ934" s="225">
        <f>IFERROR(CI934-CH934,"")</f>
        <v/>
      </c>
      <c r="CK934" s="140">
        <f>ROUND(AN934*CC934,-2)</f>
        <v/>
      </c>
      <c r="CL934" s="217">
        <f>CK934/VLOOKUP($T934,'USD Converstion'!$C$7:$D$174,2,FALSE)</f>
        <v/>
      </c>
      <c r="CM934" s="145">
        <f>IF(AD934&gt;X934,1,0)</f>
        <v/>
      </c>
      <c r="CN934" s="225">
        <f>IF(CM934&gt;0,AG934,0)</f>
        <v/>
      </c>
      <c r="CO934" s="225">
        <f>IF(CM934=0,0,AF934)</f>
        <v/>
      </c>
      <c r="CP934" s="146" t="n">
        <v>0</v>
      </c>
      <c r="CQ934" s="147" t="inlineStr">
        <is>
          <t>Regular</t>
        </is>
      </c>
      <c r="CR934" s="225">
        <f>AM934/VLOOKUP(T934,'USD Converstion'!$C$7:$D$174,2,FALSE)</f>
        <v/>
      </c>
      <c r="CS934" s="226">
        <f>AT934</f>
        <v/>
      </c>
      <c r="CT934" s="222" t="n">
        <v>0</v>
      </c>
      <c r="CU934" s="227" t="n"/>
      <c r="CV934" s="145">
        <f>IF(AX934&gt;0,1,0)</f>
        <v/>
      </c>
      <c r="CW934" s="145">
        <f>IF(AY934&gt;0,1,0)</f>
        <v/>
      </c>
      <c r="CX934" s="52" t="n">
        <v>0</v>
      </c>
      <c r="DM934">
        <f>IF(LOWER(T934)="ILS",12,1)*Y934/VLOOKUP($T934,CPC_USDConversion_xlTbl[[Currency2]:[Units/1 USD]],2,FALSE)</f>
        <v/>
      </c>
    </row>
    <row r="935">
      <c r="B935" s="113" t="n">
        <v>132588</v>
      </c>
      <c r="C935" s="113" t="n">
        <v>77916</v>
      </c>
      <c r="D935" s="113" t="n">
        <v>41077</v>
      </c>
      <c r="E935" s="114" t="inlineStr">
        <is>
          <t>Chiara Steiner</t>
        </is>
      </c>
      <c r="F935" s="152" t="inlineStr">
        <is>
          <t>Account Manager</t>
        </is>
      </c>
      <c r="G935" s="113" t="inlineStr">
        <is>
          <t>Switzerland and Austria (Alps)</t>
        </is>
      </c>
      <c r="H935" s="113" t="inlineStr">
        <is>
          <t>Sonja Meindl</t>
        </is>
      </c>
      <c r="I935" s="113" t="inlineStr">
        <is>
          <t>Lothar Geuenich</t>
        </is>
      </c>
      <c r="J935" s="114" t="inlineStr">
        <is>
          <t>Thorsten Freitag</t>
        </is>
      </c>
      <c r="K935" s="114" t="inlineStr">
        <is>
          <t>Bruno Darmon</t>
        </is>
      </c>
      <c r="L935" s="113" t="inlineStr">
        <is>
          <t>EMEA Sales</t>
        </is>
      </c>
      <c r="M935" s="115" t="n">
        <v>1</v>
      </c>
      <c r="N935" s="151">
        <f>LEFT(CA935,3)</f>
        <v/>
      </c>
      <c r="O935" s="216" t="n">
        <v>43983</v>
      </c>
      <c r="P935" s="118">
        <f>($D$5-O935)/365</f>
        <v/>
      </c>
      <c r="Q935" s="119">
        <f>Q935</f>
        <v/>
      </c>
      <c r="R935" s="52" t="n"/>
      <c r="S935" s="120" t="inlineStr">
        <is>
          <t>Switzerland</t>
        </is>
      </c>
      <c r="T935" s="120" t="inlineStr">
        <is>
          <t>CHF</t>
        </is>
      </c>
      <c r="U935" s="120" t="n">
        <v>107000</v>
      </c>
      <c r="V935" s="120" t="n">
        <v>47572.72727272727</v>
      </c>
      <c r="W935" s="120" t="n"/>
      <c r="X935" s="120">
        <f>W935+V935+U935</f>
        <v/>
      </c>
      <c r="Y935" s="121" t="n"/>
      <c r="Z935" s="121" t="n"/>
      <c r="AA935" s="122" t="n"/>
      <c r="AB935" s="122" t="n"/>
      <c r="AC935" s="122" t="n"/>
      <c r="AD935" s="123">
        <f>AC935+AB935+AA935</f>
        <v/>
      </c>
      <c r="AE935" s="124">
        <f>IFERROR(AD935/X935-1,"")</f>
        <v/>
      </c>
      <c r="AF935" s="217">
        <f>IF(LOWER(T935)="ILS",12,1)*X935/VLOOKUP($T935,CPC_USDConversion_xlTbl[[Currency2]:[Units/1 USD]],2,FALSE)</f>
        <v/>
      </c>
      <c r="AG935" s="217">
        <f>IF(LOWER(T935)="ILS",12,1)*AD935/VLOOKUP($T935,CPC_USDConversion_xlTbl[[Currency2]:[Units/1 USD]],2,FALSE)</f>
        <v/>
      </c>
      <c r="AH935" s="126">
        <f>AF935/VLOOKUP($S935,'CP$'!$B$5:$D$74,2,FALSE)</f>
        <v/>
      </c>
      <c r="AI935" s="126">
        <f>AG935/VLOOKUP($S935,'CP$'!$B$5:$D$74,2,FALSE)</f>
        <v/>
      </c>
      <c r="AJ935" s="52" t="n"/>
      <c r="AK935" s="127" t="inlineStr">
        <is>
          <t>Sales Variable</t>
        </is>
      </c>
      <c r="AL935" s="218" t="n"/>
      <c r="AM935" s="129" t="n"/>
      <c r="AN935" s="121" t="n"/>
      <c r="AO935" s="130" t="n"/>
      <c r="AP935" s="131">
        <f>IFERROR(AO935/AM935,"")</f>
        <v/>
      </c>
      <c r="AQ935" s="219">
        <f>AO935*CC935</f>
        <v/>
      </c>
      <c r="AR935" s="219" t="n"/>
      <c r="AS935" s="220">
        <f>AQ935-AR935</f>
        <v/>
      </c>
      <c r="AT935" s="217">
        <f>AS935/VLOOKUP($T935,'USD Converstion'!$C$7:$D$174,2,FALSE)</f>
        <v/>
      </c>
      <c r="AU935" s="52" t="n"/>
      <c r="AV935" s="221" t="n"/>
      <c r="AW935" s="222" t="n"/>
      <c r="AX935" s="222" t="n"/>
      <c r="AY935" s="223" t="n"/>
      <c r="AZ935" s="52" t="n"/>
      <c r="BA935" s="137" t="n"/>
      <c r="BB935" s="138" t="inlineStr">
        <is>
          <t xml:space="preserve"> </t>
        </is>
      </c>
      <c r="BC935" s="52" t="n"/>
      <c r="BD935" s="219" t="n"/>
      <c r="BE935" s="219" t="n"/>
      <c r="BF935" s="219" t="n"/>
      <c r="BG935" s="120">
        <f>BF935+BE935+BD935</f>
        <v/>
      </c>
      <c r="BH935" s="217">
        <f>IF(LOWER(T935)="ILS",12,1)*BG935/VLOOKUP($T935,CPC_USDConversion_xlTbl[[Currency2]:[Units/1 USD]],2,FALSE)</f>
        <v/>
      </c>
      <c r="BI935" s="224">
        <f>BH935/VLOOKUP($S935,'CP$'!$B$5:$D$74,2,FALSE)</f>
        <v/>
      </c>
      <c r="BJ935" s="140" t="n">
        <v>125000</v>
      </c>
      <c r="BK935" s="140" t="n">
        <v>200000</v>
      </c>
      <c r="BL935" s="141">
        <f>IFERROR(U935/X935,"")</f>
        <v/>
      </c>
      <c r="BM935" s="141">
        <f>IFERROR(V935/X935,"")</f>
        <v/>
      </c>
      <c r="BN935" s="141">
        <f>IFERROR(W935/X935,"")</f>
        <v/>
      </c>
      <c r="BO935" s="141">
        <f>IFERROR(AA935/AD935,"")</f>
        <v/>
      </c>
      <c r="BP935" s="141">
        <f>IFERROR(AB935/AD935,"")</f>
        <v/>
      </c>
      <c r="BQ935" s="141">
        <f>IFERROR(AC935/AD935,"")</f>
        <v/>
      </c>
      <c r="BR935" s="119" t="n"/>
      <c r="BS935" s="119" t="n"/>
      <c r="BT935" s="119" t="n"/>
      <c r="BU935" s="119" t="n"/>
      <c r="BV935" s="119" t="n"/>
      <c r="BW935" s="119" t="n"/>
      <c r="BX935" s="119" t="n"/>
      <c r="BY935" s="119" t="n"/>
      <c r="BZ935" s="119" t="inlineStr">
        <is>
          <t>Employee</t>
        </is>
      </c>
      <c r="CA935" s="142" t="inlineStr">
        <is>
          <t>S53P</t>
        </is>
      </c>
      <c r="CB935" s="131" t="n">
        <v>1</v>
      </c>
      <c r="CC935" s="143">
        <f>IF(P935&gt;1,1,P935)*CB935</f>
        <v/>
      </c>
      <c r="CD935" s="143" t="n"/>
      <c r="CE935" s="222" t="n"/>
      <c r="CF935" s="86" t="n"/>
      <c r="CG935" s="219" t="n">
        <v>127029.2682926829</v>
      </c>
      <c r="CH935" s="217">
        <f>IF(LOWER(T935)="ILS",12,1)*CG935/VLOOKUP($T935,CPC_USDConversion_xlTbl[[Currency2]:[Units/1 USD]],2,FALSE)</f>
        <v/>
      </c>
      <c r="CI935" s="225">
        <f>AF935</f>
        <v/>
      </c>
      <c r="CJ935" s="225">
        <f>IFERROR(CI935-CH935,"")</f>
        <v/>
      </c>
      <c r="CK935" s="140">
        <f>ROUND(AN935*CC935,-2)</f>
        <v/>
      </c>
      <c r="CL935" s="217">
        <f>CK935/VLOOKUP($T935,'USD Converstion'!$C$7:$D$174,2,FALSE)</f>
        <v/>
      </c>
      <c r="CM935" s="145">
        <f>IF(AD935&gt;X935,1,0)</f>
        <v/>
      </c>
      <c r="CN935" s="225">
        <f>IF(CM935&gt;0,AG935,0)</f>
        <v/>
      </c>
      <c r="CO935" s="225">
        <f>IF(CM935=0,0,AF935)</f>
        <v/>
      </c>
      <c r="CP935" s="146" t="n">
        <v>0</v>
      </c>
      <c r="CQ935" s="147" t="inlineStr">
        <is>
          <t>Regular</t>
        </is>
      </c>
      <c r="CR935" s="225">
        <f>AM935/VLOOKUP(T935,'USD Converstion'!$C$7:$D$174,2,FALSE)</f>
        <v/>
      </c>
      <c r="CS935" s="226">
        <f>AT935</f>
        <v/>
      </c>
      <c r="CT935" s="222" t="n">
        <v>0</v>
      </c>
      <c r="CU935" s="227" t="n"/>
      <c r="CV935" s="145">
        <f>IF(AX935&gt;0,1,0)</f>
        <v/>
      </c>
      <c r="CW935" s="145">
        <f>IF(AY935&gt;0,1,0)</f>
        <v/>
      </c>
      <c r="CX935" s="52" t="n">
        <v>0</v>
      </c>
      <c r="DM935">
        <f>IF(LOWER(T935)="ILS",12,1)*Y935/VLOOKUP($T935,CPC_USDConversion_xlTbl[[Currency2]:[Units/1 USD]],2,FALSE)</f>
        <v/>
      </c>
    </row>
    <row r="936">
      <c r="B936" s="113" t="n">
        <v>118249</v>
      </c>
      <c r="C936" s="113" t="n">
        <v>122928</v>
      </c>
      <c r="D936" s="113" t="n">
        <v>72902</v>
      </c>
      <c r="E936" s="114" t="inlineStr">
        <is>
          <t>Christian Teich</t>
        </is>
      </c>
      <c r="F936" s="152" t="inlineStr">
        <is>
          <t>Channel Manager</t>
        </is>
      </c>
      <c r="G936" s="113" t="inlineStr">
        <is>
          <t>Germany Sales</t>
        </is>
      </c>
      <c r="H936" s="113" t="inlineStr">
        <is>
          <t>Dietmar Schnabel</t>
        </is>
      </c>
      <c r="I936" s="113" t="inlineStr">
        <is>
          <t>Lothar Geuenich</t>
        </is>
      </c>
      <c r="J936" s="114" t="inlineStr">
        <is>
          <t>Thorsten Freitag</t>
        </is>
      </c>
      <c r="K936" s="114" t="inlineStr">
        <is>
          <t>Bruno Darmon</t>
        </is>
      </c>
      <c r="L936" s="113" t="inlineStr">
        <is>
          <t>EMEA Sales</t>
        </is>
      </c>
      <c r="M936" s="115" t="n">
        <v>1</v>
      </c>
      <c r="N936" s="151">
        <f>LEFT(CA936,3)</f>
        <v/>
      </c>
      <c r="O936" s="216" t="n">
        <v>43435</v>
      </c>
      <c r="P936" s="118">
        <f>($D$5-O936)/365</f>
        <v/>
      </c>
      <c r="Q936" s="119">
        <f>Q936</f>
        <v/>
      </c>
      <c r="R936" s="52" t="n"/>
      <c r="S936" s="120" t="inlineStr">
        <is>
          <t>Germany</t>
        </is>
      </c>
      <c r="T936" s="120" t="inlineStr">
        <is>
          <t>EUR</t>
        </is>
      </c>
      <c r="U936" s="120" t="n">
        <v>118250</v>
      </c>
      <c r="V936" s="120" t="n">
        <v>53027.27272727272</v>
      </c>
      <c r="W936" s="120" t="n"/>
      <c r="X936" s="120">
        <f>W936+V936+U936</f>
        <v/>
      </c>
      <c r="Y936" s="121" t="n"/>
      <c r="Z936" s="121" t="n"/>
      <c r="AA936" s="122" t="n"/>
      <c r="AB936" s="122" t="n"/>
      <c r="AC936" s="122" t="n"/>
      <c r="AD936" s="123">
        <f>AC936+AB936+AA936</f>
        <v/>
      </c>
      <c r="AE936" s="124">
        <f>IFERROR(AD936/X936-1,"")</f>
        <v/>
      </c>
      <c r="AF936" s="217">
        <f>IF(LOWER(T936)="ILS",12,1)*X936/VLOOKUP($T936,CPC_USDConversion_xlTbl[[Currency2]:[Units/1 USD]],2,FALSE)</f>
        <v/>
      </c>
      <c r="AG936" s="217">
        <f>IF(LOWER(T936)="ILS",12,1)*AD936/VLOOKUP($T936,CPC_USDConversion_xlTbl[[Currency2]:[Units/1 USD]],2,FALSE)</f>
        <v/>
      </c>
      <c r="AH936" s="126">
        <f>AF936/VLOOKUP($S936,'CP$'!$B$5:$D$74,2,FALSE)</f>
        <v/>
      </c>
      <c r="AI936" s="126">
        <f>AG936/VLOOKUP($S936,'CP$'!$B$5:$D$74,2,FALSE)</f>
        <v/>
      </c>
      <c r="AJ936" s="52" t="n"/>
      <c r="AK936" s="127" t="inlineStr">
        <is>
          <t>Sales Variable</t>
        </is>
      </c>
      <c r="AL936" s="218" t="n"/>
      <c r="AM936" s="129" t="n"/>
      <c r="AN936" s="121" t="n"/>
      <c r="AO936" s="130" t="n"/>
      <c r="AP936" s="131">
        <f>IFERROR(AO936/AM936,"")</f>
        <v/>
      </c>
      <c r="AQ936" s="219">
        <f>AO936*CC936</f>
        <v/>
      </c>
      <c r="AR936" s="219" t="n"/>
      <c r="AS936" s="220">
        <f>AQ936-AR936</f>
        <v/>
      </c>
      <c r="AT936" s="217">
        <f>AS936/VLOOKUP($T936,'USD Converstion'!$C$7:$D$174,2,FALSE)</f>
        <v/>
      </c>
      <c r="AU936" s="52" t="n"/>
      <c r="AV936" s="221" t="n">
        <v>43502</v>
      </c>
      <c r="AW936" s="222" t="n">
        <v>29234.26213592233</v>
      </c>
      <c r="AX936" s="222" t="n"/>
      <c r="AY936" s="223" t="n"/>
      <c r="AZ936" s="52" t="n"/>
      <c r="BA936" s="137" t="inlineStr">
        <is>
          <t>January, 2021 - Organization change from Team:Dietmar Schnabel - Leaving Employees to Team:Bernd Sebode - Germany Channel || January, 2021 - Compensation change to Onetime Bonus: 4506 || November, 2020 - Compensation change to One-Time Bonus: 4494</t>
        </is>
      </c>
      <c r="BB936" s="138" t="inlineStr">
        <is>
          <t xml:space="preserve"> </t>
        </is>
      </c>
      <c r="BC936" s="52" t="n"/>
      <c r="BD936" s="219" t="n">
        <v>87000</v>
      </c>
      <c r="BE936" s="219" t="n">
        <v>58000</v>
      </c>
      <c r="BF936" s="219" t="n"/>
      <c r="BG936" s="120">
        <f>BF936+BE936+BD936</f>
        <v/>
      </c>
      <c r="BH936" s="217">
        <f>IF(LOWER(T936)="ILS",12,1)*BG936/VLOOKUP($T936,CPC_USDConversion_xlTbl[[Currency2]:[Units/1 USD]],2,FALSE)</f>
        <v/>
      </c>
      <c r="BI936" s="224">
        <f>BH936/VLOOKUP($S936,'CP$'!$B$5:$D$74,2,FALSE)</f>
        <v/>
      </c>
      <c r="BJ936" s="140" t="n">
        <v>125000</v>
      </c>
      <c r="BK936" s="140" t="n">
        <v>180000</v>
      </c>
      <c r="BL936" s="141">
        <f>IFERROR(U936/X936,"")</f>
        <v/>
      </c>
      <c r="BM936" s="141">
        <f>IFERROR(V936/X936,"")</f>
        <v/>
      </c>
      <c r="BN936" s="141">
        <f>IFERROR(W936/X936,"")</f>
        <v/>
      </c>
      <c r="BO936" s="141">
        <f>IFERROR(AA936/AD936,"")</f>
        <v/>
      </c>
      <c r="BP936" s="141">
        <f>IFERROR(AB936/AD936,"")</f>
        <v/>
      </c>
      <c r="BQ936" s="141">
        <f>IFERROR(AC936/AD936,"")</f>
        <v/>
      </c>
      <c r="BR936" s="119" t="n">
        <v>3</v>
      </c>
      <c r="BS936" s="119" t="n">
        <v>3</v>
      </c>
      <c r="BT936" s="119" t="n"/>
      <c r="BU936" s="119" t="n"/>
      <c r="BV936" s="119" t="n"/>
      <c r="BW936" s="119" t="n"/>
      <c r="BX936" s="119" t="n"/>
      <c r="BY936" s="119" t="n"/>
      <c r="BZ936" s="119" t="inlineStr">
        <is>
          <t>Employee</t>
        </is>
      </c>
      <c r="CA936" s="142" t="inlineStr">
        <is>
          <t>S43P</t>
        </is>
      </c>
      <c r="CB936" s="131" t="n">
        <v>1</v>
      </c>
      <c r="CC936" s="143">
        <f>IF(P936&gt;1,1,P936)*CB936</f>
        <v/>
      </c>
      <c r="CD936" s="143" t="n"/>
      <c r="CE936" s="222" t="n">
        <v>23105.96</v>
      </c>
      <c r="CF936" s="86" t="n"/>
      <c r="CG936" s="219" t="n">
        <v>141663.4146341463</v>
      </c>
      <c r="CH936" s="217">
        <f>IF(LOWER(T936)="ILS",12,1)*CG936/VLOOKUP($T936,CPC_USDConversion_xlTbl[[Currency2]:[Units/1 USD]],2,FALSE)</f>
        <v/>
      </c>
      <c r="CI936" s="225">
        <f>AF936</f>
        <v/>
      </c>
      <c r="CJ936" s="225">
        <f>IFERROR(CI936-CH936,"")</f>
        <v/>
      </c>
      <c r="CK936" s="140">
        <f>ROUND(AN936*CC936,-2)</f>
        <v/>
      </c>
      <c r="CL936" s="217">
        <f>CK936/VLOOKUP($T936,'USD Converstion'!$C$7:$D$174,2,FALSE)</f>
        <v/>
      </c>
      <c r="CM936" s="145">
        <f>IF(AD936&gt;X936,1,0)</f>
        <v/>
      </c>
      <c r="CN936" s="225">
        <f>IF(CM936&gt;0,AG936,0)</f>
        <v/>
      </c>
      <c r="CO936" s="225">
        <f>IF(CM936=0,0,AF936)</f>
        <v/>
      </c>
      <c r="CP936" s="146" t="n">
        <v>0</v>
      </c>
      <c r="CQ936" s="147" t="inlineStr">
        <is>
          <t>Regular</t>
        </is>
      </c>
      <c r="CR936" s="225">
        <f>AM936/VLOOKUP(T936,'USD Converstion'!$C$7:$D$174,2,FALSE)</f>
        <v/>
      </c>
      <c r="CS936" s="226">
        <f>AT936</f>
        <v/>
      </c>
      <c r="CT936" s="222" t="n">
        <v>0</v>
      </c>
      <c r="CU936" s="227" t="n"/>
      <c r="CV936" s="145">
        <f>IF(AX936&gt;0,1,0)</f>
        <v/>
      </c>
      <c r="CW936" s="145">
        <f>IF(AY936&gt;0,1,0)</f>
        <v/>
      </c>
      <c r="CX936" s="52" t="n">
        <v>0</v>
      </c>
      <c r="DM936">
        <f>IF(LOWER(T936)="ILS",12,1)*Y936/VLOOKUP($T936,CPC_USDConversion_xlTbl[[Currency2]:[Units/1 USD]],2,FALSE)</f>
        <v/>
      </c>
    </row>
    <row r="937">
      <c r="B937" s="113" t="n">
        <v>126251</v>
      </c>
      <c r="C937" s="113" t="n">
        <v>79874</v>
      </c>
      <c r="D937" s="113" t="n"/>
      <c r="E937" s="114" t="inlineStr">
        <is>
          <t>Christian Winterholler</t>
        </is>
      </c>
      <c r="F937" s="152" t="inlineStr">
        <is>
          <t>Account Manager</t>
        </is>
      </c>
      <c r="G937" s="113" t="inlineStr">
        <is>
          <t>Germany Sales</t>
        </is>
      </c>
      <c r="H937" s="113" t="inlineStr">
        <is>
          <t>Dietmar Schnabel</t>
        </is>
      </c>
      <c r="I937" s="113" t="inlineStr">
        <is>
          <t>Lothar Geuenich</t>
        </is>
      </c>
      <c r="J937" s="114" t="inlineStr">
        <is>
          <t>Thorsten Freitag</t>
        </is>
      </c>
      <c r="K937" s="114" t="inlineStr">
        <is>
          <t>Bruno Darmon</t>
        </is>
      </c>
      <c r="L937" s="113" t="inlineStr">
        <is>
          <t>EMEA Sales</t>
        </is>
      </c>
      <c r="M937" s="115" t="n">
        <v>1</v>
      </c>
      <c r="N937" s="151">
        <f>LEFT(CA937,3)</f>
        <v/>
      </c>
      <c r="O937" s="216" t="n">
        <v>41061</v>
      </c>
      <c r="P937" s="118">
        <f>($D$5-O937)/365</f>
        <v/>
      </c>
      <c r="Q937" s="119">
        <f>Q937</f>
        <v/>
      </c>
      <c r="R937" s="52" t="n"/>
      <c r="S937" s="120" t="inlineStr">
        <is>
          <t>Germany</t>
        </is>
      </c>
      <c r="T937" s="120" t="inlineStr">
        <is>
          <t>EUR</t>
        </is>
      </c>
      <c r="U937" s="120" t="n">
        <v>89750</v>
      </c>
      <c r="V937" s="120" t="n">
        <v>39209.0909090909</v>
      </c>
      <c r="W937" s="120" t="n"/>
      <c r="X937" s="120">
        <f>W937+V937+U937</f>
        <v/>
      </c>
      <c r="Y937" s="121" t="n"/>
      <c r="Z937" s="121" t="n"/>
      <c r="AA937" s="122" t="n"/>
      <c r="AB937" s="122" t="n"/>
      <c r="AC937" s="122" t="n"/>
      <c r="AD937" s="123">
        <f>AC937+AB937+AA937</f>
        <v/>
      </c>
      <c r="AE937" s="124">
        <f>IFERROR(AD937/X937-1,"")</f>
        <v/>
      </c>
      <c r="AF937" s="217">
        <f>IF(LOWER(T937)="ILS",12,1)*X937/VLOOKUP($T937,CPC_USDConversion_xlTbl[[Currency2]:[Units/1 USD]],2,FALSE)</f>
        <v/>
      </c>
      <c r="AG937" s="217">
        <f>IF(LOWER(T937)="ILS",12,1)*AD937/VLOOKUP($T937,CPC_USDConversion_xlTbl[[Currency2]:[Units/1 USD]],2,FALSE)</f>
        <v/>
      </c>
      <c r="AH937" s="126">
        <f>AF937/VLOOKUP($S937,'CP$'!$B$5:$D$74,2,FALSE)</f>
        <v/>
      </c>
      <c r="AI937" s="126">
        <f>AG937/VLOOKUP($S937,'CP$'!$B$5:$D$74,2,FALSE)</f>
        <v/>
      </c>
      <c r="AJ937" s="52" t="n"/>
      <c r="AK937" s="127" t="inlineStr">
        <is>
          <t>Sales Variable</t>
        </is>
      </c>
      <c r="AL937" s="218" t="n"/>
      <c r="AM937" s="129" t="n"/>
      <c r="AN937" s="121" t="n"/>
      <c r="AO937" s="130" t="n"/>
      <c r="AP937" s="131">
        <f>IFERROR(AO937/AM937,"")</f>
        <v/>
      </c>
      <c r="AQ937" s="219">
        <f>AO937*CC937</f>
        <v/>
      </c>
      <c r="AR937" s="219" t="n"/>
      <c r="AS937" s="220">
        <f>AQ937-AR937</f>
        <v/>
      </c>
      <c r="AT937" s="217">
        <f>AS937/VLOOKUP($T937,'USD Converstion'!$C$7:$D$174,2,FALSE)</f>
        <v/>
      </c>
      <c r="AU937" s="52" t="n"/>
      <c r="AV937" s="221" t="n">
        <v>43223</v>
      </c>
      <c r="AW937" s="222" t="n">
        <v>19535.46601941748</v>
      </c>
      <c r="AX937" s="222" t="n"/>
      <c r="AY937" s="223" t="n"/>
      <c r="AZ937" s="52" t="n"/>
      <c r="BA937" s="137" t="inlineStr">
        <is>
          <t>January, 2021 - Organization change from JS:S53P, Title:Channel Manager to JS:S43P, Title:Account Manager || November, 2020 - Compensation change to One-Time Bonus: 13763</t>
        </is>
      </c>
      <c r="BB937" s="138" t="inlineStr">
        <is>
          <t xml:space="preserve"> </t>
        </is>
      </c>
      <c r="BC937" s="52" t="n"/>
      <c r="BD937" s="219" t="n">
        <v>63500</v>
      </c>
      <c r="BE937" s="219" t="n">
        <v>42300</v>
      </c>
      <c r="BF937" s="219" t="n"/>
      <c r="BG937" s="120">
        <f>BF937+BE937+BD937</f>
        <v/>
      </c>
      <c r="BH937" s="217">
        <f>IF(LOWER(T937)="ILS",12,1)*BG937/VLOOKUP($T937,CPC_USDConversion_xlTbl[[Currency2]:[Units/1 USD]],2,FALSE)</f>
        <v/>
      </c>
      <c r="BI937" s="224">
        <f>BH937/VLOOKUP($S937,'CP$'!$B$5:$D$74,2,FALSE)</f>
        <v/>
      </c>
      <c r="BJ937" s="140" t="n">
        <v>125000</v>
      </c>
      <c r="BK937" s="140" t="n">
        <v>180000</v>
      </c>
      <c r="BL937" s="141">
        <f>IFERROR(U937/X937,"")</f>
        <v/>
      </c>
      <c r="BM937" s="141">
        <f>IFERROR(V937/X937,"")</f>
        <v/>
      </c>
      <c r="BN937" s="141">
        <f>IFERROR(W937/X937,"")</f>
        <v/>
      </c>
      <c r="BO937" s="141">
        <f>IFERROR(AA937/AD937,"")</f>
        <v/>
      </c>
      <c r="BP937" s="141">
        <f>IFERROR(AB937/AD937,"")</f>
        <v/>
      </c>
      <c r="BQ937" s="141">
        <f>IFERROR(AC937/AD937,"")</f>
        <v/>
      </c>
      <c r="BR937" s="119" t="n">
        <v>2</v>
      </c>
      <c r="BS937" s="119" t="n">
        <v>3</v>
      </c>
      <c r="BT937" s="119" t="n"/>
      <c r="BU937" s="119" t="n"/>
      <c r="BV937" s="119" t="n"/>
      <c r="BW937" s="119" t="n"/>
      <c r="BX937" s="119" t="n"/>
      <c r="BY937" s="119" t="n"/>
      <c r="BZ937" s="119" t="inlineStr">
        <is>
          <t>Employee</t>
        </is>
      </c>
      <c r="CA937" s="142" t="inlineStr">
        <is>
          <t>S43P</t>
        </is>
      </c>
      <c r="CB937" s="131" t="n">
        <v>1</v>
      </c>
      <c r="CC937" s="143">
        <f>IF(P937&gt;1,1,P937)*CB937</f>
        <v/>
      </c>
      <c r="CD937" s="143" t="n"/>
      <c r="CE937" s="222" t="n">
        <v>12211.44</v>
      </c>
      <c r="CF937" s="86" t="n"/>
      <c r="CG937" s="219" t="n">
        <v>104590.243902439</v>
      </c>
      <c r="CH937" s="217">
        <f>IF(LOWER(T937)="ILS",12,1)*CG937/VLOOKUP($T937,CPC_USDConversion_xlTbl[[Currency2]:[Units/1 USD]],2,FALSE)</f>
        <v/>
      </c>
      <c r="CI937" s="225">
        <f>AF937</f>
        <v/>
      </c>
      <c r="CJ937" s="225">
        <f>IFERROR(CI937-CH937,"")</f>
        <v/>
      </c>
      <c r="CK937" s="140">
        <f>ROUND(AN937*CC937,-2)</f>
        <v/>
      </c>
      <c r="CL937" s="217">
        <f>CK937/VLOOKUP($T937,'USD Converstion'!$C$7:$D$174,2,FALSE)</f>
        <v/>
      </c>
      <c r="CM937" s="145">
        <f>IF(AD937&gt;X937,1,0)</f>
        <v/>
      </c>
      <c r="CN937" s="225">
        <f>IF(CM937&gt;0,AG937,0)</f>
        <v/>
      </c>
      <c r="CO937" s="225">
        <f>IF(CM937=0,0,AF937)</f>
        <v/>
      </c>
      <c r="CP937" s="146" t="n">
        <v>0</v>
      </c>
      <c r="CQ937" s="147" t="inlineStr">
        <is>
          <t>Regular</t>
        </is>
      </c>
      <c r="CR937" s="225">
        <f>AM937/VLOOKUP(T937,'USD Converstion'!$C$7:$D$174,2,FALSE)</f>
        <v/>
      </c>
      <c r="CS937" s="226">
        <f>AT937</f>
        <v/>
      </c>
      <c r="CT937" s="222" t="n">
        <v>0</v>
      </c>
      <c r="CU937" s="227" t="n"/>
      <c r="CV937" s="145">
        <f>IF(AX937&gt;0,1,0)</f>
        <v/>
      </c>
      <c r="CW937" s="145">
        <f>IF(AY937&gt;0,1,0)</f>
        <v/>
      </c>
      <c r="CX937" s="52" t="n">
        <v>0</v>
      </c>
      <c r="DM937">
        <f>IF(LOWER(T937)="ILS",12,1)*Y937/VLOOKUP($T937,CPC_USDConversion_xlTbl[[Currency2]:[Units/1 USD]],2,FALSE)</f>
        <v/>
      </c>
    </row>
    <row r="938">
      <c r="B938" s="113" t="n">
        <v>132393</v>
      </c>
      <c r="C938" s="113" t="n">
        <v>81874</v>
      </c>
      <c r="D938" s="113" t="n">
        <v>81339</v>
      </c>
      <c r="E938" s="114" t="inlineStr">
        <is>
          <t>Denis Matosevic</t>
        </is>
      </c>
      <c r="F938" s="152" t="inlineStr">
        <is>
          <t>Territory Account Manager</t>
        </is>
      </c>
      <c r="G938" s="113" t="inlineStr">
        <is>
          <t>Switzerland and Austria (Alps) EL</t>
        </is>
      </c>
      <c r="H938" s="113" t="inlineStr">
        <is>
          <t>Sonja Meindl</t>
        </is>
      </c>
      <c r="I938" s="113" t="inlineStr">
        <is>
          <t>Lothar Geuenich</t>
        </is>
      </c>
      <c r="J938" s="114" t="inlineStr">
        <is>
          <t>Thorsten Freitag</t>
        </is>
      </c>
      <c r="K938" s="114" t="inlineStr">
        <is>
          <t>Bruno Darmon</t>
        </is>
      </c>
      <c r="L938" s="113" t="inlineStr">
        <is>
          <t>EMEA Sales</t>
        </is>
      </c>
      <c r="M938" s="115" t="n">
        <v>1</v>
      </c>
      <c r="N938" s="151">
        <f>LEFT(CA938,3)</f>
        <v/>
      </c>
      <c r="O938" s="216" t="n">
        <v>43394</v>
      </c>
      <c r="P938" s="118">
        <f>($D$5-O938)/365</f>
        <v/>
      </c>
      <c r="Q938" s="119">
        <f>Q938</f>
        <v/>
      </c>
      <c r="R938" s="52" t="n"/>
      <c r="S938" s="120" t="inlineStr">
        <is>
          <t>Switzerland</t>
        </is>
      </c>
      <c r="T938" s="120" t="inlineStr">
        <is>
          <t>CHF</t>
        </is>
      </c>
      <c r="U938" s="120" t="n">
        <v>128250</v>
      </c>
      <c r="V938" s="120" t="n">
        <v>36663.63636363636</v>
      </c>
      <c r="W938" s="120" t="n"/>
      <c r="X938" s="120">
        <f>W938+V938+U938</f>
        <v/>
      </c>
      <c r="Y938" s="121" t="n"/>
      <c r="Z938" s="121" t="n"/>
      <c r="AA938" s="122" t="n"/>
      <c r="AB938" s="122" t="n"/>
      <c r="AC938" s="122" t="n"/>
      <c r="AD938" s="123">
        <f>AC938+AB938+AA938</f>
        <v/>
      </c>
      <c r="AE938" s="124">
        <f>IFERROR(AD938/X938-1,"")</f>
        <v/>
      </c>
      <c r="AF938" s="217">
        <f>IF(LOWER(T938)="ILS",12,1)*X938/VLOOKUP($T938,CPC_USDConversion_xlTbl[[Currency2]:[Units/1 USD]],2,FALSE)</f>
        <v/>
      </c>
      <c r="AG938" s="217">
        <f>IF(LOWER(T938)="ILS",12,1)*AD938/VLOOKUP($T938,CPC_USDConversion_xlTbl[[Currency2]:[Units/1 USD]],2,FALSE)</f>
        <v/>
      </c>
      <c r="AH938" s="126">
        <f>AF938/VLOOKUP($S938,'CP$'!$B$5:$D$74,2,FALSE)</f>
        <v/>
      </c>
      <c r="AI938" s="126">
        <f>AG938/VLOOKUP($S938,'CP$'!$B$5:$D$74,2,FALSE)</f>
        <v/>
      </c>
      <c r="AJ938" s="52" t="n"/>
      <c r="AK938" s="127" t="inlineStr">
        <is>
          <t>Sales Variable</t>
        </is>
      </c>
      <c r="AL938" s="218" t="n"/>
      <c r="AM938" s="129" t="n"/>
      <c r="AN938" s="121" t="n"/>
      <c r="AO938" s="130" t="n"/>
      <c r="AP938" s="131">
        <f>IFERROR(AO938/AM938,"")</f>
        <v/>
      </c>
      <c r="AQ938" s="219">
        <f>AO938*CC938</f>
        <v/>
      </c>
      <c r="AR938" s="219" t="n"/>
      <c r="AS938" s="220">
        <f>AQ938-AR938</f>
        <v/>
      </c>
      <c r="AT938" s="217">
        <f>AS938/VLOOKUP($T938,'USD Converstion'!$C$7:$D$174,2,FALSE)</f>
        <v/>
      </c>
      <c r="AU938" s="52" t="n"/>
      <c r="AV938" s="221" t="n"/>
      <c r="AW938" s="222" t="n"/>
      <c r="AX938" s="222" t="n"/>
      <c r="AY938" s="223" t="n"/>
      <c r="AZ938" s="52" t="n"/>
      <c r="BA938" s="137" t="n"/>
      <c r="BB938" s="138" t="inlineStr">
        <is>
          <t xml:space="preserve"> </t>
        </is>
      </c>
      <c r="BC938" s="52" t="n"/>
      <c r="BD938" s="219" t="n">
        <v>95000</v>
      </c>
      <c r="BE938" s="219" t="n">
        <v>20000</v>
      </c>
      <c r="BF938" s="219" t="n"/>
      <c r="BG938" s="120">
        <f>BF938+BE938+BD938</f>
        <v/>
      </c>
      <c r="BH938" s="217">
        <f>IF(LOWER(T938)="ILS",12,1)*BG938/VLOOKUP($T938,CPC_USDConversion_xlTbl[[Currency2]:[Units/1 USD]],2,FALSE)</f>
        <v/>
      </c>
      <c r="BI938" s="224">
        <f>BH938/VLOOKUP($S938,'CP$'!$B$5:$D$74,2,FALSE)</f>
        <v/>
      </c>
      <c r="BJ938" s="140" t="n">
        <v>125000</v>
      </c>
      <c r="BK938" s="140" t="n">
        <v>200000</v>
      </c>
      <c r="BL938" s="141">
        <f>IFERROR(U938/X938,"")</f>
        <v/>
      </c>
      <c r="BM938" s="141">
        <f>IFERROR(V938/X938,"")</f>
        <v/>
      </c>
      <c r="BN938" s="141">
        <f>IFERROR(W938/X938,"")</f>
        <v/>
      </c>
      <c r="BO938" s="141">
        <f>IFERROR(AA938/AD938,"")</f>
        <v/>
      </c>
      <c r="BP938" s="141">
        <f>IFERROR(AB938/AD938,"")</f>
        <v/>
      </c>
      <c r="BQ938" s="141">
        <f>IFERROR(AC938/AD938,"")</f>
        <v/>
      </c>
      <c r="BR938" s="119" t="n">
        <v>2</v>
      </c>
      <c r="BS938" s="119" t="n">
        <v>3</v>
      </c>
      <c r="BT938" s="119" t="n">
        <v>3</v>
      </c>
      <c r="BU938" s="119" t="n"/>
      <c r="BV938" s="119" t="n"/>
      <c r="BW938" s="119" t="n"/>
      <c r="BX938" s="119" t="n"/>
      <c r="BY938" s="119" t="n"/>
      <c r="BZ938" s="119" t="inlineStr">
        <is>
          <t>Employee</t>
        </is>
      </c>
      <c r="CA938" s="142" t="inlineStr">
        <is>
          <t>S53P</t>
        </is>
      </c>
      <c r="CB938" s="131" t="n">
        <v>1</v>
      </c>
      <c r="CC938" s="143">
        <f>IF(P938&gt;1,1,P938)*CB938</f>
        <v/>
      </c>
      <c r="CD938" s="143" t="n"/>
      <c r="CE938" s="222" t="n"/>
      <c r="CF938" s="86" t="n"/>
      <c r="CG938" s="219" t="n">
        <v>131907.3170731707</v>
      </c>
      <c r="CH938" s="217">
        <f>IF(LOWER(T938)="ILS",12,1)*CG938/VLOOKUP($T938,CPC_USDConversion_xlTbl[[Currency2]:[Units/1 USD]],2,FALSE)</f>
        <v/>
      </c>
      <c r="CI938" s="225">
        <f>AF938</f>
        <v/>
      </c>
      <c r="CJ938" s="225">
        <f>IFERROR(CI938-CH938,"")</f>
        <v/>
      </c>
      <c r="CK938" s="140">
        <f>ROUND(AN938*CC938,-2)</f>
        <v/>
      </c>
      <c r="CL938" s="217">
        <f>CK938/VLOOKUP($T938,'USD Converstion'!$C$7:$D$174,2,FALSE)</f>
        <v/>
      </c>
      <c r="CM938" s="145">
        <f>IF(AD938&gt;X938,1,0)</f>
        <v/>
      </c>
      <c r="CN938" s="225">
        <f>IF(CM938&gt;0,AG938,0)</f>
        <v/>
      </c>
      <c r="CO938" s="225">
        <f>IF(CM938=0,0,AF938)</f>
        <v/>
      </c>
      <c r="CP938" s="146" t="n">
        <v>0</v>
      </c>
      <c r="CQ938" s="147" t="inlineStr">
        <is>
          <t>EL</t>
        </is>
      </c>
      <c r="CR938" s="225">
        <f>AM938/VLOOKUP(T938,'USD Converstion'!$C$7:$D$174,2,FALSE)</f>
        <v/>
      </c>
      <c r="CS938" s="226">
        <f>AT938</f>
        <v/>
      </c>
      <c r="CT938" s="222" t="n">
        <v>0</v>
      </c>
      <c r="CU938" s="227" t="n"/>
      <c r="CV938" s="145">
        <f>IF(AX938&gt;0,1,0)</f>
        <v/>
      </c>
      <c r="CW938" s="145">
        <f>IF(AY938&gt;0,1,0)</f>
        <v/>
      </c>
      <c r="CX938" s="52" t="n">
        <v>0</v>
      </c>
      <c r="DM938">
        <f>IF(LOWER(T938)="ILS",12,1)*Y938/VLOOKUP($T938,CPC_USDConversion_xlTbl[[Currency2]:[Units/1 USD]],2,FALSE)</f>
        <v/>
      </c>
    </row>
    <row r="939">
      <c r="B939" s="113" t="n">
        <v>124736</v>
      </c>
      <c r="C939" s="113" t="n">
        <v>104382</v>
      </c>
      <c r="D939" s="113" t="n">
        <v>124318</v>
      </c>
      <c r="E939" s="114" t="inlineStr">
        <is>
          <t>Egon Winter</t>
        </is>
      </c>
      <c r="F939" s="152" t="inlineStr">
        <is>
          <t>Team Leader Industry</t>
        </is>
      </c>
      <c r="G939" s="113" t="inlineStr">
        <is>
          <t>Germany Sales</t>
        </is>
      </c>
      <c r="H939" s="113" t="inlineStr">
        <is>
          <t>Dietmar Schnabel</t>
        </is>
      </c>
      <c r="I939" s="113" t="inlineStr">
        <is>
          <t>Lothar Geuenich</t>
        </is>
      </c>
      <c r="J939" s="114" t="inlineStr">
        <is>
          <t>Thorsten Freitag</t>
        </is>
      </c>
      <c r="K939" s="114" t="inlineStr">
        <is>
          <t>Bruno Darmon</t>
        </is>
      </c>
      <c r="L939" s="113" t="inlineStr">
        <is>
          <t>EMEA Sales</t>
        </is>
      </c>
      <c r="M939" s="115" t="n">
        <v>1</v>
      </c>
      <c r="N939" s="151">
        <f>LEFT(CA939,3)</f>
        <v/>
      </c>
      <c r="O939" s="216" t="n">
        <v>42109</v>
      </c>
      <c r="P939" s="118">
        <f>($D$5-O939)/365</f>
        <v/>
      </c>
      <c r="Q939" s="119">
        <f>Q939</f>
        <v/>
      </c>
      <c r="R939" s="52" t="n"/>
      <c r="S939" s="120" t="inlineStr">
        <is>
          <t>Germany</t>
        </is>
      </c>
      <c r="T939" s="120" t="inlineStr">
        <is>
          <t>EUR</t>
        </is>
      </c>
      <c r="U939" s="120" t="n">
        <v>133250</v>
      </c>
      <c r="V939" s="120" t="n">
        <v>59845.45454545454</v>
      </c>
      <c r="W939" s="120" t="n"/>
      <c r="X939" s="120">
        <f>W939+V939+U939</f>
        <v/>
      </c>
      <c r="Y939" s="121" t="n"/>
      <c r="Z939" s="121" t="n"/>
      <c r="AA939" s="122" t="n"/>
      <c r="AB939" s="122" t="n"/>
      <c r="AC939" s="122" t="n"/>
      <c r="AD939" s="123">
        <f>AC939+AB939+AA939</f>
        <v/>
      </c>
      <c r="AE939" s="124">
        <f>IFERROR(AD939/X939-1,"")</f>
        <v/>
      </c>
      <c r="AF939" s="217">
        <f>IF(LOWER(T939)="ILS",12,1)*X939/VLOOKUP($T939,CPC_USDConversion_xlTbl[[Currency2]:[Units/1 USD]],2,FALSE)</f>
        <v/>
      </c>
      <c r="AG939" s="217">
        <f>IF(LOWER(T939)="ILS",12,1)*AD939/VLOOKUP($T939,CPC_USDConversion_xlTbl[[Currency2]:[Units/1 USD]],2,FALSE)</f>
        <v/>
      </c>
      <c r="AH939" s="126">
        <f>AF939/VLOOKUP($S939,'CP$'!$B$5:$D$74,2,FALSE)</f>
        <v/>
      </c>
      <c r="AI939" s="126">
        <f>AG939/VLOOKUP($S939,'CP$'!$B$5:$D$74,2,FALSE)</f>
        <v/>
      </c>
      <c r="AJ939" s="52" t="n"/>
      <c r="AK939" s="127" t="inlineStr">
        <is>
          <t>Sales Variable</t>
        </is>
      </c>
      <c r="AL939" s="218" t="n"/>
      <c r="AM939" s="129" t="n"/>
      <c r="AN939" s="121" t="n"/>
      <c r="AO939" s="130" t="n"/>
      <c r="AP939" s="131">
        <f>IFERROR(AO939/AM939,"")</f>
        <v/>
      </c>
      <c r="AQ939" s="219">
        <f>AO939*CC939</f>
        <v/>
      </c>
      <c r="AR939" s="219" t="n"/>
      <c r="AS939" s="220">
        <f>AQ939-AR939</f>
        <v/>
      </c>
      <c r="AT939" s="217">
        <f>AS939/VLOOKUP($T939,'USD Converstion'!$C$7:$D$174,2,FALSE)</f>
        <v/>
      </c>
      <c r="AU939" s="52" t="n"/>
      <c r="AV939" s="221" t="n">
        <v>43615</v>
      </c>
      <c r="AW939" s="222" t="n">
        <v>29274.47572815534</v>
      </c>
      <c r="AX939" s="222" t="n"/>
      <c r="AY939" s="223" t="n"/>
      <c r="AZ939" s="52" t="n"/>
      <c r="BA939" s="137" t="n"/>
      <c r="BB939" s="138" t="inlineStr">
        <is>
          <t xml:space="preserve"> </t>
        </is>
      </c>
      <c r="BC939" s="52" t="n"/>
      <c r="BD939" s="219" t="n">
        <v>97500</v>
      </c>
      <c r="BE939" s="219" t="n">
        <v>65000</v>
      </c>
      <c r="BF939" s="219" t="n"/>
      <c r="BG939" s="120">
        <f>BF939+BE939+BD939</f>
        <v/>
      </c>
      <c r="BH939" s="217">
        <f>IF(LOWER(T939)="ILS",12,1)*BG939/VLOOKUP($T939,CPC_USDConversion_xlTbl[[Currency2]:[Units/1 USD]],2,FALSE)</f>
        <v/>
      </c>
      <c r="BI939" s="224">
        <f>BH939/VLOOKUP($S939,'CP$'!$B$5:$D$74,2,FALSE)</f>
        <v/>
      </c>
      <c r="BJ939" s="140" t="n">
        <v>125000</v>
      </c>
      <c r="BK939" s="140" t="n">
        <v>180000</v>
      </c>
      <c r="BL939" s="141">
        <f>IFERROR(U939/X939,"")</f>
        <v/>
      </c>
      <c r="BM939" s="141">
        <f>IFERROR(V939/X939,"")</f>
        <v/>
      </c>
      <c r="BN939" s="141">
        <f>IFERROR(W939/X939,"")</f>
        <v/>
      </c>
      <c r="BO939" s="141">
        <f>IFERROR(AA939/AD939,"")</f>
        <v/>
      </c>
      <c r="BP939" s="141">
        <f>IFERROR(AB939/AD939,"")</f>
        <v/>
      </c>
      <c r="BQ939" s="141">
        <f>IFERROR(AC939/AD939,"")</f>
        <v/>
      </c>
      <c r="BR939" s="119" t="n">
        <v>3</v>
      </c>
      <c r="BS939" s="119" t="n">
        <v>3</v>
      </c>
      <c r="BT939" s="119" t="n"/>
      <c r="BU939" s="119" t="n"/>
      <c r="BV939" s="119" t="n"/>
      <c r="BW939" s="119" t="n"/>
      <c r="BX939" s="119" t="n"/>
      <c r="BY939" s="119" t="n"/>
      <c r="BZ939" s="119" t="inlineStr">
        <is>
          <t>Employee</t>
        </is>
      </c>
      <c r="CA939" s="142" t="inlineStr">
        <is>
          <t>S43M</t>
        </is>
      </c>
      <c r="CB939" s="131" t="n">
        <v>1</v>
      </c>
      <c r="CC939" s="143">
        <f>IF(P939&gt;1,1,P939)*CB939</f>
        <v/>
      </c>
      <c r="CD939" s="143" t="n"/>
      <c r="CE939" s="222" t="n">
        <v>48247.16</v>
      </c>
      <c r="CF939" s="86" t="n"/>
      <c r="CG939" s="219" t="n">
        <v>160687.8048780488</v>
      </c>
      <c r="CH939" s="217">
        <f>IF(LOWER(T939)="ILS",12,1)*CG939/VLOOKUP($T939,CPC_USDConversion_xlTbl[[Currency2]:[Units/1 USD]],2,FALSE)</f>
        <v/>
      </c>
      <c r="CI939" s="225">
        <f>AF939</f>
        <v/>
      </c>
      <c r="CJ939" s="225">
        <f>IFERROR(CI939-CH939,"")</f>
        <v/>
      </c>
      <c r="CK939" s="140">
        <f>ROUND(AN939*CC939,-2)</f>
        <v/>
      </c>
      <c r="CL939" s="217">
        <f>CK939/VLOOKUP($T939,'USD Converstion'!$C$7:$D$174,2,FALSE)</f>
        <v/>
      </c>
      <c r="CM939" s="145">
        <f>IF(AD939&gt;X939,1,0)</f>
        <v/>
      </c>
      <c r="CN939" s="225">
        <f>IF(CM939&gt;0,AG939,0)</f>
        <v/>
      </c>
      <c r="CO939" s="225">
        <f>IF(CM939=0,0,AF939)</f>
        <v/>
      </c>
      <c r="CP939" s="146" t="n">
        <v>0</v>
      </c>
      <c r="CQ939" s="147" t="inlineStr">
        <is>
          <t>Regular</t>
        </is>
      </c>
      <c r="CR939" s="225">
        <f>AM939/VLOOKUP(T939,'USD Converstion'!$C$7:$D$174,2,FALSE)</f>
        <v/>
      </c>
      <c r="CS939" s="226">
        <f>AT939</f>
        <v/>
      </c>
      <c r="CT939" s="222" t="n">
        <v>0</v>
      </c>
      <c r="CU939" s="227" t="n"/>
      <c r="CV939" s="145">
        <f>IF(AX939&gt;0,1,0)</f>
        <v/>
      </c>
      <c r="CW939" s="145">
        <f>IF(AY939&gt;0,1,0)</f>
        <v/>
      </c>
      <c r="CX939" s="52" t="n">
        <v>0</v>
      </c>
      <c r="DM939">
        <f>IF(LOWER(T939)="ILS",12,1)*Y939/VLOOKUP($T939,CPC_USDConversion_xlTbl[[Currency2]:[Units/1 USD]],2,FALSE)</f>
        <v/>
      </c>
    </row>
    <row r="940">
      <c r="B940" s="113" t="n">
        <v>138407</v>
      </c>
      <c r="C940" s="113" t="n">
        <v>94901</v>
      </c>
      <c r="D940" s="113" t="n"/>
      <c r="E940" s="114" t="inlineStr">
        <is>
          <t>Elke Leichtnam</t>
        </is>
      </c>
      <c r="F940" s="152" t="inlineStr">
        <is>
          <t>Account Manager</t>
        </is>
      </c>
      <c r="G940" s="113" t="inlineStr">
        <is>
          <t>Germany Sales</t>
        </is>
      </c>
      <c r="H940" s="113" t="inlineStr">
        <is>
          <t>Dietmar Schnabel</t>
        </is>
      </c>
      <c r="I940" s="113" t="inlineStr">
        <is>
          <t>Lothar Geuenich</t>
        </is>
      </c>
      <c r="J940" s="114" t="inlineStr">
        <is>
          <t>Thorsten Freitag</t>
        </is>
      </c>
      <c r="K940" s="114" t="inlineStr">
        <is>
          <t>Bruno Darmon</t>
        </is>
      </c>
      <c r="L940" s="113" t="inlineStr">
        <is>
          <t>EMEA Sales</t>
        </is>
      </c>
      <c r="M940" s="115" t="n">
        <v>1</v>
      </c>
      <c r="N940" s="151">
        <f>LEFT(CA940,3)</f>
        <v/>
      </c>
      <c r="O940" s="216" t="n">
        <v>38443</v>
      </c>
      <c r="P940" s="118">
        <f>($D$5-O940)/365</f>
        <v/>
      </c>
      <c r="Q940" s="119">
        <f>Q940</f>
        <v/>
      </c>
      <c r="R940" s="52" t="n"/>
      <c r="S940" s="120" t="inlineStr">
        <is>
          <t>Germany</t>
        </is>
      </c>
      <c r="T940" s="120" t="inlineStr">
        <is>
          <t>EUR</t>
        </is>
      </c>
      <c r="U940" s="120" t="n">
        <v>122000</v>
      </c>
      <c r="V940" s="120" t="n">
        <v>54390.90909090909</v>
      </c>
      <c r="W940" s="120" t="n"/>
      <c r="X940" s="120">
        <f>W940+V940+U940</f>
        <v/>
      </c>
      <c r="Y940" s="121" t="n"/>
      <c r="Z940" s="121" t="n"/>
      <c r="AA940" s="122" t="n"/>
      <c r="AB940" s="122" t="n"/>
      <c r="AC940" s="122" t="n"/>
      <c r="AD940" s="123">
        <f>AC940+AB940+AA940</f>
        <v/>
      </c>
      <c r="AE940" s="124">
        <f>IFERROR(AD940/X940-1,"")</f>
        <v/>
      </c>
      <c r="AF940" s="217">
        <f>IF(LOWER(T940)="ILS",12,1)*X940/VLOOKUP($T940,CPC_USDConversion_xlTbl[[Currency2]:[Units/1 USD]],2,FALSE)</f>
        <v/>
      </c>
      <c r="AG940" s="217">
        <f>IF(LOWER(T940)="ILS",12,1)*AD940/VLOOKUP($T940,CPC_USDConversion_xlTbl[[Currency2]:[Units/1 USD]],2,FALSE)</f>
        <v/>
      </c>
      <c r="AH940" s="126">
        <f>AF940/VLOOKUP($S940,'CP$'!$B$5:$D$74,2,FALSE)</f>
        <v/>
      </c>
      <c r="AI940" s="126">
        <f>AG940/VLOOKUP($S940,'CP$'!$B$5:$D$74,2,FALSE)</f>
        <v/>
      </c>
      <c r="AJ940" s="52" t="n"/>
      <c r="AK940" s="127" t="inlineStr">
        <is>
          <t>Sales Variable</t>
        </is>
      </c>
      <c r="AL940" s="218" t="n"/>
      <c r="AM940" s="129" t="n"/>
      <c r="AN940" s="121" t="n"/>
      <c r="AO940" s="130" t="n"/>
      <c r="AP940" s="131">
        <f>IFERROR(AO940/AM940,"")</f>
        <v/>
      </c>
      <c r="AQ940" s="219">
        <f>AO940*CC940</f>
        <v/>
      </c>
      <c r="AR940" s="219" t="n"/>
      <c r="AS940" s="220">
        <f>AQ940-AR940</f>
        <v/>
      </c>
      <c r="AT940" s="217">
        <f>AS940/VLOOKUP($T940,'USD Converstion'!$C$7:$D$174,2,FALSE)</f>
        <v/>
      </c>
      <c r="AU940" s="52" t="n"/>
      <c r="AV940" s="221" t="n">
        <v>43615</v>
      </c>
      <c r="AW940" s="222" t="n">
        <v>29274.47572815534</v>
      </c>
      <c r="AX940" s="222" t="n"/>
      <c r="AY940" s="223" t="n"/>
      <c r="AZ940" s="52" t="n"/>
      <c r="BA940" s="137" t="n"/>
      <c r="BB940" s="138" t="inlineStr">
        <is>
          <t xml:space="preserve"> </t>
        </is>
      </c>
      <c r="BC940" s="52" t="n"/>
      <c r="BD940" s="219" t="n">
        <v>86500</v>
      </c>
      <c r="BE940" s="219" t="n">
        <v>57500</v>
      </c>
      <c r="BF940" s="219" t="n"/>
      <c r="BG940" s="120">
        <f>BF940+BE940+BD940</f>
        <v/>
      </c>
      <c r="BH940" s="217">
        <f>IF(LOWER(T940)="ILS",12,1)*BG940/VLOOKUP($T940,CPC_USDConversion_xlTbl[[Currency2]:[Units/1 USD]],2,FALSE)</f>
        <v/>
      </c>
      <c r="BI940" s="224">
        <f>BH940/VLOOKUP($S940,'CP$'!$B$5:$D$74,2,FALSE)</f>
        <v/>
      </c>
      <c r="BJ940" s="140" t="n">
        <v>125000</v>
      </c>
      <c r="BK940" s="140" t="n">
        <v>180000</v>
      </c>
      <c r="BL940" s="141">
        <f>IFERROR(U940/X940,"")</f>
        <v/>
      </c>
      <c r="BM940" s="141">
        <f>IFERROR(V940/X940,"")</f>
        <v/>
      </c>
      <c r="BN940" s="141">
        <f>IFERROR(W940/X940,"")</f>
        <v/>
      </c>
      <c r="BO940" s="141">
        <f>IFERROR(AA940/AD940,"")</f>
        <v/>
      </c>
      <c r="BP940" s="141">
        <f>IFERROR(AB940/AD940,"")</f>
        <v/>
      </c>
      <c r="BQ940" s="141">
        <f>IFERROR(AC940/AD940,"")</f>
        <v/>
      </c>
      <c r="BR940" s="119" t="n">
        <v>3</v>
      </c>
      <c r="BS940" s="119" t="n">
        <v>3</v>
      </c>
      <c r="BT940" s="119" t="n"/>
      <c r="BU940" s="119" t="n"/>
      <c r="BV940" s="119" t="n"/>
      <c r="BW940" s="119" t="n"/>
      <c r="BX940" s="119" t="n"/>
      <c r="BY940" s="119" t="n"/>
      <c r="BZ940" s="119" t="inlineStr">
        <is>
          <t>Employee</t>
        </is>
      </c>
      <c r="CA940" s="142" t="inlineStr">
        <is>
          <t>S43P</t>
        </is>
      </c>
      <c r="CB940" s="131" t="n">
        <v>1</v>
      </c>
      <c r="CC940" s="143">
        <f>IF(P940&gt;1,1,P940)*CB940</f>
        <v/>
      </c>
      <c r="CD940" s="143" t="n"/>
      <c r="CE940" s="222" t="n">
        <v>41423.12</v>
      </c>
      <c r="CF940" s="86" t="n"/>
      <c r="CG940" s="219" t="n">
        <v>146053.6585365854</v>
      </c>
      <c r="CH940" s="217">
        <f>IF(LOWER(T940)="ILS",12,1)*CG940/VLOOKUP($T940,CPC_USDConversion_xlTbl[[Currency2]:[Units/1 USD]],2,FALSE)</f>
        <v/>
      </c>
      <c r="CI940" s="225">
        <f>AF940</f>
        <v/>
      </c>
      <c r="CJ940" s="225">
        <f>IFERROR(CI940-CH940,"")</f>
        <v/>
      </c>
      <c r="CK940" s="140">
        <f>ROUND(AN940*CC940,-2)</f>
        <v/>
      </c>
      <c r="CL940" s="217">
        <f>CK940/VLOOKUP($T940,'USD Converstion'!$C$7:$D$174,2,FALSE)</f>
        <v/>
      </c>
      <c r="CM940" s="145">
        <f>IF(AD940&gt;X940,1,0)</f>
        <v/>
      </c>
      <c r="CN940" s="225">
        <f>IF(CM940&gt;0,AG940,0)</f>
        <v/>
      </c>
      <c r="CO940" s="225">
        <f>IF(CM940=0,0,AF940)</f>
        <v/>
      </c>
      <c r="CP940" s="146" t="n">
        <v>0</v>
      </c>
      <c r="CQ940" s="147" t="inlineStr">
        <is>
          <t>Regular</t>
        </is>
      </c>
      <c r="CR940" s="225">
        <f>AM940/VLOOKUP(T940,'USD Converstion'!$C$7:$D$174,2,FALSE)</f>
        <v/>
      </c>
      <c r="CS940" s="226">
        <f>AT940</f>
        <v/>
      </c>
      <c r="CT940" s="222" t="n">
        <v>0</v>
      </c>
      <c r="CU940" s="227" t="n"/>
      <c r="CV940" s="145">
        <f>IF(AX940&gt;0,1,0)</f>
        <v/>
      </c>
      <c r="CW940" s="145">
        <f>IF(AY940&gt;0,1,0)</f>
        <v/>
      </c>
      <c r="CX940" s="52" t="n">
        <v>0</v>
      </c>
      <c r="DM940">
        <f>IF(LOWER(T940)="ILS",12,1)*Y940/VLOOKUP($T940,CPC_USDConversion_xlTbl[[Currency2]:[Units/1 USD]],2,FALSE)</f>
        <v/>
      </c>
    </row>
    <row r="941">
      <c r="B941" s="113" t="n">
        <v>137627</v>
      </c>
      <c r="C941" s="113" t="n">
        <v>83584</v>
      </c>
      <c r="D941" s="113" t="n">
        <v>80853</v>
      </c>
      <c r="E941" s="114" t="inlineStr">
        <is>
          <t>Georg Pinsolitsch</t>
        </is>
      </c>
      <c r="F941" s="152" t="inlineStr">
        <is>
          <t>Channel Manager</t>
        </is>
      </c>
      <c r="G941" s="113" t="inlineStr">
        <is>
          <t>Switzerland and Austria (Alps)</t>
        </is>
      </c>
      <c r="H941" s="113" t="inlineStr">
        <is>
          <t>Sonja Meindl</t>
        </is>
      </c>
      <c r="I941" s="113" t="inlineStr">
        <is>
          <t>Lothar Geuenich</t>
        </is>
      </c>
      <c r="J941" s="114" t="inlineStr">
        <is>
          <t>Thorsten Freitag</t>
        </is>
      </c>
      <c r="K941" s="114" t="inlineStr">
        <is>
          <t>Bruno Darmon</t>
        </is>
      </c>
      <c r="L941" s="113" t="inlineStr">
        <is>
          <t>EMEA Sales</t>
        </is>
      </c>
      <c r="M941" s="115" t="n">
        <v>1</v>
      </c>
      <c r="N941" s="151">
        <f>LEFT(CA941,3)</f>
        <v/>
      </c>
      <c r="O941" s="216" t="n">
        <v>42795</v>
      </c>
      <c r="P941" s="118">
        <f>($D$5-O941)/365</f>
        <v/>
      </c>
      <c r="Q941" s="119">
        <f>Q941</f>
        <v/>
      </c>
      <c r="R941" s="52" t="n"/>
      <c r="S941" s="120" t="inlineStr">
        <is>
          <t>Austria</t>
        </is>
      </c>
      <c r="T941" s="120" t="inlineStr">
        <is>
          <t>EUR</t>
        </is>
      </c>
      <c r="U941" s="120" t="n">
        <v>99500</v>
      </c>
      <c r="V941" s="120" t="n">
        <v>43936.36363636363</v>
      </c>
      <c r="W941" s="120" t="n"/>
      <c r="X941" s="120">
        <f>W941+V941+U941</f>
        <v/>
      </c>
      <c r="Y941" s="121" t="n"/>
      <c r="Z941" s="121" t="n"/>
      <c r="AA941" s="122" t="n"/>
      <c r="AB941" s="122" t="n"/>
      <c r="AC941" s="122" t="n"/>
      <c r="AD941" s="123">
        <f>AC941+AB941+AA941</f>
        <v/>
      </c>
      <c r="AE941" s="124">
        <f>IFERROR(AD941/X941-1,"")</f>
        <v/>
      </c>
      <c r="AF941" s="217">
        <f>IF(LOWER(T941)="ILS",12,1)*X941/VLOOKUP($T941,CPC_USDConversion_xlTbl[[Currency2]:[Units/1 USD]],2,FALSE)</f>
        <v/>
      </c>
      <c r="AG941" s="217">
        <f>IF(LOWER(T941)="ILS",12,1)*AD941/VLOOKUP($T941,CPC_USDConversion_xlTbl[[Currency2]:[Units/1 USD]],2,FALSE)</f>
        <v/>
      </c>
      <c r="AH941" s="126">
        <f>AF941/VLOOKUP($S941,'CP$'!$B$5:$D$74,2,FALSE)</f>
        <v/>
      </c>
      <c r="AI941" s="126">
        <f>AG941/VLOOKUP($S941,'CP$'!$B$5:$D$74,2,FALSE)</f>
        <v/>
      </c>
      <c r="AJ941" s="52" t="n"/>
      <c r="AK941" s="127" t="inlineStr">
        <is>
          <t>Sales Variable</t>
        </is>
      </c>
      <c r="AL941" s="218" t="n"/>
      <c r="AM941" s="129" t="n"/>
      <c r="AN941" s="121" t="n"/>
      <c r="AO941" s="130" t="n"/>
      <c r="AP941" s="131">
        <f>IFERROR(AO941/AM941,"")</f>
        <v/>
      </c>
      <c r="AQ941" s="219">
        <f>AO941*CC941</f>
        <v/>
      </c>
      <c r="AR941" s="219" t="n"/>
      <c r="AS941" s="220">
        <f>AQ941-AR941</f>
        <v/>
      </c>
      <c r="AT941" s="217">
        <f>AS941/VLOOKUP($T941,'USD Converstion'!$C$7:$D$174,2,FALSE)</f>
        <v/>
      </c>
      <c r="AU941" s="52" t="n"/>
      <c r="AV941" s="221" t="n">
        <v>43957</v>
      </c>
      <c r="AW941" s="222" t="n">
        <v>19589.26213592233</v>
      </c>
      <c r="AX941" s="222" t="n"/>
      <c r="AY941" s="223" t="n"/>
      <c r="AZ941" s="52" t="n"/>
      <c r="BA941" s="137" t="n"/>
      <c r="BB941" s="138" t="inlineStr">
        <is>
          <t xml:space="preserve"> </t>
        </is>
      </c>
      <c r="BC941" s="52" t="n"/>
      <c r="BD941" s="219" t="n">
        <v>72000</v>
      </c>
      <c r="BE941" s="219" t="n">
        <v>48000</v>
      </c>
      <c r="BF941" s="219" t="n"/>
      <c r="BG941" s="120">
        <f>BF941+BE941+BD941</f>
        <v/>
      </c>
      <c r="BH941" s="217">
        <f>IF(LOWER(T941)="ILS",12,1)*BG941/VLOOKUP($T941,CPC_USDConversion_xlTbl[[Currency2]:[Units/1 USD]],2,FALSE)</f>
        <v/>
      </c>
      <c r="BI941" s="224">
        <f>BH941/VLOOKUP($S941,'CP$'!$B$5:$D$74,2,FALSE)</f>
        <v/>
      </c>
      <c r="BJ941" s="140" t="n">
        <v>75000</v>
      </c>
      <c r="BK941" s="140" t="n">
        <v>120000</v>
      </c>
      <c r="BL941" s="141">
        <f>IFERROR(U941/X941,"")</f>
        <v/>
      </c>
      <c r="BM941" s="141">
        <f>IFERROR(V941/X941,"")</f>
        <v/>
      </c>
      <c r="BN941" s="141">
        <f>IFERROR(W941/X941,"")</f>
        <v/>
      </c>
      <c r="BO941" s="141">
        <f>IFERROR(AA941/AD941,"")</f>
        <v/>
      </c>
      <c r="BP941" s="141">
        <f>IFERROR(AB941/AD941,"")</f>
        <v/>
      </c>
      <c r="BQ941" s="141">
        <f>IFERROR(AC941/AD941,"")</f>
        <v/>
      </c>
      <c r="BR941" s="119" t="n">
        <v>4</v>
      </c>
      <c r="BS941" s="119" t="n">
        <v>4</v>
      </c>
      <c r="BT941" s="119" t="n">
        <v>3</v>
      </c>
      <c r="BU941" s="119" t="n"/>
      <c r="BV941" s="119" t="n"/>
      <c r="BW941" s="119" t="n"/>
      <c r="BX941" s="119" t="n"/>
      <c r="BY941" s="119" t="n"/>
      <c r="BZ941" s="119" t="inlineStr">
        <is>
          <t>Employee</t>
        </is>
      </c>
      <c r="CA941" s="142" t="inlineStr">
        <is>
          <t>S51P</t>
        </is>
      </c>
      <c r="CB941" s="131" t="n">
        <v>1</v>
      </c>
      <c r="CC941" s="143">
        <f>IF(P941&gt;1,1,P941)*CB941</f>
        <v/>
      </c>
      <c r="CD941" s="143" t="n"/>
      <c r="CE941" s="222" t="n">
        <v>30528.6</v>
      </c>
      <c r="CF941" s="86" t="n"/>
      <c r="CG941" s="219" t="n">
        <v>117273.1707317073</v>
      </c>
      <c r="CH941" s="217">
        <f>IF(LOWER(T941)="ILS",12,1)*CG941/VLOOKUP($T941,CPC_USDConversion_xlTbl[[Currency2]:[Units/1 USD]],2,FALSE)</f>
        <v/>
      </c>
      <c r="CI941" s="225">
        <f>AF941</f>
        <v/>
      </c>
      <c r="CJ941" s="225">
        <f>IFERROR(CI941-CH941,"")</f>
        <v/>
      </c>
      <c r="CK941" s="140">
        <f>ROUND(AN941*CC941,-2)</f>
        <v/>
      </c>
      <c r="CL941" s="217">
        <f>CK941/VLOOKUP($T941,'USD Converstion'!$C$7:$D$174,2,FALSE)</f>
        <v/>
      </c>
      <c r="CM941" s="145">
        <f>IF(AD941&gt;X941,1,0)</f>
        <v/>
      </c>
      <c r="CN941" s="225">
        <f>IF(CM941&gt;0,AG941,0)</f>
        <v/>
      </c>
      <c r="CO941" s="225">
        <f>IF(CM941=0,0,AF941)</f>
        <v/>
      </c>
      <c r="CP941" s="146" t="n">
        <v>0</v>
      </c>
      <c r="CQ941" s="147" t="inlineStr">
        <is>
          <t>Regular</t>
        </is>
      </c>
      <c r="CR941" s="225">
        <f>AM941/VLOOKUP(T941,'USD Converstion'!$C$7:$D$174,2,FALSE)</f>
        <v/>
      </c>
      <c r="CS941" s="226">
        <f>AT941</f>
        <v/>
      </c>
      <c r="CT941" s="222" t="n">
        <v>0</v>
      </c>
      <c r="CU941" s="227" t="n"/>
      <c r="CV941" s="145">
        <f>IF(AX941&gt;0,1,0)</f>
        <v/>
      </c>
      <c r="CW941" s="145">
        <f>IF(AY941&gt;0,1,0)</f>
        <v/>
      </c>
      <c r="CX941" s="52" t="n">
        <v>0</v>
      </c>
      <c r="DM941">
        <f>IF(LOWER(T941)="ILS",12,1)*Y941/VLOOKUP($T941,CPC_USDConversion_xlTbl[[Currency2]:[Units/1 USD]],2,FALSE)</f>
        <v/>
      </c>
    </row>
    <row r="942">
      <c r="B942" s="113" t="n">
        <v>126634</v>
      </c>
      <c r="C942" s="113" t="n">
        <v>112592</v>
      </c>
      <c r="D942" s="113" t="n">
        <v>73230</v>
      </c>
      <c r="E942" s="114" t="inlineStr">
        <is>
          <t>Gerald Fetz</t>
        </is>
      </c>
      <c r="F942" s="152" t="inlineStr">
        <is>
          <t>Acting Sales Manager - Commercial MAM</t>
        </is>
      </c>
      <c r="G942" s="113" t="inlineStr">
        <is>
          <t>Switzerland and Austria (Alps)</t>
        </is>
      </c>
      <c r="H942" s="113" t="inlineStr">
        <is>
          <t>Sonja Meindl</t>
        </is>
      </c>
      <c r="I942" s="113" t="inlineStr">
        <is>
          <t>Lothar Geuenich</t>
        </is>
      </c>
      <c r="J942" s="114" t="inlineStr">
        <is>
          <t>Thorsten Freitag</t>
        </is>
      </c>
      <c r="K942" s="114" t="inlineStr">
        <is>
          <t>Bruno Darmon</t>
        </is>
      </c>
      <c r="L942" s="113" t="inlineStr">
        <is>
          <t>EMEA Sales</t>
        </is>
      </c>
      <c r="M942" s="115" t="n">
        <v>1</v>
      </c>
      <c r="N942" s="151">
        <f>LEFT(CA942,3)</f>
        <v/>
      </c>
      <c r="O942" s="216" t="n">
        <v>43221</v>
      </c>
      <c r="P942" s="118">
        <f>($D$5-O942)/365</f>
        <v/>
      </c>
      <c r="Q942" s="119">
        <f>Q942</f>
        <v/>
      </c>
      <c r="R942" s="52" t="n"/>
      <c r="S942" s="120" t="inlineStr">
        <is>
          <t>Switzerland</t>
        </is>
      </c>
      <c r="T942" s="120" t="inlineStr">
        <is>
          <t>CHF</t>
        </is>
      </c>
      <c r="U942" s="120" t="n">
        <v>152000</v>
      </c>
      <c r="V942" s="120" t="n">
        <v>69390.90909090909</v>
      </c>
      <c r="W942" s="120" t="n"/>
      <c r="X942" s="120">
        <f>W942+V942+U942</f>
        <v/>
      </c>
      <c r="Y942" s="121" t="n"/>
      <c r="Z942" s="121" t="n"/>
      <c r="AA942" s="122" t="n"/>
      <c r="AB942" s="122" t="n"/>
      <c r="AC942" s="122" t="n"/>
      <c r="AD942" s="123">
        <f>AC942+AB942+AA942</f>
        <v/>
      </c>
      <c r="AE942" s="124">
        <f>IFERROR(AD942/X942-1,"")</f>
        <v/>
      </c>
      <c r="AF942" s="217">
        <f>IF(LOWER(T942)="ILS",12,1)*X942/VLOOKUP($T942,CPC_USDConversion_xlTbl[[Currency2]:[Units/1 USD]],2,FALSE)</f>
        <v/>
      </c>
      <c r="AG942" s="217">
        <f>IF(LOWER(T942)="ILS",12,1)*AD942/VLOOKUP($T942,CPC_USDConversion_xlTbl[[Currency2]:[Units/1 USD]],2,FALSE)</f>
        <v/>
      </c>
      <c r="AH942" s="126">
        <f>AF942/VLOOKUP($S942,'CP$'!$B$5:$D$74,2,FALSE)</f>
        <v/>
      </c>
      <c r="AI942" s="126">
        <f>AG942/VLOOKUP($S942,'CP$'!$B$5:$D$74,2,FALSE)</f>
        <v/>
      </c>
      <c r="AJ942" s="52" t="n"/>
      <c r="AK942" s="127" t="inlineStr">
        <is>
          <t>Sales Variable</t>
        </is>
      </c>
      <c r="AL942" s="218" t="n"/>
      <c r="AM942" s="129" t="n"/>
      <c r="AN942" s="121" t="n"/>
      <c r="AO942" s="130" t="n"/>
      <c r="AP942" s="131">
        <f>IFERROR(AO942/AM942,"")</f>
        <v/>
      </c>
      <c r="AQ942" s="219">
        <f>AO942*CC942</f>
        <v/>
      </c>
      <c r="AR942" s="219" t="n"/>
      <c r="AS942" s="220">
        <f>AQ942-AR942</f>
        <v/>
      </c>
      <c r="AT942" s="217">
        <f>AS942/VLOOKUP($T942,'USD Converstion'!$C$7:$D$174,2,FALSE)</f>
        <v/>
      </c>
      <c r="AU942" s="52" t="n"/>
      <c r="AV942" s="221" t="n"/>
      <c r="AW942" s="222" t="n"/>
      <c r="AX942" s="222" t="n"/>
      <c r="AY942" s="223" t="n"/>
      <c r="AZ942" s="52" t="n"/>
      <c r="BA942" s="137" t="inlineStr">
        <is>
          <t>April, 2020 - Organization change from Yearly Salary:108000, Yearly Commission:72000, Total Compensation:180000 to Yearly Salary:114000, Yearly Commission:76000, Total Compensation:190000</t>
        </is>
      </c>
      <c r="BB942" s="138" t="inlineStr">
        <is>
          <t xml:space="preserve"> </t>
        </is>
      </c>
      <c r="BC942" s="52" t="n"/>
      <c r="BD942" s="219" t="n">
        <v>108000</v>
      </c>
      <c r="BE942" s="219" t="n">
        <v>72000</v>
      </c>
      <c r="BF942" s="219" t="n"/>
      <c r="BG942" s="120">
        <f>BF942+BE942+BD942</f>
        <v/>
      </c>
      <c r="BH942" s="217">
        <f>IF(LOWER(T942)="ILS",12,1)*BG942/VLOOKUP($T942,CPC_USDConversion_xlTbl[[Currency2]:[Units/1 USD]],2,FALSE)</f>
        <v/>
      </c>
      <c r="BI942" s="224">
        <f>BH942/VLOOKUP($S942,'CP$'!$B$5:$D$74,2,FALSE)</f>
        <v/>
      </c>
      <c r="BJ942" s="140" t="n">
        <v>170000</v>
      </c>
      <c r="BK942" s="140" t="n">
        <v>220000</v>
      </c>
      <c r="BL942" s="141">
        <f>IFERROR(U942/X942,"")</f>
        <v/>
      </c>
      <c r="BM942" s="141">
        <f>IFERROR(V942/X942,"")</f>
        <v/>
      </c>
      <c r="BN942" s="141">
        <f>IFERROR(W942/X942,"")</f>
        <v/>
      </c>
      <c r="BO942" s="141">
        <f>IFERROR(AA942/AD942,"")</f>
        <v/>
      </c>
      <c r="BP942" s="141">
        <f>IFERROR(AB942/AD942,"")</f>
        <v/>
      </c>
      <c r="BQ942" s="141">
        <f>IFERROR(AC942/AD942,"")</f>
        <v/>
      </c>
      <c r="BR942" s="119" t="n">
        <v>2</v>
      </c>
      <c r="BS942" s="119" t="n">
        <v>3</v>
      </c>
      <c r="BT942" s="119" t="n">
        <v>3</v>
      </c>
      <c r="BU942" s="119" t="n"/>
      <c r="BV942" s="119" t="n"/>
      <c r="BW942" s="119" t="n"/>
      <c r="BX942" s="119" t="n"/>
      <c r="BY942" s="119" t="n"/>
      <c r="BZ942" s="119" t="inlineStr">
        <is>
          <t>Employee</t>
        </is>
      </c>
      <c r="CA942" s="142" t="inlineStr">
        <is>
          <t>S41M</t>
        </is>
      </c>
      <c r="CB942" s="131" t="n">
        <v>1</v>
      </c>
      <c r="CC942" s="143">
        <f>IF(P942&gt;1,1,P942)*CB942</f>
        <v/>
      </c>
      <c r="CD942" s="143" t="n"/>
      <c r="CE942" s="222" t="n"/>
      <c r="CF942" s="86" t="n"/>
      <c r="CG942" s="219" t="n">
        <v>185565.8536585366</v>
      </c>
      <c r="CH942" s="217">
        <f>IF(LOWER(T942)="ILS",12,1)*CG942/VLOOKUP($T942,CPC_USDConversion_xlTbl[[Currency2]:[Units/1 USD]],2,FALSE)</f>
        <v/>
      </c>
      <c r="CI942" s="225">
        <f>AF942</f>
        <v/>
      </c>
      <c r="CJ942" s="225">
        <f>IFERROR(CI942-CH942,"")</f>
        <v/>
      </c>
      <c r="CK942" s="140">
        <f>ROUND(AN942*CC942,-2)</f>
        <v/>
      </c>
      <c r="CL942" s="217">
        <f>CK942/VLOOKUP($T942,'USD Converstion'!$C$7:$D$174,2,FALSE)</f>
        <v/>
      </c>
      <c r="CM942" s="145">
        <f>IF(AD942&gt;X942,1,0)</f>
        <v/>
      </c>
      <c r="CN942" s="225">
        <f>IF(CM942&gt;0,AG942,0)</f>
        <v/>
      </c>
      <c r="CO942" s="225">
        <f>IF(CM942=0,0,AF942)</f>
        <v/>
      </c>
      <c r="CP942" s="146" t="n">
        <v>0</v>
      </c>
      <c r="CQ942" s="147" t="inlineStr">
        <is>
          <t>Regular</t>
        </is>
      </c>
      <c r="CR942" s="225">
        <f>AM942/VLOOKUP(T942,'USD Converstion'!$C$7:$D$174,2,FALSE)</f>
        <v/>
      </c>
      <c r="CS942" s="226">
        <f>AT942</f>
        <v/>
      </c>
      <c r="CT942" s="222" t="n">
        <v>0</v>
      </c>
      <c r="CU942" s="227" t="n"/>
      <c r="CV942" s="145">
        <f>IF(AX942&gt;0,1,0)</f>
        <v/>
      </c>
      <c r="CW942" s="145">
        <f>IF(AY942&gt;0,1,0)</f>
        <v/>
      </c>
      <c r="CX942" s="52" t="n">
        <v>0</v>
      </c>
      <c r="DM942">
        <f>IF(LOWER(T942)="ILS",12,1)*Y942/VLOOKUP($T942,CPC_USDConversion_xlTbl[[Currency2]:[Units/1 USD]],2,FALSE)</f>
        <v/>
      </c>
    </row>
    <row r="943">
      <c r="B943" s="113" t="n">
        <v>103642</v>
      </c>
      <c r="C943" s="113" t="n">
        <v>48836</v>
      </c>
      <c r="D943" s="113" t="n"/>
      <c r="E943" s="114" t="inlineStr">
        <is>
          <t>Harry Rolzhauser</t>
        </is>
      </c>
      <c r="F943" s="152" t="inlineStr">
        <is>
          <t xml:space="preserve">Team leader Named Accounts, South </t>
        </is>
      </c>
      <c r="G943" s="113" t="inlineStr">
        <is>
          <t>Germany Sales</t>
        </is>
      </c>
      <c r="H943" s="113" t="inlineStr">
        <is>
          <t>Dietmar Schnabel</t>
        </is>
      </c>
      <c r="I943" s="113" t="inlineStr">
        <is>
          <t>Lothar Geuenich</t>
        </is>
      </c>
      <c r="J943" s="114" t="inlineStr">
        <is>
          <t>Thorsten Freitag</t>
        </is>
      </c>
      <c r="K943" s="114" t="inlineStr">
        <is>
          <t>Bruno Darmon</t>
        </is>
      </c>
      <c r="L943" s="113" t="inlineStr">
        <is>
          <t>EMEA Sales</t>
        </is>
      </c>
      <c r="M943" s="115" t="n">
        <v>1</v>
      </c>
      <c r="N943" s="151">
        <f>LEFT(CA943,3)</f>
        <v/>
      </c>
      <c r="O943" s="216" t="n">
        <v>36100</v>
      </c>
      <c r="P943" s="118">
        <f>($D$5-O943)/365</f>
        <v/>
      </c>
      <c r="Q943" s="119">
        <f>Q943</f>
        <v/>
      </c>
      <c r="R943" s="52" t="n"/>
      <c r="S943" s="120" t="inlineStr">
        <is>
          <t>Germany</t>
        </is>
      </c>
      <c r="T943" s="120" t="inlineStr">
        <is>
          <t>EUR</t>
        </is>
      </c>
      <c r="U943" s="120" t="n">
        <v>149500</v>
      </c>
      <c r="V943" s="120" t="n">
        <v>68481.81818181818</v>
      </c>
      <c r="W943" s="120" t="n"/>
      <c r="X943" s="120">
        <f>W943+V943+U943</f>
        <v/>
      </c>
      <c r="Y943" s="121" t="n"/>
      <c r="Z943" s="121" t="n"/>
      <c r="AA943" s="122" t="n"/>
      <c r="AB943" s="122" t="n"/>
      <c r="AC943" s="122" t="n"/>
      <c r="AD943" s="123">
        <f>AC943+AB943+AA943</f>
        <v/>
      </c>
      <c r="AE943" s="124">
        <f>IFERROR(AD943/X943-1,"")</f>
        <v/>
      </c>
      <c r="AF943" s="217">
        <f>IF(LOWER(T943)="ILS",12,1)*X943/VLOOKUP($T943,CPC_USDConversion_xlTbl[[Currency2]:[Units/1 USD]],2,FALSE)</f>
        <v/>
      </c>
      <c r="AG943" s="217">
        <f>IF(LOWER(T943)="ILS",12,1)*AD943/VLOOKUP($T943,CPC_USDConversion_xlTbl[[Currency2]:[Units/1 USD]],2,FALSE)</f>
        <v/>
      </c>
      <c r="AH943" s="126">
        <f>AF943/VLOOKUP($S943,'CP$'!$B$5:$D$74,2,FALSE)</f>
        <v/>
      </c>
      <c r="AI943" s="126">
        <f>AG943/VLOOKUP($S943,'CP$'!$B$5:$D$74,2,FALSE)</f>
        <v/>
      </c>
      <c r="AJ943" s="52" t="n"/>
      <c r="AK943" s="127" t="inlineStr">
        <is>
          <t>Sales Variable</t>
        </is>
      </c>
      <c r="AL943" s="218" t="n"/>
      <c r="AM943" s="129" t="n"/>
      <c r="AN943" s="121" t="n"/>
      <c r="AO943" s="130" t="n"/>
      <c r="AP943" s="131">
        <f>IFERROR(AO943/AM943,"")</f>
        <v/>
      </c>
      <c r="AQ943" s="219">
        <f>AO943*CC943</f>
        <v/>
      </c>
      <c r="AR943" s="219" t="n"/>
      <c r="AS943" s="220">
        <f>AQ943-AR943</f>
        <v/>
      </c>
      <c r="AT943" s="217">
        <f>AS943/VLOOKUP($T943,'USD Converstion'!$C$7:$D$174,2,FALSE)</f>
        <v/>
      </c>
      <c r="AU943" s="52" t="n"/>
      <c r="AV943" s="221" t="n">
        <v>43615</v>
      </c>
      <c r="AW943" s="222" t="n">
        <v>29274.47572815534</v>
      </c>
      <c r="AX943" s="222" t="n"/>
      <c r="AY943" s="223" t="n"/>
      <c r="AZ943" s="52" t="n"/>
      <c r="BA943" s="137" t="inlineStr">
        <is>
          <t>January, 2021 - Organization change from Title:Team leader Industry to Title:Team leader Named Accounts, South</t>
        </is>
      </c>
      <c r="BB943" s="138" t="inlineStr">
        <is>
          <t xml:space="preserve"> </t>
        </is>
      </c>
      <c r="BC943" s="52" t="n"/>
      <c r="BD943" s="219" t="n">
        <v>112000</v>
      </c>
      <c r="BE943" s="219" t="n">
        <v>75000</v>
      </c>
      <c r="BF943" s="219" t="n"/>
      <c r="BG943" s="120">
        <f>BF943+BE943+BD943</f>
        <v/>
      </c>
      <c r="BH943" s="217">
        <f>IF(LOWER(T943)="ILS",12,1)*BG943/VLOOKUP($T943,CPC_USDConversion_xlTbl[[Currency2]:[Units/1 USD]],2,FALSE)</f>
        <v/>
      </c>
      <c r="BI943" s="224">
        <f>BH943/VLOOKUP($S943,'CP$'!$B$5:$D$74,2,FALSE)</f>
        <v/>
      </c>
      <c r="BJ943" s="140" t="n">
        <v>125000</v>
      </c>
      <c r="BK943" s="140" t="n">
        <v>180000</v>
      </c>
      <c r="BL943" s="141">
        <f>IFERROR(U943/X943,"")</f>
        <v/>
      </c>
      <c r="BM943" s="141">
        <f>IFERROR(V943/X943,"")</f>
        <v/>
      </c>
      <c r="BN943" s="141">
        <f>IFERROR(W943/X943,"")</f>
        <v/>
      </c>
      <c r="BO943" s="141">
        <f>IFERROR(AA943/AD943,"")</f>
        <v/>
      </c>
      <c r="BP943" s="141">
        <f>IFERROR(AB943/AD943,"")</f>
        <v/>
      </c>
      <c r="BQ943" s="141">
        <f>IFERROR(AC943/AD943,"")</f>
        <v/>
      </c>
      <c r="BR943" s="119" t="n">
        <v>2</v>
      </c>
      <c r="BS943" s="119" t="n">
        <v>3</v>
      </c>
      <c r="BT943" s="119" t="n"/>
      <c r="BU943" s="119" t="n"/>
      <c r="BV943" s="119" t="n"/>
      <c r="BW943" s="119" t="n"/>
      <c r="BX943" s="119" t="n"/>
      <c r="BY943" s="119" t="n"/>
      <c r="BZ943" s="119" t="inlineStr">
        <is>
          <t>Employee</t>
        </is>
      </c>
      <c r="CA943" s="142" t="inlineStr">
        <is>
          <t>S43M</t>
        </is>
      </c>
      <c r="CB943" s="131" t="n">
        <v>1</v>
      </c>
      <c r="CC943" s="143">
        <f>IF(P943&gt;1,1,P943)*CB943</f>
        <v/>
      </c>
      <c r="CD943" s="143" t="n"/>
      <c r="CE943" s="222" t="n">
        <v>50282.4</v>
      </c>
      <c r="CF943" s="86" t="n"/>
      <c r="CG943" s="219" t="n">
        <v>182639.0243902439</v>
      </c>
      <c r="CH943" s="217">
        <f>IF(LOWER(T943)="ILS",12,1)*CG943/VLOOKUP($T943,CPC_USDConversion_xlTbl[[Currency2]:[Units/1 USD]],2,FALSE)</f>
        <v/>
      </c>
      <c r="CI943" s="225">
        <f>AF943</f>
        <v/>
      </c>
      <c r="CJ943" s="225">
        <f>IFERROR(CI943-CH943,"")</f>
        <v/>
      </c>
      <c r="CK943" s="140">
        <f>ROUND(AN943*CC943,-2)</f>
        <v/>
      </c>
      <c r="CL943" s="217">
        <f>CK943/VLOOKUP($T943,'USD Converstion'!$C$7:$D$174,2,FALSE)</f>
        <v/>
      </c>
      <c r="CM943" s="145">
        <f>IF(AD943&gt;X943,1,0)</f>
        <v/>
      </c>
      <c r="CN943" s="225">
        <f>IF(CM943&gt;0,AG943,0)</f>
        <v/>
      </c>
      <c r="CO943" s="225">
        <f>IF(CM943=0,0,AF943)</f>
        <v/>
      </c>
      <c r="CP943" s="146" t="n">
        <v>0</v>
      </c>
      <c r="CQ943" s="147" t="inlineStr">
        <is>
          <t>Regular</t>
        </is>
      </c>
      <c r="CR943" s="225">
        <f>AM943/VLOOKUP(T943,'USD Converstion'!$C$7:$D$174,2,FALSE)</f>
        <v/>
      </c>
      <c r="CS943" s="226">
        <f>AT943</f>
        <v/>
      </c>
      <c r="CT943" s="222" t="n">
        <v>0</v>
      </c>
      <c r="CU943" s="227" t="n"/>
      <c r="CV943" s="145">
        <f>IF(AX943&gt;0,1,0)</f>
        <v/>
      </c>
      <c r="CW943" s="145">
        <f>IF(AY943&gt;0,1,0)</f>
        <v/>
      </c>
      <c r="CX943" s="52" t="n">
        <v>0</v>
      </c>
      <c r="DM943">
        <f>IF(LOWER(T943)="ILS",12,1)*Y943/VLOOKUP($T943,CPC_USDConversion_xlTbl[[Currency2]:[Units/1 USD]],2,FALSE)</f>
        <v/>
      </c>
    </row>
    <row r="944">
      <c r="B944" s="113" t="n">
        <v>124112</v>
      </c>
      <c r="C944" s="113" t="n">
        <v>106863</v>
      </c>
      <c r="D944" s="113" t="n">
        <v>91991</v>
      </c>
      <c r="E944" s="114" t="inlineStr">
        <is>
          <t>Jan Cyr</t>
        </is>
      </c>
      <c r="F944" s="152" t="inlineStr">
        <is>
          <t>Channel Manager</t>
        </is>
      </c>
      <c r="G944" s="113" t="inlineStr">
        <is>
          <t>Switzerland and Austria (Alps) EL</t>
        </is>
      </c>
      <c r="H944" s="113" t="inlineStr">
        <is>
          <t>Sonja Meindl</t>
        </is>
      </c>
      <c r="I944" s="113" t="inlineStr">
        <is>
          <t>Lothar Geuenich</t>
        </is>
      </c>
      <c r="J944" s="114" t="inlineStr">
        <is>
          <t>Thorsten Freitag</t>
        </is>
      </c>
      <c r="K944" s="114" t="inlineStr">
        <is>
          <t>Bruno Darmon</t>
        </is>
      </c>
      <c r="L944" s="113" t="inlineStr">
        <is>
          <t>EMEA Sales</t>
        </is>
      </c>
      <c r="M944" s="115" t="n">
        <v>1</v>
      </c>
      <c r="N944" s="151">
        <f>LEFT(CA944,3)</f>
        <v/>
      </c>
      <c r="O944" s="216" t="n">
        <v>43527</v>
      </c>
      <c r="P944" s="118">
        <f>($D$5-O944)/365</f>
        <v/>
      </c>
      <c r="Q944" s="119">
        <f>Q944</f>
        <v/>
      </c>
      <c r="R944" s="52" t="n"/>
      <c r="S944" s="120" t="inlineStr">
        <is>
          <t>Switzerland</t>
        </is>
      </c>
      <c r="T944" s="120" t="inlineStr">
        <is>
          <t>CHF</t>
        </is>
      </c>
      <c r="U944" s="120" t="n">
        <v>134500</v>
      </c>
      <c r="V944" s="120" t="n">
        <v>50299.99999999999</v>
      </c>
      <c r="W944" s="120" t="n"/>
      <c r="X944" s="120">
        <f>W944+V944+U944</f>
        <v/>
      </c>
      <c r="Y944" s="121" t="n"/>
      <c r="Z944" s="121" t="n"/>
      <c r="AA944" s="122" t="n"/>
      <c r="AB944" s="122" t="n"/>
      <c r="AC944" s="122" t="n"/>
      <c r="AD944" s="123">
        <f>AC944+AB944+AA944</f>
        <v/>
      </c>
      <c r="AE944" s="124">
        <f>IFERROR(AD944/X944-1,"")</f>
        <v/>
      </c>
      <c r="AF944" s="217">
        <f>IF(LOWER(T944)="ILS",12,1)*X944/VLOOKUP($T944,CPC_USDConversion_xlTbl[[Currency2]:[Units/1 USD]],2,FALSE)</f>
        <v/>
      </c>
      <c r="AG944" s="217">
        <f>IF(LOWER(T944)="ILS",12,1)*AD944/VLOOKUP($T944,CPC_USDConversion_xlTbl[[Currency2]:[Units/1 USD]],2,FALSE)</f>
        <v/>
      </c>
      <c r="AH944" s="126">
        <f>AF944/VLOOKUP($S944,'CP$'!$B$5:$D$74,2,FALSE)</f>
        <v/>
      </c>
      <c r="AI944" s="126">
        <f>AG944/VLOOKUP($S944,'CP$'!$B$5:$D$74,2,FALSE)</f>
        <v/>
      </c>
      <c r="AJ944" s="52" t="n"/>
      <c r="AK944" s="127" t="inlineStr">
        <is>
          <t>Sales Variable</t>
        </is>
      </c>
      <c r="AL944" s="218" t="n"/>
      <c r="AM944" s="129" t="n"/>
      <c r="AN944" s="121" t="n"/>
      <c r="AO944" s="130" t="n"/>
      <c r="AP944" s="131">
        <f>IFERROR(AO944/AM944,"")</f>
        <v/>
      </c>
      <c r="AQ944" s="219">
        <f>AO944*CC944</f>
        <v/>
      </c>
      <c r="AR944" s="219" t="n"/>
      <c r="AS944" s="220">
        <f>AQ944-AR944</f>
        <v/>
      </c>
      <c r="AT944" s="217">
        <f>AS944/VLOOKUP($T944,'USD Converstion'!$C$7:$D$174,2,FALSE)</f>
        <v/>
      </c>
      <c r="AU944" s="52" t="n"/>
      <c r="AV944" s="221" t="n"/>
      <c r="AW944" s="222" t="n"/>
      <c r="AX944" s="222" t="n"/>
      <c r="AY944" s="223" t="n"/>
      <c r="AZ944" s="52" t="n"/>
      <c r="BA944" s="137" t="inlineStr">
        <is>
          <t>Jan 1, 2021 - EL Comp update from 95,000 base + 40,000 commission (135,000 OTE) to 100,000 base + 55,000 commission (155,000 OTE). JS from S61P to S51P.</t>
        </is>
      </c>
      <c r="BB944" s="138" t="inlineStr">
        <is>
          <t xml:space="preserve"> </t>
        </is>
      </c>
      <c r="BC944" s="52" t="n"/>
      <c r="BD944" s="219" t="n">
        <v>95000</v>
      </c>
      <c r="BE944" s="219" t="n">
        <v>20000</v>
      </c>
      <c r="BF944" s="219" t="n"/>
      <c r="BG944" s="120">
        <f>BF944+BE944+BD944</f>
        <v/>
      </c>
      <c r="BH944" s="217">
        <f>IF(LOWER(T944)="ILS",12,1)*BG944/VLOOKUP($T944,CPC_USDConversion_xlTbl[[Currency2]:[Units/1 USD]],2,FALSE)</f>
        <v/>
      </c>
      <c r="BI944" s="224">
        <f>BH944/VLOOKUP($S944,'CP$'!$B$5:$D$74,2,FALSE)</f>
        <v/>
      </c>
      <c r="BJ944" s="140" t="n">
        <v>120000</v>
      </c>
      <c r="BK944" s="140" t="n">
        <v>180000</v>
      </c>
      <c r="BL944" s="141">
        <f>IFERROR(U944/X944,"")</f>
        <v/>
      </c>
      <c r="BM944" s="141">
        <f>IFERROR(V944/X944,"")</f>
        <v/>
      </c>
      <c r="BN944" s="141">
        <f>IFERROR(W944/X944,"")</f>
        <v/>
      </c>
      <c r="BO944" s="141">
        <f>IFERROR(AA944/AD944,"")</f>
        <v/>
      </c>
      <c r="BP944" s="141">
        <f>IFERROR(AB944/AD944,"")</f>
        <v/>
      </c>
      <c r="BQ944" s="141">
        <f>IFERROR(AC944/AD944,"")</f>
        <v/>
      </c>
      <c r="BR944" s="119" t="n">
        <v>3</v>
      </c>
      <c r="BS944" s="119" t="n">
        <v>3</v>
      </c>
      <c r="BT944" s="119" t="n">
        <v>3</v>
      </c>
      <c r="BU944" s="119" t="n"/>
      <c r="BV944" s="119" t="n"/>
      <c r="BW944" s="119" t="n"/>
      <c r="BX944" s="119" t="n"/>
      <c r="BY944" s="119" t="n"/>
      <c r="BZ944" s="119" t="inlineStr">
        <is>
          <t>Employee</t>
        </is>
      </c>
      <c r="CA944" s="142" t="inlineStr">
        <is>
          <t>S51P</t>
        </is>
      </c>
      <c r="CB944" s="131" t="n">
        <v>1</v>
      </c>
      <c r="CC944" s="143">
        <f>IF(P944&gt;1,1,P944)*CB944</f>
        <v/>
      </c>
      <c r="CD944" s="143" t="n"/>
      <c r="CE944" s="222" t="n"/>
      <c r="CF944" s="86" t="n"/>
      <c r="CG944" s="219" t="n">
        <v>131907.3170731707</v>
      </c>
      <c r="CH944" s="217">
        <f>IF(LOWER(T944)="ILS",12,1)*CG944/VLOOKUP($T944,CPC_USDConversion_xlTbl[[Currency2]:[Units/1 USD]],2,FALSE)</f>
        <v/>
      </c>
      <c r="CI944" s="225">
        <f>AF944</f>
        <v/>
      </c>
      <c r="CJ944" s="225">
        <f>IFERROR(CI944-CH944,"")</f>
        <v/>
      </c>
      <c r="CK944" s="140">
        <f>ROUND(AN944*CC944,-2)</f>
        <v/>
      </c>
      <c r="CL944" s="217">
        <f>CK944/VLOOKUP($T944,'USD Converstion'!$C$7:$D$174,2,FALSE)</f>
        <v/>
      </c>
      <c r="CM944" s="145">
        <f>IF(AD944&gt;X944,1,0)</f>
        <v/>
      </c>
      <c r="CN944" s="225">
        <f>IF(CM944&gt;0,AG944,0)</f>
        <v/>
      </c>
      <c r="CO944" s="225">
        <f>IF(CM944=0,0,AF944)</f>
        <v/>
      </c>
      <c r="CP944" s="146" t="n"/>
      <c r="CQ944" s="147" t="inlineStr">
        <is>
          <t>EL</t>
        </is>
      </c>
      <c r="CR944" s="225">
        <f>AM944/VLOOKUP(T944,'USD Converstion'!$C$7:$D$174,2,FALSE)</f>
        <v/>
      </c>
      <c r="CS944" s="226">
        <f>AT944</f>
        <v/>
      </c>
      <c r="CT944" s="222" t="n">
        <v>0</v>
      </c>
      <c r="CU944" s="227" t="n"/>
      <c r="CV944" s="145">
        <f>IF(AX944&gt;0,1,0)</f>
        <v/>
      </c>
      <c r="CW944" s="145">
        <f>IF(AY944&gt;0,1,0)</f>
        <v/>
      </c>
      <c r="CX944" s="52" t="n">
        <v>0</v>
      </c>
      <c r="DM944">
        <f>IF(LOWER(T944)="ILS",12,1)*Y944/VLOOKUP($T944,CPC_USDConversion_xlTbl[[Currency2]:[Units/1 USD]],2,FALSE)</f>
        <v/>
      </c>
    </row>
    <row r="945">
      <c r="B945" s="113" t="n">
        <v>116200</v>
      </c>
      <c r="C945" s="113" t="n">
        <v>37729</v>
      </c>
      <c r="D945" s="113" t="n">
        <v>68236</v>
      </c>
      <c r="E945" s="114" t="inlineStr">
        <is>
          <t>Anna Bergemann</t>
        </is>
      </c>
      <c r="F945" s="152" t="inlineStr">
        <is>
          <t>Major Account Manager</t>
        </is>
      </c>
      <c r="G945" s="113" t="inlineStr">
        <is>
          <t>Germany Sales</t>
        </is>
      </c>
      <c r="H945" s="113" t="inlineStr">
        <is>
          <t>Dietmar Schnabel</t>
        </is>
      </c>
      <c r="I945" s="113" t="inlineStr">
        <is>
          <t>Lothar Geuenich</t>
        </is>
      </c>
      <c r="J945" s="114" t="inlineStr">
        <is>
          <t>Thorsten Freitag</t>
        </is>
      </c>
      <c r="K945" s="114" t="inlineStr">
        <is>
          <t>Bruno Darmon</t>
        </is>
      </c>
      <c r="L945" s="113" t="inlineStr">
        <is>
          <t>EMEA Sales</t>
        </is>
      </c>
      <c r="M945" s="115" t="n">
        <v>1</v>
      </c>
      <c r="N945" s="151">
        <f>LEFT(CA945,3)</f>
        <v/>
      </c>
      <c r="O945" s="216" t="n">
        <v>42156</v>
      </c>
      <c r="P945" s="118">
        <f>($D$5-O945)/365</f>
        <v/>
      </c>
      <c r="Q945" s="119">
        <f>Q945</f>
        <v/>
      </c>
      <c r="R945" s="52" t="n"/>
      <c r="S945" s="120" t="inlineStr">
        <is>
          <t>Germany</t>
        </is>
      </c>
      <c r="T945" s="120" t="inlineStr">
        <is>
          <t>EUR</t>
        </is>
      </c>
      <c r="U945" s="120" t="n">
        <v>93125</v>
      </c>
      <c r="V945" s="120" t="n">
        <v>40845.45454545454</v>
      </c>
      <c r="W945" s="120" t="n"/>
      <c r="X945" s="120">
        <f>W945+V945+U945</f>
        <v/>
      </c>
      <c r="Y945" s="121" t="n"/>
      <c r="Z945" s="121" t="n"/>
      <c r="AA945" s="122" t="n"/>
      <c r="AB945" s="122" t="n"/>
      <c r="AC945" s="122" t="n"/>
      <c r="AD945" s="123">
        <f>AC945+AB945+AA945</f>
        <v/>
      </c>
      <c r="AE945" s="124">
        <f>IFERROR(AD945/X945-1,"")</f>
        <v/>
      </c>
      <c r="AF945" s="217">
        <f>IF(LOWER(T945)="ILS",12,1)*X945/VLOOKUP($T945,CPC_USDConversion_xlTbl[[Currency2]:[Units/1 USD]],2,FALSE)</f>
        <v/>
      </c>
      <c r="AG945" s="217">
        <f>IF(LOWER(T945)="ILS",12,1)*AD945/VLOOKUP($T945,CPC_USDConversion_xlTbl[[Currency2]:[Units/1 USD]],2,FALSE)</f>
        <v/>
      </c>
      <c r="AH945" s="126">
        <f>AF945/VLOOKUP($S945,'CP$'!$B$5:$D$74,2,FALSE)</f>
        <v/>
      </c>
      <c r="AI945" s="126">
        <f>AG945/VLOOKUP($S945,'CP$'!$B$5:$D$74,2,FALSE)</f>
        <v/>
      </c>
      <c r="AJ945" s="52" t="n"/>
      <c r="AK945" s="127" t="inlineStr">
        <is>
          <t>Sales Variable</t>
        </is>
      </c>
      <c r="AL945" s="218" t="n"/>
      <c r="AM945" s="129" t="n"/>
      <c r="AN945" s="121" t="n"/>
      <c r="AO945" s="130" t="n"/>
      <c r="AP945" s="131">
        <f>IFERROR(AO945/AM945,"")</f>
        <v/>
      </c>
      <c r="AQ945" s="219">
        <f>AO945*CC945</f>
        <v/>
      </c>
      <c r="AR945" s="219" t="n"/>
      <c r="AS945" s="220">
        <f>AQ945-AR945</f>
        <v/>
      </c>
      <c r="AT945" s="217">
        <f>AS945/VLOOKUP($T945,'USD Converstion'!$C$7:$D$174,2,FALSE)</f>
        <v/>
      </c>
      <c r="AU945" s="52" t="n"/>
      <c r="AV945" s="221" t="n">
        <v>42494</v>
      </c>
      <c r="AW945" s="222" t="n">
        <v>19550.99029126214</v>
      </c>
      <c r="AX945" s="222" t="n"/>
      <c r="AY945" s="223" t="n"/>
      <c r="AZ945" s="52" t="n"/>
      <c r="BA945" s="137" t="n"/>
      <c r="BB945" s="138" t="inlineStr">
        <is>
          <t xml:space="preserve"> </t>
        </is>
      </c>
      <c r="BC945" s="52" t="n"/>
      <c r="BD945" s="219" t="n">
        <v>66900</v>
      </c>
      <c r="BE945" s="219" t="n">
        <v>44600</v>
      </c>
      <c r="BF945" s="219" t="n"/>
      <c r="BG945" s="120">
        <f>BF945+BE945+BD945</f>
        <v/>
      </c>
      <c r="BH945" s="217">
        <f>IF(LOWER(T945)="ILS",12,1)*BG945/VLOOKUP($T945,CPC_USDConversion_xlTbl[[Currency2]:[Units/1 USD]],2,FALSE)</f>
        <v/>
      </c>
      <c r="BI945" s="224">
        <f>BH945/VLOOKUP($S945,'CP$'!$B$5:$D$74,2,FALSE)</f>
        <v/>
      </c>
      <c r="BJ945" s="140" t="n">
        <v>90000</v>
      </c>
      <c r="BK945" s="140" t="n">
        <v>130000</v>
      </c>
      <c r="BL945" s="141">
        <f>IFERROR(U945/X945,"")</f>
        <v/>
      </c>
      <c r="BM945" s="141">
        <f>IFERROR(V945/X945,"")</f>
        <v/>
      </c>
      <c r="BN945" s="141">
        <f>IFERROR(W945/X945,"")</f>
        <v/>
      </c>
      <c r="BO945" s="141">
        <f>IFERROR(AA945/AD945,"")</f>
        <v/>
      </c>
      <c r="BP945" s="141">
        <f>IFERROR(AB945/AD945,"")</f>
        <v/>
      </c>
      <c r="BQ945" s="141">
        <f>IFERROR(AC945/AD945,"")</f>
        <v/>
      </c>
      <c r="BR945" s="119" t="n"/>
      <c r="BS945" s="119" t="n"/>
      <c r="BT945" s="119" t="n"/>
      <c r="BU945" s="119" t="n"/>
      <c r="BV945" s="119" t="n"/>
      <c r="BW945" s="119" t="n"/>
      <c r="BX945" s="119" t="n"/>
      <c r="BY945" s="119" t="n"/>
      <c r="BZ945" s="119" t="inlineStr">
        <is>
          <t>MLA</t>
        </is>
      </c>
      <c r="CA945" s="142" t="inlineStr">
        <is>
          <t>S53P</t>
        </is>
      </c>
      <c r="CB945" s="131" t="n">
        <v>0</v>
      </c>
      <c r="CC945" s="143">
        <f>IF(P945&gt;1,1,P945)*CB945</f>
        <v/>
      </c>
      <c r="CD945" s="143" t="n"/>
      <c r="CE945" s="222" t="n">
        <v>0</v>
      </c>
      <c r="CF945" s="86" t="n"/>
      <c r="CG945" s="219" t="n">
        <v>108980.4878048781</v>
      </c>
      <c r="CH945" s="217">
        <f>IF(LOWER(T945)="ILS",12,1)*CG945/VLOOKUP($T945,CPC_USDConversion_xlTbl[[Currency2]:[Units/1 USD]],2,FALSE)</f>
        <v/>
      </c>
      <c r="CI945" s="225">
        <f>AF945</f>
        <v/>
      </c>
      <c r="CJ945" s="225">
        <f>IFERROR(CI945-CH945,"")</f>
        <v/>
      </c>
      <c r="CK945" s="140">
        <f>ROUND(AN945*CC945,-2)</f>
        <v/>
      </c>
      <c r="CL945" s="217">
        <f>CK945/VLOOKUP($T945,'USD Converstion'!$C$7:$D$174,2,FALSE)</f>
        <v/>
      </c>
      <c r="CM945" s="145">
        <f>IF(AD945&gt;X945,1,0)</f>
        <v/>
      </c>
      <c r="CN945" s="225">
        <f>IF(CM945&gt;0,AG945,0)</f>
        <v/>
      </c>
      <c r="CO945" s="225">
        <f>IF(CM945=0,0,AF945)</f>
        <v/>
      </c>
      <c r="CP945" s="146" t="n">
        <v>0</v>
      </c>
      <c r="CQ945" s="147" t="inlineStr">
        <is>
          <t>Regular</t>
        </is>
      </c>
      <c r="CR945" s="225">
        <f>AM945/VLOOKUP(T945,'USD Converstion'!$C$7:$D$174,2,FALSE)</f>
        <v/>
      </c>
      <c r="CS945" s="226">
        <f>AT945</f>
        <v/>
      </c>
      <c r="CT945" s="222" t="n">
        <v>0</v>
      </c>
      <c r="CU945" s="227" t="n"/>
      <c r="CV945" s="145">
        <f>IF(AX945&gt;0,1,0)</f>
        <v/>
      </c>
      <c r="CW945" s="145">
        <f>IF(AY945&gt;0,1,0)</f>
        <v/>
      </c>
      <c r="CX945" s="52" t="n">
        <v>0</v>
      </c>
      <c r="DM945">
        <f>IF(LOWER(T945)="ILS",12,1)*Y945/VLOOKUP($T945,CPC_USDConversion_xlTbl[[Currency2]:[Units/1 USD]],2,FALSE)</f>
        <v/>
      </c>
    </row>
    <row r="946">
      <c r="B946" s="113" t="n">
        <v>102203</v>
      </c>
      <c r="C946" s="113" t="n">
        <v>53045</v>
      </c>
      <c r="D946" s="113" t="n"/>
      <c r="E946" s="114" t="inlineStr">
        <is>
          <t>Kai Zimdahl</t>
        </is>
      </c>
      <c r="F946" s="152" t="inlineStr">
        <is>
          <t>Sales Manager  -  Finance</t>
        </is>
      </c>
      <c r="G946" s="113" t="inlineStr">
        <is>
          <t>Germany Sales</t>
        </is>
      </c>
      <c r="H946" s="113" t="inlineStr">
        <is>
          <t>Dietmar Schnabel</t>
        </is>
      </c>
      <c r="I946" s="113" t="inlineStr">
        <is>
          <t>Lothar Geuenich</t>
        </is>
      </c>
      <c r="J946" s="114" t="inlineStr">
        <is>
          <t>Thorsten Freitag</t>
        </is>
      </c>
      <c r="K946" s="114" t="inlineStr">
        <is>
          <t>Bruno Darmon</t>
        </is>
      </c>
      <c r="L946" s="113" t="inlineStr">
        <is>
          <t>EMEA Sales</t>
        </is>
      </c>
      <c r="M946" s="115" t="n">
        <v>1</v>
      </c>
      <c r="N946" s="151">
        <f>LEFT(CA946,3)</f>
        <v/>
      </c>
      <c r="O946" s="216" t="n">
        <v>38139</v>
      </c>
      <c r="P946" s="118">
        <f>($D$5-O946)/365</f>
        <v/>
      </c>
      <c r="Q946" s="119">
        <f>Q946</f>
        <v/>
      </c>
      <c r="R946" s="52" t="n"/>
      <c r="S946" s="120" t="inlineStr">
        <is>
          <t>Germany</t>
        </is>
      </c>
      <c r="T946" s="120" t="inlineStr">
        <is>
          <t>EUR</t>
        </is>
      </c>
      <c r="U946" s="120" t="n">
        <v>179500</v>
      </c>
      <c r="V946" s="120" t="n">
        <v>82663.63636363635</v>
      </c>
      <c r="W946" s="120" t="n"/>
      <c r="X946" s="120">
        <f>W946+V946+U946</f>
        <v/>
      </c>
      <c r="Y946" s="121" t="n"/>
      <c r="Z946" s="121" t="n"/>
      <c r="AA946" s="122" t="n"/>
      <c r="AB946" s="122" t="n"/>
      <c r="AC946" s="122" t="n"/>
      <c r="AD946" s="123">
        <f>AC946+AB946+AA946</f>
        <v/>
      </c>
      <c r="AE946" s="124">
        <f>IFERROR(AD946/X946-1,"")</f>
        <v/>
      </c>
      <c r="AF946" s="217">
        <f>IF(LOWER(T946)="ILS",12,1)*X946/VLOOKUP($T946,CPC_USDConversion_xlTbl[[Currency2]:[Units/1 USD]],2,FALSE)</f>
        <v/>
      </c>
      <c r="AG946" s="217">
        <f>IF(LOWER(T946)="ILS",12,1)*AD946/VLOOKUP($T946,CPC_USDConversion_xlTbl[[Currency2]:[Units/1 USD]],2,FALSE)</f>
        <v/>
      </c>
      <c r="AH946" s="126">
        <f>AF946/VLOOKUP($S946,'CP$'!$B$5:$D$74,2,FALSE)</f>
        <v/>
      </c>
      <c r="AI946" s="126">
        <f>AG946/VLOOKUP($S946,'CP$'!$B$5:$D$74,2,FALSE)</f>
        <v/>
      </c>
      <c r="AJ946" s="52" t="n"/>
      <c r="AK946" s="127" t="inlineStr">
        <is>
          <t>Sales Variable</t>
        </is>
      </c>
      <c r="AL946" s="218" t="n"/>
      <c r="AM946" s="129" t="n"/>
      <c r="AN946" s="121" t="n"/>
      <c r="AO946" s="130" t="n"/>
      <c r="AP946" s="131">
        <f>IFERROR(AO946/AM946,"")</f>
        <v/>
      </c>
      <c r="AQ946" s="219">
        <f>AO946*CC946</f>
        <v/>
      </c>
      <c r="AR946" s="219" t="n"/>
      <c r="AS946" s="220">
        <f>AQ946-AR946</f>
        <v/>
      </c>
      <c r="AT946" s="217">
        <f>AS946/VLOOKUP($T946,'USD Converstion'!$C$7:$D$174,2,FALSE)</f>
        <v/>
      </c>
      <c r="AU946" s="52" t="n"/>
      <c r="AV946" s="221" t="n">
        <v>43615</v>
      </c>
      <c r="AW946" s="222" t="n">
        <v>68072.87378640777</v>
      </c>
      <c r="AX946" s="222" t="n"/>
      <c r="AY946" s="223" t="n"/>
      <c r="AZ946" s="52" t="n"/>
      <c r="BA946" s="137" t="inlineStr">
        <is>
          <t>January, 2021 - Organization change from JS:S33M, Title:Sales Manager - Public sector and Finance to JS:S43M, Title:Sales Manager - Finance || April, 2020 - Organization change from Title:Sales Manager - Finance and Government to Title:Sales Manager - Public sector and Finance</t>
        </is>
      </c>
      <c r="BB946" s="138" t="inlineStr">
        <is>
          <t xml:space="preserve"> </t>
        </is>
      </c>
      <c r="BC946" s="52" t="n"/>
      <c r="BD946" s="219" t="n">
        <v>136000</v>
      </c>
      <c r="BE946" s="219" t="n">
        <v>90600</v>
      </c>
      <c r="BF946" s="219" t="n"/>
      <c r="BG946" s="120">
        <f>BF946+BE946+BD946</f>
        <v/>
      </c>
      <c r="BH946" s="217">
        <f>IF(LOWER(T946)="ILS",12,1)*BG946/VLOOKUP($T946,CPC_USDConversion_xlTbl[[Currency2]:[Units/1 USD]],2,FALSE)</f>
        <v/>
      </c>
      <c r="BI946" s="224">
        <f>BH946/VLOOKUP($S946,'CP$'!$B$5:$D$74,2,FALSE)</f>
        <v/>
      </c>
      <c r="BJ946" s="140" t="n">
        <v>125000</v>
      </c>
      <c r="BK946" s="140" t="n">
        <v>180000</v>
      </c>
      <c r="BL946" s="141">
        <f>IFERROR(U946/X946,"")</f>
        <v/>
      </c>
      <c r="BM946" s="141">
        <f>IFERROR(V946/X946,"")</f>
        <v/>
      </c>
      <c r="BN946" s="141">
        <f>IFERROR(W946/X946,"")</f>
        <v/>
      </c>
      <c r="BO946" s="141">
        <f>IFERROR(AA946/AD946,"")</f>
        <v/>
      </c>
      <c r="BP946" s="141">
        <f>IFERROR(AB946/AD946,"")</f>
        <v/>
      </c>
      <c r="BQ946" s="141">
        <f>IFERROR(AC946/AD946,"")</f>
        <v/>
      </c>
      <c r="BR946" s="119" t="n">
        <v>2</v>
      </c>
      <c r="BS946" s="119" t="n">
        <v>3</v>
      </c>
      <c r="BT946" s="119" t="n"/>
      <c r="BU946" s="119" t="n"/>
      <c r="BV946" s="119" t="n"/>
      <c r="BW946" s="119" t="n"/>
      <c r="BX946" s="119" t="n"/>
      <c r="BY946" s="119" t="n"/>
      <c r="BZ946" s="119" t="inlineStr">
        <is>
          <t>Employee</t>
        </is>
      </c>
      <c r="CA946" s="142" t="inlineStr">
        <is>
          <t>S43M</t>
        </is>
      </c>
      <c r="CB946" s="131" t="n">
        <v>1</v>
      </c>
      <c r="CC946" s="143">
        <f>IF(P946&gt;1,1,P946)*CB946</f>
        <v/>
      </c>
      <c r="CD946" s="143" t="n"/>
      <c r="CE946" s="222" t="n">
        <v>112776.24</v>
      </c>
      <c r="CF946" s="86" t="n"/>
      <c r="CG946" s="219" t="n">
        <v>221273.1707317073</v>
      </c>
      <c r="CH946" s="217">
        <f>IF(LOWER(T946)="ILS",12,1)*CG946/VLOOKUP($T946,CPC_USDConversion_xlTbl[[Currency2]:[Units/1 USD]],2,FALSE)</f>
        <v/>
      </c>
      <c r="CI946" s="225">
        <f>AF946</f>
        <v/>
      </c>
      <c r="CJ946" s="225">
        <f>IFERROR(CI946-CH946,"")</f>
        <v/>
      </c>
      <c r="CK946" s="140">
        <f>ROUND(AN946*CC946,-2)</f>
        <v/>
      </c>
      <c r="CL946" s="217">
        <f>CK946/VLOOKUP($T946,'USD Converstion'!$C$7:$D$174,2,FALSE)</f>
        <v/>
      </c>
      <c r="CM946" s="145">
        <f>IF(AD946&gt;X946,1,0)</f>
        <v/>
      </c>
      <c r="CN946" s="225">
        <f>IF(CM946&gt;0,AG946,0)</f>
        <v/>
      </c>
      <c r="CO946" s="225">
        <f>IF(CM946=0,0,AF946)</f>
        <v/>
      </c>
      <c r="CP946" s="146" t="n">
        <v>0</v>
      </c>
      <c r="CQ946" s="147" t="inlineStr">
        <is>
          <t>Regular</t>
        </is>
      </c>
      <c r="CR946" s="225">
        <f>AM946/VLOOKUP(T946,'USD Converstion'!$C$7:$D$174,2,FALSE)</f>
        <v/>
      </c>
      <c r="CS946" s="226">
        <f>AT946</f>
        <v/>
      </c>
      <c r="CT946" s="222" t="n">
        <v>0</v>
      </c>
      <c r="CU946" s="227" t="n"/>
      <c r="CV946" s="145">
        <f>IF(AX946&gt;0,1,0)</f>
        <v/>
      </c>
      <c r="CW946" s="145">
        <f>IF(AY946&gt;0,1,0)</f>
        <v/>
      </c>
      <c r="CX946" s="52" t="n">
        <v>0</v>
      </c>
      <c r="DM946">
        <f>IF(LOWER(T946)="ILS",12,1)*Y946/VLOOKUP($T946,CPC_USDConversion_xlTbl[[Currency2]:[Units/1 USD]],2,FALSE)</f>
        <v/>
      </c>
    </row>
    <row r="947">
      <c r="B947" s="113" t="n">
        <v>109686</v>
      </c>
      <c r="C947" s="113" t="n">
        <v>25493</v>
      </c>
      <c r="D947" s="113" t="n"/>
      <c r="E947" s="114" t="inlineStr">
        <is>
          <t>Kim Boesch</t>
        </is>
      </c>
      <c r="F947" s="152" t="inlineStr">
        <is>
          <t>Account Manager</t>
        </is>
      </c>
      <c r="G947" s="113" t="inlineStr">
        <is>
          <t>Germany Sales</t>
        </is>
      </c>
      <c r="H947" s="113" t="inlineStr">
        <is>
          <t>Dietmar Schnabel</t>
        </is>
      </c>
      <c r="I947" s="113" t="inlineStr">
        <is>
          <t>Lothar Geuenich</t>
        </is>
      </c>
      <c r="J947" s="114" t="inlineStr">
        <is>
          <t>Thorsten Freitag</t>
        </is>
      </c>
      <c r="K947" s="114" t="inlineStr">
        <is>
          <t>Bruno Darmon</t>
        </is>
      </c>
      <c r="L947" s="113" t="inlineStr">
        <is>
          <t>EMEA Sales</t>
        </is>
      </c>
      <c r="M947" s="115" t="n">
        <v>1</v>
      </c>
      <c r="N947" s="151">
        <f>LEFT(CA947,3)</f>
        <v/>
      </c>
      <c r="O947" s="216" t="n">
        <v>41282</v>
      </c>
      <c r="P947" s="118">
        <f>($D$5-O947)/365</f>
        <v/>
      </c>
      <c r="Q947" s="119">
        <f>Q947</f>
        <v/>
      </c>
      <c r="R947" s="52" t="n"/>
      <c r="S947" s="120" t="inlineStr">
        <is>
          <t>Germany</t>
        </is>
      </c>
      <c r="T947" s="120" t="inlineStr">
        <is>
          <t>EUR</t>
        </is>
      </c>
      <c r="U947" s="120" t="n">
        <v>122000</v>
      </c>
      <c r="V947" s="120" t="n">
        <v>54390.90909090909</v>
      </c>
      <c r="W947" s="120" t="n"/>
      <c r="X947" s="120">
        <f>W947+V947+U947</f>
        <v/>
      </c>
      <c r="Y947" s="121" t="n"/>
      <c r="Z947" s="121" t="n"/>
      <c r="AA947" s="122" t="n"/>
      <c r="AB947" s="122" t="n"/>
      <c r="AC947" s="122" t="n"/>
      <c r="AD947" s="123">
        <f>AC947+AB947+AA947</f>
        <v/>
      </c>
      <c r="AE947" s="124">
        <f>IFERROR(AD947/X947-1,"")</f>
        <v/>
      </c>
      <c r="AF947" s="217">
        <f>IF(LOWER(T947)="ILS",12,1)*X947/VLOOKUP($T947,CPC_USDConversion_xlTbl[[Currency2]:[Units/1 USD]],2,FALSE)</f>
        <v/>
      </c>
      <c r="AG947" s="217">
        <f>IF(LOWER(T947)="ILS",12,1)*AD947/VLOOKUP($T947,CPC_USDConversion_xlTbl[[Currency2]:[Units/1 USD]],2,FALSE)</f>
        <v/>
      </c>
      <c r="AH947" s="126">
        <f>AF947/VLOOKUP($S947,'CP$'!$B$5:$D$74,2,FALSE)</f>
        <v/>
      </c>
      <c r="AI947" s="126">
        <f>AG947/VLOOKUP($S947,'CP$'!$B$5:$D$74,2,FALSE)</f>
        <v/>
      </c>
      <c r="AJ947" s="52" t="n"/>
      <c r="AK947" s="127" t="inlineStr">
        <is>
          <t>Sales Variable</t>
        </is>
      </c>
      <c r="AL947" s="218" t="n"/>
      <c r="AM947" s="129" t="n"/>
      <c r="AN947" s="121" t="n"/>
      <c r="AO947" s="130" t="n"/>
      <c r="AP947" s="131">
        <f>IFERROR(AO947/AM947,"")</f>
        <v/>
      </c>
      <c r="AQ947" s="219">
        <f>AO947*CC947</f>
        <v/>
      </c>
      <c r="AR947" s="219" t="n"/>
      <c r="AS947" s="220">
        <f>AQ947-AR947</f>
        <v/>
      </c>
      <c r="AT947" s="217">
        <f>AS947/VLOOKUP($T947,'USD Converstion'!$C$7:$D$174,2,FALSE)</f>
        <v/>
      </c>
      <c r="AU947" s="52" t="n"/>
      <c r="AV947" s="221" t="n">
        <v>43615</v>
      </c>
      <c r="AW947" s="222" t="n">
        <v>29274.47572815534</v>
      </c>
      <c r="AX947" s="222" t="n"/>
      <c r="AY947" s="223" t="n"/>
      <c r="AZ947" s="52" t="n"/>
      <c r="BA947" s="137" t="n"/>
      <c r="BB947" s="138" t="inlineStr">
        <is>
          <t xml:space="preserve"> </t>
        </is>
      </c>
      <c r="BC947" s="52" t="n"/>
      <c r="BD947" s="219" t="n">
        <v>86500</v>
      </c>
      <c r="BE947" s="219" t="n">
        <v>57500</v>
      </c>
      <c r="BF947" s="219" t="n"/>
      <c r="BG947" s="120">
        <f>BF947+BE947+BD947</f>
        <v/>
      </c>
      <c r="BH947" s="217">
        <f>IF(LOWER(T947)="ILS",12,1)*BG947/VLOOKUP($T947,CPC_USDConversion_xlTbl[[Currency2]:[Units/1 USD]],2,FALSE)</f>
        <v/>
      </c>
      <c r="BI947" s="224">
        <f>BH947/VLOOKUP($S947,'CP$'!$B$5:$D$74,2,FALSE)</f>
        <v/>
      </c>
      <c r="BJ947" s="140" t="n">
        <v>125000</v>
      </c>
      <c r="BK947" s="140" t="n">
        <v>180000</v>
      </c>
      <c r="BL947" s="141">
        <f>IFERROR(U947/X947,"")</f>
        <v/>
      </c>
      <c r="BM947" s="141">
        <f>IFERROR(V947/X947,"")</f>
        <v/>
      </c>
      <c r="BN947" s="141">
        <f>IFERROR(W947/X947,"")</f>
        <v/>
      </c>
      <c r="BO947" s="141">
        <f>IFERROR(AA947/AD947,"")</f>
        <v/>
      </c>
      <c r="BP947" s="141">
        <f>IFERROR(AB947/AD947,"")</f>
        <v/>
      </c>
      <c r="BQ947" s="141">
        <f>IFERROR(AC947/AD947,"")</f>
        <v/>
      </c>
      <c r="BR947" s="119" t="n">
        <v>3</v>
      </c>
      <c r="BS947" s="119" t="n">
        <v>3</v>
      </c>
      <c r="BT947" s="119" t="n"/>
      <c r="BU947" s="119" t="n"/>
      <c r="BV947" s="119" t="n"/>
      <c r="BW947" s="119" t="n"/>
      <c r="BX947" s="119" t="n"/>
      <c r="BY947" s="119" t="n"/>
      <c r="BZ947" s="119" t="inlineStr">
        <is>
          <t>Employee</t>
        </is>
      </c>
      <c r="CA947" s="142" t="inlineStr">
        <is>
          <t>S43P</t>
        </is>
      </c>
      <c r="CB947" s="131" t="n">
        <v>1</v>
      </c>
      <c r="CC947" s="143">
        <f>IF(P947&gt;1,1,P947)*CB947</f>
        <v/>
      </c>
      <c r="CD947" s="143" t="n"/>
      <c r="CE947" s="222" t="n">
        <v>35437.12</v>
      </c>
      <c r="CF947" s="86" t="n"/>
      <c r="CG947" s="219" t="n">
        <v>146053.6585365854</v>
      </c>
      <c r="CH947" s="217">
        <f>IF(LOWER(T947)="ILS",12,1)*CG947/VLOOKUP($T947,CPC_USDConversion_xlTbl[[Currency2]:[Units/1 USD]],2,FALSE)</f>
        <v/>
      </c>
      <c r="CI947" s="225">
        <f>AF947</f>
        <v/>
      </c>
      <c r="CJ947" s="225">
        <f>IFERROR(CI947-CH947,"")</f>
        <v/>
      </c>
      <c r="CK947" s="140">
        <f>ROUND(AN947*CC947,-2)</f>
        <v/>
      </c>
      <c r="CL947" s="217">
        <f>CK947/VLOOKUP($T947,'USD Converstion'!$C$7:$D$174,2,FALSE)</f>
        <v/>
      </c>
      <c r="CM947" s="145">
        <f>IF(AD947&gt;X947,1,0)</f>
        <v/>
      </c>
      <c r="CN947" s="225">
        <f>IF(CM947&gt;0,AG947,0)</f>
        <v/>
      </c>
      <c r="CO947" s="225">
        <f>IF(CM947=0,0,AF947)</f>
        <v/>
      </c>
      <c r="CP947" s="146" t="n">
        <v>0</v>
      </c>
      <c r="CQ947" s="147" t="inlineStr">
        <is>
          <t>Regular</t>
        </is>
      </c>
      <c r="CR947" s="225">
        <f>AM947/VLOOKUP(T947,'USD Converstion'!$C$7:$D$174,2,FALSE)</f>
        <v/>
      </c>
      <c r="CS947" s="226">
        <f>AT947</f>
        <v/>
      </c>
      <c r="CT947" s="222" t="n">
        <v>0</v>
      </c>
      <c r="CU947" s="227" t="n"/>
      <c r="CV947" s="145">
        <f>IF(AX947&gt;0,1,0)</f>
        <v/>
      </c>
      <c r="CW947" s="145">
        <f>IF(AY947&gt;0,1,0)</f>
        <v/>
      </c>
      <c r="CX947" s="52" t="n">
        <v>0</v>
      </c>
      <c r="DM947">
        <f>IF(LOWER(T947)="ILS",12,1)*Y947/VLOOKUP($T947,CPC_USDConversion_xlTbl[[Currency2]:[Units/1 USD]],2,FALSE)</f>
        <v/>
      </c>
    </row>
    <row r="948">
      <c r="B948" s="113" t="n">
        <v>136088</v>
      </c>
      <c r="C948" s="113" t="n">
        <v>46792</v>
      </c>
      <c r="D948" s="113" t="n">
        <v>112319</v>
      </c>
      <c r="E948" s="114" t="inlineStr">
        <is>
          <t>Kimberley Lewandowski</t>
        </is>
      </c>
      <c r="F948" s="152" t="inlineStr">
        <is>
          <t>Channel Manager</t>
        </is>
      </c>
      <c r="G948" s="113" t="inlineStr">
        <is>
          <t>Germany Sales</t>
        </is>
      </c>
      <c r="H948" s="113" t="inlineStr">
        <is>
          <t>Dietmar Schnabel</t>
        </is>
      </c>
      <c r="I948" s="113" t="inlineStr">
        <is>
          <t>Lothar Geuenich</t>
        </is>
      </c>
      <c r="J948" s="114" t="inlineStr">
        <is>
          <t>Thorsten Freitag</t>
        </is>
      </c>
      <c r="K948" s="114" t="inlineStr">
        <is>
          <t>Bruno Darmon</t>
        </is>
      </c>
      <c r="L948" s="113" t="inlineStr">
        <is>
          <t>EMEA Sales</t>
        </is>
      </c>
      <c r="M948" s="115" t="n">
        <v>1</v>
      </c>
      <c r="N948" s="151">
        <f>LEFT(CA948,3)</f>
        <v/>
      </c>
      <c r="O948" s="216" t="n">
        <v>43252</v>
      </c>
      <c r="P948" s="118">
        <f>($D$5-O948)/365</f>
        <v/>
      </c>
      <c r="Q948" s="119">
        <f>Q948</f>
        <v/>
      </c>
      <c r="R948" s="52" t="n"/>
      <c r="S948" s="120" t="inlineStr">
        <is>
          <t>Germany</t>
        </is>
      </c>
      <c r="T948" s="120" t="inlineStr">
        <is>
          <t>EUR</t>
        </is>
      </c>
      <c r="U948" s="120" t="n">
        <v>77000</v>
      </c>
      <c r="V948" s="120" t="n">
        <v>17118.18181818182</v>
      </c>
      <c r="W948" s="120" t="n"/>
      <c r="X948" s="120">
        <f>W948+V948+U948</f>
        <v/>
      </c>
      <c r="Y948" s="121" t="n"/>
      <c r="Z948" s="121" t="n"/>
      <c r="AA948" s="122" t="n"/>
      <c r="AB948" s="122" t="n"/>
      <c r="AC948" s="122" t="n"/>
      <c r="AD948" s="123">
        <f>AC948+AB948+AA948</f>
        <v/>
      </c>
      <c r="AE948" s="124">
        <f>IFERROR(AD948/X948-1,"")</f>
        <v/>
      </c>
      <c r="AF948" s="217">
        <f>IF(LOWER(T948)="ILS",12,1)*X948/VLOOKUP($T948,CPC_USDConversion_xlTbl[[Currency2]:[Units/1 USD]],2,FALSE)</f>
        <v/>
      </c>
      <c r="AG948" s="217">
        <f>IF(LOWER(T948)="ILS",12,1)*AD948/VLOOKUP($T948,CPC_USDConversion_xlTbl[[Currency2]:[Units/1 USD]],2,FALSE)</f>
        <v/>
      </c>
      <c r="AH948" s="126">
        <f>AF948/VLOOKUP($S948,'CP$'!$B$5:$D$74,2,FALSE)</f>
        <v/>
      </c>
      <c r="AI948" s="126">
        <f>AG948/VLOOKUP($S948,'CP$'!$B$5:$D$74,2,FALSE)</f>
        <v/>
      </c>
      <c r="AJ948" s="52" t="n"/>
      <c r="AK948" s="127" t="inlineStr">
        <is>
          <t>Sales Variable</t>
        </is>
      </c>
      <c r="AL948" s="218" t="n"/>
      <c r="AM948" s="129" t="n"/>
      <c r="AN948" s="121" t="n"/>
      <c r="AO948" s="130" t="n"/>
      <c r="AP948" s="131">
        <f>IFERROR(AO948/AM948,"")</f>
        <v/>
      </c>
      <c r="AQ948" s="219">
        <f>AO948*CC948</f>
        <v/>
      </c>
      <c r="AR948" s="219" t="n"/>
      <c r="AS948" s="220">
        <f>AQ948-AR948</f>
        <v/>
      </c>
      <c r="AT948" s="217">
        <f>AS948/VLOOKUP($T948,'USD Converstion'!$C$7:$D$174,2,FALSE)</f>
        <v/>
      </c>
      <c r="AU948" s="52" t="n"/>
      <c r="AV948" s="221" t="n"/>
      <c r="AW948" s="222" t="n"/>
      <c r="AX948" s="222" t="n"/>
      <c r="AY948" s="223" t="n"/>
      <c r="AZ948" s="52" t="n"/>
      <c r="BA948" s="137" t="inlineStr">
        <is>
          <t>January, 2021 - Organization change from Team:Bernd Sebode - Development Channel, Anaplan:10610 to Team:Sylvia Fath - Distribution Germany, Anaplan:10609</t>
        </is>
      </c>
      <c r="BB948" s="138" t="inlineStr">
        <is>
          <t xml:space="preserve"> </t>
        </is>
      </c>
      <c r="BC948" s="52" t="n"/>
      <c r="BD948" s="219" t="n">
        <v>54000</v>
      </c>
      <c r="BE948" s="219" t="n">
        <v>13500</v>
      </c>
      <c r="BF948" s="219" t="n"/>
      <c r="BG948" s="120">
        <f>BF948+BE948+BD948</f>
        <v/>
      </c>
      <c r="BH948" s="217">
        <f>IF(LOWER(T948)="ILS",12,1)*BG948/VLOOKUP($T948,CPC_USDConversion_xlTbl[[Currency2]:[Units/1 USD]],2,FALSE)</f>
        <v/>
      </c>
      <c r="BI948" s="224">
        <f>BH948/VLOOKUP($S948,'CP$'!$B$5:$D$74,2,FALSE)</f>
        <v/>
      </c>
      <c r="BJ948" s="140" t="n">
        <v>80000</v>
      </c>
      <c r="BK948" s="140" t="n">
        <v>135000</v>
      </c>
      <c r="BL948" s="141">
        <f>IFERROR(U948/X948,"")</f>
        <v/>
      </c>
      <c r="BM948" s="141">
        <f>IFERROR(V948/X948,"")</f>
        <v/>
      </c>
      <c r="BN948" s="141">
        <f>IFERROR(W948/X948,"")</f>
        <v/>
      </c>
      <c r="BO948" s="141">
        <f>IFERROR(AA948/AD948,"")</f>
        <v/>
      </c>
      <c r="BP948" s="141">
        <f>IFERROR(AB948/AD948,"")</f>
        <v/>
      </c>
      <c r="BQ948" s="141">
        <f>IFERROR(AC948/AD948,"")</f>
        <v/>
      </c>
      <c r="BR948" s="119" t="n">
        <v>3</v>
      </c>
      <c r="BS948" s="119" t="n">
        <v>3</v>
      </c>
      <c r="BT948" s="119" t="n"/>
      <c r="BU948" s="119" t="n"/>
      <c r="BV948" s="119" t="n"/>
      <c r="BW948" s="119" t="n"/>
      <c r="BX948" s="119" t="n"/>
      <c r="BY948" s="119" t="n"/>
      <c r="BZ948" s="119" t="inlineStr">
        <is>
          <t>Employee</t>
        </is>
      </c>
      <c r="CA948" s="142" t="inlineStr">
        <is>
          <t>S51P</t>
        </is>
      </c>
      <c r="CB948" s="131" t="n">
        <v>1</v>
      </c>
      <c r="CC948" s="143">
        <f>IF(P948&gt;1,1,P948)*CB948</f>
        <v/>
      </c>
      <c r="CD948" s="143" t="n"/>
      <c r="CE948" s="222" t="n"/>
      <c r="CF948" s="86" t="n"/>
      <c r="CG948" s="219" t="n">
        <v>70931.70731707317</v>
      </c>
      <c r="CH948" s="217">
        <f>IF(LOWER(T948)="ILS",12,1)*CG948/VLOOKUP($T948,CPC_USDConversion_xlTbl[[Currency2]:[Units/1 USD]],2,FALSE)</f>
        <v/>
      </c>
      <c r="CI948" s="225">
        <f>AF948</f>
        <v/>
      </c>
      <c r="CJ948" s="225">
        <f>IFERROR(CI948-CH948,"")</f>
        <v/>
      </c>
      <c r="CK948" s="140">
        <f>ROUND(AN948*CC948,-2)</f>
        <v/>
      </c>
      <c r="CL948" s="217">
        <f>CK948/VLOOKUP($T948,'USD Converstion'!$C$7:$D$174,2,FALSE)</f>
        <v/>
      </c>
      <c r="CM948" s="145">
        <f>IF(AD948&gt;X948,1,0)</f>
        <v/>
      </c>
      <c r="CN948" s="225">
        <f>IF(CM948&gt;0,AG948,0)</f>
        <v/>
      </c>
      <c r="CO948" s="225">
        <f>IF(CM948=0,0,AF948)</f>
        <v/>
      </c>
      <c r="CP948" s="146" t="n">
        <v>0</v>
      </c>
      <c r="CQ948" s="147" t="inlineStr">
        <is>
          <t>Regular</t>
        </is>
      </c>
      <c r="CR948" s="225">
        <f>AM948/VLOOKUP(T948,'USD Converstion'!$C$7:$D$174,2,FALSE)</f>
        <v/>
      </c>
      <c r="CS948" s="226">
        <f>AT948</f>
        <v/>
      </c>
      <c r="CT948" s="222" t="n">
        <v>0</v>
      </c>
      <c r="CU948" s="227" t="n"/>
      <c r="CV948" s="145">
        <f>IF(AX948&gt;0,1,0)</f>
        <v/>
      </c>
      <c r="CW948" s="145">
        <f>IF(AY948&gt;0,1,0)</f>
        <v/>
      </c>
      <c r="CX948" s="52" t="n">
        <v>0</v>
      </c>
      <c r="DM948">
        <f>IF(LOWER(T948)="ILS",12,1)*Y948/VLOOKUP($T948,CPC_USDConversion_xlTbl[[Currency2]:[Units/1 USD]],2,FALSE)</f>
        <v/>
      </c>
    </row>
    <row r="949">
      <c r="B949" s="113" t="n">
        <v>104030</v>
      </c>
      <c r="C949" s="113" t="n">
        <v>34920</v>
      </c>
      <c r="D949" s="113" t="n"/>
      <c r="E949" s="114" t="inlineStr">
        <is>
          <t>Lies Warrington</t>
        </is>
      </c>
      <c r="F949" s="152" t="inlineStr">
        <is>
          <t>Partner Enablement Manager</t>
        </is>
      </c>
      <c r="G949" s="113" t="inlineStr">
        <is>
          <t>Germany Sales</t>
        </is>
      </c>
      <c r="H949" s="113" t="inlineStr">
        <is>
          <t>Dietmar Schnabel</t>
        </is>
      </c>
      <c r="I949" s="113" t="inlineStr">
        <is>
          <t>Lothar Geuenich</t>
        </is>
      </c>
      <c r="J949" s="114" t="inlineStr">
        <is>
          <t>Thorsten Freitag</t>
        </is>
      </c>
      <c r="K949" s="114" t="inlineStr">
        <is>
          <t>Bruno Darmon</t>
        </is>
      </c>
      <c r="L949" s="113" t="inlineStr">
        <is>
          <t>EMEA Sales</t>
        </is>
      </c>
      <c r="M949" s="115" t="n">
        <v>1</v>
      </c>
      <c r="N949" s="151">
        <f>LEFT(CA949,3)</f>
        <v/>
      </c>
      <c r="O949" s="216" t="n">
        <v>37591</v>
      </c>
      <c r="P949" s="118">
        <f>($D$5-O949)/365</f>
        <v/>
      </c>
      <c r="Q949" s="119">
        <f>Q949</f>
        <v/>
      </c>
      <c r="R949" s="52" t="n"/>
      <c r="S949" s="120" t="inlineStr">
        <is>
          <t>Germany</t>
        </is>
      </c>
      <c r="T949" s="120" t="inlineStr">
        <is>
          <t>EUR</t>
        </is>
      </c>
      <c r="U949" s="120" t="n">
        <v>104500</v>
      </c>
      <c r="V949" s="120" t="n">
        <v>7754.545454545454</v>
      </c>
      <c r="W949" s="120" t="n"/>
      <c r="X949" s="120">
        <f>W949+V949+U949</f>
        <v/>
      </c>
      <c r="Y949" s="121" t="n"/>
      <c r="Z949" s="121" t="n"/>
      <c r="AA949" s="122" t="n"/>
      <c r="AB949" s="122" t="n"/>
      <c r="AC949" s="122" t="n"/>
      <c r="AD949" s="123">
        <f>AC949+AB949+AA949</f>
        <v/>
      </c>
      <c r="AE949" s="124">
        <f>IFERROR(AD949/X949-1,"")</f>
        <v/>
      </c>
      <c r="AF949" s="217">
        <f>IF(LOWER(T949)="ILS",12,1)*X949/VLOOKUP($T949,CPC_USDConversion_xlTbl[[Currency2]:[Units/1 USD]],2,FALSE)</f>
        <v/>
      </c>
      <c r="AG949" s="217">
        <f>IF(LOWER(T949)="ILS",12,1)*AD949/VLOOKUP($T949,CPC_USDConversion_xlTbl[[Currency2]:[Units/1 USD]],2,FALSE)</f>
        <v/>
      </c>
      <c r="AH949" s="126">
        <f>AF949/VLOOKUP($S949,'CP$'!$B$5:$D$74,2,FALSE)</f>
        <v/>
      </c>
      <c r="AI949" s="126">
        <f>AG949/VLOOKUP($S949,'CP$'!$B$5:$D$74,2,FALSE)</f>
        <v/>
      </c>
      <c r="AJ949" s="52" t="n"/>
      <c r="AK949" s="127" t="inlineStr">
        <is>
          <t>Sales Variable</t>
        </is>
      </c>
      <c r="AL949" s="218" t="n"/>
      <c r="AM949" s="129" t="n"/>
      <c r="AN949" s="121" t="n"/>
      <c r="AO949" s="130" t="n"/>
      <c r="AP949" s="131">
        <f>IFERROR(AO949/AM949,"")</f>
        <v/>
      </c>
      <c r="AQ949" s="219">
        <f>AO949*CC949</f>
        <v/>
      </c>
      <c r="AR949" s="219" t="n"/>
      <c r="AS949" s="220">
        <f>AQ949-AR949</f>
        <v/>
      </c>
      <c r="AT949" s="217">
        <f>AS949/VLOOKUP($T949,'USD Converstion'!$C$7:$D$174,2,FALSE)</f>
        <v/>
      </c>
      <c r="AU949" s="52" t="n"/>
      <c r="AV949" s="221" t="n">
        <v>43223</v>
      </c>
      <c r="AW949" s="222" t="n">
        <v>19535.46601941748</v>
      </c>
      <c r="AX949" s="222" t="n"/>
      <c r="AY949" s="223" t="n"/>
      <c r="AZ949" s="52" t="n"/>
      <c r="BA949" s="137" t="inlineStr">
        <is>
          <t>January, 2021 - Organization change from JS:S51P, Team:Dietmar Schnabel - Leaving Employees , Title:Sales Support Manager to JS:S41P, Team:Sylvia Fath - Distribution Germany, Title:Partner Enablement Manager</t>
        </is>
      </c>
      <c r="BB949" s="138" t="inlineStr">
        <is>
          <t xml:space="preserve"> </t>
        </is>
      </c>
      <c r="BC949" s="52" t="n"/>
      <c r="BD949" s="219" t="n">
        <v>76000</v>
      </c>
      <c r="BE949" s="219" t="n">
        <v>8200</v>
      </c>
      <c r="BF949" s="219" t="n"/>
      <c r="BG949" s="120">
        <f>BF949+BE949+BD949</f>
        <v/>
      </c>
      <c r="BH949" s="217">
        <f>IF(LOWER(T949)="ILS",12,1)*BG949/VLOOKUP($T949,CPC_USDConversion_xlTbl[[Currency2]:[Units/1 USD]],2,FALSE)</f>
        <v/>
      </c>
      <c r="BI949" s="224">
        <f>BH949/VLOOKUP($S949,'CP$'!$B$5:$D$74,2,FALSE)</f>
        <v/>
      </c>
      <c r="BJ949" s="140" t="n">
        <v>115000</v>
      </c>
      <c r="BK949" s="140" t="n">
        <v>170000</v>
      </c>
      <c r="BL949" s="141">
        <f>IFERROR(U949/X949,"")</f>
        <v/>
      </c>
      <c r="BM949" s="141">
        <f>IFERROR(V949/X949,"")</f>
        <v/>
      </c>
      <c r="BN949" s="141">
        <f>IFERROR(W949/X949,"")</f>
        <v/>
      </c>
      <c r="BO949" s="141">
        <f>IFERROR(AA949/AD949,"")</f>
        <v/>
      </c>
      <c r="BP949" s="141">
        <f>IFERROR(AB949/AD949,"")</f>
        <v/>
      </c>
      <c r="BQ949" s="141">
        <f>IFERROR(AC949/AD949,"")</f>
        <v/>
      </c>
      <c r="BR949" s="119" t="n">
        <v>3</v>
      </c>
      <c r="BS949" s="119" t="n">
        <v>3</v>
      </c>
      <c r="BT949" s="119" t="n"/>
      <c r="BU949" s="119" t="n"/>
      <c r="BV949" s="119" t="n"/>
      <c r="BW949" s="119" t="n"/>
      <c r="BX949" s="119" t="n"/>
      <c r="BY949" s="119" t="n"/>
      <c r="BZ949" s="119" t="inlineStr">
        <is>
          <t>Employee</t>
        </is>
      </c>
      <c r="CA949" s="142" t="inlineStr">
        <is>
          <t>S41P</t>
        </is>
      </c>
      <c r="CB949" s="131" t="n">
        <v>1</v>
      </c>
      <c r="CC949" s="143">
        <f>IF(P949&gt;1,1,P949)*CB949</f>
        <v/>
      </c>
      <c r="CD949" s="143" t="n"/>
      <c r="CE949" s="222" t="n">
        <v>12211.44</v>
      </c>
      <c r="CF949" s="86" t="n"/>
      <c r="CG949" s="219" t="n">
        <v>82346.34146341465</v>
      </c>
      <c r="CH949" s="217">
        <f>IF(LOWER(T949)="ILS",12,1)*CG949/VLOOKUP($T949,CPC_USDConversion_xlTbl[[Currency2]:[Units/1 USD]],2,FALSE)</f>
        <v/>
      </c>
      <c r="CI949" s="225">
        <f>AF949</f>
        <v/>
      </c>
      <c r="CJ949" s="225">
        <f>IFERROR(CI949-CH949,"")</f>
        <v/>
      </c>
      <c r="CK949" s="140">
        <f>ROUND(AN949*CC949,-2)</f>
        <v/>
      </c>
      <c r="CL949" s="217">
        <f>CK949/VLOOKUP($T949,'USD Converstion'!$C$7:$D$174,2,FALSE)</f>
        <v/>
      </c>
      <c r="CM949" s="145">
        <f>IF(AD949&gt;X949,1,0)</f>
        <v/>
      </c>
      <c r="CN949" s="225">
        <f>IF(CM949&gt;0,AG949,0)</f>
        <v/>
      </c>
      <c r="CO949" s="225">
        <f>IF(CM949=0,0,AF949)</f>
        <v/>
      </c>
      <c r="CP949" s="146" t="n">
        <v>0</v>
      </c>
      <c r="CQ949" s="147" t="inlineStr">
        <is>
          <t>Regular</t>
        </is>
      </c>
      <c r="CR949" s="225">
        <f>AM949/VLOOKUP(T949,'USD Converstion'!$C$7:$D$174,2,FALSE)</f>
        <v/>
      </c>
      <c r="CS949" s="226">
        <f>AT949</f>
        <v/>
      </c>
      <c r="CT949" s="222" t="n">
        <v>0</v>
      </c>
      <c r="CU949" s="227" t="n"/>
      <c r="CV949" s="145">
        <f>IF(AX949&gt;0,1,0)</f>
        <v/>
      </c>
      <c r="CW949" s="145">
        <f>IF(AY949&gt;0,1,0)</f>
        <v/>
      </c>
      <c r="CX949" s="52" t="n">
        <v>0</v>
      </c>
      <c r="DM949">
        <f>IF(LOWER(T949)="ILS",12,1)*Y949/VLOOKUP($T949,CPC_USDConversion_xlTbl[[Currency2]:[Units/1 USD]],2,FALSE)</f>
        <v/>
      </c>
    </row>
    <row r="950">
      <c r="B950" s="113" t="n">
        <v>124757</v>
      </c>
      <c r="C950" s="113" t="n">
        <v>76106</v>
      </c>
      <c r="D950" s="113" t="n"/>
      <c r="E950" s="114" t="inlineStr">
        <is>
          <t>Lukas Fischer</t>
        </is>
      </c>
      <c r="F950" s="152" t="inlineStr">
        <is>
          <t xml:space="preserve">Sales Manager Channel </t>
        </is>
      </c>
      <c r="G950" s="113" t="inlineStr">
        <is>
          <t>Switzerland and Austria (Alps)</t>
        </is>
      </c>
      <c r="H950" s="113" t="inlineStr">
        <is>
          <t>Sonja Meindl</t>
        </is>
      </c>
      <c r="I950" s="113" t="inlineStr">
        <is>
          <t>Lothar Geuenich</t>
        </is>
      </c>
      <c r="J950" s="114" t="inlineStr">
        <is>
          <t>Thorsten Freitag</t>
        </is>
      </c>
      <c r="K950" s="114" t="inlineStr">
        <is>
          <t>Bruno Darmon</t>
        </is>
      </c>
      <c r="L950" s="113" t="inlineStr">
        <is>
          <t>EMEA Sales</t>
        </is>
      </c>
      <c r="M950" s="115" t="n">
        <v>1</v>
      </c>
      <c r="N950" s="151">
        <f>LEFT(CA950,3)</f>
        <v/>
      </c>
      <c r="O950" s="216" t="n">
        <v>41127</v>
      </c>
      <c r="P950" s="118">
        <f>($D$5-O950)/365</f>
        <v/>
      </c>
      <c r="Q950" s="119">
        <f>Q950</f>
        <v/>
      </c>
      <c r="R950" s="52" t="n"/>
      <c r="S950" s="120" t="inlineStr">
        <is>
          <t>Switzerland</t>
        </is>
      </c>
      <c r="T950" s="120" t="inlineStr">
        <is>
          <t>CHF</t>
        </is>
      </c>
      <c r="U950" s="120" t="n">
        <v>174500</v>
      </c>
      <c r="V950" s="120" t="n">
        <v>80300</v>
      </c>
      <c r="W950" s="120" t="n"/>
      <c r="X950" s="120">
        <f>W950+V950+U950</f>
        <v/>
      </c>
      <c r="Y950" s="121" t="n"/>
      <c r="Z950" s="121" t="n"/>
      <c r="AA950" s="122" t="n"/>
      <c r="AB950" s="122" t="n"/>
      <c r="AC950" s="122" t="n"/>
      <c r="AD950" s="123">
        <f>AC950+AB950+AA950</f>
        <v/>
      </c>
      <c r="AE950" s="124">
        <f>IFERROR(AD950/X950-1,"")</f>
        <v/>
      </c>
      <c r="AF950" s="217">
        <f>IF(LOWER(T950)="ILS",12,1)*X950/VLOOKUP($T950,CPC_USDConversion_xlTbl[[Currency2]:[Units/1 USD]],2,FALSE)</f>
        <v/>
      </c>
      <c r="AG950" s="217">
        <f>IF(LOWER(T950)="ILS",12,1)*AD950/VLOOKUP($T950,CPC_USDConversion_xlTbl[[Currency2]:[Units/1 USD]],2,FALSE)</f>
        <v/>
      </c>
      <c r="AH950" s="126">
        <f>AF950/VLOOKUP($S950,'CP$'!$B$5:$D$74,2,FALSE)</f>
        <v/>
      </c>
      <c r="AI950" s="126">
        <f>AG950/VLOOKUP($S950,'CP$'!$B$5:$D$74,2,FALSE)</f>
        <v/>
      </c>
      <c r="AJ950" s="52" t="n"/>
      <c r="AK950" s="127" t="inlineStr">
        <is>
          <t>Sales Variable</t>
        </is>
      </c>
      <c r="AL950" s="218" t="n"/>
      <c r="AM950" s="129" t="n"/>
      <c r="AN950" s="121" t="n"/>
      <c r="AO950" s="130" t="n"/>
      <c r="AP950" s="131">
        <f>IFERROR(AO950/AM950,"")</f>
        <v/>
      </c>
      <c r="AQ950" s="219">
        <f>AO950*CC950</f>
        <v/>
      </c>
      <c r="AR950" s="219" t="n"/>
      <c r="AS950" s="220">
        <f>AQ950-AR950</f>
        <v/>
      </c>
      <c r="AT950" s="217">
        <f>AS950/VLOOKUP($T950,'USD Converstion'!$C$7:$D$174,2,FALSE)</f>
        <v/>
      </c>
      <c r="AU950" s="52" t="n"/>
      <c r="AV950" s="221" t="n">
        <v>43957</v>
      </c>
      <c r="AW950" s="222" t="n">
        <v>9844.844660194174</v>
      </c>
      <c r="AX950" s="222" t="n"/>
      <c r="AY950" s="223" t="n"/>
      <c r="AZ950" s="52" t="n"/>
      <c r="BA950" s="137" t="n"/>
      <c r="BB950" s="138" t="inlineStr">
        <is>
          <t xml:space="preserve"> </t>
        </is>
      </c>
      <c r="BC950" s="52" t="n"/>
      <c r="BD950" s="219" t="n">
        <v>129000</v>
      </c>
      <c r="BE950" s="219" t="n">
        <v>86000</v>
      </c>
      <c r="BF950" s="219" t="n"/>
      <c r="BG950" s="120">
        <f>BF950+BE950+BD950</f>
        <v/>
      </c>
      <c r="BH950" s="217">
        <f>IF(LOWER(T950)="ILS",12,1)*BG950/VLOOKUP($T950,CPC_USDConversion_xlTbl[[Currency2]:[Units/1 USD]],2,FALSE)</f>
        <v/>
      </c>
      <c r="BI950" s="224">
        <f>BH950/VLOOKUP($S950,'CP$'!$B$5:$D$74,2,FALSE)</f>
        <v/>
      </c>
      <c r="BJ950" s="140" t="n">
        <v>170000</v>
      </c>
      <c r="BK950" s="140" t="n">
        <v>220000</v>
      </c>
      <c r="BL950" s="141">
        <f>IFERROR(U950/X950,"")</f>
        <v/>
      </c>
      <c r="BM950" s="141">
        <f>IFERROR(V950/X950,"")</f>
        <v/>
      </c>
      <c r="BN950" s="141">
        <f>IFERROR(W950/X950,"")</f>
        <v/>
      </c>
      <c r="BO950" s="141">
        <f>IFERROR(AA950/AD950,"")</f>
        <v/>
      </c>
      <c r="BP950" s="141">
        <f>IFERROR(AB950/AD950,"")</f>
        <v/>
      </c>
      <c r="BQ950" s="141">
        <f>IFERROR(AC950/AD950,"")</f>
        <v/>
      </c>
      <c r="BR950" s="119" t="n">
        <v>3</v>
      </c>
      <c r="BS950" s="119" t="n">
        <v>3</v>
      </c>
      <c r="BT950" s="119" t="n">
        <v>3</v>
      </c>
      <c r="BU950" s="119" t="n"/>
      <c r="BV950" s="119" t="n"/>
      <c r="BW950" s="119" t="n"/>
      <c r="BX950" s="119" t="n"/>
      <c r="BY950" s="119" t="n"/>
      <c r="BZ950" s="119" t="inlineStr">
        <is>
          <t>Employee</t>
        </is>
      </c>
      <c r="CA950" s="142" t="inlineStr">
        <is>
          <t>S41M</t>
        </is>
      </c>
      <c r="CB950" s="131" t="n">
        <v>1</v>
      </c>
      <c r="CC950" s="143">
        <f>IF(P950&gt;1,1,P950)*CB950</f>
        <v/>
      </c>
      <c r="CD950" s="143" t="n"/>
      <c r="CE950" s="222" t="n">
        <v>60338.88</v>
      </c>
      <c r="CF950" s="86" t="n"/>
      <c r="CG950" s="219" t="n">
        <v>214834.1463414634</v>
      </c>
      <c r="CH950" s="217">
        <f>IF(LOWER(T950)="ILS",12,1)*CG950/VLOOKUP($T950,CPC_USDConversion_xlTbl[[Currency2]:[Units/1 USD]],2,FALSE)</f>
        <v/>
      </c>
      <c r="CI950" s="225">
        <f>AF950</f>
        <v/>
      </c>
      <c r="CJ950" s="225">
        <f>IFERROR(CI950-CH950,"")</f>
        <v/>
      </c>
      <c r="CK950" s="140">
        <f>ROUND(AN950*CC950,-2)</f>
        <v/>
      </c>
      <c r="CL950" s="217">
        <f>CK950/VLOOKUP($T950,'USD Converstion'!$C$7:$D$174,2,FALSE)</f>
        <v/>
      </c>
      <c r="CM950" s="145">
        <f>IF(AD950&gt;X950,1,0)</f>
        <v/>
      </c>
      <c r="CN950" s="225">
        <f>IF(CM950&gt;0,AG950,0)</f>
        <v/>
      </c>
      <c r="CO950" s="225">
        <f>IF(CM950=0,0,AF950)</f>
        <v/>
      </c>
      <c r="CP950" s="146" t="n">
        <v>0</v>
      </c>
      <c r="CQ950" s="147" t="inlineStr">
        <is>
          <t>Regular</t>
        </is>
      </c>
      <c r="CR950" s="225">
        <f>AM950/VLOOKUP(T950,'USD Converstion'!$C$7:$D$174,2,FALSE)</f>
        <v/>
      </c>
      <c r="CS950" s="226">
        <f>AT950</f>
        <v/>
      </c>
      <c r="CT950" s="222" t="n">
        <v>0</v>
      </c>
      <c r="CU950" s="227" t="n"/>
      <c r="CV950" s="145">
        <f>IF(AX950&gt;0,1,0)</f>
        <v/>
      </c>
      <c r="CW950" s="145">
        <f>IF(AY950&gt;0,1,0)</f>
        <v/>
      </c>
      <c r="CX950" s="52" t="n">
        <v>0</v>
      </c>
      <c r="DM950">
        <f>IF(LOWER(T950)="ILS",12,1)*Y950/VLOOKUP($T950,CPC_USDConversion_xlTbl[[Currency2]:[Units/1 USD]],2,FALSE)</f>
        <v/>
      </c>
    </row>
    <row r="951">
      <c r="B951" s="113" t="n">
        <v>137340</v>
      </c>
      <c r="C951" s="113" t="n">
        <v>82497</v>
      </c>
      <c r="D951" s="113" t="n"/>
      <c r="E951" s="114" t="inlineStr">
        <is>
          <t>Manuela Lingenfelder</t>
        </is>
      </c>
      <c r="F951" s="152" t="inlineStr">
        <is>
          <t>Major Account Manager</t>
        </is>
      </c>
      <c r="G951" s="113" t="inlineStr">
        <is>
          <t>Germany Sales</t>
        </is>
      </c>
      <c r="H951" s="113" t="inlineStr">
        <is>
          <t>Dietmar Schnabel</t>
        </is>
      </c>
      <c r="I951" s="113" t="inlineStr">
        <is>
          <t>Lothar Geuenich</t>
        </is>
      </c>
      <c r="J951" s="114" t="inlineStr">
        <is>
          <t>Thorsten Freitag</t>
        </is>
      </c>
      <c r="K951" s="114" t="inlineStr">
        <is>
          <t>Bruno Darmon</t>
        </is>
      </c>
      <c r="L951" s="113" t="inlineStr">
        <is>
          <t>EMEA Sales</t>
        </is>
      </c>
      <c r="M951" s="115" t="n">
        <v>1</v>
      </c>
      <c r="N951" s="151">
        <f>LEFT(CA951,3)</f>
        <v/>
      </c>
      <c r="O951" s="216" t="n">
        <v>37438</v>
      </c>
      <c r="P951" s="118">
        <f>($D$5-O951)/365</f>
        <v/>
      </c>
      <c r="Q951" s="119">
        <f>Q951</f>
        <v/>
      </c>
      <c r="R951" s="52" t="n"/>
      <c r="S951" s="120" t="inlineStr">
        <is>
          <t>Germany</t>
        </is>
      </c>
      <c r="T951" s="120" t="inlineStr">
        <is>
          <t>EUR</t>
        </is>
      </c>
      <c r="U951" s="120" t="n">
        <v>122000</v>
      </c>
      <c r="V951" s="120" t="n">
        <v>54390.90909090909</v>
      </c>
      <c r="W951" s="120" t="n"/>
      <c r="X951" s="120">
        <f>W951+V951+U951</f>
        <v/>
      </c>
      <c r="Y951" s="121" t="n"/>
      <c r="Z951" s="121" t="n"/>
      <c r="AA951" s="122" t="n"/>
      <c r="AB951" s="122" t="n"/>
      <c r="AC951" s="122" t="n"/>
      <c r="AD951" s="123">
        <f>AC951+AB951+AA951</f>
        <v/>
      </c>
      <c r="AE951" s="124">
        <f>IFERROR(AD951/X951-1,"")</f>
        <v/>
      </c>
      <c r="AF951" s="217">
        <f>IF(LOWER(T951)="ILS",12,1)*X951/VLOOKUP($T951,CPC_USDConversion_xlTbl[[Currency2]:[Units/1 USD]],2,FALSE)</f>
        <v/>
      </c>
      <c r="AG951" s="217">
        <f>IF(LOWER(T951)="ILS",12,1)*AD951/VLOOKUP($T951,CPC_USDConversion_xlTbl[[Currency2]:[Units/1 USD]],2,FALSE)</f>
        <v/>
      </c>
      <c r="AH951" s="126">
        <f>AF951/VLOOKUP($S951,'CP$'!$B$5:$D$74,2,FALSE)</f>
        <v/>
      </c>
      <c r="AI951" s="126">
        <f>AG951/VLOOKUP($S951,'CP$'!$B$5:$D$74,2,FALSE)</f>
        <v/>
      </c>
      <c r="AJ951" s="52" t="n"/>
      <c r="AK951" s="127" t="inlineStr">
        <is>
          <t>Sales Variable</t>
        </is>
      </c>
      <c r="AL951" s="218" t="n"/>
      <c r="AM951" s="129" t="n"/>
      <c r="AN951" s="121" t="n"/>
      <c r="AO951" s="130" t="n"/>
      <c r="AP951" s="131">
        <f>IFERROR(AO951/AM951,"")</f>
        <v/>
      </c>
      <c r="AQ951" s="219">
        <f>AO951*CC951</f>
        <v/>
      </c>
      <c r="AR951" s="219" t="n"/>
      <c r="AS951" s="220">
        <f>AQ951-AR951</f>
        <v/>
      </c>
      <c r="AT951" s="217">
        <f>AS951/VLOOKUP($T951,'USD Converstion'!$C$7:$D$174,2,FALSE)</f>
        <v/>
      </c>
      <c r="AU951" s="52" t="n"/>
      <c r="AV951" s="221" t="n">
        <v>43615</v>
      </c>
      <c r="AW951" s="222" t="n">
        <v>29274.47572815534</v>
      </c>
      <c r="AX951" s="222" t="n"/>
      <c r="AY951" s="223" t="n"/>
      <c r="AZ951" s="52" t="n"/>
      <c r="BA951" s="137" t="n"/>
      <c r="BB951" s="138" t="inlineStr">
        <is>
          <t xml:space="preserve"> </t>
        </is>
      </c>
      <c r="BC951" s="52" t="n"/>
      <c r="BD951" s="219" t="n">
        <v>86000</v>
      </c>
      <c r="BE951" s="219" t="n">
        <v>57500</v>
      </c>
      <c r="BF951" s="219" t="n"/>
      <c r="BG951" s="120">
        <f>BF951+BE951+BD951</f>
        <v/>
      </c>
      <c r="BH951" s="217">
        <f>IF(LOWER(T951)="ILS",12,1)*BG951/VLOOKUP($T951,CPC_USDConversion_xlTbl[[Currency2]:[Units/1 USD]],2,FALSE)</f>
        <v/>
      </c>
      <c r="BI951" s="224">
        <f>BH951/VLOOKUP($S951,'CP$'!$B$5:$D$74,2,FALSE)</f>
        <v/>
      </c>
      <c r="BJ951" s="140" t="n">
        <v>125000</v>
      </c>
      <c r="BK951" s="140" t="n">
        <v>180000</v>
      </c>
      <c r="BL951" s="141">
        <f>IFERROR(U951/X951,"")</f>
        <v/>
      </c>
      <c r="BM951" s="141">
        <f>IFERROR(V951/X951,"")</f>
        <v/>
      </c>
      <c r="BN951" s="141">
        <f>IFERROR(W951/X951,"")</f>
        <v/>
      </c>
      <c r="BO951" s="141">
        <f>IFERROR(AA951/AD951,"")</f>
        <v/>
      </c>
      <c r="BP951" s="141">
        <f>IFERROR(AB951/AD951,"")</f>
        <v/>
      </c>
      <c r="BQ951" s="141">
        <f>IFERROR(AC951/AD951,"")</f>
        <v/>
      </c>
      <c r="BR951" s="119" t="n">
        <v>3</v>
      </c>
      <c r="BS951" s="119" t="n">
        <v>3</v>
      </c>
      <c r="BT951" s="119" t="n"/>
      <c r="BU951" s="119" t="n"/>
      <c r="BV951" s="119" t="n"/>
      <c r="BW951" s="119" t="n"/>
      <c r="BX951" s="119" t="n"/>
      <c r="BY951" s="119" t="n"/>
      <c r="BZ951" s="119" t="inlineStr">
        <is>
          <t>Employee</t>
        </is>
      </c>
      <c r="CA951" s="142" t="inlineStr">
        <is>
          <t>S43P</t>
        </is>
      </c>
      <c r="CB951" s="131" t="n">
        <v>1</v>
      </c>
      <c r="CC951" s="143">
        <f>IF(P951&gt;1,1,P951)*CB951</f>
        <v/>
      </c>
      <c r="CD951" s="143" t="n"/>
      <c r="CE951" s="222" t="n">
        <v>44775.28</v>
      </c>
      <c r="CF951" s="86" t="n"/>
      <c r="CG951" s="219" t="n">
        <v>146053.6585365854</v>
      </c>
      <c r="CH951" s="217">
        <f>IF(LOWER(T951)="ILS",12,1)*CG951/VLOOKUP($T951,CPC_USDConversion_xlTbl[[Currency2]:[Units/1 USD]],2,FALSE)</f>
        <v/>
      </c>
      <c r="CI951" s="225">
        <f>AF951</f>
        <v/>
      </c>
      <c r="CJ951" s="225">
        <f>IFERROR(CI951-CH951,"")</f>
        <v/>
      </c>
      <c r="CK951" s="140">
        <f>ROUND(AN951*CC951,-2)</f>
        <v/>
      </c>
      <c r="CL951" s="217">
        <f>CK951/VLOOKUP($T951,'USD Converstion'!$C$7:$D$174,2,FALSE)</f>
        <v/>
      </c>
      <c r="CM951" s="145">
        <f>IF(AD951&gt;X951,1,0)</f>
        <v/>
      </c>
      <c r="CN951" s="225">
        <f>IF(CM951&gt;0,AG951,0)</f>
        <v/>
      </c>
      <c r="CO951" s="225">
        <f>IF(CM951=0,0,AF951)</f>
        <v/>
      </c>
      <c r="CP951" s="146" t="n">
        <v>0</v>
      </c>
      <c r="CQ951" s="147" t="inlineStr">
        <is>
          <t>Regular</t>
        </is>
      </c>
      <c r="CR951" s="225">
        <f>AM951/VLOOKUP(T951,'USD Converstion'!$C$7:$D$174,2,FALSE)</f>
        <v/>
      </c>
      <c r="CS951" s="226">
        <f>AT951</f>
        <v/>
      </c>
      <c r="CT951" s="222" t="n">
        <v>0</v>
      </c>
      <c r="CU951" s="227" t="n"/>
      <c r="CV951" s="145">
        <f>IF(AX951&gt;0,1,0)</f>
        <v/>
      </c>
      <c r="CW951" s="145">
        <f>IF(AY951&gt;0,1,0)</f>
        <v/>
      </c>
      <c r="CX951" s="52" t="n">
        <v>0</v>
      </c>
      <c r="DM951">
        <f>IF(LOWER(T951)="ILS",12,1)*Y951/VLOOKUP($T951,CPC_USDConversion_xlTbl[[Currency2]:[Units/1 USD]],2,FALSE)</f>
        <v/>
      </c>
    </row>
    <row r="952">
      <c r="B952" s="113" t="n">
        <v>134520</v>
      </c>
      <c r="C952" s="113" t="n">
        <v>121239</v>
      </c>
      <c r="D952" s="113" t="n">
        <v>33886</v>
      </c>
      <c r="E952" s="114" t="inlineStr">
        <is>
          <t>Marcel Kocybik</t>
        </is>
      </c>
      <c r="F952" s="152" t="inlineStr">
        <is>
          <t>Major Account Manager</t>
        </is>
      </c>
      <c r="G952" s="113" t="inlineStr">
        <is>
          <t>Germany Sales</t>
        </is>
      </c>
      <c r="H952" s="113" t="inlineStr">
        <is>
          <t>Dietmar Schnabel</t>
        </is>
      </c>
      <c r="I952" s="113" t="inlineStr">
        <is>
          <t>Lothar Geuenich</t>
        </is>
      </c>
      <c r="J952" s="114" t="inlineStr">
        <is>
          <t>Thorsten Freitag</t>
        </is>
      </c>
      <c r="K952" s="114" t="inlineStr">
        <is>
          <t>Bruno Darmon</t>
        </is>
      </c>
      <c r="L952" s="113" t="inlineStr">
        <is>
          <t>EMEA Sales</t>
        </is>
      </c>
      <c r="M952" s="115" t="n">
        <v>1</v>
      </c>
      <c r="N952" s="151">
        <f>LEFT(CA952,3)</f>
        <v/>
      </c>
      <c r="O952" s="216" t="n">
        <v>44075</v>
      </c>
      <c r="P952" s="118">
        <f>($D$5-O952)/365</f>
        <v/>
      </c>
      <c r="Q952" s="119">
        <f>Q952</f>
        <v/>
      </c>
      <c r="R952" s="52" t="n"/>
      <c r="S952" s="120" t="inlineStr">
        <is>
          <t>Germany</t>
        </is>
      </c>
      <c r="T952" s="120" t="inlineStr">
        <is>
          <t>EUR</t>
        </is>
      </c>
      <c r="U952" s="120" t="n">
        <v>99500</v>
      </c>
      <c r="V952" s="120" t="n">
        <v>43936.36363636363</v>
      </c>
      <c r="W952" s="120" t="n"/>
      <c r="X952" s="120">
        <f>W952+V952+U952</f>
        <v/>
      </c>
      <c r="Y952" s="121" t="n"/>
      <c r="Z952" s="121" t="n"/>
      <c r="AA952" s="122" t="n"/>
      <c r="AB952" s="122" t="n"/>
      <c r="AC952" s="122" t="n"/>
      <c r="AD952" s="123">
        <f>AC952+AB952+AA952</f>
        <v/>
      </c>
      <c r="AE952" s="124">
        <f>IFERROR(AD952/X952-1,"")</f>
        <v/>
      </c>
      <c r="AF952" s="217">
        <f>IF(LOWER(T952)="ILS",12,1)*X952/VLOOKUP($T952,CPC_USDConversion_xlTbl[[Currency2]:[Units/1 USD]],2,FALSE)</f>
        <v/>
      </c>
      <c r="AG952" s="217">
        <f>IF(LOWER(T952)="ILS",12,1)*AD952/VLOOKUP($T952,CPC_USDConversion_xlTbl[[Currency2]:[Units/1 USD]],2,FALSE)</f>
        <v/>
      </c>
      <c r="AH952" s="126">
        <f>AF952/VLOOKUP($S952,'CP$'!$B$5:$D$74,2,FALSE)</f>
        <v/>
      </c>
      <c r="AI952" s="126">
        <f>AG952/VLOOKUP($S952,'CP$'!$B$5:$D$74,2,FALSE)</f>
        <v/>
      </c>
      <c r="AJ952" s="52" t="n"/>
      <c r="AK952" s="127" t="inlineStr">
        <is>
          <t>Sales Variable</t>
        </is>
      </c>
      <c r="AL952" s="218" t="n"/>
      <c r="AM952" s="129" t="n"/>
      <c r="AN952" s="121" t="n"/>
      <c r="AO952" s="130" t="n"/>
      <c r="AP952" s="131">
        <f>IFERROR(AO952/AM952,"")</f>
        <v/>
      </c>
      <c r="AQ952" s="219">
        <f>AO952*CC952</f>
        <v/>
      </c>
      <c r="AR952" s="219" t="n"/>
      <c r="AS952" s="220">
        <f>AQ952-AR952</f>
        <v/>
      </c>
      <c r="AT952" s="217">
        <f>AS952/VLOOKUP($T952,'USD Converstion'!$C$7:$D$174,2,FALSE)</f>
        <v/>
      </c>
      <c r="AU952" s="52" t="n"/>
      <c r="AV952" s="221" t="n"/>
      <c r="AW952" s="222" t="n"/>
      <c r="AX952" s="222" t="n"/>
      <c r="AY952" s="223" t="n"/>
      <c r="AZ952" s="52" t="n"/>
      <c r="BA952" s="137" t="n"/>
      <c r="BB952" s="138" t="inlineStr">
        <is>
          <t xml:space="preserve"> </t>
        </is>
      </c>
      <c r="BC952" s="52" t="n"/>
      <c r="BD952" s="219" t="n"/>
      <c r="BE952" s="219" t="n"/>
      <c r="BF952" s="219" t="n"/>
      <c r="BG952" s="120">
        <f>BF952+BE952+BD952</f>
        <v/>
      </c>
      <c r="BH952" s="217">
        <f>IF(LOWER(T952)="ILS",12,1)*BG952/VLOOKUP($T952,CPC_USDConversion_xlTbl[[Currency2]:[Units/1 USD]],2,FALSE)</f>
        <v/>
      </c>
      <c r="BI952" s="224">
        <f>BH952/VLOOKUP($S952,'CP$'!$B$5:$D$74,2,FALSE)</f>
        <v/>
      </c>
      <c r="BJ952" s="140" t="n">
        <v>90000</v>
      </c>
      <c r="BK952" s="140" t="n">
        <v>130000</v>
      </c>
      <c r="BL952" s="141">
        <f>IFERROR(U952/X952,"")</f>
        <v/>
      </c>
      <c r="BM952" s="141">
        <f>IFERROR(V952/X952,"")</f>
        <v/>
      </c>
      <c r="BN952" s="141">
        <f>IFERROR(W952/X952,"")</f>
        <v/>
      </c>
      <c r="BO952" s="141">
        <f>IFERROR(AA952/AD952,"")</f>
        <v/>
      </c>
      <c r="BP952" s="141">
        <f>IFERROR(AB952/AD952,"")</f>
        <v/>
      </c>
      <c r="BQ952" s="141">
        <f>IFERROR(AC952/AD952,"")</f>
        <v/>
      </c>
      <c r="BR952" s="119" t="n"/>
      <c r="BS952" s="119" t="n"/>
      <c r="BT952" s="119" t="n"/>
      <c r="BU952" s="119" t="n"/>
      <c r="BV952" s="119" t="n"/>
      <c r="BW952" s="119" t="n"/>
      <c r="BX952" s="119" t="n"/>
      <c r="BY952" s="119" t="n"/>
      <c r="BZ952" s="119" t="inlineStr">
        <is>
          <t>Employee</t>
        </is>
      </c>
      <c r="CA952" s="142" t="inlineStr">
        <is>
          <t>S53P</t>
        </is>
      </c>
      <c r="CB952" s="131" t="n">
        <v>1</v>
      </c>
      <c r="CC952" s="143">
        <f>IF(P952&gt;1,1,P952)*CB952</f>
        <v/>
      </c>
      <c r="CD952" s="143" t="n"/>
      <c r="CE952" s="222" t="n"/>
      <c r="CF952" s="86" t="n"/>
      <c r="CG952" s="219" t="n">
        <v>117273.1707317073</v>
      </c>
      <c r="CH952" s="217">
        <f>IF(LOWER(T952)="ILS",12,1)*CG952/VLOOKUP($T952,CPC_USDConversion_xlTbl[[Currency2]:[Units/1 USD]],2,FALSE)</f>
        <v/>
      </c>
      <c r="CI952" s="225">
        <f>AF952</f>
        <v/>
      </c>
      <c r="CJ952" s="225">
        <f>IFERROR(CI952-CH952,"")</f>
        <v/>
      </c>
      <c r="CK952" s="140">
        <f>ROUND(AN952*CC952,-2)</f>
        <v/>
      </c>
      <c r="CL952" s="217">
        <f>CK952/VLOOKUP($T952,'USD Converstion'!$C$7:$D$174,2,FALSE)</f>
        <v/>
      </c>
      <c r="CM952" s="145">
        <f>IF(AD952&gt;X952,1,0)</f>
        <v/>
      </c>
      <c r="CN952" s="225">
        <f>IF(CM952&gt;0,AG952,0)</f>
        <v/>
      </c>
      <c r="CO952" s="225">
        <f>IF(CM952=0,0,AF952)</f>
        <v/>
      </c>
      <c r="CP952" s="146" t="n">
        <v>0</v>
      </c>
      <c r="CQ952" s="147" t="inlineStr">
        <is>
          <t>Regular</t>
        </is>
      </c>
      <c r="CR952" s="225">
        <f>AM952/VLOOKUP(T952,'USD Converstion'!$C$7:$D$174,2,FALSE)</f>
        <v/>
      </c>
      <c r="CS952" s="226">
        <f>AT952</f>
        <v/>
      </c>
      <c r="CT952" s="222" t="n">
        <v>0</v>
      </c>
      <c r="CU952" s="227" t="n"/>
      <c r="CV952" s="145">
        <f>IF(AX952&gt;0,1,0)</f>
        <v/>
      </c>
      <c r="CW952" s="145">
        <f>IF(AY952&gt;0,1,0)</f>
        <v/>
      </c>
      <c r="CX952" s="52" t="n">
        <v>0</v>
      </c>
      <c r="DM952">
        <f>IF(LOWER(T952)="ILS",12,1)*Y952/VLOOKUP($T952,CPC_USDConversion_xlTbl[[Currency2]:[Units/1 USD]],2,FALSE)</f>
        <v/>
      </c>
    </row>
    <row r="953">
      <c r="B953" s="113" t="n">
        <v>130875</v>
      </c>
      <c r="C953" s="113" t="n">
        <v>80663</v>
      </c>
      <c r="D953" s="113" t="n">
        <v>58761</v>
      </c>
      <c r="E953" s="114" t="inlineStr">
        <is>
          <t>Marco Scholich</t>
        </is>
      </c>
      <c r="F953" s="152" t="inlineStr">
        <is>
          <t>Channel Manager</t>
        </is>
      </c>
      <c r="G953" s="113" t="inlineStr">
        <is>
          <t>Germany Sales</t>
        </is>
      </c>
      <c r="H953" s="113" t="inlineStr">
        <is>
          <t>Dietmar Schnabel</t>
        </is>
      </c>
      <c r="I953" s="113" t="inlineStr">
        <is>
          <t>Lothar Geuenich</t>
        </is>
      </c>
      <c r="J953" s="114" t="inlineStr">
        <is>
          <t>Thorsten Freitag</t>
        </is>
      </c>
      <c r="K953" s="114" t="inlineStr">
        <is>
          <t>Bruno Darmon</t>
        </is>
      </c>
      <c r="L953" s="113" t="inlineStr">
        <is>
          <t>EMEA Sales</t>
        </is>
      </c>
      <c r="M953" s="115" t="n">
        <v>1</v>
      </c>
      <c r="N953" s="151">
        <f>LEFT(CA953,3)</f>
        <v/>
      </c>
      <c r="O953" s="216" t="n">
        <v>42887</v>
      </c>
      <c r="P953" s="118">
        <f>($D$5-O953)/365</f>
        <v/>
      </c>
      <c r="Q953" s="119">
        <f>Q953</f>
        <v/>
      </c>
      <c r="R953" s="52" t="n"/>
      <c r="S953" s="120" t="inlineStr">
        <is>
          <t>Germany</t>
        </is>
      </c>
      <c r="T953" s="120" t="inlineStr">
        <is>
          <t>EUR</t>
        </is>
      </c>
      <c r="U953" s="120" t="n">
        <v>122000</v>
      </c>
      <c r="V953" s="120" t="n">
        <v>54390.90909090909</v>
      </c>
      <c r="W953" s="120" t="n"/>
      <c r="X953" s="120">
        <f>W953+V953+U953</f>
        <v/>
      </c>
      <c r="Y953" s="121" t="n"/>
      <c r="Z953" s="121" t="n"/>
      <c r="AA953" s="122" t="n"/>
      <c r="AB953" s="122" t="n"/>
      <c r="AC953" s="122" t="n"/>
      <c r="AD953" s="123">
        <f>AC953+AB953+AA953</f>
        <v/>
      </c>
      <c r="AE953" s="124">
        <f>IFERROR(AD953/X953-1,"")</f>
        <v/>
      </c>
      <c r="AF953" s="217">
        <f>IF(LOWER(T953)="ILS",12,1)*X953/VLOOKUP($T953,CPC_USDConversion_xlTbl[[Currency2]:[Units/1 USD]],2,FALSE)</f>
        <v/>
      </c>
      <c r="AG953" s="217">
        <f>IF(LOWER(T953)="ILS",12,1)*AD953/VLOOKUP($T953,CPC_USDConversion_xlTbl[[Currency2]:[Units/1 USD]],2,FALSE)</f>
        <v/>
      </c>
      <c r="AH953" s="126">
        <f>AF953/VLOOKUP($S953,'CP$'!$B$5:$D$74,2,FALSE)</f>
        <v/>
      </c>
      <c r="AI953" s="126">
        <f>AG953/VLOOKUP($S953,'CP$'!$B$5:$D$74,2,FALSE)</f>
        <v/>
      </c>
      <c r="AJ953" s="52" t="n"/>
      <c r="AK953" s="127" t="inlineStr">
        <is>
          <t>Sales Variable</t>
        </is>
      </c>
      <c r="AL953" s="218" t="n"/>
      <c r="AM953" s="129" t="n"/>
      <c r="AN953" s="121" t="n"/>
      <c r="AO953" s="130" t="n"/>
      <c r="AP953" s="131">
        <f>IFERROR(AO953/AM953,"")</f>
        <v/>
      </c>
      <c r="AQ953" s="219">
        <f>AO953*CC953</f>
        <v/>
      </c>
      <c r="AR953" s="219" t="n"/>
      <c r="AS953" s="220">
        <f>AQ953-AR953</f>
        <v/>
      </c>
      <c r="AT953" s="217">
        <f>AS953/VLOOKUP($T953,'USD Converstion'!$C$7:$D$174,2,FALSE)</f>
        <v/>
      </c>
      <c r="AU953" s="52" t="n"/>
      <c r="AV953" s="221" t="n">
        <v>43615</v>
      </c>
      <c r="AW953" s="222" t="n">
        <v>29274.47572815534</v>
      </c>
      <c r="AX953" s="222" t="n"/>
      <c r="AY953" s="223" t="n"/>
      <c r="AZ953" s="52" t="n"/>
      <c r="BA953" s="137" t="inlineStr">
        <is>
          <t>January, 2021 - Organization change from Team:Dietmar Schnabel - Leaving Employees to Team:Stefan Schenscher - Regional Channel</t>
        </is>
      </c>
      <c r="BB953" s="138" t="inlineStr">
        <is>
          <t xml:space="preserve"> </t>
        </is>
      </c>
      <c r="BC953" s="52" t="n"/>
      <c r="BD953" s="219" t="n">
        <v>86500</v>
      </c>
      <c r="BE953" s="219" t="n">
        <v>57500</v>
      </c>
      <c r="BF953" s="219" t="n"/>
      <c r="BG953" s="120">
        <f>BF953+BE953+BD953</f>
        <v/>
      </c>
      <c r="BH953" s="217">
        <f>IF(LOWER(T953)="ILS",12,1)*BG953/VLOOKUP($T953,CPC_USDConversion_xlTbl[[Currency2]:[Units/1 USD]],2,FALSE)</f>
        <v/>
      </c>
      <c r="BI953" s="224">
        <f>BH953/VLOOKUP($S953,'CP$'!$B$5:$D$74,2,FALSE)</f>
        <v/>
      </c>
      <c r="BJ953" s="140" t="n">
        <v>115000</v>
      </c>
      <c r="BK953" s="140" t="n">
        <v>170000</v>
      </c>
      <c r="BL953" s="141">
        <f>IFERROR(U953/X953,"")</f>
        <v/>
      </c>
      <c r="BM953" s="141">
        <f>IFERROR(V953/X953,"")</f>
        <v/>
      </c>
      <c r="BN953" s="141">
        <f>IFERROR(W953/X953,"")</f>
        <v/>
      </c>
      <c r="BO953" s="141">
        <f>IFERROR(AA953/AD953,"")</f>
        <v/>
      </c>
      <c r="BP953" s="141">
        <f>IFERROR(AB953/AD953,"")</f>
        <v/>
      </c>
      <c r="BQ953" s="141">
        <f>IFERROR(AC953/AD953,"")</f>
        <v/>
      </c>
      <c r="BR953" s="119" t="n">
        <v>2</v>
      </c>
      <c r="BS953" s="119" t="n">
        <v>3</v>
      </c>
      <c r="BT953" s="119" t="n"/>
      <c r="BU953" s="119" t="n"/>
      <c r="BV953" s="119" t="n"/>
      <c r="BW953" s="119" t="n"/>
      <c r="BX953" s="119" t="n"/>
      <c r="BY953" s="119" t="n"/>
      <c r="BZ953" s="119" t="inlineStr">
        <is>
          <t>Employee</t>
        </is>
      </c>
      <c r="CA953" s="142" t="inlineStr">
        <is>
          <t>S41P</t>
        </is>
      </c>
      <c r="CB953" s="131" t="n">
        <v>1</v>
      </c>
      <c r="CC953" s="143">
        <f>IF(P953&gt;1,1,P953)*CB953</f>
        <v/>
      </c>
      <c r="CD953" s="143" t="n"/>
      <c r="CE953" s="222" t="n">
        <v>42141.44</v>
      </c>
      <c r="CF953" s="86" t="n"/>
      <c r="CG953" s="219" t="n">
        <v>146053.6585365854</v>
      </c>
      <c r="CH953" s="217">
        <f>IF(LOWER(T953)="ILS",12,1)*CG953/VLOOKUP($T953,CPC_USDConversion_xlTbl[[Currency2]:[Units/1 USD]],2,FALSE)</f>
        <v/>
      </c>
      <c r="CI953" s="225">
        <f>AF953</f>
        <v/>
      </c>
      <c r="CJ953" s="225">
        <f>IFERROR(CI953-CH953,"")</f>
        <v/>
      </c>
      <c r="CK953" s="140">
        <f>ROUND(AN953*CC953,-2)</f>
        <v/>
      </c>
      <c r="CL953" s="217">
        <f>CK953/VLOOKUP($T953,'USD Converstion'!$C$7:$D$174,2,FALSE)</f>
        <v/>
      </c>
      <c r="CM953" s="145">
        <f>IF(AD953&gt;X953,1,0)</f>
        <v/>
      </c>
      <c r="CN953" s="225">
        <f>IF(CM953&gt;0,AG953,0)</f>
        <v/>
      </c>
      <c r="CO953" s="225">
        <f>IF(CM953=0,0,AF953)</f>
        <v/>
      </c>
      <c r="CP953" s="146" t="n">
        <v>0</v>
      </c>
      <c r="CQ953" s="147" t="inlineStr">
        <is>
          <t>Regular</t>
        </is>
      </c>
      <c r="CR953" s="225">
        <f>AM953/VLOOKUP(T953,'USD Converstion'!$C$7:$D$174,2,FALSE)</f>
        <v/>
      </c>
      <c r="CS953" s="226">
        <f>AT953</f>
        <v/>
      </c>
      <c r="CT953" s="222" t="n">
        <v>0</v>
      </c>
      <c r="CU953" s="227" t="n"/>
      <c r="CV953" s="145">
        <f>IF(AX953&gt;0,1,0)</f>
        <v/>
      </c>
      <c r="CW953" s="145">
        <f>IF(AY953&gt;0,1,0)</f>
        <v/>
      </c>
      <c r="CX953" s="52" t="n">
        <v>0</v>
      </c>
      <c r="DM953">
        <f>IF(LOWER(T953)="ILS",12,1)*Y953/VLOOKUP($T953,CPC_USDConversion_xlTbl[[Currency2]:[Units/1 USD]],2,FALSE)</f>
        <v/>
      </c>
    </row>
    <row r="954">
      <c r="B954" s="113" t="n">
        <v>108084</v>
      </c>
      <c r="C954" s="113" t="n">
        <v>33746</v>
      </c>
      <c r="D954" s="113" t="n">
        <v>75620</v>
      </c>
      <c r="E954" s="114" t="inlineStr">
        <is>
          <t>Marino Wiegand</t>
        </is>
      </c>
      <c r="F954" s="152" t="inlineStr">
        <is>
          <t>Channel Manager</t>
        </is>
      </c>
      <c r="G954" s="113" t="inlineStr">
        <is>
          <t>Germany Sales</t>
        </is>
      </c>
      <c r="H954" s="113" t="inlineStr">
        <is>
          <t>Dietmar Schnabel</t>
        </is>
      </c>
      <c r="I954" s="113" t="inlineStr">
        <is>
          <t>Lothar Geuenich</t>
        </is>
      </c>
      <c r="J954" s="114" t="inlineStr">
        <is>
          <t>Thorsten Freitag</t>
        </is>
      </c>
      <c r="K954" s="114" t="inlineStr">
        <is>
          <t>Bruno Darmon</t>
        </is>
      </c>
      <c r="L954" s="113" t="inlineStr">
        <is>
          <t>EMEA Sales</t>
        </is>
      </c>
      <c r="M954" s="115" t="n">
        <v>1</v>
      </c>
      <c r="N954" s="151">
        <f>LEFT(CA954,3)</f>
        <v/>
      </c>
      <c r="O954" s="216" t="n">
        <v>43922</v>
      </c>
      <c r="P954" s="118">
        <f>($D$5-O954)/365</f>
        <v/>
      </c>
      <c r="Q954" s="119">
        <f>Q954</f>
        <v/>
      </c>
      <c r="R954" s="52" t="n"/>
      <c r="S954" s="120" t="inlineStr">
        <is>
          <t>Germany</t>
        </is>
      </c>
      <c r="T954" s="120" t="inlineStr">
        <is>
          <t>EUR</t>
        </is>
      </c>
      <c r="U954" s="120" t="n">
        <v>84500</v>
      </c>
      <c r="V954" s="120" t="n">
        <v>36663.63636363636</v>
      </c>
      <c r="W954" s="120" t="n"/>
      <c r="X954" s="120">
        <f>W954+V954+U954</f>
        <v/>
      </c>
      <c r="Y954" s="121" t="n"/>
      <c r="Z954" s="121" t="n"/>
      <c r="AA954" s="122" t="n"/>
      <c r="AB954" s="122" t="n"/>
      <c r="AC954" s="122" t="n"/>
      <c r="AD954" s="123">
        <f>AC954+AB954+AA954</f>
        <v/>
      </c>
      <c r="AE954" s="124">
        <f>IFERROR(AD954/X954-1,"")</f>
        <v/>
      </c>
      <c r="AF954" s="217">
        <f>IF(LOWER(T954)="ILS",12,1)*X954/VLOOKUP($T954,CPC_USDConversion_xlTbl[[Currency2]:[Units/1 USD]],2,FALSE)</f>
        <v/>
      </c>
      <c r="AG954" s="217">
        <f>IF(LOWER(T954)="ILS",12,1)*AD954/VLOOKUP($T954,CPC_USDConversion_xlTbl[[Currency2]:[Units/1 USD]],2,FALSE)</f>
        <v/>
      </c>
      <c r="AH954" s="126">
        <f>AF954/VLOOKUP($S954,'CP$'!$B$5:$D$74,2,FALSE)</f>
        <v/>
      </c>
      <c r="AI954" s="126">
        <f>AG954/VLOOKUP($S954,'CP$'!$B$5:$D$74,2,FALSE)</f>
        <v/>
      </c>
      <c r="AJ954" s="52" t="n"/>
      <c r="AK954" s="127" t="inlineStr">
        <is>
          <t>Sales Variable</t>
        </is>
      </c>
      <c r="AL954" s="218" t="n"/>
      <c r="AM954" s="129" t="n"/>
      <c r="AN954" s="121" t="n"/>
      <c r="AO954" s="130" t="n"/>
      <c r="AP954" s="131">
        <f>IFERROR(AO954/AM954,"")</f>
        <v/>
      </c>
      <c r="AQ954" s="219">
        <f>AO954*CC954</f>
        <v/>
      </c>
      <c r="AR954" s="219" t="n"/>
      <c r="AS954" s="220">
        <f>AQ954-AR954</f>
        <v/>
      </c>
      <c r="AT954" s="217">
        <f>AS954/VLOOKUP($T954,'USD Converstion'!$C$7:$D$174,2,FALSE)</f>
        <v/>
      </c>
      <c r="AU954" s="52" t="n"/>
      <c r="AV954" s="221" t="n"/>
      <c r="AW954" s="222" t="n"/>
      <c r="AX954" s="222" t="n"/>
      <c r="AY954" s="223" t="n"/>
      <c r="AZ954" s="52" t="n"/>
      <c r="BA954" s="137" t="n"/>
      <c r="BB954" s="138" t="inlineStr">
        <is>
          <t xml:space="preserve"> </t>
        </is>
      </c>
      <c r="BC954" s="52" t="n"/>
      <c r="BD954" s="219" t="n"/>
      <c r="BE954" s="219" t="n"/>
      <c r="BF954" s="219" t="n"/>
      <c r="BG954" s="120">
        <f>BF954+BE954+BD954</f>
        <v/>
      </c>
      <c r="BH954" s="217">
        <f>IF(LOWER(T954)="ILS",12,1)*BG954/VLOOKUP($T954,CPC_USDConversion_xlTbl[[Currency2]:[Units/1 USD]],2,FALSE)</f>
        <v/>
      </c>
      <c r="BI954" s="224">
        <f>BH954/VLOOKUP($S954,'CP$'!$B$5:$D$74,2,FALSE)</f>
        <v/>
      </c>
      <c r="BJ954" s="140" t="n">
        <v>80000</v>
      </c>
      <c r="BK954" s="140" t="n">
        <v>135000</v>
      </c>
      <c r="BL954" s="141">
        <f>IFERROR(U954/X954,"")</f>
        <v/>
      </c>
      <c r="BM954" s="141">
        <f>IFERROR(V954/X954,"")</f>
        <v/>
      </c>
      <c r="BN954" s="141">
        <f>IFERROR(W954/X954,"")</f>
        <v/>
      </c>
      <c r="BO954" s="141">
        <f>IFERROR(AA954/AD954,"")</f>
        <v/>
      </c>
      <c r="BP954" s="141">
        <f>IFERROR(AB954/AD954,"")</f>
        <v/>
      </c>
      <c r="BQ954" s="141">
        <f>IFERROR(AC954/AD954,"")</f>
        <v/>
      </c>
      <c r="BR954" s="119" t="n"/>
      <c r="BS954" s="119" t="n"/>
      <c r="BT954" s="119" t="n"/>
      <c r="BU954" s="119" t="n"/>
      <c r="BV954" s="119" t="n"/>
      <c r="BW954" s="119" t="n"/>
      <c r="BX954" s="119" t="n"/>
      <c r="BY954" s="119" t="n"/>
      <c r="BZ954" s="119" t="inlineStr">
        <is>
          <t>Employee</t>
        </is>
      </c>
      <c r="CA954" s="142" t="inlineStr">
        <is>
          <t>S51P</t>
        </is>
      </c>
      <c r="CB954" s="131" t="n">
        <v>1</v>
      </c>
      <c r="CC954" s="143">
        <f>IF(P954&gt;1,1,P954)*CB954</f>
        <v/>
      </c>
      <c r="CD954" s="143" t="n"/>
      <c r="CE954" s="222" t="n"/>
      <c r="CF954" s="86" t="n"/>
      <c r="CG954" s="219" t="n">
        <v>97760.9756097561</v>
      </c>
      <c r="CH954" s="217">
        <f>IF(LOWER(T954)="ILS",12,1)*CG954/VLOOKUP($T954,CPC_USDConversion_xlTbl[[Currency2]:[Units/1 USD]],2,FALSE)</f>
        <v/>
      </c>
      <c r="CI954" s="225">
        <f>AF954</f>
        <v/>
      </c>
      <c r="CJ954" s="225">
        <f>IFERROR(CI954-CH954,"")</f>
        <v/>
      </c>
      <c r="CK954" s="140">
        <f>ROUND(AN954*CC954,-2)</f>
        <v/>
      </c>
      <c r="CL954" s="217">
        <f>CK954/VLOOKUP($T954,'USD Converstion'!$C$7:$D$174,2,FALSE)</f>
        <v/>
      </c>
      <c r="CM954" s="145">
        <f>IF(AD954&gt;X954,1,0)</f>
        <v/>
      </c>
      <c r="CN954" s="225">
        <f>IF(CM954&gt;0,AG954,0)</f>
        <v/>
      </c>
      <c r="CO954" s="225">
        <f>IF(CM954=0,0,AF954)</f>
        <v/>
      </c>
      <c r="CP954" s="146" t="n">
        <v>0</v>
      </c>
      <c r="CQ954" s="147" t="inlineStr">
        <is>
          <t>Regular</t>
        </is>
      </c>
      <c r="CR954" s="225">
        <f>AM954/VLOOKUP(T954,'USD Converstion'!$C$7:$D$174,2,FALSE)</f>
        <v/>
      </c>
      <c r="CS954" s="226">
        <f>AT954</f>
        <v/>
      </c>
      <c r="CT954" s="222" t="n">
        <v>0</v>
      </c>
      <c r="CU954" s="227" t="n"/>
      <c r="CV954" s="145">
        <f>IF(AX954&gt;0,1,0)</f>
        <v/>
      </c>
      <c r="CW954" s="145">
        <f>IF(AY954&gt;0,1,0)</f>
        <v/>
      </c>
      <c r="CX954" s="52" t="n">
        <v>0</v>
      </c>
      <c r="DM954">
        <f>IF(LOWER(T954)="ILS",12,1)*Y954/VLOOKUP($T954,CPC_USDConversion_xlTbl[[Currency2]:[Units/1 USD]],2,FALSE)</f>
        <v/>
      </c>
    </row>
    <row r="955">
      <c r="B955" s="113" t="n">
        <v>104664</v>
      </c>
      <c r="C955" s="113" t="n">
        <v>121937</v>
      </c>
      <c r="D955" s="113" t="n">
        <v>67880</v>
      </c>
      <c r="E955" s="114" t="inlineStr">
        <is>
          <t>Martin Ploebst</t>
        </is>
      </c>
      <c r="F955" s="152" t="inlineStr">
        <is>
          <t>Account Manager</t>
        </is>
      </c>
      <c r="G955" s="113" t="inlineStr">
        <is>
          <t>Switzerland and Austria (Alps)</t>
        </is>
      </c>
      <c r="H955" s="113" t="inlineStr">
        <is>
          <t>Sonja Meindl</t>
        </is>
      </c>
      <c r="I955" s="113" t="inlineStr">
        <is>
          <t>Lothar Geuenich</t>
        </is>
      </c>
      <c r="J955" s="114" t="inlineStr">
        <is>
          <t>Thorsten Freitag</t>
        </is>
      </c>
      <c r="K955" s="114" t="inlineStr">
        <is>
          <t>Bruno Darmon</t>
        </is>
      </c>
      <c r="L955" s="113" t="inlineStr">
        <is>
          <t>EMEA Sales</t>
        </is>
      </c>
      <c r="M955" s="115" t="n">
        <v>1</v>
      </c>
      <c r="N955" s="151">
        <f>LEFT(CA955,3)</f>
        <v/>
      </c>
      <c r="O955" s="216" t="n">
        <v>44058</v>
      </c>
      <c r="P955" s="118">
        <f>($D$5-O955)/365</f>
        <v/>
      </c>
      <c r="Q955" s="119">
        <f>Q955</f>
        <v/>
      </c>
      <c r="R955" s="52" t="n"/>
      <c r="S955" s="120" t="inlineStr">
        <is>
          <t>Austria</t>
        </is>
      </c>
      <c r="T955" s="120" t="inlineStr">
        <is>
          <t>EUR</t>
        </is>
      </c>
      <c r="U955" s="120" t="n">
        <v>88250</v>
      </c>
      <c r="V955" s="120" t="n">
        <v>38481.81818181818</v>
      </c>
      <c r="W955" s="120" t="n"/>
      <c r="X955" s="120">
        <f>W955+V955+U955</f>
        <v/>
      </c>
      <c r="Y955" s="121" t="n"/>
      <c r="Z955" s="121" t="n"/>
      <c r="AA955" s="122" t="n"/>
      <c r="AB955" s="122" t="n"/>
      <c r="AC955" s="122" t="n"/>
      <c r="AD955" s="123">
        <f>AC955+AB955+AA955</f>
        <v/>
      </c>
      <c r="AE955" s="124">
        <f>IFERROR(AD955/X955-1,"")</f>
        <v/>
      </c>
      <c r="AF955" s="217">
        <f>IF(LOWER(T955)="ILS",12,1)*X955/VLOOKUP($T955,CPC_USDConversion_xlTbl[[Currency2]:[Units/1 USD]],2,FALSE)</f>
        <v/>
      </c>
      <c r="AG955" s="217">
        <f>IF(LOWER(T955)="ILS",12,1)*AD955/VLOOKUP($T955,CPC_USDConversion_xlTbl[[Currency2]:[Units/1 USD]],2,FALSE)</f>
        <v/>
      </c>
      <c r="AH955" s="126">
        <f>AF955/VLOOKUP($S955,'CP$'!$B$5:$D$74,2,FALSE)</f>
        <v/>
      </c>
      <c r="AI955" s="126">
        <f>AG955/VLOOKUP($S955,'CP$'!$B$5:$D$74,2,FALSE)</f>
        <v/>
      </c>
      <c r="AJ955" s="52" t="n"/>
      <c r="AK955" s="127" t="inlineStr">
        <is>
          <t>Sales Variable</t>
        </is>
      </c>
      <c r="AL955" s="218" t="n"/>
      <c r="AM955" s="129" t="n"/>
      <c r="AN955" s="121" t="n"/>
      <c r="AO955" s="130" t="n"/>
      <c r="AP955" s="131">
        <f>IFERROR(AO955/AM955,"")</f>
        <v/>
      </c>
      <c r="AQ955" s="219">
        <f>AO955*CC955</f>
        <v/>
      </c>
      <c r="AR955" s="219" t="n"/>
      <c r="AS955" s="220">
        <f>AQ955-AR955</f>
        <v/>
      </c>
      <c r="AT955" s="217">
        <f>AS955/VLOOKUP($T955,'USD Converstion'!$C$7:$D$174,2,FALSE)</f>
        <v/>
      </c>
      <c r="AU955" s="52" t="n"/>
      <c r="AV955" s="221" t="n"/>
      <c r="AW955" s="222" t="n"/>
      <c r="AX955" s="222" t="n"/>
      <c r="AY955" s="223" t="n"/>
      <c r="AZ955" s="52" t="n"/>
      <c r="BA955" s="137" t="n"/>
      <c r="BB955" s="138" t="inlineStr">
        <is>
          <t xml:space="preserve"> </t>
        </is>
      </c>
      <c r="BC955" s="52" t="n"/>
      <c r="BD955" s="219" t="n"/>
      <c r="BE955" s="219" t="n"/>
      <c r="BF955" s="219" t="n"/>
      <c r="BG955" s="120">
        <f>BF955+BE955+BD955</f>
        <v/>
      </c>
      <c r="BH955" s="217">
        <f>IF(LOWER(T955)="ILS",12,1)*BG955/VLOOKUP($T955,CPC_USDConversion_xlTbl[[Currency2]:[Units/1 USD]],2,FALSE)</f>
        <v/>
      </c>
      <c r="BI955" s="224">
        <f>BH955/VLOOKUP($S955,'CP$'!$B$5:$D$74,2,FALSE)</f>
        <v/>
      </c>
      <c r="BJ955" s="140" t="n">
        <v>90000</v>
      </c>
      <c r="BK955" s="140" t="n">
        <v>140000</v>
      </c>
      <c r="BL955" s="141">
        <f>IFERROR(U955/X955,"")</f>
        <v/>
      </c>
      <c r="BM955" s="141">
        <f>IFERROR(V955/X955,"")</f>
        <v/>
      </c>
      <c r="BN955" s="141">
        <f>IFERROR(W955/X955,"")</f>
        <v/>
      </c>
      <c r="BO955" s="141">
        <f>IFERROR(AA955/AD955,"")</f>
        <v/>
      </c>
      <c r="BP955" s="141">
        <f>IFERROR(AB955/AD955,"")</f>
        <v/>
      </c>
      <c r="BQ955" s="141">
        <f>IFERROR(AC955/AD955,"")</f>
        <v/>
      </c>
      <c r="BR955" s="119" t="n"/>
      <c r="BS955" s="119" t="n"/>
      <c r="BT955" s="119" t="n"/>
      <c r="BU955" s="119" t="n"/>
      <c r="BV955" s="119" t="n"/>
      <c r="BW955" s="119" t="n"/>
      <c r="BX955" s="119" t="n"/>
      <c r="BY955" s="119" t="n"/>
      <c r="BZ955" s="119" t="inlineStr">
        <is>
          <t>Employee</t>
        </is>
      </c>
      <c r="CA955" s="142" t="inlineStr">
        <is>
          <t>S53P</t>
        </is>
      </c>
      <c r="CB955" s="131" t="n">
        <v>1</v>
      </c>
      <c r="CC955" s="143">
        <f>IF(P955&gt;1,1,P955)*CB955</f>
        <v/>
      </c>
      <c r="CD955" s="143" t="n"/>
      <c r="CE955" s="222" t="n"/>
      <c r="CF955" s="86" t="n"/>
      <c r="CG955" s="219" t="n">
        <v>102639.0243902439</v>
      </c>
      <c r="CH955" s="217">
        <f>IF(LOWER(T955)="ILS",12,1)*CG955/VLOOKUP($T955,CPC_USDConversion_xlTbl[[Currency2]:[Units/1 USD]],2,FALSE)</f>
        <v/>
      </c>
      <c r="CI955" s="225">
        <f>AF955</f>
        <v/>
      </c>
      <c r="CJ955" s="225">
        <f>IFERROR(CI955-CH955,"")</f>
        <v/>
      </c>
      <c r="CK955" s="140">
        <f>ROUND(AN955*CC955,-2)</f>
        <v/>
      </c>
      <c r="CL955" s="217">
        <f>CK955/VLOOKUP($T955,'USD Converstion'!$C$7:$D$174,2,FALSE)</f>
        <v/>
      </c>
      <c r="CM955" s="145">
        <f>IF(AD955&gt;X955,1,0)</f>
        <v/>
      </c>
      <c r="CN955" s="225">
        <f>IF(CM955&gt;0,AG955,0)</f>
        <v/>
      </c>
      <c r="CO955" s="225">
        <f>IF(CM955=0,0,AF955)</f>
        <v/>
      </c>
      <c r="CP955" s="146" t="n">
        <v>0</v>
      </c>
      <c r="CQ955" s="147" t="inlineStr">
        <is>
          <t>Regular</t>
        </is>
      </c>
      <c r="CR955" s="225">
        <f>AM955/VLOOKUP(T955,'USD Converstion'!$C$7:$D$174,2,FALSE)</f>
        <v/>
      </c>
      <c r="CS955" s="226">
        <f>AT955</f>
        <v/>
      </c>
      <c r="CT955" s="222" t="n">
        <v>0</v>
      </c>
      <c r="CU955" s="227" t="n"/>
      <c r="CV955" s="145">
        <f>IF(AX955&gt;0,1,0)</f>
        <v/>
      </c>
      <c r="CW955" s="145">
        <f>IF(AY955&gt;0,1,0)</f>
        <v/>
      </c>
      <c r="CX955" s="52" t="n">
        <v>0</v>
      </c>
      <c r="DM955">
        <f>IF(LOWER(T955)="ILS",12,1)*Y955/VLOOKUP($T955,CPC_USDConversion_xlTbl[[Currency2]:[Units/1 USD]],2,FALSE)</f>
        <v/>
      </c>
    </row>
    <row r="956">
      <c r="B956" s="113" t="n">
        <v>101900</v>
      </c>
      <c r="C956" s="113" t="n">
        <v>111754</v>
      </c>
      <c r="D956" s="113" t="n">
        <v>111209</v>
      </c>
      <c r="E956" s="114" t="inlineStr">
        <is>
          <t>Martin Schroeter</t>
        </is>
      </c>
      <c r="F956" s="152" t="inlineStr">
        <is>
          <t>Channel Manager</t>
        </is>
      </c>
      <c r="G956" s="113" t="inlineStr">
        <is>
          <t>Germany Sales</t>
        </is>
      </c>
      <c r="H956" s="113" t="inlineStr">
        <is>
          <t>Dietmar Schnabel</t>
        </is>
      </c>
      <c r="I956" s="113" t="inlineStr">
        <is>
          <t>Lothar Geuenich</t>
        </is>
      </c>
      <c r="J956" s="114" t="inlineStr">
        <is>
          <t>Thorsten Freitag</t>
        </is>
      </c>
      <c r="K956" s="114" t="inlineStr">
        <is>
          <t>Bruno Darmon</t>
        </is>
      </c>
      <c r="L956" s="113" t="inlineStr">
        <is>
          <t>EMEA Sales</t>
        </is>
      </c>
      <c r="M956" s="115" t="n">
        <v>1</v>
      </c>
      <c r="N956" s="151">
        <f>LEFT(CA956,3)</f>
        <v/>
      </c>
      <c r="O956" s="216" t="n">
        <v>43497</v>
      </c>
      <c r="P956" s="118">
        <f>($D$5-O956)/365</f>
        <v/>
      </c>
      <c r="Q956" s="119">
        <f>Q956</f>
        <v/>
      </c>
      <c r="R956" s="52" t="n"/>
      <c r="S956" s="120" t="inlineStr">
        <is>
          <t>Germany</t>
        </is>
      </c>
      <c r="T956" s="120" t="inlineStr">
        <is>
          <t>EUR</t>
        </is>
      </c>
      <c r="U956" s="120" t="n">
        <v>128250</v>
      </c>
      <c r="V956" s="120" t="n">
        <v>27118.18181818182</v>
      </c>
      <c r="W956" s="120" t="n"/>
      <c r="X956" s="120">
        <f>W956+V956+U956</f>
        <v/>
      </c>
      <c r="Y956" s="121" t="n"/>
      <c r="Z956" s="121" t="n"/>
      <c r="AA956" s="122" t="n"/>
      <c r="AB956" s="122" t="n"/>
      <c r="AC956" s="122" t="n"/>
      <c r="AD956" s="123">
        <f>AC956+AB956+AA956</f>
        <v/>
      </c>
      <c r="AE956" s="124">
        <f>IFERROR(AD956/X956-1,"")</f>
        <v/>
      </c>
      <c r="AF956" s="217">
        <f>IF(LOWER(T956)="ILS",12,1)*X956/VLOOKUP($T956,CPC_USDConversion_xlTbl[[Currency2]:[Units/1 USD]],2,FALSE)</f>
        <v/>
      </c>
      <c r="AG956" s="217">
        <f>IF(LOWER(T956)="ILS",12,1)*AD956/VLOOKUP($T956,CPC_USDConversion_xlTbl[[Currency2]:[Units/1 USD]],2,FALSE)</f>
        <v/>
      </c>
      <c r="AH956" s="126">
        <f>AF956/VLOOKUP($S956,'CP$'!$B$5:$D$74,2,FALSE)</f>
        <v/>
      </c>
      <c r="AI956" s="126">
        <f>AG956/VLOOKUP($S956,'CP$'!$B$5:$D$74,2,FALSE)</f>
        <v/>
      </c>
      <c r="AJ956" s="52" t="n"/>
      <c r="AK956" s="127" t="inlineStr">
        <is>
          <t>Sales Variable</t>
        </is>
      </c>
      <c r="AL956" s="218" t="n"/>
      <c r="AM956" s="129" t="n"/>
      <c r="AN956" s="121" t="n"/>
      <c r="AO956" s="130" t="n"/>
      <c r="AP956" s="131">
        <f>IFERROR(AO956/AM956,"")</f>
        <v/>
      </c>
      <c r="AQ956" s="219">
        <f>AO956*CC956</f>
        <v/>
      </c>
      <c r="AR956" s="219" t="n"/>
      <c r="AS956" s="220">
        <f>AQ956-AR956</f>
        <v/>
      </c>
      <c r="AT956" s="217">
        <f>AS956/VLOOKUP($T956,'USD Converstion'!$C$7:$D$174,2,FALSE)</f>
        <v/>
      </c>
      <c r="AU956" s="52" t="n"/>
      <c r="AV956" s="221" t="n"/>
      <c r="AW956" s="222" t="n"/>
      <c r="AX956" s="222" t="n"/>
      <c r="AY956" s="223" t="n"/>
      <c r="AZ956" s="52" t="n"/>
      <c r="BA956" s="137" t="inlineStr">
        <is>
          <t>January, 2021 - Organization change from JS:S51P, Team:Bernd Sebode - Development Channel to JS:S41P, Team:Bernd Sebode - Strategic Partners</t>
        </is>
      </c>
      <c r="BB956" s="138" t="inlineStr">
        <is>
          <t xml:space="preserve"> </t>
        </is>
      </c>
      <c r="BC956" s="52" t="n"/>
      <c r="BD956" s="219" t="n">
        <v>95000</v>
      </c>
      <c r="BE956" s="219" t="n">
        <v>25000</v>
      </c>
      <c r="BF956" s="219" t="n"/>
      <c r="BG956" s="120">
        <f>BF956+BE956+BD956</f>
        <v/>
      </c>
      <c r="BH956" s="217">
        <f>IF(LOWER(T956)="ILS",12,1)*BG956/VLOOKUP($T956,CPC_USDConversion_xlTbl[[Currency2]:[Units/1 USD]],2,FALSE)</f>
        <v/>
      </c>
      <c r="BI956" s="224">
        <f>BH956/VLOOKUP($S956,'CP$'!$B$5:$D$74,2,FALSE)</f>
        <v/>
      </c>
      <c r="BJ956" s="140" t="n">
        <v>115000</v>
      </c>
      <c r="BK956" s="140" t="n">
        <v>170000</v>
      </c>
      <c r="BL956" s="141">
        <f>IFERROR(U956/X956,"")</f>
        <v/>
      </c>
      <c r="BM956" s="141">
        <f>IFERROR(V956/X956,"")</f>
        <v/>
      </c>
      <c r="BN956" s="141">
        <f>IFERROR(W956/X956,"")</f>
        <v/>
      </c>
      <c r="BO956" s="141">
        <f>IFERROR(AA956/AD956,"")</f>
        <v/>
      </c>
      <c r="BP956" s="141">
        <f>IFERROR(AB956/AD956,"")</f>
        <v/>
      </c>
      <c r="BQ956" s="141">
        <f>IFERROR(AC956/AD956,"")</f>
        <v/>
      </c>
      <c r="BR956" s="119" t="n">
        <v>3</v>
      </c>
      <c r="BS956" s="119" t="n">
        <v>3</v>
      </c>
      <c r="BT956" s="119" t="n"/>
      <c r="BU956" s="119" t="n"/>
      <c r="BV956" s="119" t="n"/>
      <c r="BW956" s="119" t="n"/>
      <c r="BX956" s="119" t="n"/>
      <c r="BY956" s="119" t="n"/>
      <c r="BZ956" s="119" t="inlineStr">
        <is>
          <t>Employee</t>
        </is>
      </c>
      <c r="CA956" s="142" t="inlineStr">
        <is>
          <t>S41P</t>
        </is>
      </c>
      <c r="CB956" s="131" t="n">
        <v>1</v>
      </c>
      <c r="CC956" s="143">
        <f>IF(P956&gt;1,1,P956)*CB956</f>
        <v/>
      </c>
      <c r="CD956" s="143" t="n"/>
      <c r="CE956" s="222" t="n"/>
      <c r="CF956" s="86" t="n"/>
      <c r="CG956" s="219" t="n">
        <v>121663.4146341463</v>
      </c>
      <c r="CH956" s="217">
        <f>IF(LOWER(T956)="ILS",12,1)*CG956/VLOOKUP($T956,CPC_USDConversion_xlTbl[[Currency2]:[Units/1 USD]],2,FALSE)</f>
        <v/>
      </c>
      <c r="CI956" s="225">
        <f>AF956</f>
        <v/>
      </c>
      <c r="CJ956" s="225">
        <f>IFERROR(CI956-CH956,"")</f>
        <v/>
      </c>
      <c r="CK956" s="140">
        <f>ROUND(AN956*CC956,-2)</f>
        <v/>
      </c>
      <c r="CL956" s="217">
        <f>CK956/VLOOKUP($T956,'USD Converstion'!$C$7:$D$174,2,FALSE)</f>
        <v/>
      </c>
      <c r="CM956" s="145">
        <f>IF(AD956&gt;X956,1,0)</f>
        <v/>
      </c>
      <c r="CN956" s="225">
        <f>IF(CM956&gt;0,AG956,0)</f>
        <v/>
      </c>
      <c r="CO956" s="225">
        <f>IF(CM956=0,0,AF956)</f>
        <v/>
      </c>
      <c r="CP956" s="146" t="n">
        <v>0</v>
      </c>
      <c r="CQ956" s="147" t="inlineStr">
        <is>
          <t>Regular</t>
        </is>
      </c>
      <c r="CR956" s="225">
        <f>AM956/VLOOKUP(T956,'USD Converstion'!$C$7:$D$174,2,FALSE)</f>
        <v/>
      </c>
      <c r="CS956" s="226">
        <f>AT956</f>
        <v/>
      </c>
      <c r="CT956" s="222" t="n">
        <v>0</v>
      </c>
      <c r="CU956" s="227" t="n"/>
      <c r="CV956" s="145">
        <f>IF(AX956&gt;0,1,0)</f>
        <v/>
      </c>
      <c r="CW956" s="145">
        <f>IF(AY956&gt;0,1,0)</f>
        <v/>
      </c>
      <c r="CX956" s="52" t="n">
        <v>0</v>
      </c>
      <c r="DM956">
        <f>IF(LOWER(T956)="ILS",12,1)*Y956/VLOOKUP($T956,CPC_USDConversion_xlTbl[[Currency2]:[Units/1 USD]],2,FALSE)</f>
        <v/>
      </c>
    </row>
    <row r="957">
      <c r="B957" s="113" t="n">
        <v>103355</v>
      </c>
      <c r="C957" s="113" t="n">
        <v>41088</v>
      </c>
      <c r="D957" s="113" t="n">
        <v>88073</v>
      </c>
      <c r="E957" s="114" t="inlineStr">
        <is>
          <t>Mattia Pelloni</t>
        </is>
      </c>
      <c r="F957" s="152" t="inlineStr">
        <is>
          <t>Channel Manager</t>
        </is>
      </c>
      <c r="G957" s="113" t="inlineStr">
        <is>
          <t>Switzerland and Austria (Alps)</t>
        </is>
      </c>
      <c r="H957" s="113" t="inlineStr">
        <is>
          <t>Sonja Meindl</t>
        </is>
      </c>
      <c r="I957" s="113" t="inlineStr">
        <is>
          <t>Lothar Geuenich</t>
        </is>
      </c>
      <c r="J957" s="114" t="inlineStr">
        <is>
          <t>Thorsten Freitag</t>
        </is>
      </c>
      <c r="K957" s="114" t="inlineStr">
        <is>
          <t>Bruno Darmon</t>
        </is>
      </c>
      <c r="L957" s="113" t="inlineStr">
        <is>
          <t>EMEA Sales</t>
        </is>
      </c>
      <c r="M957" s="115" t="n">
        <v>1</v>
      </c>
      <c r="N957" s="151">
        <f>LEFT(CA957,3)</f>
        <v/>
      </c>
      <c r="O957" s="216" t="n">
        <v>43862</v>
      </c>
      <c r="P957" s="118">
        <f>($D$5-O957)/365</f>
        <v/>
      </c>
      <c r="Q957" s="119">
        <f>Q957</f>
        <v/>
      </c>
      <c r="R957" s="52" t="n"/>
      <c r="S957" s="120" t="inlineStr">
        <is>
          <t>Switzerland</t>
        </is>
      </c>
      <c r="T957" s="120" t="inlineStr">
        <is>
          <t>CHF</t>
        </is>
      </c>
      <c r="U957" s="120" t="n">
        <v>147000</v>
      </c>
      <c r="V957" s="120" t="n">
        <v>68481.81818181818</v>
      </c>
      <c r="W957" s="120" t="n"/>
      <c r="X957" s="120">
        <f>W957+V957+U957</f>
        <v/>
      </c>
      <c r="Y957" s="121" t="n"/>
      <c r="Z957" s="121" t="n"/>
      <c r="AA957" s="122" t="n"/>
      <c r="AB957" s="122" t="n"/>
      <c r="AC957" s="122" t="n"/>
      <c r="AD957" s="123">
        <f>AC957+AB957+AA957</f>
        <v/>
      </c>
      <c r="AE957" s="124">
        <f>IFERROR(AD957/X957-1,"")</f>
        <v/>
      </c>
      <c r="AF957" s="217">
        <f>IF(LOWER(T957)="ILS",12,1)*X957/VLOOKUP($T957,CPC_USDConversion_xlTbl[[Currency2]:[Units/1 USD]],2,FALSE)</f>
        <v/>
      </c>
      <c r="AG957" s="217">
        <f>IF(LOWER(T957)="ILS",12,1)*AD957/VLOOKUP($T957,CPC_USDConversion_xlTbl[[Currency2]:[Units/1 USD]],2,FALSE)</f>
        <v/>
      </c>
      <c r="AH957" s="126">
        <f>AF957/VLOOKUP($S957,'CP$'!$B$5:$D$74,2,FALSE)</f>
        <v/>
      </c>
      <c r="AI957" s="126">
        <f>AG957/VLOOKUP($S957,'CP$'!$B$5:$D$74,2,FALSE)</f>
        <v/>
      </c>
      <c r="AJ957" s="52" t="n"/>
      <c r="AK957" s="127" t="inlineStr">
        <is>
          <t>Sales Variable</t>
        </is>
      </c>
      <c r="AL957" s="218" t="n"/>
      <c r="AM957" s="129" t="n"/>
      <c r="AN957" s="121" t="n"/>
      <c r="AO957" s="130" t="n"/>
      <c r="AP957" s="131">
        <f>IFERROR(AO957/AM957,"")</f>
        <v/>
      </c>
      <c r="AQ957" s="219">
        <f>AO957*CC957</f>
        <v/>
      </c>
      <c r="AR957" s="219" t="n"/>
      <c r="AS957" s="220">
        <f>AQ957-AR957</f>
        <v/>
      </c>
      <c r="AT957" s="217">
        <f>AS957/VLOOKUP($T957,'USD Converstion'!$C$7:$D$174,2,FALSE)</f>
        <v/>
      </c>
      <c r="AU957" s="52" t="n"/>
      <c r="AV957" s="221" t="n"/>
      <c r="AW957" s="222" t="n"/>
      <c r="AX957" s="222" t="n"/>
      <c r="AY957" s="223" t="n"/>
      <c r="AZ957" s="52" t="n"/>
      <c r="BA957" s="137" t="n"/>
      <c r="BB957" s="138" t="inlineStr">
        <is>
          <t xml:space="preserve"> </t>
        </is>
      </c>
      <c r="BC957" s="52" t="n"/>
      <c r="BD957" s="219" t="n"/>
      <c r="BE957" s="219" t="n"/>
      <c r="BF957" s="219" t="n"/>
      <c r="BG957" s="120">
        <f>BF957+BE957+BD957</f>
        <v/>
      </c>
      <c r="BH957" s="217">
        <f>IF(LOWER(T957)="ILS",12,1)*BG957/VLOOKUP($T957,CPC_USDConversion_xlTbl[[Currency2]:[Units/1 USD]],2,FALSE)</f>
        <v/>
      </c>
      <c r="BI957" s="224">
        <f>BH957/VLOOKUP($S957,'CP$'!$B$5:$D$74,2,FALSE)</f>
        <v/>
      </c>
      <c r="BJ957" s="140" t="n">
        <v>170000</v>
      </c>
      <c r="BK957" s="140" t="n">
        <v>220000</v>
      </c>
      <c r="BL957" s="141">
        <f>IFERROR(U957/X957,"")</f>
        <v/>
      </c>
      <c r="BM957" s="141">
        <f>IFERROR(V957/X957,"")</f>
        <v/>
      </c>
      <c r="BN957" s="141">
        <f>IFERROR(W957/X957,"")</f>
        <v/>
      </c>
      <c r="BO957" s="141">
        <f>IFERROR(AA957/AD957,"")</f>
        <v/>
      </c>
      <c r="BP957" s="141">
        <f>IFERROR(AB957/AD957,"")</f>
        <v/>
      </c>
      <c r="BQ957" s="141">
        <f>IFERROR(AC957/AD957,"")</f>
        <v/>
      </c>
      <c r="BR957" s="119" t="n"/>
      <c r="BS957" s="119" t="n"/>
      <c r="BT957" s="119" t="n">
        <v>3</v>
      </c>
      <c r="BU957" s="119" t="n"/>
      <c r="BV957" s="119" t="n"/>
      <c r="BW957" s="119" t="n"/>
      <c r="BX957" s="119" t="n"/>
      <c r="BY957" s="119" t="n"/>
      <c r="BZ957" s="119" t="inlineStr">
        <is>
          <t>Employee</t>
        </is>
      </c>
      <c r="CA957" s="142" t="inlineStr">
        <is>
          <t>S41P</t>
        </is>
      </c>
      <c r="CB957" s="131" t="n">
        <v>1</v>
      </c>
      <c r="CC957" s="143">
        <f>IF(P957&gt;1,1,P957)*CB957</f>
        <v/>
      </c>
      <c r="CD957" s="143" t="n"/>
      <c r="CE957" s="222" t="n"/>
      <c r="CF957" s="86" t="n"/>
      <c r="CG957" s="219" t="n">
        <v>180687.8048780488</v>
      </c>
      <c r="CH957" s="217">
        <f>IF(LOWER(T957)="ILS",12,1)*CG957/VLOOKUP($T957,CPC_USDConversion_xlTbl[[Currency2]:[Units/1 USD]],2,FALSE)</f>
        <v/>
      </c>
      <c r="CI957" s="225">
        <f>AF957</f>
        <v/>
      </c>
      <c r="CJ957" s="225">
        <f>IFERROR(CI957-CH957,"")</f>
        <v/>
      </c>
      <c r="CK957" s="140">
        <f>ROUND(AN957*CC957,-2)</f>
        <v/>
      </c>
      <c r="CL957" s="217">
        <f>CK957/VLOOKUP($T957,'USD Converstion'!$C$7:$D$174,2,FALSE)</f>
        <v/>
      </c>
      <c r="CM957" s="145">
        <f>IF(AD957&gt;X957,1,0)</f>
        <v/>
      </c>
      <c r="CN957" s="225">
        <f>IF(CM957&gt;0,AG957,0)</f>
        <v/>
      </c>
      <c r="CO957" s="225">
        <f>IF(CM957=0,0,AF957)</f>
        <v/>
      </c>
      <c r="CP957" s="146" t="n">
        <v>0</v>
      </c>
      <c r="CQ957" s="147" t="inlineStr">
        <is>
          <t>Regular</t>
        </is>
      </c>
      <c r="CR957" s="225">
        <f>AM957/VLOOKUP(T957,'USD Converstion'!$C$7:$D$174,2,FALSE)</f>
        <v/>
      </c>
      <c r="CS957" s="226">
        <f>AT957</f>
        <v/>
      </c>
      <c r="CT957" s="222" t="n">
        <v>0</v>
      </c>
      <c r="CU957" s="227" t="n"/>
      <c r="CV957" s="145">
        <f>IF(AX957&gt;0,1,0)</f>
        <v/>
      </c>
      <c r="CW957" s="145">
        <f>IF(AY957&gt;0,1,0)</f>
        <v/>
      </c>
      <c r="CX957" s="52" t="n">
        <v>0</v>
      </c>
      <c r="DM957">
        <f>IF(LOWER(T957)="ILS",12,1)*Y957/VLOOKUP($T957,CPC_USDConversion_xlTbl[[Currency2]:[Units/1 USD]],2,FALSE)</f>
        <v/>
      </c>
    </row>
    <row r="958">
      <c r="B958" s="113" t="n">
        <v>139879</v>
      </c>
      <c r="C958" s="113" t="n">
        <v>44515</v>
      </c>
      <c r="D958" s="113" t="n">
        <v>99619</v>
      </c>
      <c r="E958" s="114" t="inlineStr">
        <is>
          <t>Ramon Ruppert</t>
        </is>
      </c>
      <c r="F958" s="152" t="inlineStr">
        <is>
          <t>Account Manager</t>
        </is>
      </c>
      <c r="G958" s="113" t="inlineStr">
        <is>
          <t>Switzerland and Austria (Alps)</t>
        </is>
      </c>
      <c r="H958" s="113" t="inlineStr">
        <is>
          <t>Sonja Meindl</t>
        </is>
      </c>
      <c r="I958" s="113" t="inlineStr">
        <is>
          <t>Lothar Geuenich</t>
        </is>
      </c>
      <c r="J958" s="114" t="inlineStr">
        <is>
          <t>Thorsten Freitag</t>
        </is>
      </c>
      <c r="K958" s="114" t="inlineStr">
        <is>
          <t>Bruno Darmon</t>
        </is>
      </c>
      <c r="L958" s="113" t="inlineStr">
        <is>
          <t>EMEA Sales</t>
        </is>
      </c>
      <c r="M958" s="115" t="n">
        <v>1</v>
      </c>
      <c r="N958" s="151">
        <f>LEFT(CA958,3)</f>
        <v/>
      </c>
      <c r="O958" s="216" t="n">
        <v>42795</v>
      </c>
      <c r="P958" s="118">
        <f>($D$5-O958)/365</f>
        <v/>
      </c>
      <c r="Q958" s="119">
        <f>Q958</f>
        <v/>
      </c>
      <c r="R958" s="52" t="n"/>
      <c r="S958" s="120" t="inlineStr">
        <is>
          <t>Switzerland</t>
        </is>
      </c>
      <c r="T958" s="120" t="inlineStr">
        <is>
          <t>CHF</t>
        </is>
      </c>
      <c r="U958" s="120" t="n">
        <v>107000</v>
      </c>
      <c r="V958" s="120" t="n">
        <v>47572.72727272727</v>
      </c>
      <c r="W958" s="120" t="n"/>
      <c r="X958" s="120">
        <f>W958+V958+U958</f>
        <v/>
      </c>
      <c r="Y958" s="121" t="n"/>
      <c r="Z958" s="121" t="n"/>
      <c r="AA958" s="122" t="n"/>
      <c r="AB958" s="122" t="n"/>
      <c r="AC958" s="122" t="n"/>
      <c r="AD958" s="123">
        <f>AC958+AB958+AA958</f>
        <v/>
      </c>
      <c r="AE958" s="124">
        <f>IFERROR(AD958/X958-1,"")</f>
        <v/>
      </c>
      <c r="AF958" s="217">
        <f>IF(LOWER(T958)="ILS",12,1)*X958/VLOOKUP($T958,CPC_USDConversion_xlTbl[[Currency2]:[Units/1 USD]],2,FALSE)</f>
        <v/>
      </c>
      <c r="AG958" s="217">
        <f>IF(LOWER(T958)="ILS",12,1)*AD958/VLOOKUP($T958,CPC_USDConversion_xlTbl[[Currency2]:[Units/1 USD]],2,FALSE)</f>
        <v/>
      </c>
      <c r="AH958" s="126">
        <f>AF958/VLOOKUP($S958,'CP$'!$B$5:$D$74,2,FALSE)</f>
        <v/>
      </c>
      <c r="AI958" s="126">
        <f>AG958/VLOOKUP($S958,'CP$'!$B$5:$D$74,2,FALSE)</f>
        <v/>
      </c>
      <c r="AJ958" s="52" t="n"/>
      <c r="AK958" s="127" t="inlineStr">
        <is>
          <t>Sales Variable</t>
        </is>
      </c>
      <c r="AL958" s="218" t="n"/>
      <c r="AM958" s="129" t="n"/>
      <c r="AN958" s="121" t="n"/>
      <c r="AO958" s="130" t="n"/>
      <c r="AP958" s="131">
        <f>IFERROR(AO958/AM958,"")</f>
        <v/>
      </c>
      <c r="AQ958" s="219">
        <f>AO958*CC958</f>
        <v/>
      </c>
      <c r="AR958" s="219" t="n"/>
      <c r="AS958" s="220">
        <f>AQ958-AR958</f>
        <v/>
      </c>
      <c r="AT958" s="217">
        <f>AS958/VLOOKUP($T958,'USD Converstion'!$C$7:$D$174,2,FALSE)</f>
        <v/>
      </c>
      <c r="AU958" s="52" t="n"/>
      <c r="AV958" s="221" t="n">
        <v>43223</v>
      </c>
      <c r="AW958" s="222" t="n">
        <v>9869.233009708738</v>
      </c>
      <c r="AX958" s="222" t="n"/>
      <c r="AY958" s="223" t="n"/>
      <c r="AZ958" s="52" t="n"/>
      <c r="BA958" s="137" t="n"/>
      <c r="BB958" s="138" t="inlineStr">
        <is>
          <t xml:space="preserve"> </t>
        </is>
      </c>
      <c r="BC958" s="52" t="n"/>
      <c r="BD958" s="219" t="n">
        <v>72000</v>
      </c>
      <c r="BE958" s="219" t="n">
        <v>48000</v>
      </c>
      <c r="BF958" s="219" t="n"/>
      <c r="BG958" s="120">
        <f>BF958+BE958+BD958</f>
        <v/>
      </c>
      <c r="BH958" s="217">
        <f>IF(LOWER(T958)="ILS",12,1)*BG958/VLOOKUP($T958,CPC_USDConversion_xlTbl[[Currency2]:[Units/1 USD]],2,FALSE)</f>
        <v/>
      </c>
      <c r="BI958" s="224">
        <f>BH958/VLOOKUP($S958,'CP$'!$B$5:$D$74,2,FALSE)</f>
        <v/>
      </c>
      <c r="BJ958" s="140" t="n">
        <v>125000</v>
      </c>
      <c r="BK958" s="140" t="n">
        <v>200000</v>
      </c>
      <c r="BL958" s="141">
        <f>IFERROR(U958/X958,"")</f>
        <v/>
      </c>
      <c r="BM958" s="141">
        <f>IFERROR(V958/X958,"")</f>
        <v/>
      </c>
      <c r="BN958" s="141">
        <f>IFERROR(W958/X958,"")</f>
        <v/>
      </c>
      <c r="BO958" s="141">
        <f>IFERROR(AA958/AD958,"")</f>
        <v/>
      </c>
      <c r="BP958" s="141">
        <f>IFERROR(AB958/AD958,"")</f>
        <v/>
      </c>
      <c r="BQ958" s="141">
        <f>IFERROR(AC958/AD958,"")</f>
        <v/>
      </c>
      <c r="BR958" s="119" t="n">
        <v>4</v>
      </c>
      <c r="BS958" s="119" t="n">
        <v>3</v>
      </c>
      <c r="BT958" s="119" t="n">
        <v>2</v>
      </c>
      <c r="BU958" s="119" t="n"/>
      <c r="BV958" s="119" t="n"/>
      <c r="BW958" s="119" t="n"/>
      <c r="BX958" s="119" t="n"/>
      <c r="BY958" s="119" t="n"/>
      <c r="BZ958" s="119" t="inlineStr">
        <is>
          <t>Employee</t>
        </is>
      </c>
      <c r="CA958" s="142" t="inlineStr">
        <is>
          <t>S53P</t>
        </is>
      </c>
      <c r="CB958" s="131" t="n">
        <v>1</v>
      </c>
      <c r="CC958" s="143">
        <f>IF(P958&gt;1,1,P958)*CB958</f>
        <v/>
      </c>
      <c r="CD958" s="143" t="n"/>
      <c r="CE958" s="222" t="n">
        <v>5986</v>
      </c>
      <c r="CF958" s="86" t="n"/>
      <c r="CG958" s="219" t="n">
        <v>127029.2682926829</v>
      </c>
      <c r="CH958" s="217">
        <f>IF(LOWER(T958)="ILS",12,1)*CG958/VLOOKUP($T958,CPC_USDConversion_xlTbl[[Currency2]:[Units/1 USD]],2,FALSE)</f>
        <v/>
      </c>
      <c r="CI958" s="225">
        <f>AF958</f>
        <v/>
      </c>
      <c r="CJ958" s="225">
        <f>IFERROR(CI958-CH958,"")</f>
        <v/>
      </c>
      <c r="CK958" s="140">
        <f>ROUND(AN958*CC958,-2)</f>
        <v/>
      </c>
      <c r="CL958" s="217">
        <f>CK958/VLOOKUP($T958,'USD Converstion'!$C$7:$D$174,2,FALSE)</f>
        <v/>
      </c>
      <c r="CM958" s="145">
        <f>IF(AD958&gt;X958,1,0)</f>
        <v/>
      </c>
      <c r="CN958" s="225">
        <f>IF(CM958&gt;0,AG958,0)</f>
        <v/>
      </c>
      <c r="CO958" s="225">
        <f>IF(CM958=0,0,AF958)</f>
        <v/>
      </c>
      <c r="CP958" s="146" t="n">
        <v>0</v>
      </c>
      <c r="CQ958" s="147" t="inlineStr">
        <is>
          <t>Regular</t>
        </is>
      </c>
      <c r="CR958" s="225">
        <f>AM958/VLOOKUP(T958,'USD Converstion'!$C$7:$D$174,2,FALSE)</f>
        <v/>
      </c>
      <c r="CS958" s="226">
        <f>AT958</f>
        <v/>
      </c>
      <c r="CT958" s="222" t="n">
        <v>0</v>
      </c>
      <c r="CU958" s="227" t="n"/>
      <c r="CV958" s="145">
        <f>IF(AX958&gt;0,1,0)</f>
        <v/>
      </c>
      <c r="CW958" s="145">
        <f>IF(AY958&gt;0,1,0)</f>
        <v/>
      </c>
      <c r="CX958" s="52" t="n">
        <v>0</v>
      </c>
      <c r="DM958">
        <f>IF(LOWER(T958)="ILS",12,1)*Y958/VLOOKUP($T958,CPC_USDConversion_xlTbl[[Currency2]:[Units/1 USD]],2,FALSE)</f>
        <v/>
      </c>
    </row>
    <row r="959">
      <c r="B959" s="113" t="n">
        <v>128401</v>
      </c>
      <c r="C959" s="113" t="n">
        <v>73476</v>
      </c>
      <c r="D959" s="113" t="n">
        <v>41052</v>
      </c>
      <c r="E959" s="114" t="inlineStr">
        <is>
          <t>Robert Juenger</t>
        </is>
      </c>
      <c r="F959" s="152" t="inlineStr">
        <is>
          <t>Major Account Manager</t>
        </is>
      </c>
      <c r="G959" s="113" t="inlineStr">
        <is>
          <t>Germany Sales</t>
        </is>
      </c>
      <c r="H959" s="113" t="inlineStr">
        <is>
          <t>Dietmar Schnabel</t>
        </is>
      </c>
      <c r="I959" s="113" t="inlineStr">
        <is>
          <t>Lothar Geuenich</t>
        </is>
      </c>
      <c r="J959" s="114" t="inlineStr">
        <is>
          <t>Thorsten Freitag</t>
        </is>
      </c>
      <c r="K959" s="114" t="inlineStr">
        <is>
          <t>Bruno Darmon</t>
        </is>
      </c>
      <c r="L959" s="113" t="inlineStr">
        <is>
          <t>EMEA Sales</t>
        </is>
      </c>
      <c r="M959" s="115" t="n">
        <v>1</v>
      </c>
      <c r="N959" s="151">
        <f>LEFT(CA959,3)</f>
        <v/>
      </c>
      <c r="O959" s="216" t="n">
        <v>44013</v>
      </c>
      <c r="P959" s="118">
        <f>($D$5-O959)/365</f>
        <v/>
      </c>
      <c r="Q959" s="119">
        <f>Q959</f>
        <v/>
      </c>
      <c r="R959" s="52" t="n"/>
      <c r="S959" s="120" t="inlineStr">
        <is>
          <t>Germany</t>
        </is>
      </c>
      <c r="T959" s="120" t="inlineStr">
        <is>
          <t>EUR</t>
        </is>
      </c>
      <c r="U959" s="120" t="n">
        <v>114500</v>
      </c>
      <c r="V959" s="120" t="n">
        <v>51209.0909090909</v>
      </c>
      <c r="W959" s="120" t="n"/>
      <c r="X959" s="120">
        <f>W959+V959+U959</f>
        <v/>
      </c>
      <c r="Y959" s="121" t="n"/>
      <c r="Z959" s="121" t="n"/>
      <c r="AA959" s="122" t="n"/>
      <c r="AB959" s="122" t="n"/>
      <c r="AC959" s="122" t="n"/>
      <c r="AD959" s="123">
        <f>AC959+AB959+AA959</f>
        <v/>
      </c>
      <c r="AE959" s="124">
        <f>IFERROR(AD959/X959-1,"")</f>
        <v/>
      </c>
      <c r="AF959" s="217">
        <f>IF(LOWER(T959)="ILS",12,1)*X959/VLOOKUP($T959,CPC_USDConversion_xlTbl[[Currency2]:[Units/1 USD]],2,FALSE)</f>
        <v/>
      </c>
      <c r="AG959" s="217">
        <f>IF(LOWER(T959)="ILS",12,1)*AD959/VLOOKUP($T959,CPC_USDConversion_xlTbl[[Currency2]:[Units/1 USD]],2,FALSE)</f>
        <v/>
      </c>
      <c r="AH959" s="126">
        <f>AF959/VLOOKUP($S959,'CP$'!$B$5:$D$74,2,FALSE)</f>
        <v/>
      </c>
      <c r="AI959" s="126">
        <f>AG959/VLOOKUP($S959,'CP$'!$B$5:$D$74,2,FALSE)</f>
        <v/>
      </c>
      <c r="AJ959" s="52" t="n"/>
      <c r="AK959" s="127" t="inlineStr">
        <is>
          <t>Sales Variable</t>
        </is>
      </c>
      <c r="AL959" s="218" t="n"/>
      <c r="AM959" s="129" t="n"/>
      <c r="AN959" s="121" t="n"/>
      <c r="AO959" s="130" t="n"/>
      <c r="AP959" s="131">
        <f>IFERROR(AO959/AM959,"")</f>
        <v/>
      </c>
      <c r="AQ959" s="219">
        <f>AO959*CC959</f>
        <v/>
      </c>
      <c r="AR959" s="219" t="n"/>
      <c r="AS959" s="220">
        <f>AQ959-AR959</f>
        <v/>
      </c>
      <c r="AT959" s="217">
        <f>AS959/VLOOKUP($T959,'USD Converstion'!$C$7:$D$174,2,FALSE)</f>
        <v/>
      </c>
      <c r="AU959" s="52" t="n"/>
      <c r="AV959" s="221" t="n">
        <v>44019</v>
      </c>
      <c r="AW959" s="222" t="n">
        <v>19553.83495145631</v>
      </c>
      <c r="AX959" s="222" t="n"/>
      <c r="AY959" s="223" t="n"/>
      <c r="AZ959" s="52" t="n"/>
      <c r="BA959" s="137" t="n"/>
      <c r="BB959" s="138" t="inlineStr">
        <is>
          <t xml:space="preserve"> </t>
        </is>
      </c>
      <c r="BC959" s="52" t="n"/>
      <c r="BD959" s="219" t="n"/>
      <c r="BE959" s="219" t="n"/>
      <c r="BF959" s="219" t="n"/>
      <c r="BG959" s="120">
        <f>BF959+BE959+BD959</f>
        <v/>
      </c>
      <c r="BH959" s="217">
        <f>IF(LOWER(T959)="ILS",12,1)*BG959/VLOOKUP($T959,CPC_USDConversion_xlTbl[[Currency2]:[Units/1 USD]],2,FALSE)</f>
        <v/>
      </c>
      <c r="BI959" s="224">
        <f>BH959/VLOOKUP($S959,'CP$'!$B$5:$D$74,2,FALSE)</f>
        <v/>
      </c>
      <c r="BJ959" s="140" t="n">
        <v>125000</v>
      </c>
      <c r="BK959" s="140" t="n">
        <v>180000</v>
      </c>
      <c r="BL959" s="141">
        <f>IFERROR(U959/X959,"")</f>
        <v/>
      </c>
      <c r="BM959" s="141">
        <f>IFERROR(V959/X959,"")</f>
        <v/>
      </c>
      <c r="BN959" s="141">
        <f>IFERROR(W959/X959,"")</f>
        <v/>
      </c>
      <c r="BO959" s="141">
        <f>IFERROR(AA959/AD959,"")</f>
        <v/>
      </c>
      <c r="BP959" s="141">
        <f>IFERROR(AB959/AD959,"")</f>
        <v/>
      </c>
      <c r="BQ959" s="141">
        <f>IFERROR(AC959/AD959,"")</f>
        <v/>
      </c>
      <c r="BR959" s="119" t="n"/>
      <c r="BS959" s="119" t="n"/>
      <c r="BT959" s="119" t="n"/>
      <c r="BU959" s="119" t="n"/>
      <c r="BV959" s="119" t="n"/>
      <c r="BW959" s="119" t="n"/>
      <c r="BX959" s="119" t="n"/>
      <c r="BY959" s="119" t="n"/>
      <c r="BZ959" s="119" t="inlineStr">
        <is>
          <t>Employee</t>
        </is>
      </c>
      <c r="CA959" s="142" t="inlineStr">
        <is>
          <t>S43P</t>
        </is>
      </c>
      <c r="CB959" s="131" t="n">
        <v>1</v>
      </c>
      <c r="CC959" s="143">
        <f>IF(P959&gt;1,1,P959)*CB959</f>
        <v/>
      </c>
      <c r="CD959" s="143" t="n"/>
      <c r="CE959" s="222" t="n">
        <v>20591.84</v>
      </c>
      <c r="CF959" s="86" t="n"/>
      <c r="CG959" s="219" t="n">
        <v>136785.3658536586</v>
      </c>
      <c r="CH959" s="217">
        <f>IF(LOWER(T959)="ILS",12,1)*CG959/VLOOKUP($T959,CPC_USDConversion_xlTbl[[Currency2]:[Units/1 USD]],2,FALSE)</f>
        <v/>
      </c>
      <c r="CI959" s="225">
        <f>AF959</f>
        <v/>
      </c>
      <c r="CJ959" s="225">
        <f>IFERROR(CI959-CH959,"")</f>
        <v/>
      </c>
      <c r="CK959" s="140">
        <f>ROUND(AN959*CC959,-2)</f>
        <v/>
      </c>
      <c r="CL959" s="217">
        <f>CK959/VLOOKUP($T959,'USD Converstion'!$C$7:$D$174,2,FALSE)</f>
        <v/>
      </c>
      <c r="CM959" s="145">
        <f>IF(AD959&gt;X959,1,0)</f>
        <v/>
      </c>
      <c r="CN959" s="225">
        <f>IF(CM959&gt;0,AG959,0)</f>
        <v/>
      </c>
      <c r="CO959" s="225">
        <f>IF(CM959=0,0,AF959)</f>
        <v/>
      </c>
      <c r="CP959" s="146" t="n">
        <v>0</v>
      </c>
      <c r="CQ959" s="147" t="inlineStr">
        <is>
          <t>Regular</t>
        </is>
      </c>
      <c r="CR959" s="225">
        <f>AM959/VLOOKUP(T959,'USD Converstion'!$C$7:$D$174,2,FALSE)</f>
        <v/>
      </c>
      <c r="CS959" s="226">
        <f>AT959</f>
        <v/>
      </c>
      <c r="CT959" s="222" t="n">
        <v>0</v>
      </c>
      <c r="CU959" s="227" t="n"/>
      <c r="CV959" s="145">
        <f>IF(AX959&gt;0,1,0)</f>
        <v/>
      </c>
      <c r="CW959" s="145">
        <f>IF(AY959&gt;0,1,0)</f>
        <v/>
      </c>
      <c r="CX959" s="52" t="n">
        <v>0</v>
      </c>
      <c r="DM959">
        <f>IF(LOWER(T959)="ILS",12,1)*Y959/VLOOKUP($T959,CPC_USDConversion_xlTbl[[Currency2]:[Units/1 USD]],2,FALSE)</f>
        <v/>
      </c>
    </row>
    <row r="960">
      <c r="B960" s="113" t="n">
        <v>114186</v>
      </c>
      <c r="C960" s="113" t="n">
        <v>114272</v>
      </c>
      <c r="D960" s="113" t="n">
        <v>98898</v>
      </c>
      <c r="E960" s="114" t="inlineStr">
        <is>
          <t>Robert Karrer</t>
        </is>
      </c>
      <c r="F960" s="152" t="inlineStr">
        <is>
          <t>Account Manager</t>
        </is>
      </c>
      <c r="G960" s="113" t="inlineStr">
        <is>
          <t>Switzerland and Austria (Alps)</t>
        </is>
      </c>
      <c r="H960" s="113" t="inlineStr">
        <is>
          <t>Sonja Meindl</t>
        </is>
      </c>
      <c r="I960" s="113" t="inlineStr">
        <is>
          <t>Lothar Geuenich</t>
        </is>
      </c>
      <c r="J960" s="114" t="inlineStr">
        <is>
          <t>Thorsten Freitag</t>
        </is>
      </c>
      <c r="K960" s="114" t="inlineStr">
        <is>
          <t>Bruno Darmon</t>
        </is>
      </c>
      <c r="L960" s="113" t="inlineStr">
        <is>
          <t>EMEA Sales</t>
        </is>
      </c>
      <c r="M960" s="115" t="n">
        <v>1</v>
      </c>
      <c r="N960" s="151">
        <f>LEFT(CA960,3)</f>
        <v/>
      </c>
      <c r="O960" s="216" t="n">
        <v>44013</v>
      </c>
      <c r="P960" s="118">
        <f>($D$5-O960)/365</f>
        <v/>
      </c>
      <c r="Q960" s="119">
        <f>Q960</f>
        <v/>
      </c>
      <c r="R960" s="52" t="n"/>
      <c r="S960" s="120" t="inlineStr">
        <is>
          <t>Austria</t>
        </is>
      </c>
      <c r="T960" s="120" t="inlineStr">
        <is>
          <t>EUR</t>
        </is>
      </c>
      <c r="U960" s="120" t="n">
        <v>103250</v>
      </c>
      <c r="V960" s="120" t="n">
        <v>45754.54545454545</v>
      </c>
      <c r="W960" s="120" t="n"/>
      <c r="X960" s="120">
        <f>W960+V960+U960</f>
        <v/>
      </c>
      <c r="Y960" s="121" t="n"/>
      <c r="Z960" s="121" t="n"/>
      <c r="AA960" s="122" t="n"/>
      <c r="AB960" s="122" t="n"/>
      <c r="AC960" s="122" t="n"/>
      <c r="AD960" s="123">
        <f>AC960+AB960+AA960</f>
        <v/>
      </c>
      <c r="AE960" s="124">
        <f>IFERROR(AD960/X960-1,"")</f>
        <v/>
      </c>
      <c r="AF960" s="217">
        <f>IF(LOWER(T960)="ILS",12,1)*X960/VLOOKUP($T960,CPC_USDConversion_xlTbl[[Currency2]:[Units/1 USD]],2,FALSE)</f>
        <v/>
      </c>
      <c r="AG960" s="217">
        <f>IF(LOWER(T960)="ILS",12,1)*AD960/VLOOKUP($T960,CPC_USDConversion_xlTbl[[Currency2]:[Units/1 USD]],2,FALSE)</f>
        <v/>
      </c>
      <c r="AH960" s="126">
        <f>AF960/VLOOKUP($S960,'CP$'!$B$5:$D$74,2,FALSE)</f>
        <v/>
      </c>
      <c r="AI960" s="126">
        <f>AG960/VLOOKUP($S960,'CP$'!$B$5:$D$74,2,FALSE)</f>
        <v/>
      </c>
      <c r="AJ960" s="52" t="n"/>
      <c r="AK960" s="127" t="inlineStr">
        <is>
          <t>Sales Variable</t>
        </is>
      </c>
      <c r="AL960" s="218" t="n"/>
      <c r="AM960" s="129" t="n"/>
      <c r="AN960" s="121" t="n"/>
      <c r="AO960" s="130" t="n"/>
      <c r="AP960" s="131">
        <f>IFERROR(AO960/AM960,"")</f>
        <v/>
      </c>
      <c r="AQ960" s="219">
        <f>AO960*CC960</f>
        <v/>
      </c>
      <c r="AR960" s="219" t="n"/>
      <c r="AS960" s="220">
        <f>AQ960-AR960</f>
        <v/>
      </c>
      <c r="AT960" s="217">
        <f>AS960/VLOOKUP($T960,'USD Converstion'!$C$7:$D$174,2,FALSE)</f>
        <v/>
      </c>
      <c r="AU960" s="52" t="n"/>
      <c r="AV960" s="221" t="n"/>
      <c r="AW960" s="222" t="n"/>
      <c r="AX960" s="222" t="n"/>
      <c r="AY960" s="223" t="n"/>
      <c r="AZ960" s="52" t="n"/>
      <c r="BA960" s="137" t="n"/>
      <c r="BB960" s="138" t="inlineStr">
        <is>
          <t xml:space="preserve"> </t>
        </is>
      </c>
      <c r="BC960" s="52" t="n"/>
      <c r="BD960" s="219" t="n"/>
      <c r="BE960" s="219" t="n"/>
      <c r="BF960" s="219" t="n"/>
      <c r="BG960" s="120">
        <f>BF960+BE960+BD960</f>
        <v/>
      </c>
      <c r="BH960" s="217">
        <f>IF(LOWER(T960)="ILS",12,1)*BG960/VLOOKUP($T960,CPC_USDConversion_xlTbl[[Currency2]:[Units/1 USD]],2,FALSE)</f>
        <v/>
      </c>
      <c r="BI960" s="224">
        <f>BH960/VLOOKUP($S960,'CP$'!$B$5:$D$74,2,FALSE)</f>
        <v/>
      </c>
      <c r="BJ960" s="140" t="n">
        <v>110000</v>
      </c>
      <c r="BK960" s="140" t="n">
        <v>155000</v>
      </c>
      <c r="BL960" s="141">
        <f>IFERROR(U960/X960,"")</f>
        <v/>
      </c>
      <c r="BM960" s="141">
        <f>IFERROR(V960/X960,"")</f>
        <v/>
      </c>
      <c r="BN960" s="141">
        <f>IFERROR(W960/X960,"")</f>
        <v/>
      </c>
      <c r="BO960" s="141">
        <f>IFERROR(AA960/AD960,"")</f>
        <v/>
      </c>
      <c r="BP960" s="141">
        <f>IFERROR(AB960/AD960,"")</f>
        <v/>
      </c>
      <c r="BQ960" s="141">
        <f>IFERROR(AC960/AD960,"")</f>
        <v/>
      </c>
      <c r="BR960" s="119" t="n"/>
      <c r="BS960" s="119" t="n"/>
      <c r="BT960" s="119" t="n"/>
      <c r="BU960" s="119" t="n"/>
      <c r="BV960" s="119" t="n"/>
      <c r="BW960" s="119" t="n"/>
      <c r="BX960" s="119" t="n"/>
      <c r="BY960" s="119" t="n"/>
      <c r="BZ960" s="119" t="inlineStr">
        <is>
          <t>Employee</t>
        </is>
      </c>
      <c r="CA960" s="142" t="inlineStr">
        <is>
          <t>S43P</t>
        </is>
      </c>
      <c r="CB960" s="131" t="n">
        <v>1</v>
      </c>
      <c r="CC960" s="143">
        <f>IF(P960&gt;1,1,P960)*CB960</f>
        <v/>
      </c>
      <c r="CD960" s="143" t="n"/>
      <c r="CE960" s="222" t="n"/>
      <c r="CF960" s="86" t="n"/>
      <c r="CG960" s="219" t="n">
        <v>122151.2195121951</v>
      </c>
      <c r="CH960" s="217">
        <f>IF(LOWER(T960)="ILS",12,1)*CG960/VLOOKUP($T960,CPC_USDConversion_xlTbl[[Currency2]:[Units/1 USD]],2,FALSE)</f>
        <v/>
      </c>
      <c r="CI960" s="225">
        <f>AF960</f>
        <v/>
      </c>
      <c r="CJ960" s="225">
        <f>IFERROR(CI960-CH960,"")</f>
        <v/>
      </c>
      <c r="CK960" s="140">
        <f>ROUND(AN960*CC960,-2)</f>
        <v/>
      </c>
      <c r="CL960" s="217">
        <f>CK960/VLOOKUP($T960,'USD Converstion'!$C$7:$D$174,2,FALSE)</f>
        <v/>
      </c>
      <c r="CM960" s="145">
        <f>IF(AD960&gt;X960,1,0)</f>
        <v/>
      </c>
      <c r="CN960" s="225">
        <f>IF(CM960&gt;0,AG960,0)</f>
        <v/>
      </c>
      <c r="CO960" s="225">
        <f>IF(CM960=0,0,AF960)</f>
        <v/>
      </c>
      <c r="CP960" s="146" t="n">
        <v>0</v>
      </c>
      <c r="CQ960" s="147" t="inlineStr">
        <is>
          <t>Regular</t>
        </is>
      </c>
      <c r="CR960" s="225">
        <f>AM960/VLOOKUP(T960,'USD Converstion'!$C$7:$D$174,2,FALSE)</f>
        <v/>
      </c>
      <c r="CS960" s="226">
        <f>AT960</f>
        <v/>
      </c>
      <c r="CT960" s="222" t="n">
        <v>0</v>
      </c>
      <c r="CU960" s="227" t="n"/>
      <c r="CV960" s="145">
        <f>IF(AX960&gt;0,1,0)</f>
        <v/>
      </c>
      <c r="CW960" s="145">
        <f>IF(AY960&gt;0,1,0)</f>
        <v/>
      </c>
      <c r="CX960" s="52" t="n">
        <v>0</v>
      </c>
      <c r="DM960">
        <f>IF(LOWER(T960)="ILS",12,1)*Y960/VLOOKUP($T960,CPC_USDConversion_xlTbl[[Currency2]:[Units/1 USD]],2,FALSE)</f>
        <v/>
      </c>
    </row>
    <row r="961">
      <c r="B961" s="113" t="n">
        <v>132015</v>
      </c>
      <c r="C961" s="113" t="n">
        <v>64172</v>
      </c>
      <c r="D961" s="113" t="n">
        <v>114768</v>
      </c>
      <c r="E961" s="114" t="inlineStr">
        <is>
          <t>Robert Schaeublin</t>
        </is>
      </c>
      <c r="F961" s="152" t="inlineStr">
        <is>
          <t>Account Manager</t>
        </is>
      </c>
      <c r="G961" s="113" t="inlineStr">
        <is>
          <t>Switzerland and Austria (Alps)</t>
        </is>
      </c>
      <c r="H961" s="113" t="inlineStr">
        <is>
          <t>Sonja Meindl</t>
        </is>
      </c>
      <c r="I961" s="113" t="inlineStr">
        <is>
          <t>Lothar Geuenich</t>
        </is>
      </c>
      <c r="J961" s="114" t="inlineStr">
        <is>
          <t>Thorsten Freitag</t>
        </is>
      </c>
      <c r="K961" s="114" t="inlineStr">
        <is>
          <t>Bruno Darmon</t>
        </is>
      </c>
      <c r="L961" s="113" t="inlineStr">
        <is>
          <t>EMEA Sales</t>
        </is>
      </c>
      <c r="M961" s="115" t="n">
        <v>1</v>
      </c>
      <c r="N961" s="151">
        <f>LEFT(CA961,3)</f>
        <v/>
      </c>
      <c r="O961" s="216" t="n">
        <v>43586</v>
      </c>
      <c r="P961" s="118">
        <f>($D$5-O961)/365</f>
        <v/>
      </c>
      <c r="Q961" s="119">
        <f>Q961</f>
        <v/>
      </c>
      <c r="R961" s="52" t="n"/>
      <c r="S961" s="120" t="inlineStr">
        <is>
          <t>Switzerland</t>
        </is>
      </c>
      <c r="T961" s="120" t="inlineStr">
        <is>
          <t>CHF</t>
        </is>
      </c>
      <c r="U961" s="120" t="n">
        <v>143375</v>
      </c>
      <c r="V961" s="120" t="n">
        <v>65209.0909090909</v>
      </c>
      <c r="W961" s="120" t="n"/>
      <c r="X961" s="120">
        <f>W961+V961+U961</f>
        <v/>
      </c>
      <c r="Y961" s="121" t="n"/>
      <c r="Z961" s="121" t="n"/>
      <c r="AA961" s="122" t="n"/>
      <c r="AB961" s="122" t="n"/>
      <c r="AC961" s="122" t="n"/>
      <c r="AD961" s="123">
        <f>AC961+AB961+AA961</f>
        <v/>
      </c>
      <c r="AE961" s="124">
        <f>IFERROR(AD961/X961-1,"")</f>
        <v/>
      </c>
      <c r="AF961" s="217">
        <f>IF(LOWER(T961)="ILS",12,1)*X961/VLOOKUP($T961,CPC_USDConversion_xlTbl[[Currency2]:[Units/1 USD]],2,FALSE)</f>
        <v/>
      </c>
      <c r="AG961" s="217">
        <f>IF(LOWER(T961)="ILS",12,1)*AD961/VLOOKUP($T961,CPC_USDConversion_xlTbl[[Currency2]:[Units/1 USD]],2,FALSE)</f>
        <v/>
      </c>
      <c r="AH961" s="126">
        <f>AF961/VLOOKUP($S961,'CP$'!$B$5:$D$74,2,FALSE)</f>
        <v/>
      </c>
      <c r="AI961" s="126">
        <f>AG961/VLOOKUP($S961,'CP$'!$B$5:$D$74,2,FALSE)</f>
        <v/>
      </c>
      <c r="AJ961" s="52" t="n"/>
      <c r="AK961" s="127" t="inlineStr">
        <is>
          <t>Sales Variable</t>
        </is>
      </c>
      <c r="AL961" s="218" t="n"/>
      <c r="AM961" s="129" t="n"/>
      <c r="AN961" s="121" t="n"/>
      <c r="AO961" s="130" t="n"/>
      <c r="AP961" s="131">
        <f>IFERROR(AO961/AM961,"")</f>
        <v/>
      </c>
      <c r="AQ961" s="219">
        <f>AO961*CC961</f>
        <v/>
      </c>
      <c r="AR961" s="219" t="n"/>
      <c r="AS961" s="220">
        <f>AQ961-AR961</f>
        <v/>
      </c>
      <c r="AT961" s="217">
        <f>AS961/VLOOKUP($T961,'USD Converstion'!$C$7:$D$174,2,FALSE)</f>
        <v/>
      </c>
      <c r="AU961" s="52" t="n"/>
      <c r="AV961" s="221" t="n">
        <v>43957</v>
      </c>
      <c r="AW961" s="222" t="n">
        <v>19589.26213592233</v>
      </c>
      <c r="AX961" s="222" t="n"/>
      <c r="AY961" s="223" t="n"/>
      <c r="AZ961" s="52" t="n"/>
      <c r="BA961" s="137" t="n"/>
      <c r="BB961" s="138" t="inlineStr">
        <is>
          <t xml:space="preserve"> </t>
        </is>
      </c>
      <c r="BC961" s="52" t="n"/>
      <c r="BD961" s="219" t="n">
        <v>102000</v>
      </c>
      <c r="BE961" s="219" t="n">
        <v>68000</v>
      </c>
      <c r="BF961" s="219" t="n"/>
      <c r="BG961" s="120">
        <f>BF961+BE961+BD961</f>
        <v/>
      </c>
      <c r="BH961" s="217">
        <f>IF(LOWER(T961)="ILS",12,1)*BG961/VLOOKUP($T961,CPC_USDConversion_xlTbl[[Currency2]:[Units/1 USD]],2,FALSE)</f>
        <v/>
      </c>
      <c r="BI961" s="224">
        <f>BH961/VLOOKUP($S961,'CP$'!$B$5:$D$74,2,FALSE)</f>
        <v/>
      </c>
      <c r="BJ961" s="140" t="n">
        <v>125000</v>
      </c>
      <c r="BK961" s="140" t="n">
        <v>200000</v>
      </c>
      <c r="BL961" s="141">
        <f>IFERROR(U961/X961,"")</f>
        <v/>
      </c>
      <c r="BM961" s="141">
        <f>IFERROR(V961/X961,"")</f>
        <v/>
      </c>
      <c r="BN961" s="141">
        <f>IFERROR(W961/X961,"")</f>
        <v/>
      </c>
      <c r="BO961" s="141">
        <f>IFERROR(AA961/AD961,"")</f>
        <v/>
      </c>
      <c r="BP961" s="141">
        <f>IFERROR(AB961/AD961,"")</f>
        <v/>
      </c>
      <c r="BQ961" s="141">
        <f>IFERROR(AC961/AD961,"")</f>
        <v/>
      </c>
      <c r="BR961" s="119" t="n">
        <v>3</v>
      </c>
      <c r="BS961" s="119" t="n">
        <v>4</v>
      </c>
      <c r="BT961" s="119" t="n">
        <v>3</v>
      </c>
      <c r="BU961" s="119" t="n"/>
      <c r="BV961" s="119" t="n"/>
      <c r="BW961" s="119" t="n"/>
      <c r="BX961" s="119" t="n"/>
      <c r="BY961" s="119" t="n"/>
      <c r="BZ961" s="119" t="inlineStr">
        <is>
          <t>Employee</t>
        </is>
      </c>
      <c r="CA961" s="142" t="inlineStr">
        <is>
          <t>S53P</t>
        </is>
      </c>
      <c r="CB961" s="131" t="n">
        <v>1</v>
      </c>
      <c r="CC961" s="143">
        <f>IF(P961&gt;1,1,P961)*CB961</f>
        <v/>
      </c>
      <c r="CD961" s="143" t="n"/>
      <c r="CE961" s="222" t="n">
        <v>22627.08</v>
      </c>
      <c r="CF961" s="86" t="n"/>
      <c r="CG961" s="219" t="n">
        <v>174346.3414634147</v>
      </c>
      <c r="CH961" s="217">
        <f>IF(LOWER(T961)="ILS",12,1)*CG961/VLOOKUP($T961,CPC_USDConversion_xlTbl[[Currency2]:[Units/1 USD]],2,FALSE)</f>
        <v/>
      </c>
      <c r="CI961" s="225">
        <f>AF961</f>
        <v/>
      </c>
      <c r="CJ961" s="225">
        <f>IFERROR(CI961-CH961,"")</f>
        <v/>
      </c>
      <c r="CK961" s="140">
        <f>ROUND(AN961*CC961,-2)</f>
        <v/>
      </c>
      <c r="CL961" s="217">
        <f>CK961/VLOOKUP($T961,'USD Converstion'!$C$7:$D$174,2,FALSE)</f>
        <v/>
      </c>
      <c r="CM961" s="145">
        <f>IF(AD961&gt;X961,1,0)</f>
        <v/>
      </c>
      <c r="CN961" s="225">
        <f>IF(CM961&gt;0,AG961,0)</f>
        <v/>
      </c>
      <c r="CO961" s="225">
        <f>IF(CM961=0,0,AF961)</f>
        <v/>
      </c>
      <c r="CP961" s="146" t="n">
        <v>0</v>
      </c>
      <c r="CQ961" s="147" t="inlineStr">
        <is>
          <t>Regular</t>
        </is>
      </c>
      <c r="CR961" s="225">
        <f>AM961/VLOOKUP(T961,'USD Converstion'!$C$7:$D$174,2,FALSE)</f>
        <v/>
      </c>
      <c r="CS961" s="226">
        <f>AT961</f>
        <v/>
      </c>
      <c r="CT961" s="222" t="n">
        <v>0</v>
      </c>
      <c r="CU961" s="227" t="n"/>
      <c r="CV961" s="145">
        <f>IF(AX961&gt;0,1,0)</f>
        <v/>
      </c>
      <c r="CW961" s="145">
        <f>IF(AY961&gt;0,1,0)</f>
        <v/>
      </c>
      <c r="CX961" s="52" t="n">
        <v>0</v>
      </c>
      <c r="DM961">
        <f>IF(LOWER(T961)="ILS",12,1)*Y961/VLOOKUP($T961,CPC_USDConversion_xlTbl[[Currency2]:[Units/1 USD]],2,FALSE)</f>
        <v/>
      </c>
    </row>
    <row r="962">
      <c r="B962" s="113" t="n">
        <v>122516</v>
      </c>
      <c r="C962" s="113" t="n">
        <v>99624</v>
      </c>
      <c r="D962" s="113" t="n"/>
      <c r="E962" s="114" t="inlineStr">
        <is>
          <t>Sonja Meindl</t>
        </is>
      </c>
      <c r="F962" s="152" t="inlineStr">
        <is>
          <t>Country Manager, Switzerland and Austria</t>
        </is>
      </c>
      <c r="G962" s="113" t="inlineStr">
        <is>
          <t>Central Europe Mgmt</t>
        </is>
      </c>
      <c r="H962" s="113" t="inlineStr">
        <is>
          <t>Lothar Geuenich</t>
        </is>
      </c>
      <c r="I962" s="113" t="inlineStr">
        <is>
          <t>Lothar Geuenich</t>
        </is>
      </c>
      <c r="J962" s="114" t="inlineStr">
        <is>
          <t>Thorsten Freitag</t>
        </is>
      </c>
      <c r="K962" s="114" t="inlineStr">
        <is>
          <t>Bruno Darmon</t>
        </is>
      </c>
      <c r="L962" s="113" t="inlineStr">
        <is>
          <t>EMEA Sales</t>
        </is>
      </c>
      <c r="M962" s="115" t="n">
        <v>1</v>
      </c>
      <c r="N962" s="151">
        <f>LEFT(CA962,3)</f>
        <v/>
      </c>
      <c r="O962" s="216" t="n">
        <v>41061</v>
      </c>
      <c r="P962" s="118">
        <f>($D$5-O962)/365</f>
        <v/>
      </c>
      <c r="Q962" s="119">
        <f>Q962</f>
        <v/>
      </c>
      <c r="R962" s="52" t="n"/>
      <c r="S962" s="120" t="inlineStr">
        <is>
          <t>Switzerland</t>
        </is>
      </c>
      <c r="T962" s="120" t="inlineStr">
        <is>
          <t>CHF</t>
        </is>
      </c>
      <c r="U962" s="120" t="n">
        <v>294500</v>
      </c>
      <c r="V962" s="120" t="n">
        <v>138481.8181818182</v>
      </c>
      <c r="W962" s="120" t="n"/>
      <c r="X962" s="120">
        <f>W962+V962+U962</f>
        <v/>
      </c>
      <c r="Y962" s="121" t="n"/>
      <c r="Z962" s="121" t="n"/>
      <c r="AA962" s="122" t="n"/>
      <c r="AB962" s="122" t="n"/>
      <c r="AC962" s="122" t="n"/>
      <c r="AD962" s="123">
        <f>AC962+AB962+AA962</f>
        <v/>
      </c>
      <c r="AE962" s="124">
        <f>IFERROR(AD962/X962-1,"")</f>
        <v/>
      </c>
      <c r="AF962" s="217">
        <f>IF(LOWER(T962)="ILS",12,1)*X962/VLOOKUP($T962,CPC_USDConversion_xlTbl[[Currency2]:[Units/1 USD]],2,FALSE)</f>
        <v/>
      </c>
      <c r="AG962" s="217">
        <f>IF(LOWER(T962)="ILS",12,1)*AD962/VLOOKUP($T962,CPC_USDConversion_xlTbl[[Currency2]:[Units/1 USD]],2,FALSE)</f>
        <v/>
      </c>
      <c r="AH962" s="126">
        <f>AF962/VLOOKUP($S962,'CP$'!$B$5:$D$74,2,FALSE)</f>
        <v/>
      </c>
      <c r="AI962" s="126">
        <f>AG962/VLOOKUP($S962,'CP$'!$B$5:$D$74,2,FALSE)</f>
        <v/>
      </c>
      <c r="AJ962" s="52" t="n"/>
      <c r="AK962" s="127" t="inlineStr">
        <is>
          <t>Sales Variable</t>
        </is>
      </c>
      <c r="AL962" s="218" t="n"/>
      <c r="AM962" s="129" t="n"/>
      <c r="AN962" s="121" t="n"/>
      <c r="AO962" s="130" t="n"/>
      <c r="AP962" s="131">
        <f>IFERROR(AO962/AM962,"")</f>
        <v/>
      </c>
      <c r="AQ962" s="219">
        <f>AO962*CC962</f>
        <v/>
      </c>
      <c r="AR962" s="219" t="n"/>
      <c r="AS962" s="220">
        <f>AQ962-AR962</f>
        <v/>
      </c>
      <c r="AT962" s="217">
        <f>AS962/VLOOKUP($T962,'USD Converstion'!$C$7:$D$174,2,FALSE)</f>
        <v/>
      </c>
      <c r="AU962" s="52" t="n"/>
      <c r="AV962" s="221" t="n">
        <v>43957</v>
      </c>
      <c r="AW962" s="222" t="n">
        <v>19589.26213592233</v>
      </c>
      <c r="AX962" s="222" t="n"/>
      <c r="AY962" s="223" t="n"/>
      <c r="AZ962" s="52" t="n"/>
      <c r="BA962" s="137" t="inlineStr">
        <is>
          <t>March, 2021 - Leave change from Voluntary to Undesired</t>
        </is>
      </c>
      <c r="BB962" s="138" t="inlineStr">
        <is>
          <t xml:space="preserve"> </t>
        </is>
      </c>
      <c r="BC962" s="52" t="n"/>
      <c r="BD962" s="219" t="n">
        <v>228000</v>
      </c>
      <c r="BE962" s="219" t="n">
        <v>152000</v>
      </c>
      <c r="BF962" s="219" t="n"/>
      <c r="BG962" s="120">
        <f>BF962+BE962+BD962</f>
        <v/>
      </c>
      <c r="BH962" s="217">
        <f>IF(LOWER(T962)="ILS",12,1)*BG962/VLOOKUP($T962,CPC_USDConversion_xlTbl[[Currency2]:[Units/1 USD]],2,FALSE)</f>
        <v/>
      </c>
      <c r="BI962" s="224">
        <f>BH962/VLOOKUP($S962,'CP$'!$B$5:$D$74,2,FALSE)</f>
        <v/>
      </c>
      <c r="BJ962" s="140" t="n">
        <v>250000</v>
      </c>
      <c r="BK962" s="140" t="n">
        <v>380000</v>
      </c>
      <c r="BL962" s="141">
        <f>IFERROR(U962/X962,"")</f>
        <v/>
      </c>
      <c r="BM962" s="141">
        <f>IFERROR(V962/X962,"")</f>
        <v/>
      </c>
      <c r="BN962" s="141">
        <f>IFERROR(W962/X962,"")</f>
        <v/>
      </c>
      <c r="BO962" s="141">
        <f>IFERROR(AA962/AD962,"")</f>
        <v/>
      </c>
      <c r="BP962" s="141">
        <f>IFERROR(AB962/AD962,"")</f>
        <v/>
      </c>
      <c r="BQ962" s="141">
        <f>IFERROR(AC962/AD962,"")</f>
        <v/>
      </c>
      <c r="BR962" s="119" t="n">
        <v>3</v>
      </c>
      <c r="BS962" s="119" t="n">
        <v>3</v>
      </c>
      <c r="BT962" s="119" t="n"/>
      <c r="BU962" s="119" t="n"/>
      <c r="BV962" s="119" t="n"/>
      <c r="BW962" s="119" t="n"/>
      <c r="BX962" s="119" t="n"/>
      <c r="BY962" s="119" t="n"/>
      <c r="BZ962" s="119" t="inlineStr">
        <is>
          <t>Employee</t>
        </is>
      </c>
      <c r="CA962" s="142" t="inlineStr">
        <is>
          <t>S31M</t>
        </is>
      </c>
      <c r="CB962" s="131" t="n">
        <v>1</v>
      </c>
      <c r="CC962" s="143">
        <f>IF(P962&gt;1,1,P962)*CB962</f>
        <v/>
      </c>
      <c r="CD962" s="143" t="n"/>
      <c r="CE962" s="222" t="n">
        <v>158150.12</v>
      </c>
      <c r="CF962" s="86" t="n"/>
      <c r="CG962" s="219" t="n">
        <v>370931.7073170732</v>
      </c>
      <c r="CH962" s="217">
        <f>IF(LOWER(T962)="ILS",12,1)*CG962/VLOOKUP($T962,CPC_USDConversion_xlTbl[[Currency2]:[Units/1 USD]],2,FALSE)</f>
        <v/>
      </c>
      <c r="CI962" s="225">
        <f>AF962</f>
        <v/>
      </c>
      <c r="CJ962" s="225">
        <f>IFERROR(CI962-CH962,"")</f>
        <v/>
      </c>
      <c r="CK962" s="140">
        <f>ROUND(AN962*CC962,-2)</f>
        <v/>
      </c>
      <c r="CL962" s="217">
        <f>CK962/VLOOKUP($T962,'USD Converstion'!$C$7:$D$174,2,FALSE)</f>
        <v/>
      </c>
      <c r="CM962" s="145">
        <f>IF(AD962&gt;X962,1,0)</f>
        <v/>
      </c>
      <c r="CN962" s="225">
        <f>IF(CM962&gt;0,AG962,0)</f>
        <v/>
      </c>
      <c r="CO962" s="225">
        <f>IF(CM962=0,0,AF962)</f>
        <v/>
      </c>
      <c r="CP962" s="146" t="n">
        <v>0</v>
      </c>
      <c r="CQ962" s="147" t="inlineStr">
        <is>
          <t>Regular</t>
        </is>
      </c>
      <c r="CR962" s="225">
        <f>AM962/VLOOKUP(T962,'USD Converstion'!$C$7:$D$174,2,FALSE)</f>
        <v/>
      </c>
      <c r="CS962" s="226">
        <f>AT962</f>
        <v/>
      </c>
      <c r="CT962" s="222" t="n">
        <v>0</v>
      </c>
      <c r="CU962" s="227" t="n"/>
      <c r="CV962" s="145">
        <f>IF(AX962&gt;0,1,0)</f>
        <v/>
      </c>
      <c r="CW962" s="145">
        <f>IF(AY962&gt;0,1,0)</f>
        <v/>
      </c>
      <c r="CX962" s="52" t="n">
        <v>0</v>
      </c>
      <c r="DM962">
        <f>IF(LOWER(T962)="ILS",12,1)*Y962/VLOOKUP($T962,CPC_USDConversion_xlTbl[[Currency2]:[Units/1 USD]],2,FALSE)</f>
        <v/>
      </c>
    </row>
    <row r="963">
      <c r="B963" s="113" t="n">
        <v>117205</v>
      </c>
      <c r="C963" s="113" t="n">
        <v>73646</v>
      </c>
      <c r="D963" s="113" t="n"/>
      <c r="E963" s="114" t="inlineStr">
        <is>
          <t>Stefan Maith</t>
        </is>
      </c>
      <c r="F963" s="152" t="inlineStr">
        <is>
          <t>Team Leader Public Sector</t>
        </is>
      </c>
      <c r="G963" s="113" t="inlineStr">
        <is>
          <t>Germany Sales</t>
        </is>
      </c>
      <c r="H963" s="113" t="inlineStr">
        <is>
          <t>Dietmar Schnabel</t>
        </is>
      </c>
      <c r="I963" s="113" t="inlineStr">
        <is>
          <t>Lothar Geuenich</t>
        </is>
      </c>
      <c r="J963" s="114" t="inlineStr">
        <is>
          <t>Thorsten Freitag</t>
        </is>
      </c>
      <c r="K963" s="114" t="inlineStr">
        <is>
          <t>Bruno Darmon</t>
        </is>
      </c>
      <c r="L963" s="113" t="inlineStr">
        <is>
          <t>EMEA Sales</t>
        </is>
      </c>
      <c r="M963" s="115" t="n">
        <v>1</v>
      </c>
      <c r="N963" s="151">
        <f>LEFT(CA963,3)</f>
        <v/>
      </c>
      <c r="O963" s="216" t="n">
        <v>41030</v>
      </c>
      <c r="P963" s="118">
        <f>($D$5-O963)/365</f>
        <v/>
      </c>
      <c r="Q963" s="119">
        <f>Q963</f>
        <v/>
      </c>
      <c r="R963" s="52" t="n"/>
      <c r="S963" s="120" t="inlineStr">
        <is>
          <t>Germany</t>
        </is>
      </c>
      <c r="T963" s="120" t="inlineStr">
        <is>
          <t>EUR</t>
        </is>
      </c>
      <c r="U963" s="120" t="n">
        <v>122000</v>
      </c>
      <c r="V963" s="120" t="n">
        <v>54390.90909090909</v>
      </c>
      <c r="W963" s="120" t="n"/>
      <c r="X963" s="120">
        <f>W963+V963+U963</f>
        <v/>
      </c>
      <c r="Y963" s="121" t="n"/>
      <c r="Z963" s="121" t="n"/>
      <c r="AA963" s="122" t="n"/>
      <c r="AB963" s="122" t="n"/>
      <c r="AC963" s="122" t="n"/>
      <c r="AD963" s="123">
        <f>AC963+AB963+AA963</f>
        <v/>
      </c>
      <c r="AE963" s="124">
        <f>IFERROR(AD963/X963-1,"")</f>
        <v/>
      </c>
      <c r="AF963" s="217">
        <f>IF(LOWER(T963)="ILS",12,1)*X963/VLOOKUP($T963,CPC_USDConversion_xlTbl[[Currency2]:[Units/1 USD]],2,FALSE)</f>
        <v/>
      </c>
      <c r="AG963" s="217">
        <f>IF(LOWER(T963)="ILS",12,1)*AD963/VLOOKUP($T963,CPC_USDConversion_xlTbl[[Currency2]:[Units/1 USD]],2,FALSE)</f>
        <v/>
      </c>
      <c r="AH963" s="126">
        <f>AF963/VLOOKUP($S963,'CP$'!$B$5:$D$74,2,FALSE)</f>
        <v/>
      </c>
      <c r="AI963" s="126">
        <f>AG963/VLOOKUP($S963,'CP$'!$B$5:$D$74,2,FALSE)</f>
        <v/>
      </c>
      <c r="AJ963" s="52" t="n"/>
      <c r="AK963" s="127" t="inlineStr">
        <is>
          <t>Sales Variable</t>
        </is>
      </c>
      <c r="AL963" s="218" t="n"/>
      <c r="AM963" s="129" t="n"/>
      <c r="AN963" s="121" t="n"/>
      <c r="AO963" s="130" t="n"/>
      <c r="AP963" s="131">
        <f>IFERROR(AO963/AM963,"")</f>
        <v/>
      </c>
      <c r="AQ963" s="219">
        <f>AO963*CC963</f>
        <v/>
      </c>
      <c r="AR963" s="219" t="n"/>
      <c r="AS963" s="220">
        <f>AQ963-AR963</f>
        <v/>
      </c>
      <c r="AT963" s="217">
        <f>AS963/VLOOKUP($T963,'USD Converstion'!$C$7:$D$174,2,FALSE)</f>
        <v/>
      </c>
      <c r="AU963" s="52" t="n"/>
      <c r="AV963" s="221" t="n">
        <v>43615</v>
      </c>
      <c r="AW963" s="222" t="n">
        <v>29274.47572815534</v>
      </c>
      <c r="AX963" s="222" t="n"/>
      <c r="AY963" s="223" t="n"/>
      <c r="AZ963" s="52" t="n"/>
      <c r="BA963" s="137" t="inlineStr">
        <is>
          <t>January, 2021 - Organization change from Title:Team Leader Public sector to Title:Team Leader Public Sector || April, 2020 - Organization change from Title:Team Leader Government to Title:Team Leader Public sector</t>
        </is>
      </c>
      <c r="BB963" s="138" t="inlineStr">
        <is>
          <t xml:space="preserve"> </t>
        </is>
      </c>
      <c r="BC963" s="52" t="n"/>
      <c r="BD963" s="219" t="n">
        <v>85500</v>
      </c>
      <c r="BE963" s="219" t="n">
        <v>57000</v>
      </c>
      <c r="BF963" s="219" t="n"/>
      <c r="BG963" s="120">
        <f>BF963+BE963+BD963</f>
        <v/>
      </c>
      <c r="BH963" s="217">
        <f>IF(LOWER(T963)="ILS",12,1)*BG963/VLOOKUP($T963,CPC_USDConversion_xlTbl[[Currency2]:[Units/1 USD]],2,FALSE)</f>
        <v/>
      </c>
      <c r="BI963" s="224">
        <f>BH963/VLOOKUP($S963,'CP$'!$B$5:$D$74,2,FALSE)</f>
        <v/>
      </c>
      <c r="BJ963" s="140" t="n">
        <v>125000</v>
      </c>
      <c r="BK963" s="140" t="n">
        <v>180000</v>
      </c>
      <c r="BL963" s="141">
        <f>IFERROR(U963/X963,"")</f>
        <v/>
      </c>
      <c r="BM963" s="141">
        <f>IFERROR(V963/X963,"")</f>
        <v/>
      </c>
      <c r="BN963" s="141">
        <f>IFERROR(W963/X963,"")</f>
        <v/>
      </c>
      <c r="BO963" s="141">
        <f>IFERROR(AA963/AD963,"")</f>
        <v/>
      </c>
      <c r="BP963" s="141">
        <f>IFERROR(AB963/AD963,"")</f>
        <v/>
      </c>
      <c r="BQ963" s="141">
        <f>IFERROR(AC963/AD963,"")</f>
        <v/>
      </c>
      <c r="BR963" s="119" t="n">
        <v>3</v>
      </c>
      <c r="BS963" s="119" t="n">
        <v>3</v>
      </c>
      <c r="BT963" s="119" t="n"/>
      <c r="BU963" s="119" t="n"/>
      <c r="BV963" s="119" t="n"/>
      <c r="BW963" s="119" t="n"/>
      <c r="BX963" s="119" t="n"/>
      <c r="BY963" s="119" t="n"/>
      <c r="BZ963" s="119" t="inlineStr">
        <is>
          <t>Employee</t>
        </is>
      </c>
      <c r="CA963" s="142" t="inlineStr">
        <is>
          <t>S43M</t>
        </is>
      </c>
      <c r="CB963" s="131" t="n">
        <v>1</v>
      </c>
      <c r="CC963" s="143">
        <f>IF(P963&gt;1,1,P963)*CB963</f>
        <v/>
      </c>
      <c r="CD963" s="143" t="n"/>
      <c r="CE963" s="222" t="n">
        <v>29810.28</v>
      </c>
      <c r="CF963" s="86" t="n"/>
      <c r="CG963" s="219" t="n">
        <v>146053.6585365854</v>
      </c>
      <c r="CH963" s="217">
        <f>IF(LOWER(T963)="ILS",12,1)*CG963/VLOOKUP($T963,CPC_USDConversion_xlTbl[[Currency2]:[Units/1 USD]],2,FALSE)</f>
        <v/>
      </c>
      <c r="CI963" s="225">
        <f>AF963</f>
        <v/>
      </c>
      <c r="CJ963" s="225">
        <f>IFERROR(CI963-CH963,"")</f>
        <v/>
      </c>
      <c r="CK963" s="140">
        <f>ROUND(AN963*CC963,-2)</f>
        <v/>
      </c>
      <c r="CL963" s="217">
        <f>CK963/VLOOKUP($T963,'USD Converstion'!$C$7:$D$174,2,FALSE)</f>
        <v/>
      </c>
      <c r="CM963" s="145">
        <f>IF(AD963&gt;X963,1,0)</f>
        <v/>
      </c>
      <c r="CN963" s="225">
        <f>IF(CM963&gt;0,AG963,0)</f>
        <v/>
      </c>
      <c r="CO963" s="225">
        <f>IF(CM963=0,0,AF963)</f>
        <v/>
      </c>
      <c r="CP963" s="146" t="n">
        <v>0</v>
      </c>
      <c r="CQ963" s="147" t="inlineStr">
        <is>
          <t>Regular</t>
        </is>
      </c>
      <c r="CR963" s="225">
        <f>AM963/VLOOKUP(T963,'USD Converstion'!$C$7:$D$174,2,FALSE)</f>
        <v/>
      </c>
      <c r="CS963" s="226">
        <f>AT963</f>
        <v/>
      </c>
      <c r="CT963" s="222" t="n">
        <v>0</v>
      </c>
      <c r="CU963" s="227" t="n"/>
      <c r="CV963" s="145">
        <f>IF(AX963&gt;0,1,0)</f>
        <v/>
      </c>
      <c r="CW963" s="145">
        <f>IF(AY963&gt;0,1,0)</f>
        <v/>
      </c>
      <c r="CX963" s="52" t="n">
        <v>0</v>
      </c>
      <c r="DM963">
        <f>IF(LOWER(T963)="ILS",12,1)*Y963/VLOOKUP($T963,CPC_USDConversion_xlTbl[[Currency2]:[Units/1 USD]],2,FALSE)</f>
        <v/>
      </c>
    </row>
    <row r="964">
      <c r="B964" s="113" t="n">
        <v>139626</v>
      </c>
      <c r="C964" s="113" t="n">
        <v>67559</v>
      </c>
      <c r="D964" s="113" t="n">
        <v>65746</v>
      </c>
      <c r="E964" s="114" t="inlineStr">
        <is>
          <t>Stefan Schenscher</t>
        </is>
      </c>
      <c r="F964" s="152" t="inlineStr">
        <is>
          <t>Channel TL Major Partners</t>
        </is>
      </c>
      <c r="G964" s="113" t="inlineStr">
        <is>
          <t>Germany Sales</t>
        </is>
      </c>
      <c r="H964" s="113" t="inlineStr">
        <is>
          <t>Dietmar Schnabel</t>
        </is>
      </c>
      <c r="I964" s="113" t="inlineStr">
        <is>
          <t>Lothar Geuenich</t>
        </is>
      </c>
      <c r="J964" s="114" t="inlineStr">
        <is>
          <t>Thorsten Freitag</t>
        </is>
      </c>
      <c r="K964" s="114" t="inlineStr">
        <is>
          <t>Bruno Darmon</t>
        </is>
      </c>
      <c r="L964" s="113" t="inlineStr">
        <is>
          <t>EMEA Sales</t>
        </is>
      </c>
      <c r="M964" s="115" t="n">
        <v>1</v>
      </c>
      <c r="N964" s="151">
        <f>LEFT(CA964,3)</f>
        <v/>
      </c>
      <c r="O964" s="216" t="n">
        <v>41760</v>
      </c>
      <c r="P964" s="118">
        <f>($D$5-O964)/365</f>
        <v/>
      </c>
      <c r="Q964" s="119">
        <f>Q964</f>
        <v/>
      </c>
      <c r="R964" s="52" t="n"/>
      <c r="S964" s="120" t="inlineStr">
        <is>
          <t>Germany</t>
        </is>
      </c>
      <c r="T964" s="120" t="inlineStr">
        <is>
          <t>EUR</t>
        </is>
      </c>
      <c r="U964" s="120" t="n">
        <v>135750</v>
      </c>
      <c r="V964" s="120" t="n">
        <v>60299.99999999999</v>
      </c>
      <c r="W964" s="120" t="n"/>
      <c r="X964" s="120">
        <f>W964+V964+U964</f>
        <v/>
      </c>
      <c r="Y964" s="121" t="n"/>
      <c r="Z964" s="121" t="n"/>
      <c r="AA964" s="122" t="n"/>
      <c r="AB964" s="122" t="n"/>
      <c r="AC964" s="122" t="n"/>
      <c r="AD964" s="123">
        <f>AC964+AB964+AA964</f>
        <v/>
      </c>
      <c r="AE964" s="124">
        <f>IFERROR(AD964/X964-1,"")</f>
        <v/>
      </c>
      <c r="AF964" s="217">
        <f>IF(LOWER(T964)="ILS",12,1)*X964/VLOOKUP($T964,CPC_USDConversion_xlTbl[[Currency2]:[Units/1 USD]],2,FALSE)</f>
        <v/>
      </c>
      <c r="AG964" s="217">
        <f>IF(LOWER(T964)="ILS",12,1)*AD964/VLOOKUP($T964,CPC_USDConversion_xlTbl[[Currency2]:[Units/1 USD]],2,FALSE)</f>
        <v/>
      </c>
      <c r="AH964" s="126">
        <f>AF964/VLOOKUP($S964,'CP$'!$B$5:$D$74,2,FALSE)</f>
        <v/>
      </c>
      <c r="AI964" s="126">
        <f>AG964/VLOOKUP($S964,'CP$'!$B$5:$D$74,2,FALSE)</f>
        <v/>
      </c>
      <c r="AJ964" s="52" t="n"/>
      <c r="AK964" s="127" t="inlineStr">
        <is>
          <t>Sales Variable</t>
        </is>
      </c>
      <c r="AL964" s="218" t="n"/>
      <c r="AM964" s="129" t="n"/>
      <c r="AN964" s="121" t="n"/>
      <c r="AO964" s="130" t="n"/>
      <c r="AP964" s="131">
        <f>IFERROR(AO964/AM964,"")</f>
        <v/>
      </c>
      <c r="AQ964" s="219">
        <f>AO964*CC964</f>
        <v/>
      </c>
      <c r="AR964" s="219" t="n"/>
      <c r="AS964" s="220">
        <f>AQ964-AR964</f>
        <v/>
      </c>
      <c r="AT964" s="217">
        <f>AS964/VLOOKUP($T964,'USD Converstion'!$C$7:$D$174,2,FALSE)</f>
        <v/>
      </c>
      <c r="AU964" s="52" t="n"/>
      <c r="AV964" s="221" t="n">
        <v>43615</v>
      </c>
      <c r="AW964" s="222" t="n">
        <v>29274.47572815534</v>
      </c>
      <c r="AX964" s="222" t="n"/>
      <c r="AY964" s="223" t="n"/>
      <c r="AZ964" s="52" t="n"/>
      <c r="BA964" s="137" t="inlineStr">
        <is>
          <t>January, 2021 - Organization change from JS:S41P, Team:Dietmar Schnabel - Leaving Employees , Title:Channel Manager to JS:S41M, Team:Stefan Schenscher - Regional Channel, Title:Channel TL Major Partners</t>
        </is>
      </c>
      <c r="BB964" s="138" t="inlineStr">
        <is>
          <t xml:space="preserve"> </t>
        </is>
      </c>
      <c r="BC964" s="52" t="n"/>
      <c r="BD964" s="219" t="n">
        <v>101000</v>
      </c>
      <c r="BE964" s="219" t="n">
        <v>66000</v>
      </c>
      <c r="BF964" s="219" t="n"/>
      <c r="BG964" s="120">
        <f>BF964+BE964+BD964</f>
        <v/>
      </c>
      <c r="BH964" s="217">
        <f>IF(LOWER(T964)="ILS",12,1)*BG964/VLOOKUP($T964,CPC_USDConversion_xlTbl[[Currency2]:[Units/1 USD]],2,FALSE)</f>
        <v/>
      </c>
      <c r="BI964" s="224">
        <f>BH964/VLOOKUP($S964,'CP$'!$B$5:$D$74,2,FALSE)</f>
        <v/>
      </c>
      <c r="BJ964" s="140" t="n">
        <v>115000</v>
      </c>
      <c r="BK964" s="140" t="n">
        <v>170000</v>
      </c>
      <c r="BL964" s="141">
        <f>IFERROR(U964/X964,"")</f>
        <v/>
      </c>
      <c r="BM964" s="141">
        <f>IFERROR(V964/X964,"")</f>
        <v/>
      </c>
      <c r="BN964" s="141">
        <f>IFERROR(W964/X964,"")</f>
        <v/>
      </c>
      <c r="BO964" s="141">
        <f>IFERROR(AA964/AD964,"")</f>
        <v/>
      </c>
      <c r="BP964" s="141">
        <f>IFERROR(AB964/AD964,"")</f>
        <v/>
      </c>
      <c r="BQ964" s="141">
        <f>IFERROR(AC964/AD964,"")</f>
        <v/>
      </c>
      <c r="BR964" s="119" t="n">
        <v>2</v>
      </c>
      <c r="BS964" s="119" t="n">
        <v>3</v>
      </c>
      <c r="BT964" s="119" t="n"/>
      <c r="BU964" s="119" t="n"/>
      <c r="BV964" s="119" t="n"/>
      <c r="BW964" s="119" t="n"/>
      <c r="BX964" s="119" t="n"/>
      <c r="BY964" s="119" t="n"/>
      <c r="BZ964" s="119" t="inlineStr">
        <is>
          <t>Employee</t>
        </is>
      </c>
      <c r="CA964" s="142" t="inlineStr">
        <is>
          <t>S41M</t>
        </is>
      </c>
      <c r="CB964" s="131" t="n">
        <v>1</v>
      </c>
      <c r="CC964" s="143">
        <f>IF(P964&gt;1,1,P964)*CB964</f>
        <v/>
      </c>
      <c r="CD964" s="143" t="n"/>
      <c r="CE964" s="222" t="n">
        <v>50641.56</v>
      </c>
      <c r="CF964" s="86" t="n"/>
      <c r="CG964" s="219" t="n">
        <v>163126.8292682927</v>
      </c>
      <c r="CH964" s="217">
        <f>IF(LOWER(T964)="ILS",12,1)*CG964/VLOOKUP($T964,CPC_USDConversion_xlTbl[[Currency2]:[Units/1 USD]],2,FALSE)</f>
        <v/>
      </c>
      <c r="CI964" s="225">
        <f>AF964</f>
        <v/>
      </c>
      <c r="CJ964" s="225">
        <f>IFERROR(CI964-CH964,"")</f>
        <v/>
      </c>
      <c r="CK964" s="140">
        <f>ROUND(AN964*CC964,-2)</f>
        <v/>
      </c>
      <c r="CL964" s="217">
        <f>CK964/VLOOKUP($T964,'USD Converstion'!$C$7:$D$174,2,FALSE)</f>
        <v/>
      </c>
      <c r="CM964" s="145">
        <f>IF(AD964&gt;X964,1,0)</f>
        <v/>
      </c>
      <c r="CN964" s="225">
        <f>IF(CM964&gt;0,AG964,0)</f>
        <v/>
      </c>
      <c r="CO964" s="225">
        <f>IF(CM964=0,0,AF964)</f>
        <v/>
      </c>
      <c r="CP964" s="146" t="n">
        <v>0</v>
      </c>
      <c r="CQ964" s="147" t="inlineStr">
        <is>
          <t>Regular</t>
        </is>
      </c>
      <c r="CR964" s="225">
        <f>AM964/VLOOKUP(T964,'USD Converstion'!$C$7:$D$174,2,FALSE)</f>
        <v/>
      </c>
      <c r="CS964" s="226">
        <f>AT964</f>
        <v/>
      </c>
      <c r="CT964" s="222" t="n">
        <v>0</v>
      </c>
      <c r="CU964" s="227" t="n"/>
      <c r="CV964" s="145">
        <f>IF(AX964&gt;0,1,0)</f>
        <v/>
      </c>
      <c r="CW964" s="145">
        <f>IF(AY964&gt;0,1,0)</f>
        <v/>
      </c>
      <c r="CX964" s="52" t="n">
        <v>0</v>
      </c>
      <c r="DM964">
        <f>IF(LOWER(T964)="ILS",12,1)*Y964/VLOOKUP($T964,CPC_USDConversion_xlTbl[[Currency2]:[Units/1 USD]],2,FALSE)</f>
        <v/>
      </c>
    </row>
    <row r="965">
      <c r="B965" s="113" t="n">
        <v>116945</v>
      </c>
      <c r="C965" s="113" t="n">
        <v>112380</v>
      </c>
      <c r="D965" s="113" t="n"/>
      <c r="E965" s="114" t="inlineStr">
        <is>
          <t>Sylvia Fath</t>
        </is>
      </c>
      <c r="F965" s="152" t="inlineStr">
        <is>
          <t>Germany Distribution Team Lead</t>
        </is>
      </c>
      <c r="G965" s="113" t="inlineStr">
        <is>
          <t>Germany Sales</t>
        </is>
      </c>
      <c r="H965" s="113" t="inlineStr">
        <is>
          <t>Dietmar Schnabel</t>
        </is>
      </c>
      <c r="I965" s="113" t="inlineStr">
        <is>
          <t>Lothar Geuenich</t>
        </is>
      </c>
      <c r="J965" s="114" t="inlineStr">
        <is>
          <t>Thorsten Freitag</t>
        </is>
      </c>
      <c r="K965" s="114" t="inlineStr">
        <is>
          <t>Bruno Darmon</t>
        </is>
      </c>
      <c r="L965" s="113" t="inlineStr">
        <is>
          <t>EMEA Sales</t>
        </is>
      </c>
      <c r="M965" s="115" t="n">
        <v>1</v>
      </c>
      <c r="N965" s="151">
        <f>LEFT(CA965,3)</f>
        <v/>
      </c>
      <c r="O965" s="216" t="n">
        <v>39083</v>
      </c>
      <c r="P965" s="118">
        <f>($D$5-O965)/365</f>
        <v/>
      </c>
      <c r="Q965" s="119">
        <f>Q965</f>
        <v/>
      </c>
      <c r="R965" s="52" t="n"/>
      <c r="S965" s="120" t="inlineStr">
        <is>
          <t>Germany</t>
        </is>
      </c>
      <c r="T965" s="120" t="inlineStr">
        <is>
          <t>EUR</t>
        </is>
      </c>
      <c r="U965" s="120" t="n">
        <v>113000</v>
      </c>
      <c r="V965" s="120" t="n">
        <v>50027.27272727272</v>
      </c>
      <c r="W965" s="120" t="n"/>
      <c r="X965" s="120">
        <f>W965+V965+U965</f>
        <v/>
      </c>
      <c r="Y965" s="121" t="n"/>
      <c r="Z965" s="121" t="n"/>
      <c r="AA965" s="122" t="n"/>
      <c r="AB965" s="122" t="n"/>
      <c r="AC965" s="122" t="n"/>
      <c r="AD965" s="123">
        <f>AC965+AB965+AA965</f>
        <v/>
      </c>
      <c r="AE965" s="124">
        <f>IFERROR(AD965/X965-1,"")</f>
        <v/>
      </c>
      <c r="AF965" s="217">
        <f>IF(LOWER(T965)="ILS",12,1)*X965/VLOOKUP($T965,CPC_USDConversion_xlTbl[[Currency2]:[Units/1 USD]],2,FALSE)</f>
        <v/>
      </c>
      <c r="AG965" s="217">
        <f>IF(LOWER(T965)="ILS",12,1)*AD965/VLOOKUP($T965,CPC_USDConversion_xlTbl[[Currency2]:[Units/1 USD]],2,FALSE)</f>
        <v/>
      </c>
      <c r="AH965" s="126">
        <f>AF965/VLOOKUP($S965,'CP$'!$B$5:$D$74,2,FALSE)</f>
        <v/>
      </c>
      <c r="AI965" s="126">
        <f>AG965/VLOOKUP($S965,'CP$'!$B$5:$D$74,2,FALSE)</f>
        <v/>
      </c>
      <c r="AJ965" s="52" t="n"/>
      <c r="AK965" s="127" t="inlineStr">
        <is>
          <t>Sales Variable</t>
        </is>
      </c>
      <c r="AL965" s="218" t="n"/>
      <c r="AM965" s="129" t="n"/>
      <c r="AN965" s="121" t="n"/>
      <c r="AO965" s="130" t="n"/>
      <c r="AP965" s="131">
        <f>IFERROR(AO965/AM965,"")</f>
        <v/>
      </c>
      <c r="AQ965" s="219">
        <f>AO965*CC965</f>
        <v/>
      </c>
      <c r="AR965" s="219" t="n"/>
      <c r="AS965" s="220">
        <f>AQ965-AR965</f>
        <v/>
      </c>
      <c r="AT965" s="217">
        <f>AS965/VLOOKUP($T965,'USD Converstion'!$C$7:$D$174,2,FALSE)</f>
        <v/>
      </c>
      <c r="AU965" s="52" t="n"/>
      <c r="AV965" s="221" t="n">
        <v>43615</v>
      </c>
      <c r="AW965" s="222" t="n">
        <v>29274.47572815534</v>
      </c>
      <c r="AX965" s="222" t="n"/>
      <c r="AY965" s="223" t="n"/>
      <c r="AZ965" s="52" t="n"/>
      <c r="BA965" s="137" t="inlineStr">
        <is>
          <t>January, 2021 - Organization change from JS:S41P, Team:Dietmar Schnabel - Leaving Employees , Title:Channel Manager to JS:S41M, Team:Sylvia Fath - Distribution Germany, Title:Germany Distribution Team Lead || November, 2020 - Compensation change to One-Time Bonus: 12657</t>
        </is>
      </c>
      <c r="BB965" s="138" t="inlineStr">
        <is>
          <t xml:space="preserve"> </t>
        </is>
      </c>
      <c r="BC965" s="52" t="n"/>
      <c r="BD965" s="219" t="n">
        <v>82000</v>
      </c>
      <c r="BE965" s="219" t="n">
        <v>54000</v>
      </c>
      <c r="BF965" s="219" t="n"/>
      <c r="BG965" s="120">
        <f>BF965+BE965+BD965</f>
        <v/>
      </c>
      <c r="BH965" s="217">
        <f>IF(LOWER(T965)="ILS",12,1)*BG965/VLOOKUP($T965,CPC_USDConversion_xlTbl[[Currency2]:[Units/1 USD]],2,FALSE)</f>
        <v/>
      </c>
      <c r="BI965" s="224">
        <f>BH965/VLOOKUP($S965,'CP$'!$B$5:$D$74,2,FALSE)</f>
        <v/>
      </c>
      <c r="BJ965" s="140" t="n">
        <v>115000</v>
      </c>
      <c r="BK965" s="140" t="n">
        <v>170000</v>
      </c>
      <c r="BL965" s="141">
        <f>IFERROR(U965/X965,"")</f>
        <v/>
      </c>
      <c r="BM965" s="141">
        <f>IFERROR(V965/X965,"")</f>
        <v/>
      </c>
      <c r="BN965" s="141">
        <f>IFERROR(W965/X965,"")</f>
        <v/>
      </c>
      <c r="BO965" s="141">
        <f>IFERROR(AA965/AD965,"")</f>
        <v/>
      </c>
      <c r="BP965" s="141">
        <f>IFERROR(AB965/AD965,"")</f>
        <v/>
      </c>
      <c r="BQ965" s="141">
        <f>IFERROR(AC965/AD965,"")</f>
        <v/>
      </c>
      <c r="BR965" s="119" t="n">
        <v>3</v>
      </c>
      <c r="BS965" s="119" t="n">
        <v>3</v>
      </c>
      <c r="BT965" s="119" t="n"/>
      <c r="BU965" s="119" t="n"/>
      <c r="BV965" s="119" t="n"/>
      <c r="BW965" s="119" t="n"/>
      <c r="BX965" s="119" t="n"/>
      <c r="BY965" s="119" t="n"/>
      <c r="BZ965" s="119" t="inlineStr">
        <is>
          <t>Employee</t>
        </is>
      </c>
      <c r="CA965" s="142" t="inlineStr">
        <is>
          <t>S41M</t>
        </is>
      </c>
      <c r="CB965" s="131" t="n">
        <v>1</v>
      </c>
      <c r="CC965" s="143">
        <f>IF(P965&gt;1,1,P965)*CB965</f>
        <v/>
      </c>
      <c r="CD965" s="143" t="n"/>
      <c r="CE965" s="222" t="n">
        <v>53634.56</v>
      </c>
      <c r="CF965" s="86" t="n"/>
      <c r="CG965" s="219" t="n">
        <v>134346.3414634146</v>
      </c>
      <c r="CH965" s="217">
        <f>IF(LOWER(T965)="ILS",12,1)*CG965/VLOOKUP($T965,CPC_USDConversion_xlTbl[[Currency2]:[Units/1 USD]],2,FALSE)</f>
        <v/>
      </c>
      <c r="CI965" s="225">
        <f>AF965</f>
        <v/>
      </c>
      <c r="CJ965" s="225">
        <f>IFERROR(CI965-CH965,"")</f>
        <v/>
      </c>
      <c r="CK965" s="140">
        <f>ROUND(AN965*CC965,-2)</f>
        <v/>
      </c>
      <c r="CL965" s="217">
        <f>CK965/VLOOKUP($T965,'USD Converstion'!$C$7:$D$174,2,FALSE)</f>
        <v/>
      </c>
      <c r="CM965" s="145">
        <f>IF(AD965&gt;X965,1,0)</f>
        <v/>
      </c>
      <c r="CN965" s="225">
        <f>IF(CM965&gt;0,AG965,0)</f>
        <v/>
      </c>
      <c r="CO965" s="225">
        <f>IF(CM965=0,0,AF965)</f>
        <v/>
      </c>
      <c r="CP965" s="146" t="n">
        <v>0</v>
      </c>
      <c r="CQ965" s="147" t="inlineStr">
        <is>
          <t>Regular</t>
        </is>
      </c>
      <c r="CR965" s="225">
        <f>AM965/VLOOKUP(T965,'USD Converstion'!$C$7:$D$174,2,FALSE)</f>
        <v/>
      </c>
      <c r="CS965" s="226">
        <f>AT965</f>
        <v/>
      </c>
      <c r="CT965" s="222" t="n">
        <v>0</v>
      </c>
      <c r="CU965" s="227" t="n"/>
      <c r="CV965" s="145">
        <f>IF(AX965&gt;0,1,0)</f>
        <v/>
      </c>
      <c r="CW965" s="145">
        <f>IF(AY965&gt;0,1,0)</f>
        <v/>
      </c>
      <c r="CX965" s="52" t="n">
        <v>0</v>
      </c>
      <c r="DM965">
        <f>IF(LOWER(T965)="ILS",12,1)*Y965/VLOOKUP($T965,CPC_USDConversion_xlTbl[[Currency2]:[Units/1 USD]],2,FALSE)</f>
        <v/>
      </c>
    </row>
    <row r="966">
      <c r="B966" s="113" t="n">
        <v>122745</v>
      </c>
      <c r="C966" s="113" t="n">
        <v>68102</v>
      </c>
      <c r="D966" s="113" t="n">
        <v>122077</v>
      </c>
      <c r="E966" s="114" t="inlineStr">
        <is>
          <t>Thomas Baeumges</t>
        </is>
      </c>
      <c r="F966" s="152" t="inlineStr">
        <is>
          <t>Major Account Manager</t>
        </is>
      </c>
      <c r="G966" s="113" t="inlineStr">
        <is>
          <t>Germany Sales</t>
        </is>
      </c>
      <c r="H966" s="113" t="inlineStr">
        <is>
          <t>Dietmar Schnabel</t>
        </is>
      </c>
      <c r="I966" s="113" t="inlineStr">
        <is>
          <t>Lothar Geuenich</t>
        </is>
      </c>
      <c r="J966" s="114" t="inlineStr">
        <is>
          <t>Thorsten Freitag</t>
        </is>
      </c>
      <c r="K966" s="114" t="inlineStr">
        <is>
          <t>Bruno Darmon</t>
        </is>
      </c>
      <c r="L966" s="113" t="inlineStr">
        <is>
          <t>EMEA Sales</t>
        </is>
      </c>
      <c r="M966" s="115" t="n">
        <v>1</v>
      </c>
      <c r="N966" s="151">
        <f>LEFT(CA966,3)</f>
        <v/>
      </c>
      <c r="O966" s="216" t="n">
        <v>42036</v>
      </c>
      <c r="P966" s="118">
        <f>($D$5-O966)/365</f>
        <v/>
      </c>
      <c r="Q966" s="119">
        <f>Q966</f>
        <v/>
      </c>
      <c r="R966" s="52" t="n"/>
      <c r="S966" s="120" t="inlineStr">
        <is>
          <t>Germany</t>
        </is>
      </c>
      <c r="T966" s="120" t="inlineStr">
        <is>
          <t>EUR</t>
        </is>
      </c>
      <c r="U966" s="120" t="n">
        <v>126500</v>
      </c>
      <c r="V966" s="120" t="n">
        <v>56572.72727272726</v>
      </c>
      <c r="W966" s="120" t="n"/>
      <c r="X966" s="120">
        <f>W966+V966+U966</f>
        <v/>
      </c>
      <c r="Y966" s="121" t="n"/>
      <c r="Z966" s="121" t="n"/>
      <c r="AA966" s="122" t="n"/>
      <c r="AB966" s="122" t="n"/>
      <c r="AC966" s="122" t="n"/>
      <c r="AD966" s="123">
        <f>AC966+AB966+AA966</f>
        <v/>
      </c>
      <c r="AE966" s="124">
        <f>IFERROR(AD966/X966-1,"")</f>
        <v/>
      </c>
      <c r="AF966" s="217">
        <f>IF(LOWER(T966)="ILS",12,1)*X966/VLOOKUP($T966,CPC_USDConversion_xlTbl[[Currency2]:[Units/1 USD]],2,FALSE)</f>
        <v/>
      </c>
      <c r="AG966" s="217">
        <f>IF(LOWER(T966)="ILS",12,1)*AD966/VLOOKUP($T966,CPC_USDConversion_xlTbl[[Currency2]:[Units/1 USD]],2,FALSE)</f>
        <v/>
      </c>
      <c r="AH966" s="126">
        <f>AF966/VLOOKUP($S966,'CP$'!$B$5:$D$74,2,FALSE)</f>
        <v/>
      </c>
      <c r="AI966" s="126">
        <f>AG966/VLOOKUP($S966,'CP$'!$B$5:$D$74,2,FALSE)</f>
        <v/>
      </c>
      <c r="AJ966" s="52" t="n"/>
      <c r="AK966" s="127" t="inlineStr">
        <is>
          <t>Sales Variable</t>
        </is>
      </c>
      <c r="AL966" s="218" t="n"/>
      <c r="AM966" s="129" t="n"/>
      <c r="AN966" s="121" t="n"/>
      <c r="AO966" s="130" t="n"/>
      <c r="AP966" s="131">
        <f>IFERROR(AO966/AM966,"")</f>
        <v/>
      </c>
      <c r="AQ966" s="219">
        <f>AO966*CC966</f>
        <v/>
      </c>
      <c r="AR966" s="219" t="n"/>
      <c r="AS966" s="220">
        <f>AQ966-AR966</f>
        <v/>
      </c>
      <c r="AT966" s="217">
        <f>AS966/VLOOKUP($T966,'USD Converstion'!$C$7:$D$174,2,FALSE)</f>
        <v/>
      </c>
      <c r="AU966" s="52" t="n"/>
      <c r="AV966" s="221" t="n">
        <v>43615</v>
      </c>
      <c r="AW966" s="222" t="n">
        <v>9820.631067961165</v>
      </c>
      <c r="AX966" s="222" t="n"/>
      <c r="AY966" s="223" t="n"/>
      <c r="AZ966" s="52" t="n"/>
      <c r="BA966" s="137" t="inlineStr">
        <is>
          <t>January, 2021 - Organization change from Team:Harry Rolzhauser - Named Accounts South Germany to Team:Kai Zimdahl - Commercial</t>
        </is>
      </c>
      <c r="BB966" s="138" t="inlineStr">
        <is>
          <t xml:space="preserve"> </t>
        </is>
      </c>
      <c r="BC966" s="52" t="n"/>
      <c r="BD966" s="219" t="n">
        <v>90500</v>
      </c>
      <c r="BE966" s="219" t="n">
        <v>60500</v>
      </c>
      <c r="BF966" s="219" t="n"/>
      <c r="BG966" s="120">
        <f>BF966+BE966+BD966</f>
        <v/>
      </c>
      <c r="BH966" s="217">
        <f>IF(LOWER(T966)="ILS",12,1)*BG966/VLOOKUP($T966,CPC_USDConversion_xlTbl[[Currency2]:[Units/1 USD]],2,FALSE)</f>
        <v/>
      </c>
      <c r="BI966" s="224">
        <f>BH966/VLOOKUP($S966,'CP$'!$B$5:$D$74,2,FALSE)</f>
        <v/>
      </c>
      <c r="BJ966" s="140" t="n">
        <v>125000</v>
      </c>
      <c r="BK966" s="140" t="n">
        <v>180000</v>
      </c>
      <c r="BL966" s="141">
        <f>IFERROR(U966/X966,"")</f>
        <v/>
      </c>
      <c r="BM966" s="141">
        <f>IFERROR(V966/X966,"")</f>
        <v/>
      </c>
      <c r="BN966" s="141">
        <f>IFERROR(W966/X966,"")</f>
        <v/>
      </c>
      <c r="BO966" s="141">
        <f>IFERROR(AA966/AD966,"")</f>
        <v/>
      </c>
      <c r="BP966" s="141">
        <f>IFERROR(AB966/AD966,"")</f>
        <v/>
      </c>
      <c r="BQ966" s="141">
        <f>IFERROR(AC966/AD966,"")</f>
        <v/>
      </c>
      <c r="BR966" s="119" t="n">
        <v>2</v>
      </c>
      <c r="BS966" s="119" t="n">
        <v>3</v>
      </c>
      <c r="BT966" s="119" t="n"/>
      <c r="BU966" s="119" t="n"/>
      <c r="BV966" s="119" t="n"/>
      <c r="BW966" s="119" t="n"/>
      <c r="BX966" s="119" t="n"/>
      <c r="BY966" s="119" t="n"/>
      <c r="BZ966" s="119" t="inlineStr">
        <is>
          <t>Employee</t>
        </is>
      </c>
      <c r="CA966" s="142" t="inlineStr">
        <is>
          <t>S43P</t>
        </is>
      </c>
      <c r="CB966" s="131" t="n">
        <v>1</v>
      </c>
      <c r="CC966" s="143">
        <f>IF(P966&gt;1,1,P966)*CB966</f>
        <v/>
      </c>
      <c r="CD966" s="143" t="n"/>
      <c r="CE966" s="222" t="n">
        <v>22387.64</v>
      </c>
      <c r="CF966" s="86" t="n"/>
      <c r="CG966" s="219" t="n">
        <v>151907.3170731707</v>
      </c>
      <c r="CH966" s="217">
        <f>IF(LOWER(T966)="ILS",12,1)*CG966/VLOOKUP($T966,CPC_USDConversion_xlTbl[[Currency2]:[Units/1 USD]],2,FALSE)</f>
        <v/>
      </c>
      <c r="CI966" s="225">
        <f>AF966</f>
        <v/>
      </c>
      <c r="CJ966" s="225">
        <f>IFERROR(CI966-CH966,"")</f>
        <v/>
      </c>
      <c r="CK966" s="140">
        <f>ROUND(AN966*CC966,-2)</f>
        <v/>
      </c>
      <c r="CL966" s="217">
        <f>CK966/VLOOKUP($T966,'USD Converstion'!$C$7:$D$174,2,FALSE)</f>
        <v/>
      </c>
      <c r="CM966" s="145">
        <f>IF(AD966&gt;X966,1,0)</f>
        <v/>
      </c>
      <c r="CN966" s="225">
        <f>IF(CM966&gt;0,AG966,0)</f>
        <v/>
      </c>
      <c r="CO966" s="225">
        <f>IF(CM966=0,0,AF966)</f>
        <v/>
      </c>
      <c r="CP966" s="146" t="n">
        <v>0</v>
      </c>
      <c r="CQ966" s="147" t="inlineStr">
        <is>
          <t>Regular</t>
        </is>
      </c>
      <c r="CR966" s="225">
        <f>AM966/VLOOKUP(T966,'USD Converstion'!$C$7:$D$174,2,FALSE)</f>
        <v/>
      </c>
      <c r="CS966" s="226">
        <f>AT966</f>
        <v/>
      </c>
      <c r="CT966" s="222" t="n">
        <v>0</v>
      </c>
      <c r="CU966" s="227" t="n"/>
      <c r="CV966" s="145">
        <f>IF(AX966&gt;0,1,0)</f>
        <v/>
      </c>
      <c r="CW966" s="145">
        <f>IF(AY966&gt;0,1,0)</f>
        <v/>
      </c>
      <c r="CX966" s="52" t="n">
        <v>0</v>
      </c>
      <c r="DM966">
        <f>IF(LOWER(T966)="ILS",12,1)*Y966/VLOOKUP($T966,CPC_USDConversion_xlTbl[[Currency2]:[Units/1 USD]],2,FALSE)</f>
        <v/>
      </c>
    </row>
    <row r="967">
      <c r="B967" s="113" t="n">
        <v>121717</v>
      </c>
      <c r="C967" s="113" t="n">
        <v>86825</v>
      </c>
      <c r="D967" s="113" t="n">
        <v>78021</v>
      </c>
      <c r="E967" s="114" t="inlineStr">
        <is>
          <t>Thomas Latzer</t>
        </is>
      </c>
      <c r="F967" s="152" t="inlineStr">
        <is>
          <t>Major Account Manager</t>
        </is>
      </c>
      <c r="G967" s="113" t="inlineStr">
        <is>
          <t>Switzerland and Austria (Alps)</t>
        </is>
      </c>
      <c r="H967" s="113" t="inlineStr">
        <is>
          <t>Sonja Meindl</t>
        </is>
      </c>
      <c r="I967" s="113" t="inlineStr">
        <is>
          <t>Lothar Geuenich</t>
        </is>
      </c>
      <c r="J967" s="114" t="inlineStr">
        <is>
          <t>Thorsten Freitag</t>
        </is>
      </c>
      <c r="K967" s="114" t="inlineStr">
        <is>
          <t>Bruno Darmon</t>
        </is>
      </c>
      <c r="L967" s="113" t="inlineStr">
        <is>
          <t>EMEA Sales</t>
        </is>
      </c>
      <c r="M967" s="115" t="n">
        <v>1</v>
      </c>
      <c r="N967" s="151">
        <f>LEFT(CA967,3)</f>
        <v/>
      </c>
      <c r="O967" s="216" t="n">
        <v>44067</v>
      </c>
      <c r="P967" s="118">
        <f>($D$5-O967)/365</f>
        <v/>
      </c>
      <c r="Q967" s="119">
        <f>Q967</f>
        <v/>
      </c>
      <c r="R967" s="52" t="n"/>
      <c r="S967" s="120" t="inlineStr">
        <is>
          <t>Austria</t>
        </is>
      </c>
      <c r="T967" s="120" t="inlineStr">
        <is>
          <t>EUR</t>
        </is>
      </c>
      <c r="U967" s="120" t="n">
        <v>107000</v>
      </c>
      <c r="V967" s="120" t="n">
        <v>47572.72727272727</v>
      </c>
      <c r="W967" s="120" t="n"/>
      <c r="X967" s="120">
        <f>W967+V967+U967</f>
        <v/>
      </c>
      <c r="Y967" s="121" t="n"/>
      <c r="Z967" s="121" t="n"/>
      <c r="AA967" s="122" t="n"/>
      <c r="AB967" s="122" t="n"/>
      <c r="AC967" s="122" t="n"/>
      <c r="AD967" s="123">
        <f>AC967+AB967+AA967</f>
        <v/>
      </c>
      <c r="AE967" s="124">
        <f>IFERROR(AD967/X967-1,"")</f>
        <v/>
      </c>
      <c r="AF967" s="217">
        <f>IF(LOWER(T967)="ILS",12,1)*X967/VLOOKUP($T967,CPC_USDConversion_xlTbl[[Currency2]:[Units/1 USD]],2,FALSE)</f>
        <v/>
      </c>
      <c r="AG967" s="217">
        <f>IF(LOWER(T967)="ILS",12,1)*AD967/VLOOKUP($T967,CPC_USDConversion_xlTbl[[Currency2]:[Units/1 USD]],2,FALSE)</f>
        <v/>
      </c>
      <c r="AH967" s="126">
        <f>AF967/VLOOKUP($S967,'CP$'!$B$5:$D$74,2,FALSE)</f>
        <v/>
      </c>
      <c r="AI967" s="126">
        <f>AG967/VLOOKUP($S967,'CP$'!$B$5:$D$74,2,FALSE)</f>
        <v/>
      </c>
      <c r="AJ967" s="52" t="n"/>
      <c r="AK967" s="127" t="inlineStr">
        <is>
          <t>Sales Variable</t>
        </is>
      </c>
      <c r="AL967" s="218" t="n"/>
      <c r="AM967" s="129" t="n"/>
      <c r="AN967" s="121" t="n"/>
      <c r="AO967" s="130" t="n"/>
      <c r="AP967" s="131">
        <f>IFERROR(AO967/AM967,"")</f>
        <v/>
      </c>
      <c r="AQ967" s="219">
        <f>AO967*CC967</f>
        <v/>
      </c>
      <c r="AR967" s="219" t="n"/>
      <c r="AS967" s="220">
        <f>AQ967-AR967</f>
        <v/>
      </c>
      <c r="AT967" s="217">
        <f>AS967/VLOOKUP($T967,'USD Converstion'!$C$7:$D$174,2,FALSE)</f>
        <v/>
      </c>
      <c r="AU967" s="52" t="n"/>
      <c r="AV967" s="221" t="n"/>
      <c r="AW967" s="222" t="n"/>
      <c r="AX967" s="222" t="n"/>
      <c r="AY967" s="223" t="n"/>
      <c r="AZ967" s="52" t="n"/>
      <c r="BA967" s="137" t="n"/>
      <c r="BB967" s="138" t="inlineStr">
        <is>
          <t xml:space="preserve"> </t>
        </is>
      </c>
      <c r="BC967" s="52" t="n"/>
      <c r="BD967" s="219" t="n"/>
      <c r="BE967" s="219" t="n"/>
      <c r="BF967" s="219" t="n"/>
      <c r="BG967" s="120">
        <f>BF967+BE967+BD967</f>
        <v/>
      </c>
      <c r="BH967" s="217">
        <f>IF(LOWER(T967)="ILS",12,1)*BG967/VLOOKUP($T967,CPC_USDConversion_xlTbl[[Currency2]:[Units/1 USD]],2,FALSE)</f>
        <v/>
      </c>
      <c r="BI967" s="224">
        <f>BH967/VLOOKUP($S967,'CP$'!$B$5:$D$74,2,FALSE)</f>
        <v/>
      </c>
      <c r="BJ967" s="140" t="n">
        <v>110000</v>
      </c>
      <c r="BK967" s="140" t="n">
        <v>155000</v>
      </c>
      <c r="BL967" s="141">
        <f>IFERROR(U967/X967,"")</f>
        <v/>
      </c>
      <c r="BM967" s="141">
        <f>IFERROR(V967/X967,"")</f>
        <v/>
      </c>
      <c r="BN967" s="141">
        <f>IFERROR(W967/X967,"")</f>
        <v/>
      </c>
      <c r="BO967" s="141">
        <f>IFERROR(AA967/AD967,"")</f>
        <v/>
      </c>
      <c r="BP967" s="141">
        <f>IFERROR(AB967/AD967,"")</f>
        <v/>
      </c>
      <c r="BQ967" s="141">
        <f>IFERROR(AC967/AD967,"")</f>
        <v/>
      </c>
      <c r="BR967" s="119" t="n"/>
      <c r="BS967" s="119" t="n"/>
      <c r="BT967" s="119" t="n"/>
      <c r="BU967" s="119" t="n"/>
      <c r="BV967" s="119" t="n"/>
      <c r="BW967" s="119" t="n"/>
      <c r="BX967" s="119" t="n"/>
      <c r="BY967" s="119" t="n"/>
      <c r="BZ967" s="119" t="inlineStr">
        <is>
          <t>Employee</t>
        </is>
      </c>
      <c r="CA967" s="142" t="inlineStr">
        <is>
          <t>S43P</t>
        </is>
      </c>
      <c r="CB967" s="131" t="n">
        <v>1</v>
      </c>
      <c r="CC967" s="143">
        <f>IF(P967&gt;1,1,P967)*CB967</f>
        <v/>
      </c>
      <c r="CD967" s="143" t="n"/>
      <c r="CE967" s="222" t="n"/>
      <c r="CF967" s="86" t="n"/>
      <c r="CG967" s="219" t="n">
        <v>127029.2682926829</v>
      </c>
      <c r="CH967" s="217">
        <f>IF(LOWER(T967)="ILS",12,1)*CG967/VLOOKUP($T967,CPC_USDConversion_xlTbl[[Currency2]:[Units/1 USD]],2,FALSE)</f>
        <v/>
      </c>
      <c r="CI967" s="225">
        <f>AF967</f>
        <v/>
      </c>
      <c r="CJ967" s="225">
        <f>IFERROR(CI967-CH967,"")</f>
        <v/>
      </c>
      <c r="CK967" s="140">
        <f>ROUND(AN967*CC967,-2)</f>
        <v/>
      </c>
      <c r="CL967" s="217">
        <f>CK967/VLOOKUP($T967,'USD Converstion'!$C$7:$D$174,2,FALSE)</f>
        <v/>
      </c>
      <c r="CM967" s="145">
        <f>IF(AD967&gt;X967,1,0)</f>
        <v/>
      </c>
      <c r="CN967" s="225">
        <f>IF(CM967&gt;0,AG967,0)</f>
        <v/>
      </c>
      <c r="CO967" s="225">
        <f>IF(CM967=0,0,AF967)</f>
        <v/>
      </c>
      <c r="CP967" s="146" t="n">
        <v>0</v>
      </c>
      <c r="CQ967" s="147" t="inlineStr">
        <is>
          <t>Regular</t>
        </is>
      </c>
      <c r="CR967" s="225">
        <f>AM967/VLOOKUP(T967,'USD Converstion'!$C$7:$D$174,2,FALSE)</f>
        <v/>
      </c>
      <c r="CS967" s="226">
        <f>AT967</f>
        <v/>
      </c>
      <c r="CT967" s="222" t="n">
        <v>0</v>
      </c>
      <c r="CU967" s="227" t="n"/>
      <c r="CV967" s="145">
        <f>IF(AX967&gt;0,1,0)</f>
        <v/>
      </c>
      <c r="CW967" s="145">
        <f>IF(AY967&gt;0,1,0)</f>
        <v/>
      </c>
      <c r="CX967" s="52" t="n">
        <v>0</v>
      </c>
      <c r="DM967">
        <f>IF(LOWER(T967)="ILS",12,1)*Y967/VLOOKUP($T967,CPC_USDConversion_xlTbl[[Currency2]:[Units/1 USD]],2,FALSE)</f>
        <v/>
      </c>
    </row>
    <row r="968">
      <c r="B968" s="113" t="n">
        <v>114418</v>
      </c>
      <c r="C968" s="113" t="n">
        <v>50172</v>
      </c>
      <c r="D968" s="113" t="n">
        <v>104180</v>
      </c>
      <c r="E968" s="114" t="inlineStr">
        <is>
          <t>Tobias Hoesli</t>
        </is>
      </c>
      <c r="F968" s="152" t="inlineStr">
        <is>
          <t>Account Manager</t>
        </is>
      </c>
      <c r="G968" s="113" t="inlineStr">
        <is>
          <t>Switzerland and Austria (Alps)</t>
        </is>
      </c>
      <c r="H968" s="113" t="inlineStr">
        <is>
          <t>Sonja Meindl</t>
        </is>
      </c>
      <c r="I968" s="113" t="inlineStr">
        <is>
          <t>Lothar Geuenich</t>
        </is>
      </c>
      <c r="J968" s="114" t="inlineStr">
        <is>
          <t>Thorsten Freitag</t>
        </is>
      </c>
      <c r="K968" s="114" t="inlineStr">
        <is>
          <t>Bruno Darmon</t>
        </is>
      </c>
      <c r="L968" s="113" t="inlineStr">
        <is>
          <t>EMEA Sales</t>
        </is>
      </c>
      <c r="M968" s="115" t="n">
        <v>1</v>
      </c>
      <c r="N968" s="151">
        <f>LEFT(CA968,3)</f>
        <v/>
      </c>
      <c r="O968" s="216" t="n">
        <v>43497</v>
      </c>
      <c r="P968" s="118">
        <f>($D$5-O968)/365</f>
        <v/>
      </c>
      <c r="Q968" s="119">
        <f>Q968</f>
        <v/>
      </c>
      <c r="R968" s="52" t="n"/>
      <c r="S968" s="120" t="inlineStr">
        <is>
          <t>Switzerland</t>
        </is>
      </c>
      <c r="T968" s="120" t="inlineStr">
        <is>
          <t>CHF</t>
        </is>
      </c>
      <c r="U968" s="120" t="n">
        <v>137000</v>
      </c>
      <c r="V968" s="120" t="n">
        <v>62118.18181818182</v>
      </c>
      <c r="W968" s="120" t="n"/>
      <c r="X968" s="120">
        <f>W968+V968+U968</f>
        <v/>
      </c>
      <c r="Y968" s="121" t="n"/>
      <c r="Z968" s="121" t="n"/>
      <c r="AA968" s="122" t="n"/>
      <c r="AB968" s="122" t="n"/>
      <c r="AC968" s="122" t="n"/>
      <c r="AD968" s="123">
        <f>AC968+AB968+AA968</f>
        <v/>
      </c>
      <c r="AE968" s="124">
        <f>IFERROR(AD968/X968-1,"")</f>
        <v/>
      </c>
      <c r="AF968" s="217">
        <f>IF(LOWER(T968)="ILS",12,1)*X968/VLOOKUP($T968,CPC_USDConversion_xlTbl[[Currency2]:[Units/1 USD]],2,FALSE)</f>
        <v/>
      </c>
      <c r="AG968" s="217">
        <f>IF(LOWER(T968)="ILS",12,1)*AD968/VLOOKUP($T968,CPC_USDConversion_xlTbl[[Currency2]:[Units/1 USD]],2,FALSE)</f>
        <v/>
      </c>
      <c r="AH968" s="126">
        <f>AF968/VLOOKUP($S968,'CP$'!$B$5:$D$74,2,FALSE)</f>
        <v/>
      </c>
      <c r="AI968" s="126">
        <f>AG968/VLOOKUP($S968,'CP$'!$B$5:$D$74,2,FALSE)</f>
        <v/>
      </c>
      <c r="AJ968" s="52" t="n"/>
      <c r="AK968" s="127" t="inlineStr">
        <is>
          <t>Sales Variable</t>
        </is>
      </c>
      <c r="AL968" s="218" t="n"/>
      <c r="AM968" s="129" t="n"/>
      <c r="AN968" s="121" t="n"/>
      <c r="AO968" s="130" t="n"/>
      <c r="AP968" s="131">
        <f>IFERROR(AO968/AM968,"")</f>
        <v/>
      </c>
      <c r="AQ968" s="219">
        <f>AO968*CC968</f>
        <v/>
      </c>
      <c r="AR968" s="219" t="n"/>
      <c r="AS968" s="220">
        <f>AQ968-AR968</f>
        <v/>
      </c>
      <c r="AT968" s="217">
        <f>AS968/VLOOKUP($T968,'USD Converstion'!$C$7:$D$174,2,FALSE)</f>
        <v/>
      </c>
      <c r="AU968" s="52" t="n"/>
      <c r="AV968" s="221" t="n"/>
      <c r="AW968" s="222" t="n"/>
      <c r="AX968" s="222" t="n"/>
      <c r="AY968" s="223" t="n"/>
      <c r="AZ968" s="52" t="n"/>
      <c r="BA968" s="137" t="n"/>
      <c r="BB968" s="138" t="inlineStr">
        <is>
          <t xml:space="preserve"> </t>
        </is>
      </c>
      <c r="BC968" s="52" t="n"/>
      <c r="BD968" s="219" t="n">
        <v>102000</v>
      </c>
      <c r="BE968" s="219" t="n">
        <v>68000</v>
      </c>
      <c r="BF968" s="219" t="n"/>
      <c r="BG968" s="120">
        <f>BF968+BE968+BD968</f>
        <v/>
      </c>
      <c r="BH968" s="217">
        <f>IF(LOWER(T968)="ILS",12,1)*BG968/VLOOKUP($T968,CPC_USDConversion_xlTbl[[Currency2]:[Units/1 USD]],2,FALSE)</f>
        <v/>
      </c>
      <c r="BI968" s="224">
        <f>BH968/VLOOKUP($S968,'CP$'!$B$5:$D$74,2,FALSE)</f>
        <v/>
      </c>
      <c r="BJ968" s="140" t="n">
        <v>125000</v>
      </c>
      <c r="BK968" s="140" t="n">
        <v>200000</v>
      </c>
      <c r="BL968" s="141">
        <f>IFERROR(U968/X968,"")</f>
        <v/>
      </c>
      <c r="BM968" s="141">
        <f>IFERROR(V968/X968,"")</f>
        <v/>
      </c>
      <c r="BN968" s="141">
        <f>IFERROR(W968/X968,"")</f>
        <v/>
      </c>
      <c r="BO968" s="141">
        <f>IFERROR(AA968/AD968,"")</f>
        <v/>
      </c>
      <c r="BP968" s="141">
        <f>IFERROR(AB968/AD968,"")</f>
        <v/>
      </c>
      <c r="BQ968" s="141">
        <f>IFERROR(AC968/AD968,"")</f>
        <v/>
      </c>
      <c r="BR968" s="119" t="n">
        <v>2</v>
      </c>
      <c r="BS968" s="119" t="n">
        <v>2</v>
      </c>
      <c r="BT968" s="119" t="n">
        <v>3</v>
      </c>
      <c r="BU968" s="119" t="n"/>
      <c r="BV968" s="119" t="n"/>
      <c r="BW968" s="119" t="n"/>
      <c r="BX968" s="119" t="n"/>
      <c r="BY968" s="119" t="n"/>
      <c r="BZ968" s="119" t="inlineStr">
        <is>
          <t>Employee</t>
        </is>
      </c>
      <c r="CA968" s="142" t="inlineStr">
        <is>
          <t>S53P</t>
        </is>
      </c>
      <c r="CB968" s="131" t="n">
        <v>1</v>
      </c>
      <c r="CC968" s="143">
        <f>IF(P968&gt;1,1,P968)*CB968</f>
        <v/>
      </c>
      <c r="CD968" s="143" t="n"/>
      <c r="CE968" s="222" t="n"/>
      <c r="CF968" s="86" t="n"/>
      <c r="CG968" s="219" t="n">
        <v>166053.6585365854</v>
      </c>
      <c r="CH968" s="217">
        <f>IF(LOWER(T968)="ILS",12,1)*CG968/VLOOKUP($T968,CPC_USDConversion_xlTbl[[Currency2]:[Units/1 USD]],2,FALSE)</f>
        <v/>
      </c>
      <c r="CI968" s="225">
        <f>AF968</f>
        <v/>
      </c>
      <c r="CJ968" s="225">
        <f>IFERROR(CI968-CH968,"")</f>
        <v/>
      </c>
      <c r="CK968" s="140">
        <f>ROUND(AN968*CC968,-2)</f>
        <v/>
      </c>
      <c r="CL968" s="217">
        <f>CK968/VLOOKUP($T968,'USD Converstion'!$C$7:$D$174,2,FALSE)</f>
        <v/>
      </c>
      <c r="CM968" s="145">
        <f>IF(AD968&gt;X968,1,0)</f>
        <v/>
      </c>
      <c r="CN968" s="225">
        <f>IF(CM968&gt;0,AG968,0)</f>
        <v/>
      </c>
      <c r="CO968" s="225">
        <f>IF(CM968=0,0,AF968)</f>
        <v/>
      </c>
      <c r="CP968" s="146" t="n">
        <v>0</v>
      </c>
      <c r="CQ968" s="147" t="inlineStr">
        <is>
          <t>Regular</t>
        </is>
      </c>
      <c r="CR968" s="225">
        <f>AM968/VLOOKUP(T968,'USD Converstion'!$C$7:$D$174,2,FALSE)</f>
        <v/>
      </c>
      <c r="CS968" s="226">
        <f>AT968</f>
        <v/>
      </c>
      <c r="CT968" s="222" t="n">
        <v>0</v>
      </c>
      <c r="CU968" s="227" t="n"/>
      <c r="CV968" s="145">
        <f>IF(AX968&gt;0,1,0)</f>
        <v/>
      </c>
      <c r="CW968" s="145">
        <f>IF(AY968&gt;0,1,0)</f>
        <v/>
      </c>
      <c r="CX968" s="52" t="n">
        <v>0</v>
      </c>
      <c r="DM968">
        <f>IF(LOWER(T968)="ILS",12,1)*Y968/VLOOKUP($T968,CPC_USDConversion_xlTbl[[Currency2]:[Units/1 USD]],2,FALSE)</f>
        <v/>
      </c>
    </row>
    <row r="969">
      <c r="B969" s="113" t="n">
        <v>128808</v>
      </c>
      <c r="C969" s="113" t="n">
        <v>30773</v>
      </c>
      <c r="D969" s="113" t="n">
        <v>106965</v>
      </c>
      <c r="E969" s="114" t="inlineStr">
        <is>
          <t>Tobias Redieck</t>
        </is>
      </c>
      <c r="F969" s="152" t="inlineStr">
        <is>
          <t>Account Manager</t>
        </is>
      </c>
      <c r="G969" s="113" t="inlineStr">
        <is>
          <t>Germany Sales</t>
        </is>
      </c>
      <c r="H969" s="113" t="inlineStr">
        <is>
          <t>Dietmar Schnabel</t>
        </is>
      </c>
      <c r="I969" s="113" t="inlineStr">
        <is>
          <t>Lothar Geuenich</t>
        </is>
      </c>
      <c r="J969" s="114" t="inlineStr">
        <is>
          <t>Thorsten Freitag</t>
        </is>
      </c>
      <c r="K969" s="114" t="inlineStr">
        <is>
          <t>Bruno Darmon</t>
        </is>
      </c>
      <c r="L969" s="113" t="inlineStr">
        <is>
          <t>EMEA Sales</t>
        </is>
      </c>
      <c r="M969" s="115" t="n">
        <v>1</v>
      </c>
      <c r="N969" s="151">
        <f>LEFT(CA969,3)</f>
        <v/>
      </c>
      <c r="O969" s="216" t="n">
        <v>43862</v>
      </c>
      <c r="P969" s="118">
        <f>($D$5-O969)/365</f>
        <v/>
      </c>
      <c r="Q969" s="119">
        <f>Q969</f>
        <v/>
      </c>
      <c r="R969" s="52" t="n"/>
      <c r="S969" s="120" t="inlineStr">
        <is>
          <t>Germany</t>
        </is>
      </c>
      <c r="T969" s="120" t="inlineStr">
        <is>
          <t>EUR</t>
        </is>
      </c>
      <c r="U969" s="120" t="n">
        <v>107000</v>
      </c>
      <c r="V969" s="120" t="n">
        <v>47572.72727272727</v>
      </c>
      <c r="W969" s="120" t="n"/>
      <c r="X969" s="120">
        <f>W969+V969+U969</f>
        <v/>
      </c>
      <c r="Y969" s="121" t="n"/>
      <c r="Z969" s="121" t="n"/>
      <c r="AA969" s="122" t="n"/>
      <c r="AB969" s="122" t="n"/>
      <c r="AC969" s="122" t="n"/>
      <c r="AD969" s="123">
        <f>AC969+AB969+AA969</f>
        <v/>
      </c>
      <c r="AE969" s="124">
        <f>IFERROR(AD969/X969-1,"")</f>
        <v/>
      </c>
      <c r="AF969" s="217">
        <f>IF(LOWER(T969)="ILS",12,1)*X969/VLOOKUP($T969,CPC_USDConversion_xlTbl[[Currency2]:[Units/1 USD]],2,FALSE)</f>
        <v/>
      </c>
      <c r="AG969" s="217">
        <f>IF(LOWER(T969)="ILS",12,1)*AD969/VLOOKUP($T969,CPC_USDConversion_xlTbl[[Currency2]:[Units/1 USD]],2,FALSE)</f>
        <v/>
      </c>
      <c r="AH969" s="126">
        <f>AF969/VLOOKUP($S969,'CP$'!$B$5:$D$74,2,FALSE)</f>
        <v/>
      </c>
      <c r="AI969" s="126">
        <f>AG969/VLOOKUP($S969,'CP$'!$B$5:$D$74,2,FALSE)</f>
        <v/>
      </c>
      <c r="AJ969" s="52" t="n"/>
      <c r="AK969" s="127" t="inlineStr">
        <is>
          <t>Sales Variable</t>
        </is>
      </c>
      <c r="AL969" s="218" t="n"/>
      <c r="AM969" s="129" t="n"/>
      <c r="AN969" s="121" t="n"/>
      <c r="AO969" s="130" t="n"/>
      <c r="AP969" s="131">
        <f>IFERROR(AO969/AM969,"")</f>
        <v/>
      </c>
      <c r="AQ969" s="219">
        <f>AO969*CC969</f>
        <v/>
      </c>
      <c r="AR969" s="219" t="n"/>
      <c r="AS969" s="220">
        <f>AQ969-AR969</f>
        <v/>
      </c>
      <c r="AT969" s="217">
        <f>AS969/VLOOKUP($T969,'USD Converstion'!$C$7:$D$174,2,FALSE)</f>
        <v/>
      </c>
      <c r="AU969" s="52" t="n"/>
      <c r="AV969" s="221" t="n"/>
      <c r="AW969" s="222" t="n"/>
      <c r="AX969" s="222" t="n"/>
      <c r="AY969" s="223" t="n"/>
      <c r="AZ969" s="52" t="n"/>
      <c r="BA969" s="137" t="inlineStr">
        <is>
          <t>January, 2021 - Organization change from Anaplan:No Value to Anaplan:10564</t>
        </is>
      </c>
      <c r="BB969" s="138" t="inlineStr">
        <is>
          <t xml:space="preserve"> </t>
        </is>
      </c>
      <c r="BC969" s="52" t="n"/>
      <c r="BD969" s="219" t="n">
        <v>78000</v>
      </c>
      <c r="BE969" s="219" t="n">
        <v>52000</v>
      </c>
      <c r="BF969" s="219" t="n"/>
      <c r="BG969" s="120">
        <f>BF969+BE969+BD969</f>
        <v/>
      </c>
      <c r="BH969" s="217">
        <f>IF(LOWER(T969)="ILS",12,1)*BG969/VLOOKUP($T969,CPC_USDConversion_xlTbl[[Currency2]:[Units/1 USD]],2,FALSE)</f>
        <v/>
      </c>
      <c r="BI969" s="224">
        <f>BH969/VLOOKUP($S969,'CP$'!$B$5:$D$74,2,FALSE)</f>
        <v/>
      </c>
      <c r="BJ969" s="140" t="n">
        <v>90000</v>
      </c>
      <c r="BK969" s="140" t="n">
        <v>130000</v>
      </c>
      <c r="BL969" s="141">
        <f>IFERROR(U969/X969,"")</f>
        <v/>
      </c>
      <c r="BM969" s="141">
        <f>IFERROR(V969/X969,"")</f>
        <v/>
      </c>
      <c r="BN969" s="141">
        <f>IFERROR(W969/X969,"")</f>
        <v/>
      </c>
      <c r="BO969" s="141">
        <f>IFERROR(AA969/AD969,"")</f>
        <v/>
      </c>
      <c r="BP969" s="141">
        <f>IFERROR(AB969/AD969,"")</f>
        <v/>
      </c>
      <c r="BQ969" s="141">
        <f>IFERROR(AC969/AD969,"")</f>
        <v/>
      </c>
      <c r="BR969" s="119" t="n"/>
      <c r="BS969" s="119" t="n"/>
      <c r="BT969" s="119" t="n"/>
      <c r="BU969" s="119" t="n"/>
      <c r="BV969" s="119" t="n"/>
      <c r="BW969" s="119" t="n"/>
      <c r="BX969" s="119" t="n"/>
      <c r="BY969" s="119" t="n"/>
      <c r="BZ969" s="119" t="inlineStr">
        <is>
          <t>Employee</t>
        </is>
      </c>
      <c r="CA969" s="142" t="inlineStr">
        <is>
          <t>S53P</t>
        </is>
      </c>
      <c r="CB969" s="131" t="n">
        <v>1</v>
      </c>
      <c r="CC969" s="143">
        <f>IF(P969&gt;1,1,P969)*CB969</f>
        <v/>
      </c>
      <c r="CD969" s="143" t="n"/>
      <c r="CE969" s="222" t="n"/>
      <c r="CF969" s="86" t="n"/>
      <c r="CG969" s="219" t="n">
        <v>127029.2682926829</v>
      </c>
      <c r="CH969" s="217">
        <f>IF(LOWER(T969)="ILS",12,1)*CG969/VLOOKUP($T969,CPC_USDConversion_xlTbl[[Currency2]:[Units/1 USD]],2,FALSE)</f>
        <v/>
      </c>
      <c r="CI969" s="225">
        <f>AF969</f>
        <v/>
      </c>
      <c r="CJ969" s="225">
        <f>IFERROR(CI969-CH969,"")</f>
        <v/>
      </c>
      <c r="CK969" s="140">
        <f>ROUND(AN969*CC969,-2)</f>
        <v/>
      </c>
      <c r="CL969" s="217">
        <f>CK969/VLOOKUP($T969,'USD Converstion'!$C$7:$D$174,2,FALSE)</f>
        <v/>
      </c>
      <c r="CM969" s="145">
        <f>IF(AD969&gt;X969,1,0)</f>
        <v/>
      </c>
      <c r="CN969" s="225">
        <f>IF(CM969&gt;0,AG969,0)</f>
        <v/>
      </c>
      <c r="CO969" s="225">
        <f>IF(CM969=0,0,AF969)</f>
        <v/>
      </c>
      <c r="CP969" s="146" t="n">
        <v>0</v>
      </c>
      <c r="CQ969" s="147" t="inlineStr">
        <is>
          <t>Regular</t>
        </is>
      </c>
      <c r="CR969" s="225">
        <f>AM969/VLOOKUP(T969,'USD Converstion'!$C$7:$D$174,2,FALSE)</f>
        <v/>
      </c>
      <c r="CS969" s="226">
        <f>AT969</f>
        <v/>
      </c>
      <c r="CT969" s="222" t="n">
        <v>0</v>
      </c>
      <c r="CU969" s="227" t="n"/>
      <c r="CV969" s="145">
        <f>IF(AX969&gt;0,1,0)</f>
        <v/>
      </c>
      <c r="CW969" s="145">
        <f>IF(AY969&gt;0,1,0)</f>
        <v/>
      </c>
      <c r="CX969" s="52" t="n">
        <v>0</v>
      </c>
      <c r="DM969">
        <f>IF(LOWER(T969)="ILS",12,1)*Y969/VLOOKUP($T969,CPC_USDConversion_xlTbl[[Currency2]:[Units/1 USD]],2,FALSE)</f>
        <v/>
      </c>
    </row>
    <row r="970">
      <c r="B970" s="113" t="n">
        <v>108242</v>
      </c>
      <c r="C970" s="113" t="n">
        <v>55005</v>
      </c>
      <c r="D970" s="113" t="n">
        <v>100017</v>
      </c>
      <c r="E970" s="114" t="inlineStr">
        <is>
          <t>Tobias Stecher</t>
        </is>
      </c>
      <c r="F970" s="152" t="inlineStr">
        <is>
          <t>Global Account Manager</t>
        </is>
      </c>
      <c r="G970" s="113" t="inlineStr">
        <is>
          <t>Germany Sales</t>
        </is>
      </c>
      <c r="H970" s="113" t="inlineStr">
        <is>
          <t>Dietmar Schnabel</t>
        </is>
      </c>
      <c r="I970" s="113" t="inlineStr">
        <is>
          <t>Lothar Geuenich</t>
        </is>
      </c>
      <c r="J970" s="114" t="inlineStr">
        <is>
          <t>Thorsten Freitag</t>
        </is>
      </c>
      <c r="K970" s="114" t="inlineStr">
        <is>
          <t>Bruno Darmon</t>
        </is>
      </c>
      <c r="L970" s="113" t="inlineStr">
        <is>
          <t>EMEA Sales</t>
        </is>
      </c>
      <c r="M970" s="115" t="n">
        <v>1</v>
      </c>
      <c r="N970" s="151">
        <f>LEFT(CA970,3)</f>
        <v/>
      </c>
      <c r="O970" s="216" t="n">
        <v>43770</v>
      </c>
      <c r="P970" s="118">
        <f>($D$5-O970)/365</f>
        <v/>
      </c>
      <c r="Q970" s="119">
        <f>Q970</f>
        <v/>
      </c>
      <c r="R970" s="52" t="n"/>
      <c r="S970" s="120" t="inlineStr">
        <is>
          <t>Germany</t>
        </is>
      </c>
      <c r="T970" s="120" t="inlineStr">
        <is>
          <t>EUR</t>
        </is>
      </c>
      <c r="U970" s="120" t="n">
        <v>110750</v>
      </c>
      <c r="V970" s="120" t="n">
        <v>49390.90909090909</v>
      </c>
      <c r="W970" s="120" t="n"/>
      <c r="X970" s="120">
        <f>W970+V970+U970</f>
        <v/>
      </c>
      <c r="Y970" s="121" t="n"/>
      <c r="Z970" s="121" t="n"/>
      <c r="AA970" s="122" t="n"/>
      <c r="AB970" s="122" t="n"/>
      <c r="AC970" s="122" t="n"/>
      <c r="AD970" s="123">
        <f>AC970+AB970+AA970</f>
        <v/>
      </c>
      <c r="AE970" s="124">
        <f>IFERROR(AD970/X970-1,"")</f>
        <v/>
      </c>
      <c r="AF970" s="217">
        <f>IF(LOWER(T970)="ILS",12,1)*X970/VLOOKUP($T970,CPC_USDConversion_xlTbl[[Currency2]:[Units/1 USD]],2,FALSE)</f>
        <v/>
      </c>
      <c r="AG970" s="217">
        <f>IF(LOWER(T970)="ILS",12,1)*AD970/VLOOKUP($T970,CPC_USDConversion_xlTbl[[Currency2]:[Units/1 USD]],2,FALSE)</f>
        <v/>
      </c>
      <c r="AH970" s="126">
        <f>AF970/VLOOKUP($S970,'CP$'!$B$5:$D$74,2,FALSE)</f>
        <v/>
      </c>
      <c r="AI970" s="126">
        <f>AG970/VLOOKUP($S970,'CP$'!$B$5:$D$74,2,FALSE)</f>
        <v/>
      </c>
      <c r="AJ970" s="52" t="n"/>
      <c r="AK970" s="127" t="inlineStr">
        <is>
          <t>Sales Variable</t>
        </is>
      </c>
      <c r="AL970" s="218" t="n"/>
      <c r="AM970" s="129" t="n"/>
      <c r="AN970" s="121" t="n"/>
      <c r="AO970" s="130" t="n"/>
      <c r="AP970" s="131">
        <f>IFERROR(AO970/AM970,"")</f>
        <v/>
      </c>
      <c r="AQ970" s="219">
        <f>AO970*CC970</f>
        <v/>
      </c>
      <c r="AR970" s="219" t="n"/>
      <c r="AS970" s="220">
        <f>AQ970-AR970</f>
        <v/>
      </c>
      <c r="AT970" s="217">
        <f>AS970/VLOOKUP($T970,'USD Converstion'!$C$7:$D$174,2,FALSE)</f>
        <v/>
      </c>
      <c r="AU970" s="52" t="n"/>
      <c r="AV970" s="221" t="n"/>
      <c r="AW970" s="222" t="n"/>
      <c r="AX970" s="222" t="n"/>
      <c r="AY970" s="223" t="n"/>
      <c r="AZ970" s="52" t="n"/>
      <c r="BA970" s="137" t="n"/>
      <c r="BB970" s="138" t="inlineStr">
        <is>
          <t xml:space="preserve"> </t>
        </is>
      </c>
      <c r="BC970" s="52" t="n"/>
      <c r="BD970" s="219" t="n">
        <v>81000</v>
      </c>
      <c r="BE970" s="219" t="n">
        <v>54000</v>
      </c>
      <c r="BF970" s="219" t="n"/>
      <c r="BG970" s="120">
        <f>BF970+BE970+BD970</f>
        <v/>
      </c>
      <c r="BH970" s="217">
        <f>IF(LOWER(T970)="ILS",12,1)*BG970/VLOOKUP($T970,CPC_USDConversion_xlTbl[[Currency2]:[Units/1 USD]],2,FALSE)</f>
        <v/>
      </c>
      <c r="BI970" s="224">
        <f>BH970/VLOOKUP($S970,'CP$'!$B$5:$D$74,2,FALSE)</f>
        <v/>
      </c>
      <c r="BJ970" s="140" t="n">
        <v>90000</v>
      </c>
      <c r="BK970" s="140" t="n">
        <v>130000</v>
      </c>
      <c r="BL970" s="141">
        <f>IFERROR(U970/X970,"")</f>
        <v/>
      </c>
      <c r="BM970" s="141">
        <f>IFERROR(V970/X970,"")</f>
        <v/>
      </c>
      <c r="BN970" s="141">
        <f>IFERROR(W970/X970,"")</f>
        <v/>
      </c>
      <c r="BO970" s="141">
        <f>IFERROR(AA970/AD970,"")</f>
        <v/>
      </c>
      <c r="BP970" s="141">
        <f>IFERROR(AB970/AD970,"")</f>
        <v/>
      </c>
      <c r="BQ970" s="141">
        <f>IFERROR(AC970/AD970,"")</f>
        <v/>
      </c>
      <c r="BR970" s="119" t="n"/>
      <c r="BS970" s="119" t="n"/>
      <c r="BT970" s="119" t="n"/>
      <c r="BU970" s="119" t="n"/>
      <c r="BV970" s="119" t="n"/>
      <c r="BW970" s="119" t="n"/>
      <c r="BX970" s="119" t="n"/>
      <c r="BY970" s="119" t="n"/>
      <c r="BZ970" s="119" t="inlineStr">
        <is>
          <t>Employee</t>
        </is>
      </c>
      <c r="CA970" s="142" t="inlineStr">
        <is>
          <t>S53P</t>
        </is>
      </c>
      <c r="CB970" s="131" t="n">
        <v>1</v>
      </c>
      <c r="CC970" s="143">
        <f>IF(P970&gt;1,1,P970)*CB970</f>
        <v/>
      </c>
      <c r="CD970" s="143" t="n"/>
      <c r="CE970" s="222" t="n"/>
      <c r="CF970" s="86" t="n"/>
      <c r="CG970" s="219" t="n">
        <v>131907.3170731707</v>
      </c>
      <c r="CH970" s="217">
        <f>IF(LOWER(T970)="ILS",12,1)*CG970/VLOOKUP($T970,CPC_USDConversion_xlTbl[[Currency2]:[Units/1 USD]],2,FALSE)</f>
        <v/>
      </c>
      <c r="CI970" s="225">
        <f>AF970</f>
        <v/>
      </c>
      <c r="CJ970" s="225">
        <f>IFERROR(CI970-CH970,"")</f>
        <v/>
      </c>
      <c r="CK970" s="140">
        <f>ROUND(AN970*CC970,-2)</f>
        <v/>
      </c>
      <c r="CL970" s="217">
        <f>CK970/VLOOKUP($T970,'USD Converstion'!$C$7:$D$174,2,FALSE)</f>
        <v/>
      </c>
      <c r="CM970" s="145">
        <f>IF(AD970&gt;X970,1,0)</f>
        <v/>
      </c>
      <c r="CN970" s="225">
        <f>IF(CM970&gt;0,AG970,0)</f>
        <v/>
      </c>
      <c r="CO970" s="225">
        <f>IF(CM970=0,0,AF970)</f>
        <v/>
      </c>
      <c r="CP970" s="146" t="n">
        <v>0</v>
      </c>
      <c r="CQ970" s="147" t="inlineStr">
        <is>
          <t>Regular</t>
        </is>
      </c>
      <c r="CR970" s="225">
        <f>AM970/VLOOKUP(T970,'USD Converstion'!$C$7:$D$174,2,FALSE)</f>
        <v/>
      </c>
      <c r="CS970" s="226">
        <f>AT970</f>
        <v/>
      </c>
      <c r="CT970" s="222" t="n">
        <v>0</v>
      </c>
      <c r="CU970" s="227" t="n"/>
      <c r="CV970" s="145">
        <f>IF(AX970&gt;0,1,0)</f>
        <v/>
      </c>
      <c r="CW970" s="145">
        <f>IF(AY970&gt;0,1,0)</f>
        <v/>
      </c>
      <c r="CX970" s="52" t="n">
        <v>0</v>
      </c>
      <c r="DM970">
        <f>IF(LOWER(T970)="ILS",12,1)*Y970/VLOOKUP($T970,CPC_USDConversion_xlTbl[[Currency2]:[Units/1 USD]],2,FALSE)</f>
        <v/>
      </c>
    </row>
    <row r="971">
      <c r="B971" s="113" t="n">
        <v>138238</v>
      </c>
      <c r="C971" s="113" t="n">
        <v>67129</v>
      </c>
      <c r="D971" s="113" t="n">
        <v>44104</v>
      </c>
      <c r="E971" s="114" t="inlineStr">
        <is>
          <t>Yvonne Brandt</t>
        </is>
      </c>
      <c r="F971" s="152" t="inlineStr">
        <is>
          <t>Account Manager</t>
        </is>
      </c>
      <c r="G971" s="113" t="inlineStr">
        <is>
          <t>Germany Sales</t>
        </is>
      </c>
      <c r="H971" s="113" t="inlineStr">
        <is>
          <t>Dietmar Schnabel</t>
        </is>
      </c>
      <c r="I971" s="113" t="inlineStr">
        <is>
          <t>Lothar Geuenich</t>
        </is>
      </c>
      <c r="J971" s="114" t="inlineStr">
        <is>
          <t>Thorsten Freitag</t>
        </is>
      </c>
      <c r="K971" s="114" t="inlineStr">
        <is>
          <t>Bruno Darmon</t>
        </is>
      </c>
      <c r="L971" s="113" t="inlineStr">
        <is>
          <t>EMEA Sales</t>
        </is>
      </c>
      <c r="M971" s="115" t="n">
        <v>1</v>
      </c>
      <c r="N971" s="151">
        <f>LEFT(CA971,3)</f>
        <v/>
      </c>
      <c r="O971" s="216" t="n">
        <v>43023</v>
      </c>
      <c r="P971" s="118">
        <f>($D$5-O971)/365</f>
        <v/>
      </c>
      <c r="Q971" s="119">
        <f>Q971</f>
        <v/>
      </c>
      <c r="R971" s="52" t="n"/>
      <c r="S971" s="120" t="inlineStr">
        <is>
          <t>Germany</t>
        </is>
      </c>
      <c r="T971" s="120" t="inlineStr">
        <is>
          <t>EUR</t>
        </is>
      </c>
      <c r="U971" s="120" t="n">
        <v>77000</v>
      </c>
      <c r="V971" s="120" t="n">
        <v>33027.27272727272</v>
      </c>
      <c r="W971" s="120" t="n"/>
      <c r="X971" s="120">
        <f>W971+V971+U971</f>
        <v/>
      </c>
      <c r="Y971" s="121" t="n"/>
      <c r="Z971" s="121" t="n"/>
      <c r="AA971" s="122" t="n"/>
      <c r="AB971" s="122" t="n"/>
      <c r="AC971" s="122" t="n"/>
      <c r="AD971" s="123">
        <f>AC971+AB971+AA971</f>
        <v/>
      </c>
      <c r="AE971" s="124">
        <f>IFERROR(AD971/X971-1,"")</f>
        <v/>
      </c>
      <c r="AF971" s="217">
        <f>IF(LOWER(T971)="ILS",12,1)*X971/VLOOKUP($T971,CPC_USDConversion_xlTbl[[Currency2]:[Units/1 USD]],2,FALSE)</f>
        <v/>
      </c>
      <c r="AG971" s="217">
        <f>IF(LOWER(T971)="ILS",12,1)*AD971/VLOOKUP($T971,CPC_USDConversion_xlTbl[[Currency2]:[Units/1 USD]],2,FALSE)</f>
        <v/>
      </c>
      <c r="AH971" s="126">
        <f>AF971/VLOOKUP($S971,'CP$'!$B$5:$D$74,2,FALSE)</f>
        <v/>
      </c>
      <c r="AI971" s="126">
        <f>AG971/VLOOKUP($S971,'CP$'!$B$5:$D$74,2,FALSE)</f>
        <v/>
      </c>
      <c r="AJ971" s="52" t="n"/>
      <c r="AK971" s="127" t="inlineStr">
        <is>
          <t>Sales Variable</t>
        </is>
      </c>
      <c r="AL971" s="218" t="n"/>
      <c r="AM971" s="129" t="n"/>
      <c r="AN971" s="121" t="n"/>
      <c r="AO971" s="130" t="n"/>
      <c r="AP971" s="131">
        <f>IFERROR(AO971/AM971,"")</f>
        <v/>
      </c>
      <c r="AQ971" s="219">
        <f>AO971*CC971</f>
        <v/>
      </c>
      <c r="AR971" s="219" t="n"/>
      <c r="AS971" s="220">
        <f>AQ971-AR971</f>
        <v/>
      </c>
      <c r="AT971" s="217">
        <f>AS971/VLOOKUP($T971,'USD Converstion'!$C$7:$D$174,2,FALSE)</f>
        <v/>
      </c>
      <c r="AU971" s="52" t="n"/>
      <c r="AV971" s="221" t="n"/>
      <c r="AW971" s="222" t="n"/>
      <c r="AX971" s="222" t="n"/>
      <c r="AY971" s="223" t="n"/>
      <c r="AZ971" s="52" t="n"/>
      <c r="BA971" s="137" t="inlineStr">
        <is>
          <t>January, 2021 - Organization change from JS:S51P, Team:Bernd Sebode - Development Channel, Title:Channel Manager to JS:S53P, Team:Harry Rolzhauser - Named Accounts South Germany, Title:Account Manager</t>
        </is>
      </c>
      <c r="BB971" s="138" t="inlineStr">
        <is>
          <t xml:space="preserve"> </t>
        </is>
      </c>
      <c r="BC971" s="52" t="n"/>
      <c r="BD971" s="219" t="n">
        <v>45000</v>
      </c>
      <c r="BE971" s="219" t="n">
        <v>25000</v>
      </c>
      <c r="BF971" s="219" t="n"/>
      <c r="BG971" s="120">
        <f>BF971+BE971+BD971</f>
        <v/>
      </c>
      <c r="BH971" s="217">
        <f>IF(LOWER(T971)="ILS",12,1)*BG971/VLOOKUP($T971,CPC_USDConversion_xlTbl[[Currency2]:[Units/1 USD]],2,FALSE)</f>
        <v/>
      </c>
      <c r="BI971" s="224">
        <f>BH971/VLOOKUP($S971,'CP$'!$B$5:$D$74,2,FALSE)</f>
        <v/>
      </c>
      <c r="BJ971" s="140" t="n">
        <v>90000</v>
      </c>
      <c r="BK971" s="140" t="n">
        <v>130000</v>
      </c>
      <c r="BL971" s="141">
        <f>IFERROR(U971/X971,"")</f>
        <v/>
      </c>
      <c r="BM971" s="141">
        <f>IFERROR(V971/X971,"")</f>
        <v/>
      </c>
      <c r="BN971" s="141">
        <f>IFERROR(W971/X971,"")</f>
        <v/>
      </c>
      <c r="BO971" s="141">
        <f>IFERROR(AA971/AD971,"")</f>
        <v/>
      </c>
      <c r="BP971" s="141">
        <f>IFERROR(AB971/AD971,"")</f>
        <v/>
      </c>
      <c r="BQ971" s="141">
        <f>IFERROR(AC971/AD971,"")</f>
        <v/>
      </c>
      <c r="BR971" s="119" t="n">
        <v>2</v>
      </c>
      <c r="BS971" s="119" t="n">
        <v>3</v>
      </c>
      <c r="BT971" s="119" t="n"/>
      <c r="BU971" s="119" t="n"/>
      <c r="BV971" s="119" t="n"/>
      <c r="BW971" s="119" t="n"/>
      <c r="BX971" s="119" t="n"/>
      <c r="BY971" s="119" t="n"/>
      <c r="BZ971" s="119" t="inlineStr">
        <is>
          <t>Employee</t>
        </is>
      </c>
      <c r="CA971" s="142" t="inlineStr">
        <is>
          <t>S53P</t>
        </is>
      </c>
      <c r="CB971" s="131" t="n">
        <v>1</v>
      </c>
      <c r="CC971" s="143">
        <f>IF(P971&gt;1,1,P971)*CB971</f>
        <v/>
      </c>
      <c r="CD971" s="143" t="n"/>
      <c r="CE971" s="222" t="n"/>
      <c r="CF971" s="86" t="n"/>
      <c r="CG971" s="219" t="n">
        <v>88004.87804878049</v>
      </c>
      <c r="CH971" s="217">
        <f>IF(LOWER(T971)="ILS",12,1)*CG971/VLOOKUP($T971,CPC_USDConversion_xlTbl[[Currency2]:[Units/1 USD]],2,FALSE)</f>
        <v/>
      </c>
      <c r="CI971" s="225">
        <f>AF971</f>
        <v/>
      </c>
      <c r="CJ971" s="225">
        <f>IFERROR(CI971-CH971,"")</f>
        <v/>
      </c>
      <c r="CK971" s="140">
        <f>ROUND(AN971*CC971,-2)</f>
        <v/>
      </c>
      <c r="CL971" s="217">
        <f>CK971/VLOOKUP($T971,'USD Converstion'!$C$7:$D$174,2,FALSE)</f>
        <v/>
      </c>
      <c r="CM971" s="145">
        <f>IF(AD971&gt;X971,1,0)</f>
        <v/>
      </c>
      <c r="CN971" s="225">
        <f>IF(CM971&gt;0,AG971,0)</f>
        <v/>
      </c>
      <c r="CO971" s="225">
        <f>IF(CM971=0,0,AF971)</f>
        <v/>
      </c>
      <c r="CP971" s="146" t="n">
        <v>0</v>
      </c>
      <c r="CQ971" s="147" t="inlineStr">
        <is>
          <t>Regular</t>
        </is>
      </c>
      <c r="CR971" s="225">
        <f>AM971/VLOOKUP(T971,'USD Converstion'!$C$7:$D$174,2,FALSE)</f>
        <v/>
      </c>
      <c r="CS971" s="226">
        <f>AT971</f>
        <v/>
      </c>
      <c r="CT971" s="222" t="n">
        <v>0</v>
      </c>
      <c r="CU971" s="227" t="n"/>
      <c r="CV971" s="145">
        <f>IF(AX971&gt;0,1,0)</f>
        <v/>
      </c>
      <c r="CW971" s="145">
        <f>IF(AY971&gt;0,1,0)</f>
        <v/>
      </c>
      <c r="CX971" s="52" t="n">
        <v>0</v>
      </c>
      <c r="DM971">
        <f>IF(LOWER(T971)="ILS",12,1)*Y971/VLOOKUP($T971,CPC_USDConversion_xlTbl[[Currency2]:[Units/1 USD]],2,FALSE)</f>
        <v/>
      </c>
    </row>
    <row r="972">
      <c r="B972" s="113" t="n">
        <v>12458</v>
      </c>
      <c r="C972" s="113" t="n">
        <v>83586</v>
      </c>
      <c r="D972" s="113" t="n"/>
      <c r="E972" s="114" t="inlineStr">
        <is>
          <t>Alexander Golovach</t>
        </is>
      </c>
      <c r="F972" s="152" t="inlineStr">
        <is>
          <t xml:space="preserve">Technology Leader </t>
        </is>
      </c>
      <c r="G972" s="113" t="inlineStr">
        <is>
          <t>Minsk Development Center</t>
        </is>
      </c>
      <c r="H972" s="113" t="inlineStr">
        <is>
          <t>Borce Jakimovski</t>
        </is>
      </c>
      <c r="I972" s="113" t="inlineStr">
        <is>
          <t>Borce Jakimovski</t>
        </is>
      </c>
      <c r="J972" s="114" t="inlineStr">
        <is>
          <t>Neatsun Ziv</t>
        </is>
      </c>
      <c r="K972" s="114" t="inlineStr">
        <is>
          <t>Dorit Dor</t>
        </is>
      </c>
      <c r="L972" s="113" t="inlineStr">
        <is>
          <t>Products - R&amp;D</t>
        </is>
      </c>
      <c r="M972" s="115" t="n">
        <v>1</v>
      </c>
      <c r="N972" s="151">
        <f>LEFT(CA972,3)</f>
        <v/>
      </c>
      <c r="O972" s="216" t="n">
        <v>39951</v>
      </c>
      <c r="P972" s="118">
        <f>($D$5-O972)/365</f>
        <v/>
      </c>
      <c r="Q972" s="119">
        <f>Q972</f>
        <v/>
      </c>
      <c r="R972" s="52" t="n"/>
      <c r="S972" s="120" t="inlineStr">
        <is>
          <t>Belarus</t>
        </is>
      </c>
      <c r="T972" s="120" t="inlineStr">
        <is>
          <t>USD</t>
        </is>
      </c>
      <c r="U972" s="120" t="n">
        <v>75750</v>
      </c>
      <c r="V972" s="120" t="n"/>
      <c r="W972" s="120" t="n"/>
      <c r="X972" s="120">
        <f>W972+V972+U972</f>
        <v/>
      </c>
      <c r="Y972" s="121" t="n"/>
      <c r="Z972" s="121" t="n"/>
      <c r="AA972" s="122" t="n"/>
      <c r="AB972" s="122" t="n"/>
      <c r="AC972" s="122" t="n"/>
      <c r="AD972" s="123">
        <f>AC972+AB972+AA972</f>
        <v/>
      </c>
      <c r="AE972" s="124">
        <f>IFERROR(AD972/X972-1,"")</f>
        <v/>
      </c>
      <c r="AF972" s="217">
        <f>IF(LOWER(T972)="ILS",12,1)*X972/VLOOKUP($T972,CPC_USDConversion_xlTbl[[Currency2]:[Units/1 USD]],2,FALSE)</f>
        <v/>
      </c>
      <c r="AG972" s="217">
        <f>IF(LOWER(T972)="ILS",12,1)*AD972/VLOOKUP($T972,CPC_USDConversion_xlTbl[[Currency2]:[Units/1 USD]],2,FALSE)</f>
        <v/>
      </c>
      <c r="AH972" s="126">
        <f>AF972/VLOOKUP($S972,'CP$'!$B$5:$D$74,2,FALSE)</f>
        <v/>
      </c>
      <c r="AI972" s="126">
        <f>AG972/VLOOKUP($S972,'CP$'!$B$5:$D$74,2,FALSE)</f>
        <v/>
      </c>
      <c r="AJ972" s="52" t="n"/>
      <c r="AK972" s="127" t="inlineStr">
        <is>
          <t>Regular</t>
        </is>
      </c>
      <c r="AL972" s="218" t="n">
        <v>3000</v>
      </c>
      <c r="AM972" s="129" t="n"/>
      <c r="AN972" s="121" t="n"/>
      <c r="AO972" s="130" t="n"/>
      <c r="AP972" s="131">
        <f>IFERROR(AO972/AM972,"")</f>
        <v/>
      </c>
      <c r="AQ972" s="219">
        <f>AO972*CC972</f>
        <v/>
      </c>
      <c r="AR972" s="219" t="n"/>
      <c r="AS972" s="220">
        <f>AQ972-AR972</f>
        <v/>
      </c>
      <c r="AT972" s="217">
        <f>AS972/VLOOKUP($T972,'USD Converstion'!$C$7:$D$174,2,FALSE)</f>
        <v/>
      </c>
      <c r="AU972" s="52" t="n"/>
      <c r="AV972" s="221" t="n">
        <v>43615</v>
      </c>
      <c r="AW972" s="222" t="n">
        <v>11787.87378640777</v>
      </c>
      <c r="AX972" s="222" t="n"/>
      <c r="AY972" s="223" t="n"/>
      <c r="AZ972" s="52" t="n"/>
      <c r="BA972" s="137" t="inlineStr">
        <is>
          <t>December, 2020 - JS change from JS:D51P to JS:D41P</t>
        </is>
      </c>
      <c r="BB972" s="138" t="inlineStr">
        <is>
          <t xml:space="preserve"> </t>
        </is>
      </c>
      <c r="BC972" s="52" t="n"/>
      <c r="BD972" s="219" t="n">
        <v>51000</v>
      </c>
      <c r="BE972" s="219" t="n"/>
      <c r="BF972" s="219" t="n"/>
      <c r="BG972" s="120">
        <f>BF972+BE972+BD972</f>
        <v/>
      </c>
      <c r="BH972" s="217">
        <f>IF(LOWER(T972)="ILS",12,1)*BG972/VLOOKUP($T972,CPC_USDConversion_xlTbl[[Currency2]:[Units/1 USD]],2,FALSE)</f>
        <v/>
      </c>
      <c r="BI972" s="224">
        <f>BH972/VLOOKUP($S972,'CP$'!$B$5:$D$74,2,FALSE)</f>
        <v/>
      </c>
      <c r="BJ972" s="140" t="n">
        <v>30000</v>
      </c>
      <c r="BK972" s="140" t="n">
        <v>60000</v>
      </c>
      <c r="BL972" s="141">
        <f>IFERROR(U972/X972,"")</f>
        <v/>
      </c>
      <c r="BM972" s="141">
        <f>IFERROR(V972/X972,"")</f>
        <v/>
      </c>
      <c r="BN972" s="141">
        <f>IFERROR(W972/X972,"")</f>
        <v/>
      </c>
      <c r="BO972" s="141">
        <f>IFERROR(AA972/AD972,"")</f>
        <v/>
      </c>
      <c r="BP972" s="141">
        <f>IFERROR(AB972/AD972,"")</f>
        <v/>
      </c>
      <c r="BQ972" s="141">
        <f>IFERROR(AC972/AD972,"")</f>
        <v/>
      </c>
      <c r="BR972" s="119" t="n">
        <v>3</v>
      </c>
      <c r="BS972" s="119" t="n">
        <v>2</v>
      </c>
      <c r="BT972" s="119" t="n">
        <v>3</v>
      </c>
      <c r="BU972" s="119" t="n"/>
      <c r="BV972" s="119" t="n"/>
      <c r="BW972" s="119" t="n"/>
      <c r="BX972" s="119" t="n"/>
      <c r="BY972" s="119" t="n"/>
      <c r="BZ972" s="119" t="inlineStr">
        <is>
          <t>Employee</t>
        </is>
      </c>
      <c r="CA972" s="142" t="inlineStr">
        <is>
          <t>D41P</t>
        </is>
      </c>
      <c r="CB972" s="131" t="n">
        <v>1</v>
      </c>
      <c r="CC972" s="143">
        <f>IF(P972&gt;1,1,P972)*CB972</f>
        <v/>
      </c>
      <c r="CD972" s="143" t="n"/>
      <c r="CE972" s="222" t="n">
        <v>12211.44</v>
      </c>
      <c r="CF972" s="86" t="n"/>
      <c r="CG972" s="219" t="n">
        <v>51907.31707317074</v>
      </c>
      <c r="CH972" s="217">
        <f>IF(LOWER(T972)="ILS",12,1)*CG972/VLOOKUP($T972,CPC_USDConversion_xlTbl[[Currency2]:[Units/1 USD]],2,FALSE)</f>
        <v/>
      </c>
      <c r="CI972" s="225">
        <f>AF972</f>
        <v/>
      </c>
      <c r="CJ972" s="225">
        <f>IFERROR(CI972-CH972,"")</f>
        <v/>
      </c>
      <c r="CK972" s="140">
        <f>ROUND(AN972*CC972,-2)</f>
        <v/>
      </c>
      <c r="CL972" s="217">
        <f>CK972/VLOOKUP($T972,'USD Converstion'!$C$7:$D$174,2,FALSE)</f>
        <v/>
      </c>
      <c r="CM972" s="145">
        <f>IF(AD972&gt;X972,1,0)</f>
        <v/>
      </c>
      <c r="CN972" s="225">
        <f>IF(CM972&gt;0,AG972,0)</f>
        <v/>
      </c>
      <c r="CO972" s="225">
        <f>IF(CM972=0,0,AF972)</f>
        <v/>
      </c>
      <c r="CP972" s="146" t="n">
        <v>0</v>
      </c>
      <c r="CQ972" s="147" t="inlineStr">
        <is>
          <t>Regular</t>
        </is>
      </c>
      <c r="CR972" s="225">
        <f>AM972/VLOOKUP(T972,'USD Converstion'!$C$7:$D$174,2,FALSE)</f>
        <v/>
      </c>
      <c r="CS972" s="226">
        <f>AT972</f>
        <v/>
      </c>
      <c r="CT972" s="222" t="n">
        <v>0</v>
      </c>
      <c r="CU972" s="227" t="n"/>
      <c r="CV972" s="145">
        <f>IF(AX972&gt;0,1,0)</f>
        <v/>
      </c>
      <c r="CW972" s="145">
        <f>IF(AY972&gt;0,1,0)</f>
        <v/>
      </c>
      <c r="CX972" s="52" t="n">
        <v>0</v>
      </c>
      <c r="DM972">
        <f>IF(LOWER(T972)="ILS",12,1)*Y972/VLOOKUP($T972,CPC_USDConversion_xlTbl[[Currency2]:[Units/1 USD]],2,FALSE)</f>
        <v/>
      </c>
    </row>
    <row r="973">
      <c r="B973" s="113" t="n">
        <v>114685</v>
      </c>
      <c r="C973" s="113" t="n">
        <v>70335</v>
      </c>
      <c r="D973" s="113" t="n">
        <v>60171</v>
      </c>
      <c r="E973" s="114" t="inlineStr">
        <is>
          <t>Dimitri Prybysh</t>
        </is>
      </c>
      <c r="F973" s="152" t="inlineStr">
        <is>
          <t>Software Developer</t>
        </is>
      </c>
      <c r="G973" s="113" t="inlineStr">
        <is>
          <t>Minsk Development Center</t>
        </is>
      </c>
      <c r="H973" s="113" t="inlineStr">
        <is>
          <t>Borce Jakimovski</t>
        </is>
      </c>
      <c r="I973" s="113" t="inlineStr">
        <is>
          <t>Borce Jakimovski</t>
        </is>
      </c>
      <c r="J973" s="114" t="inlineStr">
        <is>
          <t>Neatsun Ziv</t>
        </is>
      </c>
      <c r="K973" s="114" t="inlineStr">
        <is>
          <t>Dorit Dor</t>
        </is>
      </c>
      <c r="L973" s="113" t="inlineStr">
        <is>
          <t>Products - R&amp;D</t>
        </is>
      </c>
      <c r="M973" s="115" t="n">
        <v>1</v>
      </c>
      <c r="N973" s="151">
        <f>LEFT(CA973,3)</f>
        <v/>
      </c>
      <c r="O973" s="216" t="n">
        <v>43901</v>
      </c>
      <c r="P973" s="118">
        <f>($D$5-O973)/365</f>
        <v/>
      </c>
      <c r="Q973" s="119">
        <f>Q973</f>
        <v/>
      </c>
      <c r="R973" s="52" t="n"/>
      <c r="S973" s="120" t="inlineStr">
        <is>
          <t>Belarus</t>
        </is>
      </c>
      <c r="T973" s="120" t="inlineStr">
        <is>
          <t>USD</t>
        </is>
      </c>
      <c r="U973" s="120" t="n">
        <v>62000</v>
      </c>
      <c r="V973" s="120" t="n"/>
      <c r="W973" s="120" t="n"/>
      <c r="X973" s="120">
        <f>W973+V973+U973</f>
        <v/>
      </c>
      <c r="Y973" s="121" t="n"/>
      <c r="Z973" s="121" t="n"/>
      <c r="AA973" s="122" t="n"/>
      <c r="AB973" s="122" t="n"/>
      <c r="AC973" s="122" t="n"/>
      <c r="AD973" s="123">
        <f>AC973+AB973+AA973</f>
        <v/>
      </c>
      <c r="AE973" s="124">
        <f>IFERROR(AD973/X973-1,"")</f>
        <v/>
      </c>
      <c r="AF973" s="217">
        <f>IF(LOWER(T973)="ILS",12,1)*X973/VLOOKUP($T973,CPC_USDConversion_xlTbl[[Currency2]:[Units/1 USD]],2,FALSE)</f>
        <v/>
      </c>
      <c r="AG973" s="217">
        <f>IF(LOWER(T973)="ILS",12,1)*AD973/VLOOKUP($T973,CPC_USDConversion_xlTbl[[Currency2]:[Units/1 USD]],2,FALSE)</f>
        <v/>
      </c>
      <c r="AH973" s="126">
        <f>AF973/VLOOKUP($S973,'CP$'!$B$5:$D$74,2,FALSE)</f>
        <v/>
      </c>
      <c r="AI973" s="126">
        <f>AG973/VLOOKUP($S973,'CP$'!$B$5:$D$74,2,FALSE)</f>
        <v/>
      </c>
      <c r="AJ973" s="52" t="n"/>
      <c r="AK973" s="127" t="inlineStr">
        <is>
          <t>Regular</t>
        </is>
      </c>
      <c r="AL973" s="218" t="n"/>
      <c r="AM973" s="129" t="n"/>
      <c r="AN973" s="121" t="n"/>
      <c r="AO973" s="130" t="n"/>
      <c r="AP973" s="131">
        <f>IFERROR(AO973/AM973,"")</f>
        <v/>
      </c>
      <c r="AQ973" s="219">
        <f>AO973*CC973</f>
        <v/>
      </c>
      <c r="AR973" s="219" t="n"/>
      <c r="AS973" s="220">
        <f>AQ973-AR973</f>
        <v/>
      </c>
      <c r="AT973" s="217">
        <f>AS973/VLOOKUP($T973,'USD Converstion'!$C$7:$D$174,2,FALSE)</f>
        <v/>
      </c>
      <c r="AU973" s="52" t="n"/>
      <c r="AV973" s="221" t="n"/>
      <c r="AW973" s="222" t="n"/>
      <c r="AX973" s="222" t="n"/>
      <c r="AY973" s="223" t="n"/>
      <c r="AZ973" s="52" t="n"/>
      <c r="BA973" s="137" t="n"/>
      <c r="BB973" s="138" t="inlineStr">
        <is>
          <t xml:space="preserve"> </t>
        </is>
      </c>
      <c r="BC973" s="52" t="n"/>
      <c r="BD973" s="219" t="n"/>
      <c r="BE973" s="219" t="n"/>
      <c r="BF973" s="219" t="n"/>
      <c r="BG973" s="120">
        <f>BF973+BE973+BD973</f>
        <v/>
      </c>
      <c r="BH973" s="217">
        <f>IF(LOWER(T973)="ILS",12,1)*BG973/VLOOKUP($T973,CPC_USDConversion_xlTbl[[Currency2]:[Units/1 USD]],2,FALSE)</f>
        <v/>
      </c>
      <c r="BI973" s="224">
        <f>BH973/VLOOKUP($S973,'CP$'!$B$5:$D$74,2,FALSE)</f>
        <v/>
      </c>
      <c r="BJ973" s="140" t="n">
        <v>20000</v>
      </c>
      <c r="BK973" s="140" t="n">
        <v>44000</v>
      </c>
      <c r="BL973" s="141">
        <f>IFERROR(U973/X973,"")</f>
        <v/>
      </c>
      <c r="BM973" s="141">
        <f>IFERROR(V973/X973,"")</f>
        <v/>
      </c>
      <c r="BN973" s="141">
        <f>IFERROR(W973/X973,"")</f>
        <v/>
      </c>
      <c r="BO973" s="141">
        <f>IFERROR(AA973/AD973,"")</f>
        <v/>
      </c>
      <c r="BP973" s="141">
        <f>IFERROR(AB973/AD973,"")</f>
        <v/>
      </c>
      <c r="BQ973" s="141">
        <f>IFERROR(AC973/AD973,"")</f>
        <v/>
      </c>
      <c r="BR973" s="119" t="n"/>
      <c r="BS973" s="119" t="n"/>
      <c r="BT973" s="119" t="n">
        <v>3</v>
      </c>
      <c r="BU973" s="119" t="n"/>
      <c r="BV973" s="119" t="n"/>
      <c r="BW973" s="119" t="n"/>
      <c r="BX973" s="119" t="n"/>
      <c r="BY973" s="119" t="n"/>
      <c r="BZ973" s="119" t="inlineStr">
        <is>
          <t>Employee</t>
        </is>
      </c>
      <c r="CA973" s="142" t="inlineStr">
        <is>
          <t>D51P</t>
        </is>
      </c>
      <c r="CB973" s="131" t="n">
        <v>1</v>
      </c>
      <c r="CC973" s="143">
        <f>IF(P973&gt;1,1,P973)*CB973</f>
        <v/>
      </c>
      <c r="CD973" s="143" t="n"/>
      <c r="CE973" s="222" t="n"/>
      <c r="CF973" s="86" t="n"/>
      <c r="CG973" s="219" t="n">
        <v>41175.60975609756</v>
      </c>
      <c r="CH973" s="217">
        <f>IF(LOWER(T973)="ILS",12,1)*CG973/VLOOKUP($T973,CPC_USDConversion_xlTbl[[Currency2]:[Units/1 USD]],2,FALSE)</f>
        <v/>
      </c>
      <c r="CI973" s="225">
        <f>AF973</f>
        <v/>
      </c>
      <c r="CJ973" s="225">
        <f>IFERROR(CI973-CH973,"")</f>
        <v/>
      </c>
      <c r="CK973" s="140">
        <f>ROUND(AN973*CC973,-2)</f>
        <v/>
      </c>
      <c r="CL973" s="217">
        <f>CK973/VLOOKUP($T973,'USD Converstion'!$C$7:$D$174,2,FALSE)</f>
        <v/>
      </c>
      <c r="CM973" s="145">
        <f>IF(AD973&gt;X973,1,0)</f>
        <v/>
      </c>
      <c r="CN973" s="225">
        <f>IF(CM973&gt;0,AG973,0)</f>
        <v/>
      </c>
      <c r="CO973" s="225">
        <f>IF(CM973=0,0,AF973)</f>
        <v/>
      </c>
      <c r="CP973" s="146" t="n">
        <v>0</v>
      </c>
      <c r="CQ973" s="147" t="inlineStr">
        <is>
          <t>Regular</t>
        </is>
      </c>
      <c r="CR973" s="225">
        <f>AM973/VLOOKUP(T973,'USD Converstion'!$C$7:$D$174,2,FALSE)</f>
        <v/>
      </c>
      <c r="CS973" s="226">
        <f>AT973</f>
        <v/>
      </c>
      <c r="CT973" s="222" t="n">
        <v>0</v>
      </c>
      <c r="CU973" s="227" t="n"/>
      <c r="CV973" s="145">
        <f>IF(AX973&gt;0,1,0)</f>
        <v/>
      </c>
      <c r="CW973" s="145">
        <f>IF(AY973&gt;0,1,0)</f>
        <v/>
      </c>
      <c r="CX973" s="52" t="n">
        <v>0</v>
      </c>
      <c r="DM973">
        <f>IF(LOWER(T973)="ILS",12,1)*Y973/VLOOKUP($T973,CPC_USDConversion_xlTbl[[Currency2]:[Units/1 USD]],2,FALSE)</f>
        <v/>
      </c>
    </row>
    <row r="974">
      <c r="B974" s="113" t="n">
        <v>106981</v>
      </c>
      <c r="C974" s="113" t="n">
        <v>69258</v>
      </c>
      <c r="D974" s="113" t="n">
        <v>56423</v>
      </c>
      <c r="E974" s="114" t="inlineStr">
        <is>
          <t>Maxim Truhonoviz</t>
        </is>
      </c>
      <c r="F974" s="152" t="inlineStr">
        <is>
          <t>Software Developer</t>
        </is>
      </c>
      <c r="G974" s="113" t="inlineStr">
        <is>
          <t>Minsk Development Center</t>
        </is>
      </c>
      <c r="H974" s="113" t="inlineStr">
        <is>
          <t>Borce Jakimovski</t>
        </is>
      </c>
      <c r="I974" s="113" t="inlineStr">
        <is>
          <t>Borce Jakimovski</t>
        </is>
      </c>
      <c r="J974" s="114" t="inlineStr">
        <is>
          <t>Neatsun Ziv</t>
        </is>
      </c>
      <c r="K974" s="114" t="inlineStr">
        <is>
          <t>Dorit Dor</t>
        </is>
      </c>
      <c r="L974" s="113" t="inlineStr">
        <is>
          <t>Products - R&amp;D</t>
        </is>
      </c>
      <c r="M974" s="115" t="n">
        <v>1</v>
      </c>
      <c r="N974" s="151">
        <f>LEFT(CA974,3)</f>
        <v/>
      </c>
      <c r="O974" s="216" t="n">
        <v>42912</v>
      </c>
      <c r="P974" s="118">
        <f>($D$5-O974)/365</f>
        <v/>
      </c>
      <c r="Q974" s="119">
        <f>Q974</f>
        <v/>
      </c>
      <c r="R974" s="52" t="n"/>
      <c r="S974" s="120" t="inlineStr">
        <is>
          <t>Belarus</t>
        </is>
      </c>
      <c r="T974" s="120" t="inlineStr">
        <is>
          <t>USD</t>
        </is>
      </c>
      <c r="U974" s="120" t="n">
        <v>53250</v>
      </c>
      <c r="V974" s="120" t="n"/>
      <c r="W974" s="120" t="n"/>
      <c r="X974" s="120">
        <f>W974+V974+U974</f>
        <v/>
      </c>
      <c r="Y974" s="121" t="n"/>
      <c r="Z974" s="121" t="n"/>
      <c r="AA974" s="122" t="n"/>
      <c r="AB974" s="122" t="n"/>
      <c r="AC974" s="122" t="n"/>
      <c r="AD974" s="123">
        <f>AC974+AB974+AA974</f>
        <v/>
      </c>
      <c r="AE974" s="124">
        <f>IFERROR(AD974/X974-1,"")</f>
        <v/>
      </c>
      <c r="AF974" s="217">
        <f>IF(LOWER(T974)="ILS",12,1)*X974/VLOOKUP($T974,CPC_USDConversion_xlTbl[[Currency2]:[Units/1 USD]],2,FALSE)</f>
        <v/>
      </c>
      <c r="AG974" s="217">
        <f>IF(LOWER(T974)="ILS",12,1)*AD974/VLOOKUP($T974,CPC_USDConversion_xlTbl[[Currency2]:[Units/1 USD]],2,FALSE)</f>
        <v/>
      </c>
      <c r="AH974" s="126">
        <f>AF974/VLOOKUP($S974,'CP$'!$B$5:$D$74,2,FALSE)</f>
        <v/>
      </c>
      <c r="AI974" s="126">
        <f>AG974/VLOOKUP($S974,'CP$'!$B$5:$D$74,2,FALSE)</f>
        <v/>
      </c>
      <c r="AJ974" s="52" t="n"/>
      <c r="AK974" s="127" t="inlineStr">
        <is>
          <t>Regular</t>
        </is>
      </c>
      <c r="AL974" s="218" t="n">
        <v>2300</v>
      </c>
      <c r="AM974" s="129" t="n"/>
      <c r="AN974" s="121" t="n"/>
      <c r="AO974" s="130" t="n"/>
      <c r="AP974" s="131">
        <f>IFERROR(AO974/AM974,"")</f>
        <v/>
      </c>
      <c r="AQ974" s="219">
        <f>AO974*CC974</f>
        <v/>
      </c>
      <c r="AR974" s="219" t="n"/>
      <c r="AS974" s="220">
        <f>AQ974-AR974</f>
        <v/>
      </c>
      <c r="AT974" s="217">
        <f>AS974/VLOOKUP($T974,'USD Converstion'!$C$7:$D$174,2,FALSE)</f>
        <v/>
      </c>
      <c r="AU974" s="52" t="n"/>
      <c r="AV974" s="221" t="n">
        <v>43615</v>
      </c>
      <c r="AW974" s="222" t="n">
        <v>4028.194174757281</v>
      </c>
      <c r="AX974" s="222" t="n"/>
      <c r="AY974" s="223" t="n"/>
      <c r="AZ974" s="52" t="n"/>
      <c r="BA974" s="137" t="n"/>
      <c r="BB974" s="138" t="inlineStr">
        <is>
          <t xml:space="preserve"> </t>
        </is>
      </c>
      <c r="BC974" s="52" t="n"/>
      <c r="BD974" s="219" t="n">
        <v>32000</v>
      </c>
      <c r="BE974" s="219" t="n"/>
      <c r="BF974" s="219" t="n"/>
      <c r="BG974" s="120">
        <f>BF974+BE974+BD974</f>
        <v/>
      </c>
      <c r="BH974" s="217">
        <f>IF(LOWER(T974)="ILS",12,1)*BG974/VLOOKUP($T974,CPC_USDConversion_xlTbl[[Currency2]:[Units/1 USD]],2,FALSE)</f>
        <v/>
      </c>
      <c r="BI974" s="224">
        <f>BH974/VLOOKUP($S974,'CP$'!$B$5:$D$74,2,FALSE)</f>
        <v/>
      </c>
      <c r="BJ974" s="140" t="n">
        <v>20000</v>
      </c>
      <c r="BK974" s="140" t="n">
        <v>44000</v>
      </c>
      <c r="BL974" s="141">
        <f>IFERROR(U974/X974,"")</f>
        <v/>
      </c>
      <c r="BM974" s="141">
        <f>IFERROR(V974/X974,"")</f>
        <v/>
      </c>
      <c r="BN974" s="141">
        <f>IFERROR(W974/X974,"")</f>
        <v/>
      </c>
      <c r="BO974" s="141">
        <f>IFERROR(AA974/AD974,"")</f>
        <v/>
      </c>
      <c r="BP974" s="141">
        <f>IFERROR(AB974/AD974,"")</f>
        <v/>
      </c>
      <c r="BQ974" s="141">
        <f>IFERROR(AC974/AD974,"")</f>
        <v/>
      </c>
      <c r="BR974" s="119" t="n">
        <v>3</v>
      </c>
      <c r="BS974" s="119" t="n">
        <v>3</v>
      </c>
      <c r="BT974" s="119" t="n">
        <v>3</v>
      </c>
      <c r="BU974" s="119" t="n"/>
      <c r="BV974" s="119" t="n"/>
      <c r="BW974" s="119" t="n"/>
      <c r="BX974" s="119" t="n"/>
      <c r="BY974" s="119" t="n"/>
      <c r="BZ974" s="119" t="inlineStr">
        <is>
          <t>Employee</t>
        </is>
      </c>
      <c r="CA974" s="142" t="inlineStr">
        <is>
          <t>D51P</t>
        </is>
      </c>
      <c r="CB974" s="131" t="n">
        <v>1</v>
      </c>
      <c r="CC974" s="143">
        <f>IF(P974&gt;1,1,P974)*CB974</f>
        <v/>
      </c>
      <c r="CD974" s="143" t="n"/>
      <c r="CE974" s="222" t="n">
        <v>3112.72</v>
      </c>
      <c r="CF974" s="86" t="n"/>
      <c r="CG974" s="219" t="n">
        <v>34346.34146341464</v>
      </c>
      <c r="CH974" s="217">
        <f>IF(LOWER(T974)="ILS",12,1)*CG974/VLOOKUP($T974,CPC_USDConversion_xlTbl[[Currency2]:[Units/1 USD]],2,FALSE)</f>
        <v/>
      </c>
      <c r="CI974" s="225">
        <f>AF974</f>
        <v/>
      </c>
      <c r="CJ974" s="225">
        <f>IFERROR(CI974-CH974,"")</f>
        <v/>
      </c>
      <c r="CK974" s="140">
        <f>ROUND(AN974*CC974,-2)</f>
        <v/>
      </c>
      <c r="CL974" s="217">
        <f>CK974/VLOOKUP($T974,'USD Converstion'!$C$7:$D$174,2,FALSE)</f>
        <v/>
      </c>
      <c r="CM974" s="145">
        <f>IF(AD974&gt;X974,1,0)</f>
        <v/>
      </c>
      <c r="CN974" s="225">
        <f>IF(CM974&gt;0,AG974,0)</f>
        <v/>
      </c>
      <c r="CO974" s="225">
        <f>IF(CM974=0,0,AF974)</f>
        <v/>
      </c>
      <c r="CP974" s="146" t="n">
        <v>0</v>
      </c>
      <c r="CQ974" s="147" t="inlineStr">
        <is>
          <t>Regular</t>
        </is>
      </c>
      <c r="CR974" s="225">
        <f>AM974/VLOOKUP(T974,'USD Converstion'!$C$7:$D$174,2,FALSE)</f>
        <v/>
      </c>
      <c r="CS974" s="226">
        <f>AT974</f>
        <v/>
      </c>
      <c r="CT974" s="222" t="n">
        <v>0</v>
      </c>
      <c r="CU974" s="227" t="n"/>
      <c r="CV974" s="145">
        <f>IF(AX974&gt;0,1,0)</f>
        <v/>
      </c>
      <c r="CW974" s="145">
        <f>IF(AY974&gt;0,1,0)</f>
        <v/>
      </c>
      <c r="CX974" s="52" t="n">
        <v>0</v>
      </c>
      <c r="DM974">
        <f>IF(LOWER(T974)="ILS",12,1)*Y974/VLOOKUP($T974,CPC_USDConversion_xlTbl[[Currency2]:[Units/1 USD]],2,FALSE)</f>
        <v/>
      </c>
    </row>
    <row r="975">
      <c r="B975" s="113" t="n">
        <v>107120</v>
      </c>
      <c r="C975" s="113" t="n">
        <v>29654</v>
      </c>
      <c r="D975" s="113" t="n">
        <v>73202</v>
      </c>
      <c r="E975" s="114" t="inlineStr">
        <is>
          <t>Sergey Dzeranov</t>
        </is>
      </c>
      <c r="F975" s="152" t="inlineStr">
        <is>
          <t>Software Developer</t>
        </is>
      </c>
      <c r="G975" s="113" t="inlineStr">
        <is>
          <t>Minsk Development Center</t>
        </is>
      </c>
      <c r="H975" s="113" t="inlineStr">
        <is>
          <t>Borce Jakimovski</t>
        </is>
      </c>
      <c r="I975" s="113" t="inlineStr">
        <is>
          <t>Borce Jakimovski</t>
        </is>
      </c>
      <c r="J975" s="114" t="inlineStr">
        <is>
          <t>Neatsun Ziv</t>
        </is>
      </c>
      <c r="K975" s="114" t="inlineStr">
        <is>
          <t>Dorit Dor</t>
        </is>
      </c>
      <c r="L975" s="113" t="inlineStr">
        <is>
          <t>Products - R&amp;D</t>
        </is>
      </c>
      <c r="M975" s="115" t="n">
        <v>1</v>
      </c>
      <c r="N975" s="151">
        <f>LEFT(CA975,3)</f>
        <v/>
      </c>
      <c r="O975" s="216" t="n">
        <v>43976</v>
      </c>
      <c r="P975" s="118">
        <f>($D$5-O975)/365</f>
        <v/>
      </c>
      <c r="Q975" s="119">
        <f>Q975</f>
        <v/>
      </c>
      <c r="R975" s="52" t="n"/>
      <c r="S975" s="120" t="inlineStr">
        <is>
          <t>Belarus</t>
        </is>
      </c>
      <c r="T975" s="120" t="inlineStr">
        <is>
          <t>USD</t>
        </is>
      </c>
      <c r="U975" s="120" t="n">
        <v>50000</v>
      </c>
      <c r="V975" s="120" t="n"/>
      <c r="W975" s="120" t="n"/>
      <c r="X975" s="120">
        <f>W975+V975+U975</f>
        <v/>
      </c>
      <c r="Y975" s="121" t="n"/>
      <c r="Z975" s="121" t="n"/>
      <c r="AA975" s="122" t="n"/>
      <c r="AB975" s="122" t="n"/>
      <c r="AC975" s="122" t="n"/>
      <c r="AD975" s="123">
        <f>AC975+AB975+AA975</f>
        <v/>
      </c>
      <c r="AE975" s="124">
        <f>IFERROR(AD975/X975-1,"")</f>
        <v/>
      </c>
      <c r="AF975" s="217">
        <f>IF(LOWER(T975)="ILS",12,1)*X975/VLOOKUP($T975,CPC_USDConversion_xlTbl[[Currency2]:[Units/1 USD]],2,FALSE)</f>
        <v/>
      </c>
      <c r="AG975" s="217">
        <f>IF(LOWER(T975)="ILS",12,1)*AD975/VLOOKUP($T975,CPC_USDConversion_xlTbl[[Currency2]:[Units/1 USD]],2,FALSE)</f>
        <v/>
      </c>
      <c r="AH975" s="126">
        <f>AF975/VLOOKUP($S975,'CP$'!$B$5:$D$74,2,FALSE)</f>
        <v/>
      </c>
      <c r="AI975" s="126">
        <f>AG975/VLOOKUP($S975,'CP$'!$B$5:$D$74,2,FALSE)</f>
        <v/>
      </c>
      <c r="AJ975" s="52" t="n"/>
      <c r="AK975" s="127" t="inlineStr">
        <is>
          <t>Regular</t>
        </is>
      </c>
      <c r="AL975" s="218" t="n"/>
      <c r="AM975" s="129" t="n"/>
      <c r="AN975" s="121" t="n"/>
      <c r="AO975" s="130" t="n"/>
      <c r="AP975" s="131">
        <f>IFERROR(AO975/AM975,"")</f>
        <v/>
      </c>
      <c r="AQ975" s="219">
        <f>AO975*CC975</f>
        <v/>
      </c>
      <c r="AR975" s="219" t="n"/>
      <c r="AS975" s="220">
        <f>AQ975-AR975</f>
        <v/>
      </c>
      <c r="AT975" s="217">
        <f>AS975/VLOOKUP($T975,'USD Converstion'!$C$7:$D$174,2,FALSE)</f>
        <v/>
      </c>
      <c r="AU975" s="52" t="n"/>
      <c r="AV975" s="221" t="n"/>
      <c r="AW975" s="222" t="n"/>
      <c r="AX975" s="222" t="n"/>
      <c r="AY975" s="223" t="n"/>
      <c r="AZ975" s="52" t="n"/>
      <c r="BA975" s="137" t="n"/>
      <c r="BB975" s="138" t="inlineStr">
        <is>
          <t xml:space="preserve"> </t>
        </is>
      </c>
      <c r="BC975" s="52" t="n"/>
      <c r="BD975" s="219" t="n"/>
      <c r="BE975" s="219" t="n"/>
      <c r="BF975" s="219" t="n"/>
      <c r="BG975" s="120">
        <f>BF975+BE975+BD975</f>
        <v/>
      </c>
      <c r="BH975" s="217">
        <f>IF(LOWER(T975)="ILS",12,1)*BG975/VLOOKUP($T975,CPC_USDConversion_xlTbl[[Currency2]:[Units/1 USD]],2,FALSE)</f>
        <v/>
      </c>
      <c r="BI975" s="224">
        <f>BH975/VLOOKUP($S975,'CP$'!$B$5:$D$74,2,FALSE)</f>
        <v/>
      </c>
      <c r="BJ975" s="140" t="n">
        <v>20000</v>
      </c>
      <c r="BK975" s="140" t="n">
        <v>44000</v>
      </c>
      <c r="BL975" s="141">
        <f>IFERROR(U975/X975,"")</f>
        <v/>
      </c>
      <c r="BM975" s="141">
        <f>IFERROR(V975/X975,"")</f>
        <v/>
      </c>
      <c r="BN975" s="141">
        <f>IFERROR(W975/X975,"")</f>
        <v/>
      </c>
      <c r="BO975" s="141">
        <f>IFERROR(AA975/AD975,"")</f>
        <v/>
      </c>
      <c r="BP975" s="141">
        <f>IFERROR(AB975/AD975,"")</f>
        <v/>
      </c>
      <c r="BQ975" s="141">
        <f>IFERROR(AC975/AD975,"")</f>
        <v/>
      </c>
      <c r="BR975" s="119" t="n"/>
      <c r="BS975" s="119" t="n"/>
      <c r="BT975" s="119" t="n"/>
      <c r="BU975" s="119" t="n"/>
      <c r="BV975" s="119" t="n"/>
      <c r="BW975" s="119" t="n"/>
      <c r="BX975" s="119" t="n"/>
      <c r="BY975" s="119" t="n"/>
      <c r="BZ975" s="119" t="inlineStr">
        <is>
          <t>Employee</t>
        </is>
      </c>
      <c r="CA975" s="142" t="inlineStr">
        <is>
          <t>D51P</t>
        </is>
      </c>
      <c r="CB975" s="131" t="n">
        <v>1</v>
      </c>
      <c r="CC975" s="143">
        <f>IF(P975&gt;1,1,P975)*CB975</f>
        <v/>
      </c>
      <c r="CD975" s="143" t="n"/>
      <c r="CE975" s="222" t="n"/>
      <c r="CF975" s="86" t="n"/>
      <c r="CG975" s="219" t="n">
        <v>31809.75609756098</v>
      </c>
      <c r="CH975" s="217">
        <f>IF(LOWER(T975)="ILS",12,1)*CG975/VLOOKUP($T975,CPC_USDConversion_xlTbl[[Currency2]:[Units/1 USD]],2,FALSE)</f>
        <v/>
      </c>
      <c r="CI975" s="225">
        <f>AF975</f>
        <v/>
      </c>
      <c r="CJ975" s="225">
        <f>IFERROR(CI975-CH975,"")</f>
        <v/>
      </c>
      <c r="CK975" s="140">
        <f>ROUND(AN975*CC975,-2)</f>
        <v/>
      </c>
      <c r="CL975" s="217">
        <f>CK975/VLOOKUP($T975,'USD Converstion'!$C$7:$D$174,2,FALSE)</f>
        <v/>
      </c>
      <c r="CM975" s="145">
        <f>IF(AD975&gt;X975,1,0)</f>
        <v/>
      </c>
      <c r="CN975" s="225">
        <f>IF(CM975&gt;0,AG975,0)</f>
        <v/>
      </c>
      <c r="CO975" s="225">
        <f>IF(CM975=0,0,AF975)</f>
        <v/>
      </c>
      <c r="CP975" s="146" t="n">
        <v>0</v>
      </c>
      <c r="CQ975" s="147" t="inlineStr">
        <is>
          <t>Regular</t>
        </is>
      </c>
      <c r="CR975" s="225">
        <f>AM975/VLOOKUP(T975,'USD Converstion'!$C$7:$D$174,2,FALSE)</f>
        <v/>
      </c>
      <c r="CS975" s="226">
        <f>AT975</f>
        <v/>
      </c>
      <c r="CT975" s="222" t="n">
        <v>0</v>
      </c>
      <c r="CU975" s="227" t="n"/>
      <c r="CV975" s="145">
        <f>IF(AX975&gt;0,1,0)</f>
        <v/>
      </c>
      <c r="CW975" s="145">
        <f>IF(AY975&gt;0,1,0)</f>
        <v/>
      </c>
      <c r="CX975" s="52" t="n">
        <v>0</v>
      </c>
      <c r="DM975">
        <f>IF(LOWER(T975)="ILS",12,1)*Y975/VLOOKUP($T975,CPC_USDConversion_xlTbl[[Currency2]:[Units/1 USD]],2,FALSE)</f>
        <v/>
      </c>
    </row>
    <row r="976">
      <c r="B976" s="113" t="n">
        <v>116058</v>
      </c>
      <c r="C976" s="113" t="n">
        <v>57675</v>
      </c>
      <c r="D976" s="113" t="n">
        <v>115327</v>
      </c>
      <c r="E976" s="114" t="inlineStr">
        <is>
          <t>Antoine Perrault</t>
        </is>
      </c>
      <c r="F976" s="152" t="inlineStr">
        <is>
          <t>Strategic Sales Manager</t>
        </is>
      </c>
      <c r="G976" s="113" t="inlineStr">
        <is>
          <t>Global Strategic Partners, Europe</t>
        </is>
      </c>
      <c r="H976" s="113" t="inlineStr">
        <is>
          <t>Samir Hajjar</t>
        </is>
      </c>
      <c r="I976" s="113" t="inlineStr">
        <is>
          <t>Kevin Purcell</t>
        </is>
      </c>
      <c r="J976" s="114" t="inlineStr">
        <is>
          <t>Francis Rauch</t>
        </is>
      </c>
      <c r="K976" s="114" t="inlineStr">
        <is>
          <t>Francis Rauch</t>
        </is>
      </c>
      <c r="L976" s="113" t="inlineStr">
        <is>
          <t>WW Channel Sales</t>
        </is>
      </c>
      <c r="M976" s="115" t="n">
        <v>1</v>
      </c>
      <c r="N976" s="151">
        <f>LEFT(CA976,3)</f>
        <v/>
      </c>
      <c r="O976" s="216" t="n">
        <v>44004</v>
      </c>
      <c r="P976" s="118">
        <f>($D$5-O976)/365</f>
        <v/>
      </c>
      <c r="Q976" s="119">
        <f>Q976</f>
        <v/>
      </c>
      <c r="R976" s="52" t="n"/>
      <c r="S976" s="120" t="inlineStr">
        <is>
          <t>France</t>
        </is>
      </c>
      <c r="T976" s="120" t="inlineStr">
        <is>
          <t>EUR</t>
        </is>
      </c>
      <c r="U976" s="120" t="n">
        <v>149500</v>
      </c>
      <c r="V976" s="120" t="n">
        <v>43936.36363636363</v>
      </c>
      <c r="W976" s="120" t="n"/>
      <c r="X976" s="120">
        <f>W976+V976+U976</f>
        <v/>
      </c>
      <c r="Y976" s="121" t="n"/>
      <c r="Z976" s="121" t="n"/>
      <c r="AA976" s="122" t="n"/>
      <c r="AB976" s="122" t="n"/>
      <c r="AC976" s="122" t="n"/>
      <c r="AD976" s="123">
        <f>AC976+AB976+AA976</f>
        <v/>
      </c>
      <c r="AE976" s="124">
        <f>IFERROR(AD976/X976-1,"")</f>
        <v/>
      </c>
      <c r="AF976" s="217">
        <f>IF(LOWER(T976)="ILS",12,1)*X976/VLOOKUP($T976,CPC_USDConversion_xlTbl[[Currency2]:[Units/1 USD]],2,FALSE)</f>
        <v/>
      </c>
      <c r="AG976" s="217">
        <f>IF(LOWER(T976)="ILS",12,1)*AD976/VLOOKUP($T976,CPC_USDConversion_xlTbl[[Currency2]:[Units/1 USD]],2,FALSE)</f>
        <v/>
      </c>
      <c r="AH976" s="126">
        <f>AF976/VLOOKUP($S976,'CP$'!$B$5:$D$74,2,FALSE)</f>
        <v/>
      </c>
      <c r="AI976" s="126">
        <f>AG976/VLOOKUP($S976,'CP$'!$B$5:$D$74,2,FALSE)</f>
        <v/>
      </c>
      <c r="AJ976" s="52" t="n"/>
      <c r="AK976" s="127" t="inlineStr">
        <is>
          <t>Sales Variable</t>
        </is>
      </c>
      <c r="AL976" s="218" t="n"/>
      <c r="AM976" s="129" t="n"/>
      <c r="AN976" s="121" t="n"/>
      <c r="AO976" s="130" t="n"/>
      <c r="AP976" s="131">
        <f>IFERROR(AO976/AM976,"")</f>
        <v/>
      </c>
      <c r="AQ976" s="219">
        <f>AO976*CC976</f>
        <v/>
      </c>
      <c r="AR976" s="219" t="n"/>
      <c r="AS976" s="220">
        <f>AQ976-AR976</f>
        <v/>
      </c>
      <c r="AT976" s="217">
        <f>AS976/VLOOKUP($T976,'USD Converstion'!$C$7:$D$174,2,FALSE)</f>
        <v/>
      </c>
      <c r="AU976" s="52" t="n"/>
      <c r="AV976" s="221" t="n">
        <v>44019</v>
      </c>
      <c r="AW976" s="222" t="n">
        <v>29229.25242718447</v>
      </c>
      <c r="AX976" s="222" t="n"/>
      <c r="AY976" s="223" t="n"/>
      <c r="AZ976" s="52" t="n"/>
      <c r="BA976" s="137" t="n"/>
      <c r="BB976" s="138" t="inlineStr">
        <is>
          <t xml:space="preserve"> </t>
        </is>
      </c>
      <c r="BC976" s="52" t="n"/>
      <c r="BD976" s="219" t="n"/>
      <c r="BE976" s="219" t="n"/>
      <c r="BF976" s="219" t="n"/>
      <c r="BG976" s="120">
        <f>BF976+BE976+BD976</f>
        <v/>
      </c>
      <c r="BH976" s="217">
        <f>IF(LOWER(T976)="ILS",12,1)*BG976/VLOOKUP($T976,CPC_USDConversion_xlTbl[[Currency2]:[Units/1 USD]],2,FALSE)</f>
        <v/>
      </c>
      <c r="BI976" s="224">
        <f>BH976/VLOOKUP($S976,'CP$'!$B$5:$D$74,2,FALSE)</f>
        <v/>
      </c>
      <c r="BJ976" s="140" t="n">
        <v>110000</v>
      </c>
      <c r="BK976" s="140" t="n">
        <v>170000</v>
      </c>
      <c r="BL976" s="141">
        <f>IFERROR(U976/X976,"")</f>
        <v/>
      </c>
      <c r="BM976" s="141">
        <f>IFERROR(V976/X976,"")</f>
        <v/>
      </c>
      <c r="BN976" s="141">
        <f>IFERROR(W976/X976,"")</f>
        <v/>
      </c>
      <c r="BO976" s="141">
        <f>IFERROR(AA976/AD976,"")</f>
        <v/>
      </c>
      <c r="BP976" s="141">
        <f>IFERROR(AB976/AD976,"")</f>
        <v/>
      </c>
      <c r="BQ976" s="141">
        <f>IFERROR(AC976/AD976,"")</f>
        <v/>
      </c>
      <c r="BR976" s="119" t="n"/>
      <c r="BS976" s="119" t="n"/>
      <c r="BT976" s="119" t="n"/>
      <c r="BU976" s="119" t="n"/>
      <c r="BV976" s="119" t="n"/>
      <c r="BW976" s="119" t="n"/>
      <c r="BX976" s="119" t="n"/>
      <c r="BY976" s="119" t="n"/>
      <c r="BZ976" s="119" t="inlineStr">
        <is>
          <t>Employee</t>
        </is>
      </c>
      <c r="CA976" s="142" t="inlineStr">
        <is>
          <t>S43P</t>
        </is>
      </c>
      <c r="CB976" s="131" t="n">
        <v>1</v>
      </c>
      <c r="CC976" s="143">
        <f>IF(P976&gt;1,1,P976)*CB976</f>
        <v/>
      </c>
      <c r="CD976" s="143" t="n"/>
      <c r="CE976" s="222" t="n">
        <v>30887.76</v>
      </c>
      <c r="CF976" s="86" t="n"/>
      <c r="CG976" s="219" t="n">
        <v>156297.5609756098</v>
      </c>
      <c r="CH976" s="217">
        <f>IF(LOWER(T976)="ILS",12,1)*CG976/VLOOKUP($T976,CPC_USDConversion_xlTbl[[Currency2]:[Units/1 USD]],2,FALSE)</f>
        <v/>
      </c>
      <c r="CI976" s="225">
        <f>AF976</f>
        <v/>
      </c>
      <c r="CJ976" s="225">
        <f>IFERROR(CI976-CH976,"")</f>
        <v/>
      </c>
      <c r="CK976" s="140">
        <f>ROUND(AN976*CC976,-2)</f>
        <v/>
      </c>
      <c r="CL976" s="217">
        <f>CK976/VLOOKUP($T976,'USD Converstion'!$C$7:$D$174,2,FALSE)</f>
        <v/>
      </c>
      <c r="CM976" s="145">
        <f>IF(AD976&gt;X976,1,0)</f>
        <v/>
      </c>
      <c r="CN976" s="225">
        <f>IF(CM976&gt;0,AG976,0)</f>
        <v/>
      </c>
      <c r="CO976" s="225">
        <f>IF(CM976=0,0,AF976)</f>
        <v/>
      </c>
      <c r="CP976" s="146" t="n">
        <v>0</v>
      </c>
      <c r="CQ976" s="147" t="inlineStr">
        <is>
          <t>Regular</t>
        </is>
      </c>
      <c r="CR976" s="225">
        <f>AM976/VLOOKUP(T976,'USD Converstion'!$C$7:$D$174,2,FALSE)</f>
        <v/>
      </c>
      <c r="CS976" s="226">
        <f>AT976</f>
        <v/>
      </c>
      <c r="CT976" s="222" t="n">
        <v>0</v>
      </c>
      <c r="CU976" s="227" t="n"/>
      <c r="CV976" s="145">
        <f>IF(AX976&gt;0,1,0)</f>
        <v/>
      </c>
      <c r="CW976" s="145">
        <f>IF(AY976&gt;0,1,0)</f>
        <v/>
      </c>
      <c r="CX976" s="52" t="n">
        <v>0</v>
      </c>
      <c r="DM976">
        <f>IF(LOWER(T976)="ILS",12,1)*Y976/VLOOKUP($T976,CPC_USDConversion_xlTbl[[Currency2]:[Units/1 USD]],2,FALSE)</f>
        <v/>
      </c>
    </row>
    <row r="977">
      <c r="B977" s="113" t="n">
        <v>100032</v>
      </c>
      <c r="C977" s="113" t="n">
        <v>123235</v>
      </c>
      <c r="D977" s="113" t="n">
        <v>32968</v>
      </c>
      <c r="E977" s="114" t="inlineStr">
        <is>
          <t>Derek James</t>
        </is>
      </c>
      <c r="F977" s="152" t="inlineStr">
        <is>
          <t>Strategic Sales Manager</t>
        </is>
      </c>
      <c r="G977" s="113" t="inlineStr">
        <is>
          <t>Global Strategic Partners, Europe</t>
        </is>
      </c>
      <c r="H977" s="113" t="inlineStr">
        <is>
          <t>Samir Hajjar</t>
        </is>
      </c>
      <c r="I977" s="113" t="inlineStr">
        <is>
          <t>Kevin Purcell</t>
        </is>
      </c>
      <c r="J977" s="114" t="inlineStr">
        <is>
          <t>Francis Rauch</t>
        </is>
      </c>
      <c r="K977" s="114" t="inlineStr">
        <is>
          <t>Francis Rauch</t>
        </is>
      </c>
      <c r="L977" s="113" t="inlineStr">
        <is>
          <t>WW Channel Sales</t>
        </is>
      </c>
      <c r="M977" s="115" t="n">
        <v>1</v>
      </c>
      <c r="N977" s="151">
        <f>LEFT(CA977,3)</f>
        <v/>
      </c>
      <c r="O977" s="216" t="n">
        <v>43815</v>
      </c>
      <c r="P977" s="118">
        <f>($D$5-O977)/365</f>
        <v/>
      </c>
      <c r="Q977" s="119">
        <f>Q977</f>
        <v/>
      </c>
      <c r="R977" s="52" t="n"/>
      <c r="S977" s="120" t="inlineStr">
        <is>
          <t>Great Britain</t>
        </is>
      </c>
      <c r="T977" s="120" t="inlineStr">
        <is>
          <t>GBP</t>
        </is>
      </c>
      <c r="U977" s="120" t="n">
        <v>172000</v>
      </c>
      <c r="V977" s="120" t="n">
        <v>50299.99999999999</v>
      </c>
      <c r="W977" s="120" t="n"/>
      <c r="X977" s="120">
        <f>W977+V977+U977</f>
        <v/>
      </c>
      <c r="Y977" s="121" t="n"/>
      <c r="Z977" s="121" t="n"/>
      <c r="AA977" s="122" t="n"/>
      <c r="AB977" s="122" t="n"/>
      <c r="AC977" s="122" t="n"/>
      <c r="AD977" s="123">
        <f>AC977+AB977+AA977</f>
        <v/>
      </c>
      <c r="AE977" s="124">
        <f>IFERROR(AD977/X977-1,"")</f>
        <v/>
      </c>
      <c r="AF977" s="217">
        <f>IF(LOWER(T977)="ILS",12,1)*X977/VLOOKUP($T977,CPC_USDConversion_xlTbl[[Currency2]:[Units/1 USD]],2,FALSE)</f>
        <v/>
      </c>
      <c r="AG977" s="217">
        <f>IF(LOWER(T977)="ILS",12,1)*AD977/VLOOKUP($T977,CPC_USDConversion_xlTbl[[Currency2]:[Units/1 USD]],2,FALSE)</f>
        <v/>
      </c>
      <c r="AH977" s="126">
        <f>AF977/VLOOKUP($S977,'CP$'!$B$5:$D$74,2,FALSE)</f>
        <v/>
      </c>
      <c r="AI977" s="126">
        <f>AG977/VLOOKUP($S977,'CP$'!$B$5:$D$74,2,FALSE)</f>
        <v/>
      </c>
      <c r="AJ977" s="52" t="n"/>
      <c r="AK977" s="127" t="inlineStr">
        <is>
          <t>Sales Variable</t>
        </is>
      </c>
      <c r="AL977" s="218" t="n"/>
      <c r="AM977" s="129" t="n"/>
      <c r="AN977" s="121" t="n"/>
      <c r="AO977" s="130" t="n"/>
      <c r="AP977" s="131">
        <f>IFERROR(AO977/AM977,"")</f>
        <v/>
      </c>
      <c r="AQ977" s="219">
        <f>AO977*CC977</f>
        <v/>
      </c>
      <c r="AR977" s="219" t="n"/>
      <c r="AS977" s="220">
        <f>AQ977-AR977</f>
        <v/>
      </c>
      <c r="AT977" s="217">
        <f>AS977/VLOOKUP($T977,'USD Converstion'!$C$7:$D$174,2,FALSE)</f>
        <v/>
      </c>
      <c r="AU977" s="52" t="n"/>
      <c r="AV977" s="221" t="n">
        <v>43859</v>
      </c>
      <c r="AW977" s="222" t="n">
        <v>39034.50485436893</v>
      </c>
      <c r="AX977" s="222" t="n"/>
      <c r="AY977" s="223" t="n"/>
      <c r="AZ977" s="52" t="n"/>
      <c r="BA977" s="137" t="n"/>
      <c r="BB977" s="138" t="inlineStr">
        <is>
          <t xml:space="preserve"> </t>
        </is>
      </c>
      <c r="BC977" s="52" t="n"/>
      <c r="BD977" s="219" t="n">
        <v>130000</v>
      </c>
      <c r="BE977" s="219" t="n">
        <v>55000</v>
      </c>
      <c r="BF977" s="219" t="n"/>
      <c r="BG977" s="120">
        <f>BF977+BE977+BD977</f>
        <v/>
      </c>
      <c r="BH977" s="217">
        <f>IF(LOWER(T977)="ILS",12,1)*BG977/VLOOKUP($T977,CPC_USDConversion_xlTbl[[Currency2]:[Units/1 USD]],2,FALSE)</f>
        <v/>
      </c>
      <c r="BI977" s="224">
        <f>BH977/VLOOKUP($S977,'CP$'!$B$5:$D$74,2,FALSE)</f>
        <v/>
      </c>
      <c r="BJ977" s="140" t="n">
        <v>140000</v>
      </c>
      <c r="BK977" s="140" t="n">
        <v>230000</v>
      </c>
      <c r="BL977" s="141">
        <f>IFERROR(U977/X977,"")</f>
        <v/>
      </c>
      <c r="BM977" s="141">
        <f>IFERROR(V977/X977,"")</f>
        <v/>
      </c>
      <c r="BN977" s="141">
        <f>IFERROR(W977/X977,"")</f>
        <v/>
      </c>
      <c r="BO977" s="141">
        <f>IFERROR(AA977/AD977,"")</f>
        <v/>
      </c>
      <c r="BP977" s="141">
        <f>IFERROR(AB977/AD977,"")</f>
        <v/>
      </c>
      <c r="BQ977" s="141">
        <f>IFERROR(AC977/AD977,"")</f>
        <v/>
      </c>
      <c r="BR977" s="119" t="n"/>
      <c r="BS977" s="119" t="n"/>
      <c r="BT977" s="119" t="n">
        <v>3</v>
      </c>
      <c r="BU977" s="119" t="n"/>
      <c r="BV977" s="119" t="n"/>
      <c r="BW977" s="119" t="n"/>
      <c r="BX977" s="119" t="n"/>
      <c r="BY977" s="119" t="n"/>
      <c r="BZ977" s="119" t="inlineStr">
        <is>
          <t>Employee</t>
        </is>
      </c>
      <c r="CA977" s="142" t="inlineStr">
        <is>
          <t>S31P</t>
        </is>
      </c>
      <c r="CB977" s="131" t="n">
        <v>1</v>
      </c>
      <c r="CC977" s="143">
        <f>IF(P977&gt;1,1,P977)*CB977</f>
        <v/>
      </c>
      <c r="CD977" s="143" t="n"/>
      <c r="CE977" s="222" t="n">
        <v>42021.72</v>
      </c>
      <c r="CF977" s="86" t="n"/>
      <c r="CG977" s="219" t="n">
        <v>180687.8048780488</v>
      </c>
      <c r="CH977" s="217">
        <f>IF(LOWER(T977)="ILS",12,1)*CG977/VLOOKUP($T977,CPC_USDConversion_xlTbl[[Currency2]:[Units/1 USD]],2,FALSE)</f>
        <v/>
      </c>
      <c r="CI977" s="225">
        <f>AF977</f>
        <v/>
      </c>
      <c r="CJ977" s="225">
        <f>IFERROR(CI977-CH977,"")</f>
        <v/>
      </c>
      <c r="CK977" s="140">
        <f>ROUND(AN977*CC977,-2)</f>
        <v/>
      </c>
      <c r="CL977" s="217">
        <f>CK977/VLOOKUP($T977,'USD Converstion'!$C$7:$D$174,2,FALSE)</f>
        <v/>
      </c>
      <c r="CM977" s="145">
        <f>IF(AD977&gt;X977,1,0)</f>
        <v/>
      </c>
      <c r="CN977" s="225">
        <f>IF(CM977&gt;0,AG977,0)</f>
        <v/>
      </c>
      <c r="CO977" s="225">
        <f>IF(CM977=0,0,AF977)</f>
        <v/>
      </c>
      <c r="CP977" s="146" t="n">
        <v>0</v>
      </c>
      <c r="CQ977" s="147" t="inlineStr">
        <is>
          <t>Regular</t>
        </is>
      </c>
      <c r="CR977" s="225">
        <f>AM977/VLOOKUP(T977,'USD Converstion'!$C$7:$D$174,2,FALSE)</f>
        <v/>
      </c>
      <c r="CS977" s="226">
        <f>AT977</f>
        <v/>
      </c>
      <c r="CT977" s="222" t="n">
        <v>0</v>
      </c>
      <c r="CU977" s="227" t="n"/>
      <c r="CV977" s="145">
        <f>IF(AX977&gt;0,1,0)</f>
        <v/>
      </c>
      <c r="CW977" s="145">
        <f>IF(AY977&gt;0,1,0)</f>
        <v/>
      </c>
      <c r="CX977" s="52" t="n">
        <v>0</v>
      </c>
      <c r="DM977">
        <f>IF(LOWER(T977)="ILS",12,1)*Y977/VLOOKUP($T977,CPC_USDConversion_xlTbl[[Currency2]:[Units/1 USD]],2,FALSE)</f>
        <v/>
      </c>
    </row>
    <row r="978">
      <c r="B978" s="113" t="n">
        <v>119034</v>
      </c>
      <c r="C978" s="113" t="n">
        <v>123989</v>
      </c>
      <c r="D978" s="113" t="n"/>
      <c r="E978" s="114" t="inlineStr">
        <is>
          <t>Heena Puryer</t>
        </is>
      </c>
      <c r="F978" s="152" t="inlineStr">
        <is>
          <t>Strategic Sales Manager</t>
        </is>
      </c>
      <c r="G978" s="113" t="inlineStr">
        <is>
          <t>Global Strategic Partners, Europe</t>
        </is>
      </c>
      <c r="H978" s="113" t="inlineStr">
        <is>
          <t>Samir Hajjar</t>
        </is>
      </c>
      <c r="I978" s="113" t="inlineStr">
        <is>
          <t>Kevin Purcell</t>
        </is>
      </c>
      <c r="J978" s="114" t="inlineStr">
        <is>
          <t>Francis Rauch</t>
        </is>
      </c>
      <c r="K978" s="114" t="inlineStr">
        <is>
          <t>Francis Rauch</t>
        </is>
      </c>
      <c r="L978" s="113" t="inlineStr">
        <is>
          <t>WW Channel Sales</t>
        </is>
      </c>
      <c r="M978" s="115" t="n">
        <v>1</v>
      </c>
      <c r="N978" s="151">
        <f>LEFT(CA978,3)</f>
        <v/>
      </c>
      <c r="O978" s="216" t="n">
        <v>41568</v>
      </c>
      <c r="P978" s="118">
        <f>($D$5-O978)/365</f>
        <v/>
      </c>
      <c r="Q978" s="119">
        <f>Q978</f>
        <v/>
      </c>
      <c r="R978" s="52" t="n"/>
      <c r="S978" s="120" t="inlineStr">
        <is>
          <t>Great Britain</t>
        </is>
      </c>
      <c r="T978" s="120" t="inlineStr">
        <is>
          <t>GBP</t>
        </is>
      </c>
      <c r="U978" s="120" t="n">
        <v>139500</v>
      </c>
      <c r="V978" s="120" t="n">
        <v>40754.54545454545</v>
      </c>
      <c r="W978" s="120" t="n"/>
      <c r="X978" s="120">
        <f>W978+V978+U978</f>
        <v/>
      </c>
      <c r="Y978" s="121" t="n"/>
      <c r="Z978" s="121" t="n"/>
      <c r="AA978" s="122" t="n"/>
      <c r="AB978" s="122" t="n"/>
      <c r="AC978" s="122" t="n"/>
      <c r="AD978" s="123">
        <f>AC978+AB978+AA978</f>
        <v/>
      </c>
      <c r="AE978" s="124">
        <f>IFERROR(AD978/X978-1,"")</f>
        <v/>
      </c>
      <c r="AF978" s="217">
        <f>IF(LOWER(T978)="ILS",12,1)*X978/VLOOKUP($T978,CPC_USDConversion_xlTbl[[Currency2]:[Units/1 USD]],2,FALSE)</f>
        <v/>
      </c>
      <c r="AG978" s="217">
        <f>IF(LOWER(T978)="ILS",12,1)*AD978/VLOOKUP($T978,CPC_USDConversion_xlTbl[[Currency2]:[Units/1 USD]],2,FALSE)</f>
        <v/>
      </c>
      <c r="AH978" s="126">
        <f>AF978/VLOOKUP($S978,'CP$'!$B$5:$D$74,2,FALSE)</f>
        <v/>
      </c>
      <c r="AI978" s="126">
        <f>AG978/VLOOKUP($S978,'CP$'!$B$5:$D$74,2,FALSE)</f>
        <v/>
      </c>
      <c r="AJ978" s="52" t="n"/>
      <c r="AK978" s="127" t="inlineStr">
        <is>
          <t>Sales Variable</t>
        </is>
      </c>
      <c r="AL978" s="218" t="n"/>
      <c r="AM978" s="129" t="n"/>
      <c r="AN978" s="121" t="n"/>
      <c r="AO978" s="130" t="n"/>
      <c r="AP978" s="131">
        <f>IFERROR(AO978/AM978,"")</f>
        <v/>
      </c>
      <c r="AQ978" s="219">
        <f>AO978*CC978</f>
        <v/>
      </c>
      <c r="AR978" s="219" t="n"/>
      <c r="AS978" s="220">
        <f>AQ978-AR978</f>
        <v/>
      </c>
      <c r="AT978" s="217">
        <f>AS978/VLOOKUP($T978,'USD Converstion'!$C$7:$D$174,2,FALSE)</f>
        <v/>
      </c>
      <c r="AU978" s="52" t="n"/>
      <c r="AV978" s="221" t="n">
        <v>43223</v>
      </c>
      <c r="AW978" s="222" t="n">
        <v>24463.34951456311</v>
      </c>
      <c r="AX978" s="222" t="n"/>
      <c r="AY978" s="223" t="n"/>
      <c r="AZ978" s="52" t="n"/>
      <c r="BA978" s="137" t="n"/>
      <c r="BB978" s="138" t="inlineStr">
        <is>
          <t xml:space="preserve"> </t>
        </is>
      </c>
      <c r="BC978" s="52" t="n"/>
      <c r="BD978" s="219" t="n">
        <v>84000</v>
      </c>
      <c r="BE978" s="219" t="n">
        <v>52000</v>
      </c>
      <c r="BF978" s="219" t="n"/>
      <c r="BG978" s="120">
        <f>BF978+BE978+BD978</f>
        <v/>
      </c>
      <c r="BH978" s="217">
        <f>IF(LOWER(T978)="ILS",12,1)*BG978/VLOOKUP($T978,CPC_USDConversion_xlTbl[[Currency2]:[Units/1 USD]],2,FALSE)</f>
        <v/>
      </c>
      <c r="BI978" s="224">
        <f>BH978/VLOOKUP($S978,'CP$'!$B$5:$D$74,2,FALSE)</f>
        <v/>
      </c>
      <c r="BJ978" s="140" t="n">
        <v>120000</v>
      </c>
      <c r="BK978" s="140" t="n">
        <v>185000</v>
      </c>
      <c r="BL978" s="141">
        <f>IFERROR(U978/X978,"")</f>
        <v/>
      </c>
      <c r="BM978" s="141">
        <f>IFERROR(V978/X978,"")</f>
        <v/>
      </c>
      <c r="BN978" s="141">
        <f>IFERROR(W978/X978,"")</f>
        <v/>
      </c>
      <c r="BO978" s="141">
        <f>IFERROR(AA978/AD978,"")</f>
        <v/>
      </c>
      <c r="BP978" s="141">
        <f>IFERROR(AB978/AD978,"")</f>
        <v/>
      </c>
      <c r="BQ978" s="141">
        <f>IFERROR(AC978/AD978,"")</f>
        <v/>
      </c>
      <c r="BR978" s="119" t="n">
        <v>3</v>
      </c>
      <c r="BS978" s="119" t="n">
        <v>3</v>
      </c>
      <c r="BT978" s="119" t="n">
        <v>3</v>
      </c>
      <c r="BU978" s="119" t="n"/>
      <c r="BV978" s="119" t="n"/>
      <c r="BW978" s="119" t="n"/>
      <c r="BX978" s="119" t="n"/>
      <c r="BY978" s="119" t="n"/>
      <c r="BZ978" s="119" t="inlineStr">
        <is>
          <t>Employee</t>
        </is>
      </c>
      <c r="CA978" s="142" t="inlineStr">
        <is>
          <t>S43P</t>
        </is>
      </c>
      <c r="CB978" s="131" t="n">
        <v>1</v>
      </c>
      <c r="CC978" s="143">
        <f>IF(P978&gt;1,1,P978)*CB978</f>
        <v/>
      </c>
      <c r="CD978" s="143" t="n"/>
      <c r="CE978" s="222" t="n">
        <v>15324.16</v>
      </c>
      <c r="CF978" s="86" t="n"/>
      <c r="CG978" s="219" t="n">
        <v>145078.0487804878</v>
      </c>
      <c r="CH978" s="217">
        <f>IF(LOWER(T978)="ILS",12,1)*CG978/VLOOKUP($T978,CPC_USDConversion_xlTbl[[Currency2]:[Units/1 USD]],2,FALSE)</f>
        <v/>
      </c>
      <c r="CI978" s="225">
        <f>AF978</f>
        <v/>
      </c>
      <c r="CJ978" s="225">
        <f>IFERROR(CI978-CH978,"")</f>
        <v/>
      </c>
      <c r="CK978" s="140">
        <f>ROUND(AN978*CC978,-2)</f>
        <v/>
      </c>
      <c r="CL978" s="217">
        <f>CK978/VLOOKUP($T978,'USD Converstion'!$C$7:$D$174,2,FALSE)</f>
        <v/>
      </c>
      <c r="CM978" s="145">
        <f>IF(AD978&gt;X978,1,0)</f>
        <v/>
      </c>
      <c r="CN978" s="225">
        <f>IF(CM978&gt;0,AG978,0)</f>
        <v/>
      </c>
      <c r="CO978" s="225">
        <f>IF(CM978=0,0,AF978)</f>
        <v/>
      </c>
      <c r="CP978" s="146" t="n">
        <v>0</v>
      </c>
      <c r="CQ978" s="147" t="inlineStr">
        <is>
          <t>Regular</t>
        </is>
      </c>
      <c r="CR978" s="225">
        <f>AM978/VLOOKUP(T978,'USD Converstion'!$C$7:$D$174,2,FALSE)</f>
        <v/>
      </c>
      <c r="CS978" s="226">
        <f>AT978</f>
        <v/>
      </c>
      <c r="CT978" s="222" t="n">
        <v>0</v>
      </c>
      <c r="CU978" s="227" t="n"/>
      <c r="CV978" s="145">
        <f>IF(AX978&gt;0,1,0)</f>
        <v/>
      </c>
      <c r="CW978" s="145">
        <f>IF(AY978&gt;0,1,0)</f>
        <v/>
      </c>
      <c r="CX978" s="52" t="n">
        <v>0</v>
      </c>
      <c r="DM978">
        <f>IF(LOWER(T978)="ILS",12,1)*Y978/VLOOKUP($T978,CPC_USDConversion_xlTbl[[Currency2]:[Units/1 USD]],2,FALSE)</f>
        <v/>
      </c>
    </row>
    <row r="979">
      <c r="B979" s="113" t="n">
        <v>125070</v>
      </c>
      <c r="C979" s="113" t="n">
        <v>31245</v>
      </c>
      <c r="D979" s="113" t="n">
        <v>39276</v>
      </c>
      <c r="E979" s="114" t="inlineStr">
        <is>
          <t>Holger Bladt</t>
        </is>
      </c>
      <c r="F979" s="152" t="inlineStr">
        <is>
          <t>Strategic Sales Manager</t>
        </is>
      </c>
      <c r="G979" s="113" t="inlineStr">
        <is>
          <t>Global Strategic Partners, Europe</t>
        </is>
      </c>
      <c r="H979" s="113" t="inlineStr">
        <is>
          <t>Samir Hajjar</t>
        </is>
      </c>
      <c r="I979" s="113" t="inlineStr">
        <is>
          <t>Kevin Purcell</t>
        </is>
      </c>
      <c r="J979" s="114" t="inlineStr">
        <is>
          <t>Francis Rauch</t>
        </is>
      </c>
      <c r="K979" s="114" t="inlineStr">
        <is>
          <t>Francis Rauch</t>
        </is>
      </c>
      <c r="L979" s="113" t="inlineStr">
        <is>
          <t>WW Channel Sales</t>
        </is>
      </c>
      <c r="M979" s="115" t="n">
        <v>1</v>
      </c>
      <c r="N979" s="151">
        <f>LEFT(CA979,3)</f>
        <v/>
      </c>
      <c r="O979" s="216" t="n">
        <v>42461</v>
      </c>
      <c r="P979" s="118">
        <f>($D$5-O979)/365</f>
        <v/>
      </c>
      <c r="Q979" s="119">
        <f>Q979</f>
        <v/>
      </c>
      <c r="R979" s="52" t="n"/>
      <c r="S979" s="120" t="inlineStr">
        <is>
          <t>Denmark</t>
        </is>
      </c>
      <c r="T979" s="120" t="inlineStr">
        <is>
          <t>DKK</t>
        </is>
      </c>
      <c r="U979" s="120" t="n">
        <v>1165750</v>
      </c>
      <c r="V979" s="120" t="n">
        <v>365754.5454545454</v>
      </c>
      <c r="W979" s="120" t="n"/>
      <c r="X979" s="120">
        <f>W979+V979+U979</f>
        <v/>
      </c>
      <c r="Y979" s="121" t="n"/>
      <c r="Z979" s="121" t="n"/>
      <c r="AA979" s="122" t="n"/>
      <c r="AB979" s="122" t="n"/>
      <c r="AC979" s="122" t="n"/>
      <c r="AD979" s="123">
        <f>AC979+AB979+AA979</f>
        <v/>
      </c>
      <c r="AE979" s="124">
        <f>IFERROR(AD979/X979-1,"")</f>
        <v/>
      </c>
      <c r="AF979" s="217">
        <f>IF(LOWER(T979)="ILS",12,1)*X979/VLOOKUP($T979,CPC_USDConversion_xlTbl[[Currency2]:[Units/1 USD]],2,FALSE)</f>
        <v/>
      </c>
      <c r="AG979" s="217">
        <f>IF(LOWER(T979)="ILS",12,1)*AD979/VLOOKUP($T979,CPC_USDConversion_xlTbl[[Currency2]:[Units/1 USD]],2,FALSE)</f>
        <v/>
      </c>
      <c r="AH979" s="126">
        <f>AF979/VLOOKUP($S979,'CP$'!$B$5:$D$74,2,FALSE)</f>
        <v/>
      </c>
      <c r="AI979" s="126">
        <f>AG979/VLOOKUP($S979,'CP$'!$B$5:$D$74,2,FALSE)</f>
        <v/>
      </c>
      <c r="AJ979" s="52" t="n"/>
      <c r="AK979" s="127" t="inlineStr">
        <is>
          <t>Sales Variable</t>
        </is>
      </c>
      <c r="AL979" s="218" t="n"/>
      <c r="AM979" s="129" t="n"/>
      <c r="AN979" s="121" t="n"/>
      <c r="AO979" s="130" t="n"/>
      <c r="AP979" s="131">
        <f>IFERROR(AO979/AM979,"")</f>
        <v/>
      </c>
      <c r="AQ979" s="219">
        <f>AO979*CC979</f>
        <v/>
      </c>
      <c r="AR979" s="219" t="n"/>
      <c r="AS979" s="220">
        <f>AQ979-AR979</f>
        <v/>
      </c>
      <c r="AT979" s="217">
        <f>AS979/VLOOKUP($T979,'USD Converstion'!$C$7:$D$174,2,FALSE)</f>
        <v/>
      </c>
      <c r="AU979" s="52" t="n"/>
      <c r="AV979" s="221" t="n">
        <v>43957</v>
      </c>
      <c r="AW979" s="222" t="n">
        <v>29231.10679611651</v>
      </c>
      <c r="AX979" s="222" t="n"/>
      <c r="AY979" s="223" t="n"/>
      <c r="AZ979" s="52" t="n"/>
      <c r="BA979" s="137" t="n"/>
      <c r="BB979" s="138" t="inlineStr">
        <is>
          <t xml:space="preserve"> </t>
        </is>
      </c>
      <c r="BC979" s="52" t="n"/>
      <c r="BD979" s="219" t="n">
        <v>781050</v>
      </c>
      <c r="BE979" s="219" t="n">
        <v>508000</v>
      </c>
      <c r="BF979" s="219" t="n"/>
      <c r="BG979" s="120">
        <f>BF979+BE979+BD979</f>
        <v/>
      </c>
      <c r="BH979" s="217">
        <f>IF(LOWER(T979)="ILS",12,1)*BG979/VLOOKUP($T979,CPC_USDConversion_xlTbl[[Currency2]:[Units/1 USD]],2,FALSE)</f>
        <v/>
      </c>
      <c r="BI979" s="224">
        <f>BH979/VLOOKUP($S979,'CP$'!$B$5:$D$74,2,FALSE)</f>
        <v/>
      </c>
      <c r="BJ979" s="140" t="n">
        <v>800000</v>
      </c>
      <c r="BK979" s="140" t="n">
        <v>1400000</v>
      </c>
      <c r="BL979" s="141">
        <f>IFERROR(U979/X979,"")</f>
        <v/>
      </c>
      <c r="BM979" s="141">
        <f>IFERROR(V979/X979,"")</f>
        <v/>
      </c>
      <c r="BN979" s="141">
        <f>IFERROR(W979/X979,"")</f>
        <v/>
      </c>
      <c r="BO979" s="141">
        <f>IFERROR(AA979/AD979,"")</f>
        <v/>
      </c>
      <c r="BP979" s="141">
        <f>IFERROR(AB979/AD979,"")</f>
        <v/>
      </c>
      <c r="BQ979" s="141">
        <f>IFERROR(AC979/AD979,"")</f>
        <v/>
      </c>
      <c r="BR979" s="119" t="n">
        <v>4</v>
      </c>
      <c r="BS979" s="119" t="n">
        <v>4</v>
      </c>
      <c r="BT979" s="119" t="n">
        <v>3</v>
      </c>
      <c r="BU979" s="119" t="n"/>
      <c r="BV979" s="119" t="n"/>
      <c r="BW979" s="119" t="n"/>
      <c r="BX979" s="119" t="n"/>
      <c r="BY979" s="119" t="n"/>
      <c r="BZ979" s="119" t="inlineStr">
        <is>
          <t>Employee</t>
        </is>
      </c>
      <c r="CA979" s="142" t="inlineStr">
        <is>
          <t>S41P</t>
        </is>
      </c>
      <c r="CB979" s="131" t="n">
        <v>1</v>
      </c>
      <c r="CC979" s="143">
        <f>IF(P979&gt;1,1,P979)*CB979</f>
        <v/>
      </c>
      <c r="CD979" s="143" t="n"/>
      <c r="CE979" s="222" t="n">
        <v>33880.76</v>
      </c>
      <c r="CF979" s="86" t="n"/>
      <c r="CG979" s="219" t="n">
        <v>1294834.146341464</v>
      </c>
      <c r="CH979" s="217">
        <f>IF(LOWER(T979)="ILS",12,1)*CG979/VLOOKUP($T979,CPC_USDConversion_xlTbl[[Currency2]:[Units/1 USD]],2,FALSE)</f>
        <v/>
      </c>
      <c r="CI979" s="225">
        <f>AF979</f>
        <v/>
      </c>
      <c r="CJ979" s="225">
        <f>IFERROR(CI979-CH979,"")</f>
        <v/>
      </c>
      <c r="CK979" s="140">
        <f>ROUND(AN979*CC979,-2)</f>
        <v/>
      </c>
      <c r="CL979" s="217">
        <f>CK979/VLOOKUP($T979,'USD Converstion'!$C$7:$D$174,2,FALSE)</f>
        <v/>
      </c>
      <c r="CM979" s="145">
        <f>IF(AD979&gt;X979,1,0)</f>
        <v/>
      </c>
      <c r="CN979" s="225">
        <f>IF(CM979&gt;0,AG979,0)</f>
        <v/>
      </c>
      <c r="CO979" s="225">
        <f>IF(CM979=0,0,AF979)</f>
        <v/>
      </c>
      <c r="CP979" s="146" t="n">
        <v>0</v>
      </c>
      <c r="CQ979" s="147" t="inlineStr">
        <is>
          <t>Regular</t>
        </is>
      </c>
      <c r="CR979" s="225">
        <f>AM979/VLOOKUP(T979,'USD Converstion'!$C$7:$D$174,2,FALSE)</f>
        <v/>
      </c>
      <c r="CS979" s="226">
        <f>AT979</f>
        <v/>
      </c>
      <c r="CT979" s="222" t="n">
        <v>0</v>
      </c>
      <c r="CU979" s="227" t="n"/>
      <c r="CV979" s="145">
        <f>IF(AX979&gt;0,1,0)</f>
        <v/>
      </c>
      <c r="CW979" s="145">
        <f>IF(AY979&gt;0,1,0)</f>
        <v/>
      </c>
      <c r="CX979" s="52" t="n">
        <v>0</v>
      </c>
      <c r="DM979">
        <f>IF(LOWER(T979)="ILS",12,1)*Y979/VLOOKUP($T979,CPC_USDConversion_xlTbl[[Currency2]:[Units/1 USD]],2,FALSE)</f>
        <v/>
      </c>
    </row>
    <row r="980">
      <c r="B980" s="113" t="n">
        <v>103697</v>
      </c>
      <c r="C980" s="113" t="n">
        <v>86623</v>
      </c>
      <c r="D980" s="113" t="n">
        <v>73991</v>
      </c>
      <c r="E980" s="114" t="inlineStr">
        <is>
          <t>Isabelle Perie</t>
        </is>
      </c>
      <c r="F980" s="152" t="inlineStr">
        <is>
          <t>Strategic Sales Manager</t>
        </is>
      </c>
      <c r="G980" s="113" t="inlineStr">
        <is>
          <t>Global Strategic Partners, Europe</t>
        </is>
      </c>
      <c r="H980" s="113" t="inlineStr">
        <is>
          <t>Samir Hajjar</t>
        </is>
      </c>
      <c r="I980" s="113" t="inlineStr">
        <is>
          <t>Kevin Purcell</t>
        </is>
      </c>
      <c r="J980" s="114" t="inlineStr">
        <is>
          <t>Francis Rauch</t>
        </is>
      </c>
      <c r="K980" s="114" t="inlineStr">
        <is>
          <t>Francis Rauch</t>
        </is>
      </c>
      <c r="L980" s="113" t="inlineStr">
        <is>
          <t>WW Channel Sales</t>
        </is>
      </c>
      <c r="M980" s="115" t="n">
        <v>1</v>
      </c>
      <c r="N980" s="151">
        <f>LEFT(CA980,3)</f>
        <v/>
      </c>
      <c r="O980" s="216" t="n">
        <v>44075</v>
      </c>
      <c r="P980" s="118">
        <f>($D$5-O980)/365</f>
        <v/>
      </c>
      <c r="Q980" s="119">
        <f>Q980</f>
        <v/>
      </c>
      <c r="R980" s="52" t="n"/>
      <c r="S980" s="120" t="inlineStr">
        <is>
          <t>France</t>
        </is>
      </c>
      <c r="T980" s="120" t="inlineStr">
        <is>
          <t>EUR</t>
        </is>
      </c>
      <c r="U980" s="120" t="n">
        <v>171375</v>
      </c>
      <c r="V980" s="120" t="n">
        <v>50754.54545454545</v>
      </c>
      <c r="W980" s="120" t="n"/>
      <c r="X980" s="120">
        <f>W980+V980+U980</f>
        <v/>
      </c>
      <c r="Y980" s="121" t="n"/>
      <c r="Z980" s="121" t="n"/>
      <c r="AA980" s="122" t="n"/>
      <c r="AB980" s="122" t="n"/>
      <c r="AC980" s="122" t="n"/>
      <c r="AD980" s="123">
        <f>AC980+AB980+AA980</f>
        <v/>
      </c>
      <c r="AE980" s="124">
        <f>IFERROR(AD980/X980-1,"")</f>
        <v/>
      </c>
      <c r="AF980" s="217">
        <f>IF(LOWER(T980)="ILS",12,1)*X980/VLOOKUP($T980,CPC_USDConversion_xlTbl[[Currency2]:[Units/1 USD]],2,FALSE)</f>
        <v/>
      </c>
      <c r="AG980" s="217">
        <f>IF(LOWER(T980)="ILS",12,1)*AD980/VLOOKUP($T980,CPC_USDConversion_xlTbl[[Currency2]:[Units/1 USD]],2,FALSE)</f>
        <v/>
      </c>
      <c r="AH980" s="126">
        <f>AF980/VLOOKUP($S980,'CP$'!$B$5:$D$74,2,FALSE)</f>
        <v/>
      </c>
      <c r="AI980" s="126">
        <f>AG980/VLOOKUP($S980,'CP$'!$B$5:$D$74,2,FALSE)</f>
        <v/>
      </c>
      <c r="AJ980" s="52" t="n"/>
      <c r="AK980" s="127" t="inlineStr">
        <is>
          <t>Sales Variable</t>
        </is>
      </c>
      <c r="AL980" s="218" t="n"/>
      <c r="AM980" s="129" t="n"/>
      <c r="AN980" s="121" t="n"/>
      <c r="AO980" s="130" t="n"/>
      <c r="AP980" s="131">
        <f>IFERROR(AO980/AM980,"")</f>
        <v/>
      </c>
      <c r="AQ980" s="219">
        <f>AO980*CC980</f>
        <v/>
      </c>
      <c r="AR980" s="219" t="n"/>
      <c r="AS980" s="220">
        <f>AQ980-AR980</f>
        <v/>
      </c>
      <c r="AT980" s="217">
        <f>AS980/VLOOKUP($T980,'USD Converstion'!$C$7:$D$174,2,FALSE)</f>
        <v/>
      </c>
      <c r="AU980" s="52" t="n"/>
      <c r="AV980" s="221" t="n"/>
      <c r="AW980" s="222" t="n"/>
      <c r="AX980" s="222" t="n"/>
      <c r="AY980" s="223" t="n"/>
      <c r="AZ980" s="52" t="n"/>
      <c r="BA980" s="137" t="n"/>
      <c r="BB980" s="138" t="inlineStr">
        <is>
          <t xml:space="preserve"> </t>
        </is>
      </c>
      <c r="BC980" s="52" t="n"/>
      <c r="BD980" s="219" t="n"/>
      <c r="BE980" s="219" t="n"/>
      <c r="BF980" s="219" t="n"/>
      <c r="BG980" s="120">
        <f>BF980+BE980+BD980</f>
        <v/>
      </c>
      <c r="BH980" s="217">
        <f>IF(LOWER(T980)="ILS",12,1)*BG980/VLOOKUP($T980,CPC_USDConversion_xlTbl[[Currency2]:[Units/1 USD]],2,FALSE)</f>
        <v/>
      </c>
      <c r="BI980" s="224">
        <f>BH980/VLOOKUP($S980,'CP$'!$B$5:$D$74,2,FALSE)</f>
        <v/>
      </c>
      <c r="BJ980" s="140" t="n">
        <v>150000</v>
      </c>
      <c r="BK980" s="140" t="n">
        <v>220000</v>
      </c>
      <c r="BL980" s="141">
        <f>IFERROR(U980/X980,"")</f>
        <v/>
      </c>
      <c r="BM980" s="141">
        <f>IFERROR(V980/X980,"")</f>
        <v/>
      </c>
      <c r="BN980" s="141">
        <f>IFERROR(W980/X980,"")</f>
        <v/>
      </c>
      <c r="BO980" s="141">
        <f>IFERROR(AA980/AD980,"")</f>
        <v/>
      </c>
      <c r="BP980" s="141">
        <f>IFERROR(AB980/AD980,"")</f>
        <v/>
      </c>
      <c r="BQ980" s="141">
        <f>IFERROR(AC980/AD980,"")</f>
        <v/>
      </c>
      <c r="BR980" s="119" t="n"/>
      <c r="BS980" s="119" t="n"/>
      <c r="BT980" s="119" t="n"/>
      <c r="BU980" s="119" t="n"/>
      <c r="BV980" s="119" t="n"/>
      <c r="BW980" s="119" t="n"/>
      <c r="BX980" s="119" t="n"/>
      <c r="BY980" s="119" t="n"/>
      <c r="BZ980" s="119" t="inlineStr">
        <is>
          <t>Employee</t>
        </is>
      </c>
      <c r="CA980" s="142" t="inlineStr">
        <is>
          <t>S31P</t>
        </is>
      </c>
      <c r="CB980" s="131" t="n">
        <v>1</v>
      </c>
      <c r="CC980" s="143">
        <f>IF(P980&gt;1,1,P980)*CB980</f>
        <v/>
      </c>
      <c r="CD980" s="143" t="n"/>
      <c r="CE980" s="222" t="n"/>
      <c r="CF980" s="86" t="n"/>
      <c r="CG980" s="219" t="n">
        <v>180687.8048780488</v>
      </c>
      <c r="CH980" s="217">
        <f>IF(LOWER(T980)="ILS",12,1)*CG980/VLOOKUP($T980,CPC_USDConversion_xlTbl[[Currency2]:[Units/1 USD]],2,FALSE)</f>
        <v/>
      </c>
      <c r="CI980" s="225">
        <f>AF980</f>
        <v/>
      </c>
      <c r="CJ980" s="225">
        <f>IFERROR(CI980-CH980,"")</f>
        <v/>
      </c>
      <c r="CK980" s="140">
        <f>ROUND(AN980*CC980,-2)</f>
        <v/>
      </c>
      <c r="CL980" s="217">
        <f>CK980/VLOOKUP($T980,'USD Converstion'!$C$7:$D$174,2,FALSE)</f>
        <v/>
      </c>
      <c r="CM980" s="145">
        <f>IF(AD980&gt;X980,1,0)</f>
        <v/>
      </c>
      <c r="CN980" s="225">
        <f>IF(CM980&gt;0,AG980,0)</f>
        <v/>
      </c>
      <c r="CO980" s="225">
        <f>IF(CM980=0,0,AF980)</f>
        <v/>
      </c>
      <c r="CP980" s="146" t="n">
        <v>0</v>
      </c>
      <c r="CQ980" s="147" t="inlineStr">
        <is>
          <t>Regular</t>
        </is>
      </c>
      <c r="CR980" s="225">
        <f>AM980/VLOOKUP(T980,'USD Converstion'!$C$7:$D$174,2,FALSE)</f>
        <v/>
      </c>
      <c r="CS980" s="226">
        <f>AT980</f>
        <v/>
      </c>
      <c r="CT980" s="222" t="n">
        <v>0</v>
      </c>
      <c r="CU980" s="227" t="n"/>
      <c r="CV980" s="145">
        <f>IF(AX980&gt;0,1,0)</f>
        <v/>
      </c>
      <c r="CW980" s="145">
        <f>IF(AY980&gt;0,1,0)</f>
        <v/>
      </c>
      <c r="CX980" s="52" t="n">
        <v>0</v>
      </c>
      <c r="DM980">
        <f>IF(LOWER(T980)="ILS",12,1)*Y980/VLOOKUP($T980,CPC_USDConversion_xlTbl[[Currency2]:[Units/1 USD]],2,FALSE)</f>
        <v/>
      </c>
    </row>
    <row r="981">
      <c r="B981" s="113" t="n">
        <v>121213</v>
      </c>
      <c r="C981" s="113" t="n">
        <v>67971</v>
      </c>
      <c r="D981" s="113" t="n">
        <v>100188</v>
      </c>
      <c r="E981" s="114" t="inlineStr">
        <is>
          <t>Javier Rodriguez</t>
        </is>
      </c>
      <c r="F981" s="152" t="inlineStr">
        <is>
          <t>Strategic Sales Manager</t>
        </is>
      </c>
      <c r="G981" s="113" t="inlineStr">
        <is>
          <t>Global Strategic Partners, Europe</t>
        </is>
      </c>
      <c r="H981" s="113" t="inlineStr">
        <is>
          <t>Samir Hajjar</t>
        </is>
      </c>
      <c r="I981" s="113" t="inlineStr">
        <is>
          <t>Kevin Purcell</t>
        </is>
      </c>
      <c r="J981" s="114" t="inlineStr">
        <is>
          <t>Francis Rauch</t>
        </is>
      </c>
      <c r="K981" s="114" t="inlineStr">
        <is>
          <t>Francis Rauch</t>
        </is>
      </c>
      <c r="L981" s="113" t="inlineStr">
        <is>
          <t>WW Channel Sales</t>
        </is>
      </c>
      <c r="M981" s="115" t="n">
        <v>1</v>
      </c>
      <c r="N981" s="151">
        <f>LEFT(CA981,3)</f>
        <v/>
      </c>
      <c r="O981" s="216" t="n">
        <v>43313</v>
      </c>
      <c r="P981" s="118">
        <f>($D$5-O981)/365</f>
        <v/>
      </c>
      <c r="Q981" s="119">
        <f>Q981</f>
        <v/>
      </c>
      <c r="R981" s="52" t="n"/>
      <c r="S981" s="120" t="inlineStr">
        <is>
          <t>Spain</t>
        </is>
      </c>
      <c r="T981" s="120" t="inlineStr">
        <is>
          <t>EUR</t>
        </is>
      </c>
      <c r="U981" s="120" t="n">
        <v>148875</v>
      </c>
      <c r="V981" s="120" t="n">
        <v>43936.36363636363</v>
      </c>
      <c r="W981" s="120" t="n"/>
      <c r="X981" s="120">
        <f>W981+V981+U981</f>
        <v/>
      </c>
      <c r="Y981" s="121" t="n"/>
      <c r="Z981" s="121" t="n"/>
      <c r="AA981" s="122" t="n"/>
      <c r="AB981" s="122" t="n"/>
      <c r="AC981" s="122" t="n"/>
      <c r="AD981" s="123">
        <f>AC981+AB981+AA981</f>
        <v/>
      </c>
      <c r="AE981" s="124">
        <f>IFERROR(AD981/X981-1,"")</f>
        <v/>
      </c>
      <c r="AF981" s="217">
        <f>IF(LOWER(T981)="ILS",12,1)*X981/VLOOKUP($T981,CPC_USDConversion_xlTbl[[Currency2]:[Units/1 USD]],2,FALSE)</f>
        <v/>
      </c>
      <c r="AG981" s="217">
        <f>IF(LOWER(T981)="ILS",12,1)*AD981/VLOOKUP($T981,CPC_USDConversion_xlTbl[[Currency2]:[Units/1 USD]],2,FALSE)</f>
        <v/>
      </c>
      <c r="AH981" s="126">
        <f>AF981/VLOOKUP($S981,'CP$'!$B$5:$D$74,2,FALSE)</f>
        <v/>
      </c>
      <c r="AI981" s="126">
        <f>AG981/VLOOKUP($S981,'CP$'!$B$5:$D$74,2,FALSE)</f>
        <v/>
      </c>
      <c r="AJ981" s="52" t="n"/>
      <c r="AK981" s="127" t="inlineStr">
        <is>
          <t>Sales Variable</t>
        </is>
      </c>
      <c r="AL981" s="218" t="n"/>
      <c r="AM981" s="129" t="n"/>
      <c r="AN981" s="121" t="n"/>
      <c r="AO981" s="130" t="n"/>
      <c r="AP981" s="131">
        <f>IFERROR(AO981/AM981,"")</f>
        <v/>
      </c>
      <c r="AQ981" s="219">
        <f>AO981*CC981</f>
        <v/>
      </c>
      <c r="AR981" s="219" t="n"/>
      <c r="AS981" s="220">
        <f>AQ981-AR981</f>
        <v/>
      </c>
      <c r="AT981" s="217">
        <f>AS981/VLOOKUP($T981,'USD Converstion'!$C$7:$D$174,2,FALSE)</f>
        <v/>
      </c>
      <c r="AU981" s="52" t="n"/>
      <c r="AV981" s="221" t="n">
        <v>43957</v>
      </c>
      <c r="AW981" s="222" t="n">
        <v>14665.76699029126</v>
      </c>
      <c r="AX981" s="222" t="n"/>
      <c r="AY981" s="223" t="n"/>
      <c r="AZ981" s="52" t="n"/>
      <c r="BA981" s="137" t="n"/>
      <c r="BB981" s="138" t="inlineStr">
        <is>
          <t xml:space="preserve"> </t>
        </is>
      </c>
      <c r="BC981" s="52" t="n"/>
      <c r="BD981" s="219" t="n">
        <v>108500</v>
      </c>
      <c r="BE981" s="219" t="n">
        <v>46500</v>
      </c>
      <c r="BF981" s="219" t="n"/>
      <c r="BG981" s="120">
        <f>BF981+BE981+BD981</f>
        <v/>
      </c>
      <c r="BH981" s="217">
        <f>IF(LOWER(T981)="ILS",12,1)*BG981/VLOOKUP($T981,CPC_USDConversion_xlTbl[[Currency2]:[Units/1 USD]],2,FALSE)</f>
        <v/>
      </c>
      <c r="BI981" s="224">
        <f>BH981/VLOOKUP($S981,'CP$'!$B$5:$D$74,2,FALSE)</f>
        <v/>
      </c>
      <c r="BJ981" s="140" t="n">
        <v>120000</v>
      </c>
      <c r="BK981" s="140" t="n">
        <v>180000</v>
      </c>
      <c r="BL981" s="141">
        <f>IFERROR(U981/X981,"")</f>
        <v/>
      </c>
      <c r="BM981" s="141">
        <f>IFERROR(V981/X981,"")</f>
        <v/>
      </c>
      <c r="BN981" s="141">
        <f>IFERROR(W981/X981,"")</f>
        <v/>
      </c>
      <c r="BO981" s="141">
        <f>IFERROR(AA981/AD981,"")</f>
        <v/>
      </c>
      <c r="BP981" s="141">
        <f>IFERROR(AB981/AD981,"")</f>
        <v/>
      </c>
      <c r="BQ981" s="141">
        <f>IFERROR(AC981/AD981,"")</f>
        <v/>
      </c>
      <c r="BR981" s="119" t="n">
        <v>3</v>
      </c>
      <c r="BS981" s="119" t="n">
        <v>3</v>
      </c>
      <c r="BT981" s="119" t="n">
        <v>3</v>
      </c>
      <c r="BU981" s="119" t="n"/>
      <c r="BV981" s="119" t="n"/>
      <c r="BW981" s="119" t="n"/>
      <c r="BX981" s="119" t="n"/>
      <c r="BY981" s="119" t="n"/>
      <c r="BZ981" s="119" t="inlineStr">
        <is>
          <t>Employee</t>
        </is>
      </c>
      <c r="CA981" s="142" t="inlineStr">
        <is>
          <t>S33P</t>
        </is>
      </c>
      <c r="CB981" s="131" t="n">
        <v>1</v>
      </c>
      <c r="CC981" s="143">
        <f>IF(P981&gt;1,1,P981)*CB981</f>
        <v/>
      </c>
      <c r="CD981" s="143" t="n"/>
      <c r="CE981" s="222" t="n">
        <v>33521.6</v>
      </c>
      <c r="CF981" s="86" t="n"/>
      <c r="CG981" s="219" t="n">
        <v>155809.756097561</v>
      </c>
      <c r="CH981" s="217">
        <f>IF(LOWER(T981)="ILS",12,1)*CG981/VLOOKUP($T981,CPC_USDConversion_xlTbl[[Currency2]:[Units/1 USD]],2,FALSE)</f>
        <v/>
      </c>
      <c r="CI981" s="225">
        <f>AF981</f>
        <v/>
      </c>
      <c r="CJ981" s="225">
        <f>IFERROR(CI981-CH981,"")</f>
        <v/>
      </c>
      <c r="CK981" s="140">
        <f>ROUND(AN981*CC981,-2)</f>
        <v/>
      </c>
      <c r="CL981" s="217">
        <f>CK981/VLOOKUP($T981,'USD Converstion'!$C$7:$D$174,2,FALSE)</f>
        <v/>
      </c>
      <c r="CM981" s="145">
        <f>IF(AD981&gt;X981,1,0)</f>
        <v/>
      </c>
      <c r="CN981" s="225">
        <f>IF(CM981&gt;0,AG981,0)</f>
        <v/>
      </c>
      <c r="CO981" s="225">
        <f>IF(CM981=0,0,AF981)</f>
        <v/>
      </c>
      <c r="CP981" s="146" t="n">
        <v>0</v>
      </c>
      <c r="CQ981" s="147" t="inlineStr">
        <is>
          <t>Regular</t>
        </is>
      </c>
      <c r="CR981" s="225">
        <f>AM981/VLOOKUP(T981,'USD Converstion'!$C$7:$D$174,2,FALSE)</f>
        <v/>
      </c>
      <c r="CS981" s="226">
        <f>AT981</f>
        <v/>
      </c>
      <c r="CT981" s="222" t="n">
        <v>0</v>
      </c>
      <c r="CU981" s="227" t="n"/>
      <c r="CV981" s="145">
        <f>IF(AX981&gt;0,1,0)</f>
        <v/>
      </c>
      <c r="CW981" s="145">
        <f>IF(AY981&gt;0,1,0)</f>
        <v/>
      </c>
      <c r="CX981" s="52" t="n">
        <v>0</v>
      </c>
      <c r="DM981">
        <f>IF(LOWER(T981)="ILS",12,1)*Y981/VLOOKUP($T981,CPC_USDConversion_xlTbl[[Currency2]:[Units/1 USD]],2,FALSE)</f>
        <v/>
      </c>
    </row>
    <row r="982">
      <c r="B982" s="113" t="n">
        <v>101434</v>
      </c>
      <c r="C982" s="113" t="n">
        <v>110951</v>
      </c>
      <c r="D982" s="113" t="n">
        <v>101813</v>
      </c>
      <c r="E982" s="114" t="inlineStr">
        <is>
          <t>Martin Korp</t>
        </is>
      </c>
      <c r="F982" s="152" t="inlineStr">
        <is>
          <t>Strategic Sales Manager</t>
        </is>
      </c>
      <c r="G982" s="113" t="inlineStr">
        <is>
          <t>Global Strategic Partners, Europe</t>
        </is>
      </c>
      <c r="H982" s="113" t="inlineStr">
        <is>
          <t>Samir Hajjar</t>
        </is>
      </c>
      <c r="I982" s="113" t="inlineStr">
        <is>
          <t>Kevin Purcell</t>
        </is>
      </c>
      <c r="J982" s="114" t="inlineStr">
        <is>
          <t>Francis Rauch</t>
        </is>
      </c>
      <c r="K982" s="114" t="inlineStr">
        <is>
          <t>Francis Rauch</t>
        </is>
      </c>
      <c r="L982" s="113" t="inlineStr">
        <is>
          <t>WW Channel Sales</t>
        </is>
      </c>
      <c r="M982" s="115" t="n">
        <v>1</v>
      </c>
      <c r="N982" s="151">
        <f>LEFT(CA982,3)</f>
        <v/>
      </c>
      <c r="O982" s="216" t="n">
        <v>43983</v>
      </c>
      <c r="P982" s="118">
        <f>($D$5-O982)/365</f>
        <v/>
      </c>
      <c r="Q982" s="119">
        <f>Q982</f>
        <v/>
      </c>
      <c r="R982" s="52" t="n"/>
      <c r="S982" s="120" t="inlineStr">
        <is>
          <t>Switzerland</t>
        </is>
      </c>
      <c r="T982" s="120" t="inlineStr">
        <is>
          <t>CHF</t>
        </is>
      </c>
      <c r="U982" s="120" t="n">
        <v>193250</v>
      </c>
      <c r="V982" s="120" t="n">
        <v>57572.72727272726</v>
      </c>
      <c r="W982" s="120" t="n"/>
      <c r="X982" s="120">
        <f>W982+V982+U982</f>
        <v/>
      </c>
      <c r="Y982" s="121" t="n"/>
      <c r="Z982" s="121" t="n"/>
      <c r="AA982" s="122" t="n"/>
      <c r="AB982" s="122" t="n"/>
      <c r="AC982" s="122" t="n"/>
      <c r="AD982" s="123">
        <f>AC982+AB982+AA982</f>
        <v/>
      </c>
      <c r="AE982" s="124">
        <f>IFERROR(AD982/X982-1,"")</f>
        <v/>
      </c>
      <c r="AF982" s="217">
        <f>IF(LOWER(T982)="ILS",12,1)*X982/VLOOKUP($T982,CPC_USDConversion_xlTbl[[Currency2]:[Units/1 USD]],2,FALSE)</f>
        <v/>
      </c>
      <c r="AG982" s="217">
        <f>IF(LOWER(T982)="ILS",12,1)*AD982/VLOOKUP($T982,CPC_USDConversion_xlTbl[[Currency2]:[Units/1 USD]],2,FALSE)</f>
        <v/>
      </c>
      <c r="AH982" s="126">
        <f>AF982/VLOOKUP($S982,'CP$'!$B$5:$D$74,2,FALSE)</f>
        <v/>
      </c>
      <c r="AI982" s="126">
        <f>AG982/VLOOKUP($S982,'CP$'!$B$5:$D$74,2,FALSE)</f>
        <v/>
      </c>
      <c r="AJ982" s="52" t="n"/>
      <c r="AK982" s="127" t="inlineStr">
        <is>
          <t>Sales Variable</t>
        </is>
      </c>
      <c r="AL982" s="218" t="n"/>
      <c r="AM982" s="129" t="n"/>
      <c r="AN982" s="121" t="n"/>
      <c r="AO982" s="130" t="n"/>
      <c r="AP982" s="131">
        <f>IFERROR(AO982/AM982,"")</f>
        <v/>
      </c>
      <c r="AQ982" s="219">
        <f>AO982*CC982</f>
        <v/>
      </c>
      <c r="AR982" s="219" t="n"/>
      <c r="AS982" s="220">
        <f>AQ982-AR982</f>
        <v/>
      </c>
      <c r="AT982" s="217">
        <f>AS982/VLOOKUP($T982,'USD Converstion'!$C$7:$D$174,2,FALSE)</f>
        <v/>
      </c>
      <c r="AU982" s="52" t="n"/>
      <c r="AV982" s="221" t="n">
        <v>43984</v>
      </c>
      <c r="AW982" s="222" t="n">
        <v>39031.44660194175</v>
      </c>
      <c r="AX982" s="222" t="n"/>
      <c r="AY982" s="223" t="n"/>
      <c r="AZ982" s="52" t="n"/>
      <c r="BA982" s="137" t="n"/>
      <c r="BB982" s="138" t="inlineStr">
        <is>
          <t xml:space="preserve"> </t>
        </is>
      </c>
      <c r="BC982" s="52" t="n"/>
      <c r="BD982" s="219" t="n"/>
      <c r="BE982" s="219" t="n"/>
      <c r="BF982" s="219" t="n"/>
      <c r="BG982" s="120">
        <f>BF982+BE982+BD982</f>
        <v/>
      </c>
      <c r="BH982" s="217">
        <f>IF(LOWER(T982)="ILS",12,1)*BG982/VLOOKUP($T982,CPC_USDConversion_xlTbl[[Currency2]:[Units/1 USD]],2,FALSE)</f>
        <v/>
      </c>
      <c r="BI982" s="224">
        <f>BH982/VLOOKUP($S982,'CP$'!$B$5:$D$74,2,FALSE)</f>
        <v/>
      </c>
      <c r="BJ982" s="140" t="n">
        <v>170000</v>
      </c>
      <c r="BK982" s="140" t="n">
        <v>255000</v>
      </c>
      <c r="BL982" s="141">
        <f>IFERROR(U982/X982,"")</f>
        <v/>
      </c>
      <c r="BM982" s="141">
        <f>IFERROR(V982/X982,"")</f>
        <v/>
      </c>
      <c r="BN982" s="141">
        <f>IFERROR(W982/X982,"")</f>
        <v/>
      </c>
      <c r="BO982" s="141">
        <f>IFERROR(AA982/AD982,"")</f>
        <v/>
      </c>
      <c r="BP982" s="141">
        <f>IFERROR(AB982/AD982,"")</f>
        <v/>
      </c>
      <c r="BQ982" s="141">
        <f>IFERROR(AC982/AD982,"")</f>
        <v/>
      </c>
      <c r="BR982" s="119" t="n"/>
      <c r="BS982" s="119" t="n"/>
      <c r="BT982" s="119" t="n"/>
      <c r="BU982" s="119" t="n"/>
      <c r="BV982" s="119" t="n"/>
      <c r="BW982" s="119" t="n"/>
      <c r="BX982" s="119" t="n"/>
      <c r="BY982" s="119" t="n"/>
      <c r="BZ982" s="119" t="inlineStr">
        <is>
          <t>Employee</t>
        </is>
      </c>
      <c r="CA982" s="142" t="inlineStr">
        <is>
          <t>S43P</t>
        </is>
      </c>
      <c r="CB982" s="131" t="n">
        <v>1</v>
      </c>
      <c r="CC982" s="143">
        <f>IF(P982&gt;1,1,P982)*CB982</f>
        <v/>
      </c>
      <c r="CD982" s="143" t="n"/>
      <c r="CE982" s="222" t="n">
        <v>44296.4</v>
      </c>
      <c r="CF982" s="86" t="n"/>
      <c r="CG982" s="219" t="n">
        <v>205078.0487804878</v>
      </c>
      <c r="CH982" s="217">
        <f>IF(LOWER(T982)="ILS",12,1)*CG982/VLOOKUP($T982,CPC_USDConversion_xlTbl[[Currency2]:[Units/1 USD]],2,FALSE)</f>
        <v/>
      </c>
      <c r="CI982" s="225">
        <f>AF982</f>
        <v/>
      </c>
      <c r="CJ982" s="225">
        <f>IFERROR(CI982-CH982,"")</f>
        <v/>
      </c>
      <c r="CK982" s="140">
        <f>ROUND(AN982*CC982,-2)</f>
        <v/>
      </c>
      <c r="CL982" s="217">
        <f>CK982/VLOOKUP($T982,'USD Converstion'!$C$7:$D$174,2,FALSE)</f>
        <v/>
      </c>
      <c r="CM982" s="145">
        <f>IF(AD982&gt;X982,1,0)</f>
        <v/>
      </c>
      <c r="CN982" s="225">
        <f>IF(CM982&gt;0,AG982,0)</f>
        <v/>
      </c>
      <c r="CO982" s="225">
        <f>IF(CM982=0,0,AF982)</f>
        <v/>
      </c>
      <c r="CP982" s="146" t="n">
        <v>0</v>
      </c>
      <c r="CQ982" s="147" t="inlineStr">
        <is>
          <t>Regular</t>
        </is>
      </c>
      <c r="CR982" s="225">
        <f>AM982/VLOOKUP(T982,'USD Converstion'!$C$7:$D$174,2,FALSE)</f>
        <v/>
      </c>
      <c r="CS982" s="226">
        <f>AT982</f>
        <v/>
      </c>
      <c r="CT982" s="222" t="n">
        <v>0</v>
      </c>
      <c r="CU982" s="227" t="n"/>
      <c r="CV982" s="145">
        <f>IF(AX982&gt;0,1,0)</f>
        <v/>
      </c>
      <c r="CW982" s="145">
        <f>IF(AY982&gt;0,1,0)</f>
        <v/>
      </c>
      <c r="CX982" s="52" t="n">
        <v>0</v>
      </c>
      <c r="DM982">
        <f>IF(LOWER(T982)="ILS",12,1)*Y982/VLOOKUP($T982,CPC_USDConversion_xlTbl[[Currency2]:[Units/1 USD]],2,FALSE)</f>
        <v/>
      </c>
    </row>
    <row r="983">
      <c r="B983" s="113" t="n">
        <v>128711</v>
      </c>
      <c r="C983" s="113" t="n">
        <v>96936</v>
      </c>
      <c r="D983" s="113" t="n">
        <v>84528</v>
      </c>
      <c r="E983" s="114" t="inlineStr">
        <is>
          <t>Martin Schuller</t>
        </is>
      </c>
      <c r="F983" s="152" t="inlineStr">
        <is>
          <t>Strategic Sales Manager - Europe</t>
        </is>
      </c>
      <c r="G983" s="113" t="inlineStr">
        <is>
          <t>Global Strategic Partners, Europe</t>
        </is>
      </c>
      <c r="H983" s="113" t="inlineStr">
        <is>
          <t>Samir Hajjar</t>
        </is>
      </c>
      <c r="I983" s="113" t="inlineStr">
        <is>
          <t>Kevin Purcell</t>
        </is>
      </c>
      <c r="J983" s="114" t="inlineStr">
        <is>
          <t>Francis Rauch</t>
        </is>
      </c>
      <c r="K983" s="114" t="inlineStr">
        <is>
          <t>Francis Rauch</t>
        </is>
      </c>
      <c r="L983" s="113" t="inlineStr">
        <is>
          <t>WW Channel Sales</t>
        </is>
      </c>
      <c r="M983" s="115" t="n">
        <v>1</v>
      </c>
      <c r="N983" s="151">
        <f>LEFT(CA983,3)</f>
        <v/>
      </c>
      <c r="O983" s="216" t="n">
        <v>42339</v>
      </c>
      <c r="P983" s="118">
        <f>($D$5-O983)/365</f>
        <v/>
      </c>
      <c r="Q983" s="119">
        <f>Q983</f>
        <v/>
      </c>
      <c r="R983" s="52" t="n"/>
      <c r="S983" s="120" t="inlineStr">
        <is>
          <t>Germany</t>
        </is>
      </c>
      <c r="T983" s="120" t="inlineStr">
        <is>
          <t>EUR</t>
        </is>
      </c>
      <c r="U983" s="120" t="n">
        <v>156062.5</v>
      </c>
      <c r="V983" s="120" t="n">
        <v>45754.54545454545</v>
      </c>
      <c r="W983" s="120" t="n"/>
      <c r="X983" s="120">
        <f>W983+V983+U983</f>
        <v/>
      </c>
      <c r="Y983" s="121" t="n"/>
      <c r="Z983" s="121" t="n"/>
      <c r="AA983" s="122" t="n"/>
      <c r="AB983" s="122" t="n"/>
      <c r="AC983" s="122" t="n"/>
      <c r="AD983" s="123">
        <f>AC983+AB983+AA983</f>
        <v/>
      </c>
      <c r="AE983" s="124">
        <f>IFERROR(AD983/X983-1,"")</f>
        <v/>
      </c>
      <c r="AF983" s="217">
        <f>IF(LOWER(T983)="ILS",12,1)*X983/VLOOKUP($T983,CPC_USDConversion_xlTbl[[Currency2]:[Units/1 USD]],2,FALSE)</f>
        <v/>
      </c>
      <c r="AG983" s="217">
        <f>IF(LOWER(T983)="ILS",12,1)*AD983/VLOOKUP($T983,CPC_USDConversion_xlTbl[[Currency2]:[Units/1 USD]],2,FALSE)</f>
        <v/>
      </c>
      <c r="AH983" s="126">
        <f>AF983/VLOOKUP($S983,'CP$'!$B$5:$D$74,2,FALSE)</f>
        <v/>
      </c>
      <c r="AI983" s="126">
        <f>AG983/VLOOKUP($S983,'CP$'!$B$5:$D$74,2,FALSE)</f>
        <v/>
      </c>
      <c r="AJ983" s="52" t="n"/>
      <c r="AK983" s="127" t="inlineStr">
        <is>
          <t>Sales Variable</t>
        </is>
      </c>
      <c r="AL983" s="218" t="n"/>
      <c r="AM983" s="129" t="n"/>
      <c r="AN983" s="121" t="n"/>
      <c r="AO983" s="130" t="n"/>
      <c r="AP983" s="131">
        <f>IFERROR(AO983/AM983,"")</f>
        <v/>
      </c>
      <c r="AQ983" s="219">
        <f>AO983*CC983</f>
        <v/>
      </c>
      <c r="AR983" s="219" t="n"/>
      <c r="AS983" s="220">
        <f>AQ983-AR983</f>
        <v/>
      </c>
      <c r="AT983" s="217">
        <f>AS983/VLOOKUP($T983,'USD Converstion'!$C$7:$D$174,2,FALSE)</f>
        <v/>
      </c>
      <c r="AU983" s="52" t="n"/>
      <c r="AV983" s="221" t="n">
        <v>43615</v>
      </c>
      <c r="AW983" s="222" t="n">
        <v>9820.631067961165</v>
      </c>
      <c r="AX983" s="222" t="n"/>
      <c r="AY983" s="223" t="n"/>
      <c r="AZ983" s="52" t="n"/>
      <c r="BA983" s="137" t="n"/>
      <c r="BB983" s="138" t="inlineStr">
        <is>
          <t xml:space="preserve"> </t>
        </is>
      </c>
      <c r="BC983" s="52" t="n"/>
      <c r="BD983" s="219" t="n">
        <v>116000</v>
      </c>
      <c r="BE983" s="219" t="n">
        <v>48000</v>
      </c>
      <c r="BF983" s="219" t="n"/>
      <c r="BG983" s="120">
        <f>BF983+BE983+BD983</f>
        <v/>
      </c>
      <c r="BH983" s="217">
        <f>IF(LOWER(T983)="ILS",12,1)*BG983/VLOOKUP($T983,CPC_USDConversion_xlTbl[[Currency2]:[Units/1 USD]],2,FALSE)</f>
        <v/>
      </c>
      <c r="BI983" s="224">
        <f>BH983/VLOOKUP($S983,'CP$'!$B$5:$D$74,2,FALSE)</f>
        <v/>
      </c>
      <c r="BJ983" s="140" t="n">
        <v>125000</v>
      </c>
      <c r="BK983" s="140" t="n">
        <v>180000</v>
      </c>
      <c r="BL983" s="141">
        <f>IFERROR(U983/X983,"")</f>
        <v/>
      </c>
      <c r="BM983" s="141">
        <f>IFERROR(V983/X983,"")</f>
        <v/>
      </c>
      <c r="BN983" s="141">
        <f>IFERROR(W983/X983,"")</f>
        <v/>
      </c>
      <c r="BO983" s="141">
        <f>IFERROR(AA983/AD983,"")</f>
        <v/>
      </c>
      <c r="BP983" s="141">
        <f>IFERROR(AB983/AD983,"")</f>
        <v/>
      </c>
      <c r="BQ983" s="141">
        <f>IFERROR(AC983/AD983,"")</f>
        <v/>
      </c>
      <c r="BR983" s="119" t="n">
        <v>3</v>
      </c>
      <c r="BS983" s="119" t="n">
        <v>3</v>
      </c>
      <c r="BT983" s="119" t="n">
        <v>3</v>
      </c>
      <c r="BU983" s="119" t="n"/>
      <c r="BV983" s="119" t="n"/>
      <c r="BW983" s="119" t="n"/>
      <c r="BX983" s="119" t="n"/>
      <c r="BY983" s="119" t="n"/>
      <c r="BZ983" s="119" t="inlineStr">
        <is>
          <t>Employee</t>
        </is>
      </c>
      <c r="CA983" s="142" t="inlineStr">
        <is>
          <t>S43P</t>
        </is>
      </c>
      <c r="CB983" s="131" t="n">
        <v>1</v>
      </c>
      <c r="CC983" s="143">
        <f>IF(P983&gt;1,1,P983)*CB983</f>
        <v/>
      </c>
      <c r="CD983" s="143" t="n"/>
      <c r="CE983" s="222" t="n">
        <v>7901.52</v>
      </c>
      <c r="CF983" s="86" t="n"/>
      <c r="CG983" s="219" t="n">
        <v>163370.7317073171</v>
      </c>
      <c r="CH983" s="217">
        <f>IF(LOWER(T983)="ILS",12,1)*CG983/VLOOKUP($T983,CPC_USDConversion_xlTbl[[Currency2]:[Units/1 USD]],2,FALSE)</f>
        <v/>
      </c>
      <c r="CI983" s="225">
        <f>AF983</f>
        <v/>
      </c>
      <c r="CJ983" s="225">
        <f>IFERROR(CI983-CH983,"")</f>
        <v/>
      </c>
      <c r="CK983" s="140">
        <f>ROUND(AN983*CC983,-2)</f>
        <v/>
      </c>
      <c r="CL983" s="217">
        <f>CK983/VLOOKUP($T983,'USD Converstion'!$C$7:$D$174,2,FALSE)</f>
        <v/>
      </c>
      <c r="CM983" s="145">
        <f>IF(AD983&gt;X983,1,0)</f>
        <v/>
      </c>
      <c r="CN983" s="225">
        <f>IF(CM983&gt;0,AG983,0)</f>
        <v/>
      </c>
      <c r="CO983" s="225">
        <f>IF(CM983=0,0,AF983)</f>
        <v/>
      </c>
      <c r="CP983" s="146" t="n">
        <v>0</v>
      </c>
      <c r="CQ983" s="147" t="inlineStr">
        <is>
          <t>Regular</t>
        </is>
      </c>
      <c r="CR983" s="225">
        <f>AM983/VLOOKUP(T983,'USD Converstion'!$C$7:$D$174,2,FALSE)</f>
        <v/>
      </c>
      <c r="CS983" s="226">
        <f>AT983</f>
        <v/>
      </c>
      <c r="CT983" s="222" t="n">
        <v>0</v>
      </c>
      <c r="CU983" s="227" t="n"/>
      <c r="CV983" s="145">
        <f>IF(AX983&gt;0,1,0)</f>
        <v/>
      </c>
      <c r="CW983" s="145">
        <f>IF(AY983&gt;0,1,0)</f>
        <v/>
      </c>
      <c r="CX983" s="52" t="n">
        <v>0</v>
      </c>
      <c r="DM983">
        <f>IF(LOWER(T983)="ILS",12,1)*Y983/VLOOKUP($T983,CPC_USDConversion_xlTbl[[Currency2]:[Units/1 USD]],2,FALSE)</f>
        <v/>
      </c>
    </row>
    <row r="984">
      <c r="B984" s="113" t="n">
        <v>109108</v>
      </c>
      <c r="C984" s="113" t="n">
        <v>71432</v>
      </c>
      <c r="D984" s="113" t="n">
        <v>58937</v>
      </c>
      <c r="E984" s="114" t="inlineStr">
        <is>
          <t>Samir Hajjar</t>
        </is>
      </c>
      <c r="F984" s="152" t="inlineStr">
        <is>
          <t>Head of GSI</t>
        </is>
      </c>
      <c r="G984" s="113" t="inlineStr">
        <is>
          <t>Global SI Sales</t>
        </is>
      </c>
      <c r="H984" s="113" t="inlineStr">
        <is>
          <t>Kevin Purcell</t>
        </is>
      </c>
      <c r="I984" s="113" t="inlineStr">
        <is>
          <t>Kevin Purcell</t>
        </is>
      </c>
      <c r="J984" s="114" t="inlineStr">
        <is>
          <t>Francis Rauch</t>
        </is>
      </c>
      <c r="K984" s="114" t="inlineStr">
        <is>
          <t>Francis Rauch</t>
        </is>
      </c>
      <c r="L984" s="113" t="inlineStr">
        <is>
          <t>WW Channel Sales</t>
        </is>
      </c>
      <c r="M984" s="115" t="n">
        <v>1</v>
      </c>
      <c r="N984" s="151">
        <f>LEFT(CA984,3)</f>
        <v/>
      </c>
      <c r="O984" s="216" t="n">
        <v>43185</v>
      </c>
      <c r="P984" s="118">
        <f>($D$5-O984)/365</f>
        <v/>
      </c>
      <c r="Q984" s="119">
        <f>Q984</f>
        <v/>
      </c>
      <c r="R984" s="52" t="n"/>
      <c r="S984" s="120" t="inlineStr">
        <is>
          <t>France</t>
        </is>
      </c>
      <c r="T984" s="120" t="inlineStr">
        <is>
          <t>EUR</t>
        </is>
      </c>
      <c r="U984" s="120" t="n">
        <v>178250</v>
      </c>
      <c r="V984" s="120" t="n">
        <v>65754.54545454544</v>
      </c>
      <c r="W984" s="120" t="n"/>
      <c r="X984" s="120">
        <f>W984+V984+U984</f>
        <v/>
      </c>
      <c r="Y984" s="121" t="n"/>
      <c r="Z984" s="121" t="n"/>
      <c r="AA984" s="122" t="n"/>
      <c r="AB984" s="122" t="n"/>
      <c r="AC984" s="122" t="n"/>
      <c r="AD984" s="123">
        <f>AC984+AB984+AA984</f>
        <v/>
      </c>
      <c r="AE984" s="124">
        <f>IFERROR(AD984/X984-1,"")</f>
        <v/>
      </c>
      <c r="AF984" s="217">
        <f>IF(LOWER(T984)="ILS",12,1)*X984/VLOOKUP($T984,CPC_USDConversion_xlTbl[[Currency2]:[Units/1 USD]],2,FALSE)</f>
        <v/>
      </c>
      <c r="AG984" s="217">
        <f>IF(LOWER(T984)="ILS",12,1)*AD984/VLOOKUP($T984,CPC_USDConversion_xlTbl[[Currency2]:[Units/1 USD]],2,FALSE)</f>
        <v/>
      </c>
      <c r="AH984" s="126">
        <f>AF984/VLOOKUP($S984,'CP$'!$B$5:$D$74,2,FALSE)</f>
        <v/>
      </c>
      <c r="AI984" s="126">
        <f>AG984/VLOOKUP($S984,'CP$'!$B$5:$D$74,2,FALSE)</f>
        <v/>
      </c>
      <c r="AJ984" s="52" t="n"/>
      <c r="AK984" s="127" t="inlineStr">
        <is>
          <t>Sales Variable</t>
        </is>
      </c>
      <c r="AL984" s="218" t="n"/>
      <c r="AM984" s="129" t="n"/>
      <c r="AN984" s="121" t="n"/>
      <c r="AO984" s="130" t="n"/>
      <c r="AP984" s="131">
        <f>IFERROR(AO984/AM984,"")</f>
        <v/>
      </c>
      <c r="AQ984" s="219">
        <f>AO984*CC984</f>
        <v/>
      </c>
      <c r="AR984" s="219" t="n"/>
      <c r="AS984" s="220">
        <f>AQ984-AR984</f>
        <v/>
      </c>
      <c r="AT984" s="217">
        <f>AS984/VLOOKUP($T984,'USD Converstion'!$C$7:$D$174,2,FALSE)</f>
        <v/>
      </c>
      <c r="AU984" s="52" t="n"/>
      <c r="AV984" s="221" t="n">
        <v>43957</v>
      </c>
      <c r="AW984" s="222" t="n">
        <v>38975.52427184465</v>
      </c>
      <c r="AX984" s="222" t="n"/>
      <c r="AY984" s="223" t="n"/>
      <c r="AZ984" s="52" t="n"/>
      <c r="BA984" s="137" t="n"/>
      <c r="BB984" s="138" t="inlineStr">
        <is>
          <t xml:space="preserve"> </t>
        </is>
      </c>
      <c r="BC984" s="52" t="n"/>
      <c r="BD984" s="219" t="n">
        <v>130000</v>
      </c>
      <c r="BE984" s="219" t="n">
        <v>70000</v>
      </c>
      <c r="BF984" s="219" t="n"/>
      <c r="BG984" s="120">
        <f>BF984+BE984+BD984</f>
        <v/>
      </c>
      <c r="BH984" s="217">
        <f>IF(LOWER(T984)="ILS",12,1)*BG984/VLOOKUP($T984,CPC_USDConversion_xlTbl[[Currency2]:[Units/1 USD]],2,FALSE)</f>
        <v/>
      </c>
      <c r="BI984" s="224">
        <f>BH984/VLOOKUP($S984,'CP$'!$B$5:$D$74,2,FALSE)</f>
        <v/>
      </c>
      <c r="BJ984" s="140" t="n">
        <v>200000</v>
      </c>
      <c r="BK984" s="140" t="n">
        <v>305000</v>
      </c>
      <c r="BL984" s="141">
        <f>IFERROR(U984/X984,"")</f>
        <v/>
      </c>
      <c r="BM984" s="141">
        <f>IFERROR(V984/X984,"")</f>
        <v/>
      </c>
      <c r="BN984" s="141">
        <f>IFERROR(W984/X984,"")</f>
        <v/>
      </c>
      <c r="BO984" s="141">
        <f>IFERROR(AA984/AD984,"")</f>
        <v/>
      </c>
      <c r="BP984" s="141">
        <f>IFERROR(AB984/AD984,"")</f>
        <v/>
      </c>
      <c r="BQ984" s="141">
        <f>IFERROR(AC984/AD984,"")</f>
        <v/>
      </c>
      <c r="BR984" s="119" t="n">
        <v>3</v>
      </c>
      <c r="BS984" s="119" t="n">
        <v>3</v>
      </c>
      <c r="BT984" s="119" t="n">
        <v>3</v>
      </c>
      <c r="BU984" s="119" t="n"/>
      <c r="BV984" s="119" t="n"/>
      <c r="BW984" s="119" t="n"/>
      <c r="BX984" s="119" t="n"/>
      <c r="BY984" s="119" t="n"/>
      <c r="BZ984" s="119" t="inlineStr">
        <is>
          <t>Employee</t>
        </is>
      </c>
      <c r="CA984" s="142" t="inlineStr">
        <is>
          <t>S20M</t>
        </is>
      </c>
      <c r="CB984" s="131" t="n">
        <v>1</v>
      </c>
      <c r="CC984" s="143">
        <f>IF(P984&gt;1,1,P984)*CB984</f>
        <v/>
      </c>
      <c r="CD984" s="143" t="n"/>
      <c r="CE984" s="222" t="n">
        <v>75902.48</v>
      </c>
      <c r="CF984" s="86" t="n"/>
      <c r="CG984" s="219" t="n">
        <v>202151.2195121952</v>
      </c>
      <c r="CH984" s="217">
        <f>IF(LOWER(T984)="ILS",12,1)*CG984/VLOOKUP($T984,CPC_USDConversion_xlTbl[[Currency2]:[Units/1 USD]],2,FALSE)</f>
        <v/>
      </c>
      <c r="CI984" s="225">
        <f>AF984</f>
        <v/>
      </c>
      <c r="CJ984" s="225">
        <f>IFERROR(CI984-CH984,"")</f>
        <v/>
      </c>
      <c r="CK984" s="140">
        <f>ROUND(AN984*CC984,-2)</f>
        <v/>
      </c>
      <c r="CL984" s="217">
        <f>CK984/VLOOKUP($T984,'USD Converstion'!$C$7:$D$174,2,FALSE)</f>
        <v/>
      </c>
      <c r="CM984" s="145">
        <f>IF(AD984&gt;X984,1,0)</f>
        <v/>
      </c>
      <c r="CN984" s="225">
        <f>IF(CM984&gt;0,AG984,0)</f>
        <v/>
      </c>
      <c r="CO984" s="225">
        <f>IF(CM984=0,0,AF984)</f>
        <v/>
      </c>
      <c r="CP984" s="146" t="n">
        <v>0</v>
      </c>
      <c r="CQ984" s="147" t="inlineStr">
        <is>
          <t>Regular</t>
        </is>
      </c>
      <c r="CR984" s="225">
        <f>AM984/VLOOKUP(T984,'USD Converstion'!$C$7:$D$174,2,FALSE)</f>
        <v/>
      </c>
      <c r="CS984" s="226">
        <f>AT984</f>
        <v/>
      </c>
      <c r="CT984" s="222" t="n">
        <v>0</v>
      </c>
      <c r="CU984" s="227" t="n"/>
      <c r="CV984" s="145">
        <f>IF(AX984&gt;0,1,0)</f>
        <v/>
      </c>
      <c r="CW984" s="145">
        <f>IF(AY984&gt;0,1,0)</f>
        <v/>
      </c>
      <c r="CX984" s="52" t="n">
        <v>0</v>
      </c>
      <c r="DM984">
        <f>IF(LOWER(T984)="ILS",12,1)*Y984/VLOOKUP($T984,CPC_USDConversion_xlTbl[[Currency2]:[Units/1 USD]],2,FALSE)</f>
        <v/>
      </c>
    </row>
    <row r="985">
      <c r="B985" s="113" t="n">
        <v>104397</v>
      </c>
      <c r="C985" s="113" t="n">
        <v>52582</v>
      </c>
      <c r="D985" s="113" t="n">
        <v>123249</v>
      </c>
      <c r="E985" s="114" t="inlineStr">
        <is>
          <t>Alexander Saaf</t>
        </is>
      </c>
      <c r="F985" s="152" t="inlineStr">
        <is>
          <t>Channel Manager</t>
        </is>
      </c>
      <c r="G985" s="113" t="inlineStr">
        <is>
          <t>Norway</t>
        </is>
      </c>
      <c r="H985" s="113" t="inlineStr">
        <is>
          <t>Jorn Nygaard</t>
        </is>
      </c>
      <c r="I985" s="113" t="inlineStr">
        <is>
          <t>Ken Tomassen</t>
        </is>
      </c>
      <c r="J985" s="114" t="inlineStr">
        <is>
          <t>Thorsten Freitag</t>
        </is>
      </c>
      <c r="K985" s="114" t="inlineStr">
        <is>
          <t>Bruno Darmon</t>
        </is>
      </c>
      <c r="L985" s="113" t="inlineStr">
        <is>
          <t>EMEA Sales</t>
        </is>
      </c>
      <c r="M985" s="115" t="n">
        <v>1</v>
      </c>
      <c r="N985" s="151">
        <f>LEFT(CA985,3)</f>
        <v/>
      </c>
      <c r="O985" s="216" t="n">
        <v>42738</v>
      </c>
      <c r="P985" s="118">
        <f>($D$5-O985)/365</f>
        <v/>
      </c>
      <c r="Q985" s="119">
        <f>Q985</f>
        <v/>
      </c>
      <c r="R985" s="52" t="n"/>
      <c r="S985" s="120" t="inlineStr">
        <is>
          <t>Norway</t>
        </is>
      </c>
      <c r="T985" s="120" t="inlineStr">
        <is>
          <t>NOK</t>
        </is>
      </c>
      <c r="U985" s="120" t="n">
        <v>992000</v>
      </c>
      <c r="V985" s="120" t="n">
        <v>476663.6363636364</v>
      </c>
      <c r="W985" s="120" t="n"/>
      <c r="X985" s="120">
        <f>W985+V985+U985</f>
        <v/>
      </c>
      <c r="Y985" s="121" t="n"/>
      <c r="Z985" s="121" t="n"/>
      <c r="AA985" s="122" t="n"/>
      <c r="AB985" s="122" t="n"/>
      <c r="AC985" s="122" t="n"/>
      <c r="AD985" s="123">
        <f>AC985+AB985+AA985</f>
        <v/>
      </c>
      <c r="AE985" s="124">
        <f>IFERROR(AD985/X985-1,"")</f>
        <v/>
      </c>
      <c r="AF985" s="217">
        <f>IF(LOWER(T985)="ILS",12,1)*X985/VLOOKUP($T985,CPC_USDConversion_xlTbl[[Currency2]:[Units/1 USD]],2,FALSE)</f>
        <v/>
      </c>
      <c r="AG985" s="217">
        <f>IF(LOWER(T985)="ILS",12,1)*AD985/VLOOKUP($T985,CPC_USDConversion_xlTbl[[Currency2]:[Units/1 USD]],2,FALSE)</f>
        <v/>
      </c>
      <c r="AH985" s="126">
        <f>AF985/VLOOKUP($S985,'CP$'!$B$5:$D$74,2,FALSE)</f>
        <v/>
      </c>
      <c r="AI985" s="126">
        <f>AG985/VLOOKUP($S985,'CP$'!$B$5:$D$74,2,FALSE)</f>
        <v/>
      </c>
      <c r="AJ985" s="52" t="n"/>
      <c r="AK985" s="127" t="inlineStr">
        <is>
          <t>Sales Variable</t>
        </is>
      </c>
      <c r="AL985" s="218" t="n"/>
      <c r="AM985" s="129" t="n"/>
      <c r="AN985" s="121" t="n"/>
      <c r="AO985" s="130" t="n"/>
      <c r="AP985" s="131">
        <f>IFERROR(AO985/AM985,"")</f>
        <v/>
      </c>
      <c r="AQ985" s="219">
        <f>AO985*CC985</f>
        <v/>
      </c>
      <c r="AR985" s="219" t="n"/>
      <c r="AS985" s="220">
        <f>AQ985-AR985</f>
        <v/>
      </c>
      <c r="AT985" s="217">
        <f>AS985/VLOOKUP($T985,'USD Converstion'!$C$7:$D$174,2,FALSE)</f>
        <v/>
      </c>
      <c r="AU985" s="52" t="n"/>
      <c r="AV985" s="221" t="n">
        <v>43615</v>
      </c>
      <c r="AW985" s="222" t="n">
        <v>19547.55339805825</v>
      </c>
      <c r="AX985" s="222" t="n"/>
      <c r="AY985" s="223" t="n"/>
      <c r="AZ985" s="52" t="n"/>
      <c r="BA985" s="137" t="inlineStr">
        <is>
          <t>January, 2021 - Organization change from JS:S51P to JS:S41P</t>
        </is>
      </c>
      <c r="BB985" s="138" t="inlineStr">
        <is>
          <t xml:space="preserve"> </t>
        </is>
      </c>
      <c r="BC985" s="52" t="n"/>
      <c r="BD985" s="219" t="n">
        <v>786000</v>
      </c>
      <c r="BE985" s="219" t="n">
        <v>524000</v>
      </c>
      <c r="BF985" s="219" t="n"/>
      <c r="BG985" s="120">
        <f>BF985+BE985+BD985</f>
        <v/>
      </c>
      <c r="BH985" s="217">
        <f>IF(LOWER(T985)="ILS",12,1)*BG985/VLOOKUP($T985,CPC_USDConversion_xlTbl[[Currency2]:[Units/1 USD]],2,FALSE)</f>
        <v/>
      </c>
      <c r="BI985" s="224">
        <f>BH985/VLOOKUP($S985,'CP$'!$B$5:$D$74,2,FALSE)</f>
        <v/>
      </c>
      <c r="BJ985" s="140" t="n">
        <v>1000000</v>
      </c>
      <c r="BK985" s="140" t="n">
        <v>1450000</v>
      </c>
      <c r="BL985" s="141">
        <f>IFERROR(U985/X985,"")</f>
        <v/>
      </c>
      <c r="BM985" s="141">
        <f>IFERROR(V985/X985,"")</f>
        <v/>
      </c>
      <c r="BN985" s="141">
        <f>IFERROR(W985/X985,"")</f>
        <v/>
      </c>
      <c r="BO985" s="141">
        <f>IFERROR(AA985/AD985,"")</f>
        <v/>
      </c>
      <c r="BP985" s="141">
        <f>IFERROR(AB985/AD985,"")</f>
        <v/>
      </c>
      <c r="BQ985" s="141">
        <f>IFERROR(AC985/AD985,"")</f>
        <v/>
      </c>
      <c r="BR985" s="119" t="n">
        <v>3</v>
      </c>
      <c r="BS985" s="119" t="n">
        <v>3</v>
      </c>
      <c r="BT985" s="119" t="n">
        <v>3</v>
      </c>
      <c r="BU985" s="119" t="n"/>
      <c r="BV985" s="119" t="n"/>
      <c r="BW985" s="119" t="n"/>
      <c r="BX985" s="119" t="n"/>
      <c r="BY985" s="119" t="n"/>
      <c r="BZ985" s="119" t="inlineStr">
        <is>
          <t>Employee</t>
        </is>
      </c>
      <c r="CA985" s="142" t="inlineStr">
        <is>
          <t>S41P</t>
        </is>
      </c>
      <c r="CB985" s="131" t="n">
        <v>1</v>
      </c>
      <c r="CC985" s="143">
        <f>IF(P985&gt;1,1,P985)*CB985</f>
        <v/>
      </c>
      <c r="CD985" s="143" t="n"/>
      <c r="CE985" s="222" t="n">
        <v>28014.48</v>
      </c>
      <c r="CF985" s="86" t="n"/>
      <c r="CG985" s="219" t="n">
        <v>1278248.780487805</v>
      </c>
      <c r="CH985" s="217">
        <f>IF(LOWER(T985)="ILS",12,1)*CG985/VLOOKUP($T985,CPC_USDConversion_xlTbl[[Currency2]:[Units/1 USD]],2,FALSE)</f>
        <v/>
      </c>
      <c r="CI985" s="225">
        <f>AF985</f>
        <v/>
      </c>
      <c r="CJ985" s="225">
        <f>IFERROR(CI985-CH985,"")</f>
        <v/>
      </c>
      <c r="CK985" s="140">
        <f>ROUND(AN985*CC985,-2)</f>
        <v/>
      </c>
      <c r="CL985" s="217">
        <f>CK985/VLOOKUP($T985,'USD Converstion'!$C$7:$D$174,2,FALSE)</f>
        <v/>
      </c>
      <c r="CM985" s="145">
        <f>IF(AD985&gt;X985,1,0)</f>
        <v/>
      </c>
      <c r="CN985" s="225">
        <f>IF(CM985&gt;0,AG985,0)</f>
        <v/>
      </c>
      <c r="CO985" s="225">
        <f>IF(CM985=0,0,AF985)</f>
        <v/>
      </c>
      <c r="CP985" s="146" t="n">
        <v>0</v>
      </c>
      <c r="CQ985" s="147" t="inlineStr">
        <is>
          <t>Regular</t>
        </is>
      </c>
      <c r="CR985" s="225">
        <f>AM985/VLOOKUP(T985,'USD Converstion'!$C$7:$D$174,2,FALSE)</f>
        <v/>
      </c>
      <c r="CS985" s="226">
        <f>AT985</f>
        <v/>
      </c>
      <c r="CT985" s="222" t="n">
        <v>0</v>
      </c>
      <c r="CU985" s="227" t="n"/>
      <c r="CV985" s="145">
        <f>IF(AX985&gt;0,1,0)</f>
        <v/>
      </c>
      <c r="CW985" s="145">
        <f>IF(AY985&gt;0,1,0)</f>
        <v/>
      </c>
      <c r="CX985" s="52" t="n">
        <v>0</v>
      </c>
      <c r="DM985">
        <f>IF(LOWER(T985)="ILS",12,1)*Y985/VLOOKUP($T985,CPC_USDConversion_xlTbl[[Currency2]:[Units/1 USD]],2,FALSE)</f>
        <v/>
      </c>
    </row>
    <row r="986">
      <c r="B986" s="113" t="n">
        <v>133970</v>
      </c>
      <c r="C986" s="113" t="n">
        <v>119596</v>
      </c>
      <c r="D986" s="113" t="n">
        <v>26436</v>
      </c>
      <c r="E986" s="114" t="inlineStr">
        <is>
          <t>Andreas Nilsson</t>
        </is>
      </c>
      <c r="F986" s="152" t="inlineStr">
        <is>
          <t>Account Manager</t>
        </is>
      </c>
      <c r="G986" s="113" t="inlineStr">
        <is>
          <t>Sweden</t>
        </is>
      </c>
      <c r="H986" s="113" t="inlineStr">
        <is>
          <t>Jonas Bruzelius</t>
        </is>
      </c>
      <c r="I986" s="113" t="inlineStr">
        <is>
          <t>Ken Tomassen</t>
        </is>
      </c>
      <c r="J986" s="114" t="inlineStr">
        <is>
          <t>Thorsten Freitag</t>
        </is>
      </c>
      <c r="K986" s="114" t="inlineStr">
        <is>
          <t>Bruno Darmon</t>
        </is>
      </c>
      <c r="L986" s="113" t="inlineStr">
        <is>
          <t>EMEA Sales</t>
        </is>
      </c>
      <c r="M986" s="115" t="n">
        <v>1</v>
      </c>
      <c r="N986" s="151">
        <f>LEFT(CA986,3)</f>
        <v/>
      </c>
      <c r="O986" s="216" t="n">
        <v>43689</v>
      </c>
      <c r="P986" s="118">
        <f>($D$5-O986)/365</f>
        <v/>
      </c>
      <c r="Q986" s="119">
        <f>Q986</f>
        <v/>
      </c>
      <c r="R986" s="52" t="n"/>
      <c r="S986" s="120" t="inlineStr">
        <is>
          <t>Sweden</t>
        </is>
      </c>
      <c r="T986" s="120" t="inlineStr">
        <is>
          <t>SEK</t>
        </is>
      </c>
      <c r="U986" s="120" t="n">
        <v>834500</v>
      </c>
      <c r="V986" s="120" t="n">
        <v>400299.9999999999</v>
      </c>
      <c r="W986" s="120" t="n"/>
      <c r="X986" s="120">
        <f>W986+V986+U986</f>
        <v/>
      </c>
      <c r="Y986" s="121" t="n"/>
      <c r="Z986" s="121" t="n"/>
      <c r="AA986" s="122" t="n"/>
      <c r="AB986" s="122" t="n"/>
      <c r="AC986" s="122" t="n"/>
      <c r="AD986" s="123">
        <f>AC986+AB986+AA986</f>
        <v/>
      </c>
      <c r="AE986" s="124">
        <f>IFERROR(AD986/X986-1,"")</f>
        <v/>
      </c>
      <c r="AF986" s="217">
        <f>IF(LOWER(T986)="ILS",12,1)*X986/VLOOKUP($T986,CPC_USDConversion_xlTbl[[Currency2]:[Units/1 USD]],2,FALSE)</f>
        <v/>
      </c>
      <c r="AG986" s="217">
        <f>IF(LOWER(T986)="ILS",12,1)*AD986/VLOOKUP($T986,CPC_USDConversion_xlTbl[[Currency2]:[Units/1 USD]],2,FALSE)</f>
        <v/>
      </c>
      <c r="AH986" s="126">
        <f>AF986/VLOOKUP($S986,'CP$'!$B$5:$D$74,2,FALSE)</f>
        <v/>
      </c>
      <c r="AI986" s="126">
        <f>AG986/VLOOKUP($S986,'CP$'!$B$5:$D$74,2,FALSE)</f>
        <v/>
      </c>
      <c r="AJ986" s="52" t="n"/>
      <c r="AK986" s="127" t="inlineStr">
        <is>
          <t>Sales Variable</t>
        </is>
      </c>
      <c r="AL986" s="218" t="n"/>
      <c r="AM986" s="129" t="n"/>
      <c r="AN986" s="121" t="n"/>
      <c r="AO986" s="130" t="n"/>
      <c r="AP986" s="131">
        <f>IFERROR(AO986/AM986,"")</f>
        <v/>
      </c>
      <c r="AQ986" s="219">
        <f>AO986*CC986</f>
        <v/>
      </c>
      <c r="AR986" s="219" t="n"/>
      <c r="AS986" s="220">
        <f>AQ986-AR986</f>
        <v/>
      </c>
      <c r="AT986" s="217">
        <f>AS986/VLOOKUP($T986,'USD Converstion'!$C$7:$D$174,2,FALSE)</f>
        <v/>
      </c>
      <c r="AU986" s="52" t="n"/>
      <c r="AV986" s="221" t="n"/>
      <c r="AW986" s="222" t="n"/>
      <c r="AX986" s="222" t="n"/>
      <c r="AY986" s="223" t="n"/>
      <c r="AZ986" s="52" t="n"/>
      <c r="BA986" s="137" t="n"/>
      <c r="BB986" s="138" t="inlineStr">
        <is>
          <t xml:space="preserve"> </t>
        </is>
      </c>
      <c r="BC986" s="52" t="n"/>
      <c r="BD986" s="219" t="n">
        <v>660000</v>
      </c>
      <c r="BE986" s="219" t="n">
        <v>440000</v>
      </c>
      <c r="BF986" s="219" t="n"/>
      <c r="BG986" s="120">
        <f>BF986+BE986+BD986</f>
        <v/>
      </c>
      <c r="BH986" s="217">
        <f>IF(LOWER(T986)="ILS",12,1)*BG986/VLOOKUP($T986,CPC_USDConversion_xlTbl[[Currency2]:[Units/1 USD]],2,FALSE)</f>
        <v/>
      </c>
      <c r="BI986" s="224">
        <f>BH986/VLOOKUP($S986,'CP$'!$B$5:$D$74,2,FALSE)</f>
        <v/>
      </c>
      <c r="BJ986" s="140" t="n">
        <v>800000</v>
      </c>
      <c r="BK986" s="140" t="n">
        <v>1300000</v>
      </c>
      <c r="BL986" s="141">
        <f>IFERROR(U986/X986,"")</f>
        <v/>
      </c>
      <c r="BM986" s="141">
        <f>IFERROR(V986/X986,"")</f>
        <v/>
      </c>
      <c r="BN986" s="141">
        <f>IFERROR(W986/X986,"")</f>
        <v/>
      </c>
      <c r="BO986" s="141">
        <f>IFERROR(AA986/AD986,"")</f>
        <v/>
      </c>
      <c r="BP986" s="141">
        <f>IFERROR(AB986/AD986,"")</f>
        <v/>
      </c>
      <c r="BQ986" s="141">
        <f>IFERROR(AC986/AD986,"")</f>
        <v/>
      </c>
      <c r="BR986" s="119" t="n"/>
      <c r="BS986" s="119" t="n">
        <v>2</v>
      </c>
      <c r="BT986" s="119" t="n">
        <v>3</v>
      </c>
      <c r="BU986" s="119" t="n"/>
      <c r="BV986" s="119" t="n"/>
      <c r="BW986" s="119" t="n"/>
      <c r="BX986" s="119" t="n"/>
      <c r="BY986" s="119" t="n"/>
      <c r="BZ986" s="119" t="inlineStr">
        <is>
          <t>Employee</t>
        </is>
      </c>
      <c r="CA986" s="142" t="inlineStr">
        <is>
          <t>S53P</t>
        </is>
      </c>
      <c r="CB986" s="131" t="n">
        <v>1</v>
      </c>
      <c r="CC986" s="143">
        <f>IF(P986&gt;1,1,P986)*CB986</f>
        <v/>
      </c>
      <c r="CD986" s="143" t="n"/>
      <c r="CE986" s="222" t="n"/>
      <c r="CF986" s="86" t="n"/>
      <c r="CG986" s="219" t="n">
        <v>1073370.731707317</v>
      </c>
      <c r="CH986" s="217">
        <f>IF(LOWER(T986)="ILS",12,1)*CG986/VLOOKUP($T986,CPC_USDConversion_xlTbl[[Currency2]:[Units/1 USD]],2,FALSE)</f>
        <v/>
      </c>
      <c r="CI986" s="225">
        <f>AF986</f>
        <v/>
      </c>
      <c r="CJ986" s="225">
        <f>IFERROR(CI986-CH986,"")</f>
        <v/>
      </c>
      <c r="CK986" s="140">
        <f>ROUND(AN986*CC986,-2)</f>
        <v/>
      </c>
      <c r="CL986" s="217">
        <f>CK986/VLOOKUP($T986,'USD Converstion'!$C$7:$D$174,2,FALSE)</f>
        <v/>
      </c>
      <c r="CM986" s="145">
        <f>IF(AD986&gt;X986,1,0)</f>
        <v/>
      </c>
      <c r="CN986" s="225">
        <f>IF(CM986&gt;0,AG986,0)</f>
        <v/>
      </c>
      <c r="CO986" s="225">
        <f>IF(CM986=0,0,AF986)</f>
        <v/>
      </c>
      <c r="CP986" s="146" t="n">
        <v>0</v>
      </c>
      <c r="CQ986" s="147" t="inlineStr">
        <is>
          <t>Regular</t>
        </is>
      </c>
      <c r="CR986" s="225">
        <f>AM986/VLOOKUP(T986,'USD Converstion'!$C$7:$D$174,2,FALSE)</f>
        <v/>
      </c>
      <c r="CS986" s="226">
        <f>AT986</f>
        <v/>
      </c>
      <c r="CT986" s="222" t="n">
        <v>0</v>
      </c>
      <c r="CU986" s="227" t="n"/>
      <c r="CV986" s="145">
        <f>IF(AX986&gt;0,1,0)</f>
        <v/>
      </c>
      <c r="CW986" s="145">
        <f>IF(AY986&gt;0,1,0)</f>
        <v/>
      </c>
      <c r="CX986" s="52" t="n">
        <v>0</v>
      </c>
      <c r="DM986">
        <f>IF(LOWER(T986)="ILS",12,1)*Y986/VLOOKUP($T986,CPC_USDConversion_xlTbl[[Currency2]:[Units/1 USD]],2,FALSE)</f>
        <v/>
      </c>
    </row>
    <row r="987">
      <c r="B987" s="113" t="n">
        <v>130231</v>
      </c>
      <c r="C987" s="113" t="n">
        <v>98249</v>
      </c>
      <c r="D987" s="113" t="n">
        <v>68615</v>
      </c>
      <c r="E987" s="114" t="inlineStr">
        <is>
          <t>Antti Nuotio</t>
        </is>
      </c>
      <c r="F987" s="152" t="inlineStr">
        <is>
          <t>Account Manager</t>
        </is>
      </c>
      <c r="G987" s="113" t="inlineStr">
        <is>
          <t>Finland and Baltics</t>
        </is>
      </c>
      <c r="H987" s="113" t="inlineStr">
        <is>
          <t>Sampo Vehkaoja</t>
        </is>
      </c>
      <c r="I987" s="113" t="inlineStr">
        <is>
          <t>Ken Tomassen</t>
        </is>
      </c>
      <c r="J987" s="114" t="inlineStr">
        <is>
          <t>Thorsten Freitag</t>
        </is>
      </c>
      <c r="K987" s="114" t="inlineStr">
        <is>
          <t>Bruno Darmon</t>
        </is>
      </c>
      <c r="L987" s="113" t="inlineStr">
        <is>
          <t>EMEA Sales</t>
        </is>
      </c>
      <c r="M987" s="115" t="n">
        <v>1</v>
      </c>
      <c r="N987" s="151">
        <f>LEFT(CA987,3)</f>
        <v/>
      </c>
      <c r="O987" s="216" t="n">
        <v>44102</v>
      </c>
      <c r="P987" s="118">
        <f>($D$5-O987)/365</f>
        <v/>
      </c>
      <c r="Q987" s="119">
        <f>Q987</f>
        <v/>
      </c>
      <c r="R987" s="52" t="n"/>
      <c r="S987" s="120" t="inlineStr">
        <is>
          <t>Finland</t>
        </is>
      </c>
      <c r="T987" s="120" t="inlineStr">
        <is>
          <t>EUR</t>
        </is>
      </c>
      <c r="U987" s="120" t="n">
        <v>95750</v>
      </c>
      <c r="V987" s="120" t="n">
        <v>42118.18181818182</v>
      </c>
      <c r="W987" s="120" t="n"/>
      <c r="X987" s="120">
        <f>W987+V987+U987</f>
        <v/>
      </c>
      <c r="Y987" s="121" t="n"/>
      <c r="Z987" s="121" t="n"/>
      <c r="AA987" s="122" t="n"/>
      <c r="AB987" s="122" t="n"/>
      <c r="AC987" s="122" t="n"/>
      <c r="AD987" s="123">
        <f>AC987+AB987+AA987</f>
        <v/>
      </c>
      <c r="AE987" s="124">
        <f>IFERROR(AD987/X987-1,"")</f>
        <v/>
      </c>
      <c r="AF987" s="217">
        <f>IF(LOWER(T987)="ILS",12,1)*X987/VLOOKUP($T987,CPC_USDConversion_xlTbl[[Currency2]:[Units/1 USD]],2,FALSE)</f>
        <v/>
      </c>
      <c r="AG987" s="217">
        <f>IF(LOWER(T987)="ILS",12,1)*AD987/VLOOKUP($T987,CPC_USDConversion_xlTbl[[Currency2]:[Units/1 USD]],2,FALSE)</f>
        <v/>
      </c>
      <c r="AH987" s="126">
        <f>AF987/VLOOKUP($S987,'CP$'!$B$5:$D$74,2,FALSE)</f>
        <v/>
      </c>
      <c r="AI987" s="126">
        <f>AG987/VLOOKUP($S987,'CP$'!$B$5:$D$74,2,FALSE)</f>
        <v/>
      </c>
      <c r="AJ987" s="52" t="n"/>
      <c r="AK987" s="127" t="inlineStr">
        <is>
          <t>Sales Variable</t>
        </is>
      </c>
      <c r="AL987" s="218" t="n"/>
      <c r="AM987" s="129" t="n"/>
      <c r="AN987" s="121" t="n"/>
      <c r="AO987" s="130" t="n"/>
      <c r="AP987" s="131">
        <f>IFERROR(AO987/AM987,"")</f>
        <v/>
      </c>
      <c r="AQ987" s="219">
        <f>AO987*CC987</f>
        <v/>
      </c>
      <c r="AR987" s="219" t="n"/>
      <c r="AS987" s="220">
        <f>AQ987-AR987</f>
        <v/>
      </c>
      <c r="AT987" s="217">
        <f>AS987/VLOOKUP($T987,'USD Converstion'!$C$7:$D$174,2,FALSE)</f>
        <v/>
      </c>
      <c r="AU987" s="52" t="n"/>
      <c r="AV987" s="221" t="n"/>
      <c r="AW987" s="222" t="n"/>
      <c r="AX987" s="222" t="n"/>
      <c r="AY987" s="223" t="n"/>
      <c r="AZ987" s="52" t="n"/>
      <c r="BA987" s="137" t="n"/>
      <c r="BB987" s="138" t="inlineStr">
        <is>
          <t xml:space="preserve"> </t>
        </is>
      </c>
      <c r="BC987" s="52" t="n"/>
      <c r="BD987" s="219" t="n"/>
      <c r="BE987" s="219" t="n"/>
      <c r="BF987" s="219" t="n"/>
      <c r="BG987" s="120">
        <f>BF987+BE987+BD987</f>
        <v/>
      </c>
      <c r="BH987" s="217">
        <f>IF(LOWER(T987)="ILS",12,1)*BG987/VLOOKUP($T987,CPC_USDConversion_xlTbl[[Currency2]:[Units/1 USD]],2,FALSE)</f>
        <v/>
      </c>
      <c r="BI987" s="224">
        <f>BH987/VLOOKUP($S987,'CP$'!$B$5:$D$74,2,FALSE)</f>
        <v/>
      </c>
      <c r="BJ987" s="140" t="n">
        <v>90000</v>
      </c>
      <c r="BK987" s="140" t="n">
        <v>135000</v>
      </c>
      <c r="BL987" s="141">
        <f>IFERROR(U987/X987,"")</f>
        <v/>
      </c>
      <c r="BM987" s="141">
        <f>IFERROR(V987/X987,"")</f>
        <v/>
      </c>
      <c r="BN987" s="141">
        <f>IFERROR(W987/X987,"")</f>
        <v/>
      </c>
      <c r="BO987" s="141">
        <f>IFERROR(AA987/AD987,"")</f>
        <v/>
      </c>
      <c r="BP987" s="141">
        <f>IFERROR(AB987/AD987,"")</f>
        <v/>
      </c>
      <c r="BQ987" s="141">
        <f>IFERROR(AC987/AD987,"")</f>
        <v/>
      </c>
      <c r="BR987" s="119" t="n"/>
      <c r="BS987" s="119" t="n"/>
      <c r="BT987" s="119" t="n"/>
      <c r="BU987" s="119" t="n"/>
      <c r="BV987" s="119" t="n"/>
      <c r="BW987" s="119" t="n"/>
      <c r="BX987" s="119" t="n"/>
      <c r="BY987" s="119" t="n"/>
      <c r="BZ987" s="119" t="inlineStr">
        <is>
          <t>Employee</t>
        </is>
      </c>
      <c r="CA987" s="142" t="inlineStr">
        <is>
          <t>S53P</t>
        </is>
      </c>
      <c r="CB987" s="131" t="n">
        <v>1</v>
      </c>
      <c r="CC987" s="143">
        <f>IF(P987&gt;1,1,P987)*CB987</f>
        <v/>
      </c>
      <c r="CD987" s="143" t="n"/>
      <c r="CE987" s="222" t="n"/>
      <c r="CF987" s="86" t="n"/>
      <c r="CG987" s="219" t="n">
        <v>112395.1219512195</v>
      </c>
      <c r="CH987" s="217">
        <f>IF(LOWER(T987)="ILS",12,1)*CG987/VLOOKUP($T987,CPC_USDConversion_xlTbl[[Currency2]:[Units/1 USD]],2,FALSE)</f>
        <v/>
      </c>
      <c r="CI987" s="225">
        <f>AF987</f>
        <v/>
      </c>
      <c r="CJ987" s="225">
        <f>IFERROR(CI987-CH987,"")</f>
        <v/>
      </c>
      <c r="CK987" s="140">
        <f>ROUND(AN987*CC987,-2)</f>
        <v/>
      </c>
      <c r="CL987" s="217">
        <f>CK987/VLOOKUP($T987,'USD Converstion'!$C$7:$D$174,2,FALSE)</f>
        <v/>
      </c>
      <c r="CM987" s="145">
        <f>IF(AD987&gt;X987,1,0)</f>
        <v/>
      </c>
      <c r="CN987" s="225">
        <f>IF(CM987&gt;0,AG987,0)</f>
        <v/>
      </c>
      <c r="CO987" s="225">
        <f>IF(CM987=0,0,AF987)</f>
        <v/>
      </c>
      <c r="CP987" s="146" t="n">
        <v>0</v>
      </c>
      <c r="CQ987" s="147" t="inlineStr">
        <is>
          <t>Regular</t>
        </is>
      </c>
      <c r="CR987" s="225">
        <f>AM987/VLOOKUP(T987,'USD Converstion'!$C$7:$D$174,2,FALSE)</f>
        <v/>
      </c>
      <c r="CS987" s="226">
        <f>AT987</f>
        <v/>
      </c>
      <c r="CT987" s="222" t="n">
        <v>0</v>
      </c>
      <c r="CU987" s="227" t="n"/>
      <c r="CV987" s="145">
        <f>IF(AX987&gt;0,1,0)</f>
        <v/>
      </c>
      <c r="CW987" s="145">
        <f>IF(AY987&gt;0,1,0)</f>
        <v/>
      </c>
      <c r="CX987" s="52" t="n">
        <v>0</v>
      </c>
      <c r="DM987">
        <f>IF(LOWER(T987)="ILS",12,1)*Y987/VLOOKUP($T987,CPC_USDConversion_xlTbl[[Currency2]:[Units/1 USD]],2,FALSE)</f>
        <v/>
      </c>
    </row>
    <row r="988">
      <c r="B988" s="113" t="n">
        <v>110622</v>
      </c>
      <c r="C988" s="113" t="n">
        <v>90395</v>
      </c>
      <c r="D988" s="113" t="n">
        <v>114736</v>
      </c>
      <c r="E988" s="114" t="inlineStr">
        <is>
          <t>Ari Koivisto</t>
        </is>
      </c>
      <c r="F988" s="152" t="inlineStr">
        <is>
          <t>Major Account Manager</t>
        </is>
      </c>
      <c r="G988" s="113" t="inlineStr">
        <is>
          <t>Finland and Baltics</t>
        </is>
      </c>
      <c r="H988" s="113" t="inlineStr">
        <is>
          <t>Sampo Vehkaoja</t>
        </is>
      </c>
      <c r="I988" s="113" t="inlineStr">
        <is>
          <t>Ken Tomassen</t>
        </is>
      </c>
      <c r="J988" s="114" t="inlineStr">
        <is>
          <t>Thorsten Freitag</t>
        </is>
      </c>
      <c r="K988" s="114" t="inlineStr">
        <is>
          <t>Bruno Darmon</t>
        </is>
      </c>
      <c r="L988" s="113" t="inlineStr">
        <is>
          <t>EMEA Sales</t>
        </is>
      </c>
      <c r="M988" s="115" t="n">
        <v>1</v>
      </c>
      <c r="N988" s="151">
        <f>LEFT(CA988,3)</f>
        <v/>
      </c>
      <c r="O988" s="216" t="n">
        <v>42989</v>
      </c>
      <c r="P988" s="118">
        <f>($D$5-O988)/365</f>
        <v/>
      </c>
      <c r="Q988" s="119">
        <f>Q988</f>
        <v/>
      </c>
      <c r="R988" s="52" t="n"/>
      <c r="S988" s="120" t="inlineStr">
        <is>
          <t>Finland</t>
        </is>
      </c>
      <c r="T988" s="120" t="inlineStr">
        <is>
          <t>EUR</t>
        </is>
      </c>
      <c r="U988" s="120" t="n">
        <v>122000</v>
      </c>
      <c r="V988" s="120" t="n">
        <v>54845.45454545454</v>
      </c>
      <c r="W988" s="120" t="n"/>
      <c r="X988" s="120">
        <f>W988+V988+U988</f>
        <v/>
      </c>
      <c r="Y988" s="121" t="n"/>
      <c r="Z988" s="121" t="n"/>
      <c r="AA988" s="122" t="n"/>
      <c r="AB988" s="122" t="n"/>
      <c r="AC988" s="122" t="n"/>
      <c r="AD988" s="123">
        <f>AC988+AB988+AA988</f>
        <v/>
      </c>
      <c r="AE988" s="124">
        <f>IFERROR(AD988/X988-1,"")</f>
        <v/>
      </c>
      <c r="AF988" s="217">
        <f>IF(LOWER(T988)="ILS",12,1)*X988/VLOOKUP($T988,CPC_USDConversion_xlTbl[[Currency2]:[Units/1 USD]],2,FALSE)</f>
        <v/>
      </c>
      <c r="AG988" s="217">
        <f>IF(LOWER(T988)="ILS",12,1)*AD988/VLOOKUP($T988,CPC_USDConversion_xlTbl[[Currency2]:[Units/1 USD]],2,FALSE)</f>
        <v/>
      </c>
      <c r="AH988" s="126">
        <f>AF988/VLOOKUP($S988,'CP$'!$B$5:$D$74,2,FALSE)</f>
        <v/>
      </c>
      <c r="AI988" s="126">
        <f>AG988/VLOOKUP($S988,'CP$'!$B$5:$D$74,2,FALSE)</f>
        <v/>
      </c>
      <c r="AJ988" s="52" t="n"/>
      <c r="AK988" s="127" t="inlineStr">
        <is>
          <t>Sales Variable</t>
        </is>
      </c>
      <c r="AL988" s="218" t="n"/>
      <c r="AM988" s="129" t="n"/>
      <c r="AN988" s="121" t="n"/>
      <c r="AO988" s="130" t="n"/>
      <c r="AP988" s="131">
        <f>IFERROR(AO988/AM988,"")</f>
        <v/>
      </c>
      <c r="AQ988" s="219">
        <f>AO988*CC988</f>
        <v/>
      </c>
      <c r="AR988" s="219" t="n"/>
      <c r="AS988" s="220">
        <f>AQ988-AR988</f>
        <v/>
      </c>
      <c r="AT988" s="217">
        <f>AS988/VLOOKUP($T988,'USD Converstion'!$C$7:$D$174,2,FALSE)</f>
        <v/>
      </c>
      <c r="AU988" s="52" t="n"/>
      <c r="AV988" s="221" t="n"/>
      <c r="AW988" s="222" t="n"/>
      <c r="AX988" s="222" t="n"/>
      <c r="AY988" s="223" t="n"/>
      <c r="AZ988" s="52" t="n"/>
      <c r="BA988" s="137" t="inlineStr">
        <is>
          <t>January, 2021 - Compensation change from Yearly Salary:81000, Yearly Commission:54000, Total Compensation:135000 to RSU:30000, Yearly Salary:90000, Yearly Commission:60000, Total Compensation:150000</t>
        </is>
      </c>
      <c r="BB988" s="138" t="inlineStr">
        <is>
          <t xml:space="preserve"> </t>
        </is>
      </c>
      <c r="BC988" s="52" t="n"/>
      <c r="BD988" s="219" t="n">
        <v>64000</v>
      </c>
      <c r="BE988" s="219" t="n">
        <v>43000</v>
      </c>
      <c r="BF988" s="219" t="n"/>
      <c r="BG988" s="120">
        <f>BF988+BE988+BD988</f>
        <v/>
      </c>
      <c r="BH988" s="217">
        <f>IF(LOWER(T988)="ILS",12,1)*BG988/VLOOKUP($T988,CPC_USDConversion_xlTbl[[Currency2]:[Units/1 USD]],2,FALSE)</f>
        <v/>
      </c>
      <c r="BI988" s="224">
        <f>BH988/VLOOKUP($S988,'CP$'!$B$5:$D$74,2,FALSE)</f>
        <v/>
      </c>
      <c r="BJ988" s="140" t="n">
        <v>90000</v>
      </c>
      <c r="BK988" s="140" t="n">
        <v>135000</v>
      </c>
      <c r="BL988" s="141">
        <f>IFERROR(U988/X988,"")</f>
        <v/>
      </c>
      <c r="BM988" s="141">
        <f>IFERROR(V988/X988,"")</f>
        <v/>
      </c>
      <c r="BN988" s="141">
        <f>IFERROR(W988/X988,"")</f>
        <v/>
      </c>
      <c r="BO988" s="141">
        <f>IFERROR(AA988/AD988,"")</f>
        <v/>
      </c>
      <c r="BP988" s="141">
        <f>IFERROR(AB988/AD988,"")</f>
        <v/>
      </c>
      <c r="BQ988" s="141">
        <f>IFERROR(AC988/AD988,"")</f>
        <v/>
      </c>
      <c r="BR988" s="119" t="n">
        <v>2</v>
      </c>
      <c r="BS988" s="119" t="n">
        <v>3</v>
      </c>
      <c r="BT988" s="119" t="n">
        <v>3</v>
      </c>
      <c r="BU988" s="119" t="n"/>
      <c r="BV988" s="119" t="n"/>
      <c r="BW988" s="119" t="n"/>
      <c r="BX988" s="119" t="n"/>
      <c r="BY988" s="119" t="n"/>
      <c r="BZ988" s="119" t="inlineStr">
        <is>
          <t>Employee</t>
        </is>
      </c>
      <c r="CA988" s="142" t="inlineStr">
        <is>
          <t>S53P</t>
        </is>
      </c>
      <c r="CB988" s="131" t="n">
        <v>1</v>
      </c>
      <c r="CC988" s="143">
        <f>IF(P988&gt;1,1,P988)*CB988</f>
        <v/>
      </c>
      <c r="CD988" s="143" t="n"/>
      <c r="CE988" s="222" t="n"/>
      <c r="CF988" s="86" t="n"/>
      <c r="CG988" s="219" t="n">
        <v>131907.3170731707</v>
      </c>
      <c r="CH988" s="217">
        <f>IF(LOWER(T988)="ILS",12,1)*CG988/VLOOKUP($T988,CPC_USDConversion_xlTbl[[Currency2]:[Units/1 USD]],2,FALSE)</f>
        <v/>
      </c>
      <c r="CI988" s="225">
        <f>AF988</f>
        <v/>
      </c>
      <c r="CJ988" s="225">
        <f>IFERROR(CI988-CH988,"")</f>
        <v/>
      </c>
      <c r="CK988" s="140">
        <f>ROUND(AN988*CC988,-2)</f>
        <v/>
      </c>
      <c r="CL988" s="217">
        <f>CK988/VLOOKUP($T988,'USD Converstion'!$C$7:$D$174,2,FALSE)</f>
        <v/>
      </c>
      <c r="CM988" s="145">
        <f>IF(AD988&gt;X988,1,0)</f>
        <v/>
      </c>
      <c r="CN988" s="225">
        <f>IF(CM988&gt;0,AG988,0)</f>
        <v/>
      </c>
      <c r="CO988" s="225">
        <f>IF(CM988=0,0,AF988)</f>
        <v/>
      </c>
      <c r="CP988" s="146" t="n">
        <v>0</v>
      </c>
      <c r="CQ988" s="147" t="inlineStr">
        <is>
          <t>Regular</t>
        </is>
      </c>
      <c r="CR988" s="225">
        <f>AM988/VLOOKUP(T988,'USD Converstion'!$C$7:$D$174,2,FALSE)</f>
        <v/>
      </c>
      <c r="CS988" s="226">
        <f>AT988</f>
        <v/>
      </c>
      <c r="CT988" s="222" t="n">
        <v>0</v>
      </c>
      <c r="CU988" s="227" t="n"/>
      <c r="CV988" s="145">
        <f>IF(AX988&gt;0,1,0)</f>
        <v/>
      </c>
      <c r="CW988" s="145">
        <f>IF(AY988&gt;0,1,0)</f>
        <v/>
      </c>
      <c r="CX988" s="52" t="n">
        <v>0</v>
      </c>
      <c r="DM988">
        <f>IF(LOWER(T988)="ILS",12,1)*Y988/VLOOKUP($T988,CPC_USDConversion_xlTbl[[Currency2]:[Units/1 USD]],2,FALSE)</f>
        <v/>
      </c>
    </row>
    <row r="989">
      <c r="B989" s="113" t="n">
        <v>135443</v>
      </c>
      <c r="C989" s="113" t="n">
        <v>97336</v>
      </c>
      <c r="D989" s="113" t="n"/>
      <c r="E989" s="114" t="inlineStr">
        <is>
          <t>Arthur van Uden</t>
        </is>
      </c>
      <c r="F989" s="152" t="inlineStr">
        <is>
          <t>Country Manager, Netherlands</t>
        </is>
      </c>
      <c r="G989" s="113" t="inlineStr">
        <is>
          <t>Nordics and Benelux mgmt</t>
        </is>
      </c>
      <c r="H989" s="113" t="inlineStr">
        <is>
          <t>Ken Tomassen</t>
        </is>
      </c>
      <c r="I989" s="113" t="inlineStr">
        <is>
          <t>Ken Tomassen</t>
        </is>
      </c>
      <c r="J989" s="114" t="inlineStr">
        <is>
          <t>Thorsten Freitag</t>
        </is>
      </c>
      <c r="K989" s="114" t="inlineStr">
        <is>
          <t>Bruno Darmon</t>
        </is>
      </c>
      <c r="L989" s="113" t="inlineStr">
        <is>
          <t>EMEA Sales</t>
        </is>
      </c>
      <c r="M989" s="115" t="n">
        <v>1</v>
      </c>
      <c r="N989" s="151">
        <f>LEFT(CA989,3)</f>
        <v/>
      </c>
      <c r="O989" s="216" t="n">
        <v>36586</v>
      </c>
      <c r="P989" s="118">
        <f>($D$5-O989)/365</f>
        <v/>
      </c>
      <c r="Q989" s="119">
        <f>Q989</f>
        <v/>
      </c>
      <c r="R989" s="52" t="n"/>
      <c r="S989" s="120" t="inlineStr">
        <is>
          <t>Netherlands</t>
        </is>
      </c>
      <c r="T989" s="120" t="inlineStr">
        <is>
          <t>EUR</t>
        </is>
      </c>
      <c r="U989" s="120" t="n">
        <v>162937.5</v>
      </c>
      <c r="V989" s="120" t="n">
        <v>74663.63636363635</v>
      </c>
      <c r="W989" s="120" t="n"/>
      <c r="X989" s="120">
        <f>W989+V989+U989</f>
        <v/>
      </c>
      <c r="Y989" s="121" t="n"/>
      <c r="Z989" s="121" t="n"/>
      <c r="AA989" s="122" t="n"/>
      <c r="AB989" s="122" t="n"/>
      <c r="AC989" s="122" t="n"/>
      <c r="AD989" s="123">
        <f>AC989+AB989+AA989</f>
        <v/>
      </c>
      <c r="AE989" s="124">
        <f>IFERROR(AD989/X989-1,"")</f>
        <v/>
      </c>
      <c r="AF989" s="217">
        <f>IF(LOWER(T989)="ILS",12,1)*X989/VLOOKUP($T989,CPC_USDConversion_xlTbl[[Currency2]:[Units/1 USD]],2,FALSE)</f>
        <v/>
      </c>
      <c r="AG989" s="217">
        <f>IF(LOWER(T989)="ILS",12,1)*AD989/VLOOKUP($T989,CPC_USDConversion_xlTbl[[Currency2]:[Units/1 USD]],2,FALSE)</f>
        <v/>
      </c>
      <c r="AH989" s="126">
        <f>AF989/VLOOKUP($S989,'CP$'!$B$5:$D$74,2,FALSE)</f>
        <v/>
      </c>
      <c r="AI989" s="126">
        <f>AG989/VLOOKUP($S989,'CP$'!$B$5:$D$74,2,FALSE)</f>
        <v/>
      </c>
      <c r="AJ989" s="52" t="n"/>
      <c r="AK989" s="127" t="inlineStr">
        <is>
          <t>Sales Variable</t>
        </is>
      </c>
      <c r="AL989" s="218" t="n"/>
      <c r="AM989" s="129" t="n"/>
      <c r="AN989" s="121" t="n"/>
      <c r="AO989" s="130" t="n"/>
      <c r="AP989" s="131">
        <f>IFERROR(AO989/AM989,"")</f>
        <v/>
      </c>
      <c r="AQ989" s="219">
        <f>AO989*CC989</f>
        <v/>
      </c>
      <c r="AR989" s="219" t="n"/>
      <c r="AS989" s="220">
        <f>AQ989-AR989</f>
        <v/>
      </c>
      <c r="AT989" s="217">
        <f>AS989/VLOOKUP($T989,'USD Converstion'!$C$7:$D$174,2,FALSE)</f>
        <v/>
      </c>
      <c r="AU989" s="52" t="n"/>
      <c r="AV989" s="221" t="n">
        <v>43615</v>
      </c>
      <c r="AW989" s="222" t="n">
        <v>58455.2427184466</v>
      </c>
      <c r="AX989" s="222" t="n"/>
      <c r="AY989" s="223" t="n"/>
      <c r="AZ989" s="52" t="n"/>
      <c r="BA989" s="137" t="n"/>
      <c r="BB989" s="138" t="inlineStr">
        <is>
          <t xml:space="preserve"> </t>
        </is>
      </c>
      <c r="BC989" s="52" t="n"/>
      <c r="BD989" s="219" t="n">
        <v>122750</v>
      </c>
      <c r="BE989" s="219" t="n">
        <v>81800</v>
      </c>
      <c r="BF989" s="219" t="n"/>
      <c r="BG989" s="120">
        <f>BF989+BE989+BD989</f>
        <v/>
      </c>
      <c r="BH989" s="217">
        <f>IF(LOWER(T989)="ILS",12,1)*BG989/VLOOKUP($T989,CPC_USDConversion_xlTbl[[Currency2]:[Units/1 USD]],2,FALSE)</f>
        <v/>
      </c>
      <c r="BI989" s="224">
        <f>BH989/VLOOKUP($S989,'CP$'!$B$5:$D$74,2,FALSE)</f>
        <v/>
      </c>
      <c r="BJ989" s="140" t="n">
        <v>150000</v>
      </c>
      <c r="BK989" s="140" t="n">
        <v>220000</v>
      </c>
      <c r="BL989" s="141">
        <f>IFERROR(U989/X989,"")</f>
        <v/>
      </c>
      <c r="BM989" s="141">
        <f>IFERROR(V989/X989,"")</f>
        <v/>
      </c>
      <c r="BN989" s="141">
        <f>IFERROR(W989/X989,"")</f>
        <v/>
      </c>
      <c r="BO989" s="141">
        <f>IFERROR(AA989/AD989,"")</f>
        <v/>
      </c>
      <c r="BP989" s="141">
        <f>IFERROR(AB989/AD989,"")</f>
        <v/>
      </c>
      <c r="BQ989" s="141">
        <f>IFERROR(AC989/AD989,"")</f>
        <v/>
      </c>
      <c r="BR989" s="119" t="n">
        <v>3</v>
      </c>
      <c r="BS989" s="119" t="n">
        <v>2</v>
      </c>
      <c r="BT989" s="119" t="n">
        <v>3</v>
      </c>
      <c r="BU989" s="119" t="n"/>
      <c r="BV989" s="119" t="n"/>
      <c r="BW989" s="119" t="n"/>
      <c r="BX989" s="119" t="n"/>
      <c r="BY989" s="119" t="n"/>
      <c r="BZ989" s="119" t="inlineStr">
        <is>
          <t>Employee</t>
        </is>
      </c>
      <c r="CA989" s="142" t="inlineStr">
        <is>
          <t>S31M</t>
        </is>
      </c>
      <c r="CB989" s="131" t="n">
        <v>1</v>
      </c>
      <c r="CC989" s="143">
        <f>IF(P989&gt;1,1,P989)*CB989</f>
        <v/>
      </c>
      <c r="CD989" s="143" t="n"/>
      <c r="CE989" s="222" t="n">
        <v>78416.60000000001</v>
      </c>
      <c r="CF989" s="86" t="n"/>
      <c r="CG989" s="219" t="n">
        <v>199760.9756097561</v>
      </c>
      <c r="CH989" s="217">
        <f>IF(LOWER(T989)="ILS",12,1)*CG989/VLOOKUP($T989,CPC_USDConversion_xlTbl[[Currency2]:[Units/1 USD]],2,FALSE)</f>
        <v/>
      </c>
      <c r="CI989" s="225">
        <f>AF989</f>
        <v/>
      </c>
      <c r="CJ989" s="225">
        <f>IFERROR(CI989-CH989,"")</f>
        <v/>
      </c>
      <c r="CK989" s="140">
        <f>ROUND(AN989*CC989,-2)</f>
        <v/>
      </c>
      <c r="CL989" s="217">
        <f>CK989/VLOOKUP($T989,'USD Converstion'!$C$7:$D$174,2,FALSE)</f>
        <v/>
      </c>
      <c r="CM989" s="145">
        <f>IF(AD989&gt;X989,1,0)</f>
        <v/>
      </c>
      <c r="CN989" s="225">
        <f>IF(CM989&gt;0,AG989,0)</f>
        <v/>
      </c>
      <c r="CO989" s="225">
        <f>IF(CM989=0,0,AF989)</f>
        <v/>
      </c>
      <c r="CP989" s="146" t="n">
        <v>0</v>
      </c>
      <c r="CQ989" s="147" t="inlineStr">
        <is>
          <t>Regular</t>
        </is>
      </c>
      <c r="CR989" s="225">
        <f>AM989/VLOOKUP(T989,'USD Converstion'!$C$7:$D$174,2,FALSE)</f>
        <v/>
      </c>
      <c r="CS989" s="226">
        <f>AT989</f>
        <v/>
      </c>
      <c r="CT989" s="222" t="n">
        <v>0</v>
      </c>
      <c r="CU989" s="227" t="n"/>
      <c r="CV989" s="145">
        <f>IF(AX989&gt;0,1,0)</f>
        <v/>
      </c>
      <c r="CW989" s="145">
        <f>IF(AY989&gt;0,1,0)</f>
        <v/>
      </c>
      <c r="CX989" s="52" t="n">
        <v>0</v>
      </c>
      <c r="DM989">
        <f>IF(LOWER(T989)="ILS",12,1)*Y989/VLOOKUP($T989,CPC_USDConversion_xlTbl[[Currency2]:[Units/1 USD]],2,FALSE)</f>
        <v/>
      </c>
    </row>
    <row r="990">
      <c r="B990" s="113" t="n">
        <v>119037</v>
      </c>
      <c r="C990" s="113" t="n">
        <v>74428</v>
      </c>
      <c r="D990" s="113" t="n">
        <v>39772</v>
      </c>
      <c r="E990" s="114" t="inlineStr">
        <is>
          <t>Bastiaan Mol</t>
        </is>
      </c>
      <c r="F990" s="152" t="inlineStr">
        <is>
          <t>Distribution Manager</t>
        </is>
      </c>
      <c r="G990" s="113" t="inlineStr">
        <is>
          <t>Netherlands</t>
        </is>
      </c>
      <c r="H990" s="113" t="inlineStr">
        <is>
          <t>Arthur van Uden</t>
        </is>
      </c>
      <c r="I990" s="113" t="inlineStr">
        <is>
          <t>Ken Tomassen</t>
        </is>
      </c>
      <c r="J990" s="114" t="inlineStr">
        <is>
          <t>Thorsten Freitag</t>
        </is>
      </c>
      <c r="K990" s="114" t="inlineStr">
        <is>
          <t>Bruno Darmon</t>
        </is>
      </c>
      <c r="L990" s="113" t="inlineStr">
        <is>
          <t>EMEA Sales</t>
        </is>
      </c>
      <c r="M990" s="115" t="n">
        <v>1</v>
      </c>
      <c r="N990" s="151">
        <f>LEFT(CA990,3)</f>
        <v/>
      </c>
      <c r="O990" s="216" t="n">
        <v>42492</v>
      </c>
      <c r="P990" s="118">
        <f>($D$5-O990)/365</f>
        <v/>
      </c>
      <c r="Q990" s="119">
        <f>Q990</f>
        <v/>
      </c>
      <c r="R990" s="52" t="n"/>
      <c r="S990" s="120" t="inlineStr">
        <is>
          <t>Netherlands</t>
        </is>
      </c>
      <c r="T990" s="120" t="inlineStr">
        <is>
          <t>EUR</t>
        </is>
      </c>
      <c r="U990" s="120" t="n">
        <v>67500</v>
      </c>
      <c r="V990" s="120" t="n">
        <v>28481.81818181818</v>
      </c>
      <c r="W990" s="120" t="n"/>
      <c r="X990" s="120">
        <f>W990+V990+U990</f>
        <v/>
      </c>
      <c r="Y990" s="121" t="n"/>
      <c r="Z990" s="121" t="n"/>
      <c r="AA990" s="122" t="n"/>
      <c r="AB990" s="122" t="n"/>
      <c r="AC990" s="122" t="n"/>
      <c r="AD990" s="123">
        <f>AC990+AB990+AA990</f>
        <v/>
      </c>
      <c r="AE990" s="124">
        <f>IFERROR(AD990/X990-1,"")</f>
        <v/>
      </c>
      <c r="AF990" s="217">
        <f>IF(LOWER(T990)="ILS",12,1)*X990/VLOOKUP($T990,CPC_USDConversion_xlTbl[[Currency2]:[Units/1 USD]],2,FALSE)</f>
        <v/>
      </c>
      <c r="AG990" s="217">
        <f>IF(LOWER(T990)="ILS",12,1)*AD990/VLOOKUP($T990,CPC_USDConversion_xlTbl[[Currency2]:[Units/1 USD]],2,FALSE)</f>
        <v/>
      </c>
      <c r="AH990" s="126">
        <f>AF990/VLOOKUP($S990,'CP$'!$B$5:$D$74,2,FALSE)</f>
        <v/>
      </c>
      <c r="AI990" s="126">
        <f>AG990/VLOOKUP($S990,'CP$'!$B$5:$D$74,2,FALSE)</f>
        <v/>
      </c>
      <c r="AJ990" s="52" t="n"/>
      <c r="AK990" s="127" t="inlineStr">
        <is>
          <t>Sales Variable</t>
        </is>
      </c>
      <c r="AL990" s="218" t="n"/>
      <c r="AM990" s="129" t="n"/>
      <c r="AN990" s="121" t="n"/>
      <c r="AO990" s="130" t="n"/>
      <c r="AP990" s="131">
        <f>IFERROR(AO990/AM990,"")</f>
        <v/>
      </c>
      <c r="AQ990" s="219">
        <f>AO990*CC990</f>
        <v/>
      </c>
      <c r="AR990" s="219" t="n"/>
      <c r="AS990" s="220">
        <f>AQ990-AR990</f>
        <v/>
      </c>
      <c r="AT990" s="217">
        <f>AS990/VLOOKUP($T990,'USD Converstion'!$C$7:$D$174,2,FALSE)</f>
        <v/>
      </c>
      <c r="AU990" s="52" t="n"/>
      <c r="AV990" s="221" t="n"/>
      <c r="AW990" s="222" t="n"/>
      <c r="AX990" s="222" t="n"/>
      <c r="AY990" s="223" t="n"/>
      <c r="AZ990" s="52" t="n"/>
      <c r="BA990" s="137" t="n"/>
      <c r="BB990" s="138" t="inlineStr">
        <is>
          <t xml:space="preserve"> </t>
        </is>
      </c>
      <c r="BC990" s="52" t="n"/>
      <c r="BD990" s="219" t="n">
        <v>44700</v>
      </c>
      <c r="BE990" s="219" t="n">
        <v>29800</v>
      </c>
      <c r="BF990" s="219" t="n"/>
      <c r="BG990" s="120">
        <f>BF990+BE990+BD990</f>
        <v/>
      </c>
      <c r="BH990" s="217">
        <f>IF(LOWER(T990)="ILS",12,1)*BG990/VLOOKUP($T990,CPC_USDConversion_xlTbl[[Currency2]:[Units/1 USD]],2,FALSE)</f>
        <v/>
      </c>
      <c r="BI990" s="224">
        <f>BH990/VLOOKUP($S990,'CP$'!$B$5:$D$74,2,FALSE)</f>
        <v/>
      </c>
      <c r="BJ990" s="140" t="n">
        <v>75000</v>
      </c>
      <c r="BK990" s="140" t="n">
        <v>120000</v>
      </c>
      <c r="BL990" s="141">
        <f>IFERROR(U990/X990,"")</f>
        <v/>
      </c>
      <c r="BM990" s="141">
        <f>IFERROR(V990/X990,"")</f>
        <v/>
      </c>
      <c r="BN990" s="141">
        <f>IFERROR(W990/X990,"")</f>
        <v/>
      </c>
      <c r="BO990" s="141">
        <f>IFERROR(AA990/AD990,"")</f>
        <v/>
      </c>
      <c r="BP990" s="141">
        <f>IFERROR(AB990/AD990,"")</f>
        <v/>
      </c>
      <c r="BQ990" s="141">
        <f>IFERROR(AC990/AD990,"")</f>
        <v/>
      </c>
      <c r="BR990" s="119" t="n">
        <v>2</v>
      </c>
      <c r="BS990" s="119" t="n">
        <v>3</v>
      </c>
      <c r="BT990" s="119" t="n">
        <v>4</v>
      </c>
      <c r="BU990" s="119" t="n"/>
      <c r="BV990" s="119" t="n"/>
      <c r="BW990" s="119" t="n"/>
      <c r="BX990" s="119" t="n"/>
      <c r="BY990" s="119" t="n"/>
      <c r="BZ990" s="119" t="inlineStr">
        <is>
          <t>Employee</t>
        </is>
      </c>
      <c r="CA990" s="142" t="inlineStr">
        <is>
          <t>S51P</t>
        </is>
      </c>
      <c r="CB990" s="131" t="n">
        <v>1</v>
      </c>
      <c r="CC990" s="143">
        <f>IF(P990&gt;1,1,P990)*CB990</f>
        <v/>
      </c>
      <c r="CD990" s="143" t="n"/>
      <c r="CE990" s="222" t="n"/>
      <c r="CF990" s="86" t="n"/>
      <c r="CG990" s="219" t="n">
        <v>75712.19512195123</v>
      </c>
      <c r="CH990" s="217">
        <f>IF(LOWER(T990)="ILS",12,1)*CG990/VLOOKUP($T990,CPC_USDConversion_xlTbl[[Currency2]:[Units/1 USD]],2,FALSE)</f>
        <v/>
      </c>
      <c r="CI990" s="225">
        <f>AF990</f>
        <v/>
      </c>
      <c r="CJ990" s="225">
        <f>IFERROR(CI990-CH990,"")</f>
        <v/>
      </c>
      <c r="CK990" s="140">
        <f>ROUND(AN990*CC990,-2)</f>
        <v/>
      </c>
      <c r="CL990" s="217">
        <f>CK990/VLOOKUP($T990,'USD Converstion'!$C$7:$D$174,2,FALSE)</f>
        <v/>
      </c>
      <c r="CM990" s="145">
        <f>IF(AD990&gt;X990,1,0)</f>
        <v/>
      </c>
      <c r="CN990" s="225">
        <f>IF(CM990&gt;0,AG990,0)</f>
        <v/>
      </c>
      <c r="CO990" s="225">
        <f>IF(CM990=0,0,AF990)</f>
        <v/>
      </c>
      <c r="CP990" s="146" t="n">
        <v>0</v>
      </c>
      <c r="CQ990" s="147" t="inlineStr">
        <is>
          <t>Regular</t>
        </is>
      </c>
      <c r="CR990" s="225">
        <f>AM990/VLOOKUP(T990,'USD Converstion'!$C$7:$D$174,2,FALSE)</f>
        <v/>
      </c>
      <c r="CS990" s="226">
        <f>AT990</f>
        <v/>
      </c>
      <c r="CT990" s="222" t="n">
        <v>0</v>
      </c>
      <c r="CU990" s="227" t="n"/>
      <c r="CV990" s="145">
        <f>IF(AX990&gt;0,1,0)</f>
        <v/>
      </c>
      <c r="CW990" s="145">
        <f>IF(AY990&gt;0,1,0)</f>
        <v/>
      </c>
      <c r="CX990" s="52" t="n">
        <v>0</v>
      </c>
      <c r="DM990">
        <f>IF(LOWER(T990)="ILS",12,1)*Y990/VLOOKUP($T990,CPC_USDConversion_xlTbl[[Currency2]:[Units/1 USD]],2,FALSE)</f>
        <v/>
      </c>
    </row>
    <row r="991">
      <c r="B991" s="113" t="n">
        <v>111804</v>
      </c>
      <c r="C991" s="113" t="n">
        <v>57285</v>
      </c>
      <c r="D991" s="113" t="n">
        <v>78598</v>
      </c>
      <c r="E991" s="114" t="inlineStr">
        <is>
          <t>Baudouin Stevenart</t>
        </is>
      </c>
      <c r="F991" s="152" t="inlineStr">
        <is>
          <t>Channel Manager</t>
        </is>
      </c>
      <c r="G991" s="113" t="inlineStr">
        <is>
          <t>Belux</t>
        </is>
      </c>
      <c r="H991" s="113" t="inlineStr">
        <is>
          <t>Tom Sluys</t>
        </is>
      </c>
      <c r="I991" s="113" t="inlineStr">
        <is>
          <t>Ken Tomassen</t>
        </is>
      </c>
      <c r="J991" s="114" t="inlineStr">
        <is>
          <t>Thorsten Freitag</t>
        </is>
      </c>
      <c r="K991" s="114" t="inlineStr">
        <is>
          <t>Bruno Darmon</t>
        </is>
      </c>
      <c r="L991" s="113" t="inlineStr">
        <is>
          <t>EMEA Sales</t>
        </is>
      </c>
      <c r="M991" s="115" t="n">
        <v>1</v>
      </c>
      <c r="N991" s="151">
        <f>LEFT(CA991,3)</f>
        <v/>
      </c>
      <c r="O991" s="216" t="n">
        <v>43040</v>
      </c>
      <c r="P991" s="118">
        <f>($D$5-O991)/365</f>
        <v/>
      </c>
      <c r="Q991" s="119">
        <f>Q991</f>
        <v/>
      </c>
      <c r="R991" s="52" t="n"/>
      <c r="S991" s="120" t="inlineStr">
        <is>
          <t>Luxemborg</t>
        </is>
      </c>
      <c r="T991" s="120" t="inlineStr">
        <is>
          <t>EUR</t>
        </is>
      </c>
      <c r="U991" s="120" t="n">
        <v>122198.4425</v>
      </c>
      <c r="V991" s="120" t="n">
        <v>51209.0909090909</v>
      </c>
      <c r="W991" s="120" t="n"/>
      <c r="X991" s="120">
        <f>W991+V991+U991</f>
        <v/>
      </c>
      <c r="Y991" s="121" t="n"/>
      <c r="Z991" s="121" t="n"/>
      <c r="AA991" s="122" t="n"/>
      <c r="AB991" s="122" t="n"/>
      <c r="AC991" s="122" t="n"/>
      <c r="AD991" s="123">
        <f>AC991+AB991+AA991</f>
        <v/>
      </c>
      <c r="AE991" s="124">
        <f>IFERROR(AD991/X991-1,"")</f>
        <v/>
      </c>
      <c r="AF991" s="217">
        <f>IF(LOWER(T991)="ILS",12,1)*X991/VLOOKUP($T991,CPC_USDConversion_xlTbl[[Currency2]:[Units/1 USD]],2,FALSE)</f>
        <v/>
      </c>
      <c r="AG991" s="217">
        <f>IF(LOWER(T991)="ILS",12,1)*AD991/VLOOKUP($T991,CPC_USDConversion_xlTbl[[Currency2]:[Units/1 USD]],2,FALSE)</f>
        <v/>
      </c>
      <c r="AH991" s="126">
        <f>AF991/VLOOKUP($S991,'CP$'!$B$5:$D$74,2,FALSE)</f>
        <v/>
      </c>
      <c r="AI991" s="126">
        <f>AG991/VLOOKUP($S991,'CP$'!$B$5:$D$74,2,FALSE)</f>
        <v/>
      </c>
      <c r="AJ991" s="52" t="n"/>
      <c r="AK991" s="127" t="inlineStr">
        <is>
          <t>Sales Variable</t>
        </is>
      </c>
      <c r="AL991" s="218" t="n"/>
      <c r="AM991" s="129" t="n"/>
      <c r="AN991" s="121" t="n"/>
      <c r="AO991" s="130" t="n"/>
      <c r="AP991" s="131">
        <f>IFERROR(AO991/AM991,"")</f>
        <v/>
      </c>
      <c r="AQ991" s="219">
        <f>AO991*CC991</f>
        <v/>
      </c>
      <c r="AR991" s="219" t="n"/>
      <c r="AS991" s="220">
        <f>AQ991-AR991</f>
        <v/>
      </c>
      <c r="AT991" s="217">
        <f>AS991/VLOOKUP($T991,'USD Converstion'!$C$7:$D$174,2,FALSE)</f>
        <v/>
      </c>
      <c r="AU991" s="52" t="n"/>
      <c r="AV991" s="221" t="n">
        <v>43615</v>
      </c>
      <c r="AW991" s="222" t="n">
        <v>9820.631067961165</v>
      </c>
      <c r="AX991" s="222" t="n"/>
      <c r="AY991" s="223" t="n"/>
      <c r="AZ991" s="52" t="n"/>
      <c r="BA991" s="137" t="inlineStr">
        <is>
          <t>January, 2021 - Status change from Employment Status:MLA to Employment Status:Employee || January, 2021 - Status change from Employment Status:Employee to Employment Status:MLA</t>
        </is>
      </c>
      <c r="BB991" s="138" t="inlineStr">
        <is>
          <t xml:space="preserve"> </t>
        </is>
      </c>
      <c r="BC991" s="52" t="n"/>
      <c r="BD991" s="219" t="n">
        <v>87959.76000000001</v>
      </c>
      <c r="BE991" s="219" t="n">
        <v>56000</v>
      </c>
      <c r="BF991" s="219" t="n"/>
      <c r="BG991" s="120">
        <f>BF991+BE991+BD991</f>
        <v/>
      </c>
      <c r="BH991" s="217">
        <f>IF(LOWER(T991)="ILS",12,1)*BG991/VLOOKUP($T991,CPC_USDConversion_xlTbl[[Currency2]:[Units/1 USD]],2,FALSE)</f>
        <v/>
      </c>
      <c r="BI991" s="224">
        <f>BH991/VLOOKUP($S991,'CP$'!$B$5:$D$74,2,FALSE)</f>
        <v/>
      </c>
      <c r="BJ991" s="140" t="n">
        <v>110000</v>
      </c>
      <c r="BK991" s="140" t="n">
        <v>150000</v>
      </c>
      <c r="BL991" s="141">
        <f>IFERROR(U991/X991,"")</f>
        <v/>
      </c>
      <c r="BM991" s="141">
        <f>IFERROR(V991/X991,"")</f>
        <v/>
      </c>
      <c r="BN991" s="141">
        <f>IFERROR(W991/X991,"")</f>
        <v/>
      </c>
      <c r="BO991" s="141">
        <f>IFERROR(AA991/AD991,"")</f>
        <v/>
      </c>
      <c r="BP991" s="141">
        <f>IFERROR(AB991/AD991,"")</f>
        <v/>
      </c>
      <c r="BQ991" s="141">
        <f>IFERROR(AC991/AD991,"")</f>
        <v/>
      </c>
      <c r="BR991" s="119" t="n">
        <v>3</v>
      </c>
      <c r="BS991" s="119" t="n">
        <v>2</v>
      </c>
      <c r="BT991" s="119" t="n">
        <v>3</v>
      </c>
      <c r="BU991" s="119" t="n"/>
      <c r="BV991" s="119" t="n"/>
      <c r="BW991" s="119" t="n"/>
      <c r="BX991" s="119" t="n"/>
      <c r="BY991" s="119" t="n"/>
      <c r="BZ991" s="119" t="inlineStr">
        <is>
          <t>Employee</t>
        </is>
      </c>
      <c r="CA991" s="142" t="inlineStr">
        <is>
          <t>S41P</t>
        </is>
      </c>
      <c r="CB991" s="131" t="n">
        <v>1</v>
      </c>
      <c r="CC991" s="143">
        <f>IF(P991&gt;1,1,P991)*CB991</f>
        <v/>
      </c>
      <c r="CD991" s="143" t="n"/>
      <c r="CE991" s="222" t="n">
        <v>7901.52</v>
      </c>
      <c r="CF991" s="86" t="n"/>
      <c r="CG991" s="219" t="n">
        <v>142793.9063414634</v>
      </c>
      <c r="CH991" s="217">
        <f>IF(LOWER(T991)="ILS",12,1)*CG991/VLOOKUP($T991,CPC_USDConversion_xlTbl[[Currency2]:[Units/1 USD]],2,FALSE)</f>
        <v/>
      </c>
      <c r="CI991" s="225">
        <f>AF991</f>
        <v/>
      </c>
      <c r="CJ991" s="225">
        <f>IFERROR(CI991-CH991,"")</f>
        <v/>
      </c>
      <c r="CK991" s="140">
        <f>ROUND(AN991*CC991,-2)</f>
        <v/>
      </c>
      <c r="CL991" s="217">
        <f>CK991/VLOOKUP($T991,'USD Converstion'!$C$7:$D$174,2,FALSE)</f>
        <v/>
      </c>
      <c r="CM991" s="145">
        <f>IF(AD991&gt;X991,1,0)</f>
        <v/>
      </c>
      <c r="CN991" s="225">
        <f>IF(CM991&gt;0,AG991,0)</f>
        <v/>
      </c>
      <c r="CO991" s="225">
        <f>IF(CM991=0,0,AF991)</f>
        <v/>
      </c>
      <c r="CP991" s="146" t="n">
        <v>0</v>
      </c>
      <c r="CQ991" s="147" t="inlineStr">
        <is>
          <t>Regular</t>
        </is>
      </c>
      <c r="CR991" s="225">
        <f>AM991/VLOOKUP(T991,'USD Converstion'!$C$7:$D$174,2,FALSE)</f>
        <v/>
      </c>
      <c r="CS991" s="226">
        <f>AT991</f>
        <v/>
      </c>
      <c r="CT991" s="222" t="n">
        <v>0</v>
      </c>
      <c r="CU991" s="227" t="n"/>
      <c r="CV991" s="145">
        <f>IF(AX991&gt;0,1,0)</f>
        <v/>
      </c>
      <c r="CW991" s="145">
        <f>IF(AY991&gt;0,1,0)</f>
        <v/>
      </c>
      <c r="CX991" s="52" t="n">
        <v>0</v>
      </c>
      <c r="DM991">
        <f>IF(LOWER(T991)="ILS",12,1)*Y991/VLOOKUP($T991,CPC_USDConversion_xlTbl[[Currency2]:[Units/1 USD]],2,FALSE)</f>
        <v/>
      </c>
    </row>
    <row r="992">
      <c r="B992" s="113" t="n">
        <v>132671</v>
      </c>
      <c r="C992" s="113" t="n">
        <v>51443</v>
      </c>
      <c r="D992" s="113" t="n">
        <v>34436</v>
      </c>
      <c r="E992" s="114" t="inlineStr">
        <is>
          <t>Christina Johansson</t>
        </is>
      </c>
      <c r="F992" s="152" t="inlineStr">
        <is>
          <t>Channel Account Manager</t>
        </is>
      </c>
      <c r="G992" s="113" t="inlineStr">
        <is>
          <t>Sweden</t>
        </is>
      </c>
      <c r="H992" s="113" t="inlineStr">
        <is>
          <t>Jonas Bruzelius</t>
        </is>
      </c>
      <c r="I992" s="113" t="inlineStr">
        <is>
          <t>Ken Tomassen</t>
        </is>
      </c>
      <c r="J992" s="114" t="inlineStr">
        <is>
          <t>Thorsten Freitag</t>
        </is>
      </c>
      <c r="K992" s="114" t="inlineStr">
        <is>
          <t>Bruno Darmon</t>
        </is>
      </c>
      <c r="L992" s="113" t="inlineStr">
        <is>
          <t>EMEA Sales</t>
        </is>
      </c>
      <c r="M992" s="115" t="n">
        <v>1</v>
      </c>
      <c r="N992" s="151">
        <f>LEFT(CA992,3)</f>
        <v/>
      </c>
      <c r="O992" s="216" t="n">
        <v>43359</v>
      </c>
      <c r="P992" s="118">
        <f>($D$5-O992)/365</f>
        <v/>
      </c>
      <c r="Q992" s="119">
        <f>Q992</f>
        <v/>
      </c>
      <c r="R992" s="52" t="n"/>
      <c r="S992" s="120" t="inlineStr">
        <is>
          <t>Sweden</t>
        </is>
      </c>
      <c r="T992" s="120" t="inlineStr">
        <is>
          <t>SEK</t>
        </is>
      </c>
      <c r="U992" s="120" t="n">
        <v>927500</v>
      </c>
      <c r="V992" s="120" t="n">
        <v>445390.9090909091</v>
      </c>
      <c r="W992" s="120" t="n"/>
      <c r="X992" s="120">
        <f>W992+V992+U992</f>
        <v/>
      </c>
      <c r="Y992" s="121" t="n"/>
      <c r="Z992" s="121" t="n"/>
      <c r="AA992" s="122" t="n"/>
      <c r="AB992" s="122" t="n"/>
      <c r="AC992" s="122" t="n"/>
      <c r="AD992" s="123">
        <f>AC992+AB992+AA992</f>
        <v/>
      </c>
      <c r="AE992" s="124">
        <f>IFERROR(AD992/X992-1,"")</f>
        <v/>
      </c>
      <c r="AF992" s="217">
        <f>IF(LOWER(T992)="ILS",12,1)*X992/VLOOKUP($T992,CPC_USDConversion_xlTbl[[Currency2]:[Units/1 USD]],2,FALSE)</f>
        <v/>
      </c>
      <c r="AG992" s="217">
        <f>IF(LOWER(T992)="ILS",12,1)*AD992/VLOOKUP($T992,CPC_USDConversion_xlTbl[[Currency2]:[Units/1 USD]],2,FALSE)</f>
        <v/>
      </c>
      <c r="AH992" s="126">
        <f>AF992/VLOOKUP($S992,'CP$'!$B$5:$D$74,2,FALSE)</f>
        <v/>
      </c>
      <c r="AI992" s="126">
        <f>AG992/VLOOKUP($S992,'CP$'!$B$5:$D$74,2,FALSE)</f>
        <v/>
      </c>
      <c r="AJ992" s="52" t="n"/>
      <c r="AK992" s="127" t="inlineStr">
        <is>
          <t>Sales Variable</t>
        </is>
      </c>
      <c r="AL992" s="218" t="n"/>
      <c r="AM992" s="129" t="n"/>
      <c r="AN992" s="121" t="n"/>
      <c r="AO992" s="130" t="n"/>
      <c r="AP992" s="131">
        <f>IFERROR(AO992/AM992,"")</f>
        <v/>
      </c>
      <c r="AQ992" s="219">
        <f>AO992*CC992</f>
        <v/>
      </c>
      <c r="AR992" s="219" t="n"/>
      <c r="AS992" s="220">
        <f>AQ992-AR992</f>
        <v/>
      </c>
      <c r="AT992" s="217">
        <f>AS992/VLOOKUP($T992,'USD Converstion'!$C$7:$D$174,2,FALSE)</f>
        <v/>
      </c>
      <c r="AU992" s="52" t="n"/>
      <c r="AV992" s="221" t="n"/>
      <c r="AW992" s="222" t="n"/>
      <c r="AX992" s="222" t="n"/>
      <c r="AY992" s="223" t="n"/>
      <c r="AZ992" s="52" t="n"/>
      <c r="BA992" s="137" t="n"/>
      <c r="BB992" s="138" t="inlineStr">
        <is>
          <t xml:space="preserve"> </t>
        </is>
      </c>
      <c r="BC992" s="52" t="n"/>
      <c r="BD992" s="219" t="n">
        <v>734400</v>
      </c>
      <c r="BE992" s="219" t="n">
        <v>489600</v>
      </c>
      <c r="BF992" s="219" t="n"/>
      <c r="BG992" s="120">
        <f>BF992+BE992+BD992</f>
        <v/>
      </c>
      <c r="BH992" s="217">
        <f>IF(LOWER(T992)="ILS",12,1)*BG992/VLOOKUP($T992,CPC_USDConversion_xlTbl[[Currency2]:[Units/1 USD]],2,FALSE)</f>
        <v/>
      </c>
      <c r="BI992" s="224">
        <f>BH992/VLOOKUP($S992,'CP$'!$B$5:$D$74,2,FALSE)</f>
        <v/>
      </c>
      <c r="BJ992" s="140" t="n">
        <v>1000000</v>
      </c>
      <c r="BK992" s="140" t="n">
        <v>1500000</v>
      </c>
      <c r="BL992" s="141">
        <f>IFERROR(U992/X992,"")</f>
        <v/>
      </c>
      <c r="BM992" s="141">
        <f>IFERROR(V992/X992,"")</f>
        <v/>
      </c>
      <c r="BN992" s="141">
        <f>IFERROR(W992/X992,"")</f>
        <v/>
      </c>
      <c r="BO992" s="141">
        <f>IFERROR(AA992/AD992,"")</f>
        <v/>
      </c>
      <c r="BP992" s="141">
        <f>IFERROR(AB992/AD992,"")</f>
        <v/>
      </c>
      <c r="BQ992" s="141">
        <f>IFERROR(AC992/AD992,"")</f>
        <v/>
      </c>
      <c r="BR992" s="119" t="n">
        <v>3</v>
      </c>
      <c r="BS992" s="119" t="n">
        <v>2</v>
      </c>
      <c r="BT992" s="119" t="n">
        <v>3</v>
      </c>
      <c r="BU992" s="119" t="n"/>
      <c r="BV992" s="119" t="n"/>
      <c r="BW992" s="119" t="n"/>
      <c r="BX992" s="119" t="n"/>
      <c r="BY992" s="119" t="n"/>
      <c r="BZ992" s="119" t="inlineStr">
        <is>
          <t>Employee</t>
        </is>
      </c>
      <c r="CA992" s="142" t="inlineStr">
        <is>
          <t>S41P</t>
        </is>
      </c>
      <c r="CB992" s="131" t="n">
        <v>1</v>
      </c>
      <c r="CC992" s="143">
        <f>IF(P992&gt;1,1,P992)*CB992</f>
        <v/>
      </c>
      <c r="CD992" s="143" t="n"/>
      <c r="CE992" s="222" t="n"/>
      <c r="CF992" s="86" t="n"/>
      <c r="CG992" s="219" t="n">
        <v>1194346.341463415</v>
      </c>
      <c r="CH992" s="217">
        <f>IF(LOWER(T992)="ILS",12,1)*CG992/VLOOKUP($T992,CPC_USDConversion_xlTbl[[Currency2]:[Units/1 USD]],2,FALSE)</f>
        <v/>
      </c>
      <c r="CI992" s="225">
        <f>AF992</f>
        <v/>
      </c>
      <c r="CJ992" s="225">
        <f>IFERROR(CI992-CH992,"")</f>
        <v/>
      </c>
      <c r="CK992" s="140">
        <f>ROUND(AN992*CC992,-2)</f>
        <v/>
      </c>
      <c r="CL992" s="217">
        <f>CK992/VLOOKUP($T992,'USD Converstion'!$C$7:$D$174,2,FALSE)</f>
        <v/>
      </c>
      <c r="CM992" s="145">
        <f>IF(AD992&gt;X992,1,0)</f>
        <v/>
      </c>
      <c r="CN992" s="225">
        <f>IF(CM992&gt;0,AG992,0)</f>
        <v/>
      </c>
      <c r="CO992" s="225">
        <f>IF(CM992=0,0,AF992)</f>
        <v/>
      </c>
      <c r="CP992" s="146" t="n">
        <v>0</v>
      </c>
      <c r="CQ992" s="147" t="inlineStr">
        <is>
          <t>Regular</t>
        </is>
      </c>
      <c r="CR992" s="225">
        <f>AM992/VLOOKUP(T992,'USD Converstion'!$C$7:$D$174,2,FALSE)</f>
        <v/>
      </c>
      <c r="CS992" s="226">
        <f>AT992</f>
        <v/>
      </c>
      <c r="CT992" s="222" t="n">
        <v>0</v>
      </c>
      <c r="CU992" s="227" t="n"/>
      <c r="CV992" s="145">
        <f>IF(AX992&gt;0,1,0)</f>
        <v/>
      </c>
      <c r="CW992" s="145">
        <f>IF(AY992&gt;0,1,0)</f>
        <v/>
      </c>
      <c r="CX992" s="52" t="n">
        <v>0</v>
      </c>
      <c r="DM992">
        <f>IF(LOWER(T992)="ILS",12,1)*Y992/VLOOKUP($T992,CPC_USDConversion_xlTbl[[Currency2]:[Units/1 USD]],2,FALSE)</f>
        <v/>
      </c>
    </row>
    <row r="993">
      <c r="B993" s="113" t="n">
        <v>117422</v>
      </c>
      <c r="C993" s="113" t="n">
        <v>56408</v>
      </c>
      <c r="D993" s="113" t="n">
        <v>78678</v>
      </c>
      <c r="E993" s="114" t="inlineStr">
        <is>
          <t>Daniel Wand</t>
        </is>
      </c>
      <c r="F993" s="152" t="inlineStr">
        <is>
          <t>Account Manager</t>
        </is>
      </c>
      <c r="G993" s="113" t="inlineStr">
        <is>
          <t>Sweden</t>
        </is>
      </c>
      <c r="H993" s="113" t="inlineStr">
        <is>
          <t>Jonas Bruzelius</t>
        </is>
      </c>
      <c r="I993" s="113" t="inlineStr">
        <is>
          <t>Ken Tomassen</t>
        </is>
      </c>
      <c r="J993" s="114" t="inlineStr">
        <is>
          <t>Thorsten Freitag</t>
        </is>
      </c>
      <c r="K993" s="114" t="inlineStr">
        <is>
          <t>Bruno Darmon</t>
        </is>
      </c>
      <c r="L993" s="113" t="inlineStr">
        <is>
          <t>EMEA Sales</t>
        </is>
      </c>
      <c r="M993" s="115" t="n">
        <v>1</v>
      </c>
      <c r="N993" s="151">
        <f>LEFT(CA993,3)</f>
        <v/>
      </c>
      <c r="O993" s="216" t="n">
        <v>43013</v>
      </c>
      <c r="P993" s="118">
        <f>($D$5-O993)/365</f>
        <v/>
      </c>
      <c r="Q993" s="119">
        <f>Q993</f>
        <v/>
      </c>
      <c r="R993" s="52" t="n"/>
      <c r="S993" s="120" t="inlineStr">
        <is>
          <t>Sweden</t>
        </is>
      </c>
      <c r="T993" s="120" t="inlineStr">
        <is>
          <t>SEK</t>
        </is>
      </c>
      <c r="U993" s="120" t="n">
        <v>950750</v>
      </c>
      <c r="V993" s="120" t="n">
        <v>456663.6363636364</v>
      </c>
      <c r="W993" s="120" t="n"/>
      <c r="X993" s="120">
        <f>W993+V993+U993</f>
        <v/>
      </c>
      <c r="Y993" s="121" t="n"/>
      <c r="Z993" s="121" t="n"/>
      <c r="AA993" s="122" t="n"/>
      <c r="AB993" s="122" t="n"/>
      <c r="AC993" s="122" t="n"/>
      <c r="AD993" s="123">
        <f>AC993+AB993+AA993</f>
        <v/>
      </c>
      <c r="AE993" s="124">
        <f>IFERROR(AD993/X993-1,"")</f>
        <v/>
      </c>
      <c r="AF993" s="217">
        <f>IF(LOWER(T993)="ILS",12,1)*X993/VLOOKUP($T993,CPC_USDConversion_xlTbl[[Currency2]:[Units/1 USD]],2,FALSE)</f>
        <v/>
      </c>
      <c r="AG993" s="217">
        <f>IF(LOWER(T993)="ILS",12,1)*AD993/VLOOKUP($T993,CPC_USDConversion_xlTbl[[Currency2]:[Units/1 USD]],2,FALSE)</f>
        <v/>
      </c>
      <c r="AH993" s="126">
        <f>AF993/VLOOKUP($S993,'CP$'!$B$5:$D$74,2,FALSE)</f>
        <v/>
      </c>
      <c r="AI993" s="126">
        <f>AG993/VLOOKUP($S993,'CP$'!$B$5:$D$74,2,FALSE)</f>
        <v/>
      </c>
      <c r="AJ993" s="52" t="n"/>
      <c r="AK993" s="127" t="inlineStr">
        <is>
          <t>Sales Variable</t>
        </is>
      </c>
      <c r="AL993" s="218" t="n"/>
      <c r="AM993" s="129" t="n"/>
      <c r="AN993" s="121" t="n"/>
      <c r="AO993" s="130" t="n"/>
      <c r="AP993" s="131">
        <f>IFERROR(AO993/AM993,"")</f>
        <v/>
      </c>
      <c r="AQ993" s="219">
        <f>AO993*CC993</f>
        <v/>
      </c>
      <c r="AR993" s="219" t="n"/>
      <c r="AS993" s="220">
        <f>AQ993-AR993</f>
        <v/>
      </c>
      <c r="AT993" s="217">
        <f>AS993/VLOOKUP($T993,'USD Converstion'!$C$7:$D$174,2,FALSE)</f>
        <v/>
      </c>
      <c r="AU993" s="52" t="n"/>
      <c r="AV993" s="221" t="n">
        <v>43957</v>
      </c>
      <c r="AW993" s="222" t="n">
        <v>19589.26213592233</v>
      </c>
      <c r="AX993" s="222" t="n"/>
      <c r="AY993" s="223" t="n"/>
      <c r="AZ993" s="52" t="n"/>
      <c r="BA993" s="137" t="inlineStr">
        <is>
          <t>May, 2020 - Compensation change to RSU:20000</t>
        </is>
      </c>
      <c r="BB993" s="138" t="inlineStr">
        <is>
          <t xml:space="preserve"> </t>
        </is>
      </c>
      <c r="BC993" s="52" t="n"/>
      <c r="BD993" s="219" t="n">
        <v>693000</v>
      </c>
      <c r="BE993" s="219" t="n">
        <v>462000</v>
      </c>
      <c r="BF993" s="219" t="n"/>
      <c r="BG993" s="120">
        <f>BF993+BE993+BD993</f>
        <v/>
      </c>
      <c r="BH993" s="217">
        <f>IF(LOWER(T993)="ILS",12,1)*BG993/VLOOKUP($T993,CPC_USDConversion_xlTbl[[Currency2]:[Units/1 USD]],2,FALSE)</f>
        <v/>
      </c>
      <c r="BI993" s="224">
        <f>BH993/VLOOKUP($S993,'CP$'!$B$5:$D$74,2,FALSE)</f>
        <v/>
      </c>
      <c r="BJ993" s="140" t="n">
        <v>800000</v>
      </c>
      <c r="BK993" s="140" t="n">
        <v>1300000</v>
      </c>
      <c r="BL993" s="141">
        <f>IFERROR(U993/X993,"")</f>
        <v/>
      </c>
      <c r="BM993" s="141">
        <f>IFERROR(V993/X993,"")</f>
        <v/>
      </c>
      <c r="BN993" s="141">
        <f>IFERROR(W993/X993,"")</f>
        <v/>
      </c>
      <c r="BO993" s="141">
        <f>IFERROR(AA993/AD993,"")</f>
        <v/>
      </c>
      <c r="BP993" s="141">
        <f>IFERROR(AB993/AD993,"")</f>
        <v/>
      </c>
      <c r="BQ993" s="141">
        <f>IFERROR(AC993/AD993,"")</f>
        <v/>
      </c>
      <c r="BR993" s="119" t="n">
        <v>4</v>
      </c>
      <c r="BS993" s="119" t="n">
        <v>4</v>
      </c>
      <c r="BT993" s="119" t="n">
        <v>3</v>
      </c>
      <c r="BU993" s="119" t="n"/>
      <c r="BV993" s="119" t="n"/>
      <c r="BW993" s="119" t="n"/>
      <c r="BX993" s="119" t="n"/>
      <c r="BY993" s="119" t="n"/>
      <c r="BZ993" s="119" t="inlineStr">
        <is>
          <t>Employee</t>
        </is>
      </c>
      <c r="CA993" s="142" t="inlineStr">
        <is>
          <t>S53P</t>
        </is>
      </c>
      <c r="CB993" s="131" t="n">
        <v>1</v>
      </c>
      <c r="CC993" s="143">
        <f>IF(P993&gt;1,1,P993)*CB993</f>
        <v/>
      </c>
      <c r="CD993" s="143" t="n"/>
      <c r="CE993" s="222" t="n">
        <v>34479.36</v>
      </c>
      <c r="CF993" s="86" t="n"/>
      <c r="CG993" s="219" t="n">
        <v>1224590.243902439</v>
      </c>
      <c r="CH993" s="217">
        <f>IF(LOWER(T993)="ILS",12,1)*CG993/VLOOKUP($T993,CPC_USDConversion_xlTbl[[Currency2]:[Units/1 USD]],2,FALSE)</f>
        <v/>
      </c>
      <c r="CI993" s="225">
        <f>AF993</f>
        <v/>
      </c>
      <c r="CJ993" s="225">
        <f>IFERROR(CI993-CH993,"")</f>
        <v/>
      </c>
      <c r="CK993" s="140">
        <f>ROUND(AN993*CC993,-2)</f>
        <v/>
      </c>
      <c r="CL993" s="217">
        <f>CK993/VLOOKUP($T993,'USD Converstion'!$C$7:$D$174,2,FALSE)</f>
        <v/>
      </c>
      <c r="CM993" s="145">
        <f>IF(AD993&gt;X993,1,0)</f>
        <v/>
      </c>
      <c r="CN993" s="225">
        <f>IF(CM993&gt;0,AG993,0)</f>
        <v/>
      </c>
      <c r="CO993" s="225">
        <f>IF(CM993=0,0,AF993)</f>
        <v/>
      </c>
      <c r="CP993" s="146" t="n">
        <v>0</v>
      </c>
      <c r="CQ993" s="147" t="inlineStr">
        <is>
          <t>Regular</t>
        </is>
      </c>
      <c r="CR993" s="225">
        <f>AM993/VLOOKUP(T993,'USD Converstion'!$C$7:$D$174,2,FALSE)</f>
        <v/>
      </c>
      <c r="CS993" s="226">
        <f>AT993</f>
        <v/>
      </c>
      <c r="CT993" s="222" t="n">
        <v>0</v>
      </c>
      <c r="CU993" s="227" t="n"/>
      <c r="CV993" s="145">
        <f>IF(AX993&gt;0,1,0)</f>
        <v/>
      </c>
      <c r="CW993" s="145">
        <f>IF(AY993&gt;0,1,0)</f>
        <v/>
      </c>
      <c r="CX993" s="52" t="n">
        <v>0</v>
      </c>
      <c r="DM993">
        <f>IF(LOWER(T993)="ILS",12,1)*Y993/VLOOKUP($T993,CPC_USDConversion_xlTbl[[Currency2]:[Units/1 USD]],2,FALSE)</f>
        <v/>
      </c>
    </row>
    <row r="994">
      <c r="B994" s="113" t="n">
        <v>122579</v>
      </c>
      <c r="C994" s="113" t="n">
        <v>78147</v>
      </c>
      <c r="D994" s="113" t="n">
        <v>60626</v>
      </c>
      <c r="E994" s="114" t="inlineStr">
        <is>
          <t>Don van Hemert</t>
        </is>
      </c>
      <c r="F994" s="152" t="inlineStr">
        <is>
          <t>Territory Account Manager</t>
        </is>
      </c>
      <c r="G994" s="113" t="inlineStr">
        <is>
          <t>Netherlands</t>
        </is>
      </c>
      <c r="H994" s="113" t="inlineStr">
        <is>
          <t>Arthur van Uden</t>
        </is>
      </c>
      <c r="I994" s="113" t="inlineStr">
        <is>
          <t>Ken Tomassen</t>
        </is>
      </c>
      <c r="J994" s="114" t="inlineStr">
        <is>
          <t>Thorsten Freitag</t>
        </is>
      </c>
      <c r="K994" s="114" t="inlineStr">
        <is>
          <t>Bruno Darmon</t>
        </is>
      </c>
      <c r="L994" s="113" t="inlineStr">
        <is>
          <t>EMEA Sales</t>
        </is>
      </c>
      <c r="M994" s="115" t="n">
        <v>1</v>
      </c>
      <c r="N994" s="151">
        <f>LEFT(CA994,3)</f>
        <v/>
      </c>
      <c r="O994" s="216" t="n">
        <v>43913</v>
      </c>
      <c r="P994" s="118">
        <f>($D$5-O994)/365</f>
        <v/>
      </c>
      <c r="Q994" s="119">
        <f>Q994</f>
        <v/>
      </c>
      <c r="R994" s="52" t="n"/>
      <c r="S994" s="120" t="inlineStr">
        <is>
          <t>Netherlands</t>
        </is>
      </c>
      <c r="T994" s="120" t="inlineStr">
        <is>
          <t>EUR</t>
        </is>
      </c>
      <c r="U994" s="120" t="n">
        <v>69500</v>
      </c>
      <c r="V994" s="120" t="n">
        <v>20300</v>
      </c>
      <c r="W994" s="120" t="n"/>
      <c r="X994" s="120">
        <f>W994+V994+U994</f>
        <v/>
      </c>
      <c r="Y994" s="121" t="n"/>
      <c r="Z994" s="121" t="n"/>
      <c r="AA994" s="122" t="n"/>
      <c r="AB994" s="122" t="n"/>
      <c r="AC994" s="122" t="n"/>
      <c r="AD994" s="123">
        <f>AC994+AB994+AA994</f>
        <v/>
      </c>
      <c r="AE994" s="124">
        <f>IFERROR(AD994/X994-1,"")</f>
        <v/>
      </c>
      <c r="AF994" s="217">
        <f>IF(LOWER(T994)="ILS",12,1)*X994/VLOOKUP($T994,CPC_USDConversion_xlTbl[[Currency2]:[Units/1 USD]],2,FALSE)</f>
        <v/>
      </c>
      <c r="AG994" s="217">
        <f>IF(LOWER(T994)="ILS",12,1)*AD994/VLOOKUP($T994,CPC_USDConversion_xlTbl[[Currency2]:[Units/1 USD]],2,FALSE)</f>
        <v/>
      </c>
      <c r="AH994" s="126">
        <f>AF994/VLOOKUP($S994,'CP$'!$B$5:$D$74,2,FALSE)</f>
        <v/>
      </c>
      <c r="AI994" s="126">
        <f>AG994/VLOOKUP($S994,'CP$'!$B$5:$D$74,2,FALSE)</f>
        <v/>
      </c>
      <c r="AJ994" s="52" t="n"/>
      <c r="AK994" s="127" t="inlineStr">
        <is>
          <t>Sales Variable</t>
        </is>
      </c>
      <c r="AL994" s="218" t="n"/>
      <c r="AM994" s="129" t="n"/>
      <c r="AN994" s="121" t="n"/>
      <c r="AO994" s="130" t="n"/>
      <c r="AP994" s="131">
        <f>IFERROR(AO994/AM994,"")</f>
        <v/>
      </c>
      <c r="AQ994" s="219">
        <f>AO994*CC994</f>
        <v/>
      </c>
      <c r="AR994" s="219" t="n"/>
      <c r="AS994" s="220">
        <f>AQ994-AR994</f>
        <v/>
      </c>
      <c r="AT994" s="217">
        <f>AS994/VLOOKUP($T994,'USD Converstion'!$C$7:$D$174,2,FALSE)</f>
        <v/>
      </c>
      <c r="AU994" s="52" t="n"/>
      <c r="AV994" s="221" t="n"/>
      <c r="AW994" s="222" t="n"/>
      <c r="AX994" s="222" t="n"/>
      <c r="AY994" s="223" t="n"/>
      <c r="AZ994" s="52" t="n"/>
      <c r="BA994" s="137" t="inlineStr">
        <is>
          <t>March, 2021: moved to TAM position; OTE change from 54000 to 70000; JS change from M55P to S59P</t>
        </is>
      </c>
      <c r="BB994" s="138" t="inlineStr">
        <is>
          <t xml:space="preserve"> </t>
        </is>
      </c>
      <c r="BC994" s="52" t="n"/>
      <c r="BD994" s="219" t="n"/>
      <c r="BE994" s="219" t="n"/>
      <c r="BF994" s="219" t="n"/>
      <c r="BG994" s="120">
        <f>BF994+BE994+BD994</f>
        <v/>
      </c>
      <c r="BH994" s="217">
        <f>IF(LOWER(T994)="ILS",12,1)*BG994/VLOOKUP($T994,CPC_USDConversion_xlTbl[[Currency2]:[Units/1 USD]],2,FALSE)</f>
        <v/>
      </c>
      <c r="BI994" s="224">
        <f>BH994/VLOOKUP($S994,'CP$'!$B$5:$D$74,2,FALSE)</f>
        <v/>
      </c>
      <c r="BJ994" s="140" t="n">
        <v>75000</v>
      </c>
      <c r="BK994" s="140" t="n">
        <v>120000</v>
      </c>
      <c r="BL994" s="141">
        <f>IFERROR(U994/X994,"")</f>
        <v/>
      </c>
      <c r="BM994" s="141">
        <f>IFERROR(V994/X994,"")</f>
        <v/>
      </c>
      <c r="BN994" s="141">
        <f>IFERROR(W994/X994,"")</f>
        <v/>
      </c>
      <c r="BO994" s="141">
        <f>IFERROR(AA994/AD994,"")</f>
        <v/>
      </c>
      <c r="BP994" s="141">
        <f>IFERROR(AB994/AD994,"")</f>
        <v/>
      </c>
      <c r="BQ994" s="141">
        <f>IFERROR(AC994/AD994,"")</f>
        <v/>
      </c>
      <c r="BR994" s="119" t="n"/>
      <c r="BS994" s="119" t="n"/>
      <c r="BT994" s="119" t="n">
        <v>3</v>
      </c>
      <c r="BU994" s="119" t="n"/>
      <c r="BV994" s="119" t="n"/>
      <c r="BW994" s="119" t="n"/>
      <c r="BX994" s="119" t="n"/>
      <c r="BY994" s="119" t="n"/>
      <c r="BZ994" s="119" t="inlineStr">
        <is>
          <t>Employee</t>
        </is>
      </c>
      <c r="CA994" s="142" t="inlineStr">
        <is>
          <t>S59P</t>
        </is>
      </c>
      <c r="CB994" s="131" t="n">
        <v>1</v>
      </c>
      <c r="CC994" s="143">
        <f>IF(P994&gt;1,1,P994)*CB994</f>
        <v/>
      </c>
      <c r="CD994" s="143" t="n"/>
      <c r="CE994" s="222" t="n"/>
      <c r="CF994" s="86" t="n"/>
      <c r="CG994" s="219" t="n">
        <v>52882.9268292683</v>
      </c>
      <c r="CH994" s="217">
        <f>IF(LOWER(T994)="ILS",12,1)*CG994/VLOOKUP($T994,CPC_USDConversion_xlTbl[[Currency2]:[Units/1 USD]],2,FALSE)</f>
        <v/>
      </c>
      <c r="CI994" s="225">
        <f>AF994</f>
        <v/>
      </c>
      <c r="CJ994" s="225">
        <f>IFERROR(CI994-CH994,"")</f>
        <v/>
      </c>
      <c r="CK994" s="140">
        <f>ROUND(AN994*CC994,-2)</f>
        <v/>
      </c>
      <c r="CL994" s="217">
        <f>CK994/VLOOKUP($T994,'USD Converstion'!$C$7:$D$174,2,FALSE)</f>
        <v/>
      </c>
      <c r="CM994" s="145">
        <f>IF(AD994&gt;X994,1,0)</f>
        <v/>
      </c>
      <c r="CN994" s="225">
        <f>IF(CM994&gt;0,AG994,0)</f>
        <v/>
      </c>
      <c r="CO994" s="225">
        <f>IF(CM994=0,0,AF994)</f>
        <v/>
      </c>
      <c r="CP994" s="146" t="n"/>
      <c r="CQ994" s="147" t="inlineStr">
        <is>
          <t>Regular</t>
        </is>
      </c>
      <c r="CR994" s="225">
        <f>AM994/VLOOKUP(T994,'USD Converstion'!$C$7:$D$174,2,FALSE)</f>
        <v/>
      </c>
      <c r="CS994" s="226">
        <f>AT994</f>
        <v/>
      </c>
      <c r="CT994" s="222" t="n">
        <v>0</v>
      </c>
      <c r="CU994" s="227" t="n"/>
      <c r="CV994" s="145">
        <f>IF(AX994&gt;0,1,0)</f>
        <v/>
      </c>
      <c r="CW994" s="145">
        <f>IF(AY994&gt;0,1,0)</f>
        <v/>
      </c>
      <c r="CX994" s="52" t="n">
        <v>0</v>
      </c>
      <c r="DM994">
        <f>IF(LOWER(T994)="ILS",12,1)*Y994/VLOOKUP($T994,CPC_USDConversion_xlTbl[[Currency2]:[Units/1 USD]],2,FALSE)</f>
        <v/>
      </c>
    </row>
    <row r="995">
      <c r="B995" s="113" t="n">
        <v>124324</v>
      </c>
      <c r="C995" s="113" t="n">
        <v>110791</v>
      </c>
      <c r="D995" s="113" t="n">
        <v>102372</v>
      </c>
      <c r="E995" s="114" t="inlineStr">
        <is>
          <t>Eirik Vadseth</t>
        </is>
      </c>
      <c r="F995" s="152" t="inlineStr">
        <is>
          <t>Major Account Manager</t>
        </is>
      </c>
      <c r="G995" s="113" t="inlineStr">
        <is>
          <t>Norway</t>
        </is>
      </c>
      <c r="H995" s="113" t="inlineStr">
        <is>
          <t>Jorn Nygaard</t>
        </is>
      </c>
      <c r="I995" s="113" t="inlineStr">
        <is>
          <t>Ken Tomassen</t>
        </is>
      </c>
      <c r="J995" s="114" t="inlineStr">
        <is>
          <t>Thorsten Freitag</t>
        </is>
      </c>
      <c r="K995" s="114" t="inlineStr">
        <is>
          <t>Bruno Darmon</t>
        </is>
      </c>
      <c r="L995" s="113" t="inlineStr">
        <is>
          <t>EMEA Sales</t>
        </is>
      </c>
      <c r="M995" s="115" t="n">
        <v>1</v>
      </c>
      <c r="N995" s="151">
        <f>LEFT(CA995,3)</f>
        <v/>
      </c>
      <c r="O995" s="216" t="n">
        <v>43678</v>
      </c>
      <c r="P995" s="118">
        <f>($D$5-O995)/365</f>
        <v/>
      </c>
      <c r="Q995" s="119">
        <f>Q995</f>
        <v/>
      </c>
      <c r="R995" s="52" t="n"/>
      <c r="S995" s="120" t="inlineStr">
        <is>
          <t>Norway</t>
        </is>
      </c>
      <c r="T995" s="120" t="inlineStr">
        <is>
          <t>NOK</t>
        </is>
      </c>
      <c r="U995" s="120" t="n">
        <v>1022000</v>
      </c>
      <c r="V995" s="120" t="n">
        <v>491209.0909090909</v>
      </c>
      <c r="W995" s="120" t="n"/>
      <c r="X995" s="120">
        <f>W995+V995+U995</f>
        <v/>
      </c>
      <c r="Y995" s="121" t="n"/>
      <c r="Z995" s="121" t="n"/>
      <c r="AA995" s="122" t="n"/>
      <c r="AB995" s="122" t="n"/>
      <c r="AC995" s="122" t="n"/>
      <c r="AD995" s="123">
        <f>AC995+AB995+AA995</f>
        <v/>
      </c>
      <c r="AE995" s="124">
        <f>IFERROR(AD995/X995-1,"")</f>
        <v/>
      </c>
      <c r="AF995" s="217">
        <f>IF(LOWER(T995)="ILS",12,1)*X995/VLOOKUP($T995,CPC_USDConversion_xlTbl[[Currency2]:[Units/1 USD]],2,FALSE)</f>
        <v/>
      </c>
      <c r="AG995" s="217">
        <f>IF(LOWER(T995)="ILS",12,1)*AD995/VLOOKUP($T995,CPC_USDConversion_xlTbl[[Currency2]:[Units/1 USD]],2,FALSE)</f>
        <v/>
      </c>
      <c r="AH995" s="126">
        <f>AF995/VLOOKUP($S995,'CP$'!$B$5:$D$74,2,FALSE)</f>
        <v/>
      </c>
      <c r="AI995" s="126">
        <f>AG995/VLOOKUP($S995,'CP$'!$B$5:$D$74,2,FALSE)</f>
        <v/>
      </c>
      <c r="AJ995" s="52" t="n"/>
      <c r="AK995" s="127" t="inlineStr">
        <is>
          <t>Sales Variable</t>
        </is>
      </c>
      <c r="AL995" s="218" t="n"/>
      <c r="AM995" s="129" t="n"/>
      <c r="AN995" s="121" t="n"/>
      <c r="AO995" s="130" t="n"/>
      <c r="AP995" s="131">
        <f>IFERROR(AO995/AM995,"")</f>
        <v/>
      </c>
      <c r="AQ995" s="219">
        <f>AO995*CC995</f>
        <v/>
      </c>
      <c r="AR995" s="219" t="n"/>
      <c r="AS995" s="220">
        <f>AQ995-AR995</f>
        <v/>
      </c>
      <c r="AT995" s="217">
        <f>AS995/VLOOKUP($T995,'USD Converstion'!$C$7:$D$174,2,FALSE)</f>
        <v/>
      </c>
      <c r="AU995" s="52" t="n"/>
      <c r="AV995" s="221" t="n">
        <v>43768</v>
      </c>
      <c r="AW995" s="222" t="n">
        <v>38965.52427184466</v>
      </c>
      <c r="AX995" s="222" t="n"/>
      <c r="AY995" s="223" t="n"/>
      <c r="AZ995" s="52" t="n"/>
      <c r="BA995" s="137" t="n"/>
      <c r="BB995" s="138" t="inlineStr">
        <is>
          <t xml:space="preserve"> </t>
        </is>
      </c>
      <c r="BC995" s="52" t="n"/>
      <c r="BD995" s="219" t="n">
        <v>810000</v>
      </c>
      <c r="BE995" s="219" t="n">
        <v>540000</v>
      </c>
      <c r="BF995" s="219" t="n"/>
      <c r="BG995" s="120">
        <f>BF995+BE995+BD995</f>
        <v/>
      </c>
      <c r="BH995" s="217">
        <f>IF(LOWER(T995)="ILS",12,1)*BG995/VLOOKUP($T995,CPC_USDConversion_xlTbl[[Currency2]:[Units/1 USD]],2,FALSE)</f>
        <v/>
      </c>
      <c r="BI995" s="224">
        <f>BH995/VLOOKUP($S995,'CP$'!$B$5:$D$74,2,FALSE)</f>
        <v/>
      </c>
      <c r="BJ995" s="140" t="n">
        <v>1000000</v>
      </c>
      <c r="BK995" s="140" t="n">
        <v>1550000</v>
      </c>
      <c r="BL995" s="141">
        <f>IFERROR(U995/X995,"")</f>
        <v/>
      </c>
      <c r="BM995" s="141">
        <f>IFERROR(V995/X995,"")</f>
        <v/>
      </c>
      <c r="BN995" s="141">
        <f>IFERROR(W995/X995,"")</f>
        <v/>
      </c>
      <c r="BO995" s="141">
        <f>IFERROR(AA995/AD995,"")</f>
        <v/>
      </c>
      <c r="BP995" s="141">
        <f>IFERROR(AB995/AD995,"")</f>
        <v/>
      </c>
      <c r="BQ995" s="141">
        <f>IFERROR(AC995/AD995,"")</f>
        <v/>
      </c>
      <c r="BR995" s="119" t="n"/>
      <c r="BS995" s="119" t="n">
        <v>3</v>
      </c>
      <c r="BT995" s="119" t="n">
        <v>3</v>
      </c>
      <c r="BU995" s="119" t="n"/>
      <c r="BV995" s="119" t="n"/>
      <c r="BW995" s="119" t="n"/>
      <c r="BX995" s="119" t="n"/>
      <c r="BY995" s="119" t="n"/>
      <c r="BZ995" s="119" t="inlineStr">
        <is>
          <t>Employee</t>
        </is>
      </c>
      <c r="CA995" s="142" t="inlineStr">
        <is>
          <t>S43P</t>
        </is>
      </c>
      <c r="CB995" s="131" t="n">
        <v>1</v>
      </c>
      <c r="CC995" s="143">
        <f>IF(P995&gt;1,1,P995)*CB995</f>
        <v/>
      </c>
      <c r="CD995" s="143" t="n"/>
      <c r="CE995" s="222" t="n">
        <v>31965.24</v>
      </c>
      <c r="CF995" s="86" t="n"/>
      <c r="CG995" s="219" t="n">
        <v>1317273.170731707</v>
      </c>
      <c r="CH995" s="217">
        <f>IF(LOWER(T995)="ILS",12,1)*CG995/VLOOKUP($T995,CPC_USDConversion_xlTbl[[Currency2]:[Units/1 USD]],2,FALSE)</f>
        <v/>
      </c>
      <c r="CI995" s="225">
        <f>AF995</f>
        <v/>
      </c>
      <c r="CJ995" s="225">
        <f>IFERROR(CI995-CH995,"")</f>
        <v/>
      </c>
      <c r="CK995" s="140">
        <f>ROUND(AN995*CC995,-2)</f>
        <v/>
      </c>
      <c r="CL995" s="217">
        <f>CK995/VLOOKUP($T995,'USD Converstion'!$C$7:$D$174,2,FALSE)</f>
        <v/>
      </c>
      <c r="CM995" s="145">
        <f>IF(AD995&gt;X995,1,0)</f>
        <v/>
      </c>
      <c r="CN995" s="225">
        <f>IF(CM995&gt;0,AG995,0)</f>
        <v/>
      </c>
      <c r="CO995" s="225">
        <f>IF(CM995=0,0,AF995)</f>
        <v/>
      </c>
      <c r="CP995" s="146" t="n">
        <v>0</v>
      </c>
      <c r="CQ995" s="147" t="inlineStr">
        <is>
          <t>Regular</t>
        </is>
      </c>
      <c r="CR995" s="225">
        <f>AM995/VLOOKUP(T995,'USD Converstion'!$C$7:$D$174,2,FALSE)</f>
        <v/>
      </c>
      <c r="CS995" s="226">
        <f>AT995</f>
        <v/>
      </c>
      <c r="CT995" s="222" t="n">
        <v>0</v>
      </c>
      <c r="CU995" s="227" t="n"/>
      <c r="CV995" s="145">
        <f>IF(AX995&gt;0,1,0)</f>
        <v/>
      </c>
      <c r="CW995" s="145">
        <f>IF(AY995&gt;0,1,0)</f>
        <v/>
      </c>
      <c r="CX995" s="52" t="n">
        <v>0</v>
      </c>
      <c r="DM995">
        <f>IF(LOWER(T995)="ILS",12,1)*Y995/VLOOKUP($T995,CPC_USDConversion_xlTbl[[Currency2]:[Units/1 USD]],2,FALSE)</f>
        <v/>
      </c>
    </row>
    <row r="996">
      <c r="B996" s="113" t="n">
        <v>125741</v>
      </c>
      <c r="C996" s="113" t="n">
        <v>30263</v>
      </c>
      <c r="D996" s="113" t="n">
        <v>69648</v>
      </c>
      <c r="E996" s="114" t="inlineStr">
        <is>
          <t>Else Storm</t>
        </is>
      </c>
      <c r="F996" s="152" t="inlineStr">
        <is>
          <t>Channel Manager</t>
        </is>
      </c>
      <c r="G996" s="113" t="inlineStr">
        <is>
          <t>Netherlands</t>
        </is>
      </c>
      <c r="H996" s="113" t="inlineStr">
        <is>
          <t>Arthur van Uden</t>
        </is>
      </c>
      <c r="I996" s="113" t="inlineStr">
        <is>
          <t>Ken Tomassen</t>
        </is>
      </c>
      <c r="J996" s="114" t="inlineStr">
        <is>
          <t>Thorsten Freitag</t>
        </is>
      </c>
      <c r="K996" s="114" t="inlineStr">
        <is>
          <t>Bruno Darmon</t>
        </is>
      </c>
      <c r="L996" s="113" t="inlineStr">
        <is>
          <t>EMEA Sales</t>
        </is>
      </c>
      <c r="M996" s="115" t="n">
        <v>1</v>
      </c>
      <c r="N996" s="151">
        <f>LEFT(CA996,3)</f>
        <v/>
      </c>
      <c r="O996" s="216" t="n">
        <v>43497</v>
      </c>
      <c r="P996" s="118">
        <f>($D$5-O996)/365</f>
        <v/>
      </c>
      <c r="Q996" s="119">
        <f>Q996</f>
        <v/>
      </c>
      <c r="R996" s="52" t="n"/>
      <c r="S996" s="120" t="inlineStr">
        <is>
          <t>Netherlands</t>
        </is>
      </c>
      <c r="T996" s="120" t="inlineStr">
        <is>
          <t>EUR</t>
        </is>
      </c>
      <c r="U996" s="120" t="n">
        <v>80212.5</v>
      </c>
      <c r="V996" s="120" t="n">
        <v>24481.81818181818</v>
      </c>
      <c r="W996" s="120" t="n"/>
      <c r="X996" s="120">
        <f>W996+V996+U996</f>
        <v/>
      </c>
      <c r="Y996" s="121" t="n"/>
      <c r="Z996" s="121" t="n"/>
      <c r="AA996" s="122" t="n"/>
      <c r="AB996" s="122" t="n"/>
      <c r="AC996" s="122" t="n"/>
      <c r="AD996" s="123">
        <f>AC996+AB996+AA996</f>
        <v/>
      </c>
      <c r="AE996" s="124">
        <f>IFERROR(AD996/X996-1,"")</f>
        <v/>
      </c>
      <c r="AF996" s="217">
        <f>IF(LOWER(T996)="ILS",12,1)*X996/VLOOKUP($T996,CPC_USDConversion_xlTbl[[Currency2]:[Units/1 USD]],2,FALSE)</f>
        <v/>
      </c>
      <c r="AG996" s="217">
        <f>IF(LOWER(T996)="ILS",12,1)*AD996/VLOOKUP($T996,CPC_USDConversion_xlTbl[[Currency2]:[Units/1 USD]],2,FALSE)</f>
        <v/>
      </c>
      <c r="AH996" s="126">
        <f>AF996/VLOOKUP($S996,'CP$'!$B$5:$D$74,2,FALSE)</f>
        <v/>
      </c>
      <c r="AI996" s="126">
        <f>AG996/VLOOKUP($S996,'CP$'!$B$5:$D$74,2,FALSE)</f>
        <v/>
      </c>
      <c r="AJ996" s="52" t="n"/>
      <c r="AK996" s="127" t="inlineStr">
        <is>
          <t>Sales Variable</t>
        </is>
      </c>
      <c r="AL996" s="218" t="n"/>
      <c r="AM996" s="129" t="n"/>
      <c r="AN996" s="121" t="n"/>
      <c r="AO996" s="130" t="n"/>
      <c r="AP996" s="131">
        <f>IFERROR(AO996/AM996,"")</f>
        <v/>
      </c>
      <c r="AQ996" s="219">
        <f>AO996*CC996</f>
        <v/>
      </c>
      <c r="AR996" s="219" t="n"/>
      <c r="AS996" s="220">
        <f>AQ996-AR996</f>
        <v/>
      </c>
      <c r="AT996" s="217">
        <f>AS996/VLOOKUP($T996,'USD Converstion'!$C$7:$D$174,2,FALSE)</f>
        <v/>
      </c>
      <c r="AU996" s="52" t="n"/>
      <c r="AV996" s="221" t="n"/>
      <c r="AW996" s="222" t="n"/>
      <c r="AX996" s="222" t="n"/>
      <c r="AY996" s="223" t="n"/>
      <c r="AZ996" s="52" t="n"/>
      <c r="BA996" s="137" t="n"/>
      <c r="BB996" s="138" t="inlineStr">
        <is>
          <t xml:space="preserve"> </t>
        </is>
      </c>
      <c r="BC996" s="52" t="n"/>
      <c r="BD996" s="219" t="n">
        <v>54000</v>
      </c>
      <c r="BE996" s="219" t="n">
        <v>26000</v>
      </c>
      <c r="BF996" s="219" t="n"/>
      <c r="BG996" s="120">
        <f>BF996+BE996+BD996</f>
        <v/>
      </c>
      <c r="BH996" s="217">
        <f>IF(LOWER(T996)="ILS",12,1)*BG996/VLOOKUP($T996,CPC_USDConversion_xlTbl[[Currency2]:[Units/1 USD]],2,FALSE)</f>
        <v/>
      </c>
      <c r="BI996" s="224">
        <f>BH996/VLOOKUP($S996,'CP$'!$B$5:$D$74,2,FALSE)</f>
        <v/>
      </c>
      <c r="BJ996" s="140" t="n">
        <v>75000</v>
      </c>
      <c r="BK996" s="140" t="n">
        <v>120000</v>
      </c>
      <c r="BL996" s="141">
        <f>IFERROR(U996/X996,"")</f>
        <v/>
      </c>
      <c r="BM996" s="141">
        <f>IFERROR(V996/X996,"")</f>
        <v/>
      </c>
      <c r="BN996" s="141">
        <f>IFERROR(W996/X996,"")</f>
        <v/>
      </c>
      <c r="BO996" s="141">
        <f>IFERROR(AA996/AD996,"")</f>
        <v/>
      </c>
      <c r="BP996" s="141">
        <f>IFERROR(AB996/AD996,"")</f>
        <v/>
      </c>
      <c r="BQ996" s="141">
        <f>IFERROR(AC996/AD996,"")</f>
        <v/>
      </c>
      <c r="BR996" s="119" t="n">
        <v>2</v>
      </c>
      <c r="BS996" s="119" t="n">
        <v>3</v>
      </c>
      <c r="BT996" s="119" t="n">
        <v>3</v>
      </c>
      <c r="BU996" s="119" t="n"/>
      <c r="BV996" s="119" t="n"/>
      <c r="BW996" s="119" t="n"/>
      <c r="BX996" s="119" t="n"/>
      <c r="BY996" s="119" t="n"/>
      <c r="BZ996" s="119" t="inlineStr">
        <is>
          <t>Employee</t>
        </is>
      </c>
      <c r="CA996" s="142" t="inlineStr">
        <is>
          <t>S51P</t>
        </is>
      </c>
      <c r="CB996" s="131" t="n">
        <v>1</v>
      </c>
      <c r="CC996" s="143">
        <f>IF(P996&gt;1,1,P996)*CB996</f>
        <v/>
      </c>
      <c r="CD996" s="143" t="n"/>
      <c r="CE996" s="222" t="n"/>
      <c r="CF996" s="86" t="n"/>
      <c r="CG996" s="219" t="n">
        <v>81341.46341463416</v>
      </c>
      <c r="CH996" s="217">
        <f>IF(LOWER(T996)="ILS",12,1)*CG996/VLOOKUP($T996,CPC_USDConversion_xlTbl[[Currency2]:[Units/1 USD]],2,FALSE)</f>
        <v/>
      </c>
      <c r="CI996" s="225">
        <f>AF996</f>
        <v/>
      </c>
      <c r="CJ996" s="225">
        <f>IFERROR(CI996-CH996,"")</f>
        <v/>
      </c>
      <c r="CK996" s="140">
        <f>ROUND(AN996*CC996,-2)</f>
        <v/>
      </c>
      <c r="CL996" s="217">
        <f>CK996/VLOOKUP($T996,'USD Converstion'!$C$7:$D$174,2,FALSE)</f>
        <v/>
      </c>
      <c r="CM996" s="145">
        <f>IF(AD996&gt;X996,1,0)</f>
        <v/>
      </c>
      <c r="CN996" s="225">
        <f>IF(CM996&gt;0,AG996,0)</f>
        <v/>
      </c>
      <c r="CO996" s="225">
        <f>IF(CM996=0,0,AF996)</f>
        <v/>
      </c>
      <c r="CP996" s="146" t="n">
        <v>0</v>
      </c>
      <c r="CQ996" s="147" t="inlineStr">
        <is>
          <t>Regular</t>
        </is>
      </c>
      <c r="CR996" s="225">
        <f>AM996/VLOOKUP(T996,'USD Converstion'!$C$7:$D$174,2,FALSE)</f>
        <v/>
      </c>
      <c r="CS996" s="226">
        <f>AT996</f>
        <v/>
      </c>
      <c r="CT996" s="222" t="n">
        <v>0</v>
      </c>
      <c r="CU996" s="227" t="n"/>
      <c r="CV996" s="145">
        <f>IF(AX996&gt;0,1,0)</f>
        <v/>
      </c>
      <c r="CW996" s="145">
        <f>IF(AY996&gt;0,1,0)</f>
        <v/>
      </c>
      <c r="CX996" s="52" t="n">
        <v>0</v>
      </c>
      <c r="DM996">
        <f>IF(LOWER(T996)="ILS",12,1)*Y996/VLOOKUP($T996,CPC_USDConversion_xlTbl[[Currency2]:[Units/1 USD]],2,FALSE)</f>
        <v/>
      </c>
    </row>
    <row r="997">
      <c r="B997" s="113" t="n">
        <v>137047</v>
      </c>
      <c r="C997" s="113" t="n">
        <v>72529</v>
      </c>
      <c r="D997" s="113" t="n">
        <v>123180</v>
      </c>
      <c r="E997" s="114" t="inlineStr">
        <is>
          <t>Folkert Buisman</t>
        </is>
      </c>
      <c r="F997" s="152" t="inlineStr">
        <is>
          <t>Major  Account Manager</t>
        </is>
      </c>
      <c r="G997" s="113" t="inlineStr">
        <is>
          <t>Netherlands</t>
        </is>
      </c>
      <c r="H997" s="113" t="inlineStr">
        <is>
          <t>Arthur van Uden</t>
        </is>
      </c>
      <c r="I997" s="113" t="inlineStr">
        <is>
          <t>Ken Tomassen</t>
        </is>
      </c>
      <c r="J997" s="114" t="inlineStr">
        <is>
          <t>Thorsten Freitag</t>
        </is>
      </c>
      <c r="K997" s="114" t="inlineStr">
        <is>
          <t>Bruno Darmon</t>
        </is>
      </c>
      <c r="L997" s="113" t="inlineStr">
        <is>
          <t>EMEA Sales</t>
        </is>
      </c>
      <c r="M997" s="115" t="n">
        <v>1</v>
      </c>
      <c r="N997" s="151">
        <f>LEFT(CA997,3)</f>
        <v/>
      </c>
      <c r="O997" s="216" t="n">
        <v>42835</v>
      </c>
      <c r="P997" s="118">
        <f>($D$5-O997)/365</f>
        <v/>
      </c>
      <c r="Q997" s="119">
        <f>Q997</f>
        <v/>
      </c>
      <c r="R997" s="52" t="n"/>
      <c r="S997" s="120" t="inlineStr">
        <is>
          <t>Netherlands</t>
        </is>
      </c>
      <c r="T997" s="120" t="inlineStr">
        <is>
          <t>EUR</t>
        </is>
      </c>
      <c r="U997" s="120" t="n">
        <v>95300</v>
      </c>
      <c r="V997" s="120" t="n">
        <v>41890.90909090909</v>
      </c>
      <c r="W997" s="120" t="n"/>
      <c r="X997" s="120">
        <f>W997+V997+U997</f>
        <v/>
      </c>
      <c r="Y997" s="121" t="n"/>
      <c r="Z997" s="121" t="n"/>
      <c r="AA997" s="122" t="n"/>
      <c r="AB997" s="122" t="n"/>
      <c r="AC997" s="122" t="n"/>
      <c r="AD997" s="123">
        <f>AC997+AB997+AA997</f>
        <v/>
      </c>
      <c r="AE997" s="124">
        <f>IFERROR(AD997/X997-1,"")</f>
        <v/>
      </c>
      <c r="AF997" s="217">
        <f>IF(LOWER(T997)="ILS",12,1)*X997/VLOOKUP($T997,CPC_USDConversion_xlTbl[[Currency2]:[Units/1 USD]],2,FALSE)</f>
        <v/>
      </c>
      <c r="AG997" s="217">
        <f>IF(LOWER(T997)="ILS",12,1)*AD997/VLOOKUP($T997,CPC_USDConversion_xlTbl[[Currency2]:[Units/1 USD]],2,FALSE)</f>
        <v/>
      </c>
      <c r="AH997" s="126">
        <f>AF997/VLOOKUP($S997,'CP$'!$B$5:$D$74,2,FALSE)</f>
        <v/>
      </c>
      <c r="AI997" s="126">
        <f>AG997/VLOOKUP($S997,'CP$'!$B$5:$D$74,2,FALSE)</f>
        <v/>
      </c>
      <c r="AJ997" s="52" t="n"/>
      <c r="AK997" s="127" t="inlineStr">
        <is>
          <t>Sales Variable</t>
        </is>
      </c>
      <c r="AL997" s="218" t="n"/>
      <c r="AM997" s="129" t="n"/>
      <c r="AN997" s="121" t="n"/>
      <c r="AO997" s="130" t="n"/>
      <c r="AP997" s="131">
        <f>IFERROR(AO997/AM997,"")</f>
        <v/>
      </c>
      <c r="AQ997" s="219">
        <f>AO997*CC997</f>
        <v/>
      </c>
      <c r="AR997" s="219" t="n"/>
      <c r="AS997" s="220">
        <f>AQ997-AR997</f>
        <v/>
      </c>
      <c r="AT997" s="217">
        <f>AS997/VLOOKUP($T997,'USD Converstion'!$C$7:$D$174,2,FALSE)</f>
        <v/>
      </c>
      <c r="AU997" s="52" t="n"/>
      <c r="AV997" s="221" t="n">
        <v>43615</v>
      </c>
      <c r="AW997" s="222" t="n">
        <v>29274.47572815534</v>
      </c>
      <c r="AX997" s="222" t="n"/>
      <c r="AY997" s="223" t="n"/>
      <c r="AZ997" s="52" t="n"/>
      <c r="BA997" s="137" t="n"/>
      <c r="BB997" s="138" t="inlineStr">
        <is>
          <t xml:space="preserve"> </t>
        </is>
      </c>
      <c r="BC997" s="52" t="n"/>
      <c r="BD997" s="219" t="n">
        <v>66000</v>
      </c>
      <c r="BE997" s="219" t="n">
        <v>44000</v>
      </c>
      <c r="BF997" s="219" t="n"/>
      <c r="BG997" s="120">
        <f>BF997+BE997+BD997</f>
        <v/>
      </c>
      <c r="BH997" s="217">
        <f>IF(LOWER(T997)="ILS",12,1)*BG997/VLOOKUP($T997,CPC_USDConversion_xlTbl[[Currency2]:[Units/1 USD]],2,FALSE)</f>
        <v/>
      </c>
      <c r="BI997" s="224">
        <f>BH997/VLOOKUP($S997,'CP$'!$B$5:$D$74,2,FALSE)</f>
        <v/>
      </c>
      <c r="BJ997" s="140" t="n">
        <v>110000</v>
      </c>
      <c r="BK997" s="140" t="n">
        <v>180000</v>
      </c>
      <c r="BL997" s="141">
        <f>IFERROR(U997/X997,"")</f>
        <v/>
      </c>
      <c r="BM997" s="141">
        <f>IFERROR(V997/X997,"")</f>
        <v/>
      </c>
      <c r="BN997" s="141">
        <f>IFERROR(W997/X997,"")</f>
        <v/>
      </c>
      <c r="BO997" s="141">
        <f>IFERROR(AA997/AD997,"")</f>
        <v/>
      </c>
      <c r="BP997" s="141">
        <f>IFERROR(AB997/AD997,"")</f>
        <v/>
      </c>
      <c r="BQ997" s="141">
        <f>IFERROR(AC997/AD997,"")</f>
        <v/>
      </c>
      <c r="BR997" s="119" t="n">
        <v>5</v>
      </c>
      <c r="BS997" s="119" t="n">
        <v>3</v>
      </c>
      <c r="BT997" s="119" t="n">
        <v>3</v>
      </c>
      <c r="BU997" s="119" t="n"/>
      <c r="BV997" s="119" t="n"/>
      <c r="BW997" s="119" t="n"/>
      <c r="BX997" s="119" t="n"/>
      <c r="BY997" s="119" t="n"/>
      <c r="BZ997" s="119" t="inlineStr">
        <is>
          <t>Employee</t>
        </is>
      </c>
      <c r="CA997" s="142" t="inlineStr">
        <is>
          <t>S43P</t>
        </is>
      </c>
      <c r="CB997" s="131" t="n">
        <v>1</v>
      </c>
      <c r="CC997" s="143">
        <f>IF(P997&gt;1,1,P997)*CB997</f>
        <v/>
      </c>
      <c r="CD997" s="143" t="n"/>
      <c r="CE997" s="222" t="n">
        <v>23824.28</v>
      </c>
      <c r="CF997" s="86" t="n"/>
      <c r="CG997" s="219" t="n">
        <v>111800</v>
      </c>
      <c r="CH997" s="217">
        <f>IF(LOWER(T997)="ILS",12,1)*CG997/VLOOKUP($T997,CPC_USDConversion_xlTbl[[Currency2]:[Units/1 USD]],2,FALSE)</f>
        <v/>
      </c>
      <c r="CI997" s="225">
        <f>AF997</f>
        <v/>
      </c>
      <c r="CJ997" s="225">
        <f>IFERROR(CI997-CH997,"")</f>
        <v/>
      </c>
      <c r="CK997" s="140">
        <f>ROUND(AN997*CC997,-2)</f>
        <v/>
      </c>
      <c r="CL997" s="217">
        <f>CK997/VLOOKUP($T997,'USD Converstion'!$C$7:$D$174,2,FALSE)</f>
        <v/>
      </c>
      <c r="CM997" s="145">
        <f>IF(AD997&gt;X997,1,0)</f>
        <v/>
      </c>
      <c r="CN997" s="225">
        <f>IF(CM997&gt;0,AG997,0)</f>
        <v/>
      </c>
      <c r="CO997" s="225">
        <f>IF(CM997=0,0,AF997)</f>
        <v/>
      </c>
      <c r="CP997" s="146" t="n">
        <v>0</v>
      </c>
      <c r="CQ997" s="147" t="inlineStr">
        <is>
          <t>Regular</t>
        </is>
      </c>
      <c r="CR997" s="225">
        <f>AM997/VLOOKUP(T997,'USD Converstion'!$C$7:$D$174,2,FALSE)</f>
        <v/>
      </c>
      <c r="CS997" s="226">
        <f>AT997</f>
        <v/>
      </c>
      <c r="CT997" s="222" t="n">
        <v>0</v>
      </c>
      <c r="CU997" s="227" t="n"/>
      <c r="CV997" s="145">
        <f>IF(AX997&gt;0,1,0)</f>
        <v/>
      </c>
      <c r="CW997" s="145">
        <f>IF(AY997&gt;0,1,0)</f>
        <v/>
      </c>
      <c r="CX997" s="52" t="n">
        <v>0</v>
      </c>
      <c r="DM997">
        <f>IF(LOWER(T997)="ILS",12,1)*Y997/VLOOKUP($T997,CPC_USDConversion_xlTbl[[Currency2]:[Units/1 USD]],2,FALSE)</f>
        <v/>
      </c>
    </row>
    <row r="998">
      <c r="B998" s="113" t="n">
        <v>113217</v>
      </c>
      <c r="C998" s="113" t="n">
        <v>50625</v>
      </c>
      <c r="D998" s="113" t="n">
        <v>117413</v>
      </c>
      <c r="E998" s="114" t="inlineStr">
        <is>
          <t>Pierrick Van Den Abeele</t>
        </is>
      </c>
      <c r="F998" s="152" t="inlineStr">
        <is>
          <t>Sales Manager</t>
        </is>
      </c>
      <c r="G998" s="113" t="inlineStr">
        <is>
          <t>Belux</t>
        </is>
      </c>
      <c r="H998" s="113" t="inlineStr">
        <is>
          <t>Tom Sluys</t>
        </is>
      </c>
      <c r="I998" s="113" t="inlineStr">
        <is>
          <t>Ken Tomassen</t>
        </is>
      </c>
      <c r="J998" s="114" t="inlineStr">
        <is>
          <t>Thorsten Freitag</t>
        </is>
      </c>
      <c r="K998" s="114" t="inlineStr">
        <is>
          <t>Bruno Darmon</t>
        </is>
      </c>
      <c r="L998" s="113" t="inlineStr">
        <is>
          <t>EMEA Sales</t>
        </is>
      </c>
      <c r="M998" s="115" t="n">
        <v>1</v>
      </c>
      <c r="N998" s="151">
        <f>LEFT(CA998,3)</f>
        <v/>
      </c>
      <c r="O998" s="216" t="n">
        <v>39142</v>
      </c>
      <c r="P998" s="118">
        <f>($D$5-O998)/365</f>
        <v/>
      </c>
      <c r="Q998" s="119">
        <f>Q998</f>
        <v/>
      </c>
      <c r="R998" s="52" t="n"/>
      <c r="S998" s="120" t="inlineStr">
        <is>
          <t>Belgium</t>
        </is>
      </c>
      <c r="T998" s="120" t="inlineStr">
        <is>
          <t>EUR</t>
        </is>
      </c>
      <c r="U998" s="120" t="n">
        <v>143256.675</v>
      </c>
      <c r="V998" s="120" t="n">
        <v>63936.36363636363</v>
      </c>
      <c r="W998" s="120" t="n"/>
      <c r="X998" s="120">
        <f>W998+V998+U998</f>
        <v/>
      </c>
      <c r="Y998" s="121" t="n"/>
      <c r="Z998" s="121" t="n"/>
      <c r="AA998" s="122" t="n"/>
      <c r="AB998" s="122" t="n"/>
      <c r="AC998" s="122" t="n"/>
      <c r="AD998" s="123">
        <f>AC998+AB998+AA998</f>
        <v/>
      </c>
      <c r="AE998" s="124">
        <f>IFERROR(AD998/X998-1,"")</f>
        <v/>
      </c>
      <c r="AF998" s="217">
        <f>IF(LOWER(T998)="ILS",12,1)*X998/VLOOKUP($T998,CPC_USDConversion_xlTbl[[Currency2]:[Units/1 USD]],2,FALSE)</f>
        <v/>
      </c>
      <c r="AG998" s="217">
        <f>IF(LOWER(T998)="ILS",12,1)*AD998/VLOOKUP($T998,CPC_USDConversion_xlTbl[[Currency2]:[Units/1 USD]],2,FALSE)</f>
        <v/>
      </c>
      <c r="AH998" s="126">
        <f>AF998/VLOOKUP($S998,'CP$'!$B$5:$D$74,2,FALSE)</f>
        <v/>
      </c>
      <c r="AI998" s="126">
        <f>AG998/VLOOKUP($S998,'CP$'!$B$5:$D$74,2,FALSE)</f>
        <v/>
      </c>
      <c r="AJ998" s="52" t="n"/>
      <c r="AK998" s="127" t="inlineStr">
        <is>
          <t>Sales Variable</t>
        </is>
      </c>
      <c r="AL998" s="218" t="n"/>
      <c r="AM998" s="129" t="n"/>
      <c r="AN998" s="121" t="n"/>
      <c r="AO998" s="130" t="n"/>
      <c r="AP998" s="131">
        <f>IFERROR(AO998/AM998,"")</f>
        <v/>
      </c>
      <c r="AQ998" s="219">
        <f>AO998*CC998</f>
        <v/>
      </c>
      <c r="AR998" s="219" t="n"/>
      <c r="AS998" s="220">
        <f>AQ998-AR998</f>
        <v/>
      </c>
      <c r="AT998" s="217">
        <f>AS998/VLOOKUP($T998,'USD Converstion'!$C$7:$D$174,2,FALSE)</f>
        <v/>
      </c>
      <c r="AU998" s="52" t="n"/>
      <c r="AV998" s="221" t="n">
        <v>43615</v>
      </c>
      <c r="AW998" s="222" t="n">
        <v>34083.29126213592</v>
      </c>
      <c r="AX998" s="222" t="n"/>
      <c r="AY998" s="223" t="n"/>
      <c r="AZ998" s="52" t="n"/>
      <c r="BA998" s="137" t="inlineStr">
        <is>
          <t>July, 2020 - Compensation change from Total Compensation:0 to Total Compensation:0 ,One-Time Bonus: 10000</t>
        </is>
      </c>
      <c r="BB998" s="138" t="inlineStr">
        <is>
          <t xml:space="preserve"> </t>
        </is>
      </c>
      <c r="BC998" s="52" t="n"/>
      <c r="BD998" s="219" t="n">
        <v>106155</v>
      </c>
      <c r="BE998" s="219" t="n">
        <v>70000</v>
      </c>
      <c r="BF998" s="219" t="n"/>
      <c r="BG998" s="120">
        <f>BF998+BE998+BD998</f>
        <v/>
      </c>
      <c r="BH998" s="217">
        <f>IF(LOWER(T998)="ILS",12,1)*BG998/VLOOKUP($T998,CPC_USDConversion_xlTbl[[Currency2]:[Units/1 USD]],2,FALSE)</f>
        <v/>
      </c>
      <c r="BI998" s="224">
        <f>BH998/VLOOKUP($S998,'CP$'!$B$5:$D$74,2,FALSE)</f>
        <v/>
      </c>
      <c r="BJ998" s="140" t="n">
        <v>120000</v>
      </c>
      <c r="BK998" s="140" t="n">
        <v>185000</v>
      </c>
      <c r="BL998" s="141">
        <f>IFERROR(U998/X998,"")</f>
        <v/>
      </c>
      <c r="BM998" s="141">
        <f>IFERROR(V998/X998,"")</f>
        <v/>
      </c>
      <c r="BN998" s="141">
        <f>IFERROR(W998/X998,"")</f>
        <v/>
      </c>
      <c r="BO998" s="141">
        <f>IFERROR(AA998/AD998,"")</f>
        <v/>
      </c>
      <c r="BP998" s="141">
        <f>IFERROR(AB998/AD998,"")</f>
        <v/>
      </c>
      <c r="BQ998" s="141">
        <f>IFERROR(AC998/AD998,"")</f>
        <v/>
      </c>
      <c r="BR998" s="119" t="n">
        <v>2</v>
      </c>
      <c r="BS998" s="119" t="n">
        <v>3</v>
      </c>
      <c r="BT998" s="119" t="n">
        <v>3</v>
      </c>
      <c r="BU998" s="119" t="n"/>
      <c r="BV998" s="119" t="n"/>
      <c r="BW998" s="119" t="n"/>
      <c r="BX998" s="119" t="n"/>
      <c r="BY998" s="119" t="n"/>
      <c r="BZ998" s="119" t="inlineStr">
        <is>
          <t>Employee</t>
        </is>
      </c>
      <c r="CA998" s="142" t="inlineStr">
        <is>
          <t>S43M</t>
        </is>
      </c>
      <c r="CB998" s="131" t="n">
        <v>1</v>
      </c>
      <c r="CC998" s="143">
        <f>IF(P998&gt;1,1,P998)*CB998</f>
        <v/>
      </c>
      <c r="CD998" s="143" t="n"/>
      <c r="CE998" s="222" t="n">
        <v>57585.32</v>
      </c>
      <c r="CF998" s="86" t="n"/>
      <c r="CG998" s="219" t="n">
        <v>172888.1365853659</v>
      </c>
      <c r="CH998" s="217">
        <f>IF(LOWER(T998)="ILS",12,1)*CG998/VLOOKUP($T998,CPC_USDConversion_xlTbl[[Currency2]:[Units/1 USD]],2,FALSE)</f>
        <v/>
      </c>
      <c r="CI998" s="225">
        <f>AF998</f>
        <v/>
      </c>
      <c r="CJ998" s="225">
        <f>IFERROR(CI998-CH998,"")</f>
        <v/>
      </c>
      <c r="CK998" s="140">
        <f>ROUND(AN998*CC998,-2)</f>
        <v/>
      </c>
      <c r="CL998" s="217">
        <f>CK998/VLOOKUP($T998,'USD Converstion'!$C$7:$D$174,2,FALSE)</f>
        <v/>
      </c>
      <c r="CM998" s="145">
        <f>IF(AD998&gt;X998,1,0)</f>
        <v/>
      </c>
      <c r="CN998" s="225">
        <f>IF(CM998&gt;0,AG998,0)</f>
        <v/>
      </c>
      <c r="CO998" s="225">
        <f>IF(CM998=0,0,AF998)</f>
        <v/>
      </c>
      <c r="CP998" s="146" t="n">
        <v>0</v>
      </c>
      <c r="CQ998" s="147" t="inlineStr">
        <is>
          <t>Regular</t>
        </is>
      </c>
      <c r="CR998" s="225">
        <f>AM998/VLOOKUP(T998,'USD Converstion'!$C$7:$D$174,2,FALSE)</f>
        <v/>
      </c>
      <c r="CS998" s="226">
        <f>AT998</f>
        <v/>
      </c>
      <c r="CT998" s="222" t="n">
        <v>0</v>
      </c>
      <c r="CU998" s="227" t="n"/>
      <c r="CV998" s="145">
        <f>IF(AX998&gt;0,1,0)</f>
        <v/>
      </c>
      <c r="CW998" s="145">
        <f>IF(AY998&gt;0,1,0)</f>
        <v/>
      </c>
      <c r="CX998" s="52" t="n">
        <v>0</v>
      </c>
      <c r="DM998">
        <f>IF(LOWER(T998)="ILS",12,1)*Y998/VLOOKUP($T998,CPC_USDConversion_xlTbl[[Currency2]:[Units/1 USD]],2,FALSE)</f>
        <v/>
      </c>
    </row>
    <row r="999">
      <c r="B999" s="113" t="n">
        <v>128913</v>
      </c>
      <c r="C999" s="113" t="n">
        <v>123363</v>
      </c>
      <c r="D999" s="113" t="n">
        <v>78607</v>
      </c>
      <c r="E999" s="114" t="inlineStr">
        <is>
          <t>Ilkka Hamalainen</t>
        </is>
      </c>
      <c r="F999" s="152" t="inlineStr">
        <is>
          <t>Inside Sales Representative</t>
        </is>
      </c>
      <c r="G999" s="113" t="inlineStr">
        <is>
          <t>Finland and Baltics</t>
        </is>
      </c>
      <c r="H999" s="113" t="inlineStr">
        <is>
          <t>Sampo Vehkaoja</t>
        </is>
      </c>
      <c r="I999" s="113" t="inlineStr">
        <is>
          <t>Ken Tomassen</t>
        </is>
      </c>
      <c r="J999" s="114" t="inlineStr">
        <is>
          <t>Thorsten Freitag</t>
        </is>
      </c>
      <c r="K999" s="114" t="inlineStr">
        <is>
          <t>Bruno Darmon</t>
        </is>
      </c>
      <c r="L999" s="113" t="inlineStr">
        <is>
          <t>EMEA Sales</t>
        </is>
      </c>
      <c r="M999" s="115" t="n">
        <v>1</v>
      </c>
      <c r="N999" s="151">
        <f>LEFT(CA999,3)</f>
        <v/>
      </c>
      <c r="O999" s="216" t="n">
        <v>43437</v>
      </c>
      <c r="P999" s="118">
        <f>($D$5-O999)/365</f>
        <v/>
      </c>
      <c r="Q999" s="119">
        <f>Q999</f>
        <v/>
      </c>
      <c r="R999" s="52" t="n"/>
      <c r="S999" s="120" t="inlineStr">
        <is>
          <t>Finland</t>
        </is>
      </c>
      <c r="T999" s="120" t="inlineStr">
        <is>
          <t>EUR</t>
        </is>
      </c>
      <c r="U999" s="120" t="n">
        <v>88250</v>
      </c>
      <c r="V999" s="120" t="n">
        <v>6663.636363636363</v>
      </c>
      <c r="W999" s="120" t="n"/>
      <c r="X999" s="120">
        <f>W999+V999+U999</f>
        <v/>
      </c>
      <c r="Y999" s="121" t="n"/>
      <c r="Z999" s="121" t="n"/>
      <c r="AA999" s="122" t="n"/>
      <c r="AB999" s="122" t="n"/>
      <c r="AC999" s="122" t="n"/>
      <c r="AD999" s="123">
        <f>AC999+AB999+AA999</f>
        <v/>
      </c>
      <c r="AE999" s="124">
        <f>IFERROR(AD999/X999-1,"")</f>
        <v/>
      </c>
      <c r="AF999" s="217">
        <f>IF(LOWER(T999)="ILS",12,1)*X999/VLOOKUP($T999,CPC_USDConversion_xlTbl[[Currency2]:[Units/1 USD]],2,FALSE)</f>
        <v/>
      </c>
      <c r="AG999" s="217">
        <f>IF(LOWER(T999)="ILS",12,1)*AD999/VLOOKUP($T999,CPC_USDConversion_xlTbl[[Currency2]:[Units/1 USD]],2,FALSE)</f>
        <v/>
      </c>
      <c r="AH999" s="126">
        <f>AF999/VLOOKUP($S999,'CP$'!$B$5:$D$74,2,FALSE)</f>
        <v/>
      </c>
      <c r="AI999" s="126">
        <f>AG999/VLOOKUP($S999,'CP$'!$B$5:$D$74,2,FALSE)</f>
        <v/>
      </c>
      <c r="AJ999" s="52" t="n"/>
      <c r="AK999" s="127" t="inlineStr">
        <is>
          <t>Sales Variable</t>
        </is>
      </c>
      <c r="AL999" s="218" t="n"/>
      <c r="AM999" s="129" t="n"/>
      <c r="AN999" s="121" t="n"/>
      <c r="AO999" s="130" t="n"/>
      <c r="AP999" s="131">
        <f>IFERROR(AO999/AM999,"")</f>
        <v/>
      </c>
      <c r="AQ999" s="219">
        <f>AO999*CC999</f>
        <v/>
      </c>
      <c r="AR999" s="219" t="n"/>
      <c r="AS999" s="220">
        <f>AQ999-AR999</f>
        <v/>
      </c>
      <c r="AT999" s="217">
        <f>AS999/VLOOKUP($T999,'USD Converstion'!$C$7:$D$174,2,FALSE)</f>
        <v/>
      </c>
      <c r="AU999" s="52" t="n"/>
      <c r="AV999" s="221" t="n"/>
      <c r="AW999" s="222" t="n"/>
      <c r="AX999" s="222" t="n"/>
      <c r="AY999" s="223" t="n"/>
      <c r="AZ999" s="52" t="n"/>
      <c r="BA999" s="137" t="n"/>
      <c r="BB999" s="138" t="inlineStr">
        <is>
          <t xml:space="preserve"> </t>
        </is>
      </c>
      <c r="BC999" s="52" t="n"/>
      <c r="BD999" s="219" t="n">
        <v>63000</v>
      </c>
      <c r="BE999" s="219" t="n">
        <v>7000</v>
      </c>
      <c r="BF999" s="219" t="n"/>
      <c r="BG999" s="120">
        <f>BF999+BE999+BD999</f>
        <v/>
      </c>
      <c r="BH999" s="217">
        <f>IF(LOWER(T999)="ILS",12,1)*BG999/VLOOKUP($T999,CPC_USDConversion_xlTbl[[Currency2]:[Units/1 USD]],2,FALSE)</f>
        <v/>
      </c>
      <c r="BI999" s="224">
        <f>BH999/VLOOKUP($S999,'CP$'!$B$5:$D$74,2,FALSE)</f>
        <v/>
      </c>
      <c r="BJ999" s="140" t="n">
        <v>50000</v>
      </c>
      <c r="BK999" s="140" t="n">
        <v>60000</v>
      </c>
      <c r="BL999" s="141">
        <f>IFERROR(U999/X999,"")</f>
        <v/>
      </c>
      <c r="BM999" s="141">
        <f>IFERROR(V999/X999,"")</f>
        <v/>
      </c>
      <c r="BN999" s="141">
        <f>IFERROR(W999/X999,"")</f>
        <v/>
      </c>
      <c r="BO999" s="141">
        <f>IFERROR(AA999/AD999,"")</f>
        <v/>
      </c>
      <c r="BP999" s="141">
        <f>IFERROR(AB999/AD999,"")</f>
        <v/>
      </c>
      <c r="BQ999" s="141">
        <f>IFERROR(AC999/AD999,"")</f>
        <v/>
      </c>
      <c r="BR999" s="119" t="n">
        <v>3</v>
      </c>
      <c r="BS999" s="119" t="n">
        <v>4</v>
      </c>
      <c r="BT999" s="119" t="n">
        <v>3</v>
      </c>
      <c r="BU999" s="119" t="n"/>
      <c r="BV999" s="119" t="n"/>
      <c r="BW999" s="119" t="n"/>
      <c r="BX999" s="119" t="n"/>
      <c r="BY999" s="119" t="n"/>
      <c r="BZ999" s="119" t="inlineStr">
        <is>
          <t>Employee</t>
        </is>
      </c>
      <c r="CA999" s="142" t="inlineStr">
        <is>
          <t>M55P</t>
        </is>
      </c>
      <c r="CB999" s="131" t="n">
        <v>1</v>
      </c>
      <c r="CC999" s="143">
        <f>IF(P999&gt;1,1,P999)*CB999</f>
        <v/>
      </c>
      <c r="CD999" s="143" t="n"/>
      <c r="CE999" s="222" t="n"/>
      <c r="CF999" s="86" t="n"/>
      <c r="CG999" s="219" t="n">
        <v>68492.68292682928</v>
      </c>
      <c r="CH999" s="217">
        <f>IF(LOWER(T999)="ILS",12,1)*CG999/VLOOKUP($T999,CPC_USDConversion_xlTbl[[Currency2]:[Units/1 USD]],2,FALSE)</f>
        <v/>
      </c>
      <c r="CI999" s="225">
        <f>AF999</f>
        <v/>
      </c>
      <c r="CJ999" s="225">
        <f>IFERROR(CI999-CH999,"")</f>
        <v/>
      </c>
      <c r="CK999" s="140">
        <f>ROUND(AN999*CC999,-2)</f>
        <v/>
      </c>
      <c r="CL999" s="217">
        <f>CK999/VLOOKUP($T999,'USD Converstion'!$C$7:$D$174,2,FALSE)</f>
        <v/>
      </c>
      <c r="CM999" s="145">
        <f>IF(AD999&gt;X999,1,0)</f>
        <v/>
      </c>
      <c r="CN999" s="225">
        <f>IF(CM999&gt;0,AG999,0)</f>
        <v/>
      </c>
      <c r="CO999" s="225">
        <f>IF(CM999=0,0,AF999)</f>
        <v/>
      </c>
      <c r="CP999" s="146" t="n">
        <v>0</v>
      </c>
      <c r="CQ999" s="147" t="inlineStr">
        <is>
          <t>Regular</t>
        </is>
      </c>
      <c r="CR999" s="225">
        <f>AM999/VLOOKUP(T999,'USD Converstion'!$C$7:$D$174,2,FALSE)</f>
        <v/>
      </c>
      <c r="CS999" s="226">
        <f>AT999</f>
        <v/>
      </c>
      <c r="CT999" s="222" t="n">
        <v>0</v>
      </c>
      <c r="CU999" s="227" t="n"/>
      <c r="CV999" s="145">
        <f>IF(AX999&gt;0,1,0)</f>
        <v/>
      </c>
      <c r="CW999" s="145">
        <f>IF(AY999&gt;0,1,0)</f>
        <v/>
      </c>
      <c r="CX999" s="52" t="n">
        <v>0</v>
      </c>
      <c r="DM999">
        <f>IF(LOWER(T999)="ILS",12,1)*Y999/VLOOKUP($T999,CPC_USDConversion_xlTbl[[Currency2]:[Units/1 USD]],2,FALSE)</f>
        <v/>
      </c>
    </row>
    <row r="1000">
      <c r="B1000" s="113" t="n">
        <v>101862</v>
      </c>
      <c r="C1000" s="113" t="n">
        <v>61967</v>
      </c>
      <c r="D1000" s="113" t="n">
        <v>44198</v>
      </c>
      <c r="E1000" s="114" t="inlineStr">
        <is>
          <t>Ina Dugstad</t>
        </is>
      </c>
      <c r="F1000" s="152" t="inlineStr">
        <is>
          <t>Account Manager</t>
        </is>
      </c>
      <c r="G1000" s="113" t="inlineStr">
        <is>
          <t>Norway</t>
        </is>
      </c>
      <c r="H1000" s="113" t="inlineStr">
        <is>
          <t>Jorn Nygaard</t>
        </is>
      </c>
      <c r="I1000" s="113" t="inlineStr">
        <is>
          <t>Ken Tomassen</t>
        </is>
      </c>
      <c r="J1000" s="114" t="inlineStr">
        <is>
          <t>Thorsten Freitag</t>
        </is>
      </c>
      <c r="K1000" s="114" t="inlineStr">
        <is>
          <t>Bruno Darmon</t>
        </is>
      </c>
      <c r="L1000" s="113" t="inlineStr">
        <is>
          <t>EMEA Sales</t>
        </is>
      </c>
      <c r="M1000" s="115" t="n">
        <v>1</v>
      </c>
      <c r="N1000" s="151">
        <f>LEFT(CA1000,3)</f>
        <v/>
      </c>
      <c r="O1000" s="216" t="n">
        <v>43023</v>
      </c>
      <c r="P1000" s="118">
        <f>($D$5-O1000)/365</f>
        <v/>
      </c>
      <c r="Q1000" s="119">
        <f>Q1000</f>
        <v/>
      </c>
      <c r="R1000" s="52" t="n"/>
      <c r="S1000" s="120" t="inlineStr">
        <is>
          <t>Norway</t>
        </is>
      </c>
      <c r="T1000" s="120" t="inlineStr">
        <is>
          <t>NOK</t>
        </is>
      </c>
      <c r="U1000" s="120" t="n">
        <v>659500</v>
      </c>
      <c r="V1000" s="120" t="n">
        <v>254845.4545454545</v>
      </c>
      <c r="W1000" s="120" t="n"/>
      <c r="X1000" s="120">
        <f>W1000+V1000+U1000</f>
        <v/>
      </c>
      <c r="Y1000" s="121" t="n"/>
      <c r="Z1000" s="121" t="n"/>
      <c r="AA1000" s="122" t="n"/>
      <c r="AB1000" s="122" t="n"/>
      <c r="AC1000" s="122" t="n"/>
      <c r="AD1000" s="123">
        <f>AC1000+AB1000+AA1000</f>
        <v/>
      </c>
      <c r="AE1000" s="124">
        <f>IFERROR(AD1000/X1000-1,"")</f>
        <v/>
      </c>
      <c r="AF1000" s="217">
        <f>IF(LOWER(T1000)="ILS",12,1)*X1000/VLOOKUP($T1000,CPC_USDConversion_xlTbl[[Currency2]:[Units/1 USD]],2,FALSE)</f>
        <v/>
      </c>
      <c r="AG1000" s="217">
        <f>IF(LOWER(T1000)="ILS",12,1)*AD1000/VLOOKUP($T1000,CPC_USDConversion_xlTbl[[Currency2]:[Units/1 USD]],2,FALSE)</f>
        <v/>
      </c>
      <c r="AH1000" s="126">
        <f>AF1000/VLOOKUP($S1000,'CP$'!$B$5:$D$74,2,FALSE)</f>
        <v/>
      </c>
      <c r="AI1000" s="126">
        <f>AG1000/VLOOKUP($S1000,'CP$'!$B$5:$D$74,2,FALSE)</f>
        <v/>
      </c>
      <c r="AJ1000" s="52" t="n"/>
      <c r="AK1000" s="127" t="inlineStr">
        <is>
          <t>Sales Variable</t>
        </is>
      </c>
      <c r="AL1000" s="218" t="n"/>
      <c r="AM1000" s="129" t="n"/>
      <c r="AN1000" s="121" t="n"/>
      <c r="AO1000" s="130" t="n"/>
      <c r="AP1000" s="131">
        <f>IFERROR(AO1000/AM1000,"")</f>
        <v/>
      </c>
      <c r="AQ1000" s="219">
        <f>AO1000*CC1000</f>
        <v/>
      </c>
      <c r="AR1000" s="219" t="n"/>
      <c r="AS1000" s="220">
        <f>AQ1000-AR1000</f>
        <v/>
      </c>
      <c r="AT1000" s="217">
        <f>AS1000/VLOOKUP($T1000,'USD Converstion'!$C$7:$D$174,2,FALSE)</f>
        <v/>
      </c>
      <c r="AU1000" s="52" t="n"/>
      <c r="AV1000" s="221" t="n"/>
      <c r="AW1000" s="222" t="n"/>
      <c r="AX1000" s="222" t="n"/>
      <c r="AY1000" s="223" t="n"/>
      <c r="AZ1000" s="52" t="n"/>
      <c r="BA1000" s="137" t="n"/>
      <c r="BB1000" s="138" t="inlineStr">
        <is>
          <t xml:space="preserve"> </t>
        </is>
      </c>
      <c r="BC1000" s="52" t="n"/>
      <c r="BD1000" s="219" t="n">
        <v>440000</v>
      </c>
      <c r="BE1000" s="219" t="n">
        <v>240000</v>
      </c>
      <c r="BF1000" s="219" t="n"/>
      <c r="BG1000" s="120">
        <f>BF1000+BE1000+BD1000</f>
        <v/>
      </c>
      <c r="BH1000" s="217">
        <f>IF(LOWER(T1000)="ILS",12,1)*BG1000/VLOOKUP($T1000,CPC_USDConversion_xlTbl[[Currency2]:[Units/1 USD]],2,FALSE)</f>
        <v/>
      </c>
      <c r="BI1000" s="224">
        <f>BH1000/VLOOKUP($S1000,'CP$'!$B$5:$D$74,2,FALSE)</f>
        <v/>
      </c>
      <c r="BJ1000" s="140" t="n">
        <v>550000</v>
      </c>
      <c r="BK1000" s="140" t="n">
        <v>850000</v>
      </c>
      <c r="BL1000" s="141">
        <f>IFERROR(U1000/X1000,"")</f>
        <v/>
      </c>
      <c r="BM1000" s="141">
        <f>IFERROR(V1000/X1000,"")</f>
        <v/>
      </c>
      <c r="BN1000" s="141">
        <f>IFERROR(W1000/X1000,"")</f>
        <v/>
      </c>
      <c r="BO1000" s="141">
        <f>IFERROR(AA1000/AD1000,"")</f>
        <v/>
      </c>
      <c r="BP1000" s="141">
        <f>IFERROR(AB1000/AD1000,"")</f>
        <v/>
      </c>
      <c r="BQ1000" s="141">
        <f>IFERROR(AC1000/AD1000,"")</f>
        <v/>
      </c>
      <c r="BR1000" s="119" t="n">
        <v>2</v>
      </c>
      <c r="BS1000" s="119" t="n">
        <v>3</v>
      </c>
      <c r="BT1000" s="119" t="n">
        <v>3</v>
      </c>
      <c r="BU1000" s="119" t="n"/>
      <c r="BV1000" s="119" t="n"/>
      <c r="BW1000" s="119" t="n"/>
      <c r="BX1000" s="119" t="n"/>
      <c r="BY1000" s="119" t="n"/>
      <c r="BZ1000" s="119" t="inlineStr">
        <is>
          <t>Employee</t>
        </is>
      </c>
      <c r="CA1000" s="142" t="inlineStr">
        <is>
          <t>S61P</t>
        </is>
      </c>
      <c r="CB1000" s="131" t="n">
        <v>1</v>
      </c>
      <c r="CC1000" s="143">
        <f>IF(P1000&gt;1,1,P1000)*CB1000</f>
        <v/>
      </c>
      <c r="CD1000" s="143" t="n"/>
      <c r="CE1000" s="222" t="n"/>
      <c r="CF1000" s="86" t="n"/>
      <c r="CG1000" s="219" t="n">
        <v>780687.8048780488</v>
      </c>
      <c r="CH1000" s="217">
        <f>IF(LOWER(T1000)="ILS",12,1)*CG1000/VLOOKUP($T1000,CPC_USDConversion_xlTbl[[Currency2]:[Units/1 USD]],2,FALSE)</f>
        <v/>
      </c>
      <c r="CI1000" s="225">
        <f>AF1000</f>
        <v/>
      </c>
      <c r="CJ1000" s="225">
        <f>IFERROR(CI1000-CH1000,"")</f>
        <v/>
      </c>
      <c r="CK1000" s="140">
        <f>ROUND(AN1000*CC1000,-2)</f>
        <v/>
      </c>
      <c r="CL1000" s="217">
        <f>CK1000/VLOOKUP($T1000,'USD Converstion'!$C$7:$D$174,2,FALSE)</f>
        <v/>
      </c>
      <c r="CM1000" s="145">
        <f>IF(AD1000&gt;X1000,1,0)</f>
        <v/>
      </c>
      <c r="CN1000" s="225">
        <f>IF(CM1000&gt;0,AG1000,0)</f>
        <v/>
      </c>
      <c r="CO1000" s="225">
        <f>IF(CM1000=0,0,AF1000)</f>
        <v/>
      </c>
      <c r="CP1000" s="146" t="n">
        <v>0</v>
      </c>
      <c r="CQ1000" s="147" t="inlineStr">
        <is>
          <t>Regular</t>
        </is>
      </c>
      <c r="CR1000" s="225">
        <f>AM1000/VLOOKUP(T1000,'USD Converstion'!$C$7:$D$174,2,FALSE)</f>
        <v/>
      </c>
      <c r="CS1000" s="226">
        <f>AT1000</f>
        <v/>
      </c>
      <c r="CT1000" s="222" t="n">
        <v>0</v>
      </c>
      <c r="CU1000" s="227" t="n"/>
      <c r="CV1000" s="145">
        <f>IF(AX1000&gt;0,1,0)</f>
        <v/>
      </c>
      <c r="CW1000" s="145">
        <f>IF(AY1000&gt;0,1,0)</f>
        <v/>
      </c>
      <c r="CX1000" s="52" t="n">
        <v>0</v>
      </c>
      <c r="DM1000">
        <f>IF(LOWER(T1000)="ILS",12,1)*Y1000/VLOOKUP($T1000,CPC_USDConversion_xlTbl[[Currency2]:[Units/1 USD]],2,FALSE)</f>
        <v/>
      </c>
    </row>
    <row r="1001">
      <c r="B1001" s="113" t="n">
        <v>112853</v>
      </c>
      <c r="C1001" s="113" t="n">
        <v>45268</v>
      </c>
      <c r="D1001" s="113" t="n">
        <v>30393</v>
      </c>
      <c r="E1001" s="114" t="inlineStr">
        <is>
          <t>Jan-Willem Bos</t>
        </is>
      </c>
      <c r="F1001" s="152" t="inlineStr">
        <is>
          <t>Channel Manager</t>
        </is>
      </c>
      <c r="G1001" s="113" t="inlineStr">
        <is>
          <t>Netherlands</t>
        </is>
      </c>
      <c r="H1001" s="113" t="inlineStr">
        <is>
          <t>Arthur van Uden</t>
        </is>
      </c>
      <c r="I1001" s="113" t="inlineStr">
        <is>
          <t>Ken Tomassen</t>
        </is>
      </c>
      <c r="J1001" s="114" t="inlineStr">
        <is>
          <t>Thorsten Freitag</t>
        </is>
      </c>
      <c r="K1001" s="114" t="inlineStr">
        <is>
          <t>Bruno Darmon</t>
        </is>
      </c>
      <c r="L1001" s="113" t="inlineStr">
        <is>
          <t>EMEA Sales</t>
        </is>
      </c>
      <c r="M1001" s="115" t="n">
        <v>1</v>
      </c>
      <c r="N1001" s="151">
        <f>LEFT(CA1001,3)</f>
        <v/>
      </c>
      <c r="O1001" s="216" t="n">
        <v>43132</v>
      </c>
      <c r="P1001" s="118">
        <f>($D$5-O1001)/365</f>
        <v/>
      </c>
      <c r="Q1001" s="119">
        <f>Q1001</f>
        <v/>
      </c>
      <c r="R1001" s="52" t="n"/>
      <c r="S1001" s="120" t="inlineStr">
        <is>
          <t>Netherlands</t>
        </is>
      </c>
      <c r="T1001" s="120" t="inlineStr">
        <is>
          <t>EUR</t>
        </is>
      </c>
      <c r="U1001" s="120" t="n">
        <v>86374.99999999997</v>
      </c>
      <c r="V1001" s="120" t="n">
        <v>37572.72727272727</v>
      </c>
      <c r="W1001" s="120" t="n"/>
      <c r="X1001" s="120">
        <f>W1001+V1001+U1001</f>
        <v/>
      </c>
      <c r="Y1001" s="121" t="n"/>
      <c r="Z1001" s="121" t="n"/>
      <c r="AA1001" s="122" t="n"/>
      <c r="AB1001" s="122" t="n"/>
      <c r="AC1001" s="122" t="n"/>
      <c r="AD1001" s="123">
        <f>AC1001+AB1001+AA1001</f>
        <v/>
      </c>
      <c r="AE1001" s="124">
        <f>IFERROR(AD1001/X1001-1,"")</f>
        <v/>
      </c>
      <c r="AF1001" s="217">
        <f>IF(LOWER(T1001)="ILS",12,1)*X1001/VLOOKUP($T1001,CPC_USDConversion_xlTbl[[Currency2]:[Units/1 USD]],2,FALSE)</f>
        <v/>
      </c>
      <c r="AG1001" s="217">
        <f>IF(LOWER(T1001)="ILS",12,1)*AD1001/VLOOKUP($T1001,CPC_USDConversion_xlTbl[[Currency2]:[Units/1 USD]],2,FALSE)</f>
        <v/>
      </c>
      <c r="AH1001" s="126">
        <f>AF1001/VLOOKUP($S1001,'CP$'!$B$5:$D$74,2,FALSE)</f>
        <v/>
      </c>
      <c r="AI1001" s="126">
        <f>AG1001/VLOOKUP($S1001,'CP$'!$B$5:$D$74,2,FALSE)</f>
        <v/>
      </c>
      <c r="AJ1001" s="52" t="n"/>
      <c r="AK1001" s="127" t="inlineStr">
        <is>
          <t>Sales Variable</t>
        </is>
      </c>
      <c r="AL1001" s="218" t="n"/>
      <c r="AM1001" s="129" t="n"/>
      <c r="AN1001" s="121" t="n"/>
      <c r="AO1001" s="130" t="n"/>
      <c r="AP1001" s="131">
        <f>IFERROR(AO1001/AM1001,"")</f>
        <v/>
      </c>
      <c r="AQ1001" s="219">
        <f>AO1001*CC1001</f>
        <v/>
      </c>
      <c r="AR1001" s="219" t="n"/>
      <c r="AS1001" s="220">
        <f>AQ1001-AR1001</f>
        <v/>
      </c>
      <c r="AT1001" s="217">
        <f>AS1001/VLOOKUP($T1001,'USD Converstion'!$C$7:$D$174,2,FALSE)</f>
        <v/>
      </c>
      <c r="AU1001" s="52" t="n"/>
      <c r="AV1001" s="221" t="n">
        <v>43615</v>
      </c>
      <c r="AW1001" s="222" t="n">
        <v>19547.55339805825</v>
      </c>
      <c r="AX1001" s="222" t="n"/>
      <c r="AY1001" s="223" t="n"/>
      <c r="AZ1001" s="52" t="n"/>
      <c r="BA1001" s="137" t="n"/>
      <c r="BB1001" s="138" t="inlineStr">
        <is>
          <t xml:space="preserve"> </t>
        </is>
      </c>
      <c r="BC1001" s="52" t="n"/>
      <c r="BD1001" s="219" t="n">
        <v>61499.99999999999</v>
      </c>
      <c r="BE1001" s="219" t="n">
        <v>41000</v>
      </c>
      <c r="BF1001" s="219" t="n"/>
      <c r="BG1001" s="120">
        <f>BF1001+BE1001+BD1001</f>
        <v/>
      </c>
      <c r="BH1001" s="217">
        <f>IF(LOWER(T1001)="ILS",12,1)*BG1001/VLOOKUP($T1001,CPC_USDConversion_xlTbl[[Currency2]:[Units/1 USD]],2,FALSE)</f>
        <v/>
      </c>
      <c r="BI1001" s="224">
        <f>BH1001/VLOOKUP($S1001,'CP$'!$B$5:$D$74,2,FALSE)</f>
        <v/>
      </c>
      <c r="BJ1001" s="140" t="n">
        <v>75000</v>
      </c>
      <c r="BK1001" s="140" t="n">
        <v>120000</v>
      </c>
      <c r="BL1001" s="141">
        <f>IFERROR(U1001/X1001,"")</f>
        <v/>
      </c>
      <c r="BM1001" s="141">
        <f>IFERROR(V1001/X1001,"")</f>
        <v/>
      </c>
      <c r="BN1001" s="141">
        <f>IFERROR(W1001/X1001,"")</f>
        <v/>
      </c>
      <c r="BO1001" s="141">
        <f>IFERROR(AA1001/AD1001,"")</f>
        <v/>
      </c>
      <c r="BP1001" s="141">
        <f>IFERROR(AB1001/AD1001,"")</f>
        <v/>
      </c>
      <c r="BQ1001" s="141">
        <f>IFERROR(AC1001/AD1001,"")</f>
        <v/>
      </c>
      <c r="BR1001" s="119" t="n">
        <v>2</v>
      </c>
      <c r="BS1001" s="119" t="n">
        <v>2</v>
      </c>
      <c r="BT1001" s="119" t="n">
        <v>3</v>
      </c>
      <c r="BU1001" s="119" t="n"/>
      <c r="BV1001" s="119" t="n"/>
      <c r="BW1001" s="119" t="n"/>
      <c r="BX1001" s="119" t="n"/>
      <c r="BY1001" s="119" t="n"/>
      <c r="BZ1001" s="119" t="inlineStr">
        <is>
          <t>Employee</t>
        </is>
      </c>
      <c r="CA1001" s="142" t="inlineStr">
        <is>
          <t>S51P</t>
        </is>
      </c>
      <c r="CB1001" s="131" t="n">
        <v>1</v>
      </c>
      <c r="CC1001" s="143">
        <f>IF(P1001&gt;1,1,P1001)*CB1001</f>
        <v/>
      </c>
      <c r="CD1001" s="143" t="n"/>
      <c r="CE1001" s="222" t="n">
        <v>15803.04</v>
      </c>
      <c r="CF1001" s="86" t="n"/>
      <c r="CG1001" s="219" t="n">
        <v>100200</v>
      </c>
      <c r="CH1001" s="217">
        <f>IF(LOWER(T1001)="ILS",12,1)*CG1001/VLOOKUP($T1001,CPC_USDConversion_xlTbl[[Currency2]:[Units/1 USD]],2,FALSE)</f>
        <v/>
      </c>
      <c r="CI1001" s="225">
        <f>AF1001</f>
        <v/>
      </c>
      <c r="CJ1001" s="225">
        <f>IFERROR(CI1001-CH1001,"")</f>
        <v/>
      </c>
      <c r="CK1001" s="140">
        <f>ROUND(AN1001*CC1001,-2)</f>
        <v/>
      </c>
      <c r="CL1001" s="217">
        <f>CK1001/VLOOKUP($T1001,'USD Converstion'!$C$7:$D$174,2,FALSE)</f>
        <v/>
      </c>
      <c r="CM1001" s="145">
        <f>IF(AD1001&gt;X1001,1,0)</f>
        <v/>
      </c>
      <c r="CN1001" s="225">
        <f>IF(CM1001&gt;0,AG1001,0)</f>
        <v/>
      </c>
      <c r="CO1001" s="225">
        <f>IF(CM1001=0,0,AF1001)</f>
        <v/>
      </c>
      <c r="CP1001" s="146" t="n">
        <v>0</v>
      </c>
      <c r="CQ1001" s="147" t="inlineStr">
        <is>
          <t>Regular</t>
        </is>
      </c>
      <c r="CR1001" s="225">
        <f>AM1001/VLOOKUP(T1001,'USD Converstion'!$C$7:$D$174,2,FALSE)</f>
        <v/>
      </c>
      <c r="CS1001" s="226">
        <f>AT1001</f>
        <v/>
      </c>
      <c r="CT1001" s="222" t="n">
        <v>0</v>
      </c>
      <c r="CU1001" s="227" t="n"/>
      <c r="CV1001" s="145">
        <f>IF(AX1001&gt;0,1,0)</f>
        <v/>
      </c>
      <c r="CW1001" s="145">
        <f>IF(AY1001&gt;0,1,0)</f>
        <v/>
      </c>
      <c r="CX1001" s="52" t="n">
        <v>0</v>
      </c>
      <c r="DM1001">
        <f>IF(LOWER(T1001)="ILS",12,1)*Y1001/VLOOKUP($T1001,CPC_USDConversion_xlTbl[[Currency2]:[Units/1 USD]],2,FALSE)</f>
        <v/>
      </c>
    </row>
    <row r="1002">
      <c r="B1002" s="113" t="n">
        <v>106356</v>
      </c>
      <c r="C1002" s="113" t="n">
        <v>38430</v>
      </c>
      <c r="D1002" s="113" t="n">
        <v>35755</v>
      </c>
      <c r="E1002" s="114" t="inlineStr">
        <is>
          <t>Jean Rusvik-Moe</t>
        </is>
      </c>
      <c r="F1002" s="152" t="inlineStr">
        <is>
          <t>Channel Manager</t>
        </is>
      </c>
      <c r="G1002" s="113" t="inlineStr">
        <is>
          <t>Norway</t>
        </is>
      </c>
      <c r="H1002" s="113" t="inlineStr">
        <is>
          <t>Jorn Nygaard</t>
        </is>
      </c>
      <c r="I1002" s="113" t="inlineStr">
        <is>
          <t>Ken Tomassen</t>
        </is>
      </c>
      <c r="J1002" s="114" t="inlineStr">
        <is>
          <t>Thorsten Freitag</t>
        </is>
      </c>
      <c r="K1002" s="114" t="inlineStr">
        <is>
          <t>Bruno Darmon</t>
        </is>
      </c>
      <c r="L1002" s="113" t="inlineStr">
        <is>
          <t>EMEA Sales</t>
        </is>
      </c>
      <c r="M1002" s="115" t="n">
        <v>1</v>
      </c>
      <c r="N1002" s="151">
        <f>LEFT(CA1002,3)</f>
        <v/>
      </c>
      <c r="O1002" s="216" t="n">
        <v>42079</v>
      </c>
      <c r="P1002" s="118">
        <f>($D$5-O1002)/365</f>
        <v/>
      </c>
      <c r="Q1002" s="119">
        <f>Q1002</f>
        <v/>
      </c>
      <c r="R1002" s="52" t="n"/>
      <c r="S1002" s="120" t="inlineStr">
        <is>
          <t>Norway</t>
        </is>
      </c>
      <c r="T1002" s="120" t="inlineStr">
        <is>
          <t>NOK</t>
        </is>
      </c>
      <c r="U1002" s="120" t="n">
        <v>1003250</v>
      </c>
      <c r="V1002" s="120" t="n">
        <v>482118.1818181818</v>
      </c>
      <c r="W1002" s="120" t="n"/>
      <c r="X1002" s="120">
        <f>W1002+V1002+U1002</f>
        <v/>
      </c>
      <c r="Y1002" s="121" t="n"/>
      <c r="Z1002" s="121" t="n"/>
      <c r="AA1002" s="122" t="n"/>
      <c r="AB1002" s="122" t="n"/>
      <c r="AC1002" s="122" t="n"/>
      <c r="AD1002" s="123">
        <f>AC1002+AB1002+AA1002</f>
        <v/>
      </c>
      <c r="AE1002" s="124">
        <f>IFERROR(AD1002/X1002-1,"")</f>
        <v/>
      </c>
      <c r="AF1002" s="217">
        <f>IF(LOWER(T1002)="ILS",12,1)*X1002/VLOOKUP($T1002,CPC_USDConversion_xlTbl[[Currency2]:[Units/1 USD]],2,FALSE)</f>
        <v/>
      </c>
      <c r="AG1002" s="217">
        <f>IF(LOWER(T1002)="ILS",12,1)*AD1002/VLOOKUP($T1002,CPC_USDConversion_xlTbl[[Currency2]:[Units/1 USD]],2,FALSE)</f>
        <v/>
      </c>
      <c r="AH1002" s="126">
        <f>AF1002/VLOOKUP($S1002,'CP$'!$B$5:$D$74,2,FALSE)</f>
        <v/>
      </c>
      <c r="AI1002" s="126">
        <f>AG1002/VLOOKUP($S1002,'CP$'!$B$5:$D$74,2,FALSE)</f>
        <v/>
      </c>
      <c r="AJ1002" s="52" t="n"/>
      <c r="AK1002" s="127" t="inlineStr">
        <is>
          <t>Sales Variable</t>
        </is>
      </c>
      <c r="AL1002" s="218" t="n"/>
      <c r="AM1002" s="129" t="n"/>
      <c r="AN1002" s="121" t="n"/>
      <c r="AO1002" s="130" t="n"/>
      <c r="AP1002" s="131">
        <f>IFERROR(AO1002/AM1002,"")</f>
        <v/>
      </c>
      <c r="AQ1002" s="219">
        <f>AO1002*CC1002</f>
        <v/>
      </c>
      <c r="AR1002" s="219" t="n"/>
      <c r="AS1002" s="220">
        <f>AQ1002-AR1002</f>
        <v/>
      </c>
      <c r="AT1002" s="217">
        <f>AS1002/VLOOKUP($T1002,'USD Converstion'!$C$7:$D$174,2,FALSE)</f>
        <v/>
      </c>
      <c r="AU1002" s="52" t="n"/>
      <c r="AV1002" s="221" t="n">
        <v>43957</v>
      </c>
      <c r="AW1002" s="222" t="n">
        <v>9844.844660194174</v>
      </c>
      <c r="AX1002" s="222" t="n"/>
      <c r="AY1002" s="223" t="n"/>
      <c r="AZ1002" s="52" t="n"/>
      <c r="BA1002" s="137" t="n"/>
      <c r="BB1002" s="138" t="inlineStr">
        <is>
          <t xml:space="preserve"> </t>
        </is>
      </c>
      <c r="BC1002" s="52" t="n"/>
      <c r="BD1002" s="219" t="n">
        <v>780000</v>
      </c>
      <c r="BE1002" s="219" t="n">
        <v>520000</v>
      </c>
      <c r="BF1002" s="219" t="n"/>
      <c r="BG1002" s="120">
        <f>BF1002+BE1002+BD1002</f>
        <v/>
      </c>
      <c r="BH1002" s="217">
        <f>IF(LOWER(T1002)="ILS",12,1)*BG1002/VLOOKUP($T1002,CPC_USDConversion_xlTbl[[Currency2]:[Units/1 USD]],2,FALSE)</f>
        <v/>
      </c>
      <c r="BI1002" s="224">
        <f>BH1002/VLOOKUP($S1002,'CP$'!$B$5:$D$74,2,FALSE)</f>
        <v/>
      </c>
      <c r="BJ1002" s="140" t="n">
        <v>1000000</v>
      </c>
      <c r="BK1002" s="140" t="n">
        <v>1450000</v>
      </c>
      <c r="BL1002" s="141">
        <f>IFERROR(U1002/X1002,"")</f>
        <v/>
      </c>
      <c r="BM1002" s="141">
        <f>IFERROR(V1002/X1002,"")</f>
        <v/>
      </c>
      <c r="BN1002" s="141">
        <f>IFERROR(W1002/X1002,"")</f>
        <v/>
      </c>
      <c r="BO1002" s="141">
        <f>IFERROR(AA1002/AD1002,"")</f>
        <v/>
      </c>
      <c r="BP1002" s="141">
        <f>IFERROR(AB1002/AD1002,"")</f>
        <v/>
      </c>
      <c r="BQ1002" s="141">
        <f>IFERROR(AC1002/AD1002,"")</f>
        <v/>
      </c>
      <c r="BR1002" s="119" t="n">
        <v>3</v>
      </c>
      <c r="BS1002" s="119" t="n">
        <v>4</v>
      </c>
      <c r="BT1002" s="119" t="n">
        <v>3</v>
      </c>
      <c r="BU1002" s="119" t="n"/>
      <c r="BV1002" s="119" t="n"/>
      <c r="BW1002" s="119" t="n"/>
      <c r="BX1002" s="119" t="n"/>
      <c r="BY1002" s="119" t="n"/>
      <c r="BZ1002" s="119" t="inlineStr">
        <is>
          <t>Employee</t>
        </is>
      </c>
      <c r="CA1002" s="142" t="inlineStr">
        <is>
          <t>S41P</t>
        </is>
      </c>
      <c r="CB1002" s="131" t="n">
        <v>1</v>
      </c>
      <c r="CC1002" s="143">
        <f>IF(P1002&gt;1,1,P1002)*CB1002</f>
        <v/>
      </c>
      <c r="CD1002" s="143" t="n"/>
      <c r="CE1002" s="222" t="n">
        <v>29570.84</v>
      </c>
      <c r="CF1002" s="86" t="n"/>
      <c r="CG1002" s="219" t="n">
        <v>1292882.926829268</v>
      </c>
      <c r="CH1002" s="217">
        <f>IF(LOWER(T1002)="ILS",12,1)*CG1002/VLOOKUP($T1002,CPC_USDConversion_xlTbl[[Currency2]:[Units/1 USD]],2,FALSE)</f>
        <v/>
      </c>
      <c r="CI1002" s="225">
        <f>AF1002</f>
        <v/>
      </c>
      <c r="CJ1002" s="225">
        <f>IFERROR(CI1002-CH1002,"")</f>
        <v/>
      </c>
      <c r="CK1002" s="140">
        <f>ROUND(AN1002*CC1002,-2)</f>
        <v/>
      </c>
      <c r="CL1002" s="217">
        <f>CK1002/VLOOKUP($T1002,'USD Converstion'!$C$7:$D$174,2,FALSE)</f>
        <v/>
      </c>
      <c r="CM1002" s="145">
        <f>IF(AD1002&gt;X1002,1,0)</f>
        <v/>
      </c>
      <c r="CN1002" s="225">
        <f>IF(CM1002&gt;0,AG1002,0)</f>
        <v/>
      </c>
      <c r="CO1002" s="225">
        <f>IF(CM1002=0,0,AF1002)</f>
        <v/>
      </c>
      <c r="CP1002" s="146" t="n">
        <v>0</v>
      </c>
      <c r="CQ1002" s="147" t="inlineStr">
        <is>
          <t>Regular</t>
        </is>
      </c>
      <c r="CR1002" s="225">
        <f>AM1002/VLOOKUP(T1002,'USD Converstion'!$C$7:$D$174,2,FALSE)</f>
        <v/>
      </c>
      <c r="CS1002" s="226">
        <f>AT1002</f>
        <v/>
      </c>
      <c r="CT1002" s="222" t="n">
        <v>0</v>
      </c>
      <c r="CU1002" s="227" t="n"/>
      <c r="CV1002" s="145">
        <f>IF(AX1002&gt;0,1,0)</f>
        <v/>
      </c>
      <c r="CW1002" s="145">
        <f>IF(AY1002&gt;0,1,0)</f>
        <v/>
      </c>
      <c r="CX1002" s="52" t="n">
        <v>0</v>
      </c>
      <c r="DM1002">
        <f>IF(LOWER(T1002)="ILS",12,1)*Y1002/VLOOKUP($T1002,CPC_USDConversion_xlTbl[[Currency2]:[Units/1 USD]],2,FALSE)</f>
        <v/>
      </c>
    </row>
    <row r="1003">
      <c r="B1003" s="113" t="n">
        <v>104110</v>
      </c>
      <c r="C1003" s="113" t="n">
        <v>90622</v>
      </c>
      <c r="D1003" s="113" t="n">
        <v>107616</v>
      </c>
      <c r="E1003" s="114" t="inlineStr">
        <is>
          <t>Jonas Bruzelius</t>
        </is>
      </c>
      <c r="F1003" s="152" t="inlineStr">
        <is>
          <t>Country Manager, Sweden</t>
        </is>
      </c>
      <c r="G1003" s="113" t="inlineStr">
        <is>
          <t>Nordics and Benelux mgmt</t>
        </is>
      </c>
      <c r="H1003" s="113" t="inlineStr">
        <is>
          <t>Ken Tomassen</t>
        </is>
      </c>
      <c r="I1003" s="113" t="inlineStr">
        <is>
          <t>Ken Tomassen</t>
        </is>
      </c>
      <c r="J1003" s="114" t="inlineStr">
        <is>
          <t>Thorsten Freitag</t>
        </is>
      </c>
      <c r="K1003" s="114" t="inlineStr">
        <is>
          <t>Bruno Darmon</t>
        </is>
      </c>
      <c r="L1003" s="113" t="inlineStr">
        <is>
          <t>EMEA Sales</t>
        </is>
      </c>
      <c r="M1003" s="115" t="n">
        <v>1</v>
      </c>
      <c r="N1003" s="151">
        <f>LEFT(CA1003,3)</f>
        <v/>
      </c>
      <c r="O1003" s="216" t="n">
        <v>43955</v>
      </c>
      <c r="P1003" s="118">
        <f>($D$5-O1003)/365</f>
        <v/>
      </c>
      <c r="Q1003" s="119">
        <f>Q1003</f>
        <v/>
      </c>
      <c r="R1003" s="52" t="n"/>
      <c r="S1003" s="120" t="inlineStr">
        <is>
          <t>Sweden</t>
        </is>
      </c>
      <c r="T1003" s="120" t="inlineStr">
        <is>
          <t>SEK</t>
        </is>
      </c>
      <c r="U1003" s="120" t="n">
        <v>1884500</v>
      </c>
      <c r="V1003" s="120" t="n">
        <v>909390.9090909091</v>
      </c>
      <c r="W1003" s="120" t="n"/>
      <c r="X1003" s="120">
        <f>W1003+V1003+U1003</f>
        <v/>
      </c>
      <c r="Y1003" s="121" t="n"/>
      <c r="Z1003" s="121" t="n"/>
      <c r="AA1003" s="122" t="n"/>
      <c r="AB1003" s="122" t="n"/>
      <c r="AC1003" s="122" t="n"/>
      <c r="AD1003" s="123">
        <f>AC1003+AB1003+AA1003</f>
        <v/>
      </c>
      <c r="AE1003" s="124">
        <f>IFERROR(AD1003/X1003-1,"")</f>
        <v/>
      </c>
      <c r="AF1003" s="217">
        <f>IF(LOWER(T1003)="ILS",12,1)*X1003/VLOOKUP($T1003,CPC_USDConversion_xlTbl[[Currency2]:[Units/1 USD]],2,FALSE)</f>
        <v/>
      </c>
      <c r="AG1003" s="217">
        <f>IF(LOWER(T1003)="ILS",12,1)*AD1003/VLOOKUP($T1003,CPC_USDConversion_xlTbl[[Currency2]:[Units/1 USD]],2,FALSE)</f>
        <v/>
      </c>
      <c r="AH1003" s="126">
        <f>AF1003/VLOOKUP($S1003,'CP$'!$B$5:$D$74,2,FALSE)</f>
        <v/>
      </c>
      <c r="AI1003" s="126">
        <f>AG1003/VLOOKUP($S1003,'CP$'!$B$5:$D$74,2,FALSE)</f>
        <v/>
      </c>
      <c r="AJ1003" s="52" t="n"/>
      <c r="AK1003" s="127" t="inlineStr">
        <is>
          <t>Sales Variable</t>
        </is>
      </c>
      <c r="AL1003" s="218" t="n"/>
      <c r="AM1003" s="129" t="n"/>
      <c r="AN1003" s="121" t="n"/>
      <c r="AO1003" s="130" t="n"/>
      <c r="AP1003" s="131">
        <f>IFERROR(AO1003/AM1003,"")</f>
        <v/>
      </c>
      <c r="AQ1003" s="219">
        <f>AO1003*CC1003</f>
        <v/>
      </c>
      <c r="AR1003" s="219" t="n"/>
      <c r="AS1003" s="220">
        <f>AQ1003-AR1003</f>
        <v/>
      </c>
      <c r="AT1003" s="217">
        <f>AS1003/VLOOKUP($T1003,'USD Converstion'!$C$7:$D$174,2,FALSE)</f>
        <v/>
      </c>
      <c r="AU1003" s="52" t="n"/>
      <c r="AV1003" s="221" t="n">
        <v>43957</v>
      </c>
      <c r="AW1003" s="222" t="n">
        <v>77850.6213592233</v>
      </c>
      <c r="AX1003" s="222" t="n"/>
      <c r="AY1003" s="223" t="n"/>
      <c r="AZ1003" s="52" t="n"/>
      <c r="BA1003" s="137" t="n"/>
      <c r="BB1003" s="138" t="inlineStr">
        <is>
          <t xml:space="preserve"> </t>
        </is>
      </c>
      <c r="BC1003" s="52" t="n"/>
      <c r="BD1003" s="219" t="n"/>
      <c r="BE1003" s="219" t="n"/>
      <c r="BF1003" s="219" t="n"/>
      <c r="BG1003" s="120">
        <f>BF1003+BE1003+BD1003</f>
        <v/>
      </c>
      <c r="BH1003" s="217">
        <f>IF(LOWER(T1003)="ILS",12,1)*BG1003/VLOOKUP($T1003,CPC_USDConversion_xlTbl[[Currency2]:[Units/1 USD]],2,FALSE)</f>
        <v/>
      </c>
      <c r="BI1003" s="224">
        <f>BH1003/VLOOKUP($S1003,'CP$'!$B$5:$D$74,2,FALSE)</f>
        <v/>
      </c>
      <c r="BJ1003" s="140" t="n">
        <v>1500000</v>
      </c>
      <c r="BK1003" s="140" t="n">
        <v>2300000</v>
      </c>
      <c r="BL1003" s="141">
        <f>IFERROR(U1003/X1003,"")</f>
        <v/>
      </c>
      <c r="BM1003" s="141">
        <f>IFERROR(V1003/X1003,"")</f>
        <v/>
      </c>
      <c r="BN1003" s="141">
        <f>IFERROR(W1003/X1003,"")</f>
        <v/>
      </c>
      <c r="BO1003" s="141">
        <f>IFERROR(AA1003/AD1003,"")</f>
        <v/>
      </c>
      <c r="BP1003" s="141">
        <f>IFERROR(AB1003/AD1003,"")</f>
        <v/>
      </c>
      <c r="BQ1003" s="141">
        <f>IFERROR(AC1003/AD1003,"")</f>
        <v/>
      </c>
      <c r="BR1003" s="119" t="n"/>
      <c r="BS1003" s="119" t="n"/>
      <c r="BT1003" s="119" t="n"/>
      <c r="BU1003" s="119" t="n"/>
      <c r="BV1003" s="119" t="n"/>
      <c r="BW1003" s="119" t="n"/>
      <c r="BX1003" s="119" t="n"/>
      <c r="BY1003" s="119" t="n"/>
      <c r="BZ1003" s="119" t="inlineStr">
        <is>
          <t>Employee</t>
        </is>
      </c>
      <c r="CA1003" s="142" t="inlineStr">
        <is>
          <t>S31M</t>
        </is>
      </c>
      <c r="CB1003" s="131" t="n">
        <v>1</v>
      </c>
      <c r="CC1003" s="143">
        <f>IF(P1003&gt;1,1,P1003)*CB1003</f>
        <v/>
      </c>
      <c r="CD1003" s="143" t="n"/>
      <c r="CE1003" s="222" t="n">
        <v>90628.03999999999</v>
      </c>
      <c r="CF1003" s="86" t="n"/>
      <c r="CG1003" s="219" t="n">
        <v>2439224.390243903</v>
      </c>
      <c r="CH1003" s="217">
        <f>IF(LOWER(T1003)="ILS",12,1)*CG1003/VLOOKUP($T1003,CPC_USDConversion_xlTbl[[Currency2]:[Units/1 USD]],2,FALSE)</f>
        <v/>
      </c>
      <c r="CI1003" s="225">
        <f>AF1003</f>
        <v/>
      </c>
      <c r="CJ1003" s="225">
        <f>IFERROR(CI1003-CH1003,"")</f>
        <v/>
      </c>
      <c r="CK1003" s="140">
        <f>ROUND(AN1003*CC1003,-2)</f>
        <v/>
      </c>
      <c r="CL1003" s="217">
        <f>CK1003/VLOOKUP($T1003,'USD Converstion'!$C$7:$D$174,2,FALSE)</f>
        <v/>
      </c>
      <c r="CM1003" s="145">
        <f>IF(AD1003&gt;X1003,1,0)</f>
        <v/>
      </c>
      <c r="CN1003" s="225">
        <f>IF(CM1003&gt;0,AG1003,0)</f>
        <v/>
      </c>
      <c r="CO1003" s="225">
        <f>IF(CM1003=0,0,AF1003)</f>
        <v/>
      </c>
      <c r="CP1003" s="146" t="n">
        <v>0</v>
      </c>
      <c r="CQ1003" s="147" t="inlineStr">
        <is>
          <t>Regular</t>
        </is>
      </c>
      <c r="CR1003" s="225">
        <f>AM1003/VLOOKUP(T1003,'USD Converstion'!$C$7:$D$174,2,FALSE)</f>
        <v/>
      </c>
      <c r="CS1003" s="226">
        <f>AT1003</f>
        <v/>
      </c>
      <c r="CT1003" s="222" t="n">
        <v>0</v>
      </c>
      <c r="CU1003" s="227" t="n"/>
      <c r="CV1003" s="145">
        <f>IF(AX1003&gt;0,1,0)</f>
        <v/>
      </c>
      <c r="CW1003" s="145">
        <f>IF(AY1003&gt;0,1,0)</f>
        <v/>
      </c>
      <c r="CX1003" s="52" t="n">
        <v>0</v>
      </c>
      <c r="DM1003">
        <f>IF(LOWER(T1003)="ILS",12,1)*Y1003/VLOOKUP($T1003,CPC_USDConversion_xlTbl[[Currency2]:[Units/1 USD]],2,FALSE)</f>
        <v/>
      </c>
    </row>
    <row r="1004">
      <c r="B1004" s="113" t="n">
        <v>103617</v>
      </c>
      <c r="C1004" s="113" t="n">
        <v>82225</v>
      </c>
      <c r="D1004" s="113" t="n">
        <v>110845</v>
      </c>
      <c r="E1004" s="114" t="inlineStr">
        <is>
          <t>Jorn Nygaard</t>
        </is>
      </c>
      <c r="F1004" s="152" t="inlineStr">
        <is>
          <t>Country Manager, Norway</t>
        </is>
      </c>
      <c r="G1004" s="113" t="inlineStr">
        <is>
          <t>Nordics and Benelux mgmt</t>
        </is>
      </c>
      <c r="H1004" s="113" t="inlineStr">
        <is>
          <t>Ken Tomassen</t>
        </is>
      </c>
      <c r="I1004" s="113" t="inlineStr">
        <is>
          <t>Ken Tomassen</t>
        </is>
      </c>
      <c r="J1004" s="114" t="inlineStr">
        <is>
          <t>Thorsten Freitag</t>
        </is>
      </c>
      <c r="K1004" s="114" t="inlineStr">
        <is>
          <t>Bruno Darmon</t>
        </is>
      </c>
      <c r="L1004" s="113" t="inlineStr">
        <is>
          <t>EMEA Sales</t>
        </is>
      </c>
      <c r="M1004" s="115" t="n">
        <v>1</v>
      </c>
      <c r="N1004" s="151">
        <f>LEFT(CA1004,3)</f>
        <v/>
      </c>
      <c r="O1004" s="216" t="n">
        <v>42828</v>
      </c>
      <c r="P1004" s="118">
        <f>($D$5-O1004)/365</f>
        <v/>
      </c>
      <c r="Q1004" s="119">
        <f>Q1004</f>
        <v/>
      </c>
      <c r="R1004" s="52" t="n"/>
      <c r="S1004" s="120" t="inlineStr">
        <is>
          <t>Norway</t>
        </is>
      </c>
      <c r="T1004" s="120" t="inlineStr">
        <is>
          <t>NOK</t>
        </is>
      </c>
      <c r="U1004" s="120" t="n">
        <v>1403250</v>
      </c>
      <c r="V1004" s="120" t="n">
        <v>675709.0909090908</v>
      </c>
      <c r="W1004" s="120" t="n"/>
      <c r="X1004" s="120">
        <f>W1004+V1004+U1004</f>
        <v/>
      </c>
      <c r="Y1004" s="121" t="n"/>
      <c r="Z1004" s="121" t="n"/>
      <c r="AA1004" s="122" t="n"/>
      <c r="AB1004" s="122" t="n"/>
      <c r="AC1004" s="122" t="n"/>
      <c r="AD1004" s="123">
        <f>AC1004+AB1004+AA1004</f>
        <v/>
      </c>
      <c r="AE1004" s="124">
        <f>IFERROR(AD1004/X1004-1,"")</f>
        <v/>
      </c>
      <c r="AF1004" s="217">
        <f>IF(LOWER(T1004)="ILS",12,1)*X1004/VLOOKUP($T1004,CPC_USDConversion_xlTbl[[Currency2]:[Units/1 USD]],2,FALSE)</f>
        <v/>
      </c>
      <c r="AG1004" s="217">
        <f>IF(LOWER(T1004)="ILS",12,1)*AD1004/VLOOKUP($T1004,CPC_USDConversion_xlTbl[[Currency2]:[Units/1 USD]],2,FALSE)</f>
        <v/>
      </c>
      <c r="AH1004" s="126">
        <f>AF1004/VLOOKUP($S1004,'CP$'!$B$5:$D$74,2,FALSE)</f>
        <v/>
      </c>
      <c r="AI1004" s="126">
        <f>AG1004/VLOOKUP($S1004,'CP$'!$B$5:$D$74,2,FALSE)</f>
        <v/>
      </c>
      <c r="AJ1004" s="52" t="n"/>
      <c r="AK1004" s="127" t="inlineStr">
        <is>
          <t>Sales Variable</t>
        </is>
      </c>
      <c r="AL1004" s="218" t="n"/>
      <c r="AM1004" s="129" t="n"/>
      <c r="AN1004" s="121" t="n"/>
      <c r="AO1004" s="130" t="n"/>
      <c r="AP1004" s="131">
        <f>IFERROR(AO1004/AM1004,"")</f>
        <v/>
      </c>
      <c r="AQ1004" s="219">
        <f>AO1004*CC1004</f>
        <v/>
      </c>
      <c r="AR1004" s="219" t="n"/>
      <c r="AS1004" s="220">
        <f>AQ1004-AR1004</f>
        <v/>
      </c>
      <c r="AT1004" s="217">
        <f>AS1004/VLOOKUP($T1004,'USD Converstion'!$C$7:$D$174,2,FALSE)</f>
        <v/>
      </c>
      <c r="AU1004" s="52" t="n"/>
      <c r="AV1004" s="221" t="n">
        <v>43957</v>
      </c>
      <c r="AW1004" s="222" t="n">
        <v>19589.26213592233</v>
      </c>
      <c r="AX1004" s="222" t="n"/>
      <c r="AY1004" s="223" t="n"/>
      <c r="AZ1004" s="52" t="n"/>
      <c r="BA1004" s="137" t="n"/>
      <c r="BB1004" s="138" t="inlineStr">
        <is>
          <t xml:space="preserve"> </t>
        </is>
      </c>
      <c r="BC1004" s="52" t="n"/>
      <c r="BD1004" s="219" t="n">
        <v>1092600</v>
      </c>
      <c r="BE1004" s="219" t="n">
        <v>728400</v>
      </c>
      <c r="BF1004" s="219" t="n"/>
      <c r="BG1004" s="120">
        <f>BF1004+BE1004+BD1004</f>
        <v/>
      </c>
      <c r="BH1004" s="217">
        <f>IF(LOWER(T1004)="ILS",12,1)*BG1004/VLOOKUP($T1004,CPC_USDConversion_xlTbl[[Currency2]:[Units/1 USD]],2,FALSE)</f>
        <v/>
      </c>
      <c r="BI1004" s="224">
        <f>BH1004/VLOOKUP($S1004,'CP$'!$B$5:$D$74,2,FALSE)</f>
        <v/>
      </c>
      <c r="BJ1004" s="140" t="n">
        <v>1200000</v>
      </c>
      <c r="BK1004" s="140" t="n">
        <v>1900000</v>
      </c>
      <c r="BL1004" s="141">
        <f>IFERROR(U1004/X1004,"")</f>
        <v/>
      </c>
      <c r="BM1004" s="141">
        <f>IFERROR(V1004/X1004,"")</f>
        <v/>
      </c>
      <c r="BN1004" s="141">
        <f>IFERROR(W1004/X1004,"")</f>
        <v/>
      </c>
      <c r="BO1004" s="141">
        <f>IFERROR(AA1004/AD1004,"")</f>
        <v/>
      </c>
      <c r="BP1004" s="141">
        <f>IFERROR(AB1004/AD1004,"")</f>
        <v/>
      </c>
      <c r="BQ1004" s="141">
        <f>IFERROR(AC1004/AD1004,"")</f>
        <v/>
      </c>
      <c r="BR1004" s="119" t="n">
        <v>3</v>
      </c>
      <c r="BS1004" s="119" t="n">
        <v>3</v>
      </c>
      <c r="BT1004" s="119" t="n">
        <v>3</v>
      </c>
      <c r="BU1004" s="119" t="n"/>
      <c r="BV1004" s="119" t="n"/>
      <c r="BW1004" s="119" t="n"/>
      <c r="BX1004" s="119" t="n"/>
      <c r="BY1004" s="119" t="n"/>
      <c r="BZ1004" s="119" t="inlineStr">
        <is>
          <t>Employee</t>
        </is>
      </c>
      <c r="CA1004" s="142" t="inlineStr">
        <is>
          <t>S31M</t>
        </is>
      </c>
      <c r="CB1004" s="131" t="n">
        <v>1</v>
      </c>
      <c r="CC1004" s="143">
        <f>IF(P1004&gt;1,1,P1004)*CB1004</f>
        <v/>
      </c>
      <c r="CD1004" s="143" t="n"/>
      <c r="CE1004" s="222" t="n">
        <v>121276.36</v>
      </c>
      <c r="CF1004" s="86" t="n"/>
      <c r="CG1004" s="219" t="n">
        <v>1812834.146341464</v>
      </c>
      <c r="CH1004" s="217">
        <f>IF(LOWER(T1004)="ILS",12,1)*CG1004/VLOOKUP($T1004,CPC_USDConversion_xlTbl[[Currency2]:[Units/1 USD]],2,FALSE)</f>
        <v/>
      </c>
      <c r="CI1004" s="225">
        <f>AF1004</f>
        <v/>
      </c>
      <c r="CJ1004" s="225">
        <f>IFERROR(CI1004-CH1004,"")</f>
        <v/>
      </c>
      <c r="CK1004" s="140">
        <f>ROUND(AN1004*CC1004,-2)</f>
        <v/>
      </c>
      <c r="CL1004" s="217">
        <f>CK1004/VLOOKUP($T1004,'USD Converstion'!$C$7:$D$174,2,FALSE)</f>
        <v/>
      </c>
      <c r="CM1004" s="145">
        <f>IF(AD1004&gt;X1004,1,0)</f>
        <v/>
      </c>
      <c r="CN1004" s="225">
        <f>IF(CM1004&gt;0,AG1004,0)</f>
        <v/>
      </c>
      <c r="CO1004" s="225">
        <f>IF(CM1004=0,0,AF1004)</f>
        <v/>
      </c>
      <c r="CP1004" s="146" t="n">
        <v>0</v>
      </c>
      <c r="CQ1004" s="147" t="inlineStr">
        <is>
          <t>Regular</t>
        </is>
      </c>
      <c r="CR1004" s="225">
        <f>AM1004/VLOOKUP(T1004,'USD Converstion'!$C$7:$D$174,2,FALSE)</f>
        <v/>
      </c>
      <c r="CS1004" s="226">
        <f>AT1004</f>
        <v/>
      </c>
      <c r="CT1004" s="222" t="n">
        <v>0</v>
      </c>
      <c r="CU1004" s="227" t="n"/>
      <c r="CV1004" s="145">
        <f>IF(AX1004&gt;0,1,0)</f>
        <v/>
      </c>
      <c r="CW1004" s="145">
        <f>IF(AY1004&gt;0,1,0)</f>
        <v/>
      </c>
      <c r="CX1004" s="52" t="n">
        <v>0</v>
      </c>
      <c r="DM1004">
        <f>IF(LOWER(T1004)="ILS",12,1)*Y1004/VLOOKUP($T1004,CPC_USDConversion_xlTbl[[Currency2]:[Units/1 USD]],2,FALSE)</f>
        <v/>
      </c>
    </row>
    <row r="1005">
      <c r="B1005" s="113" t="n">
        <v>122114</v>
      </c>
      <c r="C1005" s="113" t="n">
        <v>72994</v>
      </c>
      <c r="D1005" s="113" t="n"/>
      <c r="E1005" s="114" t="inlineStr">
        <is>
          <t>Kim Iversen</t>
        </is>
      </c>
      <c r="F1005" s="152" t="inlineStr">
        <is>
          <t>Major Account Manager</t>
        </is>
      </c>
      <c r="G1005" s="113" t="inlineStr">
        <is>
          <t>Denmark</t>
        </is>
      </c>
      <c r="H1005" s="113" t="inlineStr">
        <is>
          <t>Lars Hermind</t>
        </is>
      </c>
      <c r="I1005" s="113" t="inlineStr">
        <is>
          <t>Ken Tomassen</t>
        </is>
      </c>
      <c r="J1005" s="114" t="inlineStr">
        <is>
          <t>Thorsten Freitag</t>
        </is>
      </c>
      <c r="K1005" s="114" t="inlineStr">
        <is>
          <t>Bruno Darmon</t>
        </is>
      </c>
      <c r="L1005" s="113" t="inlineStr">
        <is>
          <t>EMEA Sales</t>
        </is>
      </c>
      <c r="M1005" s="115" t="n">
        <v>1</v>
      </c>
      <c r="N1005" s="151">
        <f>LEFT(CA1005,3)</f>
        <v/>
      </c>
      <c r="O1005" s="216" t="n">
        <v>39569</v>
      </c>
      <c r="P1005" s="118">
        <f>($D$5-O1005)/365</f>
        <v/>
      </c>
      <c r="Q1005" s="119">
        <f>Q1005</f>
        <v/>
      </c>
      <c r="R1005" s="52" t="n"/>
      <c r="S1005" s="120" t="inlineStr">
        <is>
          <t>Denmark</t>
        </is>
      </c>
      <c r="T1005" s="120" t="inlineStr">
        <is>
          <t>DKK</t>
        </is>
      </c>
      <c r="U1005" s="120" t="n">
        <v>950750</v>
      </c>
      <c r="V1005" s="120" t="n">
        <v>456663.6363636364</v>
      </c>
      <c r="W1005" s="120" t="n"/>
      <c r="X1005" s="120">
        <f>W1005+V1005+U1005</f>
        <v/>
      </c>
      <c r="Y1005" s="121" t="n"/>
      <c r="Z1005" s="121" t="n"/>
      <c r="AA1005" s="122" t="n"/>
      <c r="AB1005" s="122" t="n"/>
      <c r="AC1005" s="122" t="n"/>
      <c r="AD1005" s="123">
        <f>AC1005+AB1005+AA1005</f>
        <v/>
      </c>
      <c r="AE1005" s="124">
        <f>IFERROR(AD1005/X1005-1,"")</f>
        <v/>
      </c>
      <c r="AF1005" s="217">
        <f>IF(LOWER(T1005)="ILS",12,1)*X1005/VLOOKUP($T1005,CPC_USDConversion_xlTbl[[Currency2]:[Units/1 USD]],2,FALSE)</f>
        <v/>
      </c>
      <c r="AG1005" s="217">
        <f>IF(LOWER(T1005)="ILS",12,1)*AD1005/VLOOKUP($T1005,CPC_USDConversion_xlTbl[[Currency2]:[Units/1 USD]],2,FALSE)</f>
        <v/>
      </c>
      <c r="AH1005" s="126">
        <f>AF1005/VLOOKUP($S1005,'CP$'!$B$5:$D$74,2,FALSE)</f>
        <v/>
      </c>
      <c r="AI1005" s="126">
        <f>AG1005/VLOOKUP($S1005,'CP$'!$B$5:$D$74,2,FALSE)</f>
        <v/>
      </c>
      <c r="AJ1005" s="52" t="n"/>
      <c r="AK1005" s="127" t="inlineStr">
        <is>
          <t>Sales Variable</t>
        </is>
      </c>
      <c r="AL1005" s="218" t="n"/>
      <c r="AM1005" s="129" t="n"/>
      <c r="AN1005" s="121" t="n"/>
      <c r="AO1005" s="130" t="n"/>
      <c r="AP1005" s="131">
        <f>IFERROR(AO1005/AM1005,"")</f>
        <v/>
      </c>
      <c r="AQ1005" s="219">
        <f>AO1005*CC1005</f>
        <v/>
      </c>
      <c r="AR1005" s="219" t="n"/>
      <c r="AS1005" s="220">
        <f>AQ1005-AR1005</f>
        <v/>
      </c>
      <c r="AT1005" s="217">
        <f>AS1005/VLOOKUP($T1005,'USD Converstion'!$C$7:$D$174,2,FALSE)</f>
        <v/>
      </c>
      <c r="AU1005" s="52" t="n"/>
      <c r="AV1005" s="221" t="n">
        <v>43957</v>
      </c>
      <c r="AW1005" s="222" t="n">
        <v>14665.76699029126</v>
      </c>
      <c r="AX1005" s="222" t="n"/>
      <c r="AY1005" s="223" t="n"/>
      <c r="AZ1005" s="52" t="n"/>
      <c r="BA1005" s="137" t="n"/>
      <c r="BB1005" s="138" t="inlineStr">
        <is>
          <t xml:space="preserve"> </t>
        </is>
      </c>
      <c r="BC1005" s="52" t="n"/>
      <c r="BD1005" s="219" t="n">
        <v>739128</v>
      </c>
      <c r="BE1005" s="219" t="n">
        <v>492772</v>
      </c>
      <c r="BF1005" s="219" t="n"/>
      <c r="BG1005" s="120">
        <f>BF1005+BE1005+BD1005</f>
        <v/>
      </c>
      <c r="BH1005" s="217">
        <f>IF(LOWER(T1005)="ILS",12,1)*BG1005/VLOOKUP($T1005,CPC_USDConversion_xlTbl[[Currency2]:[Units/1 USD]],2,FALSE)</f>
        <v/>
      </c>
      <c r="BI1005" s="224">
        <f>BH1005/VLOOKUP($S1005,'CP$'!$B$5:$D$74,2,FALSE)</f>
        <v/>
      </c>
      <c r="BJ1005" s="140" t="n">
        <v>1000000</v>
      </c>
      <c r="BK1005" s="140" t="n">
        <v>1500000</v>
      </c>
      <c r="BL1005" s="141">
        <f>IFERROR(U1005/X1005,"")</f>
        <v/>
      </c>
      <c r="BM1005" s="141">
        <f>IFERROR(V1005/X1005,"")</f>
        <v/>
      </c>
      <c r="BN1005" s="141">
        <f>IFERROR(W1005/X1005,"")</f>
        <v/>
      </c>
      <c r="BO1005" s="141">
        <f>IFERROR(AA1005/AD1005,"")</f>
        <v/>
      </c>
      <c r="BP1005" s="141">
        <f>IFERROR(AB1005/AD1005,"")</f>
        <v/>
      </c>
      <c r="BQ1005" s="141">
        <f>IFERROR(AC1005/AD1005,"")</f>
        <v/>
      </c>
      <c r="BR1005" s="119" t="n">
        <v>3</v>
      </c>
      <c r="BS1005" s="119" t="n">
        <v>4</v>
      </c>
      <c r="BT1005" s="119" t="n">
        <v>3</v>
      </c>
      <c r="BU1005" s="119" t="n"/>
      <c r="BV1005" s="119" t="n"/>
      <c r="BW1005" s="119" t="n"/>
      <c r="BX1005" s="119" t="n"/>
      <c r="BY1005" s="119" t="n"/>
      <c r="BZ1005" s="119" t="inlineStr">
        <is>
          <t>Employee</t>
        </is>
      </c>
      <c r="CA1005" s="142" t="inlineStr">
        <is>
          <t>S43P</t>
        </is>
      </c>
      <c r="CB1005" s="131" t="n">
        <v>1</v>
      </c>
      <c r="CC1005" s="143">
        <f>IF(P1005&gt;1,1,P1005)*CB1005</f>
        <v/>
      </c>
      <c r="CD1005" s="143" t="n"/>
      <c r="CE1005" s="222" t="n">
        <v>16880.52</v>
      </c>
      <c r="CF1005" s="86" t="n"/>
      <c r="CG1005" s="219" t="n">
        <v>1224590.243902439</v>
      </c>
      <c r="CH1005" s="217">
        <f>IF(LOWER(T1005)="ILS",12,1)*CG1005/VLOOKUP($T1005,CPC_USDConversion_xlTbl[[Currency2]:[Units/1 USD]],2,FALSE)</f>
        <v/>
      </c>
      <c r="CI1005" s="225">
        <f>AF1005</f>
        <v/>
      </c>
      <c r="CJ1005" s="225">
        <f>IFERROR(CI1005-CH1005,"")</f>
        <v/>
      </c>
      <c r="CK1005" s="140">
        <f>ROUND(AN1005*CC1005,-2)</f>
        <v/>
      </c>
      <c r="CL1005" s="217">
        <f>CK1005/VLOOKUP($T1005,'USD Converstion'!$C$7:$D$174,2,FALSE)</f>
        <v/>
      </c>
      <c r="CM1005" s="145">
        <f>IF(AD1005&gt;X1005,1,0)</f>
        <v/>
      </c>
      <c r="CN1005" s="225">
        <f>IF(CM1005&gt;0,AG1005,0)</f>
        <v/>
      </c>
      <c r="CO1005" s="225">
        <f>IF(CM1005=0,0,AF1005)</f>
        <v/>
      </c>
      <c r="CP1005" s="146" t="n">
        <v>0</v>
      </c>
      <c r="CQ1005" s="147" t="inlineStr">
        <is>
          <t>Regular</t>
        </is>
      </c>
      <c r="CR1005" s="225">
        <f>AM1005/VLOOKUP(T1005,'USD Converstion'!$C$7:$D$174,2,FALSE)</f>
        <v/>
      </c>
      <c r="CS1005" s="226">
        <f>AT1005</f>
        <v/>
      </c>
      <c r="CT1005" s="222" t="n">
        <v>0</v>
      </c>
      <c r="CU1005" s="227" t="n"/>
      <c r="CV1005" s="145">
        <f>IF(AX1005&gt;0,1,0)</f>
        <v/>
      </c>
      <c r="CW1005" s="145">
        <f>IF(AY1005&gt;0,1,0)</f>
        <v/>
      </c>
      <c r="CX1005" s="52" t="n">
        <v>0</v>
      </c>
      <c r="DM1005">
        <f>IF(LOWER(T1005)="ILS",12,1)*Y1005/VLOOKUP($T1005,CPC_USDConversion_xlTbl[[Currency2]:[Units/1 USD]],2,FALSE)</f>
        <v/>
      </c>
    </row>
    <row r="1006">
      <c r="B1006" s="113" t="n">
        <v>104090</v>
      </c>
      <c r="C1006" s="113" t="n">
        <v>78316</v>
      </c>
      <c r="D1006" s="113" t="n">
        <v>108320</v>
      </c>
      <c r="E1006" s="114" t="inlineStr">
        <is>
          <t>Kristian Holte</t>
        </is>
      </c>
      <c r="F1006" s="152" t="inlineStr">
        <is>
          <t>Account Manager</t>
        </is>
      </c>
      <c r="G1006" s="113" t="inlineStr">
        <is>
          <t>Norway</t>
        </is>
      </c>
      <c r="H1006" s="113" t="inlineStr">
        <is>
          <t>Jorn Nygaard</t>
        </is>
      </c>
      <c r="I1006" s="113" t="inlineStr">
        <is>
          <t>Ken Tomassen</t>
        </is>
      </c>
      <c r="J1006" s="114" t="inlineStr">
        <is>
          <t>Thorsten Freitag</t>
        </is>
      </c>
      <c r="K1006" s="114" t="inlineStr">
        <is>
          <t>Bruno Darmon</t>
        </is>
      </c>
      <c r="L1006" s="113" t="inlineStr">
        <is>
          <t>EMEA Sales</t>
        </is>
      </c>
      <c r="M1006" s="115" t="n">
        <v>1</v>
      </c>
      <c r="N1006" s="151">
        <f>LEFT(CA1006,3)</f>
        <v/>
      </c>
      <c r="O1006" s="216" t="n">
        <v>43739</v>
      </c>
      <c r="P1006" s="118">
        <f>($D$5-O1006)/365</f>
        <v/>
      </c>
      <c r="Q1006" s="119">
        <f>Q1006</f>
        <v/>
      </c>
      <c r="R1006" s="52" t="n"/>
      <c r="S1006" s="120" t="inlineStr">
        <is>
          <t>Norway</t>
        </is>
      </c>
      <c r="T1006" s="120" t="inlineStr">
        <is>
          <t>NOK</t>
        </is>
      </c>
      <c r="U1006" s="120" t="n">
        <v>797000</v>
      </c>
      <c r="V1006" s="120" t="n">
        <v>382118.1818181818</v>
      </c>
      <c r="W1006" s="120" t="n"/>
      <c r="X1006" s="120">
        <f>W1006+V1006+U1006</f>
        <v/>
      </c>
      <c r="Y1006" s="121" t="n"/>
      <c r="Z1006" s="121" t="n"/>
      <c r="AA1006" s="122" t="n"/>
      <c r="AB1006" s="122" t="n"/>
      <c r="AC1006" s="122" t="n"/>
      <c r="AD1006" s="123">
        <f>AC1006+AB1006+AA1006</f>
        <v/>
      </c>
      <c r="AE1006" s="124">
        <f>IFERROR(AD1006/X1006-1,"")</f>
        <v/>
      </c>
      <c r="AF1006" s="217">
        <f>IF(LOWER(T1006)="ILS",12,1)*X1006/VLOOKUP($T1006,CPC_USDConversion_xlTbl[[Currency2]:[Units/1 USD]],2,FALSE)</f>
        <v/>
      </c>
      <c r="AG1006" s="217">
        <f>IF(LOWER(T1006)="ILS",12,1)*AD1006/VLOOKUP($T1006,CPC_USDConversion_xlTbl[[Currency2]:[Units/1 USD]],2,FALSE)</f>
        <v/>
      </c>
      <c r="AH1006" s="126">
        <f>AF1006/VLOOKUP($S1006,'CP$'!$B$5:$D$74,2,FALSE)</f>
        <v/>
      </c>
      <c r="AI1006" s="126">
        <f>AG1006/VLOOKUP($S1006,'CP$'!$B$5:$D$74,2,FALSE)</f>
        <v/>
      </c>
      <c r="AJ1006" s="52" t="n"/>
      <c r="AK1006" s="127" t="inlineStr">
        <is>
          <t>Sales Variable</t>
        </is>
      </c>
      <c r="AL1006" s="218" t="n"/>
      <c r="AM1006" s="129" t="n"/>
      <c r="AN1006" s="121" t="n"/>
      <c r="AO1006" s="130" t="n"/>
      <c r="AP1006" s="131">
        <f>IFERROR(AO1006/AM1006,"")</f>
        <v/>
      </c>
      <c r="AQ1006" s="219">
        <f>AO1006*CC1006</f>
        <v/>
      </c>
      <c r="AR1006" s="219" t="n"/>
      <c r="AS1006" s="220">
        <f>AQ1006-AR1006</f>
        <v/>
      </c>
      <c r="AT1006" s="217">
        <f>AS1006/VLOOKUP($T1006,'USD Converstion'!$C$7:$D$174,2,FALSE)</f>
        <v/>
      </c>
      <c r="AU1006" s="52" t="n"/>
      <c r="AV1006" s="221" t="n"/>
      <c r="AW1006" s="222" t="n"/>
      <c r="AX1006" s="222" t="n"/>
      <c r="AY1006" s="223" t="n"/>
      <c r="AZ1006" s="52" t="n"/>
      <c r="BA1006" s="137" t="n"/>
      <c r="BB1006" s="138" t="inlineStr">
        <is>
          <t xml:space="preserve"> </t>
        </is>
      </c>
      <c r="BC1006" s="52" t="n"/>
      <c r="BD1006" s="219" t="n">
        <v>630000</v>
      </c>
      <c r="BE1006" s="219" t="n">
        <v>420000</v>
      </c>
      <c r="BF1006" s="219" t="n"/>
      <c r="BG1006" s="120">
        <f>BF1006+BE1006+BD1006</f>
        <v/>
      </c>
      <c r="BH1006" s="217">
        <f>IF(LOWER(T1006)="ILS",12,1)*BG1006/VLOOKUP($T1006,CPC_USDConversion_xlTbl[[Currency2]:[Units/1 USD]],2,FALSE)</f>
        <v/>
      </c>
      <c r="BI1006" s="224">
        <f>BH1006/VLOOKUP($S1006,'CP$'!$B$5:$D$74,2,FALSE)</f>
        <v/>
      </c>
      <c r="BJ1006" s="140" t="n">
        <v>800000</v>
      </c>
      <c r="BK1006" s="140" t="n">
        <v>1250000</v>
      </c>
      <c r="BL1006" s="141">
        <f>IFERROR(U1006/X1006,"")</f>
        <v/>
      </c>
      <c r="BM1006" s="141">
        <f>IFERROR(V1006/X1006,"")</f>
        <v/>
      </c>
      <c r="BN1006" s="141">
        <f>IFERROR(W1006/X1006,"")</f>
        <v/>
      </c>
      <c r="BO1006" s="141">
        <f>IFERROR(AA1006/AD1006,"")</f>
        <v/>
      </c>
      <c r="BP1006" s="141">
        <f>IFERROR(AB1006/AD1006,"")</f>
        <v/>
      </c>
      <c r="BQ1006" s="141">
        <f>IFERROR(AC1006/AD1006,"")</f>
        <v/>
      </c>
      <c r="BR1006" s="119" t="n"/>
      <c r="BS1006" s="119" t="n"/>
      <c r="BT1006" s="119" t="n">
        <v>2</v>
      </c>
      <c r="BU1006" s="119" t="n"/>
      <c r="BV1006" s="119" t="n"/>
      <c r="BW1006" s="119" t="n"/>
      <c r="BX1006" s="119" t="n"/>
      <c r="BY1006" s="119" t="n"/>
      <c r="BZ1006" s="119" t="inlineStr">
        <is>
          <t>Employee</t>
        </is>
      </c>
      <c r="CA1006" s="142" t="inlineStr">
        <is>
          <t>S53P</t>
        </is>
      </c>
      <c r="CB1006" s="131" t="n">
        <v>1</v>
      </c>
      <c r="CC1006" s="143">
        <f>IF(P1006&gt;1,1,P1006)*CB1006</f>
        <v/>
      </c>
      <c r="CD1006" s="143" t="n"/>
      <c r="CE1006" s="222" t="n"/>
      <c r="CF1006" s="86" t="n"/>
      <c r="CG1006" s="219" t="n">
        <v>1024590.243902439</v>
      </c>
      <c r="CH1006" s="217">
        <f>IF(LOWER(T1006)="ILS",12,1)*CG1006/VLOOKUP($T1006,CPC_USDConversion_xlTbl[[Currency2]:[Units/1 USD]],2,FALSE)</f>
        <v/>
      </c>
      <c r="CI1006" s="225">
        <f>AF1006</f>
        <v/>
      </c>
      <c r="CJ1006" s="225">
        <f>IFERROR(CI1006-CH1006,"")</f>
        <v/>
      </c>
      <c r="CK1006" s="140">
        <f>ROUND(AN1006*CC1006,-2)</f>
        <v/>
      </c>
      <c r="CL1006" s="217">
        <f>CK1006/VLOOKUP($T1006,'USD Converstion'!$C$7:$D$174,2,FALSE)</f>
        <v/>
      </c>
      <c r="CM1006" s="145">
        <f>IF(AD1006&gt;X1006,1,0)</f>
        <v/>
      </c>
      <c r="CN1006" s="225">
        <f>IF(CM1006&gt;0,AG1006,0)</f>
        <v/>
      </c>
      <c r="CO1006" s="225">
        <f>IF(CM1006=0,0,AF1006)</f>
        <v/>
      </c>
      <c r="CP1006" s="146" t="n">
        <v>0</v>
      </c>
      <c r="CQ1006" s="147" t="inlineStr">
        <is>
          <t>Regular</t>
        </is>
      </c>
      <c r="CR1006" s="225">
        <f>AM1006/VLOOKUP(T1006,'USD Converstion'!$C$7:$D$174,2,FALSE)</f>
        <v/>
      </c>
      <c r="CS1006" s="226">
        <f>AT1006</f>
        <v/>
      </c>
      <c r="CT1006" s="222" t="n">
        <v>0</v>
      </c>
      <c r="CU1006" s="227" t="n"/>
      <c r="CV1006" s="145">
        <f>IF(AX1006&gt;0,1,0)</f>
        <v/>
      </c>
      <c r="CW1006" s="145">
        <f>IF(AY1006&gt;0,1,0)</f>
        <v/>
      </c>
      <c r="CX1006" s="52" t="n">
        <v>0</v>
      </c>
      <c r="DM1006">
        <f>IF(LOWER(T1006)="ILS",12,1)*Y1006/VLOOKUP($T1006,CPC_USDConversion_xlTbl[[Currency2]:[Units/1 USD]],2,FALSE)</f>
        <v/>
      </c>
    </row>
    <row r="1007">
      <c r="B1007" s="113" t="n">
        <v>138806</v>
      </c>
      <c r="C1007" s="113" t="n">
        <v>39949</v>
      </c>
      <c r="D1007" s="113" t="n">
        <v>78304</v>
      </c>
      <c r="E1007" s="114" t="inlineStr">
        <is>
          <t>Lars Hermind</t>
        </is>
      </c>
      <c r="F1007" s="152" t="inlineStr">
        <is>
          <t>Country Manager, Denmark</t>
        </is>
      </c>
      <c r="G1007" s="113" t="inlineStr">
        <is>
          <t>Nordics and Benelux mgmt</t>
        </is>
      </c>
      <c r="H1007" s="113" t="inlineStr">
        <is>
          <t>Ken Tomassen</t>
        </is>
      </c>
      <c r="I1007" s="113" t="inlineStr">
        <is>
          <t>Ken Tomassen</t>
        </is>
      </c>
      <c r="J1007" s="114" t="inlineStr">
        <is>
          <t>Thorsten Freitag</t>
        </is>
      </c>
      <c r="K1007" s="114" t="inlineStr">
        <is>
          <t>Bruno Darmon</t>
        </is>
      </c>
      <c r="L1007" s="113" t="inlineStr">
        <is>
          <t>EMEA Sales</t>
        </is>
      </c>
      <c r="M1007" s="115" t="n">
        <v>1</v>
      </c>
      <c r="N1007" s="151">
        <f>LEFT(CA1007,3)</f>
        <v/>
      </c>
      <c r="O1007" s="216" t="n">
        <v>42917</v>
      </c>
      <c r="P1007" s="118">
        <f>($D$5-O1007)/365</f>
        <v/>
      </c>
      <c r="Q1007" s="119">
        <f>Q1007</f>
        <v/>
      </c>
      <c r="R1007" s="52" t="n"/>
      <c r="S1007" s="120" t="inlineStr">
        <is>
          <t>Denmark</t>
        </is>
      </c>
      <c r="T1007" s="120" t="inlineStr">
        <is>
          <t>DKK</t>
        </is>
      </c>
      <c r="U1007" s="120" t="n">
        <v>1189500</v>
      </c>
      <c r="V1007" s="120" t="n">
        <v>572390.9090909091</v>
      </c>
      <c r="W1007" s="120" t="n"/>
      <c r="X1007" s="120">
        <f>W1007+V1007+U1007</f>
        <v/>
      </c>
      <c r="Y1007" s="121" t="n"/>
      <c r="Z1007" s="121" t="n"/>
      <c r="AA1007" s="122" t="n"/>
      <c r="AB1007" s="122" t="n"/>
      <c r="AC1007" s="122" t="n"/>
      <c r="AD1007" s="123">
        <f>AC1007+AB1007+AA1007</f>
        <v/>
      </c>
      <c r="AE1007" s="124">
        <f>IFERROR(AD1007/X1007-1,"")</f>
        <v/>
      </c>
      <c r="AF1007" s="217">
        <f>IF(LOWER(T1007)="ILS",12,1)*X1007/VLOOKUP($T1007,CPC_USDConversion_xlTbl[[Currency2]:[Units/1 USD]],2,FALSE)</f>
        <v/>
      </c>
      <c r="AG1007" s="217">
        <f>IF(LOWER(T1007)="ILS",12,1)*AD1007/VLOOKUP($T1007,CPC_USDConversion_xlTbl[[Currency2]:[Units/1 USD]],2,FALSE)</f>
        <v/>
      </c>
      <c r="AH1007" s="126">
        <f>AF1007/VLOOKUP($S1007,'CP$'!$B$5:$D$74,2,FALSE)</f>
        <v/>
      </c>
      <c r="AI1007" s="126">
        <f>AG1007/VLOOKUP($S1007,'CP$'!$B$5:$D$74,2,FALSE)</f>
        <v/>
      </c>
      <c r="AJ1007" s="52" t="n"/>
      <c r="AK1007" s="127" t="inlineStr">
        <is>
          <t>Sales Variable</t>
        </is>
      </c>
      <c r="AL1007" s="218" t="n"/>
      <c r="AM1007" s="129" t="n"/>
      <c r="AN1007" s="121" t="n"/>
      <c r="AO1007" s="130" t="n"/>
      <c r="AP1007" s="131">
        <f>IFERROR(AO1007/AM1007,"")</f>
        <v/>
      </c>
      <c r="AQ1007" s="219">
        <f>AO1007*CC1007</f>
        <v/>
      </c>
      <c r="AR1007" s="219" t="n"/>
      <c r="AS1007" s="220">
        <f>AQ1007-AR1007</f>
        <v/>
      </c>
      <c r="AT1007" s="217">
        <f>AS1007/VLOOKUP($T1007,'USD Converstion'!$C$7:$D$174,2,FALSE)</f>
        <v/>
      </c>
      <c r="AU1007" s="52" t="n"/>
      <c r="AV1007" s="221" t="n"/>
      <c r="AW1007" s="222" t="n"/>
      <c r="AX1007" s="222" t="n"/>
      <c r="AY1007" s="223" t="n"/>
      <c r="AZ1007" s="52" t="n"/>
      <c r="BA1007" s="137" t="n"/>
      <c r="BB1007" s="138" t="inlineStr">
        <is>
          <t xml:space="preserve"> </t>
        </is>
      </c>
      <c r="BC1007" s="52" t="n"/>
      <c r="BD1007" s="219" t="n">
        <v>944000</v>
      </c>
      <c r="BE1007" s="219" t="n">
        <v>629300</v>
      </c>
      <c r="BF1007" s="219" t="n"/>
      <c r="BG1007" s="120">
        <f>BF1007+BE1007+BD1007</f>
        <v/>
      </c>
      <c r="BH1007" s="217">
        <f>IF(LOWER(T1007)="ILS",12,1)*BG1007/VLOOKUP($T1007,CPC_USDConversion_xlTbl[[Currency2]:[Units/1 USD]],2,FALSE)</f>
        <v/>
      </c>
      <c r="BI1007" s="224">
        <f>BH1007/VLOOKUP($S1007,'CP$'!$B$5:$D$74,2,FALSE)</f>
        <v/>
      </c>
      <c r="BJ1007" s="140" t="n">
        <v>1200000</v>
      </c>
      <c r="BK1007" s="140" t="n">
        <v>1800000</v>
      </c>
      <c r="BL1007" s="141">
        <f>IFERROR(U1007/X1007,"")</f>
        <v/>
      </c>
      <c r="BM1007" s="141">
        <f>IFERROR(V1007/X1007,"")</f>
        <v/>
      </c>
      <c r="BN1007" s="141">
        <f>IFERROR(W1007/X1007,"")</f>
        <v/>
      </c>
      <c r="BO1007" s="141">
        <f>IFERROR(AA1007/AD1007,"")</f>
        <v/>
      </c>
      <c r="BP1007" s="141">
        <f>IFERROR(AB1007/AD1007,"")</f>
        <v/>
      </c>
      <c r="BQ1007" s="141">
        <f>IFERROR(AC1007/AD1007,"")</f>
        <v/>
      </c>
      <c r="BR1007" s="119" t="n">
        <v>2</v>
      </c>
      <c r="BS1007" s="119" t="n">
        <v>2</v>
      </c>
      <c r="BT1007" s="119" t="n">
        <v>3</v>
      </c>
      <c r="BU1007" s="119" t="n"/>
      <c r="BV1007" s="119" t="n"/>
      <c r="BW1007" s="119" t="n"/>
      <c r="BX1007" s="119" t="n"/>
      <c r="BY1007" s="119" t="n"/>
      <c r="BZ1007" s="119" t="inlineStr">
        <is>
          <t>Employee</t>
        </is>
      </c>
      <c r="CA1007" s="142" t="inlineStr">
        <is>
          <t>S31M</t>
        </is>
      </c>
      <c r="CB1007" s="131" t="n">
        <v>1</v>
      </c>
      <c r="CC1007" s="143">
        <f>IF(P1007&gt;1,1,P1007)*CB1007</f>
        <v/>
      </c>
      <c r="CD1007" s="143" t="n"/>
      <c r="CE1007" s="222" t="n"/>
      <c r="CF1007" s="86" t="n"/>
      <c r="CG1007" s="219" t="n">
        <v>1535126.829268293</v>
      </c>
      <c r="CH1007" s="217">
        <f>IF(LOWER(T1007)="ILS",12,1)*CG1007/VLOOKUP($T1007,CPC_USDConversion_xlTbl[[Currency2]:[Units/1 USD]],2,FALSE)</f>
        <v/>
      </c>
      <c r="CI1007" s="225">
        <f>AF1007</f>
        <v/>
      </c>
      <c r="CJ1007" s="225">
        <f>IFERROR(CI1007-CH1007,"")</f>
        <v/>
      </c>
      <c r="CK1007" s="140">
        <f>ROUND(AN1007*CC1007,-2)</f>
        <v/>
      </c>
      <c r="CL1007" s="217">
        <f>CK1007/VLOOKUP($T1007,'USD Converstion'!$C$7:$D$174,2,FALSE)</f>
        <v/>
      </c>
      <c r="CM1007" s="145">
        <f>IF(AD1007&gt;X1007,1,0)</f>
        <v/>
      </c>
      <c r="CN1007" s="225">
        <f>IF(CM1007&gt;0,AG1007,0)</f>
        <v/>
      </c>
      <c r="CO1007" s="225">
        <f>IF(CM1007=0,0,AF1007)</f>
        <v/>
      </c>
      <c r="CP1007" s="146" t="n">
        <v>0</v>
      </c>
      <c r="CQ1007" s="147" t="inlineStr">
        <is>
          <t>Regular</t>
        </is>
      </c>
      <c r="CR1007" s="225">
        <f>AM1007/VLOOKUP(T1007,'USD Converstion'!$C$7:$D$174,2,FALSE)</f>
        <v/>
      </c>
      <c r="CS1007" s="226">
        <f>AT1007</f>
        <v/>
      </c>
      <c r="CT1007" s="222" t="n">
        <v>0</v>
      </c>
      <c r="CU1007" s="227" t="n"/>
      <c r="CV1007" s="145">
        <f>IF(AX1007&gt;0,1,0)</f>
        <v/>
      </c>
      <c r="CW1007" s="145">
        <f>IF(AY1007&gt;0,1,0)</f>
        <v/>
      </c>
      <c r="CX1007" s="52" t="n">
        <v>0</v>
      </c>
      <c r="DM1007">
        <f>IF(LOWER(T1007)="ILS",12,1)*Y1007/VLOOKUP($T1007,CPC_USDConversion_xlTbl[[Currency2]:[Units/1 USD]],2,FALSE)</f>
        <v/>
      </c>
    </row>
    <row r="1008">
      <c r="B1008" s="113" t="n">
        <v>123130</v>
      </c>
      <c r="C1008" s="113" t="n">
        <v>53955</v>
      </c>
      <c r="D1008" s="113" t="n">
        <v>121808</v>
      </c>
      <c r="E1008" s="114" t="inlineStr">
        <is>
          <t>Markus Hellstrm</t>
        </is>
      </c>
      <c r="F1008" s="152" t="inlineStr">
        <is>
          <t>Channel Manager</t>
        </is>
      </c>
      <c r="G1008" s="113" t="inlineStr">
        <is>
          <t>Sweden</t>
        </is>
      </c>
      <c r="H1008" s="113" t="inlineStr">
        <is>
          <t>Jonas Bruzelius</t>
        </is>
      </c>
      <c r="I1008" s="113" t="inlineStr">
        <is>
          <t>Ken Tomassen</t>
        </is>
      </c>
      <c r="J1008" s="114" t="inlineStr">
        <is>
          <t>Thorsten Freitag</t>
        </is>
      </c>
      <c r="K1008" s="114" t="inlineStr">
        <is>
          <t>Bruno Darmon</t>
        </is>
      </c>
      <c r="L1008" s="113" t="inlineStr">
        <is>
          <t>EMEA Sales</t>
        </is>
      </c>
      <c r="M1008" s="115" t="n">
        <v>1</v>
      </c>
      <c r="N1008" s="151">
        <f>LEFT(CA1008,3)</f>
        <v/>
      </c>
      <c r="O1008" s="216" t="n">
        <v>43010</v>
      </c>
      <c r="P1008" s="118">
        <f>($D$5-O1008)/365</f>
        <v/>
      </c>
      <c r="Q1008" s="119">
        <f>Q1008</f>
        <v/>
      </c>
      <c r="R1008" s="52" t="n"/>
      <c r="S1008" s="120" t="inlineStr">
        <is>
          <t>Sweden</t>
        </is>
      </c>
      <c r="T1008" s="120" t="inlineStr">
        <is>
          <t>SEK</t>
        </is>
      </c>
      <c r="U1008" s="120" t="n">
        <v>540750</v>
      </c>
      <c r="V1008" s="120" t="n">
        <v>227572.7272727273</v>
      </c>
      <c r="W1008" s="120" t="n"/>
      <c r="X1008" s="120">
        <f>W1008+V1008+U1008</f>
        <v/>
      </c>
      <c r="Y1008" s="121" t="n"/>
      <c r="Z1008" s="121" t="n"/>
      <c r="AA1008" s="122" t="n"/>
      <c r="AB1008" s="122" t="n"/>
      <c r="AC1008" s="122" t="n"/>
      <c r="AD1008" s="123">
        <f>AC1008+AB1008+AA1008</f>
        <v/>
      </c>
      <c r="AE1008" s="124">
        <f>IFERROR(AD1008/X1008-1,"")</f>
        <v/>
      </c>
      <c r="AF1008" s="217">
        <f>IF(LOWER(T1008)="ILS",12,1)*X1008/VLOOKUP($T1008,CPC_USDConversion_xlTbl[[Currency2]:[Units/1 USD]],2,FALSE)</f>
        <v/>
      </c>
      <c r="AG1008" s="217">
        <f>IF(LOWER(T1008)="ILS",12,1)*AD1008/VLOOKUP($T1008,CPC_USDConversion_xlTbl[[Currency2]:[Units/1 USD]],2,FALSE)</f>
        <v/>
      </c>
      <c r="AH1008" s="126">
        <f>AF1008/VLOOKUP($S1008,'CP$'!$B$5:$D$74,2,FALSE)</f>
        <v/>
      </c>
      <c r="AI1008" s="126">
        <f>AG1008/VLOOKUP($S1008,'CP$'!$B$5:$D$74,2,FALSE)</f>
        <v/>
      </c>
      <c r="AJ1008" s="52" t="n"/>
      <c r="AK1008" s="127" t="inlineStr">
        <is>
          <t>Sales Variable</t>
        </is>
      </c>
      <c r="AL1008" s="218" t="n"/>
      <c r="AM1008" s="129" t="n"/>
      <c r="AN1008" s="121" t="n"/>
      <c r="AO1008" s="130" t="n"/>
      <c r="AP1008" s="131">
        <f>IFERROR(AO1008/AM1008,"")</f>
        <v/>
      </c>
      <c r="AQ1008" s="219">
        <f>AO1008*CC1008</f>
        <v/>
      </c>
      <c r="AR1008" s="219" t="n"/>
      <c r="AS1008" s="220">
        <f>AQ1008-AR1008</f>
        <v/>
      </c>
      <c r="AT1008" s="217">
        <f>AS1008/VLOOKUP($T1008,'USD Converstion'!$C$7:$D$174,2,FALSE)</f>
        <v/>
      </c>
      <c r="AU1008" s="52" t="n"/>
      <c r="AV1008" s="221" t="n"/>
      <c r="AW1008" s="222" t="n"/>
      <c r="AX1008" s="222" t="n"/>
      <c r="AY1008" s="223" t="n"/>
      <c r="AZ1008" s="52" t="n"/>
      <c r="BA1008" s="137" t="n"/>
      <c r="BB1008" s="138" t="inlineStr">
        <is>
          <t xml:space="preserve"> </t>
        </is>
      </c>
      <c r="BC1008" s="52" t="n"/>
      <c r="BD1008" s="219" t="n">
        <v>425000</v>
      </c>
      <c r="BE1008" s="219" t="n">
        <v>250000</v>
      </c>
      <c r="BF1008" s="219" t="n"/>
      <c r="BG1008" s="120">
        <f>BF1008+BE1008+BD1008</f>
        <v/>
      </c>
      <c r="BH1008" s="217">
        <f>IF(LOWER(T1008)="ILS",12,1)*BG1008/VLOOKUP($T1008,CPC_USDConversion_xlTbl[[Currency2]:[Units/1 USD]],2,FALSE)</f>
        <v/>
      </c>
      <c r="BI1008" s="224">
        <f>BH1008/VLOOKUP($S1008,'CP$'!$B$5:$D$74,2,FALSE)</f>
        <v/>
      </c>
      <c r="BJ1008" s="140" t="n">
        <v>550000</v>
      </c>
      <c r="BK1008" s="140" t="n">
        <v>800000</v>
      </c>
      <c r="BL1008" s="141">
        <f>IFERROR(U1008/X1008,"")</f>
        <v/>
      </c>
      <c r="BM1008" s="141">
        <f>IFERROR(V1008/X1008,"")</f>
        <v/>
      </c>
      <c r="BN1008" s="141">
        <f>IFERROR(W1008/X1008,"")</f>
        <v/>
      </c>
      <c r="BO1008" s="141">
        <f>IFERROR(AA1008/AD1008,"")</f>
        <v/>
      </c>
      <c r="BP1008" s="141">
        <f>IFERROR(AB1008/AD1008,"")</f>
        <v/>
      </c>
      <c r="BQ1008" s="141">
        <f>IFERROR(AC1008/AD1008,"")</f>
        <v/>
      </c>
      <c r="BR1008" s="119" t="n">
        <v>3</v>
      </c>
      <c r="BS1008" s="119" t="n">
        <v>2</v>
      </c>
      <c r="BT1008" s="119" t="n">
        <v>3</v>
      </c>
      <c r="BU1008" s="119" t="n"/>
      <c r="BV1008" s="119" t="n"/>
      <c r="BW1008" s="119" t="n"/>
      <c r="BX1008" s="119" t="n"/>
      <c r="BY1008" s="119" t="n"/>
      <c r="BZ1008" s="119" t="inlineStr">
        <is>
          <t>Employee</t>
        </is>
      </c>
      <c r="CA1008" s="142" t="inlineStr">
        <is>
          <t>S61P</t>
        </is>
      </c>
      <c r="CB1008" s="131" t="n">
        <v>1</v>
      </c>
      <c r="CC1008" s="143">
        <f>IF(P1008&gt;1,1,P1008)*CB1008</f>
        <v/>
      </c>
      <c r="CD1008" s="143" t="n"/>
      <c r="CE1008" s="222" t="n"/>
      <c r="CF1008" s="86" t="n"/>
      <c r="CG1008" s="219" t="n">
        <v>658736.5853658537</v>
      </c>
      <c r="CH1008" s="217">
        <f>IF(LOWER(T1008)="ILS",12,1)*CG1008/VLOOKUP($T1008,CPC_USDConversion_xlTbl[[Currency2]:[Units/1 USD]],2,FALSE)</f>
        <v/>
      </c>
      <c r="CI1008" s="225">
        <f>AF1008</f>
        <v/>
      </c>
      <c r="CJ1008" s="225">
        <f>IFERROR(CI1008-CH1008,"")</f>
        <v/>
      </c>
      <c r="CK1008" s="140">
        <f>ROUND(AN1008*CC1008,-2)</f>
        <v/>
      </c>
      <c r="CL1008" s="217">
        <f>CK1008/VLOOKUP($T1008,'USD Converstion'!$C$7:$D$174,2,FALSE)</f>
        <v/>
      </c>
      <c r="CM1008" s="145">
        <f>IF(AD1008&gt;X1008,1,0)</f>
        <v/>
      </c>
      <c r="CN1008" s="225">
        <f>IF(CM1008&gt;0,AG1008,0)</f>
        <v/>
      </c>
      <c r="CO1008" s="225">
        <f>IF(CM1008=0,0,AF1008)</f>
        <v/>
      </c>
      <c r="CP1008" s="146" t="n">
        <v>0</v>
      </c>
      <c r="CQ1008" s="147" t="inlineStr">
        <is>
          <t>Regular</t>
        </is>
      </c>
      <c r="CR1008" s="225">
        <f>AM1008/VLOOKUP(T1008,'USD Converstion'!$C$7:$D$174,2,FALSE)</f>
        <v/>
      </c>
      <c r="CS1008" s="226">
        <f>AT1008</f>
        <v/>
      </c>
      <c r="CT1008" s="222" t="n">
        <v>0</v>
      </c>
      <c r="CU1008" s="227" t="n"/>
      <c r="CV1008" s="145">
        <f>IF(AX1008&gt;0,1,0)</f>
        <v/>
      </c>
      <c r="CW1008" s="145">
        <f>IF(AY1008&gt;0,1,0)</f>
        <v/>
      </c>
      <c r="CX1008" s="52" t="n">
        <v>0</v>
      </c>
      <c r="DM1008">
        <f>IF(LOWER(T1008)="ILS",12,1)*Y1008/VLOOKUP($T1008,CPC_USDConversion_xlTbl[[Currency2]:[Units/1 USD]],2,FALSE)</f>
        <v/>
      </c>
    </row>
    <row r="1009">
      <c r="B1009" s="113" t="n">
        <v>107096</v>
      </c>
      <c r="C1009" s="113" t="n">
        <v>103310</v>
      </c>
      <c r="D1009" s="113" t="n">
        <v>115947</v>
      </c>
      <c r="E1009" s="114" t="inlineStr">
        <is>
          <t>Matthieu De Roy</t>
        </is>
      </c>
      <c r="F1009" s="152" t="inlineStr">
        <is>
          <t>Channel Manager</t>
        </is>
      </c>
      <c r="G1009" s="113" t="inlineStr">
        <is>
          <t>Belux</t>
        </is>
      </c>
      <c r="H1009" s="113" t="inlineStr">
        <is>
          <t>Tom Sluys</t>
        </is>
      </c>
      <c r="I1009" s="113" t="inlineStr">
        <is>
          <t>Ken Tomassen</t>
        </is>
      </c>
      <c r="J1009" s="114" t="inlineStr">
        <is>
          <t>Thorsten Freitag</t>
        </is>
      </c>
      <c r="K1009" s="114" t="inlineStr">
        <is>
          <t>Bruno Darmon</t>
        </is>
      </c>
      <c r="L1009" s="113" t="inlineStr">
        <is>
          <t>EMEA Sales</t>
        </is>
      </c>
      <c r="M1009" s="115" t="n">
        <v>1</v>
      </c>
      <c r="N1009" s="151">
        <f>LEFT(CA1009,3)</f>
        <v/>
      </c>
      <c r="O1009" s="216" t="n">
        <v>43374</v>
      </c>
      <c r="P1009" s="118">
        <f>($D$5-O1009)/365</f>
        <v/>
      </c>
      <c r="Q1009" s="119">
        <f>Q1009</f>
        <v/>
      </c>
      <c r="R1009" s="52" t="n"/>
      <c r="S1009" s="120" t="inlineStr">
        <is>
          <t>Belgium</t>
        </is>
      </c>
      <c r="T1009" s="120" t="inlineStr">
        <is>
          <t>EUR</t>
        </is>
      </c>
      <c r="U1009" s="120" t="n">
        <v>88250</v>
      </c>
      <c r="V1009" s="120" t="n">
        <v>38481.81818181818</v>
      </c>
      <c r="W1009" s="120" t="n"/>
      <c r="X1009" s="120">
        <f>W1009+V1009+U1009</f>
        <v/>
      </c>
      <c r="Y1009" s="121" t="n"/>
      <c r="Z1009" s="121" t="n"/>
      <c r="AA1009" s="122" t="n"/>
      <c r="AB1009" s="122" t="n"/>
      <c r="AC1009" s="122" t="n"/>
      <c r="AD1009" s="123">
        <f>AC1009+AB1009+AA1009</f>
        <v/>
      </c>
      <c r="AE1009" s="124">
        <f>IFERROR(AD1009/X1009-1,"")</f>
        <v/>
      </c>
      <c r="AF1009" s="217">
        <f>IF(LOWER(T1009)="ILS",12,1)*X1009/VLOOKUP($T1009,CPC_USDConversion_xlTbl[[Currency2]:[Units/1 USD]],2,FALSE)</f>
        <v/>
      </c>
      <c r="AG1009" s="217">
        <f>IF(LOWER(T1009)="ILS",12,1)*AD1009/VLOOKUP($T1009,CPC_USDConversion_xlTbl[[Currency2]:[Units/1 USD]],2,FALSE)</f>
        <v/>
      </c>
      <c r="AH1009" s="126">
        <f>AF1009/VLOOKUP($S1009,'CP$'!$B$5:$D$74,2,FALSE)</f>
        <v/>
      </c>
      <c r="AI1009" s="126">
        <f>AG1009/VLOOKUP($S1009,'CP$'!$B$5:$D$74,2,FALSE)</f>
        <v/>
      </c>
      <c r="AJ1009" s="52" t="n"/>
      <c r="AK1009" s="127" t="inlineStr">
        <is>
          <t>Sales Variable</t>
        </is>
      </c>
      <c r="AL1009" s="218" t="n"/>
      <c r="AM1009" s="129" t="n"/>
      <c r="AN1009" s="121" t="n"/>
      <c r="AO1009" s="130" t="n"/>
      <c r="AP1009" s="131">
        <f>IFERROR(AO1009/AM1009,"")</f>
        <v/>
      </c>
      <c r="AQ1009" s="219">
        <f>AO1009*CC1009</f>
        <v/>
      </c>
      <c r="AR1009" s="219" t="n"/>
      <c r="AS1009" s="220">
        <f>AQ1009-AR1009</f>
        <v/>
      </c>
      <c r="AT1009" s="217">
        <f>AS1009/VLOOKUP($T1009,'USD Converstion'!$C$7:$D$174,2,FALSE)</f>
        <v/>
      </c>
      <c r="AU1009" s="52" t="n"/>
      <c r="AV1009" s="221" t="n"/>
      <c r="AW1009" s="222" t="n"/>
      <c r="AX1009" s="222" t="n"/>
      <c r="AY1009" s="223" t="n"/>
      <c r="AZ1009" s="52" t="n"/>
      <c r="BA1009" s="137" t="inlineStr">
        <is>
          <t>May, 2020 - Compensation change from Yearly Salary:54600, Yearly Commission:36400, Total Compensation:91000 to Yearly Salary:63000, Yearly Commission:42000, Total Compensation:105000</t>
        </is>
      </c>
      <c r="BB1009" s="138" t="inlineStr">
        <is>
          <t xml:space="preserve"> </t>
        </is>
      </c>
      <c r="BC1009" s="52" t="n"/>
      <c r="BD1009" s="219" t="n">
        <v>52674.7176</v>
      </c>
      <c r="BE1009" s="219" t="n">
        <v>34000</v>
      </c>
      <c r="BF1009" s="219" t="n"/>
      <c r="BG1009" s="120">
        <f>BF1009+BE1009+BD1009</f>
        <v/>
      </c>
      <c r="BH1009" s="217">
        <f>IF(LOWER(T1009)="ILS",12,1)*BG1009/VLOOKUP($T1009,CPC_USDConversion_xlTbl[[Currency2]:[Units/1 USD]],2,FALSE)</f>
        <v/>
      </c>
      <c r="BI1009" s="224">
        <f>BH1009/VLOOKUP($S1009,'CP$'!$B$5:$D$74,2,FALSE)</f>
        <v/>
      </c>
      <c r="BJ1009" s="140" t="n">
        <v>80000</v>
      </c>
      <c r="BK1009" s="140" t="n">
        <v>110000</v>
      </c>
      <c r="BL1009" s="141">
        <f>IFERROR(U1009/X1009,"")</f>
        <v/>
      </c>
      <c r="BM1009" s="141">
        <f>IFERROR(V1009/X1009,"")</f>
        <v/>
      </c>
      <c r="BN1009" s="141">
        <f>IFERROR(W1009/X1009,"")</f>
        <v/>
      </c>
      <c r="BO1009" s="141">
        <f>IFERROR(AA1009/AD1009,"")</f>
        <v/>
      </c>
      <c r="BP1009" s="141">
        <f>IFERROR(AB1009/AD1009,"")</f>
        <v/>
      </c>
      <c r="BQ1009" s="141">
        <f>IFERROR(AC1009/AD1009,"")</f>
        <v/>
      </c>
      <c r="BR1009" s="119" t="n">
        <v>2</v>
      </c>
      <c r="BS1009" s="119" t="n">
        <v>3</v>
      </c>
      <c r="BT1009" s="119" t="n">
        <v>3</v>
      </c>
      <c r="BU1009" s="119" t="n"/>
      <c r="BV1009" s="119" t="n"/>
      <c r="BW1009" s="119" t="n"/>
      <c r="BX1009" s="119" t="n"/>
      <c r="BY1009" s="119" t="n"/>
      <c r="BZ1009" s="119" t="inlineStr">
        <is>
          <t>Employee</t>
        </is>
      </c>
      <c r="CA1009" s="142" t="inlineStr">
        <is>
          <t>S51P</t>
        </is>
      </c>
      <c r="CB1009" s="131" t="n">
        <v>1</v>
      </c>
      <c r="CC1009" s="143">
        <f>IF(P1009&gt;1,1,P1009)*CB1009</f>
        <v/>
      </c>
      <c r="CD1009" s="143" t="n"/>
      <c r="CE1009" s="222" t="n"/>
      <c r="CF1009" s="86" t="n"/>
      <c r="CG1009" s="219" t="n">
        <v>102639.0243902439</v>
      </c>
      <c r="CH1009" s="217">
        <f>IF(LOWER(T1009)="ILS",12,1)*CG1009/VLOOKUP($T1009,CPC_USDConversion_xlTbl[[Currency2]:[Units/1 USD]],2,FALSE)</f>
        <v/>
      </c>
      <c r="CI1009" s="225">
        <f>AF1009</f>
        <v/>
      </c>
      <c r="CJ1009" s="225">
        <f>IFERROR(CI1009-CH1009,"")</f>
        <v/>
      </c>
      <c r="CK1009" s="140">
        <f>ROUND(AN1009*CC1009,-2)</f>
        <v/>
      </c>
      <c r="CL1009" s="217">
        <f>CK1009/VLOOKUP($T1009,'USD Converstion'!$C$7:$D$174,2,FALSE)</f>
        <v/>
      </c>
      <c r="CM1009" s="145">
        <f>IF(AD1009&gt;X1009,1,0)</f>
        <v/>
      </c>
      <c r="CN1009" s="225">
        <f>IF(CM1009&gt;0,AG1009,0)</f>
        <v/>
      </c>
      <c r="CO1009" s="225">
        <f>IF(CM1009=0,0,AF1009)</f>
        <v/>
      </c>
      <c r="CP1009" s="146" t="n">
        <v>0</v>
      </c>
      <c r="CQ1009" s="147" t="inlineStr">
        <is>
          <t>Regular</t>
        </is>
      </c>
      <c r="CR1009" s="225">
        <f>AM1009/VLOOKUP(T1009,'USD Converstion'!$C$7:$D$174,2,FALSE)</f>
        <v/>
      </c>
      <c r="CS1009" s="226">
        <f>AT1009</f>
        <v/>
      </c>
      <c r="CT1009" s="222" t="n">
        <v>0</v>
      </c>
      <c r="CU1009" s="227" t="n"/>
      <c r="CV1009" s="145">
        <f>IF(AX1009&gt;0,1,0)</f>
        <v/>
      </c>
      <c r="CW1009" s="145">
        <f>IF(AY1009&gt;0,1,0)</f>
        <v/>
      </c>
      <c r="CX1009" s="52" t="n">
        <v>0</v>
      </c>
      <c r="DM1009">
        <f>IF(LOWER(T1009)="ILS",12,1)*Y1009/VLOOKUP($T1009,CPC_USDConversion_xlTbl[[Currency2]:[Units/1 USD]],2,FALSE)</f>
        <v/>
      </c>
    </row>
    <row r="1010">
      <c r="B1010" s="113" t="n">
        <v>103775</v>
      </c>
      <c r="C1010" s="113" t="n">
        <v>89527</v>
      </c>
      <c r="D1010" s="113" t="n">
        <v>67628</v>
      </c>
      <c r="E1010" s="114" t="inlineStr">
        <is>
          <t>Michael Van Der Sypt</t>
        </is>
      </c>
      <c r="F1010" s="152" t="inlineStr">
        <is>
          <t>Account Manager</t>
        </is>
      </c>
      <c r="G1010" s="113" t="inlineStr">
        <is>
          <t>Belux</t>
        </is>
      </c>
      <c r="H1010" s="113" t="inlineStr">
        <is>
          <t>Tom Sluys</t>
        </is>
      </c>
      <c r="I1010" s="113" t="inlineStr">
        <is>
          <t>Ken Tomassen</t>
        </is>
      </c>
      <c r="J1010" s="114" t="inlineStr">
        <is>
          <t>Thorsten Freitag</t>
        </is>
      </c>
      <c r="K1010" s="114" t="inlineStr">
        <is>
          <t>Bruno Darmon</t>
        </is>
      </c>
      <c r="L1010" s="113" t="inlineStr">
        <is>
          <t>EMEA Sales</t>
        </is>
      </c>
      <c r="M1010" s="115" t="n">
        <v>1</v>
      </c>
      <c r="N1010" s="151">
        <f>LEFT(CA1010,3)</f>
        <v/>
      </c>
      <c r="O1010" s="216" t="n">
        <v>43709</v>
      </c>
      <c r="P1010" s="118">
        <f>($D$5-O1010)/365</f>
        <v/>
      </c>
      <c r="Q1010" s="119">
        <f>Q1010</f>
        <v/>
      </c>
      <c r="R1010" s="52" t="n"/>
      <c r="S1010" s="120" t="inlineStr">
        <is>
          <t>Belgium</t>
        </is>
      </c>
      <c r="T1010" s="120" t="inlineStr">
        <is>
          <t>EUR</t>
        </is>
      </c>
      <c r="U1010" s="120" t="n">
        <v>126433.916</v>
      </c>
      <c r="V1010" s="120" t="n">
        <v>36481.81818181818</v>
      </c>
      <c r="W1010" s="120" t="n"/>
      <c r="X1010" s="120">
        <f>W1010+V1010+U1010</f>
        <v/>
      </c>
      <c r="Y1010" s="121" t="n"/>
      <c r="Z1010" s="121" t="n"/>
      <c r="AA1010" s="122" t="n"/>
      <c r="AB1010" s="122" t="n"/>
      <c r="AC1010" s="122" t="n"/>
      <c r="AD1010" s="123">
        <f>AC1010+AB1010+AA1010</f>
        <v/>
      </c>
      <c r="AE1010" s="124">
        <f>IFERROR(AD1010/X1010-1,"")</f>
        <v/>
      </c>
      <c r="AF1010" s="217">
        <f>IF(LOWER(T1010)="ILS",12,1)*X1010/VLOOKUP($T1010,CPC_USDConversion_xlTbl[[Currency2]:[Units/1 USD]],2,FALSE)</f>
        <v/>
      </c>
      <c r="AG1010" s="217">
        <f>IF(LOWER(T1010)="ILS",12,1)*AD1010/VLOOKUP($T1010,CPC_USDConversion_xlTbl[[Currency2]:[Units/1 USD]],2,FALSE)</f>
        <v/>
      </c>
      <c r="AH1010" s="126">
        <f>AF1010/VLOOKUP($S1010,'CP$'!$B$5:$D$74,2,FALSE)</f>
        <v/>
      </c>
      <c r="AI1010" s="126">
        <f>AG1010/VLOOKUP($S1010,'CP$'!$B$5:$D$74,2,FALSE)</f>
        <v/>
      </c>
      <c r="AJ1010" s="52" t="n"/>
      <c r="AK1010" s="127" t="inlineStr">
        <is>
          <t>Sales Variable</t>
        </is>
      </c>
      <c r="AL1010" s="218" t="n"/>
      <c r="AM1010" s="129" t="n"/>
      <c r="AN1010" s="121" t="n"/>
      <c r="AO1010" s="130" t="n"/>
      <c r="AP1010" s="131">
        <f>IFERROR(AO1010/AM1010,"")</f>
        <v/>
      </c>
      <c r="AQ1010" s="219">
        <f>AO1010*CC1010</f>
        <v/>
      </c>
      <c r="AR1010" s="219" t="n"/>
      <c r="AS1010" s="220">
        <f>AQ1010-AR1010</f>
        <v/>
      </c>
      <c r="AT1010" s="217">
        <f>AS1010/VLOOKUP($T1010,'USD Converstion'!$C$7:$D$174,2,FALSE)</f>
        <v/>
      </c>
      <c r="AU1010" s="52" t="n"/>
      <c r="AV1010" s="221" t="n">
        <v>43768</v>
      </c>
      <c r="AW1010" s="222" t="n">
        <v>19584.26213592233</v>
      </c>
      <c r="AX1010" s="222" t="n"/>
      <c r="AY1010" s="223" t="n"/>
      <c r="AZ1010" s="52" t="n"/>
      <c r="BA1010" s="137" t="n"/>
      <c r="BB1010" s="138" t="inlineStr">
        <is>
          <t xml:space="preserve"> </t>
        </is>
      </c>
      <c r="BC1010" s="52" t="n"/>
      <c r="BD1010" s="219" t="n">
        <v>92800</v>
      </c>
      <c r="BE1010" s="219" t="n">
        <v>23200</v>
      </c>
      <c r="BF1010" s="219" t="n"/>
      <c r="BG1010" s="120">
        <f>BF1010+BE1010+BD1010</f>
        <v/>
      </c>
      <c r="BH1010" s="217">
        <f>IF(LOWER(T1010)="ILS",12,1)*BG1010/VLOOKUP($T1010,CPC_USDConversion_xlTbl[[Currency2]:[Units/1 USD]],2,FALSE)</f>
        <v/>
      </c>
      <c r="BI1010" s="224">
        <f>BH1010/VLOOKUP($S1010,'CP$'!$B$5:$D$74,2,FALSE)</f>
        <v/>
      </c>
      <c r="BJ1010" s="140" t="n">
        <v>120000</v>
      </c>
      <c r="BK1010" s="140" t="n">
        <v>185000</v>
      </c>
      <c r="BL1010" s="141">
        <f>IFERROR(U1010/X1010,"")</f>
        <v/>
      </c>
      <c r="BM1010" s="141">
        <f>IFERROR(V1010/X1010,"")</f>
        <v/>
      </c>
      <c r="BN1010" s="141">
        <f>IFERROR(W1010/X1010,"")</f>
        <v/>
      </c>
      <c r="BO1010" s="141">
        <f>IFERROR(AA1010/AD1010,"")</f>
        <v/>
      </c>
      <c r="BP1010" s="141">
        <f>IFERROR(AB1010/AD1010,"")</f>
        <v/>
      </c>
      <c r="BQ1010" s="141">
        <f>IFERROR(AC1010/AD1010,"")</f>
        <v/>
      </c>
      <c r="BR1010" s="119" t="n"/>
      <c r="BS1010" s="119" t="n">
        <v>3</v>
      </c>
      <c r="BT1010" s="119" t="n">
        <v>3</v>
      </c>
      <c r="BU1010" s="119" t="n"/>
      <c r="BV1010" s="119" t="n"/>
      <c r="BW1010" s="119" t="n"/>
      <c r="BX1010" s="119" t="n"/>
      <c r="BY1010" s="119" t="n"/>
      <c r="BZ1010" s="119" t="inlineStr">
        <is>
          <t>Employee</t>
        </is>
      </c>
      <c r="CA1010" s="142" t="inlineStr">
        <is>
          <t>S43P</t>
        </is>
      </c>
      <c r="CB1010" s="131" t="n">
        <v>1</v>
      </c>
      <c r="CC1010" s="143">
        <f>IF(P1010&gt;1,1,P1010)*CB1010</f>
        <v/>
      </c>
      <c r="CD1010" s="143" t="n"/>
      <c r="CE1010" s="222" t="n">
        <v>15922.76</v>
      </c>
      <c r="CF1010" s="86" t="n"/>
      <c r="CG1010" s="219" t="n">
        <v>130294.7637073171</v>
      </c>
      <c r="CH1010" s="217">
        <f>IF(LOWER(T1010)="ILS",12,1)*CG1010/VLOOKUP($T1010,CPC_USDConversion_xlTbl[[Currency2]:[Units/1 USD]],2,FALSE)</f>
        <v/>
      </c>
      <c r="CI1010" s="225">
        <f>AF1010</f>
        <v/>
      </c>
      <c r="CJ1010" s="225">
        <f>IFERROR(CI1010-CH1010,"")</f>
        <v/>
      </c>
      <c r="CK1010" s="140">
        <f>ROUND(AN1010*CC1010,-2)</f>
        <v/>
      </c>
      <c r="CL1010" s="217">
        <f>CK1010/VLOOKUP($T1010,'USD Converstion'!$C$7:$D$174,2,FALSE)</f>
        <v/>
      </c>
      <c r="CM1010" s="145">
        <f>IF(AD1010&gt;X1010,1,0)</f>
        <v/>
      </c>
      <c r="CN1010" s="225">
        <f>IF(CM1010&gt;0,AG1010,0)</f>
        <v/>
      </c>
      <c r="CO1010" s="225">
        <f>IF(CM1010=0,0,AF1010)</f>
        <v/>
      </c>
      <c r="CP1010" s="146" t="n">
        <v>0</v>
      </c>
      <c r="CQ1010" s="147" t="inlineStr">
        <is>
          <t>Regular</t>
        </is>
      </c>
      <c r="CR1010" s="225">
        <f>AM1010/VLOOKUP(T1010,'USD Converstion'!$C$7:$D$174,2,FALSE)</f>
        <v/>
      </c>
      <c r="CS1010" s="226">
        <f>AT1010</f>
        <v/>
      </c>
      <c r="CT1010" s="222" t="n">
        <v>0</v>
      </c>
      <c r="CU1010" s="227" t="n"/>
      <c r="CV1010" s="145">
        <f>IF(AX1010&gt;0,1,0)</f>
        <v/>
      </c>
      <c r="CW1010" s="145">
        <f>IF(AY1010&gt;0,1,0)</f>
        <v/>
      </c>
      <c r="CX1010" s="52" t="n">
        <v>0</v>
      </c>
      <c r="DM1010">
        <f>IF(LOWER(T1010)="ILS",12,1)*Y1010/VLOOKUP($T1010,CPC_USDConversion_xlTbl[[Currency2]:[Units/1 USD]],2,FALSE)</f>
        <v/>
      </c>
    </row>
    <row r="1011">
      <c r="B1011" s="113" t="n">
        <v>125251</v>
      </c>
      <c r="C1011" s="113" t="n">
        <v>88607</v>
      </c>
      <c r="D1011" s="113" t="n">
        <v>53907</v>
      </c>
      <c r="E1011" s="114" t="inlineStr">
        <is>
          <t>Milena Couttenye</t>
        </is>
      </c>
      <c r="F1011" s="152" t="inlineStr">
        <is>
          <t>Distribution Manager</t>
        </is>
      </c>
      <c r="G1011" s="113" t="inlineStr">
        <is>
          <t>Belux</t>
        </is>
      </c>
      <c r="H1011" s="113" t="inlineStr">
        <is>
          <t>Tom Sluys</t>
        </is>
      </c>
      <c r="I1011" s="113" t="inlineStr">
        <is>
          <t>Ken Tomassen</t>
        </is>
      </c>
      <c r="J1011" s="114" t="inlineStr">
        <is>
          <t>Thorsten Freitag</t>
        </is>
      </c>
      <c r="K1011" s="114" t="inlineStr">
        <is>
          <t>Bruno Darmon</t>
        </is>
      </c>
      <c r="L1011" s="113" t="inlineStr">
        <is>
          <t>EMEA Sales</t>
        </is>
      </c>
      <c r="M1011" s="115" t="n">
        <v>1</v>
      </c>
      <c r="N1011" s="151">
        <f>LEFT(CA1011,3)</f>
        <v/>
      </c>
      <c r="O1011" s="216" t="n">
        <v>43836</v>
      </c>
      <c r="P1011" s="118">
        <f>($D$5-O1011)/365</f>
        <v/>
      </c>
      <c r="Q1011" s="119">
        <f>Q1011</f>
        <v/>
      </c>
      <c r="R1011" s="52" t="n"/>
      <c r="S1011" s="120" t="inlineStr">
        <is>
          <t>Belgium</t>
        </is>
      </c>
      <c r="T1011" s="120" t="inlineStr">
        <is>
          <t>EUR</t>
        </is>
      </c>
      <c r="U1011" s="120" t="n">
        <v>84500</v>
      </c>
      <c r="V1011" s="120" t="n">
        <v>27572.72727272727</v>
      </c>
      <c r="W1011" s="120" t="n"/>
      <c r="X1011" s="120">
        <f>W1011+V1011+U1011</f>
        <v/>
      </c>
      <c r="Y1011" s="121" t="n"/>
      <c r="Z1011" s="121" t="n"/>
      <c r="AA1011" s="122" t="n"/>
      <c r="AB1011" s="122" t="n"/>
      <c r="AC1011" s="122" t="n"/>
      <c r="AD1011" s="123">
        <f>AC1011+AB1011+AA1011</f>
        <v/>
      </c>
      <c r="AE1011" s="124">
        <f>IFERROR(AD1011/X1011-1,"")</f>
        <v/>
      </c>
      <c r="AF1011" s="217">
        <f>IF(LOWER(T1011)="ILS",12,1)*X1011/VLOOKUP($T1011,CPC_USDConversion_xlTbl[[Currency2]:[Units/1 USD]],2,FALSE)</f>
        <v/>
      </c>
      <c r="AG1011" s="217">
        <f>IF(LOWER(T1011)="ILS",12,1)*AD1011/VLOOKUP($T1011,CPC_USDConversion_xlTbl[[Currency2]:[Units/1 USD]],2,FALSE)</f>
        <v/>
      </c>
      <c r="AH1011" s="126">
        <f>AF1011/VLOOKUP($S1011,'CP$'!$B$5:$D$74,2,FALSE)</f>
        <v/>
      </c>
      <c r="AI1011" s="126">
        <f>AG1011/VLOOKUP($S1011,'CP$'!$B$5:$D$74,2,FALSE)</f>
        <v/>
      </c>
      <c r="AJ1011" s="52" t="n"/>
      <c r="AK1011" s="127" t="inlineStr">
        <is>
          <t>Sales Variable</t>
        </is>
      </c>
      <c r="AL1011" s="218" t="n"/>
      <c r="AM1011" s="129" t="n"/>
      <c r="AN1011" s="121" t="n"/>
      <c r="AO1011" s="130" t="n"/>
      <c r="AP1011" s="131">
        <f>IFERROR(AO1011/AM1011,"")</f>
        <v/>
      </c>
      <c r="AQ1011" s="219">
        <f>AO1011*CC1011</f>
        <v/>
      </c>
      <c r="AR1011" s="219" t="n"/>
      <c r="AS1011" s="220">
        <f>AQ1011-AR1011</f>
        <v/>
      </c>
      <c r="AT1011" s="217">
        <f>AS1011/VLOOKUP($T1011,'USD Converstion'!$C$7:$D$174,2,FALSE)</f>
        <v/>
      </c>
      <c r="AU1011" s="52" t="n"/>
      <c r="AV1011" s="221" t="n">
        <v>43859</v>
      </c>
      <c r="AW1011" s="222" t="n">
        <v>14695.66990291262</v>
      </c>
      <c r="AX1011" s="222" t="n"/>
      <c r="AY1011" s="223" t="n"/>
      <c r="AZ1011" s="52" t="n"/>
      <c r="BA1011" s="137" t="n"/>
      <c r="BB1011" s="138" t="inlineStr">
        <is>
          <t xml:space="preserve"> </t>
        </is>
      </c>
      <c r="BC1011" s="52" t="n"/>
      <c r="BD1011" s="219" t="n">
        <v>60000</v>
      </c>
      <c r="BE1011" s="219" t="n">
        <v>30000</v>
      </c>
      <c r="BF1011" s="219" t="n"/>
      <c r="BG1011" s="120">
        <f>BF1011+BE1011+BD1011</f>
        <v/>
      </c>
      <c r="BH1011" s="217">
        <f>IF(LOWER(T1011)="ILS",12,1)*BG1011/VLOOKUP($T1011,CPC_USDConversion_xlTbl[[Currency2]:[Units/1 USD]],2,FALSE)</f>
        <v/>
      </c>
      <c r="BI1011" s="224">
        <f>BH1011/VLOOKUP($S1011,'CP$'!$B$5:$D$74,2,FALSE)</f>
        <v/>
      </c>
      <c r="BJ1011" s="140" t="n">
        <v>80000</v>
      </c>
      <c r="BK1011" s="140" t="n">
        <v>110000</v>
      </c>
      <c r="BL1011" s="141">
        <f>IFERROR(U1011/X1011,"")</f>
        <v/>
      </c>
      <c r="BM1011" s="141">
        <f>IFERROR(V1011/X1011,"")</f>
        <v/>
      </c>
      <c r="BN1011" s="141">
        <f>IFERROR(W1011/X1011,"")</f>
        <v/>
      </c>
      <c r="BO1011" s="141">
        <f>IFERROR(AA1011/AD1011,"")</f>
        <v/>
      </c>
      <c r="BP1011" s="141">
        <f>IFERROR(AB1011/AD1011,"")</f>
        <v/>
      </c>
      <c r="BQ1011" s="141">
        <f>IFERROR(AC1011/AD1011,"")</f>
        <v/>
      </c>
      <c r="BR1011" s="119" t="n"/>
      <c r="BS1011" s="119" t="n"/>
      <c r="BT1011" s="119" t="n">
        <v>3</v>
      </c>
      <c r="BU1011" s="119" t="n"/>
      <c r="BV1011" s="119" t="n"/>
      <c r="BW1011" s="119" t="n"/>
      <c r="BX1011" s="119" t="n"/>
      <c r="BY1011" s="119" t="n"/>
      <c r="BZ1011" s="119" t="inlineStr">
        <is>
          <t>Employee</t>
        </is>
      </c>
      <c r="CA1011" s="142" t="inlineStr">
        <is>
          <t>S51P</t>
        </is>
      </c>
      <c r="CB1011" s="131" t="n">
        <v>1</v>
      </c>
      <c r="CC1011" s="143">
        <f>IF(P1011&gt;1,1,P1011)*CB1011</f>
        <v/>
      </c>
      <c r="CD1011" s="143" t="n"/>
      <c r="CE1011" s="222" t="n">
        <v>15683.32</v>
      </c>
      <c r="CF1011" s="86" t="n"/>
      <c r="CG1011" s="219" t="n">
        <v>88004.87804878049</v>
      </c>
      <c r="CH1011" s="217">
        <f>IF(LOWER(T1011)="ILS",12,1)*CG1011/VLOOKUP($T1011,CPC_USDConversion_xlTbl[[Currency2]:[Units/1 USD]],2,FALSE)</f>
        <v/>
      </c>
      <c r="CI1011" s="225">
        <f>AF1011</f>
        <v/>
      </c>
      <c r="CJ1011" s="225">
        <f>IFERROR(CI1011-CH1011,"")</f>
        <v/>
      </c>
      <c r="CK1011" s="140">
        <f>ROUND(AN1011*CC1011,-2)</f>
        <v/>
      </c>
      <c r="CL1011" s="217">
        <f>CK1011/VLOOKUP($T1011,'USD Converstion'!$C$7:$D$174,2,FALSE)</f>
        <v/>
      </c>
      <c r="CM1011" s="145">
        <f>IF(AD1011&gt;X1011,1,0)</f>
        <v/>
      </c>
      <c r="CN1011" s="225">
        <f>IF(CM1011&gt;0,AG1011,0)</f>
        <v/>
      </c>
      <c r="CO1011" s="225">
        <f>IF(CM1011=0,0,AF1011)</f>
        <v/>
      </c>
      <c r="CP1011" s="146" t="n">
        <v>0</v>
      </c>
      <c r="CQ1011" s="147" t="inlineStr">
        <is>
          <t>Regular</t>
        </is>
      </c>
      <c r="CR1011" s="225">
        <f>AM1011/VLOOKUP(T1011,'USD Converstion'!$C$7:$D$174,2,FALSE)</f>
        <v/>
      </c>
      <c r="CS1011" s="226">
        <f>AT1011</f>
        <v/>
      </c>
      <c r="CT1011" s="222" t="n">
        <v>0</v>
      </c>
      <c r="CU1011" s="227" t="n"/>
      <c r="CV1011" s="145">
        <f>IF(AX1011&gt;0,1,0)</f>
        <v/>
      </c>
      <c r="CW1011" s="145">
        <f>IF(AY1011&gt;0,1,0)</f>
        <v/>
      </c>
      <c r="CX1011" s="52" t="n">
        <v>0</v>
      </c>
      <c r="DM1011">
        <f>IF(LOWER(T1011)="ILS",12,1)*Y1011/VLOOKUP($T1011,CPC_USDConversion_xlTbl[[Currency2]:[Units/1 USD]],2,FALSE)</f>
        <v/>
      </c>
    </row>
    <row r="1012">
      <c r="B1012" s="113" t="n">
        <v>100268</v>
      </c>
      <c r="C1012" s="113" t="n">
        <v>53179</v>
      </c>
      <c r="D1012" s="113" t="n">
        <v>81522</v>
      </c>
      <c r="E1012" s="114" t="inlineStr">
        <is>
          <t>Rasmus Petersen</t>
        </is>
      </c>
      <c r="F1012" s="152" t="inlineStr">
        <is>
          <t>Account Manager</t>
        </is>
      </c>
      <c r="G1012" s="113" t="inlineStr">
        <is>
          <t>Denmark</t>
        </is>
      </c>
      <c r="H1012" s="113" t="inlineStr">
        <is>
          <t>Lars Hermind</t>
        </is>
      </c>
      <c r="I1012" s="113" t="inlineStr">
        <is>
          <t>Ken Tomassen</t>
        </is>
      </c>
      <c r="J1012" s="114" t="inlineStr">
        <is>
          <t>Thorsten Freitag</t>
        </is>
      </c>
      <c r="K1012" s="114" t="inlineStr">
        <is>
          <t>Bruno Darmon</t>
        </is>
      </c>
      <c r="L1012" s="113" t="inlineStr">
        <is>
          <t>EMEA Sales</t>
        </is>
      </c>
      <c r="M1012" s="115" t="n">
        <v>1</v>
      </c>
      <c r="N1012" s="151">
        <f>LEFT(CA1012,3)</f>
        <v/>
      </c>
      <c r="O1012" s="216" t="n">
        <v>43647</v>
      </c>
      <c r="P1012" s="118">
        <f>($D$5-O1012)/365</f>
        <v/>
      </c>
      <c r="Q1012" s="119">
        <f>Q1012</f>
        <v/>
      </c>
      <c r="R1012" s="52" t="n"/>
      <c r="S1012" s="120" t="inlineStr">
        <is>
          <t>Denmark</t>
        </is>
      </c>
      <c r="T1012" s="120" t="inlineStr">
        <is>
          <t>DKK</t>
        </is>
      </c>
      <c r="U1012" s="120" t="n">
        <v>928250</v>
      </c>
      <c r="V1012" s="120" t="n">
        <v>286663.6363636364</v>
      </c>
      <c r="W1012" s="120" t="n"/>
      <c r="X1012" s="120">
        <f>W1012+V1012+U1012</f>
        <v/>
      </c>
      <c r="Y1012" s="121" t="n"/>
      <c r="Z1012" s="121" t="n"/>
      <c r="AA1012" s="122" t="n"/>
      <c r="AB1012" s="122" t="n"/>
      <c r="AC1012" s="122" t="n"/>
      <c r="AD1012" s="123">
        <f>AC1012+AB1012+AA1012</f>
        <v/>
      </c>
      <c r="AE1012" s="124">
        <f>IFERROR(AD1012/X1012-1,"")</f>
        <v/>
      </c>
      <c r="AF1012" s="217">
        <f>IF(LOWER(T1012)="ILS",12,1)*X1012/VLOOKUP($T1012,CPC_USDConversion_xlTbl[[Currency2]:[Units/1 USD]],2,FALSE)</f>
        <v/>
      </c>
      <c r="AG1012" s="217">
        <f>IF(LOWER(T1012)="ILS",12,1)*AD1012/VLOOKUP($T1012,CPC_USDConversion_xlTbl[[Currency2]:[Units/1 USD]],2,FALSE)</f>
        <v/>
      </c>
      <c r="AH1012" s="126">
        <f>AF1012/VLOOKUP($S1012,'CP$'!$B$5:$D$74,2,FALSE)</f>
        <v/>
      </c>
      <c r="AI1012" s="126">
        <f>AG1012/VLOOKUP($S1012,'CP$'!$B$5:$D$74,2,FALSE)</f>
        <v/>
      </c>
      <c r="AJ1012" s="52" t="n"/>
      <c r="AK1012" s="127" t="inlineStr">
        <is>
          <t>Sales Variable</t>
        </is>
      </c>
      <c r="AL1012" s="218" t="n"/>
      <c r="AM1012" s="129" t="n"/>
      <c r="AN1012" s="121" t="n"/>
      <c r="AO1012" s="130" t="n"/>
      <c r="AP1012" s="131">
        <f>IFERROR(AO1012/AM1012,"")</f>
        <v/>
      </c>
      <c r="AQ1012" s="219">
        <f>AO1012*CC1012</f>
        <v/>
      </c>
      <c r="AR1012" s="219" t="n"/>
      <c r="AS1012" s="220">
        <f>AQ1012-AR1012</f>
        <v/>
      </c>
      <c r="AT1012" s="217">
        <f>AS1012/VLOOKUP($T1012,'USD Converstion'!$C$7:$D$174,2,FALSE)</f>
        <v/>
      </c>
      <c r="AU1012" s="52" t="n"/>
      <c r="AV1012" s="221" t="n"/>
      <c r="AW1012" s="222" t="n"/>
      <c r="AX1012" s="222" t="n"/>
      <c r="AY1012" s="223" t="n"/>
      <c r="AZ1012" s="52" t="n"/>
      <c r="BA1012" s="137" t="inlineStr">
        <is>
          <t>January, 2021 - Position change from JS:E51P, Team:Niels Poulsen - SE Denmark, Title:Security Engineer, Yearly Salary:730800, Yearly Commission:182700, Total Compensation:913500 to JS:S53P, Team:Tue Damgaard - Direct Touch Denmark, Title:Account Manager, Yearly Salary:735000, Yearly Commission:315000, Total Compensation:1050000</t>
        </is>
      </c>
      <c r="BB1012" s="138" t="inlineStr">
        <is>
          <t xml:space="preserve"> </t>
        </is>
      </c>
      <c r="BC1012" s="52" t="n"/>
      <c r="BD1012" s="219" t="n">
        <v>720000</v>
      </c>
      <c r="BE1012" s="219" t="n">
        <v>180000</v>
      </c>
      <c r="BF1012" s="219" t="n"/>
      <c r="BG1012" s="120">
        <f>BF1012+BE1012+BD1012</f>
        <v/>
      </c>
      <c r="BH1012" s="217">
        <f>IF(LOWER(T1012)="ILS",12,1)*BG1012/VLOOKUP($T1012,CPC_USDConversion_xlTbl[[Currency2]:[Units/1 USD]],2,FALSE)</f>
        <v/>
      </c>
      <c r="BI1012" s="224">
        <f>BH1012/VLOOKUP($S1012,'CP$'!$B$5:$D$74,2,FALSE)</f>
        <v/>
      </c>
      <c r="BJ1012" s="140" t="n">
        <v>750000</v>
      </c>
      <c r="BK1012" s="140" t="n">
        <v>1200000</v>
      </c>
      <c r="BL1012" s="141">
        <f>IFERROR(U1012/X1012,"")</f>
        <v/>
      </c>
      <c r="BM1012" s="141">
        <f>IFERROR(V1012/X1012,"")</f>
        <v/>
      </c>
      <c r="BN1012" s="141">
        <f>IFERROR(W1012/X1012,"")</f>
        <v/>
      </c>
      <c r="BO1012" s="141">
        <f>IFERROR(AA1012/AD1012,"")</f>
        <v/>
      </c>
      <c r="BP1012" s="141">
        <f>IFERROR(AB1012/AD1012,"")</f>
        <v/>
      </c>
      <c r="BQ1012" s="141">
        <f>IFERROR(AC1012/AD1012,"")</f>
        <v/>
      </c>
      <c r="BR1012" s="119" t="n"/>
      <c r="BS1012" s="119" t="n">
        <v>4</v>
      </c>
      <c r="BT1012" s="119" t="n">
        <v>3</v>
      </c>
      <c r="BU1012" s="119" t="n"/>
      <c r="BV1012" s="119" t="n"/>
      <c r="BW1012" s="119" t="n"/>
      <c r="BX1012" s="119" t="n"/>
      <c r="BY1012" s="119" t="n"/>
      <c r="BZ1012" s="119" t="inlineStr">
        <is>
          <t>Employee</t>
        </is>
      </c>
      <c r="CA1012" s="142" t="inlineStr">
        <is>
          <t>S53P</t>
        </is>
      </c>
      <c r="CB1012" s="131" t="n">
        <v>1</v>
      </c>
      <c r="CC1012" s="143">
        <f>IF(P1012&gt;1,1,P1012)*CB1012</f>
        <v/>
      </c>
      <c r="CD1012" s="143" t="n"/>
      <c r="CE1012" s="222" t="n"/>
      <c r="CF1012" s="86" t="n"/>
      <c r="CG1012" s="219" t="n">
        <v>891419.5121951221</v>
      </c>
      <c r="CH1012" s="217">
        <f>IF(LOWER(T1012)="ILS",12,1)*CG1012/VLOOKUP($T1012,CPC_USDConversion_xlTbl[[Currency2]:[Units/1 USD]],2,FALSE)</f>
        <v/>
      </c>
      <c r="CI1012" s="225">
        <f>AF1012</f>
        <v/>
      </c>
      <c r="CJ1012" s="225">
        <f>IFERROR(CI1012-CH1012,"")</f>
        <v/>
      </c>
      <c r="CK1012" s="140">
        <f>ROUND(AN1012*CC1012,-2)</f>
        <v/>
      </c>
      <c r="CL1012" s="217">
        <f>CK1012/VLOOKUP($T1012,'USD Converstion'!$C$7:$D$174,2,FALSE)</f>
        <v/>
      </c>
      <c r="CM1012" s="145">
        <f>IF(AD1012&gt;X1012,1,0)</f>
        <v/>
      </c>
      <c r="CN1012" s="225">
        <f>IF(CM1012&gt;0,AG1012,0)</f>
        <v/>
      </c>
      <c r="CO1012" s="225">
        <f>IF(CM1012=0,0,AF1012)</f>
        <v/>
      </c>
      <c r="CP1012" s="146" t="n">
        <v>0</v>
      </c>
      <c r="CQ1012" s="147" t="inlineStr">
        <is>
          <t>Regular</t>
        </is>
      </c>
      <c r="CR1012" s="225">
        <f>AM1012/VLOOKUP(T1012,'USD Converstion'!$C$7:$D$174,2,FALSE)</f>
        <v/>
      </c>
      <c r="CS1012" s="226">
        <f>AT1012</f>
        <v/>
      </c>
      <c r="CT1012" s="222" t="n">
        <v>0</v>
      </c>
      <c r="CU1012" s="227" t="n"/>
      <c r="CV1012" s="145">
        <f>IF(AX1012&gt;0,1,0)</f>
        <v/>
      </c>
      <c r="CW1012" s="145">
        <f>IF(AY1012&gt;0,1,0)</f>
        <v/>
      </c>
      <c r="CX1012" s="52" t="n">
        <v>0</v>
      </c>
      <c r="DM1012">
        <f>IF(LOWER(T1012)="ILS",12,1)*Y1012/VLOOKUP($T1012,CPC_USDConversion_xlTbl[[Currency2]:[Units/1 USD]],2,FALSE)</f>
        <v/>
      </c>
    </row>
    <row r="1013">
      <c r="B1013" s="113" t="n">
        <v>136896</v>
      </c>
      <c r="C1013" s="113" t="n">
        <v>108527</v>
      </c>
      <c r="D1013" s="113" t="n">
        <v>52545</v>
      </c>
      <c r="E1013" s="114" t="inlineStr">
        <is>
          <t>Miranda Prive-de Witte</t>
        </is>
      </c>
      <c r="F1013" s="152" t="inlineStr">
        <is>
          <t>Office Manager</t>
        </is>
      </c>
      <c r="G1013" s="113" t="inlineStr">
        <is>
          <t>Netherlands</t>
        </is>
      </c>
      <c r="H1013" s="113" t="inlineStr">
        <is>
          <t>Arthur van Uden</t>
        </is>
      </c>
      <c r="I1013" s="113" t="inlineStr">
        <is>
          <t>Ken Tomassen</t>
        </is>
      </c>
      <c r="J1013" s="114" t="inlineStr">
        <is>
          <t>Thorsten Freitag</t>
        </is>
      </c>
      <c r="K1013" s="114" t="inlineStr">
        <is>
          <t>Bruno Darmon</t>
        </is>
      </c>
      <c r="L1013" s="113" t="inlineStr">
        <is>
          <t>EMEA Sales</t>
        </is>
      </c>
      <c r="M1013" s="115" t="n">
        <v>1</v>
      </c>
      <c r="N1013" s="151">
        <f>LEFT(CA1013,3)</f>
        <v/>
      </c>
      <c r="O1013" s="216" t="n">
        <v>42101</v>
      </c>
      <c r="P1013" s="118">
        <f>($D$5-O1013)/365</f>
        <v/>
      </c>
      <c r="Q1013" s="119">
        <f>Q1013</f>
        <v/>
      </c>
      <c r="R1013" s="52" t="n"/>
      <c r="S1013" s="120" t="inlineStr">
        <is>
          <t>Netherlands</t>
        </is>
      </c>
      <c r="T1013" s="120" t="inlineStr">
        <is>
          <t>EUR</t>
        </is>
      </c>
      <c r="U1013" s="120" t="n">
        <v>87400</v>
      </c>
      <c r="V1013" s="120" t="n"/>
      <c r="W1013" s="120" t="n"/>
      <c r="X1013" s="120">
        <f>W1013+V1013+U1013</f>
        <v/>
      </c>
      <c r="Y1013" s="121" t="n"/>
      <c r="Z1013" s="121" t="n"/>
      <c r="AA1013" s="122" t="n"/>
      <c r="AB1013" s="122" t="n"/>
      <c r="AC1013" s="122" t="n"/>
      <c r="AD1013" s="123">
        <f>AC1013+AB1013+AA1013</f>
        <v/>
      </c>
      <c r="AE1013" s="124">
        <f>IFERROR(AD1013/X1013-1,"")</f>
        <v/>
      </c>
      <c r="AF1013" s="217">
        <f>IF(LOWER(T1013)="ILS",12,1)*X1013/VLOOKUP($T1013,CPC_USDConversion_xlTbl[[Currency2]:[Units/1 USD]],2,FALSE)</f>
        <v/>
      </c>
      <c r="AG1013" s="217">
        <f>IF(LOWER(T1013)="ILS",12,1)*AD1013/VLOOKUP($T1013,CPC_USDConversion_xlTbl[[Currency2]:[Units/1 USD]],2,FALSE)</f>
        <v/>
      </c>
      <c r="AH1013" s="126">
        <f>AF1013/VLOOKUP($S1013,'CP$'!$B$5:$D$74,2,FALSE)</f>
        <v/>
      </c>
      <c r="AI1013" s="126">
        <f>AG1013/VLOOKUP($S1013,'CP$'!$B$5:$D$74,2,FALSE)</f>
        <v/>
      </c>
      <c r="AJ1013" s="52" t="n"/>
      <c r="AK1013" s="127" t="inlineStr">
        <is>
          <t>No Bonus Plan</t>
        </is>
      </c>
      <c r="AL1013" s="218" t="n"/>
      <c r="AM1013" s="129" t="n"/>
      <c r="AN1013" s="121" t="n"/>
      <c r="AO1013" s="130" t="n"/>
      <c r="AP1013" s="131">
        <f>IFERROR(AO1013/AM1013,"")</f>
        <v/>
      </c>
      <c r="AQ1013" s="219">
        <f>AO1013*CC1013</f>
        <v/>
      </c>
      <c r="AR1013" s="219" t="n"/>
      <c r="AS1013" s="220">
        <f>AQ1013-AR1013</f>
        <v/>
      </c>
      <c r="AT1013" s="217">
        <f>AS1013/VLOOKUP($T1013,'USD Converstion'!$C$7:$D$174,2,FALSE)</f>
        <v/>
      </c>
      <c r="AU1013" s="52" t="n"/>
      <c r="AV1013" s="221" t="n"/>
      <c r="AW1013" s="222" t="n"/>
      <c r="AX1013" s="222" t="n"/>
      <c r="AY1013" s="223" t="n"/>
      <c r="AZ1013" s="52" t="n"/>
      <c r="BA1013" s="137" t="n"/>
      <c r="BB1013" s="138" t="inlineStr">
        <is>
          <t xml:space="preserve"> </t>
        </is>
      </c>
      <c r="BC1013" s="52" t="n"/>
      <c r="BD1013" s="219" t="n">
        <v>61400</v>
      </c>
      <c r="BE1013" s="219" t="n"/>
      <c r="BF1013" s="219" t="n"/>
      <c r="BG1013" s="120">
        <f>BF1013+BE1013+BD1013</f>
        <v/>
      </c>
      <c r="BH1013" s="217">
        <f>IF(LOWER(T1013)="ILS",12,1)*BG1013/VLOOKUP($T1013,CPC_USDConversion_xlTbl[[Currency2]:[Units/1 USD]],2,FALSE)</f>
        <v/>
      </c>
      <c r="BI1013" s="224">
        <f>BH1013/VLOOKUP($S1013,'CP$'!$B$5:$D$74,2,FALSE)</f>
        <v/>
      </c>
      <c r="BJ1013" s="140" t="n">
        <v>50000</v>
      </c>
      <c r="BK1013" s="140" t="n">
        <v>70000</v>
      </c>
      <c r="BL1013" s="141">
        <f>IFERROR(U1013/X1013,"")</f>
        <v/>
      </c>
      <c r="BM1013" s="141">
        <f>IFERROR(V1013/X1013,"")</f>
        <v/>
      </c>
      <c r="BN1013" s="141">
        <f>IFERROR(W1013/X1013,"")</f>
        <v/>
      </c>
      <c r="BO1013" s="141">
        <f>IFERROR(AA1013/AD1013,"")</f>
        <v/>
      </c>
      <c r="BP1013" s="141">
        <f>IFERROR(AB1013/AD1013,"")</f>
        <v/>
      </c>
      <c r="BQ1013" s="141">
        <f>IFERROR(AC1013/AD1013,"")</f>
        <v/>
      </c>
      <c r="BR1013" s="119" t="n">
        <v>4</v>
      </c>
      <c r="BS1013" s="119" t="n">
        <v>4</v>
      </c>
      <c r="BT1013" s="119" t="n">
        <v>3</v>
      </c>
      <c r="BU1013" s="119" t="n"/>
      <c r="BV1013" s="119" t="n"/>
      <c r="BW1013" s="119" t="n"/>
      <c r="BX1013" s="119" t="n"/>
      <c r="BY1013" s="119" t="n"/>
      <c r="BZ1013" s="119" t="inlineStr">
        <is>
          <t>PTE</t>
        </is>
      </c>
      <c r="CA1013" s="142" t="inlineStr">
        <is>
          <t>P53P</t>
        </is>
      </c>
      <c r="CB1013" s="131" t="n">
        <v>0.5</v>
      </c>
      <c r="CC1013" s="143">
        <f>IF(P1013&gt;1,1,P1013)*CB1013</f>
        <v/>
      </c>
      <c r="CD1013" s="143" t="n"/>
      <c r="CE1013" s="222" t="n"/>
      <c r="CF1013" s="86" t="n"/>
      <c r="CG1013" s="219" t="n">
        <v>61000.00000000001</v>
      </c>
      <c r="CH1013" s="217">
        <f>IF(LOWER(T1013)="ILS",12,1)*CG1013/VLOOKUP($T1013,CPC_USDConversion_xlTbl[[Currency2]:[Units/1 USD]],2,FALSE)</f>
        <v/>
      </c>
      <c r="CI1013" s="225">
        <f>AF1013</f>
        <v/>
      </c>
      <c r="CJ1013" s="225">
        <f>IFERROR(CI1013-CH1013,"")</f>
        <v/>
      </c>
      <c r="CK1013" s="140">
        <f>ROUND(AN1013*CC1013,-2)</f>
        <v/>
      </c>
      <c r="CL1013" s="217">
        <f>CK1013/VLOOKUP($T1013,'USD Converstion'!$C$7:$D$174,2,FALSE)</f>
        <v/>
      </c>
      <c r="CM1013" s="145">
        <f>IF(AD1013&gt;X1013,1,0)</f>
        <v/>
      </c>
      <c r="CN1013" s="225">
        <f>IF(CM1013&gt;0,AG1013,0)</f>
        <v/>
      </c>
      <c r="CO1013" s="225">
        <f>IF(CM1013=0,0,AF1013)</f>
        <v/>
      </c>
      <c r="CP1013" s="146" t="n">
        <v>0</v>
      </c>
      <c r="CQ1013" s="147" t="inlineStr">
        <is>
          <t>Regular</t>
        </is>
      </c>
      <c r="CR1013" s="225">
        <f>AM1013/VLOOKUP(T1013,'USD Converstion'!$C$7:$D$174,2,FALSE)</f>
        <v/>
      </c>
      <c r="CS1013" s="226">
        <f>AT1013</f>
        <v/>
      </c>
      <c r="CT1013" s="222" t="n">
        <v>0</v>
      </c>
      <c r="CU1013" s="227" t="n"/>
      <c r="CV1013" s="145">
        <f>IF(AX1013&gt;0,1,0)</f>
        <v/>
      </c>
      <c r="CW1013" s="145">
        <f>IF(AY1013&gt;0,1,0)</f>
        <v/>
      </c>
      <c r="CX1013" s="52" t="n">
        <v>0</v>
      </c>
      <c r="DM1013">
        <f>IF(LOWER(T1013)="ILS",12,1)*Y1013/VLOOKUP($T1013,CPC_USDConversion_xlTbl[[Currency2]:[Units/1 USD]],2,FALSE)</f>
        <v/>
      </c>
    </row>
    <row r="1014">
      <c r="B1014" s="113" t="n">
        <v>113046</v>
      </c>
      <c r="C1014" s="113" t="n">
        <v>30129</v>
      </c>
      <c r="D1014" s="113" t="n">
        <v>62917</v>
      </c>
      <c r="E1014" s="114" t="inlineStr">
        <is>
          <t>Sampo Vehkaoja</t>
        </is>
      </c>
      <c r="F1014" s="152" t="inlineStr">
        <is>
          <t>Country Manager, Finland and Baltics</t>
        </is>
      </c>
      <c r="G1014" s="113" t="inlineStr">
        <is>
          <t>Nordics and Benelux mgmt</t>
        </is>
      </c>
      <c r="H1014" s="113" t="inlineStr">
        <is>
          <t>Ken Tomassen</t>
        </is>
      </c>
      <c r="I1014" s="113" t="inlineStr">
        <is>
          <t>Ken Tomassen</t>
        </is>
      </c>
      <c r="J1014" s="114" t="inlineStr">
        <is>
          <t>Thorsten Freitag</t>
        </is>
      </c>
      <c r="K1014" s="114" t="inlineStr">
        <is>
          <t>Bruno Darmon</t>
        </is>
      </c>
      <c r="L1014" s="113" t="inlineStr">
        <is>
          <t>EMEA Sales</t>
        </is>
      </c>
      <c r="M1014" s="115" t="n">
        <v>1</v>
      </c>
      <c r="N1014" s="151">
        <f>LEFT(CA1014,3)</f>
        <v/>
      </c>
      <c r="O1014" s="216" t="n">
        <v>43922</v>
      </c>
      <c r="P1014" s="118">
        <f>($D$5-O1014)/365</f>
        <v/>
      </c>
      <c r="Q1014" s="119">
        <f>Q1014</f>
        <v/>
      </c>
      <c r="R1014" s="52" t="n"/>
      <c r="S1014" s="120" t="inlineStr">
        <is>
          <t>Finland</t>
        </is>
      </c>
      <c r="T1014" s="120" t="inlineStr">
        <is>
          <t>EUR</t>
        </is>
      </c>
      <c r="U1014" s="120" t="n">
        <v>182000</v>
      </c>
      <c r="V1014" s="120" t="n">
        <v>83936.36363636363</v>
      </c>
      <c r="W1014" s="120" t="n"/>
      <c r="X1014" s="120">
        <f>W1014+V1014+U1014</f>
        <v/>
      </c>
      <c r="Y1014" s="121" t="n"/>
      <c r="Z1014" s="121" t="n"/>
      <c r="AA1014" s="122" t="n"/>
      <c r="AB1014" s="122" t="n"/>
      <c r="AC1014" s="122" t="n"/>
      <c r="AD1014" s="123">
        <f>AC1014+AB1014+AA1014</f>
        <v/>
      </c>
      <c r="AE1014" s="124">
        <f>IFERROR(AD1014/X1014-1,"")</f>
        <v/>
      </c>
      <c r="AF1014" s="217">
        <f>IF(LOWER(T1014)="ILS",12,1)*X1014/VLOOKUP($T1014,CPC_USDConversion_xlTbl[[Currency2]:[Units/1 USD]],2,FALSE)</f>
        <v/>
      </c>
      <c r="AG1014" s="217">
        <f>IF(LOWER(T1014)="ILS",12,1)*AD1014/VLOOKUP($T1014,CPC_USDConversion_xlTbl[[Currency2]:[Units/1 USD]],2,FALSE)</f>
        <v/>
      </c>
      <c r="AH1014" s="126">
        <f>AF1014/VLOOKUP($S1014,'CP$'!$B$5:$D$74,2,FALSE)</f>
        <v/>
      </c>
      <c r="AI1014" s="126">
        <f>AG1014/VLOOKUP($S1014,'CP$'!$B$5:$D$74,2,FALSE)</f>
        <v/>
      </c>
      <c r="AJ1014" s="52" t="n"/>
      <c r="AK1014" s="127" t="inlineStr">
        <is>
          <t>Sales Variable</t>
        </is>
      </c>
      <c r="AL1014" s="218" t="n"/>
      <c r="AM1014" s="129" t="n"/>
      <c r="AN1014" s="121" t="n"/>
      <c r="AO1014" s="130" t="n"/>
      <c r="AP1014" s="131">
        <f>IFERROR(AO1014/AM1014,"")</f>
        <v/>
      </c>
      <c r="AQ1014" s="219">
        <f>AO1014*CC1014</f>
        <v/>
      </c>
      <c r="AR1014" s="219" t="n"/>
      <c r="AS1014" s="220">
        <f>AQ1014-AR1014</f>
        <v/>
      </c>
      <c r="AT1014" s="217">
        <f>AS1014/VLOOKUP($T1014,'USD Converstion'!$C$7:$D$174,2,FALSE)</f>
        <v/>
      </c>
      <c r="AU1014" s="52" t="n"/>
      <c r="AV1014" s="221" t="n">
        <v>43957</v>
      </c>
      <c r="AW1014" s="222" t="n">
        <v>68106.20388349515</v>
      </c>
      <c r="AX1014" s="222" t="n"/>
      <c r="AY1014" s="223" t="n"/>
      <c r="AZ1014" s="52" t="n"/>
      <c r="BA1014" s="137" t="n"/>
      <c r="BB1014" s="138" t="inlineStr">
        <is>
          <t xml:space="preserve"> </t>
        </is>
      </c>
      <c r="BC1014" s="52" t="n"/>
      <c r="BD1014" s="219" t="n"/>
      <c r="BE1014" s="219" t="n"/>
      <c r="BF1014" s="219" t="n"/>
      <c r="BG1014" s="120">
        <f>BF1014+BE1014+BD1014</f>
        <v/>
      </c>
      <c r="BH1014" s="217">
        <f>IF(LOWER(T1014)="ILS",12,1)*BG1014/VLOOKUP($T1014,CPC_USDConversion_xlTbl[[Currency2]:[Units/1 USD]],2,FALSE)</f>
        <v/>
      </c>
      <c r="BI1014" s="224">
        <f>BH1014/VLOOKUP($S1014,'CP$'!$B$5:$D$74,2,FALSE)</f>
        <v/>
      </c>
      <c r="BJ1014" s="140" t="n">
        <v>200000</v>
      </c>
      <c r="BK1014" s="140" t="n">
        <v>240000</v>
      </c>
      <c r="BL1014" s="141">
        <f>IFERROR(U1014/X1014,"")</f>
        <v/>
      </c>
      <c r="BM1014" s="141">
        <f>IFERROR(V1014/X1014,"")</f>
        <v/>
      </c>
      <c r="BN1014" s="141">
        <f>IFERROR(W1014/X1014,"")</f>
        <v/>
      </c>
      <c r="BO1014" s="141">
        <f>IFERROR(AA1014/AD1014,"")</f>
        <v/>
      </c>
      <c r="BP1014" s="141">
        <f>IFERROR(AB1014/AD1014,"")</f>
        <v/>
      </c>
      <c r="BQ1014" s="141">
        <f>IFERROR(AC1014/AD1014,"")</f>
        <v/>
      </c>
      <c r="BR1014" s="119" t="n"/>
      <c r="BS1014" s="119" t="n"/>
      <c r="BT1014" s="119" t="n"/>
      <c r="BU1014" s="119" t="n"/>
      <c r="BV1014" s="119" t="n"/>
      <c r="BW1014" s="119" t="n"/>
      <c r="BX1014" s="119" t="n"/>
      <c r="BY1014" s="119" t="n"/>
      <c r="BZ1014" s="119" t="inlineStr">
        <is>
          <t>Employee</t>
        </is>
      </c>
      <c r="CA1014" s="142" t="inlineStr">
        <is>
          <t>S33M</t>
        </is>
      </c>
      <c r="CB1014" s="131" t="n">
        <v>1</v>
      </c>
      <c r="CC1014" s="143">
        <f>IF(P1014&gt;1,1,P1014)*CB1014</f>
        <v/>
      </c>
      <c r="CD1014" s="143" t="n"/>
      <c r="CE1014" s="222" t="n">
        <v>79254.64</v>
      </c>
      <c r="CF1014" s="86" t="n"/>
      <c r="CG1014" s="219" t="n">
        <v>224590.243902439</v>
      </c>
      <c r="CH1014" s="217">
        <f>IF(LOWER(T1014)="ILS",12,1)*CG1014/VLOOKUP($T1014,CPC_USDConversion_xlTbl[[Currency2]:[Units/1 USD]],2,FALSE)</f>
        <v/>
      </c>
      <c r="CI1014" s="225">
        <f>AF1014</f>
        <v/>
      </c>
      <c r="CJ1014" s="225">
        <f>IFERROR(CI1014-CH1014,"")</f>
        <v/>
      </c>
      <c r="CK1014" s="140">
        <f>ROUND(AN1014*CC1014,-2)</f>
        <v/>
      </c>
      <c r="CL1014" s="217">
        <f>CK1014/VLOOKUP($T1014,'USD Converstion'!$C$7:$D$174,2,FALSE)</f>
        <v/>
      </c>
      <c r="CM1014" s="145">
        <f>IF(AD1014&gt;X1014,1,0)</f>
        <v/>
      </c>
      <c r="CN1014" s="225">
        <f>IF(CM1014&gt;0,AG1014,0)</f>
        <v/>
      </c>
      <c r="CO1014" s="225">
        <f>IF(CM1014=0,0,AF1014)</f>
        <v/>
      </c>
      <c r="CP1014" s="146" t="n">
        <v>0</v>
      </c>
      <c r="CQ1014" s="147" t="inlineStr">
        <is>
          <t>Regular</t>
        </is>
      </c>
      <c r="CR1014" s="225">
        <f>AM1014/VLOOKUP(T1014,'USD Converstion'!$C$7:$D$174,2,FALSE)</f>
        <v/>
      </c>
      <c r="CS1014" s="226">
        <f>AT1014</f>
        <v/>
      </c>
      <c r="CT1014" s="222" t="n">
        <v>0</v>
      </c>
      <c r="CU1014" s="227" t="n"/>
      <c r="CV1014" s="145">
        <f>IF(AX1014&gt;0,1,0)</f>
        <v/>
      </c>
      <c r="CW1014" s="145">
        <f>IF(AY1014&gt;0,1,0)</f>
        <v/>
      </c>
      <c r="CX1014" s="52" t="n">
        <v>0</v>
      </c>
      <c r="DM1014">
        <f>IF(LOWER(T1014)="ILS",12,1)*Y1014/VLOOKUP($T1014,CPC_USDConversion_xlTbl[[Currency2]:[Units/1 USD]],2,FALSE)</f>
        <v/>
      </c>
    </row>
    <row r="1015">
      <c r="B1015" s="113" t="n">
        <v>109533</v>
      </c>
      <c r="C1015" s="113" t="n">
        <v>30981</v>
      </c>
      <c r="D1015" s="113" t="n">
        <v>56938</v>
      </c>
      <c r="E1015" s="114" t="inlineStr">
        <is>
          <t>Philip Sandstrom</t>
        </is>
      </c>
      <c r="F1015" s="152" t="inlineStr">
        <is>
          <t>Account Manager</t>
        </is>
      </c>
      <c r="G1015" s="113" t="inlineStr">
        <is>
          <t>Sweden</t>
        </is>
      </c>
      <c r="H1015" s="113" t="inlineStr">
        <is>
          <t>Jonas Bruzelius</t>
        </is>
      </c>
      <c r="I1015" s="113" t="inlineStr">
        <is>
          <t>Ken Tomassen</t>
        </is>
      </c>
      <c r="J1015" s="114" t="inlineStr">
        <is>
          <t>Thorsten Freitag</t>
        </is>
      </c>
      <c r="K1015" s="114" t="inlineStr">
        <is>
          <t>Bruno Darmon</t>
        </is>
      </c>
      <c r="L1015" s="113" t="inlineStr">
        <is>
          <t>EMEA Sales</t>
        </is>
      </c>
      <c r="M1015" s="115" t="n">
        <v>1</v>
      </c>
      <c r="N1015" s="151">
        <f>LEFT(CA1015,3)</f>
        <v/>
      </c>
      <c r="O1015" s="216" t="n">
        <v>43780</v>
      </c>
      <c r="P1015" s="118">
        <f>($D$5-O1015)/365</f>
        <v/>
      </c>
      <c r="Q1015" s="119">
        <f>Q1015</f>
        <v/>
      </c>
      <c r="R1015" s="52" t="n"/>
      <c r="S1015" s="120" t="inlineStr">
        <is>
          <t>Sweden</t>
        </is>
      </c>
      <c r="T1015" s="120" t="inlineStr">
        <is>
          <t>SEK</t>
        </is>
      </c>
      <c r="U1015" s="120" t="n">
        <v>834500</v>
      </c>
      <c r="V1015" s="120" t="n">
        <v>400299.9999999999</v>
      </c>
      <c r="W1015" s="120" t="n"/>
      <c r="X1015" s="120">
        <f>W1015+V1015+U1015</f>
        <v/>
      </c>
      <c r="Y1015" s="121" t="n"/>
      <c r="Z1015" s="121" t="n"/>
      <c r="AA1015" s="122" t="n"/>
      <c r="AB1015" s="122" t="n"/>
      <c r="AC1015" s="122" t="n"/>
      <c r="AD1015" s="123">
        <f>AC1015+AB1015+AA1015</f>
        <v/>
      </c>
      <c r="AE1015" s="124">
        <f>IFERROR(AD1015/X1015-1,"")</f>
        <v/>
      </c>
      <c r="AF1015" s="217">
        <f>IF(LOWER(T1015)="ILS",12,1)*X1015/VLOOKUP($T1015,CPC_USDConversion_xlTbl[[Currency2]:[Units/1 USD]],2,FALSE)</f>
        <v/>
      </c>
      <c r="AG1015" s="217">
        <f>IF(LOWER(T1015)="ILS",12,1)*AD1015/VLOOKUP($T1015,CPC_USDConversion_xlTbl[[Currency2]:[Units/1 USD]],2,FALSE)</f>
        <v/>
      </c>
      <c r="AH1015" s="126">
        <f>AF1015/VLOOKUP($S1015,'CP$'!$B$5:$D$74,2,FALSE)</f>
        <v/>
      </c>
      <c r="AI1015" s="126">
        <f>AG1015/VLOOKUP($S1015,'CP$'!$B$5:$D$74,2,FALSE)</f>
        <v/>
      </c>
      <c r="AJ1015" s="52" t="n"/>
      <c r="AK1015" s="127" t="inlineStr">
        <is>
          <t>Sales Variable</t>
        </is>
      </c>
      <c r="AL1015" s="218" t="n"/>
      <c r="AM1015" s="129" t="n"/>
      <c r="AN1015" s="121" t="n"/>
      <c r="AO1015" s="130" t="n"/>
      <c r="AP1015" s="131">
        <f>IFERROR(AO1015/AM1015,"")</f>
        <v/>
      </c>
      <c r="AQ1015" s="219">
        <f>AO1015*CC1015</f>
        <v/>
      </c>
      <c r="AR1015" s="219" t="n"/>
      <c r="AS1015" s="220">
        <f>AQ1015-AR1015</f>
        <v/>
      </c>
      <c r="AT1015" s="217">
        <f>AS1015/VLOOKUP($T1015,'USD Converstion'!$C$7:$D$174,2,FALSE)</f>
        <v/>
      </c>
      <c r="AU1015" s="52" t="n"/>
      <c r="AV1015" s="221" t="n"/>
      <c r="AW1015" s="222" t="n"/>
      <c r="AX1015" s="222" t="n"/>
      <c r="AY1015" s="223" t="n"/>
      <c r="AZ1015" s="52" t="n"/>
      <c r="BA1015" s="137" t="inlineStr">
        <is>
          <t>August, 2020 - Status change from Employment Status:Employee to Employment Status:MLA || September, 2020 - Status change from Employment Status:MLA to Employment Status:Employee</t>
        </is>
      </c>
      <c r="BB1015" s="138" t="inlineStr">
        <is>
          <t xml:space="preserve"> </t>
        </is>
      </c>
      <c r="BC1015" s="52" t="n"/>
      <c r="BD1015" s="219" t="n">
        <v>660000</v>
      </c>
      <c r="BE1015" s="219" t="n">
        <v>440000</v>
      </c>
      <c r="BF1015" s="219" t="n"/>
      <c r="BG1015" s="120">
        <f>BF1015+BE1015+BD1015</f>
        <v/>
      </c>
      <c r="BH1015" s="217">
        <f>IF(LOWER(T1015)="ILS",12,1)*BG1015/VLOOKUP($T1015,CPC_USDConversion_xlTbl[[Currency2]:[Units/1 USD]],2,FALSE)</f>
        <v/>
      </c>
      <c r="BI1015" s="224">
        <f>BH1015/VLOOKUP($S1015,'CP$'!$B$5:$D$74,2,FALSE)</f>
        <v/>
      </c>
      <c r="BJ1015" s="140" t="n">
        <v>800000</v>
      </c>
      <c r="BK1015" s="140" t="n">
        <v>1300000</v>
      </c>
      <c r="BL1015" s="141">
        <f>IFERROR(U1015/X1015,"")</f>
        <v/>
      </c>
      <c r="BM1015" s="141">
        <f>IFERROR(V1015/X1015,"")</f>
        <v/>
      </c>
      <c r="BN1015" s="141">
        <f>IFERROR(W1015/X1015,"")</f>
        <v/>
      </c>
      <c r="BO1015" s="141">
        <f>IFERROR(AA1015/AD1015,"")</f>
        <v/>
      </c>
      <c r="BP1015" s="141">
        <f>IFERROR(AB1015/AD1015,"")</f>
        <v/>
      </c>
      <c r="BQ1015" s="141">
        <f>IFERROR(AC1015/AD1015,"")</f>
        <v/>
      </c>
      <c r="BR1015" s="119" t="n"/>
      <c r="BS1015" s="119" t="n"/>
      <c r="BT1015" s="119" t="n">
        <v>3</v>
      </c>
      <c r="BU1015" s="119" t="n"/>
      <c r="BV1015" s="119" t="n"/>
      <c r="BW1015" s="119" t="n"/>
      <c r="BX1015" s="119" t="n"/>
      <c r="BY1015" s="119" t="n"/>
      <c r="BZ1015" s="119" t="inlineStr">
        <is>
          <t>Employee</t>
        </is>
      </c>
      <c r="CA1015" s="142" t="inlineStr">
        <is>
          <t>S53P</t>
        </is>
      </c>
      <c r="CB1015" s="131" t="n">
        <v>1</v>
      </c>
      <c r="CC1015" s="143">
        <f>IF(P1015&gt;1,1,P1015)*CB1015</f>
        <v/>
      </c>
      <c r="CD1015" s="143" t="n"/>
      <c r="CE1015" s="222" t="n"/>
      <c r="CF1015" s="86" t="n"/>
      <c r="CG1015" s="219" t="n">
        <v>1073370.731707317</v>
      </c>
      <c r="CH1015" s="217">
        <f>IF(LOWER(T1015)="ILS",12,1)*CG1015/VLOOKUP($T1015,CPC_USDConversion_xlTbl[[Currency2]:[Units/1 USD]],2,FALSE)</f>
        <v/>
      </c>
      <c r="CI1015" s="225">
        <f>AF1015</f>
        <v/>
      </c>
      <c r="CJ1015" s="225">
        <f>IFERROR(CI1015-CH1015,"")</f>
        <v/>
      </c>
      <c r="CK1015" s="140">
        <f>ROUND(AN1015*CC1015,-2)</f>
        <v/>
      </c>
      <c r="CL1015" s="217">
        <f>CK1015/VLOOKUP($T1015,'USD Converstion'!$C$7:$D$174,2,FALSE)</f>
        <v/>
      </c>
      <c r="CM1015" s="145">
        <f>IF(AD1015&gt;X1015,1,0)</f>
        <v/>
      </c>
      <c r="CN1015" s="225">
        <f>IF(CM1015&gt;0,AG1015,0)</f>
        <v/>
      </c>
      <c r="CO1015" s="225">
        <f>IF(CM1015=0,0,AF1015)</f>
        <v/>
      </c>
      <c r="CP1015" s="146" t="n">
        <v>0</v>
      </c>
      <c r="CQ1015" s="147" t="inlineStr">
        <is>
          <t>Regular</t>
        </is>
      </c>
      <c r="CR1015" s="225">
        <f>AM1015/VLOOKUP(T1015,'USD Converstion'!$C$7:$D$174,2,FALSE)</f>
        <v/>
      </c>
      <c r="CS1015" s="226">
        <f>AT1015</f>
        <v/>
      </c>
      <c r="CT1015" s="222" t="n">
        <v>0</v>
      </c>
      <c r="CU1015" s="227" t="n"/>
      <c r="CV1015" s="145">
        <f>IF(AX1015&gt;0,1,0)</f>
        <v/>
      </c>
      <c r="CW1015" s="145">
        <f>IF(AY1015&gt;0,1,0)</f>
        <v/>
      </c>
      <c r="CX1015" s="52" t="n">
        <v>0</v>
      </c>
      <c r="DM1015">
        <f>IF(LOWER(T1015)="ILS",12,1)*Y1015/VLOOKUP($T1015,CPC_USDConversion_xlTbl[[Currency2]:[Units/1 USD]],2,FALSE)</f>
        <v/>
      </c>
    </row>
    <row r="1016">
      <c r="B1016" s="113" t="n">
        <v>137377</v>
      </c>
      <c r="C1016" s="113" t="n">
        <v>85474</v>
      </c>
      <c r="D1016" s="113" t="n">
        <v>45079</v>
      </c>
      <c r="E1016" s="114" t="inlineStr">
        <is>
          <t>Tessa Witteveen</t>
        </is>
      </c>
      <c r="F1016" s="152" t="inlineStr">
        <is>
          <t>Business Development manager</t>
        </is>
      </c>
      <c r="G1016" s="113" t="inlineStr">
        <is>
          <t>Netherlands</t>
        </is>
      </c>
      <c r="H1016" s="113" t="inlineStr">
        <is>
          <t>Arthur van Uden</t>
        </is>
      </c>
      <c r="I1016" s="113" t="inlineStr">
        <is>
          <t>Ken Tomassen</t>
        </is>
      </c>
      <c r="J1016" s="114" t="inlineStr">
        <is>
          <t>Thorsten Freitag</t>
        </is>
      </c>
      <c r="K1016" s="114" t="inlineStr">
        <is>
          <t>Bruno Darmon</t>
        </is>
      </c>
      <c r="L1016" s="113" t="inlineStr">
        <is>
          <t>EMEA Sales</t>
        </is>
      </c>
      <c r="M1016" s="115" t="n">
        <v>1</v>
      </c>
      <c r="N1016" s="151">
        <f>LEFT(CA1016,3)</f>
        <v/>
      </c>
      <c r="O1016" s="216" t="n">
        <v>42555</v>
      </c>
      <c r="P1016" s="118">
        <f>($D$5-O1016)/365</f>
        <v/>
      </c>
      <c r="Q1016" s="119">
        <f>Q1016</f>
        <v/>
      </c>
      <c r="R1016" s="52" t="n"/>
      <c r="S1016" s="120" t="inlineStr">
        <is>
          <t>Netherlands</t>
        </is>
      </c>
      <c r="T1016" s="120" t="inlineStr">
        <is>
          <t>EUR</t>
        </is>
      </c>
      <c r="U1016" s="120" t="n">
        <v>92625</v>
      </c>
      <c r="V1016" s="120" t="n">
        <v>26209.09090909091</v>
      </c>
      <c r="W1016" s="120" t="n"/>
      <c r="X1016" s="120">
        <f>W1016+V1016+U1016</f>
        <v/>
      </c>
      <c r="Y1016" s="121" t="n"/>
      <c r="Z1016" s="121" t="n"/>
      <c r="AA1016" s="122" t="n"/>
      <c r="AB1016" s="122" t="n"/>
      <c r="AC1016" s="122" t="n"/>
      <c r="AD1016" s="123">
        <f>AC1016+AB1016+AA1016</f>
        <v/>
      </c>
      <c r="AE1016" s="124">
        <f>IFERROR(AD1016/X1016-1,"")</f>
        <v/>
      </c>
      <c r="AF1016" s="217">
        <f>IF(LOWER(T1016)="ILS",12,1)*X1016/VLOOKUP($T1016,CPC_USDConversion_xlTbl[[Currency2]:[Units/1 USD]],2,FALSE)</f>
        <v/>
      </c>
      <c r="AG1016" s="217">
        <f>IF(LOWER(T1016)="ILS",12,1)*AD1016/VLOOKUP($T1016,CPC_USDConversion_xlTbl[[Currency2]:[Units/1 USD]],2,FALSE)</f>
        <v/>
      </c>
      <c r="AH1016" s="126">
        <f>AF1016/VLOOKUP($S1016,'CP$'!$B$5:$D$74,2,FALSE)</f>
        <v/>
      </c>
      <c r="AI1016" s="126">
        <f>AG1016/VLOOKUP($S1016,'CP$'!$B$5:$D$74,2,FALSE)</f>
        <v/>
      </c>
      <c r="AJ1016" s="52" t="n"/>
      <c r="AK1016" s="127" t="inlineStr">
        <is>
          <t>Sales Variable</t>
        </is>
      </c>
      <c r="AL1016" s="218" t="n"/>
      <c r="AM1016" s="129" t="n"/>
      <c r="AN1016" s="121" t="n"/>
      <c r="AO1016" s="130" t="n"/>
      <c r="AP1016" s="131">
        <f>IFERROR(AO1016/AM1016,"")</f>
        <v/>
      </c>
      <c r="AQ1016" s="219">
        <f>AO1016*CC1016</f>
        <v/>
      </c>
      <c r="AR1016" s="219" t="n"/>
      <c r="AS1016" s="220">
        <f>AQ1016-AR1016</f>
        <v/>
      </c>
      <c r="AT1016" s="217">
        <f>AS1016/VLOOKUP($T1016,'USD Converstion'!$C$7:$D$174,2,FALSE)</f>
        <v/>
      </c>
      <c r="AU1016" s="52" t="n"/>
      <c r="AV1016" s="221" t="n">
        <v>43615</v>
      </c>
      <c r="AW1016" s="222" t="n">
        <v>19547.55339805825</v>
      </c>
      <c r="AX1016" s="222" t="n"/>
      <c r="AY1016" s="223" t="n"/>
      <c r="AZ1016" s="52" t="n"/>
      <c r="BA1016" s="137" t="n"/>
      <c r="BB1016" s="138" t="inlineStr">
        <is>
          <t xml:space="preserve"> </t>
        </is>
      </c>
      <c r="BC1016" s="52" t="n"/>
      <c r="BD1016" s="219" t="n">
        <v>61370</v>
      </c>
      <c r="BE1016" s="219" t="n">
        <v>26300</v>
      </c>
      <c r="BF1016" s="219" t="n"/>
      <c r="BG1016" s="120">
        <f>BF1016+BE1016+BD1016</f>
        <v/>
      </c>
      <c r="BH1016" s="217">
        <f>IF(LOWER(T1016)="ILS",12,1)*BG1016/VLOOKUP($T1016,CPC_USDConversion_xlTbl[[Currency2]:[Units/1 USD]],2,FALSE)</f>
        <v/>
      </c>
      <c r="BI1016" s="224">
        <f>BH1016/VLOOKUP($S1016,'CP$'!$B$5:$D$74,2,FALSE)</f>
        <v/>
      </c>
      <c r="BJ1016" s="140" t="n">
        <v>80000</v>
      </c>
      <c r="BK1016" s="140" t="n">
        <v>135000</v>
      </c>
      <c r="BL1016" s="141">
        <f>IFERROR(U1016/X1016,"")</f>
        <v/>
      </c>
      <c r="BM1016" s="141">
        <f>IFERROR(V1016/X1016,"")</f>
        <v/>
      </c>
      <c r="BN1016" s="141">
        <f>IFERROR(W1016/X1016,"")</f>
        <v/>
      </c>
      <c r="BO1016" s="141">
        <f>IFERROR(AA1016/AD1016,"")</f>
        <v/>
      </c>
      <c r="BP1016" s="141">
        <f>IFERROR(AB1016/AD1016,"")</f>
        <v/>
      </c>
      <c r="BQ1016" s="141">
        <f>IFERROR(AC1016/AD1016,"")</f>
        <v/>
      </c>
      <c r="BR1016" s="119" t="n">
        <v>3</v>
      </c>
      <c r="BS1016" s="119" t="n">
        <v>3</v>
      </c>
      <c r="BT1016" s="119" t="n">
        <v>3</v>
      </c>
      <c r="BU1016" s="119" t="n"/>
      <c r="BV1016" s="119" t="n"/>
      <c r="BW1016" s="119" t="n"/>
      <c r="BX1016" s="119" t="n"/>
      <c r="BY1016" s="119" t="n"/>
      <c r="BZ1016" s="119" t="inlineStr">
        <is>
          <t>Employee</t>
        </is>
      </c>
      <c r="CA1016" s="142" t="inlineStr">
        <is>
          <t>S53P</t>
        </is>
      </c>
      <c r="CB1016" s="131" t="n">
        <v>1</v>
      </c>
      <c r="CC1016" s="143">
        <f>IF(P1016&gt;1,1,P1016)*CB1016</f>
        <v/>
      </c>
      <c r="CD1016" s="143" t="n"/>
      <c r="CE1016" s="222" t="n">
        <v>15803.04</v>
      </c>
      <c r="CF1016" s="86" t="n"/>
      <c r="CG1016" s="219" t="n">
        <v>92882.9268292683</v>
      </c>
      <c r="CH1016" s="217">
        <f>IF(LOWER(T1016)="ILS",12,1)*CG1016/VLOOKUP($T1016,CPC_USDConversion_xlTbl[[Currency2]:[Units/1 USD]],2,FALSE)</f>
        <v/>
      </c>
      <c r="CI1016" s="225">
        <f>AF1016</f>
        <v/>
      </c>
      <c r="CJ1016" s="225">
        <f>IFERROR(CI1016-CH1016,"")</f>
        <v/>
      </c>
      <c r="CK1016" s="140">
        <f>ROUND(AN1016*CC1016,-2)</f>
        <v/>
      </c>
      <c r="CL1016" s="217">
        <f>CK1016/VLOOKUP($T1016,'USD Converstion'!$C$7:$D$174,2,FALSE)</f>
        <v/>
      </c>
      <c r="CM1016" s="145">
        <f>IF(AD1016&gt;X1016,1,0)</f>
        <v/>
      </c>
      <c r="CN1016" s="225">
        <f>IF(CM1016&gt;0,AG1016,0)</f>
        <v/>
      </c>
      <c r="CO1016" s="225">
        <f>IF(CM1016=0,0,AF1016)</f>
        <v/>
      </c>
      <c r="CP1016" s="146" t="n">
        <v>0</v>
      </c>
      <c r="CQ1016" s="147" t="inlineStr">
        <is>
          <t>Regular</t>
        </is>
      </c>
      <c r="CR1016" s="225">
        <f>AM1016/VLOOKUP(T1016,'USD Converstion'!$C$7:$D$174,2,FALSE)</f>
        <v/>
      </c>
      <c r="CS1016" s="226">
        <f>AT1016</f>
        <v/>
      </c>
      <c r="CT1016" s="222" t="n">
        <v>0</v>
      </c>
      <c r="CU1016" s="227" t="n"/>
      <c r="CV1016" s="145">
        <f>IF(AX1016&gt;0,1,0)</f>
        <v/>
      </c>
      <c r="CW1016" s="145">
        <f>IF(AY1016&gt;0,1,0)</f>
        <v/>
      </c>
      <c r="CX1016" s="52" t="n">
        <v>0</v>
      </c>
      <c r="DM1016">
        <f>IF(LOWER(T1016)="ILS",12,1)*Y1016/VLOOKUP($T1016,CPC_USDConversion_xlTbl[[Currency2]:[Units/1 USD]],2,FALSE)</f>
        <v/>
      </c>
    </row>
    <row r="1017">
      <c r="B1017" s="113" t="n">
        <v>105919</v>
      </c>
      <c r="C1017" s="113" t="n">
        <v>88375</v>
      </c>
      <c r="D1017" s="113" t="n"/>
      <c r="E1017" s="114" t="inlineStr">
        <is>
          <t>Thomas Engdahl</t>
        </is>
      </c>
      <c r="F1017" s="152" t="inlineStr">
        <is>
          <t>Channel Manager MSP</t>
        </is>
      </c>
      <c r="G1017" s="113" t="inlineStr">
        <is>
          <t>Sweden</t>
        </is>
      </c>
      <c r="H1017" s="113" t="inlineStr">
        <is>
          <t>Jonas Bruzelius</t>
        </is>
      </c>
      <c r="I1017" s="113" t="inlineStr">
        <is>
          <t>Ken Tomassen</t>
        </is>
      </c>
      <c r="J1017" s="114" t="inlineStr">
        <is>
          <t>Thorsten Freitag</t>
        </is>
      </c>
      <c r="K1017" s="114" t="inlineStr">
        <is>
          <t>Bruno Darmon</t>
        </is>
      </c>
      <c r="L1017" s="113" t="inlineStr">
        <is>
          <t>EMEA Sales</t>
        </is>
      </c>
      <c r="M1017" s="115" t="n">
        <v>1</v>
      </c>
      <c r="N1017" s="151">
        <f>LEFT(CA1017,3)</f>
        <v/>
      </c>
      <c r="O1017" s="216" t="n">
        <v>37265</v>
      </c>
      <c r="P1017" s="118">
        <f>($D$5-O1017)/365</f>
        <v/>
      </c>
      <c r="Q1017" s="119">
        <f>Q1017</f>
        <v/>
      </c>
      <c r="R1017" s="52" t="n"/>
      <c r="S1017" s="120" t="inlineStr">
        <is>
          <t>Sweden</t>
        </is>
      </c>
      <c r="T1017" s="120" t="inlineStr">
        <is>
          <t>SEK</t>
        </is>
      </c>
      <c r="U1017" s="120" t="n">
        <v>830125</v>
      </c>
      <c r="V1017" s="120" t="n">
        <v>321663.6363636364</v>
      </c>
      <c r="W1017" s="120" t="n"/>
      <c r="X1017" s="120">
        <f>W1017+V1017+U1017</f>
        <v/>
      </c>
      <c r="Y1017" s="121" t="n"/>
      <c r="Z1017" s="121" t="n"/>
      <c r="AA1017" s="122" t="n"/>
      <c r="AB1017" s="122" t="n"/>
      <c r="AC1017" s="122" t="n"/>
      <c r="AD1017" s="123">
        <f>AC1017+AB1017+AA1017</f>
        <v/>
      </c>
      <c r="AE1017" s="124">
        <f>IFERROR(AD1017/X1017-1,"")</f>
        <v/>
      </c>
      <c r="AF1017" s="217">
        <f>IF(LOWER(T1017)="ILS",12,1)*X1017/VLOOKUP($T1017,CPC_USDConversion_xlTbl[[Currency2]:[Units/1 USD]],2,FALSE)</f>
        <v/>
      </c>
      <c r="AG1017" s="217">
        <f>IF(LOWER(T1017)="ILS",12,1)*AD1017/VLOOKUP($T1017,CPC_USDConversion_xlTbl[[Currency2]:[Units/1 USD]],2,FALSE)</f>
        <v/>
      </c>
      <c r="AH1017" s="126">
        <f>AF1017/VLOOKUP($S1017,'CP$'!$B$5:$D$74,2,FALSE)</f>
        <v/>
      </c>
      <c r="AI1017" s="126">
        <f>AG1017/VLOOKUP($S1017,'CP$'!$B$5:$D$74,2,FALSE)</f>
        <v/>
      </c>
      <c r="AJ1017" s="52" t="n"/>
      <c r="AK1017" s="127" t="inlineStr">
        <is>
          <t>Sales Variable</t>
        </is>
      </c>
      <c r="AL1017" s="218" t="n"/>
      <c r="AM1017" s="129" t="n"/>
      <c r="AN1017" s="121" t="n"/>
      <c r="AO1017" s="130" t="n"/>
      <c r="AP1017" s="131">
        <f>IFERROR(AO1017/AM1017,"")</f>
        <v/>
      </c>
      <c r="AQ1017" s="219">
        <f>AO1017*CC1017</f>
        <v/>
      </c>
      <c r="AR1017" s="219" t="n"/>
      <c r="AS1017" s="220">
        <f>AQ1017-AR1017</f>
        <v/>
      </c>
      <c r="AT1017" s="217">
        <f>AS1017/VLOOKUP($T1017,'USD Converstion'!$C$7:$D$174,2,FALSE)</f>
        <v/>
      </c>
      <c r="AU1017" s="52" t="n"/>
      <c r="AV1017" s="221" t="n">
        <v>43223</v>
      </c>
      <c r="AW1017" s="222" t="n">
        <v>26074.38834951456</v>
      </c>
      <c r="AX1017" s="222" t="n"/>
      <c r="AY1017" s="223" t="n"/>
      <c r="AZ1017" s="52" t="n"/>
      <c r="BA1017" s="137" t="n"/>
      <c r="BB1017" s="138" t="inlineStr">
        <is>
          <t xml:space="preserve"> </t>
        </is>
      </c>
      <c r="BC1017" s="52" t="n"/>
      <c r="BD1017" s="219" t="n">
        <v>656500</v>
      </c>
      <c r="BE1017" s="219" t="n">
        <v>353500</v>
      </c>
      <c r="BF1017" s="219" t="n"/>
      <c r="BG1017" s="120">
        <f>BF1017+BE1017+BD1017</f>
        <v/>
      </c>
      <c r="BH1017" s="217">
        <f>IF(LOWER(T1017)="ILS",12,1)*BG1017/VLOOKUP($T1017,CPC_USDConversion_xlTbl[[Currency2]:[Units/1 USD]],2,FALSE)</f>
        <v/>
      </c>
      <c r="BI1017" s="224">
        <f>BH1017/VLOOKUP($S1017,'CP$'!$B$5:$D$74,2,FALSE)</f>
        <v/>
      </c>
      <c r="BJ1017" s="140" t="n">
        <v>750000</v>
      </c>
      <c r="BK1017" s="140" t="n">
        <v>1100000</v>
      </c>
      <c r="BL1017" s="141">
        <f>IFERROR(U1017/X1017,"")</f>
        <v/>
      </c>
      <c r="BM1017" s="141">
        <f>IFERROR(V1017/X1017,"")</f>
        <v/>
      </c>
      <c r="BN1017" s="141">
        <f>IFERROR(W1017/X1017,"")</f>
        <v/>
      </c>
      <c r="BO1017" s="141">
        <f>IFERROR(AA1017/AD1017,"")</f>
        <v/>
      </c>
      <c r="BP1017" s="141">
        <f>IFERROR(AB1017/AD1017,"")</f>
        <v/>
      </c>
      <c r="BQ1017" s="141">
        <f>IFERROR(AC1017/AD1017,"")</f>
        <v/>
      </c>
      <c r="BR1017" s="119" t="n">
        <v>2</v>
      </c>
      <c r="BS1017" s="119" t="n">
        <v>2</v>
      </c>
      <c r="BT1017" s="119" t="n">
        <v>3</v>
      </c>
      <c r="BU1017" s="119" t="n"/>
      <c r="BV1017" s="119" t="n"/>
      <c r="BW1017" s="119" t="n"/>
      <c r="BX1017" s="119" t="n"/>
      <c r="BY1017" s="119" t="n"/>
      <c r="BZ1017" s="119" t="inlineStr">
        <is>
          <t>Employee</t>
        </is>
      </c>
      <c r="CA1017" s="142" t="inlineStr">
        <is>
          <t>S51P</t>
        </is>
      </c>
      <c r="CB1017" s="131" t="n">
        <v>1</v>
      </c>
      <c r="CC1017" s="143">
        <f>IF(P1017&gt;1,1,P1017)*CB1017</f>
        <v/>
      </c>
      <c r="CD1017" s="143" t="n"/>
      <c r="CE1017" s="222" t="n">
        <v>16281.92</v>
      </c>
      <c r="CF1017" s="86" t="n"/>
      <c r="CG1017" s="219" t="n">
        <v>985565.8536585367</v>
      </c>
      <c r="CH1017" s="217">
        <f>IF(LOWER(T1017)="ILS",12,1)*CG1017/VLOOKUP($T1017,CPC_USDConversion_xlTbl[[Currency2]:[Units/1 USD]],2,FALSE)</f>
        <v/>
      </c>
      <c r="CI1017" s="225">
        <f>AF1017</f>
        <v/>
      </c>
      <c r="CJ1017" s="225">
        <f>IFERROR(CI1017-CH1017,"")</f>
        <v/>
      </c>
      <c r="CK1017" s="140">
        <f>ROUND(AN1017*CC1017,-2)</f>
        <v/>
      </c>
      <c r="CL1017" s="217">
        <f>CK1017/VLOOKUP($T1017,'USD Converstion'!$C$7:$D$174,2,FALSE)</f>
        <v/>
      </c>
      <c r="CM1017" s="145">
        <f>IF(AD1017&gt;X1017,1,0)</f>
        <v/>
      </c>
      <c r="CN1017" s="225">
        <f>IF(CM1017&gt;0,AG1017,0)</f>
        <v/>
      </c>
      <c r="CO1017" s="225">
        <f>IF(CM1017=0,0,AF1017)</f>
        <v/>
      </c>
      <c r="CP1017" s="146" t="n">
        <v>0</v>
      </c>
      <c r="CQ1017" s="147" t="inlineStr">
        <is>
          <t>Regular</t>
        </is>
      </c>
      <c r="CR1017" s="225">
        <f>AM1017/VLOOKUP(T1017,'USD Converstion'!$C$7:$D$174,2,FALSE)</f>
        <v/>
      </c>
      <c r="CS1017" s="226">
        <f>AT1017</f>
        <v/>
      </c>
      <c r="CT1017" s="222" t="n">
        <v>0</v>
      </c>
      <c r="CU1017" s="227" t="n"/>
      <c r="CV1017" s="145">
        <f>IF(AX1017&gt;0,1,0)</f>
        <v/>
      </c>
      <c r="CW1017" s="145">
        <f>IF(AY1017&gt;0,1,0)</f>
        <v/>
      </c>
      <c r="CX1017" s="52" t="n">
        <v>0</v>
      </c>
      <c r="DM1017">
        <f>IF(LOWER(T1017)="ILS",12,1)*Y1017/VLOOKUP($T1017,CPC_USDConversion_xlTbl[[Currency2]:[Units/1 USD]],2,FALSE)</f>
        <v/>
      </c>
    </row>
    <row r="1018">
      <c r="B1018" s="113" t="n">
        <v>120303</v>
      </c>
      <c r="C1018" s="113" t="n">
        <v>76782</v>
      </c>
      <c r="D1018" s="113" t="n">
        <v>104440</v>
      </c>
      <c r="E1018" s="114" t="inlineStr">
        <is>
          <t>Thomas Lofstrand</t>
        </is>
      </c>
      <c r="F1018" s="152" t="inlineStr">
        <is>
          <t>Major Account Manager</t>
        </is>
      </c>
      <c r="G1018" s="113" t="inlineStr">
        <is>
          <t>Sweden</t>
        </is>
      </c>
      <c r="H1018" s="113" t="inlineStr">
        <is>
          <t>Jonas Bruzelius</t>
        </is>
      </c>
      <c r="I1018" s="113" t="inlineStr">
        <is>
          <t>Ken Tomassen</t>
        </is>
      </c>
      <c r="J1018" s="114" t="inlineStr">
        <is>
          <t>Thorsten Freitag</t>
        </is>
      </c>
      <c r="K1018" s="114" t="inlineStr">
        <is>
          <t>Bruno Darmon</t>
        </is>
      </c>
      <c r="L1018" s="113" t="inlineStr">
        <is>
          <t>EMEA Sales</t>
        </is>
      </c>
      <c r="M1018" s="115" t="n">
        <v>1</v>
      </c>
      <c r="N1018" s="151">
        <f>LEFT(CA1018,3)</f>
        <v/>
      </c>
      <c r="O1018" s="216" t="n">
        <v>43528</v>
      </c>
      <c r="P1018" s="118">
        <f>($D$5-O1018)/365</f>
        <v/>
      </c>
      <c r="Q1018" s="119">
        <f>Q1018</f>
        <v/>
      </c>
      <c r="R1018" s="52" t="n"/>
      <c r="S1018" s="120" t="inlineStr">
        <is>
          <t>Sweden</t>
        </is>
      </c>
      <c r="T1018" s="120" t="inlineStr">
        <is>
          <t>SEK</t>
        </is>
      </c>
      <c r="U1018" s="120" t="n">
        <v>984500</v>
      </c>
      <c r="V1018" s="120" t="n">
        <v>473027.2727272727</v>
      </c>
      <c r="W1018" s="120" t="n"/>
      <c r="X1018" s="120">
        <f>W1018+V1018+U1018</f>
        <v/>
      </c>
      <c r="Y1018" s="121" t="n"/>
      <c r="Z1018" s="121" t="n"/>
      <c r="AA1018" s="122" t="n"/>
      <c r="AB1018" s="122" t="n"/>
      <c r="AC1018" s="122" t="n"/>
      <c r="AD1018" s="123">
        <f>AC1018+AB1018+AA1018</f>
        <v/>
      </c>
      <c r="AE1018" s="124">
        <f>IFERROR(AD1018/X1018-1,"")</f>
        <v/>
      </c>
      <c r="AF1018" s="217">
        <f>IF(LOWER(T1018)="ILS",12,1)*X1018/VLOOKUP($T1018,CPC_USDConversion_xlTbl[[Currency2]:[Units/1 USD]],2,FALSE)</f>
        <v/>
      </c>
      <c r="AG1018" s="217">
        <f>IF(LOWER(T1018)="ILS",12,1)*AD1018/VLOOKUP($T1018,CPC_USDConversion_xlTbl[[Currency2]:[Units/1 USD]],2,FALSE)</f>
        <v/>
      </c>
      <c r="AH1018" s="126">
        <f>AF1018/VLOOKUP($S1018,'CP$'!$B$5:$D$74,2,FALSE)</f>
        <v/>
      </c>
      <c r="AI1018" s="126">
        <f>AG1018/VLOOKUP($S1018,'CP$'!$B$5:$D$74,2,FALSE)</f>
        <v/>
      </c>
      <c r="AJ1018" s="52" t="n"/>
      <c r="AK1018" s="127" t="inlineStr">
        <is>
          <t>Sales Variable</t>
        </is>
      </c>
      <c r="AL1018" s="218" t="n"/>
      <c r="AM1018" s="129" t="n"/>
      <c r="AN1018" s="121" t="n"/>
      <c r="AO1018" s="130" t="n"/>
      <c r="AP1018" s="131">
        <f>IFERROR(AO1018/AM1018,"")</f>
        <v/>
      </c>
      <c r="AQ1018" s="219">
        <f>AO1018*CC1018</f>
        <v/>
      </c>
      <c r="AR1018" s="219" t="n"/>
      <c r="AS1018" s="220">
        <f>AQ1018-AR1018</f>
        <v/>
      </c>
      <c r="AT1018" s="217">
        <f>AS1018/VLOOKUP($T1018,'USD Converstion'!$C$7:$D$174,2,FALSE)</f>
        <v/>
      </c>
      <c r="AU1018" s="52" t="n"/>
      <c r="AV1018" s="221" t="n"/>
      <c r="AW1018" s="222" t="n"/>
      <c r="AX1018" s="222" t="n"/>
      <c r="AY1018" s="223" t="n"/>
      <c r="AZ1018" s="52" t="n"/>
      <c r="BA1018" s="137" t="n"/>
      <c r="BB1018" s="138" t="inlineStr">
        <is>
          <t xml:space="preserve"> </t>
        </is>
      </c>
      <c r="BC1018" s="52" t="n"/>
      <c r="BD1018" s="219" t="n">
        <v>780000</v>
      </c>
      <c r="BE1018" s="219" t="n">
        <v>520000</v>
      </c>
      <c r="BF1018" s="219" t="n"/>
      <c r="BG1018" s="120">
        <f>BF1018+BE1018+BD1018</f>
        <v/>
      </c>
      <c r="BH1018" s="217">
        <f>IF(LOWER(T1018)="ILS",12,1)*BG1018/VLOOKUP($T1018,CPC_USDConversion_xlTbl[[Currency2]:[Units/1 USD]],2,FALSE)</f>
        <v/>
      </c>
      <c r="BI1018" s="224">
        <f>BH1018/VLOOKUP($S1018,'CP$'!$B$5:$D$74,2,FALSE)</f>
        <v/>
      </c>
      <c r="BJ1018" s="140" t="n">
        <v>800000</v>
      </c>
      <c r="BK1018" s="140" t="n">
        <v>1300000</v>
      </c>
      <c r="BL1018" s="141">
        <f>IFERROR(U1018/X1018,"")</f>
        <v/>
      </c>
      <c r="BM1018" s="141">
        <f>IFERROR(V1018/X1018,"")</f>
        <v/>
      </c>
      <c r="BN1018" s="141">
        <f>IFERROR(W1018/X1018,"")</f>
        <v/>
      </c>
      <c r="BO1018" s="141">
        <f>IFERROR(AA1018/AD1018,"")</f>
        <v/>
      </c>
      <c r="BP1018" s="141">
        <f>IFERROR(AB1018/AD1018,"")</f>
        <v/>
      </c>
      <c r="BQ1018" s="141">
        <f>IFERROR(AC1018/AD1018,"")</f>
        <v/>
      </c>
      <c r="BR1018" s="119" t="n">
        <v>2</v>
      </c>
      <c r="BS1018" s="119" t="n">
        <v>2</v>
      </c>
      <c r="BT1018" s="119" t="n">
        <v>3</v>
      </c>
      <c r="BU1018" s="119" t="n"/>
      <c r="BV1018" s="119" t="n"/>
      <c r="BW1018" s="119" t="n"/>
      <c r="BX1018" s="119" t="n"/>
      <c r="BY1018" s="119" t="n"/>
      <c r="BZ1018" s="119" t="inlineStr">
        <is>
          <t>Employee</t>
        </is>
      </c>
      <c r="CA1018" s="142" t="inlineStr">
        <is>
          <t>S53P</t>
        </is>
      </c>
      <c r="CB1018" s="131" t="n">
        <v>1</v>
      </c>
      <c r="CC1018" s="143">
        <f>IF(P1018&gt;1,1,P1018)*CB1018</f>
        <v/>
      </c>
      <c r="CD1018" s="143" t="n"/>
      <c r="CE1018" s="222" t="n"/>
      <c r="CF1018" s="86" t="n"/>
      <c r="CG1018" s="219" t="n">
        <v>1268492.682926829</v>
      </c>
      <c r="CH1018" s="217">
        <f>IF(LOWER(T1018)="ILS",12,1)*CG1018/VLOOKUP($T1018,CPC_USDConversion_xlTbl[[Currency2]:[Units/1 USD]],2,FALSE)</f>
        <v/>
      </c>
      <c r="CI1018" s="225">
        <f>AF1018</f>
        <v/>
      </c>
      <c r="CJ1018" s="225">
        <f>IFERROR(CI1018-CH1018,"")</f>
        <v/>
      </c>
      <c r="CK1018" s="140">
        <f>ROUND(AN1018*CC1018,-2)</f>
        <v/>
      </c>
      <c r="CL1018" s="217">
        <f>CK1018/VLOOKUP($T1018,'USD Converstion'!$C$7:$D$174,2,FALSE)</f>
        <v/>
      </c>
      <c r="CM1018" s="145">
        <f>IF(AD1018&gt;X1018,1,0)</f>
        <v/>
      </c>
      <c r="CN1018" s="225">
        <f>IF(CM1018&gt;0,AG1018,0)</f>
        <v/>
      </c>
      <c r="CO1018" s="225">
        <f>IF(CM1018=0,0,AF1018)</f>
        <v/>
      </c>
      <c r="CP1018" s="146" t="n">
        <v>0</v>
      </c>
      <c r="CQ1018" s="147" t="inlineStr">
        <is>
          <t>Regular</t>
        </is>
      </c>
      <c r="CR1018" s="225">
        <f>AM1018/VLOOKUP(T1018,'USD Converstion'!$C$7:$D$174,2,FALSE)</f>
        <v/>
      </c>
      <c r="CS1018" s="226">
        <f>AT1018</f>
        <v/>
      </c>
      <c r="CT1018" s="222" t="n">
        <v>0</v>
      </c>
      <c r="CU1018" s="227" t="n"/>
      <c r="CV1018" s="145">
        <f>IF(AX1018&gt;0,1,0)</f>
        <v/>
      </c>
      <c r="CW1018" s="145">
        <f>IF(AY1018&gt;0,1,0)</f>
        <v/>
      </c>
      <c r="CX1018" s="52" t="n">
        <v>0</v>
      </c>
      <c r="DM1018">
        <f>IF(LOWER(T1018)="ILS",12,1)*Y1018/VLOOKUP($T1018,CPC_USDConversion_xlTbl[[Currency2]:[Units/1 USD]],2,FALSE)</f>
        <v/>
      </c>
    </row>
    <row r="1019">
      <c r="B1019" s="113" t="n">
        <v>134902</v>
      </c>
      <c r="C1019" s="113" t="n">
        <v>64160</v>
      </c>
      <c r="D1019" s="113" t="n">
        <v>116309</v>
      </c>
      <c r="E1019" s="114" t="inlineStr">
        <is>
          <t>Tom Sluys</t>
        </is>
      </c>
      <c r="F1019" s="152" t="inlineStr">
        <is>
          <t xml:space="preserve">Country Manager, Belux	</t>
        </is>
      </c>
      <c r="G1019" s="113" t="inlineStr">
        <is>
          <t>Nordics and Benelux mgmt</t>
        </is>
      </c>
      <c r="H1019" s="113" t="inlineStr">
        <is>
          <t>Ken Tomassen</t>
        </is>
      </c>
      <c r="I1019" s="113" t="inlineStr">
        <is>
          <t>Ken Tomassen</t>
        </is>
      </c>
      <c r="J1019" s="114" t="inlineStr">
        <is>
          <t>Thorsten Freitag</t>
        </is>
      </c>
      <c r="K1019" s="114" t="inlineStr">
        <is>
          <t>Bruno Darmon</t>
        </is>
      </c>
      <c r="L1019" s="113" t="inlineStr">
        <is>
          <t>EMEA Sales</t>
        </is>
      </c>
      <c r="M1019" s="115" t="n">
        <v>1</v>
      </c>
      <c r="N1019" s="151">
        <f>LEFT(CA1019,3)</f>
        <v/>
      </c>
      <c r="O1019" s="216" t="n">
        <v>44019</v>
      </c>
      <c r="P1019" s="118">
        <f>($D$5-O1019)/365</f>
        <v/>
      </c>
      <c r="Q1019" s="119">
        <f>Q1019</f>
        <v/>
      </c>
      <c r="R1019" s="52" t="n"/>
      <c r="S1019" s="120" t="inlineStr">
        <is>
          <t>Belgium</t>
        </is>
      </c>
      <c r="T1019" s="120" t="inlineStr">
        <is>
          <t>EUR</t>
        </is>
      </c>
      <c r="U1019" s="120" t="n">
        <v>174500</v>
      </c>
      <c r="V1019" s="120" t="n">
        <v>80300</v>
      </c>
      <c r="W1019" s="120" t="n"/>
      <c r="X1019" s="120">
        <f>W1019+V1019+U1019</f>
        <v/>
      </c>
      <c r="Y1019" s="121" t="n"/>
      <c r="Z1019" s="121" t="n"/>
      <c r="AA1019" s="122" t="n"/>
      <c r="AB1019" s="122" t="n"/>
      <c r="AC1019" s="122" t="n"/>
      <c r="AD1019" s="123">
        <f>AC1019+AB1019+AA1019</f>
        <v/>
      </c>
      <c r="AE1019" s="124">
        <f>IFERROR(AD1019/X1019-1,"")</f>
        <v/>
      </c>
      <c r="AF1019" s="217">
        <f>IF(LOWER(T1019)="ILS",12,1)*X1019/VLOOKUP($T1019,CPC_USDConversion_xlTbl[[Currency2]:[Units/1 USD]],2,FALSE)</f>
        <v/>
      </c>
      <c r="AG1019" s="217">
        <f>IF(LOWER(T1019)="ILS",12,1)*AD1019/VLOOKUP($T1019,CPC_USDConversion_xlTbl[[Currency2]:[Units/1 USD]],2,FALSE)</f>
        <v/>
      </c>
      <c r="AH1019" s="126">
        <f>AF1019/VLOOKUP($S1019,'CP$'!$B$5:$D$74,2,FALSE)</f>
        <v/>
      </c>
      <c r="AI1019" s="126">
        <f>AG1019/VLOOKUP($S1019,'CP$'!$B$5:$D$74,2,FALSE)</f>
        <v/>
      </c>
      <c r="AJ1019" s="52" t="n"/>
      <c r="AK1019" s="127" t="inlineStr">
        <is>
          <t>Sales Variable</t>
        </is>
      </c>
      <c r="AL1019" s="218" t="n"/>
      <c r="AM1019" s="129" t="n"/>
      <c r="AN1019" s="121" t="n"/>
      <c r="AO1019" s="130" t="n"/>
      <c r="AP1019" s="131">
        <f>IFERROR(AO1019/AM1019,"")</f>
        <v/>
      </c>
      <c r="AQ1019" s="219">
        <f>AO1019*CC1019</f>
        <v/>
      </c>
      <c r="AR1019" s="219" t="n"/>
      <c r="AS1019" s="220">
        <f>AQ1019-AR1019</f>
        <v/>
      </c>
      <c r="AT1019" s="217">
        <f>AS1019/VLOOKUP($T1019,'USD Converstion'!$C$7:$D$174,2,FALSE)</f>
        <v/>
      </c>
      <c r="AU1019" s="52" t="n"/>
      <c r="AV1019" s="221" t="n">
        <v>44019</v>
      </c>
      <c r="AW1019" s="222" t="n">
        <v>58368.00970873786</v>
      </c>
      <c r="AX1019" s="222" t="n"/>
      <c r="AY1019" s="223" t="n"/>
      <c r="AZ1019" s="52" t="n"/>
      <c r="BA1019" s="137" t="n"/>
      <c r="BB1019" s="138" t="inlineStr">
        <is>
          <t xml:space="preserve"> </t>
        </is>
      </c>
      <c r="BC1019" s="52" t="n"/>
      <c r="BD1019" s="219" t="n"/>
      <c r="BE1019" s="219" t="n"/>
      <c r="BF1019" s="219" t="n"/>
      <c r="BG1019" s="120">
        <f>BF1019+BE1019+BD1019</f>
        <v/>
      </c>
      <c r="BH1019" s="217">
        <f>IF(LOWER(T1019)="ILS",12,1)*BG1019/VLOOKUP($T1019,CPC_USDConversion_xlTbl[[Currency2]:[Units/1 USD]],2,FALSE)</f>
        <v/>
      </c>
      <c r="BI1019" s="224">
        <f>BH1019/VLOOKUP($S1019,'CP$'!$B$5:$D$74,2,FALSE)</f>
        <v/>
      </c>
      <c r="BJ1019" s="140" t="n">
        <v>170000</v>
      </c>
      <c r="BK1019" s="140" t="n">
        <v>235000</v>
      </c>
      <c r="BL1019" s="141">
        <f>IFERROR(U1019/X1019,"")</f>
        <v/>
      </c>
      <c r="BM1019" s="141">
        <f>IFERROR(V1019/X1019,"")</f>
        <v/>
      </c>
      <c r="BN1019" s="141">
        <f>IFERROR(W1019/X1019,"")</f>
        <v/>
      </c>
      <c r="BO1019" s="141">
        <f>IFERROR(AA1019/AD1019,"")</f>
        <v/>
      </c>
      <c r="BP1019" s="141">
        <f>IFERROR(AB1019/AD1019,"")</f>
        <v/>
      </c>
      <c r="BQ1019" s="141">
        <f>IFERROR(AC1019/AD1019,"")</f>
        <v/>
      </c>
      <c r="BR1019" s="119" t="n"/>
      <c r="BS1019" s="119" t="n"/>
      <c r="BT1019" s="119" t="n"/>
      <c r="BU1019" s="119" t="n"/>
      <c r="BV1019" s="119" t="n"/>
      <c r="BW1019" s="119" t="n"/>
      <c r="BX1019" s="119" t="n"/>
      <c r="BY1019" s="119" t="n"/>
      <c r="BZ1019" s="119" t="inlineStr">
        <is>
          <t>Employee</t>
        </is>
      </c>
      <c r="CA1019" s="142" t="inlineStr">
        <is>
          <t>S31M</t>
        </is>
      </c>
      <c r="CB1019" s="131" t="n">
        <v>1</v>
      </c>
      <c r="CC1019" s="143">
        <f>IF(P1019&gt;1,1,P1019)*CB1019</f>
        <v/>
      </c>
      <c r="CD1019" s="143" t="n"/>
      <c r="CE1019" s="222" t="n">
        <v>61895.24</v>
      </c>
      <c r="CF1019" s="86" t="n"/>
      <c r="CG1019" s="219" t="n">
        <v>214834.1463414634</v>
      </c>
      <c r="CH1019" s="217">
        <f>IF(LOWER(T1019)="ILS",12,1)*CG1019/VLOOKUP($T1019,CPC_USDConversion_xlTbl[[Currency2]:[Units/1 USD]],2,FALSE)</f>
        <v/>
      </c>
      <c r="CI1019" s="225">
        <f>AF1019</f>
        <v/>
      </c>
      <c r="CJ1019" s="225">
        <f>IFERROR(CI1019-CH1019,"")</f>
        <v/>
      </c>
      <c r="CK1019" s="140">
        <f>ROUND(AN1019*CC1019,-2)</f>
        <v/>
      </c>
      <c r="CL1019" s="217">
        <f>CK1019/VLOOKUP($T1019,'USD Converstion'!$C$7:$D$174,2,FALSE)</f>
        <v/>
      </c>
      <c r="CM1019" s="145">
        <f>IF(AD1019&gt;X1019,1,0)</f>
        <v/>
      </c>
      <c r="CN1019" s="225">
        <f>IF(CM1019&gt;0,AG1019,0)</f>
        <v/>
      </c>
      <c r="CO1019" s="225">
        <f>IF(CM1019=0,0,AF1019)</f>
        <v/>
      </c>
      <c r="CP1019" s="146" t="n">
        <v>0</v>
      </c>
      <c r="CQ1019" s="147" t="inlineStr">
        <is>
          <t>Regular</t>
        </is>
      </c>
      <c r="CR1019" s="225">
        <f>AM1019/VLOOKUP(T1019,'USD Converstion'!$C$7:$D$174,2,FALSE)</f>
        <v/>
      </c>
      <c r="CS1019" s="226">
        <f>AT1019</f>
        <v/>
      </c>
      <c r="CT1019" s="222" t="n">
        <v>0</v>
      </c>
      <c r="CU1019" s="227" t="n"/>
      <c r="CV1019" s="145">
        <f>IF(AX1019&gt;0,1,0)</f>
        <v/>
      </c>
      <c r="CW1019" s="145">
        <f>IF(AY1019&gt;0,1,0)</f>
        <v/>
      </c>
      <c r="CX1019" s="52" t="n">
        <v>0</v>
      </c>
      <c r="DM1019">
        <f>IF(LOWER(T1019)="ILS",12,1)*Y1019/VLOOKUP($T1019,CPC_USDConversion_xlTbl[[Currency2]:[Units/1 USD]],2,FALSE)</f>
        <v/>
      </c>
    </row>
    <row r="1020">
      <c r="B1020" s="113" t="n">
        <v>117571</v>
      </c>
      <c r="C1020" s="113" t="n">
        <v>95207</v>
      </c>
      <c r="D1020" s="113" t="n">
        <v>84439</v>
      </c>
      <c r="E1020" s="114" t="inlineStr">
        <is>
          <t>Tue Damgaard</t>
        </is>
      </c>
      <c r="F1020" s="152" t="inlineStr">
        <is>
          <t>Sales Manager - Direct Touch</t>
        </is>
      </c>
      <c r="G1020" s="113" t="inlineStr">
        <is>
          <t>Denmark</t>
        </is>
      </c>
      <c r="H1020" s="113" t="inlineStr">
        <is>
          <t>Lars Hermind</t>
        </is>
      </c>
      <c r="I1020" s="113" t="inlineStr">
        <is>
          <t>Ken Tomassen</t>
        </is>
      </c>
      <c r="J1020" s="114" t="inlineStr">
        <is>
          <t>Thorsten Freitag</t>
        </is>
      </c>
      <c r="K1020" s="114" t="inlineStr">
        <is>
          <t>Bruno Darmon</t>
        </is>
      </c>
      <c r="L1020" s="113" t="inlineStr">
        <is>
          <t>EMEA Sales</t>
        </is>
      </c>
      <c r="M1020" s="115" t="n">
        <v>1</v>
      </c>
      <c r="N1020" s="151">
        <f>LEFT(CA1020,3)</f>
        <v/>
      </c>
      <c r="O1020" s="216" t="n">
        <v>42125</v>
      </c>
      <c r="P1020" s="118">
        <f>($D$5-O1020)/365</f>
        <v/>
      </c>
      <c r="Q1020" s="119">
        <f>Q1020</f>
        <v/>
      </c>
      <c r="R1020" s="52" t="n"/>
      <c r="S1020" s="120" t="inlineStr">
        <is>
          <t>Denmark</t>
        </is>
      </c>
      <c r="T1020" s="120" t="inlineStr">
        <is>
          <t>DKK</t>
        </is>
      </c>
      <c r="U1020" s="120" t="n">
        <v>1084500</v>
      </c>
      <c r="V1020" s="120" t="n">
        <v>454845.4545454545</v>
      </c>
      <c r="W1020" s="120" t="n"/>
      <c r="X1020" s="120">
        <f>W1020+V1020+U1020</f>
        <v/>
      </c>
      <c r="Y1020" s="121" t="n"/>
      <c r="Z1020" s="121" t="n"/>
      <c r="AA1020" s="122" t="n"/>
      <c r="AB1020" s="122" t="n"/>
      <c r="AC1020" s="122" t="n"/>
      <c r="AD1020" s="123">
        <f>AC1020+AB1020+AA1020</f>
        <v/>
      </c>
      <c r="AE1020" s="124">
        <f>IFERROR(AD1020/X1020-1,"")</f>
        <v/>
      </c>
      <c r="AF1020" s="217">
        <f>IF(LOWER(T1020)="ILS",12,1)*X1020/VLOOKUP($T1020,CPC_USDConversion_xlTbl[[Currency2]:[Units/1 USD]],2,FALSE)</f>
        <v/>
      </c>
      <c r="AG1020" s="217">
        <f>IF(LOWER(T1020)="ILS",12,1)*AD1020/VLOOKUP($T1020,CPC_USDConversion_xlTbl[[Currency2]:[Units/1 USD]],2,FALSE)</f>
        <v/>
      </c>
      <c r="AH1020" s="126">
        <f>AF1020/VLOOKUP($S1020,'CP$'!$B$5:$D$74,2,FALSE)</f>
        <v/>
      </c>
      <c r="AI1020" s="126">
        <f>AG1020/VLOOKUP($S1020,'CP$'!$B$5:$D$74,2,FALSE)</f>
        <v/>
      </c>
      <c r="AJ1020" s="52" t="n"/>
      <c r="AK1020" s="127" t="inlineStr">
        <is>
          <t>Sales Variable</t>
        </is>
      </c>
      <c r="AL1020" s="218" t="n"/>
      <c r="AM1020" s="129" t="n"/>
      <c r="AN1020" s="121" t="n"/>
      <c r="AO1020" s="130" t="n"/>
      <c r="AP1020" s="131">
        <f>IFERROR(AO1020/AM1020,"")</f>
        <v/>
      </c>
      <c r="AQ1020" s="219">
        <f>AO1020*CC1020</f>
        <v/>
      </c>
      <c r="AR1020" s="219" t="n"/>
      <c r="AS1020" s="220">
        <f>AQ1020-AR1020</f>
        <v/>
      </c>
      <c r="AT1020" s="217">
        <f>AS1020/VLOOKUP($T1020,'USD Converstion'!$C$7:$D$174,2,FALSE)</f>
        <v/>
      </c>
      <c r="AU1020" s="52" t="n"/>
      <c r="AV1020" s="221" t="n">
        <v>43957</v>
      </c>
      <c r="AW1020" s="222" t="n">
        <v>24410.18446601942</v>
      </c>
      <c r="AX1020" s="222" t="n"/>
      <c r="AY1020" s="223" t="n"/>
      <c r="AZ1020" s="52" t="n"/>
      <c r="BA1020" s="137" t="inlineStr">
        <is>
          <t>April, 2020 - Promotion change from JS:S43P, Title:Territory Manager to JS:S43M, Title:Sales Manager - Direct Touch</t>
        </is>
      </c>
      <c r="BB1020" s="138" t="inlineStr">
        <is>
          <t xml:space="preserve"> </t>
        </is>
      </c>
      <c r="BC1020" s="52" t="n"/>
      <c r="BD1020" s="219" t="n">
        <v>850000</v>
      </c>
      <c r="BE1020" s="219" t="n">
        <v>421800</v>
      </c>
      <c r="BF1020" s="219" t="n"/>
      <c r="BG1020" s="120">
        <f>BF1020+BE1020+BD1020</f>
        <v/>
      </c>
      <c r="BH1020" s="217">
        <f>IF(LOWER(T1020)="ILS",12,1)*BG1020/VLOOKUP($T1020,CPC_USDConversion_xlTbl[[Currency2]:[Units/1 USD]],2,FALSE)</f>
        <v/>
      </c>
      <c r="BI1020" s="224">
        <f>BH1020/VLOOKUP($S1020,'CP$'!$B$5:$D$74,2,FALSE)</f>
        <v/>
      </c>
      <c r="BJ1020" s="140" t="n">
        <v>1000000</v>
      </c>
      <c r="BK1020" s="140" t="n">
        <v>1500000</v>
      </c>
      <c r="BL1020" s="141">
        <f>IFERROR(U1020/X1020,"")</f>
        <v/>
      </c>
      <c r="BM1020" s="141">
        <f>IFERROR(V1020/X1020,"")</f>
        <v/>
      </c>
      <c r="BN1020" s="141">
        <f>IFERROR(W1020/X1020,"")</f>
        <v/>
      </c>
      <c r="BO1020" s="141">
        <f>IFERROR(AA1020/AD1020,"")</f>
        <v/>
      </c>
      <c r="BP1020" s="141">
        <f>IFERROR(AB1020/AD1020,"")</f>
        <v/>
      </c>
      <c r="BQ1020" s="141">
        <f>IFERROR(AC1020/AD1020,"")</f>
        <v/>
      </c>
      <c r="BR1020" s="119" t="n">
        <v>5</v>
      </c>
      <c r="BS1020" s="119" t="n">
        <v>3</v>
      </c>
      <c r="BT1020" s="119" t="n">
        <v>4</v>
      </c>
      <c r="BU1020" s="119" t="n"/>
      <c r="BV1020" s="119" t="n"/>
      <c r="BW1020" s="119" t="n"/>
      <c r="BX1020" s="119" t="n"/>
      <c r="BY1020" s="119" t="n"/>
      <c r="BZ1020" s="119" t="inlineStr">
        <is>
          <t>Employee</t>
        </is>
      </c>
      <c r="CA1020" s="142" t="inlineStr">
        <is>
          <t>S43M</t>
        </is>
      </c>
      <c r="CB1020" s="131" t="n">
        <v>1</v>
      </c>
      <c r="CC1020" s="143">
        <f>IF(P1020&gt;1,1,P1020)*CB1020</f>
        <v/>
      </c>
      <c r="CD1020" s="143" t="n"/>
      <c r="CE1020" s="222" t="n">
        <v>28253.92</v>
      </c>
      <c r="CF1020" s="86" t="n"/>
      <c r="CG1020" s="219" t="n">
        <v>1327029.268292683</v>
      </c>
      <c r="CH1020" s="217">
        <f>IF(LOWER(T1020)="ILS",12,1)*CG1020/VLOOKUP($T1020,CPC_USDConversion_xlTbl[[Currency2]:[Units/1 USD]],2,FALSE)</f>
        <v/>
      </c>
      <c r="CI1020" s="225">
        <f>AF1020</f>
        <v/>
      </c>
      <c r="CJ1020" s="225">
        <f>IFERROR(CI1020-CH1020,"")</f>
        <v/>
      </c>
      <c r="CK1020" s="140">
        <f>ROUND(AN1020*CC1020,-2)</f>
        <v/>
      </c>
      <c r="CL1020" s="217">
        <f>CK1020/VLOOKUP($T1020,'USD Converstion'!$C$7:$D$174,2,FALSE)</f>
        <v/>
      </c>
      <c r="CM1020" s="145">
        <f>IF(AD1020&gt;X1020,1,0)</f>
        <v/>
      </c>
      <c r="CN1020" s="225">
        <f>IF(CM1020&gt;0,AG1020,0)</f>
        <v/>
      </c>
      <c r="CO1020" s="225">
        <f>IF(CM1020=0,0,AF1020)</f>
        <v/>
      </c>
      <c r="CP1020" s="146" t="n">
        <v>0</v>
      </c>
      <c r="CQ1020" s="147" t="inlineStr">
        <is>
          <t>Regular</t>
        </is>
      </c>
      <c r="CR1020" s="225">
        <f>AM1020/VLOOKUP(T1020,'USD Converstion'!$C$7:$D$174,2,FALSE)</f>
        <v/>
      </c>
      <c r="CS1020" s="226">
        <f>AT1020</f>
        <v/>
      </c>
      <c r="CT1020" s="222" t="n">
        <v>0</v>
      </c>
      <c r="CU1020" s="227" t="n"/>
      <c r="CV1020" s="145">
        <f>IF(AX1020&gt;0,1,0)</f>
        <v/>
      </c>
      <c r="CW1020" s="145">
        <f>IF(AY1020&gt;0,1,0)</f>
        <v/>
      </c>
      <c r="CX1020" s="52" t="n">
        <v>0</v>
      </c>
      <c r="DM1020">
        <f>IF(LOWER(T1020)="ILS",12,1)*Y1020/VLOOKUP($T1020,CPC_USDConversion_xlTbl[[Currency2]:[Units/1 USD]],2,FALSE)</f>
        <v/>
      </c>
    </row>
    <row r="1021">
      <c r="B1021" s="113" t="n">
        <v>126845</v>
      </c>
      <c r="C1021" s="113" t="n">
        <v>57775</v>
      </c>
      <c r="D1021" s="113" t="n"/>
      <c r="E1021" s="114" t="inlineStr">
        <is>
          <t>Elina Aho</t>
        </is>
      </c>
      <c r="F1021" s="152" t="inlineStr">
        <is>
          <t>Channel Manager</t>
        </is>
      </c>
      <c r="G1021" s="113" t="inlineStr">
        <is>
          <t>Finland and Baltics</t>
        </is>
      </c>
      <c r="H1021" s="113" t="inlineStr">
        <is>
          <t>Sampo Vehkaoja</t>
        </is>
      </c>
      <c r="I1021" s="113" t="inlineStr">
        <is>
          <t>Ken Tomassen</t>
        </is>
      </c>
      <c r="J1021" s="114" t="inlineStr">
        <is>
          <t>Thorsten Freitag</t>
        </is>
      </c>
      <c r="K1021" s="114" t="inlineStr">
        <is>
          <t>Bruno Darmon</t>
        </is>
      </c>
      <c r="L1021" s="113" t="inlineStr">
        <is>
          <t>EMEA Sales</t>
        </is>
      </c>
      <c r="M1021" s="115" t="n">
        <v>1</v>
      </c>
      <c r="N1021" s="151">
        <f>LEFT(CA1021,3)</f>
        <v/>
      </c>
      <c r="O1021" s="216" t="n">
        <v>40898</v>
      </c>
      <c r="P1021" s="118">
        <f>($D$5-O1021)/365</f>
        <v/>
      </c>
      <c r="Q1021" s="119">
        <f>Q1021</f>
        <v/>
      </c>
      <c r="R1021" s="52" t="n"/>
      <c r="S1021" s="120" t="inlineStr">
        <is>
          <t>Finland</t>
        </is>
      </c>
      <c r="T1021" s="120" t="inlineStr">
        <is>
          <t>EUR</t>
        </is>
      </c>
      <c r="U1021" s="120" t="n">
        <v>49200</v>
      </c>
      <c r="V1021" s="120" t="n">
        <v>7518.181818181818</v>
      </c>
      <c r="W1021" s="120" t="n"/>
      <c r="X1021" s="120">
        <f>W1021+V1021+U1021</f>
        <v/>
      </c>
      <c r="Y1021" s="121" t="n"/>
      <c r="Z1021" s="121" t="n"/>
      <c r="AA1021" s="122" t="n"/>
      <c r="AB1021" s="122" t="n"/>
      <c r="AC1021" s="122" t="n"/>
      <c r="AD1021" s="123">
        <f>AC1021+AB1021+AA1021</f>
        <v/>
      </c>
      <c r="AE1021" s="124">
        <f>IFERROR(AD1021/X1021-1,"")</f>
        <v/>
      </c>
      <c r="AF1021" s="217">
        <f>IF(LOWER(T1021)="ILS",12,1)*X1021/VLOOKUP($T1021,CPC_USDConversion_xlTbl[[Currency2]:[Units/1 USD]],2,FALSE)</f>
        <v/>
      </c>
      <c r="AG1021" s="217">
        <f>IF(LOWER(T1021)="ILS",12,1)*AD1021/VLOOKUP($T1021,CPC_USDConversion_xlTbl[[Currency2]:[Units/1 USD]],2,FALSE)</f>
        <v/>
      </c>
      <c r="AH1021" s="126">
        <f>AF1021/VLOOKUP($S1021,'CP$'!$B$5:$D$74,2,FALSE)</f>
        <v/>
      </c>
      <c r="AI1021" s="126">
        <f>AG1021/VLOOKUP($S1021,'CP$'!$B$5:$D$74,2,FALSE)</f>
        <v/>
      </c>
      <c r="AJ1021" s="52" t="n"/>
      <c r="AK1021" s="127" t="inlineStr">
        <is>
          <t>Sales Variable</t>
        </is>
      </c>
      <c r="AL1021" s="218" t="n"/>
      <c r="AM1021" s="129" t="n"/>
      <c r="AN1021" s="121" t="n"/>
      <c r="AO1021" s="130" t="n"/>
      <c r="AP1021" s="131">
        <f>IFERROR(AO1021/AM1021,"")</f>
        <v/>
      </c>
      <c r="AQ1021" s="219">
        <f>AO1021*CC1021</f>
        <v/>
      </c>
      <c r="AR1021" s="219" t="n"/>
      <c r="AS1021" s="220">
        <f>AQ1021-AR1021</f>
        <v/>
      </c>
      <c r="AT1021" s="217">
        <f>AS1021/VLOOKUP($T1021,'USD Converstion'!$C$7:$D$174,2,FALSE)</f>
        <v/>
      </c>
      <c r="AU1021" s="52" t="n"/>
      <c r="AV1021" s="221" t="n">
        <v>42124</v>
      </c>
      <c r="AW1021" s="222" t="n">
        <v>4984.864077669902</v>
      </c>
      <c r="AX1021" s="222" t="n"/>
      <c r="AY1021" s="223" t="n"/>
      <c r="AZ1021" s="52" t="n"/>
      <c r="BA1021" s="137" t="inlineStr">
        <is>
          <t>January, 2021 - Status change from Employment Status:Employee to Employment Status:MLA || January, 2021 - Status change from Employment Status:MLA to Employment Status:Employee</t>
        </is>
      </c>
      <c r="BB1021" s="138" t="inlineStr">
        <is>
          <t xml:space="preserve"> </t>
        </is>
      </c>
      <c r="BC1021" s="52" t="n"/>
      <c r="BD1021" s="219" t="n">
        <v>31760</v>
      </c>
      <c r="BE1021" s="219" t="n">
        <v>7940</v>
      </c>
      <c r="BF1021" s="219" t="n"/>
      <c r="BG1021" s="120">
        <f>BF1021+BE1021+BD1021</f>
        <v/>
      </c>
      <c r="BH1021" s="217">
        <f>IF(LOWER(T1021)="ILS",12,1)*BG1021/VLOOKUP($T1021,CPC_USDConversion_xlTbl[[Currency2]:[Units/1 USD]],2,FALSE)</f>
        <v/>
      </c>
      <c r="BI1021" s="224">
        <f>BH1021/VLOOKUP($S1021,'CP$'!$B$5:$D$74,2,FALSE)</f>
        <v/>
      </c>
      <c r="BJ1021" s="140" t="n">
        <v>57000</v>
      </c>
      <c r="BK1021" s="140" t="n">
        <v>82654</v>
      </c>
      <c r="BL1021" s="141">
        <f>IFERROR(U1021/X1021,"")</f>
        <v/>
      </c>
      <c r="BM1021" s="141">
        <f>IFERROR(V1021/X1021,"")</f>
        <v/>
      </c>
      <c r="BN1021" s="141">
        <f>IFERROR(W1021/X1021,"")</f>
        <v/>
      </c>
      <c r="BO1021" s="141">
        <f>IFERROR(AA1021/AD1021,"")</f>
        <v/>
      </c>
      <c r="BP1021" s="141">
        <f>IFERROR(AB1021/AD1021,"")</f>
        <v/>
      </c>
      <c r="BQ1021" s="141">
        <f>IFERROR(AC1021/AD1021,"")</f>
        <v/>
      </c>
      <c r="BR1021" s="119" t="n"/>
      <c r="BS1021" s="119" t="n"/>
      <c r="BT1021" s="119" t="n"/>
      <c r="BU1021" s="119" t="n"/>
      <c r="BV1021" s="119" t="n"/>
      <c r="BW1021" s="119" t="n"/>
      <c r="BX1021" s="119" t="n"/>
      <c r="BY1021" s="119" t="n"/>
      <c r="BZ1021" s="119" t="inlineStr">
        <is>
          <t>MLA</t>
        </is>
      </c>
      <c r="CA1021" s="142" t="inlineStr">
        <is>
          <t>S61P</t>
        </is>
      </c>
      <c r="CB1021" s="131" t="n">
        <v>0</v>
      </c>
      <c r="CC1021" s="143">
        <f>IF(P1021&gt;1,1,P1021)*CB1021</f>
        <v/>
      </c>
      <c r="CD1021" s="143" t="n"/>
      <c r="CE1021" s="222" t="n"/>
      <c r="CF1021" s="86" t="n"/>
      <c r="CG1021" s="219" t="n">
        <v>38931.70731707317</v>
      </c>
      <c r="CH1021" s="217">
        <f>IF(LOWER(T1021)="ILS",12,1)*CG1021/VLOOKUP($T1021,CPC_USDConversion_xlTbl[[Currency2]:[Units/1 USD]],2,FALSE)</f>
        <v/>
      </c>
      <c r="CI1021" s="225">
        <f>AF1021</f>
        <v/>
      </c>
      <c r="CJ1021" s="225">
        <f>IFERROR(CI1021-CH1021,"")</f>
        <v/>
      </c>
      <c r="CK1021" s="140">
        <f>ROUND(AN1021*CC1021,-2)</f>
        <v/>
      </c>
      <c r="CL1021" s="217">
        <f>CK1021/VLOOKUP($T1021,'USD Converstion'!$C$7:$D$174,2,FALSE)</f>
        <v/>
      </c>
      <c r="CM1021" s="145">
        <f>IF(AD1021&gt;X1021,1,0)</f>
        <v/>
      </c>
      <c r="CN1021" s="225">
        <f>IF(CM1021&gt;0,AG1021,0)</f>
        <v/>
      </c>
      <c r="CO1021" s="225">
        <f>IF(CM1021=0,0,AF1021)</f>
        <v/>
      </c>
      <c r="CP1021" s="146" t="n">
        <v>0</v>
      </c>
      <c r="CQ1021" s="147" t="inlineStr">
        <is>
          <t>Regular</t>
        </is>
      </c>
      <c r="CR1021" s="225">
        <f>AM1021/VLOOKUP(T1021,'USD Converstion'!$C$7:$D$174,2,FALSE)</f>
        <v/>
      </c>
      <c r="CS1021" s="226">
        <f>AT1021</f>
        <v/>
      </c>
      <c r="CT1021" s="222" t="n">
        <v>0</v>
      </c>
      <c r="CU1021" s="227" t="n"/>
      <c r="CV1021" s="145">
        <f>IF(AX1021&gt;0,1,0)</f>
        <v/>
      </c>
      <c r="CW1021" s="145">
        <f>IF(AY1021&gt;0,1,0)</f>
        <v/>
      </c>
      <c r="CX1021" s="52" t="n">
        <v>0</v>
      </c>
      <c r="DM1021">
        <f>IF(LOWER(T1021)="ILS",12,1)*Y1021/VLOOKUP($T1021,CPC_USDConversion_xlTbl[[Currency2]:[Units/1 USD]],2,FALSE)</f>
        <v/>
      </c>
    </row>
    <row r="1022">
      <c r="B1022" s="113" t="n">
        <v>104917</v>
      </c>
      <c r="C1022" s="113" t="n">
        <v>64449</v>
      </c>
      <c r="D1022" s="113" t="n">
        <v>122826</v>
      </c>
      <c r="E1022" s="114" t="inlineStr">
        <is>
          <t>Victoria Karhulahti</t>
        </is>
      </c>
      <c r="F1022" s="152" t="inlineStr">
        <is>
          <t>Territory Account Manager</t>
        </is>
      </c>
      <c r="G1022" s="113" t="inlineStr">
        <is>
          <t>Nordics and Benelux mgmt</t>
        </is>
      </c>
      <c r="H1022" s="113" t="inlineStr">
        <is>
          <t>Ken Tomassen</t>
        </is>
      </c>
      <c r="I1022" s="113" t="inlineStr">
        <is>
          <t>Ken Tomassen</t>
        </is>
      </c>
      <c r="J1022" s="114" t="inlineStr">
        <is>
          <t>Thorsten Freitag</t>
        </is>
      </c>
      <c r="K1022" s="114" t="inlineStr">
        <is>
          <t>Bruno Darmon</t>
        </is>
      </c>
      <c r="L1022" s="113" t="inlineStr">
        <is>
          <t>EMEA Sales</t>
        </is>
      </c>
      <c r="M1022" s="115" t="n">
        <v>1</v>
      </c>
      <c r="N1022" s="151">
        <f>LEFT(CA1022,3)</f>
        <v/>
      </c>
      <c r="O1022" s="216" t="n">
        <v>42352</v>
      </c>
      <c r="P1022" s="118">
        <f>($D$5-O1022)/365</f>
        <v/>
      </c>
      <c r="Q1022" s="119">
        <f>Q1022</f>
        <v/>
      </c>
      <c r="R1022" s="52" t="n"/>
      <c r="S1022" s="120" t="inlineStr">
        <is>
          <t>Finland</t>
        </is>
      </c>
      <c r="T1022" s="120" t="inlineStr">
        <is>
          <t>EUR</t>
        </is>
      </c>
      <c r="U1022" s="120" t="n">
        <v>62000</v>
      </c>
      <c r="V1022" s="120" t="n">
        <v>16663.63636363636</v>
      </c>
      <c r="W1022" s="120" t="n"/>
      <c r="X1022" s="120">
        <f>W1022+V1022+U1022</f>
        <v/>
      </c>
      <c r="Y1022" s="121" t="n"/>
      <c r="Z1022" s="121" t="n"/>
      <c r="AA1022" s="122" t="n"/>
      <c r="AB1022" s="122" t="n"/>
      <c r="AC1022" s="122" t="n"/>
      <c r="AD1022" s="123">
        <f>AC1022+AB1022+AA1022</f>
        <v/>
      </c>
      <c r="AE1022" s="124">
        <f>IFERROR(AD1022/X1022-1,"")</f>
        <v/>
      </c>
      <c r="AF1022" s="217">
        <f>IF(LOWER(T1022)="ILS",12,1)*X1022/VLOOKUP($T1022,CPC_USDConversion_xlTbl[[Currency2]:[Units/1 USD]],2,FALSE)</f>
        <v/>
      </c>
      <c r="AG1022" s="217">
        <f>IF(LOWER(T1022)="ILS",12,1)*AD1022/VLOOKUP($T1022,CPC_USDConversion_xlTbl[[Currency2]:[Units/1 USD]],2,FALSE)</f>
        <v/>
      </c>
      <c r="AH1022" s="126">
        <f>AF1022/VLOOKUP($S1022,'CP$'!$B$5:$D$74,2,FALSE)</f>
        <v/>
      </c>
      <c r="AI1022" s="126">
        <f>AG1022/VLOOKUP($S1022,'CP$'!$B$5:$D$74,2,FALSE)</f>
        <v/>
      </c>
      <c r="AJ1022" s="52" t="n"/>
      <c r="AK1022" s="127" t="inlineStr">
        <is>
          <t>Sales Variable</t>
        </is>
      </c>
      <c r="AL1022" s="218" t="n"/>
      <c r="AM1022" s="129" t="n"/>
      <c r="AN1022" s="121" t="n"/>
      <c r="AO1022" s="130" t="n"/>
      <c r="AP1022" s="131">
        <f>IFERROR(AO1022/AM1022,"")</f>
        <v/>
      </c>
      <c r="AQ1022" s="219">
        <f>AO1022*CC1022</f>
        <v/>
      </c>
      <c r="AR1022" s="219" t="n"/>
      <c r="AS1022" s="220">
        <f>AQ1022-AR1022</f>
        <v/>
      </c>
      <c r="AT1022" s="217">
        <f>AS1022/VLOOKUP($T1022,'USD Converstion'!$C$7:$D$174,2,FALSE)</f>
        <v/>
      </c>
      <c r="AU1022" s="52" t="n"/>
      <c r="AV1022" s="221" t="n">
        <v>42858</v>
      </c>
      <c r="AW1022" s="222" t="n">
        <v>4965.970873786408</v>
      </c>
      <c r="AX1022" s="222" t="n"/>
      <c r="AY1022" s="223" t="n"/>
      <c r="AZ1022" s="52" t="n"/>
      <c r="BA1022" s="137" t="inlineStr">
        <is>
          <t>September, 2020 - Status change from Employment Status:MLA to Employment Status:Employee || September, 2020 - Status change from % Employment:100 to % Employment:80</t>
        </is>
      </c>
      <c r="BB1022" s="138" t="inlineStr">
        <is>
          <t xml:space="preserve"> </t>
        </is>
      </c>
      <c r="BC1022" s="52" t="n"/>
      <c r="BD1022" s="219" t="n">
        <v>42000</v>
      </c>
      <c r="BE1022" s="219" t="n">
        <v>18000</v>
      </c>
      <c r="BF1022" s="219" t="n"/>
      <c r="BG1022" s="120">
        <f>BF1022+BE1022+BD1022</f>
        <v/>
      </c>
      <c r="BH1022" s="217">
        <f>IF(LOWER(T1022)="ILS",12,1)*BG1022/VLOOKUP($T1022,CPC_USDConversion_xlTbl[[Currency2]:[Units/1 USD]],2,FALSE)</f>
        <v/>
      </c>
      <c r="BI1022" s="224">
        <f>BH1022/VLOOKUP($S1022,'CP$'!$B$5:$D$74,2,FALSE)</f>
        <v/>
      </c>
      <c r="BJ1022" s="140" t="n">
        <v>75000</v>
      </c>
      <c r="BK1022" s="140" t="n">
        <v>110000</v>
      </c>
      <c r="BL1022" s="141">
        <f>IFERROR(U1022/X1022,"")</f>
        <v/>
      </c>
      <c r="BM1022" s="141">
        <f>IFERROR(V1022/X1022,"")</f>
        <v/>
      </c>
      <c r="BN1022" s="141">
        <f>IFERROR(W1022/X1022,"")</f>
        <v/>
      </c>
      <c r="BO1022" s="141">
        <f>IFERROR(AA1022/AD1022,"")</f>
        <v/>
      </c>
      <c r="BP1022" s="141">
        <f>IFERROR(AB1022/AD1022,"")</f>
        <v/>
      </c>
      <c r="BQ1022" s="141">
        <f>IFERROR(AC1022/AD1022,"")</f>
        <v/>
      </c>
      <c r="BR1022" s="119" t="n"/>
      <c r="BS1022" s="119" t="n"/>
      <c r="BT1022" s="119" t="n"/>
      <c r="BU1022" s="119" t="n"/>
      <c r="BV1022" s="119" t="n"/>
      <c r="BW1022" s="119" t="n"/>
      <c r="BX1022" s="119" t="n"/>
      <c r="BY1022" s="119" t="n"/>
      <c r="BZ1022" s="119" t="inlineStr">
        <is>
          <t>Employee</t>
        </is>
      </c>
      <c r="CA1022" s="142" t="inlineStr">
        <is>
          <t>S51P</t>
        </is>
      </c>
      <c r="CB1022" s="131" t="n">
        <v>0.9333333333333333</v>
      </c>
      <c r="CC1022" s="143">
        <f>IF(P1022&gt;1,1,P1022)*CB1022</f>
        <v/>
      </c>
      <c r="CD1022" s="143" t="n"/>
      <c r="CE1022" s="222" t="n">
        <v>1316.92</v>
      </c>
      <c r="CF1022" s="86" t="n"/>
      <c r="CG1022" s="219" t="n">
        <v>58736.58536585367</v>
      </c>
      <c r="CH1022" s="217">
        <f>IF(LOWER(T1022)="ILS",12,1)*CG1022/VLOOKUP($T1022,CPC_USDConversion_xlTbl[[Currency2]:[Units/1 USD]],2,FALSE)</f>
        <v/>
      </c>
      <c r="CI1022" s="225">
        <f>AF1022</f>
        <v/>
      </c>
      <c r="CJ1022" s="225">
        <f>IFERROR(CI1022-CH1022,"")</f>
        <v/>
      </c>
      <c r="CK1022" s="140">
        <f>ROUND(AN1022*CC1022,-2)</f>
        <v/>
      </c>
      <c r="CL1022" s="217">
        <f>CK1022/VLOOKUP($T1022,'USD Converstion'!$C$7:$D$174,2,FALSE)</f>
        <v/>
      </c>
      <c r="CM1022" s="145">
        <f>IF(AD1022&gt;X1022,1,0)</f>
        <v/>
      </c>
      <c r="CN1022" s="225">
        <f>IF(CM1022&gt;0,AG1022,0)</f>
        <v/>
      </c>
      <c r="CO1022" s="225">
        <f>IF(CM1022=0,0,AF1022)</f>
        <v/>
      </c>
      <c r="CP1022" s="146" t="n">
        <v>0</v>
      </c>
      <c r="CQ1022" s="147" t="inlineStr">
        <is>
          <t>Regular</t>
        </is>
      </c>
      <c r="CR1022" s="225">
        <f>AM1022/VLOOKUP(T1022,'USD Converstion'!$C$7:$D$174,2,FALSE)</f>
        <v/>
      </c>
      <c r="CS1022" s="226">
        <f>AT1022</f>
        <v/>
      </c>
      <c r="CT1022" s="222" t="n">
        <v>0</v>
      </c>
      <c r="CU1022" s="227" t="n"/>
      <c r="CV1022" s="145">
        <f>IF(AX1022&gt;0,1,0)</f>
        <v/>
      </c>
      <c r="CW1022" s="145">
        <f>IF(AY1022&gt;0,1,0)</f>
        <v/>
      </c>
      <c r="CX1022" s="52" t="n">
        <v>0</v>
      </c>
      <c r="DM1022">
        <f>IF(LOWER(T1022)="ILS",12,1)*Y1022/VLOOKUP($T1022,CPC_USDConversion_xlTbl[[Currency2]:[Units/1 USD]],2,FALSE)</f>
        <v/>
      </c>
    </row>
    <row r="1023">
      <c r="B1023" s="113" t="n">
        <v>122391</v>
      </c>
      <c r="C1023" s="113" t="n">
        <v>121702</v>
      </c>
      <c r="D1023" s="113" t="n">
        <v>96157</v>
      </c>
      <c r="E1023" s="114" t="inlineStr">
        <is>
          <t>Alexandr Shamshur</t>
        </is>
      </c>
      <c r="F1023" s="152" t="inlineStr">
        <is>
          <t>Reverse Engineer</t>
        </is>
      </c>
      <c r="G1023" s="113" t="inlineStr">
        <is>
          <t>Minsk Development Center</t>
        </is>
      </c>
      <c r="H1023" s="113" t="inlineStr">
        <is>
          <t>Borce Jakimovski</t>
        </is>
      </c>
      <c r="I1023" s="113" t="inlineStr">
        <is>
          <t>Borce Jakimovski</t>
        </is>
      </c>
      <c r="J1023" s="114" t="inlineStr">
        <is>
          <t>Neatsun Ziv</t>
        </is>
      </c>
      <c r="K1023" s="114" t="inlineStr">
        <is>
          <t>Dorit Dor</t>
        </is>
      </c>
      <c r="L1023" s="113" t="inlineStr">
        <is>
          <t>Products - R&amp;D</t>
        </is>
      </c>
      <c r="M1023" s="115" t="n">
        <v>1</v>
      </c>
      <c r="N1023" s="151">
        <f>LEFT(CA1023,3)</f>
        <v/>
      </c>
      <c r="O1023" s="216" t="n">
        <v>44067</v>
      </c>
      <c r="P1023" s="118">
        <f>($D$5-O1023)/365</f>
        <v/>
      </c>
      <c r="Q1023" s="119">
        <f>Q1023</f>
        <v/>
      </c>
      <c r="R1023" s="52" t="n"/>
      <c r="S1023" s="120" t="inlineStr">
        <is>
          <t>Belarus</t>
        </is>
      </c>
      <c r="T1023" s="120" t="inlineStr">
        <is>
          <t>USD</t>
        </is>
      </c>
      <c r="U1023" s="120" t="n">
        <v>59750</v>
      </c>
      <c r="V1023" s="120" t="n"/>
      <c r="W1023" s="120" t="n"/>
      <c r="X1023" s="120">
        <f>W1023+V1023+U1023</f>
        <v/>
      </c>
      <c r="Y1023" s="121" t="n"/>
      <c r="Z1023" s="121" t="n"/>
      <c r="AA1023" s="122" t="n"/>
      <c r="AB1023" s="122" t="n"/>
      <c r="AC1023" s="122" t="n"/>
      <c r="AD1023" s="123">
        <f>AC1023+AB1023+AA1023</f>
        <v/>
      </c>
      <c r="AE1023" s="124">
        <f>IFERROR(AD1023/X1023-1,"")</f>
        <v/>
      </c>
      <c r="AF1023" s="217">
        <f>IF(LOWER(T1023)="ILS",12,1)*X1023/VLOOKUP($T1023,CPC_USDConversion_xlTbl[[Currency2]:[Units/1 USD]],2,FALSE)</f>
        <v/>
      </c>
      <c r="AG1023" s="217">
        <f>IF(LOWER(T1023)="ILS",12,1)*AD1023/VLOOKUP($T1023,CPC_USDConversion_xlTbl[[Currency2]:[Units/1 USD]],2,FALSE)</f>
        <v/>
      </c>
      <c r="AH1023" s="126">
        <f>AF1023/VLOOKUP($S1023,'CP$'!$B$5:$D$74,2,FALSE)</f>
        <v/>
      </c>
      <c r="AI1023" s="126">
        <f>AG1023/VLOOKUP($S1023,'CP$'!$B$5:$D$74,2,FALSE)</f>
        <v/>
      </c>
      <c r="AJ1023" s="52" t="n"/>
      <c r="AK1023" s="127" t="inlineStr">
        <is>
          <t>Regular</t>
        </is>
      </c>
      <c r="AL1023" s="218" t="n"/>
      <c r="AM1023" s="129" t="n"/>
      <c r="AN1023" s="121" t="n"/>
      <c r="AO1023" s="130" t="n"/>
      <c r="AP1023" s="131">
        <f>IFERROR(AO1023/AM1023,"")</f>
        <v/>
      </c>
      <c r="AQ1023" s="219">
        <f>AO1023*CC1023</f>
        <v/>
      </c>
      <c r="AR1023" s="219" t="n"/>
      <c r="AS1023" s="220">
        <f>AQ1023-AR1023</f>
        <v/>
      </c>
      <c r="AT1023" s="217">
        <f>AS1023/VLOOKUP($T1023,'USD Converstion'!$C$7:$D$174,2,FALSE)</f>
        <v/>
      </c>
      <c r="AU1023" s="52" t="n"/>
      <c r="AV1023" s="221" t="n"/>
      <c r="AW1023" s="222" t="n"/>
      <c r="AX1023" s="222" t="n"/>
      <c r="AY1023" s="223" t="n"/>
      <c r="AZ1023" s="52" t="n"/>
      <c r="BA1023" s="137" t="n"/>
      <c r="BB1023" s="138" t="inlineStr">
        <is>
          <t xml:space="preserve"> </t>
        </is>
      </c>
      <c r="BC1023" s="52" t="n"/>
      <c r="BD1023" s="219" t="n"/>
      <c r="BE1023" s="219" t="n"/>
      <c r="BF1023" s="219" t="n"/>
      <c r="BG1023" s="120">
        <f>BF1023+BE1023+BD1023</f>
        <v/>
      </c>
      <c r="BH1023" s="217">
        <f>IF(LOWER(T1023)="ILS",12,1)*BG1023/VLOOKUP($T1023,CPC_USDConversion_xlTbl[[Currency2]:[Units/1 USD]],2,FALSE)</f>
        <v/>
      </c>
      <c r="BI1023" s="224">
        <f>BH1023/VLOOKUP($S1023,'CP$'!$B$5:$D$74,2,FALSE)</f>
        <v/>
      </c>
      <c r="BJ1023" s="140" t="n">
        <v>30000</v>
      </c>
      <c r="BK1023" s="140" t="n">
        <v>60000</v>
      </c>
      <c r="BL1023" s="141">
        <f>IFERROR(U1023/X1023,"")</f>
        <v/>
      </c>
      <c r="BM1023" s="141">
        <f>IFERROR(V1023/X1023,"")</f>
        <v/>
      </c>
      <c r="BN1023" s="141">
        <f>IFERROR(W1023/X1023,"")</f>
        <v/>
      </c>
      <c r="BO1023" s="141">
        <f>IFERROR(AA1023/AD1023,"")</f>
        <v/>
      </c>
      <c r="BP1023" s="141">
        <f>IFERROR(AB1023/AD1023,"")</f>
        <v/>
      </c>
      <c r="BQ1023" s="141">
        <f>IFERROR(AC1023/AD1023,"")</f>
        <v/>
      </c>
      <c r="BR1023" s="119" t="n"/>
      <c r="BS1023" s="119" t="n"/>
      <c r="BT1023" s="119" t="n"/>
      <c r="BU1023" s="119" t="n"/>
      <c r="BV1023" s="119" t="n"/>
      <c r="BW1023" s="119" t="n"/>
      <c r="BX1023" s="119" t="n"/>
      <c r="BY1023" s="119" t="n"/>
      <c r="BZ1023" s="119" t="inlineStr">
        <is>
          <t>Employee</t>
        </is>
      </c>
      <c r="CA1023" s="142" t="inlineStr">
        <is>
          <t>D44P</t>
        </is>
      </c>
      <c r="CB1023" s="131" t="n">
        <v>1</v>
      </c>
      <c r="CC1023" s="143">
        <f>IF(P1023&gt;1,1,P1023)*CB1023</f>
        <v/>
      </c>
      <c r="CD1023" s="143" t="n"/>
      <c r="CE1023" s="222" t="n"/>
      <c r="CF1023" s="86" t="n"/>
      <c r="CG1023" s="219" t="n">
        <v>39419.51219512196</v>
      </c>
      <c r="CH1023" s="217">
        <f>IF(LOWER(T1023)="ILS",12,1)*CG1023/VLOOKUP($T1023,CPC_USDConversion_xlTbl[[Currency2]:[Units/1 USD]],2,FALSE)</f>
        <v/>
      </c>
      <c r="CI1023" s="225">
        <f>AF1023</f>
        <v/>
      </c>
      <c r="CJ1023" s="225">
        <f>IFERROR(CI1023-CH1023,"")</f>
        <v/>
      </c>
      <c r="CK1023" s="140">
        <f>ROUND(AN1023*CC1023,-2)</f>
        <v/>
      </c>
      <c r="CL1023" s="217">
        <f>CK1023/VLOOKUP($T1023,'USD Converstion'!$C$7:$D$174,2,FALSE)</f>
        <v/>
      </c>
      <c r="CM1023" s="145">
        <f>IF(AD1023&gt;X1023,1,0)</f>
        <v/>
      </c>
      <c r="CN1023" s="225">
        <f>IF(CM1023&gt;0,AG1023,0)</f>
        <v/>
      </c>
      <c r="CO1023" s="225">
        <f>IF(CM1023=0,0,AF1023)</f>
        <v/>
      </c>
      <c r="CP1023" s="146" t="n">
        <v>0</v>
      </c>
      <c r="CQ1023" s="147" t="inlineStr">
        <is>
          <t>Regular</t>
        </is>
      </c>
      <c r="CR1023" s="225">
        <f>AM1023/VLOOKUP(T1023,'USD Converstion'!$C$7:$D$174,2,FALSE)</f>
        <v/>
      </c>
      <c r="CS1023" s="226">
        <f>AT1023</f>
        <v/>
      </c>
      <c r="CT1023" s="222" t="n">
        <v>0</v>
      </c>
      <c r="CU1023" s="227" t="n"/>
      <c r="CV1023" s="145">
        <f>IF(AX1023&gt;0,1,0)</f>
        <v/>
      </c>
      <c r="CW1023" s="145">
        <f>IF(AY1023&gt;0,1,0)</f>
        <v/>
      </c>
      <c r="CX1023" s="52" t="n">
        <v>0</v>
      </c>
      <c r="DM1023">
        <f>IF(LOWER(T1023)="ILS",12,1)*Y1023/VLOOKUP($T1023,CPC_USDConversion_xlTbl[[Currency2]:[Units/1 USD]],2,FALSE)</f>
        <v/>
      </c>
    </row>
    <row r="1024">
      <c r="B1024" s="113" t="n">
        <v>114675</v>
      </c>
      <c r="C1024" s="113" t="n">
        <v>111371</v>
      </c>
      <c r="D1024" s="113" t="n">
        <v>75607</v>
      </c>
      <c r="E1024" s="114" t="inlineStr">
        <is>
          <t>Danil Golubenko</t>
        </is>
      </c>
      <c r="F1024" s="152" t="inlineStr">
        <is>
          <t>Reverse Engineer</t>
        </is>
      </c>
      <c r="G1024" s="113" t="inlineStr">
        <is>
          <t>Mobile Threat Detection</t>
        </is>
      </c>
      <c r="H1024" s="113" t="inlineStr">
        <is>
          <t>Jonathan Shimonovich</t>
        </is>
      </c>
      <c r="I1024" s="113" t="inlineStr">
        <is>
          <t>Isaac Dvir</t>
        </is>
      </c>
      <c r="J1024" s="114" t="inlineStr">
        <is>
          <t>Neatsun Ziv</t>
        </is>
      </c>
      <c r="K1024" s="114" t="inlineStr">
        <is>
          <t>Dorit Dor</t>
        </is>
      </c>
      <c r="L1024" s="113" t="inlineStr">
        <is>
          <t>Products - R&amp;D</t>
        </is>
      </c>
      <c r="M1024" s="115" t="n">
        <v>1</v>
      </c>
      <c r="N1024" s="151">
        <f>LEFT(CA1024,3)</f>
        <v/>
      </c>
      <c r="O1024" s="216" t="n">
        <v>43479</v>
      </c>
      <c r="P1024" s="118">
        <f>($D$5-O1024)/365</f>
        <v/>
      </c>
      <c r="Q1024" s="119">
        <f>Q1024</f>
        <v/>
      </c>
      <c r="R1024" s="52" t="n"/>
      <c r="S1024" s="120" t="inlineStr">
        <is>
          <t>Ukraine</t>
        </is>
      </c>
      <c r="T1024" s="120" t="inlineStr">
        <is>
          <t>USD</t>
        </is>
      </c>
      <c r="U1024" s="120" t="n">
        <v>28250</v>
      </c>
      <c r="V1024" s="120" t="n"/>
      <c r="W1024" s="120" t="n"/>
      <c r="X1024" s="120">
        <f>W1024+V1024+U1024</f>
        <v/>
      </c>
      <c r="Y1024" s="121" t="n"/>
      <c r="Z1024" s="121" t="n"/>
      <c r="AA1024" s="122" t="n"/>
      <c r="AB1024" s="122" t="n"/>
      <c r="AC1024" s="122" t="n"/>
      <c r="AD1024" s="123">
        <f>AC1024+AB1024+AA1024</f>
        <v/>
      </c>
      <c r="AE1024" s="124">
        <f>IFERROR(AD1024/X1024-1,"")</f>
        <v/>
      </c>
      <c r="AF1024" s="217">
        <f>IF(LOWER(T1024)="ILS",12,1)*X1024/VLOOKUP($T1024,CPC_USDConversion_xlTbl[[Currency2]:[Units/1 USD]],2,FALSE)</f>
        <v/>
      </c>
      <c r="AG1024" s="217">
        <f>IF(LOWER(T1024)="ILS",12,1)*AD1024/VLOOKUP($T1024,CPC_USDConversion_xlTbl[[Currency2]:[Units/1 USD]],2,FALSE)</f>
        <v/>
      </c>
      <c r="AH1024" s="126">
        <f>AF1024/VLOOKUP($S1024,'CP$'!$B$5:$D$74,2,FALSE)</f>
        <v/>
      </c>
      <c r="AI1024" s="126">
        <f>AG1024/VLOOKUP($S1024,'CP$'!$B$5:$D$74,2,FALSE)</f>
        <v/>
      </c>
      <c r="AJ1024" s="52" t="n"/>
      <c r="AK1024" s="127" t="inlineStr">
        <is>
          <t>Regular</t>
        </is>
      </c>
      <c r="AL1024" s="218" t="n">
        <v>2200</v>
      </c>
      <c r="AM1024" s="129" t="n"/>
      <c r="AN1024" s="121" t="n"/>
      <c r="AO1024" s="130" t="n"/>
      <c r="AP1024" s="131">
        <f>IFERROR(AO1024/AM1024,"")</f>
        <v/>
      </c>
      <c r="AQ1024" s="219">
        <f>AO1024*CC1024</f>
        <v/>
      </c>
      <c r="AR1024" s="219" t="n"/>
      <c r="AS1024" s="220">
        <f>AQ1024-AR1024</f>
        <v/>
      </c>
      <c r="AT1024" s="217">
        <f>AS1024/VLOOKUP($T1024,'USD Converstion'!$C$7:$D$174,2,FALSE)</f>
        <v/>
      </c>
      <c r="AU1024" s="52" t="n"/>
      <c r="AV1024" s="221" t="n"/>
      <c r="AW1024" s="222" t="n"/>
      <c r="AX1024" s="222" t="n"/>
      <c r="AY1024" s="223" t="n"/>
      <c r="AZ1024" s="52" t="n"/>
      <c r="BA1024" s="137" t="inlineStr">
        <is>
          <t>January, 2022 - End Assignment change to Contractor || January, 2021 - JS change from JS:D51P to JS:D54P || April, 2020 - Compensation change from Yearly Salary:14400 to Yearly Salary:16000</t>
        </is>
      </c>
      <c r="BB1024" s="138" t="inlineStr">
        <is>
          <t xml:space="preserve"> </t>
        </is>
      </c>
      <c r="BC1024" s="52" t="n"/>
      <c r="BD1024" s="219" t="n"/>
      <c r="BE1024" s="219" t="n"/>
      <c r="BF1024" s="219" t="n"/>
      <c r="BG1024" s="120">
        <f>BF1024+BE1024+BD1024</f>
        <v/>
      </c>
      <c r="BH1024" s="217">
        <f>IF(LOWER(T1024)="ILS",12,1)*BG1024/VLOOKUP($T1024,CPC_USDConversion_xlTbl[[Currency2]:[Units/1 USD]],2,FALSE)</f>
        <v/>
      </c>
      <c r="BI1024" s="224">
        <f>BH1024/VLOOKUP($S1024,'CP$'!$B$5:$D$74,2,FALSE)</f>
        <v/>
      </c>
      <c r="BJ1024" s="140" t="n">
        <v>16000</v>
      </c>
      <c r="BK1024" s="140" t="n">
        <v>35000</v>
      </c>
      <c r="BL1024" s="141">
        <f>IFERROR(U1024/X1024,"")</f>
        <v/>
      </c>
      <c r="BM1024" s="141">
        <f>IFERROR(V1024/X1024,"")</f>
        <v/>
      </c>
      <c r="BN1024" s="141">
        <f>IFERROR(W1024/X1024,"")</f>
        <v/>
      </c>
      <c r="BO1024" s="141">
        <f>IFERROR(AA1024/AD1024,"")</f>
        <v/>
      </c>
      <c r="BP1024" s="141">
        <f>IFERROR(AB1024/AD1024,"")</f>
        <v/>
      </c>
      <c r="BQ1024" s="141">
        <f>IFERROR(AC1024/AD1024,"")</f>
        <v/>
      </c>
      <c r="BR1024" s="119" t="n">
        <v>2</v>
      </c>
      <c r="BS1024" s="119" t="n">
        <v>3</v>
      </c>
      <c r="BT1024" s="119" t="n">
        <v>3</v>
      </c>
      <c r="BU1024" s="119" t="n"/>
      <c r="BV1024" s="119" t="n"/>
      <c r="BW1024" s="119" t="n"/>
      <c r="BX1024" s="119" t="n"/>
      <c r="BY1024" s="119" t="n"/>
      <c r="BZ1024" s="119" t="inlineStr">
        <is>
          <t>Contractor</t>
        </is>
      </c>
      <c r="CA1024" s="142" t="inlineStr">
        <is>
          <t>D54P</t>
        </is>
      </c>
      <c r="CB1024" s="131" t="n">
        <v>1</v>
      </c>
      <c r="CC1024" s="143">
        <f>IF(P1024&gt;1,1,P1024)*CB1024</f>
        <v/>
      </c>
      <c r="CD1024" s="143" t="n"/>
      <c r="CE1024" s="222" t="n"/>
      <c r="CF1024" s="86" t="n"/>
      <c r="CG1024" s="219" t="n">
        <v>14834.14634146342</v>
      </c>
      <c r="CH1024" s="217">
        <f>IF(LOWER(T1024)="ILS",12,1)*CG1024/VLOOKUP($T1024,CPC_USDConversion_xlTbl[[Currency2]:[Units/1 USD]],2,FALSE)</f>
        <v/>
      </c>
      <c r="CI1024" s="225">
        <f>AF1024</f>
        <v/>
      </c>
      <c r="CJ1024" s="225">
        <f>IFERROR(CI1024-CH1024,"")</f>
        <v/>
      </c>
      <c r="CK1024" s="140">
        <f>ROUND(AN1024*CC1024,-2)</f>
        <v/>
      </c>
      <c r="CL1024" s="217">
        <f>CK1024/VLOOKUP($T1024,'USD Converstion'!$C$7:$D$174,2,FALSE)</f>
        <v/>
      </c>
      <c r="CM1024" s="145">
        <f>IF(AD1024&gt;X1024,1,0)</f>
        <v/>
      </c>
      <c r="CN1024" s="225">
        <f>IF(CM1024&gt;0,AG1024,0)</f>
        <v/>
      </c>
      <c r="CO1024" s="225">
        <f>IF(CM1024=0,0,AF1024)</f>
        <v/>
      </c>
      <c r="CP1024" s="146" t="n">
        <v>0</v>
      </c>
      <c r="CQ1024" s="147" t="inlineStr">
        <is>
          <t>Regular</t>
        </is>
      </c>
      <c r="CR1024" s="225">
        <f>AM1024/VLOOKUP(T1024,'USD Converstion'!$C$7:$D$174,2,FALSE)</f>
        <v/>
      </c>
      <c r="CS1024" s="226">
        <f>AT1024</f>
        <v/>
      </c>
      <c r="CT1024" s="222" t="n">
        <v>0</v>
      </c>
      <c r="CU1024" s="227" t="n"/>
      <c r="CV1024" s="145">
        <f>IF(AX1024&gt;0,1,0)</f>
        <v/>
      </c>
      <c r="CW1024" s="145">
        <f>IF(AY1024&gt;0,1,0)</f>
        <v/>
      </c>
      <c r="CX1024" s="52" t="n">
        <v>0</v>
      </c>
      <c r="DM1024">
        <f>IF(LOWER(T1024)="ILS",12,1)*Y1024/VLOOKUP($T1024,CPC_USDConversion_xlTbl[[Currency2]:[Units/1 USD]],2,FALSE)</f>
        <v/>
      </c>
    </row>
    <row r="1025">
      <c r="B1025" s="113" t="n">
        <v>125896</v>
      </c>
      <c r="C1025" s="113" t="n">
        <v>34708</v>
      </c>
      <c r="D1025" s="113" t="n">
        <v>111997</v>
      </c>
      <c r="E1025" s="114" t="inlineStr">
        <is>
          <t>Andrei Sergeichyk</t>
        </is>
      </c>
      <c r="F1025" s="152" t="inlineStr">
        <is>
          <t>Software Developer</t>
        </is>
      </c>
      <c r="G1025" s="113" t="inlineStr">
        <is>
          <t>Minsk Development Center</t>
        </is>
      </c>
      <c r="H1025" s="113" t="inlineStr">
        <is>
          <t>Borce Jakimovski</t>
        </is>
      </c>
      <c r="I1025" s="113" t="inlineStr">
        <is>
          <t>Borce Jakimovski</t>
        </is>
      </c>
      <c r="J1025" s="114" t="inlineStr">
        <is>
          <t>Neatsun Ziv</t>
        </is>
      </c>
      <c r="K1025" s="114" t="inlineStr">
        <is>
          <t>Dorit Dor</t>
        </is>
      </c>
      <c r="L1025" s="113" t="inlineStr">
        <is>
          <t>Products - R&amp;D</t>
        </is>
      </c>
      <c r="M1025" s="115" t="n">
        <v>1</v>
      </c>
      <c r="N1025" s="151">
        <f>LEFT(CA1025,3)</f>
        <v/>
      </c>
      <c r="O1025" s="216" t="n">
        <v>43810</v>
      </c>
      <c r="P1025" s="118">
        <f>($D$5-O1025)/365</f>
        <v/>
      </c>
      <c r="Q1025" s="119">
        <f>Q1025</f>
        <v/>
      </c>
      <c r="R1025" s="52" t="n"/>
      <c r="S1025" s="120" t="inlineStr">
        <is>
          <t>Belarus</t>
        </is>
      </c>
      <c r="T1025" s="120" t="inlineStr">
        <is>
          <t>USD</t>
        </is>
      </c>
      <c r="U1025" s="120" t="n">
        <v>30125</v>
      </c>
      <c r="V1025" s="120" t="n"/>
      <c r="W1025" s="120" t="n"/>
      <c r="X1025" s="120">
        <f>W1025+V1025+U1025</f>
        <v/>
      </c>
      <c r="Y1025" s="121" t="n"/>
      <c r="Z1025" s="121" t="n"/>
      <c r="AA1025" s="122" t="n"/>
      <c r="AB1025" s="122" t="n"/>
      <c r="AC1025" s="122" t="n"/>
      <c r="AD1025" s="123">
        <f>AC1025+AB1025+AA1025</f>
        <v/>
      </c>
      <c r="AE1025" s="124">
        <f>IFERROR(AD1025/X1025-1,"")</f>
        <v/>
      </c>
      <c r="AF1025" s="217">
        <f>IF(LOWER(T1025)="ILS",12,1)*X1025/VLOOKUP($T1025,CPC_USDConversion_xlTbl[[Currency2]:[Units/1 USD]],2,FALSE)</f>
        <v/>
      </c>
      <c r="AG1025" s="217">
        <f>IF(LOWER(T1025)="ILS",12,1)*AD1025/VLOOKUP($T1025,CPC_USDConversion_xlTbl[[Currency2]:[Units/1 USD]],2,FALSE)</f>
        <v/>
      </c>
      <c r="AH1025" s="126">
        <f>AF1025/VLOOKUP($S1025,'CP$'!$B$5:$D$74,2,FALSE)</f>
        <v/>
      </c>
      <c r="AI1025" s="126">
        <f>AG1025/VLOOKUP($S1025,'CP$'!$B$5:$D$74,2,FALSE)</f>
        <v/>
      </c>
      <c r="AJ1025" s="52" t="n"/>
      <c r="AK1025" s="127" t="inlineStr">
        <is>
          <t>Regular</t>
        </is>
      </c>
      <c r="AL1025" s="218" t="n"/>
      <c r="AM1025" s="129" t="n"/>
      <c r="AN1025" s="121" t="n"/>
      <c r="AO1025" s="130" t="n"/>
      <c r="AP1025" s="131">
        <f>IFERROR(AO1025/AM1025,"")</f>
        <v/>
      </c>
      <c r="AQ1025" s="219">
        <f>AO1025*CC1025</f>
        <v/>
      </c>
      <c r="AR1025" s="219" t="n"/>
      <c r="AS1025" s="220">
        <f>AQ1025-AR1025</f>
        <v/>
      </c>
      <c r="AT1025" s="217">
        <f>AS1025/VLOOKUP($T1025,'USD Converstion'!$C$7:$D$174,2,FALSE)</f>
        <v/>
      </c>
      <c r="AU1025" s="52" t="n"/>
      <c r="AV1025" s="221" t="n"/>
      <c r="AW1025" s="222" t="n"/>
      <c r="AX1025" s="222" t="n"/>
      <c r="AY1025" s="223" t="n"/>
      <c r="AZ1025" s="52" t="n"/>
      <c r="BA1025" s="137" t="n"/>
      <c r="BB1025" s="138" t="inlineStr">
        <is>
          <t xml:space="preserve"> </t>
        </is>
      </c>
      <c r="BC1025" s="52" t="n"/>
      <c r="BD1025" s="219" t="n">
        <v>16500</v>
      </c>
      <c r="BE1025" s="219" t="n">
        <v>33000</v>
      </c>
      <c r="BF1025" s="219" t="n"/>
      <c r="BG1025" s="120">
        <f>BF1025+BE1025+BD1025</f>
        <v/>
      </c>
      <c r="BH1025" s="217">
        <f>IF(LOWER(T1025)="ILS",12,1)*BG1025/VLOOKUP($T1025,CPC_USDConversion_xlTbl[[Currency2]:[Units/1 USD]],2,FALSE)</f>
        <v/>
      </c>
      <c r="BI1025" s="224">
        <f>BH1025/VLOOKUP($S1025,'CP$'!$B$5:$D$74,2,FALSE)</f>
        <v/>
      </c>
      <c r="BJ1025" s="140" t="n">
        <v>20000</v>
      </c>
      <c r="BK1025" s="140" t="n">
        <v>44000</v>
      </c>
      <c r="BL1025" s="141">
        <f>IFERROR(U1025/X1025,"")</f>
        <v/>
      </c>
      <c r="BM1025" s="141">
        <f>IFERROR(V1025/X1025,"")</f>
        <v/>
      </c>
      <c r="BN1025" s="141">
        <f>IFERROR(W1025/X1025,"")</f>
        <v/>
      </c>
      <c r="BO1025" s="141">
        <f>IFERROR(AA1025/AD1025,"")</f>
        <v/>
      </c>
      <c r="BP1025" s="141">
        <f>IFERROR(AB1025/AD1025,"")</f>
        <v/>
      </c>
      <c r="BQ1025" s="141">
        <f>IFERROR(AC1025/AD1025,"")</f>
        <v/>
      </c>
      <c r="BR1025" s="119" t="n"/>
      <c r="BS1025" s="119" t="n"/>
      <c r="BT1025" s="119" t="n">
        <v>3</v>
      </c>
      <c r="BU1025" s="119" t="n"/>
      <c r="BV1025" s="119" t="n"/>
      <c r="BW1025" s="119" t="n"/>
      <c r="BX1025" s="119" t="n"/>
      <c r="BY1025" s="119" t="n"/>
      <c r="BZ1025" s="119" t="inlineStr">
        <is>
          <t>Employee</t>
        </is>
      </c>
      <c r="CA1025" s="142" t="inlineStr">
        <is>
          <t>D51P</t>
        </is>
      </c>
      <c r="CB1025" s="131" t="n">
        <v>1</v>
      </c>
      <c r="CC1025" s="143">
        <f>IF(P1025&gt;1,1,P1025)*CB1025</f>
        <v/>
      </c>
      <c r="CD1025" s="143" t="n"/>
      <c r="CE1025" s="222" t="n"/>
      <c r="CF1025" s="86" t="n"/>
      <c r="CG1025" s="219" t="n">
        <v>16297.56097560976</v>
      </c>
      <c r="CH1025" s="217">
        <f>IF(LOWER(T1025)="ILS",12,1)*CG1025/VLOOKUP($T1025,CPC_USDConversion_xlTbl[[Currency2]:[Units/1 USD]],2,FALSE)</f>
        <v/>
      </c>
      <c r="CI1025" s="225">
        <f>AF1025</f>
        <v/>
      </c>
      <c r="CJ1025" s="225">
        <f>IFERROR(CI1025-CH1025,"")</f>
        <v/>
      </c>
      <c r="CK1025" s="140">
        <f>ROUND(AN1025*CC1025,-2)</f>
        <v/>
      </c>
      <c r="CL1025" s="217">
        <f>CK1025/VLOOKUP($T1025,'USD Converstion'!$C$7:$D$174,2,FALSE)</f>
        <v/>
      </c>
      <c r="CM1025" s="145">
        <f>IF(AD1025&gt;X1025,1,0)</f>
        <v/>
      </c>
      <c r="CN1025" s="225">
        <f>IF(CM1025&gt;0,AG1025,0)</f>
        <v/>
      </c>
      <c r="CO1025" s="225">
        <f>IF(CM1025=0,0,AF1025)</f>
        <v/>
      </c>
      <c r="CP1025" s="146" t="n">
        <v>0</v>
      </c>
      <c r="CQ1025" s="147" t="inlineStr">
        <is>
          <t>Regular</t>
        </is>
      </c>
      <c r="CR1025" s="225">
        <f>AM1025/VLOOKUP(T1025,'USD Converstion'!$C$7:$D$174,2,FALSE)</f>
        <v/>
      </c>
      <c r="CS1025" s="226">
        <f>AT1025</f>
        <v/>
      </c>
      <c r="CT1025" s="222" t="n">
        <v>0</v>
      </c>
      <c r="CU1025" s="227" t="n"/>
      <c r="CV1025" s="145">
        <f>IF(AX1025&gt;0,1,0)</f>
        <v/>
      </c>
      <c r="CW1025" s="145">
        <f>IF(AY1025&gt;0,1,0)</f>
        <v/>
      </c>
      <c r="CX1025" s="52" t="n">
        <v>0</v>
      </c>
      <c r="DM1025">
        <f>IF(LOWER(T1025)="ILS",12,1)*Y1025/VLOOKUP($T1025,CPC_USDConversion_xlTbl[[Currency2]:[Units/1 USD]],2,FALSE)</f>
        <v/>
      </c>
    </row>
    <row r="1026">
      <c r="B1026" s="113" t="n">
        <v>118950</v>
      </c>
      <c r="C1026" s="113" t="n">
        <v>99386</v>
      </c>
      <c r="D1026" s="113" t="n"/>
      <c r="E1026" s="114" t="inlineStr">
        <is>
          <t>Erik Senestad</t>
        </is>
      </c>
      <c r="F1026" s="152" t="inlineStr">
        <is>
          <t>QA Team Leader</t>
        </is>
      </c>
      <c r="G1026" s="113" t="inlineStr">
        <is>
          <t>Data Protection Group intl</t>
        </is>
      </c>
      <c r="H1026" s="113" t="inlineStr">
        <is>
          <t>Assaf Koren</t>
        </is>
      </c>
      <c r="I1026" s="113" t="inlineStr">
        <is>
          <t>Ilan Moshkovich</t>
        </is>
      </c>
      <c r="J1026" s="114" t="inlineStr">
        <is>
          <t>Neatsun Ziv</t>
        </is>
      </c>
      <c r="K1026" s="114" t="inlineStr">
        <is>
          <t>Dorit Dor</t>
        </is>
      </c>
      <c r="L1026" s="113" t="inlineStr">
        <is>
          <t>Products - R&amp;D</t>
        </is>
      </c>
      <c r="M1026" s="115" t="n">
        <v>1</v>
      </c>
      <c r="N1026" s="151">
        <f>LEFT(CA1026,3)</f>
        <v/>
      </c>
      <c r="O1026" s="216" t="n">
        <v>40193</v>
      </c>
      <c r="P1026" s="118">
        <f>($D$5-O1026)/365</f>
        <v/>
      </c>
      <c r="Q1026" s="119">
        <f>Q1026</f>
        <v/>
      </c>
      <c r="R1026" s="52" t="n"/>
      <c r="S1026" s="120" t="inlineStr">
        <is>
          <t>Sweden</t>
        </is>
      </c>
      <c r="T1026" s="120" t="inlineStr">
        <is>
          <t>SEK</t>
        </is>
      </c>
      <c r="U1026" s="120" t="n">
        <v>603250</v>
      </c>
      <c r="V1026" s="120" t="n"/>
      <c r="W1026" s="120" t="n"/>
      <c r="X1026" s="120">
        <f>W1026+V1026+U1026</f>
        <v/>
      </c>
      <c r="Y1026" s="121" t="n"/>
      <c r="Z1026" s="121" t="n"/>
      <c r="AA1026" s="122" t="n"/>
      <c r="AB1026" s="122" t="n"/>
      <c r="AC1026" s="122" t="n"/>
      <c r="AD1026" s="123">
        <f>AC1026+AB1026+AA1026</f>
        <v/>
      </c>
      <c r="AE1026" s="124">
        <f>IFERROR(AD1026/X1026-1,"")</f>
        <v/>
      </c>
      <c r="AF1026" s="217">
        <f>IF(LOWER(T1026)="ILS",12,1)*X1026/VLOOKUP($T1026,CPC_USDConversion_xlTbl[[Currency2]:[Units/1 USD]],2,FALSE)</f>
        <v/>
      </c>
      <c r="AG1026" s="217">
        <f>IF(LOWER(T1026)="ILS",12,1)*AD1026/VLOOKUP($T1026,CPC_USDConversion_xlTbl[[Currency2]:[Units/1 USD]],2,FALSE)</f>
        <v/>
      </c>
      <c r="AH1026" s="126">
        <f>AF1026/VLOOKUP($S1026,'CP$'!$B$5:$D$74,2,FALSE)</f>
        <v/>
      </c>
      <c r="AI1026" s="126">
        <f>AG1026/VLOOKUP($S1026,'CP$'!$B$5:$D$74,2,FALSE)</f>
        <v/>
      </c>
      <c r="AJ1026" s="52" t="n"/>
      <c r="AK1026" s="127" t="inlineStr">
        <is>
          <t>Regular</t>
        </is>
      </c>
      <c r="AL1026" s="218" t="n">
        <v>30000</v>
      </c>
      <c r="AM1026" s="129" t="n"/>
      <c r="AN1026" s="121" t="n"/>
      <c r="AO1026" s="130" t="n"/>
      <c r="AP1026" s="131">
        <f>IFERROR(AO1026/AM1026,"")</f>
        <v/>
      </c>
      <c r="AQ1026" s="219">
        <f>AO1026*CC1026</f>
        <v/>
      </c>
      <c r="AR1026" s="219" t="n"/>
      <c r="AS1026" s="220">
        <f>AQ1026-AR1026</f>
        <v/>
      </c>
      <c r="AT1026" s="217">
        <f>AS1026/VLOOKUP($T1026,'USD Converstion'!$C$7:$D$174,2,FALSE)</f>
        <v/>
      </c>
      <c r="AU1026" s="52" t="n"/>
      <c r="AV1026" s="221" t="n">
        <v>43223</v>
      </c>
      <c r="AW1026" s="222" t="n">
        <v>14891.88349514563</v>
      </c>
      <c r="AX1026" s="222" t="n"/>
      <c r="AY1026" s="223" t="n"/>
      <c r="AZ1026" s="52" t="n"/>
      <c r="BA1026" s="137" t="n"/>
      <c r="BB1026" s="138" t="inlineStr">
        <is>
          <t xml:space="preserve"> </t>
        </is>
      </c>
      <c r="BC1026" s="52" t="n"/>
      <c r="BD1026" s="219" t="n">
        <v>465000</v>
      </c>
      <c r="BE1026" s="219" t="n"/>
      <c r="BF1026" s="219" t="n"/>
      <c r="BG1026" s="120">
        <f>BF1026+BE1026+BD1026</f>
        <v/>
      </c>
      <c r="BH1026" s="217">
        <f>IF(LOWER(T1026)="ILS",12,1)*BG1026/VLOOKUP($T1026,CPC_USDConversion_xlTbl[[Currency2]:[Units/1 USD]],2,FALSE)</f>
        <v/>
      </c>
      <c r="BI1026" s="224">
        <f>BH1026/VLOOKUP($S1026,'CP$'!$B$5:$D$74,2,FALSE)</f>
        <v/>
      </c>
      <c r="BJ1026" s="140" t="n">
        <v>375000</v>
      </c>
      <c r="BK1026" s="140" t="n">
        <v>500000</v>
      </c>
      <c r="BL1026" s="141">
        <f>IFERROR(U1026/X1026,"")</f>
        <v/>
      </c>
      <c r="BM1026" s="141">
        <f>IFERROR(V1026/X1026,"")</f>
        <v/>
      </c>
      <c r="BN1026" s="141">
        <f>IFERROR(W1026/X1026,"")</f>
        <v/>
      </c>
      <c r="BO1026" s="141">
        <f>IFERROR(AA1026/AD1026,"")</f>
        <v/>
      </c>
      <c r="BP1026" s="141">
        <f>IFERROR(AB1026/AD1026,"")</f>
        <v/>
      </c>
      <c r="BQ1026" s="141">
        <f>IFERROR(AC1026/AD1026,"")</f>
        <v/>
      </c>
      <c r="BR1026" s="119" t="n">
        <v>2</v>
      </c>
      <c r="BS1026" s="119" t="n">
        <v>2</v>
      </c>
      <c r="BT1026" s="119" t="n">
        <v>3</v>
      </c>
      <c r="BU1026" s="119" t="n"/>
      <c r="BV1026" s="119" t="n"/>
      <c r="BW1026" s="119" t="n"/>
      <c r="BX1026" s="119" t="n"/>
      <c r="BY1026" s="119" t="n"/>
      <c r="BZ1026" s="119" t="inlineStr">
        <is>
          <t>Employee</t>
        </is>
      </c>
      <c r="CA1026" s="142" t="inlineStr">
        <is>
          <t>T56M</t>
        </is>
      </c>
      <c r="CB1026" s="131" t="n">
        <v>1</v>
      </c>
      <c r="CC1026" s="143">
        <f>IF(P1026&gt;1,1,P1026)*CB1026</f>
        <v/>
      </c>
      <c r="CD1026" s="143" t="n"/>
      <c r="CE1026" s="222" t="n">
        <v>9218.440000000001</v>
      </c>
      <c r="CF1026" s="86" t="n"/>
      <c r="CG1026" s="219" t="n">
        <v>463614.6341463415</v>
      </c>
      <c r="CH1026" s="217">
        <f>IF(LOWER(T1026)="ILS",12,1)*CG1026/VLOOKUP($T1026,CPC_USDConversion_xlTbl[[Currency2]:[Units/1 USD]],2,FALSE)</f>
        <v/>
      </c>
      <c r="CI1026" s="225">
        <f>AF1026</f>
        <v/>
      </c>
      <c r="CJ1026" s="225">
        <f>IFERROR(CI1026-CH1026,"")</f>
        <v/>
      </c>
      <c r="CK1026" s="140">
        <f>ROUND(AN1026*CC1026,-2)</f>
        <v/>
      </c>
      <c r="CL1026" s="217">
        <f>CK1026/VLOOKUP($T1026,'USD Converstion'!$C$7:$D$174,2,FALSE)</f>
        <v/>
      </c>
      <c r="CM1026" s="145">
        <f>IF(AD1026&gt;X1026,1,0)</f>
        <v/>
      </c>
      <c r="CN1026" s="225">
        <f>IF(CM1026&gt;0,AG1026,0)</f>
        <v/>
      </c>
      <c r="CO1026" s="225">
        <f>IF(CM1026=0,0,AF1026)</f>
        <v/>
      </c>
      <c r="CP1026" s="146" t="n">
        <v>0</v>
      </c>
      <c r="CQ1026" s="147" t="inlineStr">
        <is>
          <t>Regular</t>
        </is>
      </c>
      <c r="CR1026" s="225">
        <f>AM1026/VLOOKUP(T1026,'USD Converstion'!$C$7:$D$174,2,FALSE)</f>
        <v/>
      </c>
      <c r="CS1026" s="226">
        <f>AT1026</f>
        <v/>
      </c>
      <c r="CT1026" s="222" t="n">
        <v>0</v>
      </c>
      <c r="CU1026" s="227" t="n"/>
      <c r="CV1026" s="145">
        <f>IF(AX1026&gt;0,1,0)</f>
        <v/>
      </c>
      <c r="CW1026" s="145">
        <f>IF(AY1026&gt;0,1,0)</f>
        <v/>
      </c>
      <c r="CX1026" s="52" t="n">
        <v>0</v>
      </c>
      <c r="DM1026">
        <f>IF(LOWER(T1026)="ILS",12,1)*Y1026/VLOOKUP($T1026,CPC_USDConversion_xlTbl[[Currency2]:[Units/1 USD]],2,FALSE)</f>
        <v/>
      </c>
    </row>
    <row r="1027">
      <c r="B1027" s="113" t="n">
        <v>137233</v>
      </c>
      <c r="C1027" s="113" t="n">
        <v>98396</v>
      </c>
      <c r="D1027" s="113" t="n"/>
      <c r="E1027" s="114" t="inlineStr">
        <is>
          <t>Tetsuro Kawabata</t>
        </is>
      </c>
      <c r="F1027" s="152" t="inlineStr">
        <is>
          <t>QA Engineer</t>
        </is>
      </c>
      <c r="G1027" s="113" t="inlineStr">
        <is>
          <t>Data Protection Group intl</t>
        </is>
      </c>
      <c r="H1027" s="113" t="inlineStr">
        <is>
          <t>Assaf Koren</t>
        </is>
      </c>
      <c r="I1027" s="113" t="inlineStr">
        <is>
          <t>Ilan Moshkovich</t>
        </is>
      </c>
      <c r="J1027" s="114" t="inlineStr">
        <is>
          <t>Neatsun Ziv</t>
        </is>
      </c>
      <c r="K1027" s="114" t="inlineStr">
        <is>
          <t>Dorit Dor</t>
        </is>
      </c>
      <c r="L1027" s="113" t="inlineStr">
        <is>
          <t>Products - R&amp;D</t>
        </is>
      </c>
      <c r="M1027" s="115" t="n">
        <v>1</v>
      </c>
      <c r="N1027" s="151">
        <f>LEFT(CA1027,3)</f>
        <v/>
      </c>
      <c r="O1027" s="216" t="n">
        <v>38725</v>
      </c>
      <c r="P1027" s="118">
        <f>($D$5-O1027)/365</f>
        <v/>
      </c>
      <c r="Q1027" s="119">
        <f>Q1027</f>
        <v/>
      </c>
      <c r="R1027" s="52" t="n"/>
      <c r="S1027" s="120" t="inlineStr">
        <is>
          <t>Sweden</t>
        </is>
      </c>
      <c r="T1027" s="120" t="inlineStr">
        <is>
          <t>SEK</t>
        </is>
      </c>
      <c r="U1027" s="120" t="n">
        <v>634500</v>
      </c>
      <c r="V1027" s="120" t="n"/>
      <c r="W1027" s="120" t="n"/>
      <c r="X1027" s="120">
        <f>W1027+V1027+U1027</f>
        <v/>
      </c>
      <c r="Y1027" s="121" t="n"/>
      <c r="Z1027" s="121" t="n"/>
      <c r="AA1027" s="122" t="n"/>
      <c r="AB1027" s="122" t="n"/>
      <c r="AC1027" s="122" t="n"/>
      <c r="AD1027" s="123">
        <f>AC1027+AB1027+AA1027</f>
        <v/>
      </c>
      <c r="AE1027" s="124">
        <f>IFERROR(AD1027/X1027-1,"")</f>
        <v/>
      </c>
      <c r="AF1027" s="217">
        <f>IF(LOWER(T1027)="ILS",12,1)*X1027/VLOOKUP($T1027,CPC_USDConversion_xlTbl[[Currency2]:[Units/1 USD]],2,FALSE)</f>
        <v/>
      </c>
      <c r="AG1027" s="217">
        <f>IF(LOWER(T1027)="ILS",12,1)*AD1027/VLOOKUP($T1027,CPC_USDConversion_xlTbl[[Currency2]:[Units/1 USD]],2,FALSE)</f>
        <v/>
      </c>
      <c r="AH1027" s="126">
        <f>AF1027/VLOOKUP($S1027,'CP$'!$B$5:$D$74,2,FALSE)</f>
        <v/>
      </c>
      <c r="AI1027" s="126">
        <f>AG1027/VLOOKUP($S1027,'CP$'!$B$5:$D$74,2,FALSE)</f>
        <v/>
      </c>
      <c r="AJ1027" s="52" t="n"/>
      <c r="AK1027" s="127" t="inlineStr">
        <is>
          <t>Regular</t>
        </is>
      </c>
      <c r="AL1027" s="218" t="n">
        <v>25600</v>
      </c>
      <c r="AM1027" s="129" t="n"/>
      <c r="AN1027" s="121" t="n"/>
      <c r="AO1027" s="130" t="n"/>
      <c r="AP1027" s="131">
        <f>IFERROR(AO1027/AM1027,"")</f>
        <v/>
      </c>
      <c r="AQ1027" s="219">
        <f>AO1027*CC1027</f>
        <v/>
      </c>
      <c r="AR1027" s="219" t="n"/>
      <c r="AS1027" s="220">
        <f>AQ1027-AR1027</f>
        <v/>
      </c>
      <c r="AT1027" s="217">
        <f>AS1027/VLOOKUP($T1027,'USD Converstion'!$C$7:$D$174,2,FALSE)</f>
        <v/>
      </c>
      <c r="AU1027" s="52" t="n"/>
      <c r="AV1027" s="221" t="n">
        <v>43223</v>
      </c>
      <c r="AW1027" s="222" t="n">
        <v>13754.67961165048</v>
      </c>
      <c r="AX1027" s="222" t="n"/>
      <c r="AY1027" s="223" t="n"/>
      <c r="AZ1027" s="52" t="n"/>
      <c r="BA1027" s="137" t="n"/>
      <c r="BB1027" s="138" t="inlineStr">
        <is>
          <t xml:space="preserve"> </t>
        </is>
      </c>
      <c r="BC1027" s="52" t="n"/>
      <c r="BD1027" s="219" t="n">
        <v>490000</v>
      </c>
      <c r="BE1027" s="219" t="n"/>
      <c r="BF1027" s="219" t="n"/>
      <c r="BG1027" s="120">
        <f>BF1027+BE1027+BD1027</f>
        <v/>
      </c>
      <c r="BH1027" s="217">
        <f>IF(LOWER(T1027)="ILS",12,1)*BG1027/VLOOKUP($T1027,CPC_USDConversion_xlTbl[[Currency2]:[Units/1 USD]],2,FALSE)</f>
        <v/>
      </c>
      <c r="BI1027" s="224">
        <f>BH1027/VLOOKUP($S1027,'CP$'!$B$5:$D$74,2,FALSE)</f>
        <v/>
      </c>
      <c r="BJ1027" s="140" t="n">
        <v>450000</v>
      </c>
      <c r="BK1027" s="140" t="n">
        <v>600000</v>
      </c>
      <c r="BL1027" s="141">
        <f>IFERROR(U1027/X1027,"")</f>
        <v/>
      </c>
      <c r="BM1027" s="141">
        <f>IFERROR(V1027/X1027,"")</f>
        <v/>
      </c>
      <c r="BN1027" s="141">
        <f>IFERROR(W1027/X1027,"")</f>
        <v/>
      </c>
      <c r="BO1027" s="141">
        <f>IFERROR(AA1027/AD1027,"")</f>
        <v/>
      </c>
      <c r="BP1027" s="141">
        <f>IFERROR(AB1027/AD1027,"")</f>
        <v/>
      </c>
      <c r="BQ1027" s="141">
        <f>IFERROR(AC1027/AD1027,"")</f>
        <v/>
      </c>
      <c r="BR1027" s="119" t="n">
        <v>3</v>
      </c>
      <c r="BS1027" s="119" t="n">
        <v>2</v>
      </c>
      <c r="BT1027" s="119" t="n">
        <v>3</v>
      </c>
      <c r="BU1027" s="119" t="n"/>
      <c r="BV1027" s="119" t="n"/>
      <c r="BW1027" s="119" t="n"/>
      <c r="BX1027" s="119" t="n"/>
      <c r="BY1027" s="119" t="n"/>
      <c r="BZ1027" s="119" t="inlineStr">
        <is>
          <t>Employee</t>
        </is>
      </c>
      <c r="CA1027" s="142" t="inlineStr">
        <is>
          <t>T41P</t>
        </is>
      </c>
      <c r="CB1027" s="131" t="n">
        <v>1</v>
      </c>
      <c r="CC1027" s="143">
        <f>IF(P1027&gt;1,1,P1027)*CB1027</f>
        <v/>
      </c>
      <c r="CD1027" s="143" t="n"/>
      <c r="CE1027" s="222" t="n">
        <v>8500.120000000001</v>
      </c>
      <c r="CF1027" s="86" t="n"/>
      <c r="CG1027" s="219" t="n">
        <v>488004.8780487805</v>
      </c>
      <c r="CH1027" s="217">
        <f>IF(LOWER(T1027)="ILS",12,1)*CG1027/VLOOKUP($T1027,CPC_USDConversion_xlTbl[[Currency2]:[Units/1 USD]],2,FALSE)</f>
        <v/>
      </c>
      <c r="CI1027" s="225">
        <f>AF1027</f>
        <v/>
      </c>
      <c r="CJ1027" s="225">
        <f>IFERROR(CI1027-CH1027,"")</f>
        <v/>
      </c>
      <c r="CK1027" s="140">
        <f>ROUND(AN1027*CC1027,-2)</f>
        <v/>
      </c>
      <c r="CL1027" s="217">
        <f>CK1027/VLOOKUP($T1027,'USD Converstion'!$C$7:$D$174,2,FALSE)</f>
        <v/>
      </c>
      <c r="CM1027" s="145">
        <f>IF(AD1027&gt;X1027,1,0)</f>
        <v/>
      </c>
      <c r="CN1027" s="225">
        <f>IF(CM1027&gt;0,AG1027,0)</f>
        <v/>
      </c>
      <c r="CO1027" s="225">
        <f>IF(CM1027=0,0,AF1027)</f>
        <v/>
      </c>
      <c r="CP1027" s="146" t="n">
        <v>0</v>
      </c>
      <c r="CQ1027" s="147" t="inlineStr">
        <is>
          <t>Regular</t>
        </is>
      </c>
      <c r="CR1027" s="225">
        <f>AM1027/VLOOKUP(T1027,'USD Converstion'!$C$7:$D$174,2,FALSE)</f>
        <v/>
      </c>
      <c r="CS1027" s="226">
        <f>AT1027</f>
        <v/>
      </c>
      <c r="CT1027" s="222" t="n">
        <v>0</v>
      </c>
      <c r="CU1027" s="227" t="n"/>
      <c r="CV1027" s="145">
        <f>IF(AX1027&gt;0,1,0)</f>
        <v/>
      </c>
      <c r="CW1027" s="145">
        <f>IF(AY1027&gt;0,1,0)</f>
        <v/>
      </c>
      <c r="CX1027" s="52" t="n">
        <v>0</v>
      </c>
      <c r="DM1027">
        <f>IF(LOWER(T1027)="ILS",12,1)*Y1027/VLOOKUP($T1027,CPC_USDConversion_xlTbl[[Currency2]:[Units/1 USD]],2,FALSE)</f>
        <v/>
      </c>
    </row>
    <row r="1028">
      <c r="B1028" s="113" t="n">
        <v>102621</v>
      </c>
      <c r="C1028" s="113" t="n">
        <v>41077</v>
      </c>
      <c r="D1028" s="113" t="n">
        <v>88575</v>
      </c>
      <c r="E1028" s="114" t="inlineStr">
        <is>
          <t>Dmitriy Dronov</t>
        </is>
      </c>
      <c r="F1028" s="152" t="inlineStr">
        <is>
          <t>Software Developer</t>
        </is>
      </c>
      <c r="G1028" s="113" t="inlineStr">
        <is>
          <t>Minsk Development Center</t>
        </is>
      </c>
      <c r="H1028" s="113" t="inlineStr">
        <is>
          <t>Borce Jakimovski</t>
        </is>
      </c>
      <c r="I1028" s="113" t="inlineStr">
        <is>
          <t>Borce Jakimovski</t>
        </is>
      </c>
      <c r="J1028" s="114" t="inlineStr">
        <is>
          <t>Neatsun Ziv</t>
        </is>
      </c>
      <c r="K1028" s="114" t="inlineStr">
        <is>
          <t>Dorit Dor</t>
        </is>
      </c>
      <c r="L1028" s="113" t="inlineStr">
        <is>
          <t>Products - R&amp;D</t>
        </is>
      </c>
      <c r="M1028" s="115" t="n">
        <v>1</v>
      </c>
      <c r="N1028" s="151">
        <f>LEFT(CA1028,3)</f>
        <v/>
      </c>
      <c r="O1028" s="216" t="n">
        <v>43955</v>
      </c>
      <c r="P1028" s="118">
        <f>($D$5-O1028)/365</f>
        <v/>
      </c>
      <c r="Q1028" s="119">
        <f>Q1028</f>
        <v/>
      </c>
      <c r="R1028" s="52" t="n"/>
      <c r="S1028" s="120" t="inlineStr">
        <is>
          <t>Belarus</t>
        </is>
      </c>
      <c r="T1028" s="120" t="inlineStr">
        <is>
          <t>USD</t>
        </is>
      </c>
      <c r="U1028" s="120" t="n">
        <v>39500</v>
      </c>
      <c r="V1028" s="120" t="n"/>
      <c r="W1028" s="120" t="n"/>
      <c r="X1028" s="120">
        <f>W1028+V1028+U1028</f>
        <v/>
      </c>
      <c r="Y1028" s="121" t="n"/>
      <c r="Z1028" s="121" t="n"/>
      <c r="AA1028" s="122" t="n"/>
      <c r="AB1028" s="122" t="n"/>
      <c r="AC1028" s="122" t="n"/>
      <c r="AD1028" s="123">
        <f>AC1028+AB1028+AA1028</f>
        <v/>
      </c>
      <c r="AE1028" s="124">
        <f>IFERROR(AD1028/X1028-1,"")</f>
        <v/>
      </c>
      <c r="AF1028" s="217">
        <f>IF(LOWER(T1028)="ILS",12,1)*X1028/VLOOKUP($T1028,CPC_USDConversion_xlTbl[[Currency2]:[Units/1 USD]],2,FALSE)</f>
        <v/>
      </c>
      <c r="AG1028" s="217">
        <f>IF(LOWER(T1028)="ILS",12,1)*AD1028/VLOOKUP($T1028,CPC_USDConversion_xlTbl[[Currency2]:[Units/1 USD]],2,FALSE)</f>
        <v/>
      </c>
      <c r="AH1028" s="126">
        <f>AF1028/VLOOKUP($S1028,'CP$'!$B$5:$D$74,2,FALSE)</f>
        <v/>
      </c>
      <c r="AI1028" s="126">
        <f>AG1028/VLOOKUP($S1028,'CP$'!$B$5:$D$74,2,FALSE)</f>
        <v/>
      </c>
      <c r="AJ1028" s="52" t="n"/>
      <c r="AK1028" s="127" t="inlineStr">
        <is>
          <t>Regular</t>
        </is>
      </c>
      <c r="AL1028" s="218" t="n"/>
      <c r="AM1028" s="129" t="n"/>
      <c r="AN1028" s="121" t="n"/>
      <c r="AO1028" s="130" t="n"/>
      <c r="AP1028" s="131">
        <f>IFERROR(AO1028/AM1028,"")</f>
        <v/>
      </c>
      <c r="AQ1028" s="219">
        <f>AO1028*CC1028</f>
        <v/>
      </c>
      <c r="AR1028" s="219" t="n"/>
      <c r="AS1028" s="220">
        <f>AQ1028-AR1028</f>
        <v/>
      </c>
      <c r="AT1028" s="217">
        <f>AS1028/VLOOKUP($T1028,'USD Converstion'!$C$7:$D$174,2,FALSE)</f>
        <v/>
      </c>
      <c r="AU1028" s="52" t="n"/>
      <c r="AV1028" s="221" t="n"/>
      <c r="AW1028" s="222" t="n"/>
      <c r="AX1028" s="222" t="n"/>
      <c r="AY1028" s="223" t="n"/>
      <c r="AZ1028" s="52" t="n"/>
      <c r="BA1028" s="137" t="n"/>
      <c r="BB1028" s="138" t="inlineStr">
        <is>
          <t xml:space="preserve"> </t>
        </is>
      </c>
      <c r="BC1028" s="52" t="n"/>
      <c r="BD1028" s="219" t="n"/>
      <c r="BE1028" s="219" t="n"/>
      <c r="BF1028" s="219" t="n"/>
      <c r="BG1028" s="120">
        <f>BF1028+BE1028+BD1028</f>
        <v/>
      </c>
      <c r="BH1028" s="217">
        <f>IF(LOWER(T1028)="ILS",12,1)*BG1028/VLOOKUP($T1028,CPC_USDConversion_xlTbl[[Currency2]:[Units/1 USD]],2,FALSE)</f>
        <v/>
      </c>
      <c r="BI1028" s="224">
        <f>BH1028/VLOOKUP($S1028,'CP$'!$B$5:$D$74,2,FALSE)</f>
        <v/>
      </c>
      <c r="BJ1028" s="140" t="n">
        <v>10000</v>
      </c>
      <c r="BK1028" s="140" t="n">
        <v>20000</v>
      </c>
      <c r="BL1028" s="141">
        <f>IFERROR(U1028/X1028,"")</f>
        <v/>
      </c>
      <c r="BM1028" s="141">
        <f>IFERROR(V1028/X1028,"")</f>
        <v/>
      </c>
      <c r="BN1028" s="141">
        <f>IFERROR(W1028/X1028,"")</f>
        <v/>
      </c>
      <c r="BO1028" s="141">
        <f>IFERROR(AA1028/AD1028,"")</f>
        <v/>
      </c>
      <c r="BP1028" s="141">
        <f>IFERROR(AB1028/AD1028,"")</f>
        <v/>
      </c>
      <c r="BQ1028" s="141">
        <f>IFERROR(AC1028/AD1028,"")</f>
        <v/>
      </c>
      <c r="BR1028" s="119" t="n"/>
      <c r="BS1028" s="119" t="n"/>
      <c r="BT1028" s="119" t="n"/>
      <c r="BU1028" s="119" t="n"/>
      <c r="BV1028" s="119" t="n"/>
      <c r="BW1028" s="119" t="n"/>
      <c r="BX1028" s="119" t="n"/>
      <c r="BY1028" s="119" t="n"/>
      <c r="BZ1028" s="119" t="inlineStr">
        <is>
          <t>Employee</t>
        </is>
      </c>
      <c r="CA1028" s="142" t="inlineStr">
        <is>
          <t>D61P</t>
        </is>
      </c>
      <c r="CB1028" s="131" t="n">
        <v>1</v>
      </c>
      <c r="CC1028" s="143">
        <f>IF(P1028&gt;1,1,P1028)*CB1028</f>
        <v/>
      </c>
      <c r="CD1028" s="143" t="n"/>
      <c r="CE1028" s="222" t="n"/>
      <c r="CF1028" s="86" t="n"/>
      <c r="CG1028" s="219" t="n">
        <v>23614.63414634146</v>
      </c>
      <c r="CH1028" s="217">
        <f>IF(LOWER(T1028)="ILS",12,1)*CG1028/VLOOKUP($T1028,CPC_USDConversion_xlTbl[[Currency2]:[Units/1 USD]],2,FALSE)</f>
        <v/>
      </c>
      <c r="CI1028" s="225">
        <f>AF1028</f>
        <v/>
      </c>
      <c r="CJ1028" s="225">
        <f>IFERROR(CI1028-CH1028,"")</f>
        <v/>
      </c>
      <c r="CK1028" s="140">
        <f>ROUND(AN1028*CC1028,-2)</f>
        <v/>
      </c>
      <c r="CL1028" s="217">
        <f>CK1028/VLOOKUP($T1028,'USD Converstion'!$C$7:$D$174,2,FALSE)</f>
        <v/>
      </c>
      <c r="CM1028" s="145">
        <f>IF(AD1028&gt;X1028,1,0)</f>
        <v/>
      </c>
      <c r="CN1028" s="225">
        <f>IF(CM1028&gt;0,AG1028,0)</f>
        <v/>
      </c>
      <c r="CO1028" s="225">
        <f>IF(CM1028=0,0,AF1028)</f>
        <v/>
      </c>
      <c r="CP1028" s="146" t="n">
        <v>0</v>
      </c>
      <c r="CQ1028" s="147" t="inlineStr">
        <is>
          <t>Regular</t>
        </is>
      </c>
      <c r="CR1028" s="225">
        <f>AM1028/VLOOKUP(T1028,'USD Converstion'!$C$7:$D$174,2,FALSE)</f>
        <v/>
      </c>
      <c r="CS1028" s="226">
        <f>AT1028</f>
        <v/>
      </c>
      <c r="CT1028" s="222" t="n">
        <v>0</v>
      </c>
      <c r="CU1028" s="227" t="n"/>
      <c r="CV1028" s="145">
        <f>IF(AX1028&gt;0,1,0)</f>
        <v/>
      </c>
      <c r="CW1028" s="145">
        <f>IF(AY1028&gt;0,1,0)</f>
        <v/>
      </c>
      <c r="CX1028" s="52" t="n">
        <v>0</v>
      </c>
      <c r="DM1028">
        <f>IF(LOWER(T1028)="ILS",12,1)*Y1028/VLOOKUP($T1028,CPC_USDConversion_xlTbl[[Currency2]:[Units/1 USD]],2,FALSE)</f>
        <v/>
      </c>
    </row>
    <row r="1029">
      <c r="B1029" s="113" t="n">
        <v>113650</v>
      </c>
      <c r="C1029" s="113" t="n">
        <v>118841</v>
      </c>
      <c r="D1029" s="113" t="n"/>
      <c r="E1029" s="114" t="inlineStr">
        <is>
          <t>Fredrik Lindell</t>
        </is>
      </c>
      <c r="F1029" s="152" t="inlineStr">
        <is>
          <t>Architect</t>
        </is>
      </c>
      <c r="G1029" s="113" t="inlineStr">
        <is>
          <t>Data Protection Group intl</t>
        </is>
      </c>
      <c r="H1029" s="113" t="inlineStr">
        <is>
          <t>Assaf Koren</t>
        </is>
      </c>
      <c r="I1029" s="113" t="inlineStr">
        <is>
          <t>Ilan Moshkovich</t>
        </is>
      </c>
      <c r="J1029" s="114" t="inlineStr">
        <is>
          <t>Neatsun Ziv</t>
        </is>
      </c>
      <c r="K1029" s="114" t="inlineStr">
        <is>
          <t>Dorit Dor</t>
        </is>
      </c>
      <c r="L1029" s="113" t="inlineStr">
        <is>
          <t>Products - R&amp;D</t>
        </is>
      </c>
      <c r="M1029" s="115" t="n">
        <v>1</v>
      </c>
      <c r="N1029" s="151">
        <f>LEFT(CA1029,3)</f>
        <v/>
      </c>
      <c r="O1029" s="216" t="n">
        <v>37837</v>
      </c>
      <c r="P1029" s="118">
        <f>($D$5-O1029)/365</f>
        <v/>
      </c>
      <c r="Q1029" s="119">
        <f>Q1029</f>
        <v/>
      </c>
      <c r="R1029" s="52" t="n"/>
      <c r="S1029" s="120" t="inlineStr">
        <is>
          <t>Sweden</t>
        </is>
      </c>
      <c r="T1029" s="120" t="inlineStr">
        <is>
          <t>SEK</t>
        </is>
      </c>
      <c r="U1029" s="120" t="n">
        <v>1034500</v>
      </c>
      <c r="V1029" s="120" t="n"/>
      <c r="W1029" s="120" t="n"/>
      <c r="X1029" s="120">
        <f>W1029+V1029+U1029</f>
        <v/>
      </c>
      <c r="Y1029" s="121" t="n"/>
      <c r="Z1029" s="121" t="n"/>
      <c r="AA1029" s="122" t="n"/>
      <c r="AB1029" s="122" t="n"/>
      <c r="AC1029" s="122" t="n"/>
      <c r="AD1029" s="123">
        <f>AC1029+AB1029+AA1029</f>
        <v/>
      </c>
      <c r="AE1029" s="124">
        <f>IFERROR(AD1029/X1029-1,"")</f>
        <v/>
      </c>
      <c r="AF1029" s="217">
        <f>IF(LOWER(T1029)="ILS",12,1)*X1029/VLOOKUP($T1029,CPC_USDConversion_xlTbl[[Currency2]:[Units/1 USD]],2,FALSE)</f>
        <v/>
      </c>
      <c r="AG1029" s="217">
        <f>IF(LOWER(T1029)="ILS",12,1)*AD1029/VLOOKUP($T1029,CPC_USDConversion_xlTbl[[Currency2]:[Units/1 USD]],2,FALSE)</f>
        <v/>
      </c>
      <c r="AH1029" s="126">
        <f>AF1029/VLOOKUP($S1029,'CP$'!$B$5:$D$74,2,FALSE)</f>
        <v/>
      </c>
      <c r="AI1029" s="126">
        <f>AG1029/VLOOKUP($S1029,'CP$'!$B$5:$D$74,2,FALSE)</f>
        <v/>
      </c>
      <c r="AJ1029" s="52" t="n"/>
      <c r="AK1029" s="127" t="inlineStr">
        <is>
          <t>Regular</t>
        </is>
      </c>
      <c r="AL1029" s="218" t="n">
        <v>52000</v>
      </c>
      <c r="AM1029" s="129" t="n"/>
      <c r="AN1029" s="121" t="n"/>
      <c r="AO1029" s="130" t="n"/>
      <c r="AP1029" s="131">
        <f>IFERROR(AO1029/AM1029,"")</f>
        <v/>
      </c>
      <c r="AQ1029" s="219">
        <f>AO1029*CC1029</f>
        <v/>
      </c>
      <c r="AR1029" s="219" t="n"/>
      <c r="AS1029" s="220">
        <f>AQ1029-AR1029</f>
        <v/>
      </c>
      <c r="AT1029" s="217">
        <f>AS1029/VLOOKUP($T1029,'USD Converstion'!$C$7:$D$174,2,FALSE)</f>
        <v/>
      </c>
      <c r="AU1029" s="52" t="n"/>
      <c r="AV1029" s="221" t="n">
        <v>43957</v>
      </c>
      <c r="AW1029" s="222" t="n">
        <v>29231.10679611651</v>
      </c>
      <c r="AX1029" s="222" t="n"/>
      <c r="AY1029" s="223" t="n"/>
      <c r="AZ1029" s="52" t="n"/>
      <c r="BA1029" s="137" t="inlineStr">
        <is>
          <t>January, 2021 - JS change from JS:D45P to JS:D41P</t>
        </is>
      </c>
      <c r="BB1029" s="138" t="inlineStr">
        <is>
          <t xml:space="preserve"> </t>
        </is>
      </c>
      <c r="BC1029" s="52" t="n"/>
      <c r="BD1029" s="219" t="n">
        <v>783360</v>
      </c>
      <c r="BE1029" s="219" t="n"/>
      <c r="BF1029" s="219" t="n"/>
      <c r="BG1029" s="120">
        <f>BF1029+BE1029+BD1029</f>
        <v/>
      </c>
      <c r="BH1029" s="217">
        <f>IF(LOWER(T1029)="ILS",12,1)*BG1029/VLOOKUP($T1029,CPC_USDConversion_xlTbl[[Currency2]:[Units/1 USD]],2,FALSE)</f>
        <v/>
      </c>
      <c r="BI1029" s="224">
        <f>BH1029/VLOOKUP($S1029,'CP$'!$B$5:$D$74,2,FALSE)</f>
        <v/>
      </c>
      <c r="BJ1029" s="140" t="n">
        <v>500000</v>
      </c>
      <c r="BK1029" s="140" t="n">
        <v>800000</v>
      </c>
      <c r="BL1029" s="141">
        <f>IFERROR(U1029/X1029,"")</f>
        <v/>
      </c>
      <c r="BM1029" s="141">
        <f>IFERROR(V1029/X1029,"")</f>
        <v/>
      </c>
      <c r="BN1029" s="141">
        <f>IFERROR(W1029/X1029,"")</f>
        <v/>
      </c>
      <c r="BO1029" s="141">
        <f>IFERROR(AA1029/AD1029,"")</f>
        <v/>
      </c>
      <c r="BP1029" s="141">
        <f>IFERROR(AB1029/AD1029,"")</f>
        <v/>
      </c>
      <c r="BQ1029" s="141">
        <f>IFERROR(AC1029/AD1029,"")</f>
        <v/>
      </c>
      <c r="BR1029" s="119" t="n"/>
      <c r="BS1029" s="119" t="n">
        <v>4</v>
      </c>
      <c r="BT1029" s="119" t="n">
        <v>3</v>
      </c>
      <c r="BU1029" s="119" t="n"/>
      <c r="BV1029" s="119" t="n"/>
      <c r="BW1029" s="119" t="n"/>
      <c r="BX1029" s="119" t="n"/>
      <c r="BY1029" s="119" t="n"/>
      <c r="BZ1029" s="119" t="inlineStr">
        <is>
          <t>Employee</t>
        </is>
      </c>
      <c r="CA1029" s="142" t="inlineStr">
        <is>
          <t>D41P</t>
        </is>
      </c>
      <c r="CB1029" s="131" t="n">
        <v>1</v>
      </c>
      <c r="CC1029" s="143">
        <f>IF(P1029&gt;1,1,P1029)*CB1029</f>
        <v/>
      </c>
      <c r="CD1029" s="143" t="n"/>
      <c r="CE1029" s="222" t="n">
        <v>46092.2</v>
      </c>
      <c r="CF1029" s="86" t="n"/>
      <c r="CG1029" s="219" t="n">
        <v>800200.0000000001</v>
      </c>
      <c r="CH1029" s="217">
        <f>IF(LOWER(T1029)="ILS",12,1)*CG1029/VLOOKUP($T1029,CPC_USDConversion_xlTbl[[Currency2]:[Units/1 USD]],2,FALSE)</f>
        <v/>
      </c>
      <c r="CI1029" s="225">
        <f>AF1029</f>
        <v/>
      </c>
      <c r="CJ1029" s="225">
        <f>IFERROR(CI1029-CH1029,"")</f>
        <v/>
      </c>
      <c r="CK1029" s="140">
        <f>ROUND(AN1029*CC1029,-2)</f>
        <v/>
      </c>
      <c r="CL1029" s="217">
        <f>CK1029/VLOOKUP($T1029,'USD Converstion'!$C$7:$D$174,2,FALSE)</f>
        <v/>
      </c>
      <c r="CM1029" s="145">
        <f>IF(AD1029&gt;X1029,1,0)</f>
        <v/>
      </c>
      <c r="CN1029" s="225">
        <f>IF(CM1029&gt;0,AG1029,0)</f>
        <v/>
      </c>
      <c r="CO1029" s="225">
        <f>IF(CM1029=0,0,AF1029)</f>
        <v/>
      </c>
      <c r="CP1029" s="146" t="n">
        <v>0</v>
      </c>
      <c r="CQ1029" s="147" t="inlineStr">
        <is>
          <t>Regular</t>
        </is>
      </c>
      <c r="CR1029" s="225">
        <f>AM1029/VLOOKUP(T1029,'USD Converstion'!$C$7:$D$174,2,FALSE)</f>
        <v/>
      </c>
      <c r="CS1029" s="226">
        <f>AT1029</f>
        <v/>
      </c>
      <c r="CT1029" s="222" t="n">
        <v>0</v>
      </c>
      <c r="CU1029" s="227" t="n"/>
      <c r="CV1029" s="145">
        <f>IF(AX1029&gt;0,1,0)</f>
        <v/>
      </c>
      <c r="CW1029" s="145">
        <f>IF(AY1029&gt;0,1,0)</f>
        <v/>
      </c>
      <c r="CX1029" s="52" t="n">
        <v>0</v>
      </c>
      <c r="DM1029">
        <f>IF(LOWER(T1029)="ILS",12,1)*Y1029/VLOOKUP($T1029,CPC_USDConversion_xlTbl[[Currency2]:[Units/1 USD]],2,FALSE)</f>
        <v/>
      </c>
    </row>
    <row r="1030">
      <c r="B1030" s="113" t="n">
        <v>114000</v>
      </c>
      <c r="C1030" s="113" t="n">
        <v>33270</v>
      </c>
      <c r="D1030" s="113" t="n"/>
      <c r="E1030" s="114" t="inlineStr">
        <is>
          <t>Kent Hofling</t>
        </is>
      </c>
      <c r="F1030" s="152" t="inlineStr">
        <is>
          <t>Software Engineer</t>
        </is>
      </c>
      <c r="G1030" s="113" t="inlineStr">
        <is>
          <t>Data Protection Group intl</t>
        </is>
      </c>
      <c r="H1030" s="113" t="inlineStr">
        <is>
          <t>Assaf Koren</t>
        </is>
      </c>
      <c r="I1030" s="113" t="inlineStr">
        <is>
          <t>Ilan Moshkovich</t>
        </is>
      </c>
      <c r="J1030" s="114" t="inlineStr">
        <is>
          <t>Neatsun Ziv</t>
        </is>
      </c>
      <c r="K1030" s="114" t="inlineStr">
        <is>
          <t>Dorit Dor</t>
        </is>
      </c>
      <c r="L1030" s="113" t="inlineStr">
        <is>
          <t>Products - R&amp;D</t>
        </is>
      </c>
      <c r="M1030" s="115" t="n">
        <v>1</v>
      </c>
      <c r="N1030" s="151">
        <f>LEFT(CA1030,3)</f>
        <v/>
      </c>
      <c r="O1030" s="216" t="n">
        <v>37895</v>
      </c>
      <c r="P1030" s="118">
        <f>($D$5-O1030)/365</f>
        <v/>
      </c>
      <c r="Q1030" s="119">
        <f>Q1030</f>
        <v/>
      </c>
      <c r="R1030" s="52" t="n"/>
      <c r="S1030" s="120" t="inlineStr">
        <is>
          <t>Sweden</t>
        </is>
      </c>
      <c r="T1030" s="120" t="inlineStr">
        <is>
          <t>SEK</t>
        </is>
      </c>
      <c r="U1030" s="120" t="n">
        <v>684500</v>
      </c>
      <c r="V1030" s="120" t="n"/>
      <c r="W1030" s="120" t="n"/>
      <c r="X1030" s="120">
        <f>W1030+V1030+U1030</f>
        <v/>
      </c>
      <c r="Y1030" s="121" t="n"/>
      <c r="Z1030" s="121" t="n"/>
      <c r="AA1030" s="122" t="n"/>
      <c r="AB1030" s="122" t="n"/>
      <c r="AC1030" s="122" t="n"/>
      <c r="AD1030" s="123">
        <f>AC1030+AB1030+AA1030</f>
        <v/>
      </c>
      <c r="AE1030" s="124">
        <f>IFERROR(AD1030/X1030-1,"")</f>
        <v/>
      </c>
      <c r="AF1030" s="217">
        <f>IF(LOWER(T1030)="ILS",12,1)*X1030/VLOOKUP($T1030,CPC_USDConversion_xlTbl[[Currency2]:[Units/1 USD]],2,FALSE)</f>
        <v/>
      </c>
      <c r="AG1030" s="217">
        <f>IF(LOWER(T1030)="ILS",12,1)*AD1030/VLOOKUP($T1030,CPC_USDConversion_xlTbl[[Currency2]:[Units/1 USD]],2,FALSE)</f>
        <v/>
      </c>
      <c r="AH1030" s="126">
        <f>AF1030/VLOOKUP($S1030,'CP$'!$B$5:$D$74,2,FALSE)</f>
        <v/>
      </c>
      <c r="AI1030" s="126">
        <f>AG1030/VLOOKUP($S1030,'CP$'!$B$5:$D$74,2,FALSE)</f>
        <v/>
      </c>
      <c r="AJ1030" s="52" t="n"/>
      <c r="AK1030" s="127" t="inlineStr">
        <is>
          <t>Regular</t>
        </is>
      </c>
      <c r="AL1030" s="218" t="n">
        <v>40000</v>
      </c>
      <c r="AM1030" s="129" t="n"/>
      <c r="AN1030" s="121" t="n"/>
      <c r="AO1030" s="130" t="n"/>
      <c r="AP1030" s="131">
        <f>IFERROR(AO1030/AM1030,"")</f>
        <v/>
      </c>
      <c r="AQ1030" s="219">
        <f>AO1030*CC1030</f>
        <v/>
      </c>
      <c r="AR1030" s="219" t="n"/>
      <c r="AS1030" s="220">
        <f>AQ1030-AR1030</f>
        <v/>
      </c>
      <c r="AT1030" s="217">
        <f>AS1030/VLOOKUP($T1030,'USD Converstion'!$C$7:$D$174,2,FALSE)</f>
        <v/>
      </c>
      <c r="AU1030" s="52" t="n"/>
      <c r="AV1030" s="221" t="n">
        <v>43957</v>
      </c>
      <c r="AW1030" s="222" t="n">
        <v>29231.10679611651</v>
      </c>
      <c r="AX1030" s="222" t="n"/>
      <c r="AY1030" s="223" t="n"/>
      <c r="AZ1030" s="52" t="n"/>
      <c r="BA1030" s="137" t="inlineStr">
        <is>
          <t>January, 2021 - JS change from JS:D45P to JS:D41P</t>
        </is>
      </c>
      <c r="BB1030" s="138" t="inlineStr">
        <is>
          <t xml:space="preserve"> </t>
        </is>
      </c>
      <c r="BC1030" s="52" t="n"/>
      <c r="BD1030" s="219" t="n">
        <v>514080</v>
      </c>
      <c r="BE1030" s="219" t="n"/>
      <c r="BF1030" s="219" t="n"/>
      <c r="BG1030" s="120">
        <f>BF1030+BE1030+BD1030</f>
        <v/>
      </c>
      <c r="BH1030" s="217">
        <f>IF(LOWER(T1030)="ILS",12,1)*BG1030/VLOOKUP($T1030,CPC_USDConversion_xlTbl[[Currency2]:[Units/1 USD]],2,FALSE)</f>
        <v/>
      </c>
      <c r="BI1030" s="224">
        <f>BH1030/VLOOKUP($S1030,'CP$'!$B$5:$D$74,2,FALSE)</f>
        <v/>
      </c>
      <c r="BJ1030" s="140" t="n">
        <v>500000</v>
      </c>
      <c r="BK1030" s="140" t="n">
        <v>800000</v>
      </c>
      <c r="BL1030" s="141">
        <f>IFERROR(U1030/X1030,"")</f>
        <v/>
      </c>
      <c r="BM1030" s="141">
        <f>IFERROR(V1030/X1030,"")</f>
        <v/>
      </c>
      <c r="BN1030" s="141">
        <f>IFERROR(W1030/X1030,"")</f>
        <v/>
      </c>
      <c r="BO1030" s="141">
        <f>IFERROR(AA1030/AD1030,"")</f>
        <v/>
      </c>
      <c r="BP1030" s="141">
        <f>IFERROR(AB1030/AD1030,"")</f>
        <v/>
      </c>
      <c r="BQ1030" s="141">
        <f>IFERROR(AC1030/AD1030,"")</f>
        <v/>
      </c>
      <c r="BR1030" s="119" t="n"/>
      <c r="BS1030" s="119" t="n">
        <v>3</v>
      </c>
      <c r="BT1030" s="119" t="n">
        <v>3</v>
      </c>
      <c r="BU1030" s="119" t="n"/>
      <c r="BV1030" s="119" t="n"/>
      <c r="BW1030" s="119" t="n"/>
      <c r="BX1030" s="119" t="n"/>
      <c r="BY1030" s="119" t="n"/>
      <c r="BZ1030" s="119" t="inlineStr">
        <is>
          <t>Employee</t>
        </is>
      </c>
      <c r="CA1030" s="142" t="inlineStr">
        <is>
          <t>D41P</t>
        </is>
      </c>
      <c r="CB1030" s="131" t="n">
        <v>1</v>
      </c>
      <c r="CC1030" s="143">
        <f>IF(P1030&gt;1,1,P1030)*CB1030</f>
        <v/>
      </c>
      <c r="CD1030" s="143" t="n"/>
      <c r="CE1030" s="222" t="n">
        <v>52197.92</v>
      </c>
      <c r="CF1030" s="86" t="n"/>
      <c r="CG1030" s="219" t="n">
        <v>527029.2682926829</v>
      </c>
      <c r="CH1030" s="217">
        <f>IF(LOWER(T1030)="ILS",12,1)*CG1030/VLOOKUP($T1030,CPC_USDConversion_xlTbl[[Currency2]:[Units/1 USD]],2,FALSE)</f>
        <v/>
      </c>
      <c r="CI1030" s="225">
        <f>AF1030</f>
        <v/>
      </c>
      <c r="CJ1030" s="225">
        <f>IFERROR(CI1030-CH1030,"")</f>
        <v/>
      </c>
      <c r="CK1030" s="140">
        <f>ROUND(AN1030*CC1030,-2)</f>
        <v/>
      </c>
      <c r="CL1030" s="217">
        <f>CK1030/VLOOKUP($T1030,'USD Converstion'!$C$7:$D$174,2,FALSE)</f>
        <v/>
      </c>
      <c r="CM1030" s="145">
        <f>IF(AD1030&gt;X1030,1,0)</f>
        <v/>
      </c>
      <c r="CN1030" s="225">
        <f>IF(CM1030&gt;0,AG1030,0)</f>
        <v/>
      </c>
      <c r="CO1030" s="225">
        <f>IF(CM1030=0,0,AF1030)</f>
        <v/>
      </c>
      <c r="CP1030" s="146" t="n">
        <v>0</v>
      </c>
      <c r="CQ1030" s="147" t="inlineStr">
        <is>
          <t>Regular</t>
        </is>
      </c>
      <c r="CR1030" s="225">
        <f>AM1030/VLOOKUP(T1030,'USD Converstion'!$C$7:$D$174,2,FALSE)</f>
        <v/>
      </c>
      <c r="CS1030" s="226">
        <f>AT1030</f>
        <v/>
      </c>
      <c r="CT1030" s="222" t="n">
        <v>0</v>
      </c>
      <c r="CU1030" s="227" t="n"/>
      <c r="CV1030" s="145">
        <f>IF(AX1030&gt;0,1,0)</f>
        <v/>
      </c>
      <c r="CW1030" s="145">
        <f>IF(AY1030&gt;0,1,0)</f>
        <v/>
      </c>
      <c r="CX1030" s="52" t="n">
        <v>0</v>
      </c>
      <c r="DM1030">
        <f>IF(LOWER(T1030)="ILS",12,1)*Y1030/VLOOKUP($T1030,CPC_USDConversion_xlTbl[[Currency2]:[Units/1 USD]],2,FALSE)</f>
        <v/>
      </c>
    </row>
    <row r="1031">
      <c r="B1031" s="113" t="n">
        <v>124250</v>
      </c>
      <c r="C1031" s="113" t="n">
        <v>44905</v>
      </c>
      <c r="D1031" s="113" t="n"/>
      <c r="E1031" s="114" t="inlineStr">
        <is>
          <t>Mikael Asman</t>
        </is>
      </c>
      <c r="F1031" s="152" t="inlineStr">
        <is>
          <t>Architect</t>
        </is>
      </c>
      <c r="G1031" s="113" t="inlineStr">
        <is>
          <t>Data Protection Group intl</t>
        </is>
      </c>
      <c r="H1031" s="113" t="inlineStr">
        <is>
          <t>Assaf Koren</t>
        </is>
      </c>
      <c r="I1031" s="113" t="inlineStr">
        <is>
          <t>Ilan Moshkovich</t>
        </is>
      </c>
      <c r="J1031" s="114" t="inlineStr">
        <is>
          <t>Neatsun Ziv</t>
        </is>
      </c>
      <c r="K1031" s="114" t="inlineStr">
        <is>
          <t>Dorit Dor</t>
        </is>
      </c>
      <c r="L1031" s="113" t="inlineStr">
        <is>
          <t>Products - R&amp;D</t>
        </is>
      </c>
      <c r="M1031" s="115" t="n">
        <v>1</v>
      </c>
      <c r="N1031" s="151">
        <f>LEFT(CA1031,3)</f>
        <v/>
      </c>
      <c r="O1031" s="216" t="n">
        <v>37277</v>
      </c>
      <c r="P1031" s="118">
        <f>($D$5-O1031)/365</f>
        <v/>
      </c>
      <c r="Q1031" s="119">
        <f>Q1031</f>
        <v/>
      </c>
      <c r="R1031" s="52" t="n"/>
      <c r="S1031" s="120" t="inlineStr">
        <is>
          <t>Sweden</t>
        </is>
      </c>
      <c r="T1031" s="120" t="inlineStr">
        <is>
          <t>SEK</t>
        </is>
      </c>
      <c r="U1031" s="120" t="n">
        <v>847000</v>
      </c>
      <c r="V1031" s="120" t="n"/>
      <c r="W1031" s="120" t="n"/>
      <c r="X1031" s="120">
        <f>W1031+V1031+U1031</f>
        <v/>
      </c>
      <c r="Y1031" s="121" t="n"/>
      <c r="Z1031" s="121" t="n"/>
      <c r="AA1031" s="122" t="n"/>
      <c r="AB1031" s="122" t="n"/>
      <c r="AC1031" s="122" t="n"/>
      <c r="AD1031" s="123">
        <f>AC1031+AB1031+AA1031</f>
        <v/>
      </c>
      <c r="AE1031" s="124">
        <f>IFERROR(AD1031/X1031-1,"")</f>
        <v/>
      </c>
      <c r="AF1031" s="217">
        <f>IF(LOWER(T1031)="ILS",12,1)*X1031/VLOOKUP($T1031,CPC_USDConversion_xlTbl[[Currency2]:[Units/1 USD]],2,FALSE)</f>
        <v/>
      </c>
      <c r="AG1031" s="217">
        <f>IF(LOWER(T1031)="ILS",12,1)*AD1031/VLOOKUP($T1031,CPC_USDConversion_xlTbl[[Currency2]:[Units/1 USD]],2,FALSE)</f>
        <v/>
      </c>
      <c r="AH1031" s="126">
        <f>AF1031/VLOOKUP($S1031,'CP$'!$B$5:$D$74,2,FALSE)</f>
        <v/>
      </c>
      <c r="AI1031" s="126">
        <f>AG1031/VLOOKUP($S1031,'CP$'!$B$5:$D$74,2,FALSE)</f>
        <v/>
      </c>
      <c r="AJ1031" s="52" t="n"/>
      <c r="AK1031" s="127" t="inlineStr">
        <is>
          <t>Regular</t>
        </is>
      </c>
      <c r="AL1031" s="218" t="n">
        <v>55000</v>
      </c>
      <c r="AM1031" s="129" t="n"/>
      <c r="AN1031" s="121" t="n"/>
      <c r="AO1031" s="130" t="n"/>
      <c r="AP1031" s="131">
        <f>IFERROR(AO1031/AM1031,"")</f>
        <v/>
      </c>
      <c r="AQ1031" s="219">
        <f>AO1031*CC1031</f>
        <v/>
      </c>
      <c r="AR1031" s="219" t="n"/>
      <c r="AS1031" s="220">
        <f>AQ1031-AR1031</f>
        <v/>
      </c>
      <c r="AT1031" s="217">
        <f>AS1031/VLOOKUP($T1031,'USD Converstion'!$C$7:$D$174,2,FALSE)</f>
        <v/>
      </c>
      <c r="AU1031" s="52" t="n"/>
      <c r="AV1031" s="221" t="n">
        <v>43957</v>
      </c>
      <c r="AW1031" s="222" t="n">
        <v>38975.52427184465</v>
      </c>
      <c r="AX1031" s="222" t="n"/>
      <c r="AY1031" s="223" t="n"/>
      <c r="AZ1031" s="52" t="n"/>
      <c r="BA1031" s="137" t="inlineStr">
        <is>
          <t>January, 2021 - JS change from JS:D45P to JS:D41P</t>
        </is>
      </c>
      <c r="BB1031" s="138" t="inlineStr">
        <is>
          <t xml:space="preserve"> </t>
        </is>
      </c>
      <c r="BC1031" s="52" t="n"/>
      <c r="BD1031" s="219" t="n">
        <v>637728</v>
      </c>
      <c r="BE1031" s="219" t="n"/>
      <c r="BF1031" s="219" t="n"/>
      <c r="BG1031" s="120">
        <f>BF1031+BE1031+BD1031</f>
        <v/>
      </c>
      <c r="BH1031" s="217">
        <f>IF(LOWER(T1031)="ILS",12,1)*BG1031/VLOOKUP($T1031,CPC_USDConversion_xlTbl[[Currency2]:[Units/1 USD]],2,FALSE)</f>
        <v/>
      </c>
      <c r="BI1031" s="224">
        <f>BH1031/VLOOKUP($S1031,'CP$'!$B$5:$D$74,2,FALSE)</f>
        <v/>
      </c>
      <c r="BJ1031" s="140" t="n">
        <v>500000</v>
      </c>
      <c r="BK1031" s="140" t="n">
        <v>800000</v>
      </c>
      <c r="BL1031" s="141">
        <f>IFERROR(U1031/X1031,"")</f>
        <v/>
      </c>
      <c r="BM1031" s="141">
        <f>IFERROR(V1031/X1031,"")</f>
        <v/>
      </c>
      <c r="BN1031" s="141">
        <f>IFERROR(W1031/X1031,"")</f>
        <v/>
      </c>
      <c r="BO1031" s="141">
        <f>IFERROR(AA1031/AD1031,"")</f>
        <v/>
      </c>
      <c r="BP1031" s="141">
        <f>IFERROR(AB1031/AD1031,"")</f>
        <v/>
      </c>
      <c r="BQ1031" s="141">
        <f>IFERROR(AC1031/AD1031,"")</f>
        <v/>
      </c>
      <c r="BR1031" s="119" t="n"/>
      <c r="BS1031" s="119" t="n">
        <v>4</v>
      </c>
      <c r="BT1031" s="119" t="n">
        <v>3</v>
      </c>
      <c r="BU1031" s="119" t="n"/>
      <c r="BV1031" s="119" t="n"/>
      <c r="BW1031" s="119" t="n"/>
      <c r="BX1031" s="119" t="n"/>
      <c r="BY1031" s="119" t="n"/>
      <c r="BZ1031" s="119" t="inlineStr">
        <is>
          <t>Employee</t>
        </is>
      </c>
      <c r="CA1031" s="142" t="inlineStr">
        <is>
          <t>D41P</t>
        </is>
      </c>
      <c r="CB1031" s="131" t="n">
        <v>1</v>
      </c>
      <c r="CC1031" s="143">
        <f>IF(P1031&gt;1,1,P1031)*CB1031</f>
        <v/>
      </c>
      <c r="CD1031" s="143" t="n"/>
      <c r="CE1031" s="222" t="n">
        <v>62254.4</v>
      </c>
      <c r="CF1031" s="86" t="n"/>
      <c r="CG1031" s="219" t="n">
        <v>653858.5365853659</v>
      </c>
      <c r="CH1031" s="217">
        <f>IF(LOWER(T1031)="ILS",12,1)*CG1031/VLOOKUP($T1031,CPC_USDConversion_xlTbl[[Currency2]:[Units/1 USD]],2,FALSE)</f>
        <v/>
      </c>
      <c r="CI1031" s="225">
        <f>AF1031</f>
        <v/>
      </c>
      <c r="CJ1031" s="225">
        <f>IFERROR(CI1031-CH1031,"")</f>
        <v/>
      </c>
      <c r="CK1031" s="140">
        <f>ROUND(AN1031*CC1031,-2)</f>
        <v/>
      </c>
      <c r="CL1031" s="217">
        <f>CK1031/VLOOKUP($T1031,'USD Converstion'!$C$7:$D$174,2,FALSE)</f>
        <v/>
      </c>
      <c r="CM1031" s="145">
        <f>IF(AD1031&gt;X1031,1,0)</f>
        <v/>
      </c>
      <c r="CN1031" s="225">
        <f>IF(CM1031&gt;0,AG1031,0)</f>
        <v/>
      </c>
      <c r="CO1031" s="225">
        <f>IF(CM1031=0,0,AF1031)</f>
        <v/>
      </c>
      <c r="CP1031" s="146" t="n">
        <v>0</v>
      </c>
      <c r="CQ1031" s="147" t="inlineStr">
        <is>
          <t>Regular</t>
        </is>
      </c>
      <c r="CR1031" s="225">
        <f>AM1031/VLOOKUP(T1031,'USD Converstion'!$C$7:$D$174,2,FALSE)</f>
        <v/>
      </c>
      <c r="CS1031" s="226">
        <f>AT1031</f>
        <v/>
      </c>
      <c r="CT1031" s="222" t="n">
        <v>0</v>
      </c>
      <c r="CU1031" s="227" t="n"/>
      <c r="CV1031" s="145">
        <f>IF(AX1031&gt;0,1,0)</f>
        <v/>
      </c>
      <c r="CW1031" s="145">
        <f>IF(AY1031&gt;0,1,0)</f>
        <v/>
      </c>
      <c r="CX1031" s="52" t="n">
        <v>0</v>
      </c>
      <c r="DM1031">
        <f>IF(LOWER(T1031)="ILS",12,1)*Y1031/VLOOKUP($T1031,CPC_USDConversion_xlTbl[[Currency2]:[Units/1 USD]],2,FALSE)</f>
        <v/>
      </c>
    </row>
    <row r="1032">
      <c r="B1032" s="113" t="n">
        <v>100483</v>
      </c>
      <c r="C1032" s="113" t="n">
        <v>25931</v>
      </c>
      <c r="D1032" s="113" t="n"/>
      <c r="E1032" s="114" t="inlineStr">
        <is>
          <t>Tonie Hogdahl</t>
        </is>
      </c>
      <c r="F1032" s="152" t="inlineStr">
        <is>
          <t>Software Developer</t>
        </is>
      </c>
      <c r="G1032" s="113" t="inlineStr">
        <is>
          <t>Data Protection Group intl</t>
        </is>
      </c>
      <c r="H1032" s="113" t="inlineStr">
        <is>
          <t>Assaf Koren</t>
        </is>
      </c>
      <c r="I1032" s="113" t="inlineStr">
        <is>
          <t>Ilan Moshkovich</t>
        </is>
      </c>
      <c r="J1032" s="114" t="inlineStr">
        <is>
          <t>Neatsun Ziv</t>
        </is>
      </c>
      <c r="K1032" s="114" t="inlineStr">
        <is>
          <t>Dorit Dor</t>
        </is>
      </c>
      <c r="L1032" s="113" t="inlineStr">
        <is>
          <t>Products - R&amp;D</t>
        </is>
      </c>
      <c r="M1032" s="115" t="n">
        <v>1</v>
      </c>
      <c r="N1032" s="151">
        <f>LEFT(CA1032,3)</f>
        <v/>
      </c>
      <c r="O1032" s="216" t="n">
        <v>41128</v>
      </c>
      <c r="P1032" s="118">
        <f>($D$5-O1032)/365</f>
        <v/>
      </c>
      <c r="Q1032" s="119">
        <f>Q1032</f>
        <v/>
      </c>
      <c r="R1032" s="52" t="n"/>
      <c r="S1032" s="120" t="inlineStr">
        <is>
          <t>Sweden</t>
        </is>
      </c>
      <c r="T1032" s="120" t="inlineStr">
        <is>
          <t>SEK</t>
        </is>
      </c>
      <c r="U1032" s="120" t="n">
        <v>647000</v>
      </c>
      <c r="V1032" s="120" t="n"/>
      <c r="W1032" s="120" t="n"/>
      <c r="X1032" s="120">
        <f>W1032+V1032+U1032</f>
        <v/>
      </c>
      <c r="Y1032" s="121" t="n"/>
      <c r="Z1032" s="121" t="n"/>
      <c r="AA1032" s="122" t="n"/>
      <c r="AB1032" s="122" t="n"/>
      <c r="AC1032" s="122" t="n"/>
      <c r="AD1032" s="123">
        <f>AC1032+AB1032+AA1032</f>
        <v/>
      </c>
      <c r="AE1032" s="124">
        <f>IFERROR(AD1032/X1032-1,"")</f>
        <v/>
      </c>
      <c r="AF1032" s="217">
        <f>IF(LOWER(T1032)="ILS",12,1)*X1032/VLOOKUP($T1032,CPC_USDConversion_xlTbl[[Currency2]:[Units/1 USD]],2,FALSE)</f>
        <v/>
      </c>
      <c r="AG1032" s="217">
        <f>IF(LOWER(T1032)="ILS",12,1)*AD1032/VLOOKUP($T1032,CPC_USDConversion_xlTbl[[Currency2]:[Units/1 USD]],2,FALSE)</f>
        <v/>
      </c>
      <c r="AH1032" s="126">
        <f>AF1032/VLOOKUP($S1032,'CP$'!$B$5:$D$74,2,FALSE)</f>
        <v/>
      </c>
      <c r="AI1032" s="126">
        <f>AG1032/VLOOKUP($S1032,'CP$'!$B$5:$D$74,2,FALSE)</f>
        <v/>
      </c>
      <c r="AJ1032" s="52" t="n"/>
      <c r="AK1032" s="127" t="inlineStr">
        <is>
          <t>Regular</t>
        </is>
      </c>
      <c r="AL1032" s="218" t="n">
        <v>41000</v>
      </c>
      <c r="AM1032" s="129" t="n"/>
      <c r="AN1032" s="121" t="n"/>
      <c r="AO1032" s="130" t="n"/>
      <c r="AP1032" s="131">
        <f>IFERROR(AO1032/AM1032,"")</f>
        <v/>
      </c>
      <c r="AQ1032" s="219">
        <f>AO1032*CC1032</f>
        <v/>
      </c>
      <c r="AR1032" s="219" t="n"/>
      <c r="AS1032" s="220">
        <f>AQ1032-AR1032</f>
        <v/>
      </c>
      <c r="AT1032" s="217">
        <f>AS1032/VLOOKUP($T1032,'USD Converstion'!$C$7:$D$174,2,FALSE)</f>
        <v/>
      </c>
      <c r="AU1032" s="52" t="n"/>
      <c r="AV1032" s="221" t="n">
        <v>43957</v>
      </c>
      <c r="AW1032" s="222" t="n">
        <v>24410.18446601942</v>
      </c>
      <c r="AX1032" s="222" t="n"/>
      <c r="AY1032" s="223" t="n"/>
      <c r="AZ1032" s="52" t="n"/>
      <c r="BA1032" s="137" t="n"/>
      <c r="BB1032" s="138" t="inlineStr">
        <is>
          <t xml:space="preserve"> </t>
        </is>
      </c>
      <c r="BC1032" s="52" t="n"/>
      <c r="BD1032" s="219" t="n">
        <v>483480</v>
      </c>
      <c r="BE1032" s="219" t="n"/>
      <c r="BF1032" s="219" t="n"/>
      <c r="BG1032" s="120">
        <f>BF1032+BE1032+BD1032</f>
        <v/>
      </c>
      <c r="BH1032" s="217">
        <f>IF(LOWER(T1032)="ILS",12,1)*BG1032/VLOOKUP($T1032,CPC_USDConversion_xlTbl[[Currency2]:[Units/1 USD]],2,FALSE)</f>
        <v/>
      </c>
      <c r="BI1032" s="224">
        <f>BH1032/VLOOKUP($S1032,'CP$'!$B$5:$D$74,2,FALSE)</f>
        <v/>
      </c>
      <c r="BJ1032" s="140" t="n">
        <v>400000</v>
      </c>
      <c r="BK1032" s="140" t="n">
        <v>560000</v>
      </c>
      <c r="BL1032" s="141">
        <f>IFERROR(U1032/X1032,"")</f>
        <v/>
      </c>
      <c r="BM1032" s="141">
        <f>IFERROR(V1032/X1032,"")</f>
        <v/>
      </c>
      <c r="BN1032" s="141">
        <f>IFERROR(W1032/X1032,"")</f>
        <v/>
      </c>
      <c r="BO1032" s="141">
        <f>IFERROR(AA1032/AD1032,"")</f>
        <v/>
      </c>
      <c r="BP1032" s="141">
        <f>IFERROR(AB1032/AD1032,"")</f>
        <v/>
      </c>
      <c r="BQ1032" s="141">
        <f>IFERROR(AC1032/AD1032,"")</f>
        <v/>
      </c>
      <c r="BR1032" s="119" t="n"/>
      <c r="BS1032" s="119" t="n">
        <v>4</v>
      </c>
      <c r="BT1032" s="119" t="n">
        <v>3</v>
      </c>
      <c r="BU1032" s="119" t="n"/>
      <c r="BV1032" s="119" t="n"/>
      <c r="BW1032" s="119" t="n"/>
      <c r="BX1032" s="119" t="n"/>
      <c r="BY1032" s="119" t="n"/>
      <c r="BZ1032" s="119" t="inlineStr">
        <is>
          <t>Employee</t>
        </is>
      </c>
      <c r="CA1032" s="142" t="inlineStr">
        <is>
          <t>D51P</t>
        </is>
      </c>
      <c r="CB1032" s="131" t="n">
        <v>1</v>
      </c>
      <c r="CC1032" s="143">
        <f>IF(P1032&gt;1,1,P1032)*CB1032</f>
        <v/>
      </c>
      <c r="CD1032" s="143" t="n"/>
      <c r="CE1032" s="222" t="n">
        <v>37352.64</v>
      </c>
      <c r="CF1032" s="86" t="n"/>
      <c r="CG1032" s="219" t="n">
        <v>497760.9756097561</v>
      </c>
      <c r="CH1032" s="217">
        <f>IF(LOWER(T1032)="ILS",12,1)*CG1032/VLOOKUP($T1032,CPC_USDConversion_xlTbl[[Currency2]:[Units/1 USD]],2,FALSE)</f>
        <v/>
      </c>
      <c r="CI1032" s="225">
        <f>AF1032</f>
        <v/>
      </c>
      <c r="CJ1032" s="225">
        <f>IFERROR(CI1032-CH1032,"")</f>
        <v/>
      </c>
      <c r="CK1032" s="140">
        <f>ROUND(AN1032*CC1032,-2)</f>
        <v/>
      </c>
      <c r="CL1032" s="217">
        <f>CK1032/VLOOKUP($T1032,'USD Converstion'!$C$7:$D$174,2,FALSE)</f>
        <v/>
      </c>
      <c r="CM1032" s="145">
        <f>IF(AD1032&gt;X1032,1,0)</f>
        <v/>
      </c>
      <c r="CN1032" s="225">
        <f>IF(CM1032&gt;0,AG1032,0)</f>
        <v/>
      </c>
      <c r="CO1032" s="225">
        <f>IF(CM1032=0,0,AF1032)</f>
        <v/>
      </c>
      <c r="CP1032" s="146" t="n">
        <v>0</v>
      </c>
      <c r="CQ1032" s="147" t="inlineStr">
        <is>
          <t>Regular</t>
        </is>
      </c>
      <c r="CR1032" s="225">
        <f>AM1032/VLOOKUP(T1032,'USD Converstion'!$C$7:$D$174,2,FALSE)</f>
        <v/>
      </c>
      <c r="CS1032" s="226">
        <f>AT1032</f>
        <v/>
      </c>
      <c r="CT1032" s="222" t="n">
        <v>0</v>
      </c>
      <c r="CU1032" s="227" t="n"/>
      <c r="CV1032" s="145">
        <f>IF(AX1032&gt;0,1,0)</f>
        <v/>
      </c>
      <c r="CW1032" s="145">
        <f>IF(AY1032&gt;0,1,0)</f>
        <v/>
      </c>
      <c r="CX1032" s="52" t="n">
        <v>0</v>
      </c>
      <c r="DM1032">
        <f>IF(LOWER(T1032)="ILS",12,1)*Y1032/VLOOKUP($T1032,CPC_USDConversion_xlTbl[[Currency2]:[Units/1 USD]],2,FALSE)</f>
        <v/>
      </c>
    </row>
    <row r="1033">
      <c r="B1033" s="113" t="n">
        <v>102944</v>
      </c>
      <c r="C1033" s="113" t="n">
        <v>66367</v>
      </c>
      <c r="D1033" s="113" t="n"/>
      <c r="E1033" s="114" t="inlineStr">
        <is>
          <t>Yulia Orlova</t>
        </is>
      </c>
      <c r="F1033" s="152" t="inlineStr">
        <is>
          <t>Team Leader</t>
        </is>
      </c>
      <c r="G1033" s="113" t="inlineStr">
        <is>
          <t>Minsk Development Center</t>
        </is>
      </c>
      <c r="H1033" s="113" t="inlineStr">
        <is>
          <t>Borce Jakimovski</t>
        </is>
      </c>
      <c r="I1033" s="113" t="inlineStr">
        <is>
          <t>Borce Jakimovski</t>
        </is>
      </c>
      <c r="J1033" s="114" t="inlineStr">
        <is>
          <t>Neatsun Ziv</t>
        </is>
      </c>
      <c r="K1033" s="114" t="inlineStr">
        <is>
          <t>Dorit Dor</t>
        </is>
      </c>
      <c r="L1033" s="113" t="inlineStr">
        <is>
          <t>Products - R&amp;D</t>
        </is>
      </c>
      <c r="M1033" s="115" t="n">
        <v>1</v>
      </c>
      <c r="N1033" s="151">
        <f>LEFT(CA1033,3)</f>
        <v/>
      </c>
      <c r="O1033" s="216" t="n">
        <v>39601</v>
      </c>
      <c r="P1033" s="118">
        <f>($D$5-O1033)/365</f>
        <v/>
      </c>
      <c r="Q1033" s="119">
        <f>Q1033</f>
        <v/>
      </c>
      <c r="R1033" s="52" t="n"/>
      <c r="S1033" s="120" t="inlineStr">
        <is>
          <t>Belarus</t>
        </is>
      </c>
      <c r="T1033" s="120" t="inlineStr">
        <is>
          <t>USD</t>
        </is>
      </c>
      <c r="U1033" s="120" t="n">
        <v>72000</v>
      </c>
      <c r="V1033" s="120" t="n"/>
      <c r="W1033" s="120" t="n"/>
      <c r="X1033" s="120">
        <f>W1033+V1033+U1033</f>
        <v/>
      </c>
      <c r="Y1033" s="121" t="n"/>
      <c r="Z1033" s="121" t="n"/>
      <c r="AA1033" s="122" t="n"/>
      <c r="AB1033" s="122" t="n"/>
      <c r="AC1033" s="122" t="n"/>
      <c r="AD1033" s="123">
        <f>AC1033+AB1033+AA1033</f>
        <v/>
      </c>
      <c r="AE1033" s="124">
        <f>IFERROR(AD1033/X1033-1,"")</f>
        <v/>
      </c>
      <c r="AF1033" s="217">
        <f>IF(LOWER(T1033)="ILS",12,1)*X1033/VLOOKUP($T1033,CPC_USDConversion_xlTbl[[Currency2]:[Units/1 USD]],2,FALSE)</f>
        <v/>
      </c>
      <c r="AG1033" s="217">
        <f>IF(LOWER(T1033)="ILS",12,1)*AD1033/VLOOKUP($T1033,CPC_USDConversion_xlTbl[[Currency2]:[Units/1 USD]],2,FALSE)</f>
        <v/>
      </c>
      <c r="AH1033" s="126">
        <f>AF1033/VLOOKUP($S1033,'CP$'!$B$5:$D$74,2,FALSE)</f>
        <v/>
      </c>
      <c r="AI1033" s="126">
        <f>AG1033/VLOOKUP($S1033,'CP$'!$B$5:$D$74,2,FALSE)</f>
        <v/>
      </c>
      <c r="AJ1033" s="52" t="n"/>
      <c r="AK1033" s="127" t="inlineStr">
        <is>
          <t>Regular</t>
        </is>
      </c>
      <c r="AL1033" s="218" t="n">
        <v>4500</v>
      </c>
      <c r="AM1033" s="129" t="n"/>
      <c r="AN1033" s="121" t="n"/>
      <c r="AO1033" s="130" t="n"/>
      <c r="AP1033" s="131">
        <f>IFERROR(AO1033/AM1033,"")</f>
        <v/>
      </c>
      <c r="AQ1033" s="219">
        <f>AO1033*CC1033</f>
        <v/>
      </c>
      <c r="AR1033" s="219" t="n"/>
      <c r="AS1033" s="220">
        <f>AQ1033-AR1033</f>
        <v/>
      </c>
      <c r="AT1033" s="217">
        <f>AS1033/VLOOKUP($T1033,'USD Converstion'!$C$7:$D$174,2,FALSE)</f>
        <v/>
      </c>
      <c r="AU1033" s="52" t="n"/>
      <c r="AV1033" s="221" t="n">
        <v>43957</v>
      </c>
      <c r="AW1033" s="222" t="n">
        <v>8613.970873786408</v>
      </c>
      <c r="AX1033" s="222" t="n"/>
      <c r="AY1033" s="223" t="n"/>
      <c r="AZ1033" s="52" t="n"/>
      <c r="BA1033" s="137" t="n"/>
      <c r="BB1033" s="138" t="inlineStr">
        <is>
          <t xml:space="preserve"> </t>
        </is>
      </c>
      <c r="BC1033" s="52" t="n"/>
      <c r="BD1033" s="219" t="n">
        <v>46000</v>
      </c>
      <c r="BE1033" s="219" t="n"/>
      <c r="BF1033" s="219" t="n"/>
      <c r="BG1033" s="120">
        <f>BF1033+BE1033+BD1033</f>
        <v/>
      </c>
      <c r="BH1033" s="217">
        <f>IF(LOWER(T1033)="ILS",12,1)*BG1033/VLOOKUP($T1033,CPC_USDConversion_xlTbl[[Currency2]:[Units/1 USD]],2,FALSE)</f>
        <v/>
      </c>
      <c r="BI1033" s="224">
        <f>BH1033/VLOOKUP($S1033,'CP$'!$B$5:$D$74,2,FALSE)</f>
        <v/>
      </c>
      <c r="BJ1033" s="140" t="n">
        <v>30000</v>
      </c>
      <c r="BK1033" s="140" t="n">
        <v>60000</v>
      </c>
      <c r="BL1033" s="141">
        <f>IFERROR(U1033/X1033,"")</f>
        <v/>
      </c>
      <c r="BM1033" s="141">
        <f>IFERROR(V1033/X1033,"")</f>
        <v/>
      </c>
      <c r="BN1033" s="141">
        <f>IFERROR(W1033/X1033,"")</f>
        <v/>
      </c>
      <c r="BO1033" s="141">
        <f>IFERROR(AA1033/AD1033,"")</f>
        <v/>
      </c>
      <c r="BP1033" s="141">
        <f>IFERROR(AB1033/AD1033,"")</f>
        <v/>
      </c>
      <c r="BQ1033" s="141">
        <f>IFERROR(AC1033/AD1033,"")</f>
        <v/>
      </c>
      <c r="BR1033" s="119" t="n">
        <v>3</v>
      </c>
      <c r="BS1033" s="119" t="n">
        <v>3</v>
      </c>
      <c r="BT1033" s="119" t="n">
        <v>3</v>
      </c>
      <c r="BU1033" s="119" t="n"/>
      <c r="BV1033" s="119" t="n"/>
      <c r="BW1033" s="119" t="n"/>
      <c r="BX1033" s="119" t="n"/>
      <c r="BY1033" s="119" t="n"/>
      <c r="BZ1033" s="119" t="inlineStr">
        <is>
          <t>Employee</t>
        </is>
      </c>
      <c r="CA1033" s="142" t="inlineStr">
        <is>
          <t>D41M</t>
        </is>
      </c>
      <c r="CB1033" s="131" t="n">
        <v>1</v>
      </c>
      <c r="CC1033" s="143">
        <f>IF(P1033&gt;1,1,P1033)*CB1033</f>
        <v/>
      </c>
      <c r="CD1033" s="143" t="n"/>
      <c r="CE1033" s="222" t="n">
        <v>14605.84</v>
      </c>
      <c r="CF1033" s="86" t="n"/>
      <c r="CG1033" s="219" t="n">
        <v>48980.48780487805</v>
      </c>
      <c r="CH1033" s="217">
        <f>IF(LOWER(T1033)="ILS",12,1)*CG1033/VLOOKUP($T1033,CPC_USDConversion_xlTbl[[Currency2]:[Units/1 USD]],2,FALSE)</f>
        <v/>
      </c>
      <c r="CI1033" s="225">
        <f>AF1033</f>
        <v/>
      </c>
      <c r="CJ1033" s="225">
        <f>IFERROR(CI1033-CH1033,"")</f>
        <v/>
      </c>
      <c r="CK1033" s="140">
        <f>ROUND(AN1033*CC1033,-2)</f>
        <v/>
      </c>
      <c r="CL1033" s="217">
        <f>CK1033/VLOOKUP($T1033,'USD Converstion'!$C$7:$D$174,2,FALSE)</f>
        <v/>
      </c>
      <c r="CM1033" s="145">
        <f>IF(AD1033&gt;X1033,1,0)</f>
        <v/>
      </c>
      <c r="CN1033" s="225">
        <f>IF(CM1033&gt;0,AG1033,0)</f>
        <v/>
      </c>
      <c r="CO1033" s="225">
        <f>IF(CM1033=0,0,AF1033)</f>
        <v/>
      </c>
      <c r="CP1033" s="146" t="n">
        <v>0</v>
      </c>
      <c r="CQ1033" s="147" t="inlineStr">
        <is>
          <t>Regular</t>
        </is>
      </c>
      <c r="CR1033" s="225">
        <f>AM1033/VLOOKUP(T1033,'USD Converstion'!$C$7:$D$174,2,FALSE)</f>
        <v/>
      </c>
      <c r="CS1033" s="226">
        <f>AT1033</f>
        <v/>
      </c>
      <c r="CT1033" s="222" t="n">
        <v>0</v>
      </c>
      <c r="CU1033" s="227" t="n"/>
      <c r="CV1033" s="145">
        <f>IF(AX1033&gt;0,1,0)</f>
        <v/>
      </c>
      <c r="CW1033" s="145">
        <f>IF(AY1033&gt;0,1,0)</f>
        <v/>
      </c>
      <c r="CX1033" s="52" t="n">
        <v>0</v>
      </c>
      <c r="DM1033">
        <f>IF(LOWER(T1033)="ILS",12,1)*Y1033/VLOOKUP($T1033,CPC_USDConversion_xlTbl[[Currency2]:[Units/1 USD]],2,FALSE)</f>
        <v/>
      </c>
    </row>
    <row r="1034">
      <c r="B1034" s="113" t="n">
        <v>139061</v>
      </c>
      <c r="C1034" s="113" t="n">
        <v>87097</v>
      </c>
      <c r="D1034" s="113" t="n">
        <v>89971</v>
      </c>
      <c r="E1034" s="114" t="inlineStr">
        <is>
          <t>Adam Saul</t>
        </is>
      </c>
      <c r="F1034" s="152" t="inlineStr">
        <is>
          <t>Security Engineer</t>
        </is>
      </c>
      <c r="G1034" s="113" t="inlineStr">
        <is>
          <t>ANZ SE</t>
        </is>
      </c>
      <c r="H1034" s="113" t="inlineStr">
        <is>
          <t>Simon Wrench</t>
        </is>
      </c>
      <c r="I1034" s="113" t="inlineStr">
        <is>
          <t>Ian Raper</t>
        </is>
      </c>
      <c r="J1034" s="114" t="inlineStr">
        <is>
          <t>Sharat Sinha</t>
        </is>
      </c>
      <c r="K1034" s="114" t="inlineStr">
        <is>
          <t>Sharat Sinha</t>
        </is>
      </c>
      <c r="L1034" s="113" t="inlineStr">
        <is>
          <t>APAC Sales</t>
        </is>
      </c>
      <c r="M1034" s="115" t="n">
        <v>1</v>
      </c>
      <c r="N1034" s="151">
        <f>LEFT(CA1034,3)</f>
        <v/>
      </c>
      <c r="O1034" s="216" t="n">
        <v>43983</v>
      </c>
      <c r="P1034" s="118">
        <f>($D$5-O1034)/365</f>
        <v/>
      </c>
      <c r="Q1034" s="119">
        <f>Q1034</f>
        <v/>
      </c>
      <c r="R1034" s="52" t="n"/>
      <c r="S1034" s="120" t="inlineStr">
        <is>
          <t>Australia</t>
        </is>
      </c>
      <c r="T1034" s="120" t="inlineStr">
        <is>
          <t>AUD</t>
        </is>
      </c>
      <c r="U1034" s="120" t="n">
        <v>209500</v>
      </c>
      <c r="V1034" s="120" t="n">
        <v>36663.63636363636</v>
      </c>
      <c r="W1034" s="120" t="n"/>
      <c r="X1034" s="120">
        <f>W1034+V1034+U1034</f>
        <v/>
      </c>
      <c r="Y1034" s="121" t="n"/>
      <c r="Z1034" s="121" t="n"/>
      <c r="AA1034" s="122" t="n"/>
      <c r="AB1034" s="122" t="n"/>
      <c r="AC1034" s="122" t="n"/>
      <c r="AD1034" s="123">
        <f>AC1034+AB1034+AA1034</f>
        <v/>
      </c>
      <c r="AE1034" s="124">
        <f>IFERROR(AD1034/X1034-1,"")</f>
        <v/>
      </c>
      <c r="AF1034" s="217">
        <f>IF(LOWER(T1034)="ILS",12,1)*X1034/VLOOKUP($T1034,CPC_USDConversion_xlTbl[[Currency2]:[Units/1 USD]],2,FALSE)</f>
        <v/>
      </c>
      <c r="AG1034" s="217">
        <f>IF(LOWER(T1034)="ILS",12,1)*AD1034/VLOOKUP($T1034,CPC_USDConversion_xlTbl[[Currency2]:[Units/1 USD]],2,FALSE)</f>
        <v/>
      </c>
      <c r="AH1034" s="126">
        <f>AF1034/VLOOKUP($S1034,'CP$'!$B$5:$D$74,2,FALSE)</f>
        <v/>
      </c>
      <c r="AI1034" s="126">
        <f>AG1034/VLOOKUP($S1034,'CP$'!$B$5:$D$74,2,FALSE)</f>
        <v/>
      </c>
      <c r="AJ1034" s="52" t="n"/>
      <c r="AK1034" s="127" t="inlineStr">
        <is>
          <t>Sales Variable</t>
        </is>
      </c>
      <c r="AL1034" s="218" t="n"/>
      <c r="AM1034" s="129" t="n"/>
      <c r="AN1034" s="121" t="n"/>
      <c r="AO1034" s="130" t="n"/>
      <c r="AP1034" s="131">
        <f>IFERROR(AO1034/AM1034,"")</f>
        <v/>
      </c>
      <c r="AQ1034" s="219">
        <f>AO1034*CC1034</f>
        <v/>
      </c>
      <c r="AR1034" s="219" t="n"/>
      <c r="AS1034" s="220">
        <f>AQ1034-AR1034</f>
        <v/>
      </c>
      <c r="AT1034" s="217">
        <f>AS1034/VLOOKUP($T1034,'USD Converstion'!$C$7:$D$174,2,FALSE)</f>
        <v/>
      </c>
      <c r="AU1034" s="52" t="n"/>
      <c r="AV1034" s="221" t="n"/>
      <c r="AW1034" s="222" t="n"/>
      <c r="AX1034" s="222" t="n"/>
      <c r="AY1034" s="223" t="n"/>
      <c r="AZ1034" s="52" t="n"/>
      <c r="BA1034" s="137" t="n"/>
      <c r="BB1034" s="138" t="inlineStr">
        <is>
          <t xml:space="preserve"> </t>
        </is>
      </c>
      <c r="BC1034" s="52" t="n"/>
      <c r="BD1034" s="219" t="n"/>
      <c r="BE1034" s="219" t="n"/>
      <c r="BF1034" s="219" t="n"/>
      <c r="BG1034" s="120">
        <f>BF1034+BE1034+BD1034</f>
        <v/>
      </c>
      <c r="BH1034" s="217">
        <f>IF(LOWER(T1034)="ILS",12,1)*BG1034/VLOOKUP($T1034,CPC_USDConversion_xlTbl[[Currency2]:[Units/1 USD]],2,FALSE)</f>
        <v/>
      </c>
      <c r="BI1034" s="224">
        <f>BH1034/VLOOKUP($S1034,'CP$'!$B$5:$D$74,2,FALSE)</f>
        <v/>
      </c>
      <c r="BJ1034" s="140" t="n">
        <v>140000</v>
      </c>
      <c r="BK1034" s="140" t="n">
        <v>220000</v>
      </c>
      <c r="BL1034" s="141">
        <f>IFERROR(U1034/X1034,"")</f>
        <v/>
      </c>
      <c r="BM1034" s="141">
        <f>IFERROR(V1034/X1034,"")</f>
        <v/>
      </c>
      <c r="BN1034" s="141">
        <f>IFERROR(W1034/X1034,"")</f>
        <v/>
      </c>
      <c r="BO1034" s="141">
        <f>IFERROR(AA1034/AD1034,"")</f>
        <v/>
      </c>
      <c r="BP1034" s="141">
        <f>IFERROR(AB1034/AD1034,"")</f>
        <v/>
      </c>
      <c r="BQ1034" s="141">
        <f>IFERROR(AC1034/AD1034,"")</f>
        <v/>
      </c>
      <c r="BR1034" s="119" t="n"/>
      <c r="BS1034" s="119" t="n"/>
      <c r="BT1034" s="119" t="n"/>
      <c r="BU1034" s="119" t="n"/>
      <c r="BV1034" s="119" t="n"/>
      <c r="BW1034" s="119" t="n"/>
      <c r="BX1034" s="119" t="n"/>
      <c r="BY1034" s="119" t="n"/>
      <c r="BZ1034" s="119" t="inlineStr">
        <is>
          <t>Employee</t>
        </is>
      </c>
      <c r="CA1034" s="142" t="inlineStr">
        <is>
          <t>E51P</t>
        </is>
      </c>
      <c r="CB1034" s="131" t="n">
        <v>1</v>
      </c>
      <c r="CC1034" s="143">
        <f>IF(P1034&gt;1,1,P1034)*CB1034</f>
        <v/>
      </c>
      <c r="CD1034" s="143" t="n"/>
      <c r="CE1034" s="222" t="n"/>
      <c r="CF1034" s="86" t="n"/>
      <c r="CG1034" s="219" t="n">
        <v>195321.9512195122</v>
      </c>
      <c r="CH1034" s="217">
        <f>IF(LOWER(T1034)="ILS",12,1)*CG1034/VLOOKUP($T1034,CPC_USDConversion_xlTbl[[Currency2]:[Units/1 USD]],2,FALSE)</f>
        <v/>
      </c>
      <c r="CI1034" s="225">
        <f>AF1034</f>
        <v/>
      </c>
      <c r="CJ1034" s="225">
        <f>IFERROR(CI1034-CH1034,"")</f>
        <v/>
      </c>
      <c r="CK1034" s="140">
        <f>ROUND(AN1034*CC1034,-2)</f>
        <v/>
      </c>
      <c r="CL1034" s="217">
        <f>CK1034/VLOOKUP($T1034,'USD Converstion'!$C$7:$D$174,2,FALSE)</f>
        <v/>
      </c>
      <c r="CM1034" s="145">
        <f>IF(AD1034&gt;X1034,1,0)</f>
        <v/>
      </c>
      <c r="CN1034" s="225">
        <f>IF(CM1034&gt;0,AG1034,0)</f>
        <v/>
      </c>
      <c r="CO1034" s="225">
        <f>IF(CM1034=0,0,AF1034)</f>
        <v/>
      </c>
      <c r="CP1034" s="146" t="n">
        <v>0</v>
      </c>
      <c r="CQ1034" s="147" t="inlineStr">
        <is>
          <t>Regular</t>
        </is>
      </c>
      <c r="CR1034" s="225">
        <f>AM1034/VLOOKUP(T1034,'USD Converstion'!$C$7:$D$174,2,FALSE)</f>
        <v/>
      </c>
      <c r="CS1034" s="226">
        <f>AT1034</f>
        <v/>
      </c>
      <c r="CT1034" s="222" t="n">
        <v>0</v>
      </c>
      <c r="CU1034" s="227" t="n"/>
      <c r="CV1034" s="145">
        <f>IF(AX1034&gt;0,1,0)</f>
        <v/>
      </c>
      <c r="CW1034" s="145">
        <f>IF(AY1034&gt;0,1,0)</f>
        <v/>
      </c>
      <c r="CX1034" s="52" t="n">
        <v>0</v>
      </c>
      <c r="DM1034">
        <f>IF(LOWER(T1034)="ILS",12,1)*Y1034/VLOOKUP($T1034,CPC_USDConversion_xlTbl[[Currency2]:[Units/1 USD]],2,FALSE)</f>
        <v/>
      </c>
    </row>
    <row r="1035">
      <c r="B1035" s="113" t="n">
        <v>134621</v>
      </c>
      <c r="C1035" s="113" t="n">
        <v>62754</v>
      </c>
      <c r="D1035" s="113" t="n">
        <v>41526</v>
      </c>
      <c r="E1035" s="114" t="inlineStr">
        <is>
          <t>Antonia Jacob</t>
        </is>
      </c>
      <c r="F1035" s="152" t="inlineStr">
        <is>
          <t>Sales Development Representative</t>
        </is>
      </c>
      <c r="G1035" s="113" t="inlineStr">
        <is>
          <t>Inside Sales &amp; Renewals</t>
        </is>
      </c>
      <c r="H1035" s="113" t="inlineStr">
        <is>
          <t>Derrick Lau</t>
        </is>
      </c>
      <c r="I1035" s="113" t="inlineStr">
        <is>
          <t>Sharat Sinha</t>
        </is>
      </c>
      <c r="J1035" s="114" t="inlineStr">
        <is>
          <t>Sharat Sinha</t>
        </is>
      </c>
      <c r="K1035" s="114" t="inlineStr">
        <is>
          <t>Sharat Sinha</t>
        </is>
      </c>
      <c r="L1035" s="113" t="inlineStr">
        <is>
          <t>APAC Sales</t>
        </is>
      </c>
      <c r="M1035" s="115" t="n">
        <v>1</v>
      </c>
      <c r="N1035" s="151">
        <f>LEFT(CA1035,3)</f>
        <v/>
      </c>
      <c r="O1035" s="216" t="n">
        <v>43394</v>
      </c>
      <c r="P1035" s="118">
        <f>($D$5-O1035)/365</f>
        <v/>
      </c>
      <c r="Q1035" s="119">
        <f>Q1035</f>
        <v/>
      </c>
      <c r="R1035" s="52" t="n"/>
      <c r="S1035" s="120" t="inlineStr">
        <is>
          <t>New Zealand</t>
        </is>
      </c>
      <c r="T1035" s="120" t="inlineStr">
        <is>
          <t>NZD</t>
        </is>
      </c>
      <c r="U1035" s="120" t="n">
        <v>119500</v>
      </c>
      <c r="V1035" s="120" t="n">
        <v>20300</v>
      </c>
      <c r="W1035" s="120" t="n"/>
      <c r="X1035" s="120">
        <f>W1035+V1035+U1035</f>
        <v/>
      </c>
      <c r="Y1035" s="121" t="n"/>
      <c r="Z1035" s="121" t="n"/>
      <c r="AA1035" s="122" t="n"/>
      <c r="AB1035" s="122" t="n"/>
      <c r="AC1035" s="122" t="n"/>
      <c r="AD1035" s="123">
        <f>AC1035+AB1035+AA1035</f>
        <v/>
      </c>
      <c r="AE1035" s="124">
        <f>IFERROR(AD1035/X1035-1,"")</f>
        <v/>
      </c>
      <c r="AF1035" s="217">
        <f>IF(LOWER(T1035)="ILS",12,1)*X1035/VLOOKUP($T1035,CPC_USDConversion_xlTbl[[Currency2]:[Units/1 USD]],2,FALSE)</f>
        <v/>
      </c>
      <c r="AG1035" s="217">
        <f>IF(LOWER(T1035)="ILS",12,1)*AD1035/VLOOKUP($T1035,CPC_USDConversion_xlTbl[[Currency2]:[Units/1 USD]],2,FALSE)</f>
        <v/>
      </c>
      <c r="AH1035" s="126">
        <f>AF1035/VLOOKUP($S1035,'CP$'!$B$5:$D$74,2,FALSE)</f>
        <v/>
      </c>
      <c r="AI1035" s="126">
        <f>AG1035/VLOOKUP($S1035,'CP$'!$B$5:$D$74,2,FALSE)</f>
        <v/>
      </c>
      <c r="AJ1035" s="52" t="n"/>
      <c r="AK1035" s="127" t="inlineStr">
        <is>
          <t>Sales Variable</t>
        </is>
      </c>
      <c r="AL1035" s="218" t="n"/>
      <c r="AM1035" s="129" t="n"/>
      <c r="AN1035" s="121" t="n"/>
      <c r="AO1035" s="130" t="n"/>
      <c r="AP1035" s="131">
        <f>IFERROR(AO1035/AM1035,"")</f>
        <v/>
      </c>
      <c r="AQ1035" s="219">
        <f>AO1035*CC1035</f>
        <v/>
      </c>
      <c r="AR1035" s="219" t="n"/>
      <c r="AS1035" s="220">
        <f>AQ1035-AR1035</f>
        <v/>
      </c>
      <c r="AT1035" s="217">
        <f>AS1035/VLOOKUP($T1035,'USD Converstion'!$C$7:$D$174,2,FALSE)</f>
        <v/>
      </c>
      <c r="AU1035" s="52" t="n"/>
      <c r="AV1035" s="221" t="n"/>
      <c r="AW1035" s="222" t="n"/>
      <c r="AX1035" s="222" t="n"/>
      <c r="AY1035" s="223" t="n"/>
      <c r="AZ1035" s="52" t="n"/>
      <c r="BA1035" s="137" t="inlineStr">
        <is>
          <t>February, 2021: internal transfer - JS change from S53P to M55P; title change from territory manager to sales development representative; OTE from 120K to 110K (72/48 to 88/22) || January 1, 2021- JS change from S61P to S53P</t>
        </is>
      </c>
      <c r="BB1035" s="138" t="inlineStr">
        <is>
          <t xml:space="preserve"> </t>
        </is>
      </c>
      <c r="BC1035" s="52" t="n"/>
      <c r="BD1035" s="219" t="n">
        <v>70000</v>
      </c>
      <c r="BE1035" s="219" t="n">
        <v>10000</v>
      </c>
      <c r="BF1035" s="219" t="n"/>
      <c r="BG1035" s="120">
        <f>BF1035+BE1035+BD1035</f>
        <v/>
      </c>
      <c r="BH1035" s="217">
        <f>IF(LOWER(T1035)="ILS",12,1)*BG1035/VLOOKUP($T1035,CPC_USDConversion_xlTbl[[Currency2]:[Units/1 USD]],2,FALSE)</f>
        <v/>
      </c>
      <c r="BI1035" s="224">
        <f>BH1035/VLOOKUP($S1035,'CP$'!$B$5:$D$74,2,FALSE)</f>
        <v/>
      </c>
      <c r="BJ1035" s="140" t="n">
        <v>90000</v>
      </c>
      <c r="BK1035" s="140" t="n">
        <v>120000</v>
      </c>
      <c r="BL1035" s="141">
        <f>IFERROR(U1035/X1035,"")</f>
        <v/>
      </c>
      <c r="BM1035" s="141">
        <f>IFERROR(V1035/X1035,"")</f>
        <v/>
      </c>
      <c r="BN1035" s="141">
        <f>IFERROR(W1035/X1035,"")</f>
        <v/>
      </c>
      <c r="BO1035" s="141">
        <f>IFERROR(AA1035/AD1035,"")</f>
        <v/>
      </c>
      <c r="BP1035" s="141">
        <f>IFERROR(AB1035/AD1035,"")</f>
        <v/>
      </c>
      <c r="BQ1035" s="141">
        <f>IFERROR(AC1035/AD1035,"")</f>
        <v/>
      </c>
      <c r="BR1035" s="119" t="n">
        <v>3</v>
      </c>
      <c r="BS1035" s="119" t="n">
        <v>3</v>
      </c>
      <c r="BT1035" s="119" t="n">
        <v>3</v>
      </c>
      <c r="BU1035" s="119" t="n"/>
      <c r="BV1035" s="119" t="n"/>
      <c r="BW1035" s="119" t="n"/>
      <c r="BX1035" s="119" t="n"/>
      <c r="BY1035" s="119" t="n"/>
      <c r="BZ1035" s="119" t="inlineStr">
        <is>
          <t>Employee</t>
        </is>
      </c>
      <c r="CA1035" s="142" t="inlineStr">
        <is>
          <t>M55P</t>
        </is>
      </c>
      <c r="CB1035" s="131" t="n">
        <v>1</v>
      </c>
      <c r="CC1035" s="143">
        <f>IF(P1035&gt;1,1,P1035)*CB1035</f>
        <v/>
      </c>
      <c r="CD1035" s="143" t="n"/>
      <c r="CE1035" s="222" t="n"/>
      <c r="CF1035" s="86" t="n"/>
      <c r="CG1035" s="219" t="n">
        <v>117273.1707317073</v>
      </c>
      <c r="CH1035" s="217">
        <f>IF(LOWER(T1035)="ILS",12,1)*CG1035/VLOOKUP($T1035,CPC_USDConversion_xlTbl[[Currency2]:[Units/1 USD]],2,FALSE)</f>
        <v/>
      </c>
      <c r="CI1035" s="225">
        <f>AF1035</f>
        <v/>
      </c>
      <c r="CJ1035" s="225">
        <f>IFERROR(CI1035-CH1035,"")</f>
        <v/>
      </c>
      <c r="CK1035" s="140">
        <f>ROUND(AN1035*CC1035,-2)</f>
        <v/>
      </c>
      <c r="CL1035" s="217">
        <f>CK1035/VLOOKUP($T1035,'USD Converstion'!$C$7:$D$174,2,FALSE)</f>
        <v/>
      </c>
      <c r="CM1035" s="145">
        <f>IF(AD1035&gt;X1035,1,0)</f>
        <v/>
      </c>
      <c r="CN1035" s="225">
        <f>IF(CM1035&gt;0,AG1035,0)</f>
        <v/>
      </c>
      <c r="CO1035" s="225">
        <f>IF(CM1035=0,0,AF1035)</f>
        <v/>
      </c>
      <c r="CP1035" s="146" t="n">
        <v>0</v>
      </c>
      <c r="CQ1035" s="147" t="inlineStr">
        <is>
          <t>Regular</t>
        </is>
      </c>
      <c r="CR1035" s="225">
        <f>AM1035/VLOOKUP(T1035,'USD Converstion'!$C$7:$D$174,2,FALSE)</f>
        <v/>
      </c>
      <c r="CS1035" s="226">
        <f>AT1035</f>
        <v/>
      </c>
      <c r="CT1035" s="222" t="n">
        <v>0</v>
      </c>
      <c r="CU1035" s="227" t="n"/>
      <c r="CV1035" s="145">
        <f>IF(AX1035&gt;0,1,0)</f>
        <v/>
      </c>
      <c r="CW1035" s="145">
        <f>IF(AY1035&gt;0,1,0)</f>
        <v/>
      </c>
      <c r="CX1035" s="52" t="n">
        <v>0</v>
      </c>
      <c r="DM1035">
        <f>IF(LOWER(T1035)="ILS",12,1)*Y1035/VLOOKUP($T1035,CPC_USDConversion_xlTbl[[Currency2]:[Units/1 USD]],2,FALSE)</f>
        <v/>
      </c>
    </row>
    <row r="1036">
      <c r="B1036" s="113" t="n">
        <v>128681</v>
      </c>
      <c r="C1036" s="113" t="n">
        <v>52116</v>
      </c>
      <c r="D1036" s="113" t="n"/>
      <c r="E1036" s="114" t="inlineStr">
        <is>
          <t>Ashwin Ram</t>
        </is>
      </c>
      <c r="F1036" s="152" t="inlineStr">
        <is>
          <t>Security Engineer, Check Point Evangelist</t>
        </is>
      </c>
      <c r="G1036" s="113" t="inlineStr">
        <is>
          <t>ANZ SE</t>
        </is>
      </c>
      <c r="H1036" s="113" t="inlineStr">
        <is>
          <t>Simon Wrench</t>
        </is>
      </c>
      <c r="I1036" s="113" t="inlineStr">
        <is>
          <t>Ian Raper</t>
        </is>
      </c>
      <c r="J1036" s="114" t="inlineStr">
        <is>
          <t>Sharat Sinha</t>
        </is>
      </c>
      <c r="K1036" s="114" t="inlineStr">
        <is>
          <t>Sharat Sinha</t>
        </is>
      </c>
      <c r="L1036" s="113" t="inlineStr">
        <is>
          <t>APAC Sales</t>
        </is>
      </c>
      <c r="M1036" s="115" t="n">
        <v>1</v>
      </c>
      <c r="N1036" s="151">
        <f>LEFT(CA1036,3)</f>
        <v/>
      </c>
      <c r="O1036" s="216" t="n">
        <v>40405</v>
      </c>
      <c r="P1036" s="118">
        <f>($D$5-O1036)/365</f>
        <v/>
      </c>
      <c r="Q1036" s="119">
        <f>Q1036</f>
        <v/>
      </c>
      <c r="R1036" s="52" t="n"/>
      <c r="S1036" s="120" t="inlineStr">
        <is>
          <t>Australia</t>
        </is>
      </c>
      <c r="T1036" s="120" t="inlineStr">
        <is>
          <t>AUD</t>
        </is>
      </c>
      <c r="U1036" s="120" t="n">
        <v>259500</v>
      </c>
      <c r="V1036" s="120" t="n">
        <v>45754.54545454545</v>
      </c>
      <c r="W1036" s="120" t="n"/>
      <c r="X1036" s="120">
        <f>W1036+V1036+U1036</f>
        <v/>
      </c>
      <c r="Y1036" s="121" t="n"/>
      <c r="Z1036" s="121" t="n"/>
      <c r="AA1036" s="122" t="n"/>
      <c r="AB1036" s="122" t="n"/>
      <c r="AC1036" s="122" t="n"/>
      <c r="AD1036" s="123">
        <f>AC1036+AB1036+AA1036</f>
        <v/>
      </c>
      <c r="AE1036" s="124">
        <f>IFERROR(AD1036/X1036-1,"")</f>
        <v/>
      </c>
      <c r="AF1036" s="217">
        <f>IF(LOWER(T1036)="ILS",12,1)*X1036/VLOOKUP($T1036,CPC_USDConversion_xlTbl[[Currency2]:[Units/1 USD]],2,FALSE)</f>
        <v/>
      </c>
      <c r="AG1036" s="217">
        <f>IF(LOWER(T1036)="ILS",12,1)*AD1036/VLOOKUP($T1036,CPC_USDConversion_xlTbl[[Currency2]:[Units/1 USD]],2,FALSE)</f>
        <v/>
      </c>
      <c r="AH1036" s="126">
        <f>AF1036/VLOOKUP($S1036,'CP$'!$B$5:$D$74,2,FALSE)</f>
        <v/>
      </c>
      <c r="AI1036" s="126">
        <f>AG1036/VLOOKUP($S1036,'CP$'!$B$5:$D$74,2,FALSE)</f>
        <v/>
      </c>
      <c r="AJ1036" s="52" t="n"/>
      <c r="AK1036" s="127" t="inlineStr">
        <is>
          <t>Sales Variable</t>
        </is>
      </c>
      <c r="AL1036" s="218" t="n"/>
      <c r="AM1036" s="129" t="n"/>
      <c r="AN1036" s="121" t="n"/>
      <c r="AO1036" s="130" t="n"/>
      <c r="AP1036" s="131">
        <f>IFERROR(AO1036/AM1036,"")</f>
        <v/>
      </c>
      <c r="AQ1036" s="219">
        <f>AO1036*CC1036</f>
        <v/>
      </c>
      <c r="AR1036" s="219" t="n"/>
      <c r="AS1036" s="220">
        <f>AQ1036-AR1036</f>
        <v/>
      </c>
      <c r="AT1036" s="217">
        <f>AS1036/VLOOKUP($T1036,'USD Converstion'!$C$7:$D$174,2,FALSE)</f>
        <v/>
      </c>
      <c r="AU1036" s="52" t="n"/>
      <c r="AV1036" s="221" t="n">
        <v>43615</v>
      </c>
      <c r="AW1036" s="222" t="n">
        <v>39001.39805825242</v>
      </c>
      <c r="AX1036" s="222" t="n"/>
      <c r="AY1036" s="223" t="n"/>
      <c r="AZ1036" s="52" t="n"/>
      <c r="BA1036" s="137" t="n"/>
      <c r="BB1036" s="138" t="inlineStr">
        <is>
          <t xml:space="preserve"> </t>
        </is>
      </c>
      <c r="BC1036" s="52" t="n"/>
      <c r="BD1036" s="219" t="n">
        <v>200000</v>
      </c>
      <c r="BE1036" s="219" t="n">
        <v>50000</v>
      </c>
      <c r="BF1036" s="219" t="n"/>
      <c r="BG1036" s="120">
        <f>BF1036+BE1036+BD1036</f>
        <v/>
      </c>
      <c r="BH1036" s="217">
        <f>IF(LOWER(T1036)="ILS",12,1)*BG1036/VLOOKUP($T1036,CPC_USDConversion_xlTbl[[Currency2]:[Units/1 USD]],2,FALSE)</f>
        <v/>
      </c>
      <c r="BI1036" s="224">
        <f>BH1036/VLOOKUP($S1036,'CP$'!$B$5:$D$74,2,FALSE)</f>
        <v/>
      </c>
      <c r="BJ1036" s="140" t="n">
        <v>180000</v>
      </c>
      <c r="BK1036" s="140" t="n">
        <v>250000</v>
      </c>
      <c r="BL1036" s="141">
        <f>IFERROR(U1036/X1036,"")</f>
        <v/>
      </c>
      <c r="BM1036" s="141">
        <f>IFERROR(V1036/X1036,"")</f>
        <v/>
      </c>
      <c r="BN1036" s="141">
        <f>IFERROR(W1036/X1036,"")</f>
        <v/>
      </c>
      <c r="BO1036" s="141">
        <f>IFERROR(AA1036/AD1036,"")</f>
        <v/>
      </c>
      <c r="BP1036" s="141">
        <f>IFERROR(AB1036/AD1036,"")</f>
        <v/>
      </c>
      <c r="BQ1036" s="141">
        <f>IFERROR(AC1036/AD1036,"")</f>
        <v/>
      </c>
      <c r="BR1036" s="119" t="n">
        <v>3</v>
      </c>
      <c r="BS1036" s="119" t="n">
        <v>3</v>
      </c>
      <c r="BT1036" s="119" t="n">
        <v>3</v>
      </c>
      <c r="BU1036" s="119" t="n"/>
      <c r="BV1036" s="119" t="n"/>
      <c r="BW1036" s="119" t="n"/>
      <c r="BX1036" s="119" t="n"/>
      <c r="BY1036" s="119" t="n"/>
      <c r="BZ1036" s="119" t="inlineStr">
        <is>
          <t>Employee</t>
        </is>
      </c>
      <c r="CA1036" s="142" t="inlineStr">
        <is>
          <t>E41P</t>
        </is>
      </c>
      <c r="CB1036" s="131" t="n">
        <v>1</v>
      </c>
      <c r="CC1036" s="143">
        <f>IF(P1036&gt;1,1,P1036)*CB1036</f>
        <v/>
      </c>
      <c r="CD1036" s="143" t="n"/>
      <c r="CE1036" s="222" t="n">
        <v>49803.52</v>
      </c>
      <c r="CF1036" s="86" t="n"/>
      <c r="CG1036" s="219" t="n">
        <v>244102.4390243903</v>
      </c>
      <c r="CH1036" s="217">
        <f>IF(LOWER(T1036)="ILS",12,1)*CG1036/VLOOKUP($T1036,CPC_USDConversion_xlTbl[[Currency2]:[Units/1 USD]],2,FALSE)</f>
        <v/>
      </c>
      <c r="CI1036" s="225">
        <f>AF1036</f>
        <v/>
      </c>
      <c r="CJ1036" s="225">
        <f>IFERROR(CI1036-CH1036,"")</f>
        <v/>
      </c>
      <c r="CK1036" s="140">
        <f>ROUND(AN1036*CC1036,-2)</f>
        <v/>
      </c>
      <c r="CL1036" s="217">
        <f>CK1036/VLOOKUP($T1036,'USD Converstion'!$C$7:$D$174,2,FALSE)</f>
        <v/>
      </c>
      <c r="CM1036" s="145">
        <f>IF(AD1036&gt;X1036,1,0)</f>
        <v/>
      </c>
      <c r="CN1036" s="225">
        <f>IF(CM1036&gt;0,AG1036,0)</f>
        <v/>
      </c>
      <c r="CO1036" s="225">
        <f>IF(CM1036=0,0,AF1036)</f>
        <v/>
      </c>
      <c r="CP1036" s="146" t="n">
        <v>0</v>
      </c>
      <c r="CQ1036" s="147" t="inlineStr">
        <is>
          <t>Regular</t>
        </is>
      </c>
      <c r="CR1036" s="225">
        <f>AM1036/VLOOKUP(T1036,'USD Converstion'!$C$7:$D$174,2,FALSE)</f>
        <v/>
      </c>
      <c r="CS1036" s="226">
        <f>AT1036</f>
        <v/>
      </c>
      <c r="CT1036" s="222" t="n">
        <v>0</v>
      </c>
      <c r="CU1036" s="227" t="n"/>
      <c r="CV1036" s="145">
        <f>IF(AX1036&gt;0,1,0)</f>
        <v/>
      </c>
      <c r="CW1036" s="145">
        <f>IF(AY1036&gt;0,1,0)</f>
        <v/>
      </c>
      <c r="CX1036" s="52" t="n">
        <v>0</v>
      </c>
      <c r="DM1036">
        <f>IF(LOWER(T1036)="ILS",12,1)*Y1036/VLOOKUP($T1036,CPC_USDConversion_xlTbl[[Currency2]:[Units/1 USD]],2,FALSE)</f>
        <v/>
      </c>
    </row>
    <row r="1037">
      <c r="B1037" s="113" t="n">
        <v>105923</v>
      </c>
      <c r="C1037" s="113" t="n">
        <v>56922</v>
      </c>
      <c r="D1037" s="113" t="n">
        <v>25765</v>
      </c>
      <c r="E1037" s="114" t="inlineStr">
        <is>
          <t>Brett Liddle</t>
        </is>
      </c>
      <c r="F1037" s="152" t="inlineStr">
        <is>
          <t>Channel Account Manager</t>
        </is>
      </c>
      <c r="G1037" s="113" t="inlineStr">
        <is>
          <t>ANZ Sales</t>
        </is>
      </c>
      <c r="H1037" s="113" t="inlineStr">
        <is>
          <t>Ian Raper</t>
        </is>
      </c>
      <c r="I1037" s="113" t="inlineStr">
        <is>
          <t>Ian Raper</t>
        </is>
      </c>
      <c r="J1037" s="114" t="inlineStr">
        <is>
          <t>Sharat Sinha</t>
        </is>
      </c>
      <c r="K1037" s="114" t="inlineStr">
        <is>
          <t>Sharat Sinha</t>
        </is>
      </c>
      <c r="L1037" s="113" t="inlineStr">
        <is>
          <t>APAC Sales</t>
        </is>
      </c>
      <c r="M1037" s="115" t="n">
        <v>1</v>
      </c>
      <c r="N1037" s="151">
        <f>LEFT(CA1037,3)</f>
        <v/>
      </c>
      <c r="O1037" s="216" t="n">
        <v>43801</v>
      </c>
      <c r="P1037" s="118">
        <f>($D$5-O1037)/365</f>
        <v/>
      </c>
      <c r="Q1037" s="119">
        <f>Q1037</f>
        <v/>
      </c>
      <c r="R1037" s="52" t="n"/>
      <c r="S1037" s="120" t="inlineStr">
        <is>
          <t>Australia</t>
        </is>
      </c>
      <c r="T1037" s="120" t="inlineStr">
        <is>
          <t>AUD</t>
        </is>
      </c>
      <c r="U1037" s="120" t="n">
        <v>234500</v>
      </c>
      <c r="V1037" s="120" t="n">
        <v>109390.9090909091</v>
      </c>
      <c r="W1037" s="120" t="n"/>
      <c r="X1037" s="120">
        <f>W1037+V1037+U1037</f>
        <v/>
      </c>
      <c r="Y1037" s="121" t="n"/>
      <c r="Z1037" s="121" t="n"/>
      <c r="AA1037" s="122" t="n"/>
      <c r="AB1037" s="122" t="n"/>
      <c r="AC1037" s="122" t="n"/>
      <c r="AD1037" s="123">
        <f>AC1037+AB1037+AA1037</f>
        <v/>
      </c>
      <c r="AE1037" s="124">
        <f>IFERROR(AD1037/X1037-1,"")</f>
        <v/>
      </c>
      <c r="AF1037" s="217">
        <f>IF(LOWER(T1037)="ILS",12,1)*X1037/VLOOKUP($T1037,CPC_USDConversion_xlTbl[[Currency2]:[Units/1 USD]],2,FALSE)</f>
        <v/>
      </c>
      <c r="AG1037" s="217">
        <f>IF(LOWER(T1037)="ILS",12,1)*AD1037/VLOOKUP($T1037,CPC_USDConversion_xlTbl[[Currency2]:[Units/1 USD]],2,FALSE)</f>
        <v/>
      </c>
      <c r="AH1037" s="126">
        <f>AF1037/VLOOKUP($S1037,'CP$'!$B$5:$D$74,2,FALSE)</f>
        <v/>
      </c>
      <c r="AI1037" s="126">
        <f>AG1037/VLOOKUP($S1037,'CP$'!$B$5:$D$74,2,FALSE)</f>
        <v/>
      </c>
      <c r="AJ1037" s="52" t="n"/>
      <c r="AK1037" s="127" t="inlineStr">
        <is>
          <t>Sales Variable</t>
        </is>
      </c>
      <c r="AL1037" s="218" t="n"/>
      <c r="AM1037" s="129" t="n"/>
      <c r="AN1037" s="121" t="n"/>
      <c r="AO1037" s="130" t="n"/>
      <c r="AP1037" s="131">
        <f>IFERROR(AO1037/AM1037,"")</f>
        <v/>
      </c>
      <c r="AQ1037" s="219">
        <f>AO1037*CC1037</f>
        <v/>
      </c>
      <c r="AR1037" s="219" t="n"/>
      <c r="AS1037" s="220">
        <f>AQ1037-AR1037</f>
        <v/>
      </c>
      <c r="AT1037" s="217">
        <f>AS1037/VLOOKUP($T1037,'USD Converstion'!$C$7:$D$174,2,FALSE)</f>
        <v/>
      </c>
      <c r="AU1037" s="52" t="n"/>
      <c r="AV1037" s="221" t="n">
        <v>43859</v>
      </c>
      <c r="AW1037" s="222" t="n">
        <v>48659.40776699029</v>
      </c>
      <c r="AX1037" s="222" t="n"/>
      <c r="AY1037" s="223" t="n"/>
      <c r="AZ1037" s="52" t="n"/>
      <c r="BA1037" s="137" t="n"/>
      <c r="BB1037" s="138" t="inlineStr">
        <is>
          <t xml:space="preserve"> </t>
        </is>
      </c>
      <c r="BC1037" s="52" t="n"/>
      <c r="BD1037" s="219" t="n">
        <v>180000</v>
      </c>
      <c r="BE1037" s="219" t="n">
        <v>120000</v>
      </c>
      <c r="BF1037" s="219" t="n"/>
      <c r="BG1037" s="120">
        <f>BF1037+BE1037+BD1037</f>
        <v/>
      </c>
      <c r="BH1037" s="217">
        <f>IF(LOWER(T1037)="ILS",12,1)*BG1037/VLOOKUP($T1037,CPC_USDConversion_xlTbl[[Currency2]:[Units/1 USD]],2,FALSE)</f>
        <v/>
      </c>
      <c r="BI1037" s="224">
        <f>BH1037/VLOOKUP($S1037,'CP$'!$B$5:$D$74,2,FALSE)</f>
        <v/>
      </c>
      <c r="BJ1037" s="140" t="n">
        <v>220000</v>
      </c>
      <c r="BK1037" s="140" t="n">
        <v>310000</v>
      </c>
      <c r="BL1037" s="141">
        <f>IFERROR(U1037/X1037,"")</f>
        <v/>
      </c>
      <c r="BM1037" s="141">
        <f>IFERROR(V1037/X1037,"")</f>
        <v/>
      </c>
      <c r="BN1037" s="141">
        <f>IFERROR(W1037/X1037,"")</f>
        <v/>
      </c>
      <c r="BO1037" s="141">
        <f>IFERROR(AA1037/AD1037,"")</f>
        <v/>
      </c>
      <c r="BP1037" s="141">
        <f>IFERROR(AB1037/AD1037,"")</f>
        <v/>
      </c>
      <c r="BQ1037" s="141">
        <f>IFERROR(AC1037/AD1037,"")</f>
        <v/>
      </c>
      <c r="BR1037" s="119" t="n"/>
      <c r="BS1037" s="119" t="n"/>
      <c r="BT1037" s="119" t="n">
        <v>3</v>
      </c>
      <c r="BU1037" s="119" t="n"/>
      <c r="BV1037" s="119" t="n"/>
      <c r="BW1037" s="119" t="n"/>
      <c r="BX1037" s="119" t="n"/>
      <c r="BY1037" s="119" t="n"/>
      <c r="BZ1037" s="119" t="inlineStr">
        <is>
          <t>Employee</t>
        </is>
      </c>
      <c r="CA1037" s="142" t="inlineStr">
        <is>
          <t>S41P</t>
        </is>
      </c>
      <c r="CB1037" s="131" t="n">
        <v>1</v>
      </c>
      <c r="CC1037" s="143">
        <f>IF(P1037&gt;1,1,P1037)*CB1037</f>
        <v/>
      </c>
      <c r="CD1037" s="143" t="n"/>
      <c r="CE1037" s="222" t="n">
        <v>52437.36</v>
      </c>
      <c r="CF1037" s="86" t="n"/>
      <c r="CG1037" s="219" t="n">
        <v>292882.9268292683</v>
      </c>
      <c r="CH1037" s="217">
        <f>IF(LOWER(T1037)="ILS",12,1)*CG1037/VLOOKUP($T1037,CPC_USDConversion_xlTbl[[Currency2]:[Units/1 USD]],2,FALSE)</f>
        <v/>
      </c>
      <c r="CI1037" s="225">
        <f>AF1037</f>
        <v/>
      </c>
      <c r="CJ1037" s="225">
        <f>IFERROR(CI1037-CH1037,"")</f>
        <v/>
      </c>
      <c r="CK1037" s="140">
        <f>ROUND(AN1037*CC1037,-2)</f>
        <v/>
      </c>
      <c r="CL1037" s="217">
        <f>CK1037/VLOOKUP($T1037,'USD Converstion'!$C$7:$D$174,2,FALSE)</f>
        <v/>
      </c>
      <c r="CM1037" s="145">
        <f>IF(AD1037&gt;X1037,1,0)</f>
        <v/>
      </c>
      <c r="CN1037" s="225">
        <f>IF(CM1037&gt;0,AG1037,0)</f>
        <v/>
      </c>
      <c r="CO1037" s="225">
        <f>IF(CM1037=0,0,AF1037)</f>
        <v/>
      </c>
      <c r="CP1037" s="146" t="n">
        <v>0</v>
      </c>
      <c r="CQ1037" s="147" t="inlineStr">
        <is>
          <t>Regular</t>
        </is>
      </c>
      <c r="CR1037" s="225">
        <f>AM1037/VLOOKUP(T1037,'USD Converstion'!$C$7:$D$174,2,FALSE)</f>
        <v/>
      </c>
      <c r="CS1037" s="226">
        <f>AT1037</f>
        <v/>
      </c>
      <c r="CT1037" s="222" t="n">
        <v>0</v>
      </c>
      <c r="CU1037" s="227" t="n"/>
      <c r="CV1037" s="145">
        <f>IF(AX1037&gt;0,1,0)</f>
        <v/>
      </c>
      <c r="CW1037" s="145">
        <f>IF(AY1037&gt;0,1,0)</f>
        <v/>
      </c>
      <c r="CX1037" s="52" t="n">
        <v>0</v>
      </c>
      <c r="DM1037">
        <f>IF(LOWER(T1037)="ILS",12,1)*Y1037/VLOOKUP($T1037,CPC_USDConversion_xlTbl[[Currency2]:[Units/1 USD]],2,FALSE)</f>
        <v/>
      </c>
    </row>
    <row r="1038">
      <c r="B1038" s="113" t="n">
        <v>100087</v>
      </c>
      <c r="C1038" s="113" t="n">
        <v>117240</v>
      </c>
      <c r="D1038" s="113" t="n">
        <v>115432</v>
      </c>
      <c r="E1038" s="114" t="inlineStr">
        <is>
          <t>Caroline Duff-Tytler</t>
        </is>
      </c>
      <c r="F1038" s="152" t="inlineStr">
        <is>
          <t>Major Account Manager</t>
        </is>
      </c>
      <c r="G1038" s="113" t="inlineStr">
        <is>
          <t>ANZ Major Accounts Southern Area</t>
        </is>
      </c>
      <c r="H1038" s="113" t="inlineStr">
        <is>
          <t>Timothy Bessant</t>
        </is>
      </c>
      <c r="I1038" s="113" t="inlineStr">
        <is>
          <t>Ian Raper</t>
        </is>
      </c>
      <c r="J1038" s="114" t="inlineStr">
        <is>
          <t>Sharat Sinha</t>
        </is>
      </c>
      <c r="K1038" s="114" t="inlineStr">
        <is>
          <t>Sharat Sinha</t>
        </is>
      </c>
      <c r="L1038" s="113" t="inlineStr">
        <is>
          <t>APAC Sales</t>
        </is>
      </c>
      <c r="M1038" s="115" t="n">
        <v>1</v>
      </c>
      <c r="N1038" s="151">
        <f>LEFT(CA1038,3)</f>
        <v/>
      </c>
      <c r="O1038" s="216" t="n">
        <v>43915</v>
      </c>
      <c r="P1038" s="118">
        <f>($D$5-O1038)/365</f>
        <v/>
      </c>
      <c r="Q1038" s="119">
        <f>Q1038</f>
        <v/>
      </c>
      <c r="R1038" s="52" t="n"/>
      <c r="S1038" s="120" t="inlineStr">
        <is>
          <t>Australia</t>
        </is>
      </c>
      <c r="T1038" s="120" t="inlineStr">
        <is>
          <t>AUD</t>
        </is>
      </c>
      <c r="U1038" s="120" t="n">
        <v>197000</v>
      </c>
      <c r="V1038" s="120" t="n">
        <v>91209.0909090909</v>
      </c>
      <c r="W1038" s="120" t="n"/>
      <c r="X1038" s="120">
        <f>W1038+V1038+U1038</f>
        <v/>
      </c>
      <c r="Y1038" s="121" t="n"/>
      <c r="Z1038" s="121" t="n"/>
      <c r="AA1038" s="122" t="n"/>
      <c r="AB1038" s="122" t="n"/>
      <c r="AC1038" s="122" t="n"/>
      <c r="AD1038" s="123">
        <f>AC1038+AB1038+AA1038</f>
        <v/>
      </c>
      <c r="AE1038" s="124">
        <f>IFERROR(AD1038/X1038-1,"")</f>
        <v/>
      </c>
      <c r="AF1038" s="217">
        <f>IF(LOWER(T1038)="ILS",12,1)*X1038/VLOOKUP($T1038,CPC_USDConversion_xlTbl[[Currency2]:[Units/1 USD]],2,FALSE)</f>
        <v/>
      </c>
      <c r="AG1038" s="217">
        <f>IF(LOWER(T1038)="ILS",12,1)*AD1038/VLOOKUP($T1038,CPC_USDConversion_xlTbl[[Currency2]:[Units/1 USD]],2,FALSE)</f>
        <v/>
      </c>
      <c r="AH1038" s="126">
        <f>AF1038/VLOOKUP($S1038,'CP$'!$B$5:$D$74,2,FALSE)</f>
        <v/>
      </c>
      <c r="AI1038" s="126">
        <f>AG1038/VLOOKUP($S1038,'CP$'!$B$5:$D$74,2,FALSE)</f>
        <v/>
      </c>
      <c r="AJ1038" s="52" t="n"/>
      <c r="AK1038" s="127" t="inlineStr">
        <is>
          <t>Sales Variable</t>
        </is>
      </c>
      <c r="AL1038" s="218" t="n"/>
      <c r="AM1038" s="129" t="n"/>
      <c r="AN1038" s="121" t="n"/>
      <c r="AO1038" s="130" t="n"/>
      <c r="AP1038" s="131">
        <f>IFERROR(AO1038/AM1038,"")</f>
        <v/>
      </c>
      <c r="AQ1038" s="219">
        <f>AO1038*CC1038</f>
        <v/>
      </c>
      <c r="AR1038" s="219" t="n"/>
      <c r="AS1038" s="220">
        <f>AQ1038-AR1038</f>
        <v/>
      </c>
      <c r="AT1038" s="217">
        <f>AS1038/VLOOKUP($T1038,'USD Converstion'!$C$7:$D$174,2,FALSE)</f>
        <v/>
      </c>
      <c r="AU1038" s="52" t="n"/>
      <c r="AV1038" s="221" t="n"/>
      <c r="AW1038" s="222" t="n"/>
      <c r="AX1038" s="222" t="n"/>
      <c r="AY1038" s="223" t="n"/>
      <c r="AZ1038" s="52" t="n"/>
      <c r="BA1038" s="137" t="n"/>
      <c r="BB1038" s="138" t="inlineStr">
        <is>
          <t xml:space="preserve"> </t>
        </is>
      </c>
      <c r="BC1038" s="52" t="n"/>
      <c r="BD1038" s="219" t="n"/>
      <c r="BE1038" s="219" t="n"/>
      <c r="BF1038" s="219" t="n"/>
      <c r="BG1038" s="120">
        <f>BF1038+BE1038+BD1038</f>
        <v/>
      </c>
      <c r="BH1038" s="217">
        <f>IF(LOWER(T1038)="ILS",12,1)*BG1038/VLOOKUP($T1038,CPC_USDConversion_xlTbl[[Currency2]:[Units/1 USD]],2,FALSE)</f>
        <v/>
      </c>
      <c r="BI1038" s="224">
        <f>BH1038/VLOOKUP($S1038,'CP$'!$B$5:$D$74,2,FALSE)</f>
        <v/>
      </c>
      <c r="BJ1038" s="140" t="n">
        <v>150000</v>
      </c>
      <c r="BK1038" s="140" t="n">
        <v>270000</v>
      </c>
      <c r="BL1038" s="141">
        <f>IFERROR(U1038/X1038,"")</f>
        <v/>
      </c>
      <c r="BM1038" s="141">
        <f>IFERROR(V1038/X1038,"")</f>
        <v/>
      </c>
      <c r="BN1038" s="141">
        <f>IFERROR(W1038/X1038,"")</f>
        <v/>
      </c>
      <c r="BO1038" s="141">
        <f>IFERROR(AA1038/AD1038,"")</f>
        <v/>
      </c>
      <c r="BP1038" s="141">
        <f>IFERROR(AB1038/AD1038,"")</f>
        <v/>
      </c>
      <c r="BQ1038" s="141">
        <f>IFERROR(AC1038/AD1038,"")</f>
        <v/>
      </c>
      <c r="BR1038" s="119" t="n"/>
      <c r="BS1038" s="119" t="n"/>
      <c r="BT1038" s="119" t="n">
        <v>3</v>
      </c>
      <c r="BU1038" s="119" t="n"/>
      <c r="BV1038" s="119" t="n"/>
      <c r="BW1038" s="119" t="n"/>
      <c r="BX1038" s="119" t="n"/>
      <c r="BY1038" s="119" t="n"/>
      <c r="BZ1038" s="119" t="inlineStr">
        <is>
          <t>Employee</t>
        </is>
      </c>
      <c r="CA1038" s="142" t="inlineStr">
        <is>
          <t>S53P</t>
        </is>
      </c>
      <c r="CB1038" s="131" t="n">
        <v>1</v>
      </c>
      <c r="CC1038" s="143">
        <f>IF(P1038&gt;1,1,P1038)*CB1038</f>
        <v/>
      </c>
      <c r="CD1038" s="143" t="n"/>
      <c r="CE1038" s="222" t="n"/>
      <c r="CF1038" s="86" t="n"/>
      <c r="CG1038" s="219" t="n">
        <v>244102.4390243903</v>
      </c>
      <c r="CH1038" s="217">
        <f>IF(LOWER(T1038)="ILS",12,1)*CG1038/VLOOKUP($T1038,CPC_USDConversion_xlTbl[[Currency2]:[Units/1 USD]],2,FALSE)</f>
        <v/>
      </c>
      <c r="CI1038" s="225">
        <f>AF1038</f>
        <v/>
      </c>
      <c r="CJ1038" s="225">
        <f>IFERROR(CI1038-CH1038,"")</f>
        <v/>
      </c>
      <c r="CK1038" s="140">
        <f>ROUND(AN1038*CC1038,-2)</f>
        <v/>
      </c>
      <c r="CL1038" s="217">
        <f>CK1038/VLOOKUP($T1038,'USD Converstion'!$C$7:$D$174,2,FALSE)</f>
        <v/>
      </c>
      <c r="CM1038" s="145">
        <f>IF(AD1038&gt;X1038,1,0)</f>
        <v/>
      </c>
      <c r="CN1038" s="225">
        <f>IF(CM1038&gt;0,AG1038,0)</f>
        <v/>
      </c>
      <c r="CO1038" s="225">
        <f>IF(CM1038=0,0,AF1038)</f>
        <v/>
      </c>
      <c r="CP1038" s="146" t="n">
        <v>0</v>
      </c>
      <c r="CQ1038" s="147" t="inlineStr">
        <is>
          <t>Regular</t>
        </is>
      </c>
      <c r="CR1038" s="225">
        <f>AM1038/VLOOKUP(T1038,'USD Converstion'!$C$7:$D$174,2,FALSE)</f>
        <v/>
      </c>
      <c r="CS1038" s="226">
        <f>AT1038</f>
        <v/>
      </c>
      <c r="CT1038" s="222" t="n">
        <v>0</v>
      </c>
      <c r="CU1038" s="227" t="n"/>
      <c r="CV1038" s="145">
        <f>IF(AX1038&gt;0,1,0)</f>
        <v/>
      </c>
      <c r="CW1038" s="145">
        <f>IF(AY1038&gt;0,1,0)</f>
        <v/>
      </c>
      <c r="CX1038" s="52" t="n">
        <v>0</v>
      </c>
      <c r="DM1038">
        <f>IF(LOWER(T1038)="ILS",12,1)*Y1038/VLOOKUP($T1038,CPC_USDConversion_xlTbl[[Currency2]:[Units/1 USD]],2,FALSE)</f>
        <v/>
      </c>
    </row>
    <row r="1039">
      <c r="B1039" s="113" t="n">
        <v>105024</v>
      </c>
      <c r="C1039" s="113" t="n">
        <v>109391</v>
      </c>
      <c r="D1039" s="113" t="n">
        <v>107094</v>
      </c>
      <c r="E1039" s="114" t="inlineStr">
        <is>
          <t>Chris Atkinson</t>
        </is>
      </c>
      <c r="F1039" s="152" t="inlineStr">
        <is>
          <t>Security Engineer</t>
        </is>
      </c>
      <c r="G1039" s="113" t="inlineStr">
        <is>
          <t>ANZ SE</t>
        </is>
      </c>
      <c r="H1039" s="113" t="inlineStr">
        <is>
          <t>Simon Wrench</t>
        </is>
      </c>
      <c r="I1039" s="113" t="inlineStr">
        <is>
          <t>Ian Raper</t>
        </is>
      </c>
      <c r="J1039" s="114" t="inlineStr">
        <is>
          <t>Sharat Sinha</t>
        </is>
      </c>
      <c r="K1039" s="114" t="inlineStr">
        <is>
          <t>Sharat Sinha</t>
        </is>
      </c>
      <c r="L1039" s="113" t="inlineStr">
        <is>
          <t>APAC Sales</t>
        </is>
      </c>
      <c r="M1039" s="115" t="n">
        <v>1</v>
      </c>
      <c r="N1039" s="151">
        <f>LEFT(CA1039,3)</f>
        <v/>
      </c>
      <c r="O1039" s="216" t="n">
        <v>42507</v>
      </c>
      <c r="P1039" s="118">
        <f>($D$5-O1039)/365</f>
        <v/>
      </c>
      <c r="Q1039" s="119">
        <f>Q1039</f>
        <v/>
      </c>
      <c r="R1039" s="52" t="n"/>
      <c r="S1039" s="120" t="inlineStr">
        <is>
          <t>Australia</t>
        </is>
      </c>
      <c r="T1039" s="120" t="inlineStr">
        <is>
          <t>AUD</t>
        </is>
      </c>
      <c r="U1039" s="120" t="n">
        <v>239500</v>
      </c>
      <c r="V1039" s="120" t="n">
        <v>42118.18181818182</v>
      </c>
      <c r="W1039" s="120" t="n"/>
      <c r="X1039" s="120">
        <f>W1039+V1039+U1039</f>
        <v/>
      </c>
      <c r="Y1039" s="121" t="n"/>
      <c r="Z1039" s="121" t="n"/>
      <c r="AA1039" s="122" t="n"/>
      <c r="AB1039" s="122" t="n"/>
      <c r="AC1039" s="122" t="n"/>
      <c r="AD1039" s="123">
        <f>AC1039+AB1039+AA1039</f>
        <v/>
      </c>
      <c r="AE1039" s="124">
        <f>IFERROR(AD1039/X1039-1,"")</f>
        <v/>
      </c>
      <c r="AF1039" s="217">
        <f>IF(LOWER(T1039)="ILS",12,1)*X1039/VLOOKUP($T1039,CPC_USDConversion_xlTbl[[Currency2]:[Units/1 USD]],2,FALSE)</f>
        <v/>
      </c>
      <c r="AG1039" s="217">
        <f>IF(LOWER(T1039)="ILS",12,1)*AD1039/VLOOKUP($T1039,CPC_USDConversion_xlTbl[[Currency2]:[Units/1 USD]],2,FALSE)</f>
        <v/>
      </c>
      <c r="AH1039" s="126">
        <f>AF1039/VLOOKUP($S1039,'CP$'!$B$5:$D$74,2,FALSE)</f>
        <v/>
      </c>
      <c r="AI1039" s="126">
        <f>AG1039/VLOOKUP($S1039,'CP$'!$B$5:$D$74,2,FALSE)</f>
        <v/>
      </c>
      <c r="AJ1039" s="52" t="n"/>
      <c r="AK1039" s="127" t="inlineStr">
        <is>
          <t>Sales Variable</t>
        </is>
      </c>
      <c r="AL1039" s="218" t="n"/>
      <c r="AM1039" s="129" t="n"/>
      <c r="AN1039" s="121" t="n"/>
      <c r="AO1039" s="130" t="n"/>
      <c r="AP1039" s="131">
        <f>IFERROR(AO1039/AM1039,"")</f>
        <v/>
      </c>
      <c r="AQ1039" s="219">
        <f>AO1039*CC1039</f>
        <v/>
      </c>
      <c r="AR1039" s="219" t="n"/>
      <c r="AS1039" s="220">
        <f>AQ1039-AR1039</f>
        <v/>
      </c>
      <c r="AT1039" s="217">
        <f>AS1039/VLOOKUP($T1039,'USD Converstion'!$C$7:$D$174,2,FALSE)</f>
        <v/>
      </c>
      <c r="AU1039" s="52" t="n"/>
      <c r="AV1039" s="221" t="n">
        <v>43957</v>
      </c>
      <c r="AW1039" s="222" t="n">
        <v>19589.26213592233</v>
      </c>
      <c r="AX1039" s="222" t="n"/>
      <c r="AY1039" s="223" t="n"/>
      <c r="AZ1039" s="52" t="n"/>
      <c r="BA1039" s="137" t="n"/>
      <c r="BB1039" s="138" t="inlineStr">
        <is>
          <t xml:space="preserve"> </t>
        </is>
      </c>
      <c r="BC1039" s="52" t="n"/>
      <c r="BD1039" s="219" t="n">
        <v>168000</v>
      </c>
      <c r="BE1039" s="219" t="n">
        <v>42000</v>
      </c>
      <c r="BF1039" s="219" t="n"/>
      <c r="BG1039" s="120">
        <f>BF1039+BE1039+BD1039</f>
        <v/>
      </c>
      <c r="BH1039" s="217">
        <f>IF(LOWER(T1039)="ILS",12,1)*BG1039/VLOOKUP($T1039,CPC_USDConversion_xlTbl[[Currency2]:[Units/1 USD]],2,FALSE)</f>
        <v/>
      </c>
      <c r="BI1039" s="224">
        <f>BH1039/VLOOKUP($S1039,'CP$'!$B$5:$D$74,2,FALSE)</f>
        <v/>
      </c>
      <c r="BJ1039" s="140" t="n">
        <v>180000</v>
      </c>
      <c r="BK1039" s="140" t="n">
        <v>250000</v>
      </c>
      <c r="BL1039" s="141">
        <f>IFERROR(U1039/X1039,"")</f>
        <v/>
      </c>
      <c r="BM1039" s="141">
        <f>IFERROR(V1039/X1039,"")</f>
        <v/>
      </c>
      <c r="BN1039" s="141">
        <f>IFERROR(W1039/X1039,"")</f>
        <v/>
      </c>
      <c r="BO1039" s="141">
        <f>IFERROR(AA1039/AD1039,"")</f>
        <v/>
      </c>
      <c r="BP1039" s="141">
        <f>IFERROR(AB1039/AD1039,"")</f>
        <v/>
      </c>
      <c r="BQ1039" s="141">
        <f>IFERROR(AC1039/AD1039,"")</f>
        <v/>
      </c>
      <c r="BR1039" s="119" t="n">
        <v>5</v>
      </c>
      <c r="BS1039" s="119" t="n">
        <v>5</v>
      </c>
      <c r="BT1039" s="119" t="n">
        <v>3</v>
      </c>
      <c r="BU1039" s="119" t="n"/>
      <c r="BV1039" s="119" t="n"/>
      <c r="BW1039" s="119" t="n"/>
      <c r="BX1039" s="119" t="n"/>
      <c r="BY1039" s="119" t="n"/>
      <c r="BZ1039" s="119" t="inlineStr">
        <is>
          <t>Employee</t>
        </is>
      </c>
      <c r="CA1039" s="142" t="inlineStr">
        <is>
          <t>E41P</t>
        </is>
      </c>
      <c r="CB1039" s="131" t="n">
        <v>1</v>
      </c>
      <c r="CC1039" s="143">
        <f>IF(P1039&gt;1,1,P1039)*CB1039</f>
        <v/>
      </c>
      <c r="CD1039" s="143" t="n"/>
      <c r="CE1039" s="222" t="n">
        <v>50641.56</v>
      </c>
      <c r="CF1039" s="86" t="n"/>
      <c r="CG1039" s="219" t="n">
        <v>224590.243902439</v>
      </c>
      <c r="CH1039" s="217">
        <f>IF(LOWER(T1039)="ILS",12,1)*CG1039/VLOOKUP($T1039,CPC_USDConversion_xlTbl[[Currency2]:[Units/1 USD]],2,FALSE)</f>
        <v/>
      </c>
      <c r="CI1039" s="225">
        <f>AF1039</f>
        <v/>
      </c>
      <c r="CJ1039" s="225">
        <f>IFERROR(CI1039-CH1039,"")</f>
        <v/>
      </c>
      <c r="CK1039" s="140">
        <f>ROUND(AN1039*CC1039,-2)</f>
        <v/>
      </c>
      <c r="CL1039" s="217">
        <f>CK1039/VLOOKUP($T1039,'USD Converstion'!$C$7:$D$174,2,FALSE)</f>
        <v/>
      </c>
      <c r="CM1039" s="145">
        <f>IF(AD1039&gt;X1039,1,0)</f>
        <v/>
      </c>
      <c r="CN1039" s="225">
        <f>IF(CM1039&gt;0,AG1039,0)</f>
        <v/>
      </c>
      <c r="CO1039" s="225">
        <f>IF(CM1039=0,0,AF1039)</f>
        <v/>
      </c>
      <c r="CP1039" s="146" t="n">
        <v>0</v>
      </c>
      <c r="CQ1039" s="147" t="inlineStr">
        <is>
          <t>Regular</t>
        </is>
      </c>
      <c r="CR1039" s="225">
        <f>AM1039/VLOOKUP(T1039,'USD Converstion'!$C$7:$D$174,2,FALSE)</f>
        <v/>
      </c>
      <c r="CS1039" s="226">
        <f>AT1039</f>
        <v/>
      </c>
      <c r="CT1039" s="222" t="n">
        <v>0</v>
      </c>
      <c r="CU1039" s="227" t="n"/>
      <c r="CV1039" s="145">
        <f>IF(AX1039&gt;0,1,0)</f>
        <v/>
      </c>
      <c r="CW1039" s="145">
        <f>IF(AY1039&gt;0,1,0)</f>
        <v/>
      </c>
      <c r="CX1039" s="52" t="n">
        <v>0</v>
      </c>
      <c r="DM1039">
        <f>IF(LOWER(T1039)="ILS",12,1)*Y1039/VLOOKUP($T1039,CPC_USDConversion_xlTbl[[Currency2]:[Units/1 USD]],2,FALSE)</f>
        <v/>
      </c>
    </row>
    <row r="1040">
      <c r="B1040" s="113" t="n">
        <v>134457</v>
      </c>
      <c r="C1040" s="113" t="n">
        <v>82894</v>
      </c>
      <c r="D1040" s="113" t="n">
        <v>62065</v>
      </c>
      <c r="E1040" s="114" t="inlineStr">
        <is>
          <t>Haris Chaudhry</t>
        </is>
      </c>
      <c r="F1040" s="152" t="inlineStr">
        <is>
          <t>Security Engineer</t>
        </is>
      </c>
      <c r="G1040" s="113" t="inlineStr">
        <is>
          <t>ANZ SE</t>
        </is>
      </c>
      <c r="H1040" s="113" t="inlineStr">
        <is>
          <t>Simon Wrench</t>
        </is>
      </c>
      <c r="I1040" s="113" t="inlineStr">
        <is>
          <t>Ian Raper</t>
        </is>
      </c>
      <c r="J1040" s="114" t="inlineStr">
        <is>
          <t>Sharat Sinha</t>
        </is>
      </c>
      <c r="K1040" s="114" t="inlineStr">
        <is>
          <t>Sharat Sinha</t>
        </is>
      </c>
      <c r="L1040" s="113" t="inlineStr">
        <is>
          <t>APAC Sales</t>
        </is>
      </c>
      <c r="M1040" s="115" t="n">
        <v>1</v>
      </c>
      <c r="N1040" s="151">
        <f>LEFT(CA1040,3)</f>
        <v/>
      </c>
      <c r="O1040" s="216" t="n">
        <v>43309</v>
      </c>
      <c r="P1040" s="118">
        <f>($D$5-O1040)/365</f>
        <v/>
      </c>
      <c r="Q1040" s="119">
        <f>Q1040</f>
        <v/>
      </c>
      <c r="R1040" s="52" t="n"/>
      <c r="S1040" s="120" t="inlineStr">
        <is>
          <t>Australia</t>
        </is>
      </c>
      <c r="T1040" s="120" t="inlineStr">
        <is>
          <t>AUD</t>
        </is>
      </c>
      <c r="U1040" s="120" t="n">
        <v>229500</v>
      </c>
      <c r="V1040" s="120" t="n">
        <v>40300</v>
      </c>
      <c r="W1040" s="120" t="n"/>
      <c r="X1040" s="120">
        <f>W1040+V1040+U1040</f>
        <v/>
      </c>
      <c r="Y1040" s="121" t="n"/>
      <c r="Z1040" s="121" t="n"/>
      <c r="AA1040" s="122" t="n"/>
      <c r="AB1040" s="122" t="n"/>
      <c r="AC1040" s="122" t="n"/>
      <c r="AD1040" s="123">
        <f>AC1040+AB1040+AA1040</f>
        <v/>
      </c>
      <c r="AE1040" s="124">
        <f>IFERROR(AD1040/X1040-1,"")</f>
        <v/>
      </c>
      <c r="AF1040" s="217">
        <f>IF(LOWER(T1040)="ILS",12,1)*X1040/VLOOKUP($T1040,CPC_USDConversion_xlTbl[[Currency2]:[Units/1 USD]],2,FALSE)</f>
        <v/>
      </c>
      <c r="AG1040" s="217">
        <f>IF(LOWER(T1040)="ILS",12,1)*AD1040/VLOOKUP($T1040,CPC_USDConversion_xlTbl[[Currency2]:[Units/1 USD]],2,FALSE)</f>
        <v/>
      </c>
      <c r="AH1040" s="126">
        <f>AF1040/VLOOKUP($S1040,'CP$'!$B$5:$D$74,2,FALSE)</f>
        <v/>
      </c>
      <c r="AI1040" s="126">
        <f>AG1040/VLOOKUP($S1040,'CP$'!$B$5:$D$74,2,FALSE)</f>
        <v/>
      </c>
      <c r="AJ1040" s="52" t="n"/>
      <c r="AK1040" s="127" t="inlineStr">
        <is>
          <t>Sales Variable</t>
        </is>
      </c>
      <c r="AL1040" s="218" t="n"/>
      <c r="AM1040" s="129" t="n"/>
      <c r="AN1040" s="121" t="n"/>
      <c r="AO1040" s="130" t="n"/>
      <c r="AP1040" s="131">
        <f>IFERROR(AO1040/AM1040,"")</f>
        <v/>
      </c>
      <c r="AQ1040" s="219">
        <f>AO1040*CC1040</f>
        <v/>
      </c>
      <c r="AR1040" s="219" t="n"/>
      <c r="AS1040" s="220">
        <f>AQ1040-AR1040</f>
        <v/>
      </c>
      <c r="AT1040" s="217">
        <f>AS1040/VLOOKUP($T1040,'USD Converstion'!$C$7:$D$174,2,FALSE)</f>
        <v/>
      </c>
      <c r="AU1040" s="52" t="n"/>
      <c r="AV1040" s="221" t="n">
        <v>43403</v>
      </c>
      <c r="AW1040" s="222" t="n">
        <v>19572.28155339806</v>
      </c>
      <c r="AX1040" s="222" t="n"/>
      <c r="AY1040" s="223" t="n"/>
      <c r="AZ1040" s="52" t="n"/>
      <c r="BA1040" s="137" t="n"/>
      <c r="BB1040" s="138" t="inlineStr">
        <is>
          <t xml:space="preserve"> </t>
        </is>
      </c>
      <c r="BC1040" s="52" t="n"/>
      <c r="BD1040" s="219" t="n">
        <v>176000</v>
      </c>
      <c r="BE1040" s="219" t="n">
        <v>44000</v>
      </c>
      <c r="BF1040" s="219" t="n"/>
      <c r="BG1040" s="120">
        <f>BF1040+BE1040+BD1040</f>
        <v/>
      </c>
      <c r="BH1040" s="217">
        <f>IF(LOWER(T1040)="ILS",12,1)*BG1040/VLOOKUP($T1040,CPC_USDConversion_xlTbl[[Currency2]:[Units/1 USD]],2,FALSE)</f>
        <v/>
      </c>
      <c r="BI1040" s="224">
        <f>BH1040/VLOOKUP($S1040,'CP$'!$B$5:$D$74,2,FALSE)</f>
        <v/>
      </c>
      <c r="BJ1040" s="140" t="n">
        <v>140000</v>
      </c>
      <c r="BK1040" s="140" t="n">
        <v>220000</v>
      </c>
      <c r="BL1040" s="141">
        <f>IFERROR(U1040/X1040,"")</f>
        <v/>
      </c>
      <c r="BM1040" s="141">
        <f>IFERROR(V1040/X1040,"")</f>
        <v/>
      </c>
      <c r="BN1040" s="141">
        <f>IFERROR(W1040/X1040,"")</f>
        <v/>
      </c>
      <c r="BO1040" s="141">
        <f>IFERROR(AA1040/AD1040,"")</f>
        <v/>
      </c>
      <c r="BP1040" s="141">
        <f>IFERROR(AB1040/AD1040,"")</f>
        <v/>
      </c>
      <c r="BQ1040" s="141">
        <f>IFERROR(AC1040/AD1040,"")</f>
        <v/>
      </c>
      <c r="BR1040" s="119" t="n">
        <v>3</v>
      </c>
      <c r="BS1040" s="119" t="n">
        <v>3</v>
      </c>
      <c r="BT1040" s="119" t="n">
        <v>3</v>
      </c>
      <c r="BU1040" s="119" t="n"/>
      <c r="BV1040" s="119" t="n"/>
      <c r="BW1040" s="119" t="n"/>
      <c r="BX1040" s="119" t="n"/>
      <c r="BY1040" s="119" t="n"/>
      <c r="BZ1040" s="119" t="inlineStr">
        <is>
          <t>Employee</t>
        </is>
      </c>
      <c r="CA1040" s="142" t="inlineStr">
        <is>
          <t>E51P</t>
        </is>
      </c>
      <c r="CB1040" s="131" t="n">
        <v>1</v>
      </c>
      <c r="CC1040" s="143">
        <f>IF(P1040&gt;1,1,P1040)*CB1040</f>
        <v/>
      </c>
      <c r="CD1040" s="143" t="n"/>
      <c r="CE1040" s="222" t="n">
        <v>11014.24</v>
      </c>
      <c r="CF1040" s="86" t="n"/>
      <c r="CG1040" s="219" t="n">
        <v>214834.1463414634</v>
      </c>
      <c r="CH1040" s="217">
        <f>IF(LOWER(T1040)="ILS",12,1)*CG1040/VLOOKUP($T1040,CPC_USDConversion_xlTbl[[Currency2]:[Units/1 USD]],2,FALSE)</f>
        <v/>
      </c>
      <c r="CI1040" s="225">
        <f>AF1040</f>
        <v/>
      </c>
      <c r="CJ1040" s="225">
        <f>IFERROR(CI1040-CH1040,"")</f>
        <v/>
      </c>
      <c r="CK1040" s="140">
        <f>ROUND(AN1040*CC1040,-2)</f>
        <v/>
      </c>
      <c r="CL1040" s="217">
        <f>CK1040/VLOOKUP($T1040,'USD Converstion'!$C$7:$D$174,2,FALSE)</f>
        <v/>
      </c>
      <c r="CM1040" s="145">
        <f>IF(AD1040&gt;X1040,1,0)</f>
        <v/>
      </c>
      <c r="CN1040" s="225">
        <f>IF(CM1040&gt;0,AG1040,0)</f>
        <v/>
      </c>
      <c r="CO1040" s="225">
        <f>IF(CM1040=0,0,AF1040)</f>
        <v/>
      </c>
      <c r="CP1040" s="146" t="n">
        <v>0</v>
      </c>
      <c r="CQ1040" s="147" t="inlineStr">
        <is>
          <t>Regular</t>
        </is>
      </c>
      <c r="CR1040" s="225">
        <f>AM1040/VLOOKUP(T1040,'USD Converstion'!$C$7:$D$174,2,FALSE)</f>
        <v/>
      </c>
      <c r="CS1040" s="226">
        <f>AT1040</f>
        <v/>
      </c>
      <c r="CT1040" s="222" t="n">
        <v>0</v>
      </c>
      <c r="CU1040" s="227" t="n"/>
      <c r="CV1040" s="145">
        <f>IF(AX1040&gt;0,1,0)</f>
        <v/>
      </c>
      <c r="CW1040" s="145">
        <f>IF(AY1040&gt;0,1,0)</f>
        <v/>
      </c>
      <c r="CX1040" s="52" t="n">
        <v>0</v>
      </c>
      <c r="DM1040">
        <f>IF(LOWER(T1040)="ILS",12,1)*Y1040/VLOOKUP($T1040,CPC_USDConversion_xlTbl[[Currency2]:[Units/1 USD]],2,FALSE)</f>
        <v/>
      </c>
    </row>
    <row r="1041">
      <c r="B1041" s="113" t="n">
        <v>132222</v>
      </c>
      <c r="C1041" s="113" t="n">
        <v>29031</v>
      </c>
      <c r="D1041" s="113" t="n">
        <v>88916</v>
      </c>
      <c r="E1041" s="114" t="inlineStr">
        <is>
          <t>Jeremy Requena</t>
        </is>
      </c>
      <c r="F1041" s="152" t="inlineStr">
        <is>
          <t>Security Engineer</t>
        </is>
      </c>
      <c r="G1041" s="113" t="inlineStr">
        <is>
          <t>ANZ SE</t>
        </is>
      </c>
      <c r="H1041" s="113" t="inlineStr">
        <is>
          <t>Simon Wrench</t>
        </is>
      </c>
      <c r="I1041" s="113" t="inlineStr">
        <is>
          <t>Ian Raper</t>
        </is>
      </c>
      <c r="J1041" s="114" t="inlineStr">
        <is>
          <t>Sharat Sinha</t>
        </is>
      </c>
      <c r="K1041" s="114" t="inlineStr">
        <is>
          <t>Sharat Sinha</t>
        </is>
      </c>
      <c r="L1041" s="113" t="inlineStr">
        <is>
          <t>APAC Sales</t>
        </is>
      </c>
      <c r="M1041" s="115" t="n">
        <v>1</v>
      </c>
      <c r="N1041" s="151">
        <f>LEFT(CA1041,3)</f>
        <v/>
      </c>
      <c r="O1041" s="216" t="n">
        <v>43129</v>
      </c>
      <c r="P1041" s="118">
        <f>($D$5-O1041)/365</f>
        <v/>
      </c>
      <c r="Q1041" s="119">
        <f>Q1041</f>
        <v/>
      </c>
      <c r="R1041" s="52" t="n"/>
      <c r="S1041" s="120" t="inlineStr">
        <is>
          <t>Australia</t>
        </is>
      </c>
      <c r="T1041" s="120" t="inlineStr">
        <is>
          <t>AUD</t>
        </is>
      </c>
      <c r="U1041" s="120" t="n">
        <v>209500</v>
      </c>
      <c r="V1041" s="120" t="n">
        <v>36663.63636363636</v>
      </c>
      <c r="W1041" s="120" t="n"/>
      <c r="X1041" s="120">
        <f>W1041+V1041+U1041</f>
        <v/>
      </c>
      <c r="Y1041" s="121" t="n"/>
      <c r="Z1041" s="121" t="n"/>
      <c r="AA1041" s="122" t="n"/>
      <c r="AB1041" s="122" t="n"/>
      <c r="AC1041" s="122" t="n"/>
      <c r="AD1041" s="123">
        <f>AC1041+AB1041+AA1041</f>
        <v/>
      </c>
      <c r="AE1041" s="124">
        <f>IFERROR(AD1041/X1041-1,"")</f>
        <v/>
      </c>
      <c r="AF1041" s="217">
        <f>IF(LOWER(T1041)="ILS",12,1)*X1041/VLOOKUP($T1041,CPC_USDConversion_xlTbl[[Currency2]:[Units/1 USD]],2,FALSE)</f>
        <v/>
      </c>
      <c r="AG1041" s="217">
        <f>IF(LOWER(T1041)="ILS",12,1)*AD1041/VLOOKUP($T1041,CPC_USDConversion_xlTbl[[Currency2]:[Units/1 USD]],2,FALSE)</f>
        <v/>
      </c>
      <c r="AH1041" s="126">
        <f>AF1041/VLOOKUP($S1041,'CP$'!$B$5:$D$74,2,FALSE)</f>
        <v/>
      </c>
      <c r="AI1041" s="126">
        <f>AG1041/VLOOKUP($S1041,'CP$'!$B$5:$D$74,2,FALSE)</f>
        <v/>
      </c>
      <c r="AJ1041" s="52" t="n"/>
      <c r="AK1041" s="127" t="inlineStr">
        <is>
          <t>Sales Variable</t>
        </is>
      </c>
      <c r="AL1041" s="218" t="n"/>
      <c r="AM1041" s="129" t="n"/>
      <c r="AN1041" s="121" t="n"/>
      <c r="AO1041" s="130" t="n"/>
      <c r="AP1041" s="131">
        <f>IFERROR(AO1041/AM1041,"")</f>
        <v/>
      </c>
      <c r="AQ1041" s="219">
        <f>AO1041*CC1041</f>
        <v/>
      </c>
      <c r="AR1041" s="219" t="n"/>
      <c r="AS1041" s="220">
        <f>AQ1041-AR1041</f>
        <v/>
      </c>
      <c r="AT1041" s="217">
        <f>AS1041/VLOOKUP($T1041,'USD Converstion'!$C$7:$D$174,2,FALSE)</f>
        <v/>
      </c>
      <c r="AU1041" s="52" t="n"/>
      <c r="AV1041" s="221" t="n">
        <v>43615</v>
      </c>
      <c r="AW1041" s="222" t="n">
        <v>19547.55339805825</v>
      </c>
      <c r="AX1041" s="222" t="n"/>
      <c r="AY1041" s="223" t="n"/>
      <c r="AZ1041" s="52" t="n"/>
      <c r="BA1041" s="137" t="n"/>
      <c r="BB1041" s="138" t="inlineStr">
        <is>
          <t xml:space="preserve"> </t>
        </is>
      </c>
      <c r="BC1041" s="52" t="n"/>
      <c r="BD1041" s="219" t="n">
        <v>160000</v>
      </c>
      <c r="BE1041" s="219" t="n">
        <v>40000</v>
      </c>
      <c r="BF1041" s="219" t="n"/>
      <c r="BG1041" s="120">
        <f>BF1041+BE1041+BD1041</f>
        <v/>
      </c>
      <c r="BH1041" s="217">
        <f>IF(LOWER(T1041)="ILS",12,1)*BG1041/VLOOKUP($T1041,CPC_USDConversion_xlTbl[[Currency2]:[Units/1 USD]],2,FALSE)</f>
        <v/>
      </c>
      <c r="BI1041" s="224">
        <f>BH1041/VLOOKUP($S1041,'CP$'!$B$5:$D$74,2,FALSE)</f>
        <v/>
      </c>
      <c r="BJ1041" s="140" t="n">
        <v>180000</v>
      </c>
      <c r="BK1041" s="140" t="n">
        <v>250000</v>
      </c>
      <c r="BL1041" s="141">
        <f>IFERROR(U1041/X1041,"")</f>
        <v/>
      </c>
      <c r="BM1041" s="141">
        <f>IFERROR(V1041/X1041,"")</f>
        <v/>
      </c>
      <c r="BN1041" s="141">
        <f>IFERROR(W1041/X1041,"")</f>
        <v/>
      </c>
      <c r="BO1041" s="141">
        <f>IFERROR(AA1041/AD1041,"")</f>
        <v/>
      </c>
      <c r="BP1041" s="141">
        <f>IFERROR(AB1041/AD1041,"")</f>
        <v/>
      </c>
      <c r="BQ1041" s="141">
        <f>IFERROR(AC1041/AD1041,"")</f>
        <v/>
      </c>
      <c r="BR1041" s="119" t="n">
        <v>2</v>
      </c>
      <c r="BS1041" s="119" t="n">
        <v>2</v>
      </c>
      <c r="BT1041" s="119" t="n">
        <v>3</v>
      </c>
      <c r="BU1041" s="119" t="n"/>
      <c r="BV1041" s="119" t="n"/>
      <c r="BW1041" s="119" t="n"/>
      <c r="BX1041" s="119" t="n"/>
      <c r="BY1041" s="119" t="n"/>
      <c r="BZ1041" s="119" t="inlineStr">
        <is>
          <t>Employee</t>
        </is>
      </c>
      <c r="CA1041" s="142" t="inlineStr">
        <is>
          <t>E41P</t>
        </is>
      </c>
      <c r="CB1041" s="131" t="n">
        <v>1</v>
      </c>
      <c r="CC1041" s="143">
        <f>IF(P1041&gt;1,1,P1041)*CB1041</f>
        <v/>
      </c>
      <c r="CD1041" s="143" t="n"/>
      <c r="CE1041" s="222" t="n">
        <v>15803.04</v>
      </c>
      <c r="CF1041" s="86" t="n"/>
      <c r="CG1041" s="219" t="n">
        <v>195321.9512195122</v>
      </c>
      <c r="CH1041" s="217">
        <f>IF(LOWER(T1041)="ILS",12,1)*CG1041/VLOOKUP($T1041,CPC_USDConversion_xlTbl[[Currency2]:[Units/1 USD]],2,FALSE)</f>
        <v/>
      </c>
      <c r="CI1041" s="225">
        <f>AF1041</f>
        <v/>
      </c>
      <c r="CJ1041" s="225">
        <f>IFERROR(CI1041-CH1041,"")</f>
        <v/>
      </c>
      <c r="CK1041" s="140">
        <f>ROUND(AN1041*CC1041,-2)</f>
        <v/>
      </c>
      <c r="CL1041" s="217">
        <f>CK1041/VLOOKUP($T1041,'USD Converstion'!$C$7:$D$174,2,FALSE)</f>
        <v/>
      </c>
      <c r="CM1041" s="145">
        <f>IF(AD1041&gt;X1041,1,0)</f>
        <v/>
      </c>
      <c r="CN1041" s="225">
        <f>IF(CM1041&gt;0,AG1041,0)</f>
        <v/>
      </c>
      <c r="CO1041" s="225">
        <f>IF(CM1041=0,0,AF1041)</f>
        <v/>
      </c>
      <c r="CP1041" s="146" t="n">
        <v>0</v>
      </c>
      <c r="CQ1041" s="147" t="inlineStr">
        <is>
          <t>Regular</t>
        </is>
      </c>
      <c r="CR1041" s="225">
        <f>AM1041/VLOOKUP(T1041,'USD Converstion'!$C$7:$D$174,2,FALSE)</f>
        <v/>
      </c>
      <c r="CS1041" s="226">
        <f>AT1041</f>
        <v/>
      </c>
      <c r="CT1041" s="222" t="n">
        <v>0</v>
      </c>
      <c r="CU1041" s="227" t="n"/>
      <c r="CV1041" s="145">
        <f>IF(AX1041&gt;0,1,0)</f>
        <v/>
      </c>
      <c r="CW1041" s="145">
        <f>IF(AY1041&gt;0,1,0)</f>
        <v/>
      </c>
      <c r="CX1041" s="52" t="n">
        <v>0</v>
      </c>
      <c r="DM1041">
        <f>IF(LOWER(T1041)="ILS",12,1)*Y1041/VLOOKUP($T1041,CPC_USDConversion_xlTbl[[Currency2]:[Units/1 USD]],2,FALSE)</f>
        <v/>
      </c>
    </row>
    <row r="1042">
      <c r="B1042" s="113" t="n">
        <v>102922</v>
      </c>
      <c r="C1042" s="113" t="n">
        <v>121374</v>
      </c>
      <c r="D1042" s="113" t="n">
        <v>98069</v>
      </c>
      <c r="E1042" s="114" t="inlineStr">
        <is>
          <t>Richard Drake</t>
        </is>
      </c>
      <c r="F1042" s="152" t="inlineStr">
        <is>
          <t>Major Account Manager</t>
        </is>
      </c>
      <c r="G1042" s="113" t="inlineStr">
        <is>
          <t>New Zealand</t>
        </is>
      </c>
      <c r="H1042" s="113" t="inlineStr">
        <is>
          <t>Hamish Soper</t>
        </is>
      </c>
      <c r="I1042" s="113" t="inlineStr">
        <is>
          <t>Ian Raper</t>
        </is>
      </c>
      <c r="J1042" s="114" t="inlineStr">
        <is>
          <t>Sharat Sinha</t>
        </is>
      </c>
      <c r="K1042" s="114" t="inlineStr">
        <is>
          <t>Sharat Sinha</t>
        </is>
      </c>
      <c r="L1042" s="113" t="inlineStr">
        <is>
          <t>APAC Sales</t>
        </is>
      </c>
      <c r="M1042" s="115" t="n">
        <v>1</v>
      </c>
      <c r="N1042" s="151">
        <f>LEFT(CA1042,3)</f>
        <v/>
      </c>
      <c r="O1042" s="216" t="n">
        <v>42604</v>
      </c>
      <c r="P1042" s="118">
        <f>($D$5-O1042)/365</f>
        <v/>
      </c>
      <c r="Q1042" s="119">
        <f>Q1042</f>
        <v/>
      </c>
      <c r="R1042" s="52" t="n"/>
      <c r="S1042" s="120" t="inlineStr">
        <is>
          <t>New Zealand</t>
        </is>
      </c>
      <c r="T1042" s="120" t="inlineStr">
        <is>
          <t>NZD</t>
        </is>
      </c>
      <c r="U1042" s="120" t="n">
        <v>238250</v>
      </c>
      <c r="V1042" s="120" t="n">
        <v>111209.0909090909</v>
      </c>
      <c r="W1042" s="120" t="n"/>
      <c r="X1042" s="120">
        <f>W1042+V1042+U1042</f>
        <v/>
      </c>
      <c r="Y1042" s="121" t="n"/>
      <c r="Z1042" s="121" t="n"/>
      <c r="AA1042" s="122" t="n"/>
      <c r="AB1042" s="122" t="n"/>
      <c r="AC1042" s="122" t="n"/>
      <c r="AD1042" s="123">
        <f>AC1042+AB1042+AA1042</f>
        <v/>
      </c>
      <c r="AE1042" s="124">
        <f>IFERROR(AD1042/X1042-1,"")</f>
        <v/>
      </c>
      <c r="AF1042" s="217">
        <f>IF(LOWER(T1042)="ILS",12,1)*X1042/VLOOKUP($T1042,CPC_USDConversion_xlTbl[[Currency2]:[Units/1 USD]],2,FALSE)</f>
        <v/>
      </c>
      <c r="AG1042" s="217">
        <f>IF(LOWER(T1042)="ILS",12,1)*AD1042/VLOOKUP($T1042,CPC_USDConversion_xlTbl[[Currency2]:[Units/1 USD]],2,FALSE)</f>
        <v/>
      </c>
      <c r="AH1042" s="126">
        <f>AF1042/VLOOKUP($S1042,'CP$'!$B$5:$D$74,2,FALSE)</f>
        <v/>
      </c>
      <c r="AI1042" s="126">
        <f>AG1042/VLOOKUP($S1042,'CP$'!$B$5:$D$74,2,FALSE)</f>
        <v/>
      </c>
      <c r="AJ1042" s="52" t="n"/>
      <c r="AK1042" s="127" t="inlineStr">
        <is>
          <t>Sales Variable</t>
        </is>
      </c>
      <c r="AL1042" s="218" t="n"/>
      <c r="AM1042" s="129" t="n"/>
      <c r="AN1042" s="121" t="n"/>
      <c r="AO1042" s="130" t="n"/>
      <c r="AP1042" s="131">
        <f>IFERROR(AO1042/AM1042,"")</f>
        <v/>
      </c>
      <c r="AQ1042" s="219">
        <f>AO1042*CC1042</f>
        <v/>
      </c>
      <c r="AR1042" s="219" t="n"/>
      <c r="AS1042" s="220">
        <f>AQ1042-AR1042</f>
        <v/>
      </c>
      <c r="AT1042" s="217">
        <f>AS1042/VLOOKUP($T1042,'USD Converstion'!$C$7:$D$174,2,FALSE)</f>
        <v/>
      </c>
      <c r="AU1042" s="52" t="n"/>
      <c r="AV1042" s="221" t="n">
        <v>43957</v>
      </c>
      <c r="AW1042" s="222" t="n">
        <v>29231.10679611651</v>
      </c>
      <c r="AX1042" s="222" t="n"/>
      <c r="AY1042" s="223" t="n"/>
      <c r="AZ1042" s="52" t="n"/>
      <c r="BA1042" s="137" t="inlineStr">
        <is>
          <t>October, 2020 - Organization change to One-Time Bonus: 1000</t>
        </is>
      </c>
      <c r="BB1042" s="138" t="inlineStr">
        <is>
          <t xml:space="preserve"> </t>
        </is>
      </c>
      <c r="BC1042" s="52" t="n"/>
      <c r="BD1042" s="219" t="n">
        <v>177000</v>
      </c>
      <c r="BE1042" s="219" t="n">
        <v>118000</v>
      </c>
      <c r="BF1042" s="219" t="n"/>
      <c r="BG1042" s="120">
        <f>BF1042+BE1042+BD1042</f>
        <v/>
      </c>
      <c r="BH1042" s="217">
        <f>IF(LOWER(T1042)="ILS",12,1)*BG1042/VLOOKUP($T1042,CPC_USDConversion_xlTbl[[Currency2]:[Units/1 USD]],2,FALSE)</f>
        <v/>
      </c>
      <c r="BI1042" s="224">
        <f>BH1042/VLOOKUP($S1042,'CP$'!$B$5:$D$74,2,FALSE)</f>
        <v/>
      </c>
      <c r="BJ1042" s="140" t="n">
        <v>215000</v>
      </c>
      <c r="BK1042" s="140" t="n">
        <v>320000</v>
      </c>
      <c r="BL1042" s="141">
        <f>IFERROR(U1042/X1042,"")</f>
        <v/>
      </c>
      <c r="BM1042" s="141">
        <f>IFERROR(V1042/X1042,"")</f>
        <v/>
      </c>
      <c r="BN1042" s="141">
        <f>IFERROR(W1042/X1042,"")</f>
        <v/>
      </c>
      <c r="BO1042" s="141">
        <f>IFERROR(AA1042/AD1042,"")</f>
        <v/>
      </c>
      <c r="BP1042" s="141">
        <f>IFERROR(AB1042/AD1042,"")</f>
        <v/>
      </c>
      <c r="BQ1042" s="141">
        <f>IFERROR(AC1042/AD1042,"")</f>
        <v/>
      </c>
      <c r="BR1042" s="119" t="n">
        <v>3</v>
      </c>
      <c r="BS1042" s="119" t="n">
        <v>4</v>
      </c>
      <c r="BT1042" s="119" t="n">
        <v>3</v>
      </c>
      <c r="BU1042" s="119" t="n"/>
      <c r="BV1042" s="119" t="n"/>
      <c r="BW1042" s="119" t="n"/>
      <c r="BX1042" s="119" t="n"/>
      <c r="BY1042" s="119" t="n"/>
      <c r="BZ1042" s="119" t="inlineStr">
        <is>
          <t>Employee</t>
        </is>
      </c>
      <c r="CA1042" s="142" t="inlineStr">
        <is>
          <t>S43P</t>
        </is>
      </c>
      <c r="CB1042" s="131" t="n">
        <v>1</v>
      </c>
      <c r="CC1042" s="143">
        <f>IF(P1042&gt;1,1,P1042)*CB1042</f>
        <v/>
      </c>
      <c r="CD1042" s="143" t="n"/>
      <c r="CE1042" s="222" t="n">
        <v>49204.92</v>
      </c>
      <c r="CF1042" s="86" t="n"/>
      <c r="CG1042" s="219" t="n">
        <v>297760.9756097561</v>
      </c>
      <c r="CH1042" s="217">
        <f>IF(LOWER(T1042)="ILS",12,1)*CG1042/VLOOKUP($T1042,CPC_USDConversion_xlTbl[[Currency2]:[Units/1 USD]],2,FALSE)</f>
        <v/>
      </c>
      <c r="CI1042" s="225">
        <f>AF1042</f>
        <v/>
      </c>
      <c r="CJ1042" s="225">
        <f>IFERROR(CI1042-CH1042,"")</f>
        <v/>
      </c>
      <c r="CK1042" s="140">
        <f>ROUND(AN1042*CC1042,-2)</f>
        <v/>
      </c>
      <c r="CL1042" s="217">
        <f>CK1042/VLOOKUP($T1042,'USD Converstion'!$C$7:$D$174,2,FALSE)</f>
        <v/>
      </c>
      <c r="CM1042" s="145">
        <f>IF(AD1042&gt;X1042,1,0)</f>
        <v/>
      </c>
      <c r="CN1042" s="225">
        <f>IF(CM1042&gt;0,AG1042,0)</f>
        <v/>
      </c>
      <c r="CO1042" s="225">
        <f>IF(CM1042=0,0,AF1042)</f>
        <v/>
      </c>
      <c r="CP1042" s="146" t="n">
        <v>0</v>
      </c>
      <c r="CQ1042" s="147" t="inlineStr">
        <is>
          <t>Regular</t>
        </is>
      </c>
      <c r="CR1042" s="225">
        <f>AM1042/VLOOKUP(T1042,'USD Converstion'!$C$7:$D$174,2,FALSE)</f>
        <v/>
      </c>
      <c r="CS1042" s="226">
        <f>AT1042</f>
        <v/>
      </c>
      <c r="CT1042" s="222" t="n">
        <v>0</v>
      </c>
      <c r="CU1042" s="227" t="n"/>
      <c r="CV1042" s="145">
        <f>IF(AX1042&gt;0,1,0)</f>
        <v/>
      </c>
      <c r="CW1042" s="145">
        <f>IF(AY1042&gt;0,1,0)</f>
        <v/>
      </c>
      <c r="CX1042" s="52" t="n">
        <v>0</v>
      </c>
      <c r="DM1042">
        <f>IF(LOWER(T1042)="ILS",12,1)*Y1042/VLOOKUP($T1042,CPC_USDConversion_xlTbl[[Currency2]:[Units/1 USD]],2,FALSE)</f>
        <v/>
      </c>
    </row>
    <row r="1043">
      <c r="B1043" s="113" t="n">
        <v>106476</v>
      </c>
      <c r="C1043" s="113" t="n">
        <v>40304</v>
      </c>
      <c r="D1043" s="113" t="n">
        <v>85448</v>
      </c>
      <c r="E1043" s="114" t="inlineStr">
        <is>
          <t>Kacie Osora</t>
        </is>
      </c>
      <c r="F1043" s="152" t="inlineStr">
        <is>
          <t>Security Engineer</t>
        </is>
      </c>
      <c r="G1043" s="113" t="inlineStr">
        <is>
          <t>ANZ SE</t>
        </is>
      </c>
      <c r="H1043" s="113" t="inlineStr">
        <is>
          <t>Simon Wrench</t>
        </is>
      </c>
      <c r="I1043" s="113" t="inlineStr">
        <is>
          <t>Ian Raper</t>
        </is>
      </c>
      <c r="J1043" s="114" t="inlineStr">
        <is>
          <t>Sharat Sinha</t>
        </is>
      </c>
      <c r="K1043" s="114" t="inlineStr">
        <is>
          <t>Sharat Sinha</t>
        </is>
      </c>
      <c r="L1043" s="113" t="inlineStr">
        <is>
          <t>APAC Sales</t>
        </is>
      </c>
      <c r="M1043" s="115" t="n">
        <v>1</v>
      </c>
      <c r="N1043" s="151">
        <f>LEFT(CA1043,3)</f>
        <v/>
      </c>
      <c r="O1043" s="216" t="n">
        <v>43521</v>
      </c>
      <c r="P1043" s="118">
        <f>($D$5-O1043)/365</f>
        <v/>
      </c>
      <c r="Q1043" s="119">
        <f>Q1043</f>
        <v/>
      </c>
      <c r="R1043" s="52" t="n"/>
      <c r="S1043" s="120" t="inlineStr">
        <is>
          <t>Australia</t>
        </is>
      </c>
      <c r="T1043" s="120" t="inlineStr">
        <is>
          <t>AUD</t>
        </is>
      </c>
      <c r="U1043" s="120" t="n">
        <v>109500</v>
      </c>
      <c r="V1043" s="120" t="n">
        <v>18481.81818181818</v>
      </c>
      <c r="W1043" s="120" t="n"/>
      <c r="X1043" s="120">
        <f>W1043+V1043+U1043</f>
        <v/>
      </c>
      <c r="Y1043" s="121" t="n"/>
      <c r="Z1043" s="121" t="n"/>
      <c r="AA1043" s="122" t="n"/>
      <c r="AB1043" s="122" t="n"/>
      <c r="AC1043" s="122" t="n"/>
      <c r="AD1043" s="123">
        <f>AC1043+AB1043+AA1043</f>
        <v/>
      </c>
      <c r="AE1043" s="124">
        <f>IFERROR(AD1043/X1043-1,"")</f>
        <v/>
      </c>
      <c r="AF1043" s="217">
        <f>IF(LOWER(T1043)="ILS",12,1)*X1043/VLOOKUP($T1043,CPC_USDConversion_xlTbl[[Currency2]:[Units/1 USD]],2,FALSE)</f>
        <v/>
      </c>
      <c r="AG1043" s="217">
        <f>IF(LOWER(T1043)="ILS",12,1)*AD1043/VLOOKUP($T1043,CPC_USDConversion_xlTbl[[Currency2]:[Units/1 USD]],2,FALSE)</f>
        <v/>
      </c>
      <c r="AH1043" s="126">
        <f>AF1043/VLOOKUP($S1043,'CP$'!$B$5:$D$74,2,FALSE)</f>
        <v/>
      </c>
      <c r="AI1043" s="126">
        <f>AG1043/VLOOKUP($S1043,'CP$'!$B$5:$D$74,2,FALSE)</f>
        <v/>
      </c>
      <c r="AJ1043" s="52" t="n"/>
      <c r="AK1043" s="127" t="inlineStr">
        <is>
          <t>Sales Variable</t>
        </is>
      </c>
      <c r="AL1043" s="218" t="n"/>
      <c r="AM1043" s="129" t="n"/>
      <c r="AN1043" s="121" t="n"/>
      <c r="AO1043" s="130" t="n"/>
      <c r="AP1043" s="131">
        <f>IFERROR(AO1043/AM1043,"")</f>
        <v/>
      </c>
      <c r="AQ1043" s="219">
        <f>AO1043*CC1043</f>
        <v/>
      </c>
      <c r="AR1043" s="219" t="n"/>
      <c r="AS1043" s="220">
        <f>AQ1043-AR1043</f>
        <v/>
      </c>
      <c r="AT1043" s="217">
        <f>AS1043/VLOOKUP($T1043,'USD Converstion'!$C$7:$D$174,2,FALSE)</f>
        <v/>
      </c>
      <c r="AU1043" s="52" t="n"/>
      <c r="AV1043" s="221" t="n"/>
      <c r="AW1043" s="222" t="n"/>
      <c r="AX1043" s="222" t="n"/>
      <c r="AY1043" s="223" t="n"/>
      <c r="AZ1043" s="52" t="n"/>
      <c r="BA1043" s="137" t="inlineStr">
        <is>
          <t>January 1, 2021- JS change from E61P to E51P</t>
        </is>
      </c>
      <c r="BB1043" s="138" t="inlineStr">
        <is>
          <t xml:space="preserve"> </t>
        </is>
      </c>
      <c r="BC1043" s="52" t="n"/>
      <c r="BD1043" s="219" t="n">
        <v>60000</v>
      </c>
      <c r="BE1043" s="219" t="n">
        <v>10000</v>
      </c>
      <c r="BF1043" s="219" t="n"/>
      <c r="BG1043" s="120">
        <f>BF1043+BE1043+BD1043</f>
        <v/>
      </c>
      <c r="BH1043" s="217">
        <f>IF(LOWER(T1043)="ILS",12,1)*BG1043/VLOOKUP($T1043,CPC_USDConversion_xlTbl[[Currency2]:[Units/1 USD]],2,FALSE)</f>
        <v/>
      </c>
      <c r="BI1043" s="224">
        <f>BH1043/VLOOKUP($S1043,'CP$'!$B$5:$D$74,2,FALSE)</f>
        <v/>
      </c>
      <c r="BJ1043" s="140" t="n">
        <v>140000</v>
      </c>
      <c r="BK1043" s="140" t="n">
        <v>220000</v>
      </c>
      <c r="BL1043" s="141">
        <f>IFERROR(U1043/X1043,"")</f>
        <v/>
      </c>
      <c r="BM1043" s="141">
        <f>IFERROR(V1043/X1043,"")</f>
        <v/>
      </c>
      <c r="BN1043" s="141">
        <f>IFERROR(W1043/X1043,"")</f>
        <v/>
      </c>
      <c r="BO1043" s="141">
        <f>IFERROR(AA1043/AD1043,"")</f>
        <v/>
      </c>
      <c r="BP1043" s="141">
        <f>IFERROR(AB1043/AD1043,"")</f>
        <v/>
      </c>
      <c r="BQ1043" s="141">
        <f>IFERROR(AC1043/AD1043,"")</f>
        <v/>
      </c>
      <c r="BR1043" s="119" t="n">
        <v>3</v>
      </c>
      <c r="BS1043" s="119" t="n">
        <v>3</v>
      </c>
      <c r="BT1043" s="119" t="n">
        <v>3</v>
      </c>
      <c r="BU1043" s="119" t="n"/>
      <c r="BV1043" s="119" t="n"/>
      <c r="BW1043" s="119" t="n"/>
      <c r="BX1043" s="119" t="n"/>
      <c r="BY1043" s="119" t="n"/>
      <c r="BZ1043" s="119" t="inlineStr">
        <is>
          <t>Employee</t>
        </is>
      </c>
      <c r="CA1043" s="142" t="inlineStr">
        <is>
          <t>E51P</t>
        </is>
      </c>
      <c r="CB1043" s="131" t="n">
        <v>1</v>
      </c>
      <c r="CC1043" s="143">
        <f>IF(P1043&gt;1,1,P1043)*CB1043</f>
        <v/>
      </c>
      <c r="CD1043" s="143" t="n"/>
      <c r="CE1043" s="222" t="n"/>
      <c r="CF1043" s="86" t="n"/>
      <c r="CG1043" s="219" t="n">
        <v>97760.9756097561</v>
      </c>
      <c r="CH1043" s="217">
        <f>IF(LOWER(T1043)="ILS",12,1)*CG1043/VLOOKUP($T1043,CPC_USDConversion_xlTbl[[Currency2]:[Units/1 USD]],2,FALSE)</f>
        <v/>
      </c>
      <c r="CI1043" s="225">
        <f>AF1043</f>
        <v/>
      </c>
      <c r="CJ1043" s="225">
        <f>IFERROR(CI1043-CH1043,"")</f>
        <v/>
      </c>
      <c r="CK1043" s="140">
        <f>ROUND(AN1043*CC1043,-2)</f>
        <v/>
      </c>
      <c r="CL1043" s="217">
        <f>CK1043/VLOOKUP($T1043,'USD Converstion'!$C$7:$D$174,2,FALSE)</f>
        <v/>
      </c>
      <c r="CM1043" s="145">
        <f>IF(AD1043&gt;X1043,1,0)</f>
        <v/>
      </c>
      <c r="CN1043" s="225">
        <f>IF(CM1043&gt;0,AG1043,0)</f>
        <v/>
      </c>
      <c r="CO1043" s="225">
        <f>IF(CM1043=0,0,AF1043)</f>
        <v/>
      </c>
      <c r="CP1043" s="146" t="n">
        <v>0</v>
      </c>
      <c r="CQ1043" s="147" t="inlineStr">
        <is>
          <t>EL</t>
        </is>
      </c>
      <c r="CR1043" s="225">
        <f>AM1043/VLOOKUP(T1043,'USD Converstion'!$C$7:$D$174,2,FALSE)</f>
        <v/>
      </c>
      <c r="CS1043" s="226">
        <f>AT1043</f>
        <v/>
      </c>
      <c r="CT1043" s="222" t="n">
        <v>0</v>
      </c>
      <c r="CU1043" s="227" t="n"/>
      <c r="CV1043" s="145">
        <f>IF(AX1043&gt;0,1,0)</f>
        <v/>
      </c>
      <c r="CW1043" s="145">
        <f>IF(AY1043&gt;0,1,0)</f>
        <v/>
      </c>
      <c r="CX1043" s="52" t="n">
        <v>0</v>
      </c>
      <c r="DM1043">
        <f>IF(LOWER(T1043)="ILS",12,1)*Y1043/VLOOKUP($T1043,CPC_USDConversion_xlTbl[[Currency2]:[Units/1 USD]],2,FALSE)</f>
        <v/>
      </c>
    </row>
    <row r="1044">
      <c r="B1044" s="113" t="n">
        <v>138409</v>
      </c>
      <c r="C1044" s="113" t="n">
        <v>53604</v>
      </c>
      <c r="D1044" s="113" t="n">
        <v>99754</v>
      </c>
      <c r="E1044" s="114" t="inlineStr">
        <is>
          <t>Kenneth van Blerk</t>
        </is>
      </c>
      <c r="F1044" s="152" t="inlineStr">
        <is>
          <t>Account Manager</t>
        </is>
      </c>
      <c r="G1044" s="113" t="inlineStr">
        <is>
          <t>New Zealand</t>
        </is>
      </c>
      <c r="H1044" s="113" t="inlineStr">
        <is>
          <t>Hamish Soper</t>
        </is>
      </c>
      <c r="I1044" s="113" t="inlineStr">
        <is>
          <t>Ian Raper</t>
        </is>
      </c>
      <c r="J1044" s="114" t="inlineStr">
        <is>
          <t>Sharat Sinha</t>
        </is>
      </c>
      <c r="K1044" s="114" t="inlineStr">
        <is>
          <t>Sharat Sinha</t>
        </is>
      </c>
      <c r="L1044" s="113" t="inlineStr">
        <is>
          <t>APAC Sales</t>
        </is>
      </c>
      <c r="M1044" s="115" t="n">
        <v>1</v>
      </c>
      <c r="N1044" s="151">
        <f>LEFT(CA1044,3)</f>
        <v/>
      </c>
      <c r="O1044" s="216" t="n">
        <v>43910</v>
      </c>
      <c r="P1044" s="118">
        <f>($D$5-O1044)/365</f>
        <v/>
      </c>
      <c r="Q1044" s="119">
        <f>Q1044</f>
        <v/>
      </c>
      <c r="R1044" s="52" t="n"/>
      <c r="S1044" s="120" t="inlineStr">
        <is>
          <t>New Zealand</t>
        </is>
      </c>
      <c r="T1044" s="120" t="inlineStr">
        <is>
          <t>NZD</t>
        </is>
      </c>
      <c r="U1044" s="120" t="n">
        <v>137000</v>
      </c>
      <c r="V1044" s="120" t="n">
        <v>62118.18181818182</v>
      </c>
      <c r="W1044" s="120" t="n"/>
      <c r="X1044" s="120">
        <f>W1044+V1044+U1044</f>
        <v/>
      </c>
      <c r="Y1044" s="121" t="n"/>
      <c r="Z1044" s="121" t="n"/>
      <c r="AA1044" s="122" t="n"/>
      <c r="AB1044" s="122" t="n"/>
      <c r="AC1044" s="122" t="n"/>
      <c r="AD1044" s="123">
        <f>AC1044+AB1044+AA1044</f>
        <v/>
      </c>
      <c r="AE1044" s="124">
        <f>IFERROR(AD1044/X1044-1,"")</f>
        <v/>
      </c>
      <c r="AF1044" s="217">
        <f>IF(LOWER(T1044)="ILS",12,1)*X1044/VLOOKUP($T1044,CPC_USDConversion_xlTbl[[Currency2]:[Units/1 USD]],2,FALSE)</f>
        <v/>
      </c>
      <c r="AG1044" s="217">
        <f>IF(LOWER(T1044)="ILS",12,1)*AD1044/VLOOKUP($T1044,CPC_USDConversion_xlTbl[[Currency2]:[Units/1 USD]],2,FALSE)</f>
        <v/>
      </c>
      <c r="AH1044" s="126">
        <f>AF1044/VLOOKUP($S1044,'CP$'!$B$5:$D$74,2,FALSE)</f>
        <v/>
      </c>
      <c r="AI1044" s="126">
        <f>AG1044/VLOOKUP($S1044,'CP$'!$B$5:$D$74,2,FALSE)</f>
        <v/>
      </c>
      <c r="AJ1044" s="52" t="n"/>
      <c r="AK1044" s="127" t="inlineStr">
        <is>
          <t>Sales Variable</t>
        </is>
      </c>
      <c r="AL1044" s="218" t="n"/>
      <c r="AM1044" s="129" t="n"/>
      <c r="AN1044" s="121" t="n"/>
      <c r="AO1044" s="130" t="n"/>
      <c r="AP1044" s="131">
        <f>IFERROR(AO1044/AM1044,"")</f>
        <v/>
      </c>
      <c r="AQ1044" s="219">
        <f>AO1044*CC1044</f>
        <v/>
      </c>
      <c r="AR1044" s="219" t="n"/>
      <c r="AS1044" s="220">
        <f>AQ1044-AR1044</f>
        <v/>
      </c>
      <c r="AT1044" s="217">
        <f>AS1044/VLOOKUP($T1044,'USD Converstion'!$C$7:$D$174,2,FALSE)</f>
        <v/>
      </c>
      <c r="AU1044" s="52" t="n"/>
      <c r="AV1044" s="221" t="n"/>
      <c r="AW1044" s="222" t="n"/>
      <c r="AX1044" s="222" t="n"/>
      <c r="AY1044" s="223" t="n"/>
      <c r="AZ1044" s="52" t="n"/>
      <c r="BA1044" s="137" t="n"/>
      <c r="BB1044" s="138" t="inlineStr">
        <is>
          <t xml:space="preserve"> </t>
        </is>
      </c>
      <c r="BC1044" s="52" t="n"/>
      <c r="BD1044" s="219" t="n"/>
      <c r="BE1044" s="219" t="n"/>
      <c r="BF1044" s="219" t="n"/>
      <c r="BG1044" s="120">
        <f>BF1044+BE1044+BD1044</f>
        <v/>
      </c>
      <c r="BH1044" s="217">
        <f>IF(LOWER(T1044)="ILS",12,1)*BG1044/VLOOKUP($T1044,CPC_USDConversion_xlTbl[[Currency2]:[Units/1 USD]],2,FALSE)</f>
        <v/>
      </c>
      <c r="BI1044" s="224">
        <f>BH1044/VLOOKUP($S1044,'CP$'!$B$5:$D$74,2,FALSE)</f>
        <v/>
      </c>
      <c r="BJ1044" s="140" t="n">
        <v>130000</v>
      </c>
      <c r="BK1044" s="140" t="n">
        <v>220000</v>
      </c>
      <c r="BL1044" s="141">
        <f>IFERROR(U1044/X1044,"")</f>
        <v/>
      </c>
      <c r="BM1044" s="141">
        <f>IFERROR(V1044/X1044,"")</f>
        <v/>
      </c>
      <c r="BN1044" s="141">
        <f>IFERROR(W1044/X1044,"")</f>
        <v/>
      </c>
      <c r="BO1044" s="141">
        <f>IFERROR(AA1044/AD1044,"")</f>
        <v/>
      </c>
      <c r="BP1044" s="141">
        <f>IFERROR(AB1044/AD1044,"")</f>
        <v/>
      </c>
      <c r="BQ1044" s="141">
        <f>IFERROR(AC1044/AD1044,"")</f>
        <v/>
      </c>
      <c r="BR1044" s="119" t="n"/>
      <c r="BS1044" s="119" t="n"/>
      <c r="BT1044" s="119" t="n">
        <v>3</v>
      </c>
      <c r="BU1044" s="119" t="n"/>
      <c r="BV1044" s="119" t="n"/>
      <c r="BW1044" s="119" t="n"/>
      <c r="BX1044" s="119" t="n"/>
      <c r="BY1044" s="119" t="n"/>
      <c r="BZ1044" s="119" t="inlineStr">
        <is>
          <t>Employee</t>
        </is>
      </c>
      <c r="CA1044" s="142" t="inlineStr">
        <is>
          <t>S53P</t>
        </is>
      </c>
      <c r="CB1044" s="131" t="n">
        <v>1</v>
      </c>
      <c r="CC1044" s="143">
        <f>IF(P1044&gt;1,1,P1044)*CB1044</f>
        <v/>
      </c>
      <c r="CD1044" s="143" t="n"/>
      <c r="CE1044" s="222" t="n"/>
      <c r="CF1044" s="86" t="n"/>
      <c r="CG1044" s="219" t="n">
        <v>166053.6585365854</v>
      </c>
      <c r="CH1044" s="217">
        <f>IF(LOWER(T1044)="ILS",12,1)*CG1044/VLOOKUP($T1044,CPC_USDConversion_xlTbl[[Currency2]:[Units/1 USD]],2,FALSE)</f>
        <v/>
      </c>
      <c r="CI1044" s="225">
        <f>AF1044</f>
        <v/>
      </c>
      <c r="CJ1044" s="225">
        <f>IFERROR(CI1044-CH1044,"")</f>
        <v/>
      </c>
      <c r="CK1044" s="140">
        <f>ROUND(AN1044*CC1044,-2)</f>
        <v/>
      </c>
      <c r="CL1044" s="217">
        <f>CK1044/VLOOKUP($T1044,'USD Converstion'!$C$7:$D$174,2,FALSE)</f>
        <v/>
      </c>
      <c r="CM1044" s="145">
        <f>IF(AD1044&gt;X1044,1,0)</f>
        <v/>
      </c>
      <c r="CN1044" s="225">
        <f>IF(CM1044&gt;0,AG1044,0)</f>
        <v/>
      </c>
      <c r="CO1044" s="225">
        <f>IF(CM1044=0,0,AF1044)</f>
        <v/>
      </c>
      <c r="CP1044" s="146" t="n">
        <v>0</v>
      </c>
      <c r="CQ1044" s="147" t="inlineStr">
        <is>
          <t>Regular</t>
        </is>
      </c>
      <c r="CR1044" s="225">
        <f>AM1044/VLOOKUP(T1044,'USD Converstion'!$C$7:$D$174,2,FALSE)</f>
        <v/>
      </c>
      <c r="CS1044" s="226">
        <f>AT1044</f>
        <v/>
      </c>
      <c r="CT1044" s="222" t="n">
        <v>0</v>
      </c>
      <c r="CU1044" s="227" t="n"/>
      <c r="CV1044" s="145">
        <f>IF(AX1044&gt;0,1,0)</f>
        <v/>
      </c>
      <c r="CW1044" s="145">
        <f>IF(AY1044&gt;0,1,0)</f>
        <v/>
      </c>
      <c r="CX1044" s="52" t="n">
        <v>0</v>
      </c>
      <c r="DM1044">
        <f>IF(LOWER(T1044)="ILS",12,1)*Y1044/VLOOKUP($T1044,CPC_USDConversion_xlTbl[[Currency2]:[Units/1 USD]],2,FALSE)</f>
        <v/>
      </c>
    </row>
    <row r="1045">
      <c r="B1045" s="113" t="n">
        <v>118009</v>
      </c>
      <c r="C1045" s="113" t="n">
        <v>25359</v>
      </c>
      <c r="D1045" s="113" t="n">
        <v>64208</v>
      </c>
      <c r="E1045" s="114" t="inlineStr">
        <is>
          <t>Laura Kent</t>
        </is>
      </c>
      <c r="F1045" s="152" t="inlineStr">
        <is>
          <t>BTP Sales Enablement Associate</t>
        </is>
      </c>
      <c r="G1045" s="113" t="inlineStr">
        <is>
          <t>TP Intl Mgmt</t>
        </is>
      </c>
      <c r="H1045" s="113" t="inlineStr">
        <is>
          <t>Neatsun Ziv</t>
        </is>
      </c>
      <c r="I1045" s="113" t="inlineStr">
        <is>
          <t>Neatsun Ziv</t>
        </is>
      </c>
      <c r="J1045" s="114" t="inlineStr">
        <is>
          <t>Neatsun Ziv</t>
        </is>
      </c>
      <c r="K1045" s="114" t="inlineStr">
        <is>
          <t>Dorit Dor</t>
        </is>
      </c>
      <c r="L1045" s="113" t="inlineStr">
        <is>
          <t>Products - R&amp;D</t>
        </is>
      </c>
      <c r="M1045" s="115" t="n">
        <v>1</v>
      </c>
      <c r="N1045" s="151">
        <f>LEFT(CA1045,3)</f>
        <v/>
      </c>
      <c r="O1045" s="216" t="n">
        <v>43521</v>
      </c>
      <c r="P1045" s="118">
        <f>($D$5-O1045)/365</f>
        <v/>
      </c>
      <c r="Q1045" s="119">
        <f>Q1045</f>
        <v/>
      </c>
      <c r="R1045" s="52" t="n"/>
      <c r="S1045" s="120" t="inlineStr">
        <is>
          <t>Australia</t>
        </is>
      </c>
      <c r="T1045" s="120" t="inlineStr">
        <is>
          <t>AUD</t>
        </is>
      </c>
      <c r="U1045" s="120" t="n">
        <v>129500</v>
      </c>
      <c r="V1045" s="120" t="n">
        <v>22118.18181818182</v>
      </c>
      <c r="W1045" s="120" t="n"/>
      <c r="X1045" s="120">
        <f>W1045+V1045+U1045</f>
        <v/>
      </c>
      <c r="Y1045" s="121" t="n"/>
      <c r="Z1045" s="121" t="n"/>
      <c r="AA1045" s="122" t="n"/>
      <c r="AB1045" s="122" t="n"/>
      <c r="AC1045" s="122" t="n"/>
      <c r="AD1045" s="123">
        <f>AC1045+AB1045+AA1045</f>
        <v/>
      </c>
      <c r="AE1045" s="124">
        <f>IFERROR(AD1045/X1045-1,"")</f>
        <v/>
      </c>
      <c r="AF1045" s="217">
        <f>IF(LOWER(T1045)="ILS",12,1)*X1045/VLOOKUP($T1045,CPC_USDConversion_xlTbl[[Currency2]:[Units/1 USD]],2,FALSE)</f>
        <v/>
      </c>
      <c r="AG1045" s="217">
        <f>IF(LOWER(T1045)="ILS",12,1)*AD1045/VLOOKUP($T1045,CPC_USDConversion_xlTbl[[Currency2]:[Units/1 USD]],2,FALSE)</f>
        <v/>
      </c>
      <c r="AH1045" s="126">
        <f>AF1045/VLOOKUP($S1045,'CP$'!$B$5:$D$74,2,FALSE)</f>
        <v/>
      </c>
      <c r="AI1045" s="126">
        <f>AG1045/VLOOKUP($S1045,'CP$'!$B$5:$D$74,2,FALSE)</f>
        <v/>
      </c>
      <c r="AJ1045" s="52" t="n"/>
      <c r="AK1045" s="127" t="inlineStr">
        <is>
          <t>Sales Variable</t>
        </is>
      </c>
      <c r="AL1045" s="218" t="n"/>
      <c r="AM1045" s="129" t="n"/>
      <c r="AN1045" s="121" t="n"/>
      <c r="AO1045" s="130" t="n"/>
      <c r="AP1045" s="131">
        <f>IFERROR(AO1045/AM1045,"")</f>
        <v/>
      </c>
      <c r="AQ1045" s="219">
        <f>AO1045*CC1045</f>
        <v/>
      </c>
      <c r="AR1045" s="219" t="n"/>
      <c r="AS1045" s="220">
        <f>AQ1045-AR1045</f>
        <v/>
      </c>
      <c r="AT1045" s="217">
        <f>AS1045/VLOOKUP($T1045,'USD Converstion'!$C$7:$D$174,2,FALSE)</f>
        <v/>
      </c>
      <c r="AU1045" s="52" t="n"/>
      <c r="AV1045" s="221" t="n"/>
      <c r="AW1045" s="222" t="n"/>
      <c r="AX1045" s="222" t="n"/>
      <c r="AY1045" s="223" t="n"/>
      <c r="AZ1045" s="52" t="n"/>
      <c r="BA1045" s="137" t="inlineStr">
        <is>
          <t>January, 2021 - Transfer change from JS:M55P, Cost Center:Australia Renewals (770418), Title:Renewals Manager, Team:Rodney Thorne - ANZ Channels, Yearly Salary:96000, Total Compensation:120,000 to JS:M59P, Cost Center:BTP Australia (770416), Title:BTP Sales Enablement Associate, Team:Shirley Calif - BTP Sales Enablement, Yearly Salary:96000, Bonus:24000,Total Compensation:120,000</t>
        </is>
      </c>
      <c r="BB1045" s="138" t="inlineStr">
        <is>
          <t xml:space="preserve"> </t>
        </is>
      </c>
      <c r="BC1045" s="52" t="n"/>
      <c r="BD1045" s="219" t="n">
        <v>60000</v>
      </c>
      <c r="BE1045" s="219" t="n">
        <v>25000</v>
      </c>
      <c r="BF1045" s="219" t="n"/>
      <c r="BG1045" s="120">
        <f>BF1045+BE1045+BD1045</f>
        <v/>
      </c>
      <c r="BH1045" s="217">
        <f>IF(LOWER(T1045)="ILS",12,1)*BG1045/VLOOKUP($T1045,CPC_USDConversion_xlTbl[[Currency2]:[Units/1 USD]],2,FALSE)</f>
        <v/>
      </c>
      <c r="BI1045" s="224">
        <f>BH1045/VLOOKUP($S1045,'CP$'!$B$5:$D$74,2,FALSE)</f>
        <v/>
      </c>
      <c r="BJ1045" s="140" t="n">
        <v>95000</v>
      </c>
      <c r="BK1045" s="140" t="n">
        <v>150000</v>
      </c>
      <c r="BL1045" s="141">
        <f>IFERROR(U1045/X1045,"")</f>
        <v/>
      </c>
      <c r="BM1045" s="141">
        <f>IFERROR(V1045/X1045,"")</f>
        <v/>
      </c>
      <c r="BN1045" s="141">
        <f>IFERROR(W1045/X1045,"")</f>
        <v/>
      </c>
      <c r="BO1045" s="141">
        <f>IFERROR(AA1045/AD1045,"")</f>
        <v/>
      </c>
      <c r="BP1045" s="141">
        <f>IFERROR(AB1045/AD1045,"")</f>
        <v/>
      </c>
      <c r="BQ1045" s="141">
        <f>IFERROR(AC1045/AD1045,"")</f>
        <v/>
      </c>
      <c r="BR1045" s="119" t="n">
        <v>3</v>
      </c>
      <c r="BS1045" s="119" t="n">
        <v>3</v>
      </c>
      <c r="BT1045" s="119" t="n">
        <v>3</v>
      </c>
      <c r="BU1045" s="119" t="n"/>
      <c r="BV1045" s="119" t="n"/>
      <c r="BW1045" s="119" t="n"/>
      <c r="BX1045" s="119" t="n"/>
      <c r="BY1045" s="119" t="n"/>
      <c r="BZ1045" s="119" t="inlineStr">
        <is>
          <t>Employee</t>
        </is>
      </c>
      <c r="CA1045" s="142" t="inlineStr">
        <is>
          <t>M59P</t>
        </is>
      </c>
      <c r="CB1045" s="131" t="n">
        <v>1</v>
      </c>
      <c r="CC1045" s="143">
        <f>IF(P1045&gt;1,1,P1045)*CB1045</f>
        <v/>
      </c>
      <c r="CD1045" s="143" t="n"/>
      <c r="CE1045" s="222" t="n"/>
      <c r="CF1045" s="86" t="n"/>
      <c r="CG1045" s="219" t="n">
        <v>117273.1707317073</v>
      </c>
      <c r="CH1045" s="217">
        <f>IF(LOWER(T1045)="ILS",12,1)*CG1045/VLOOKUP($T1045,CPC_USDConversion_xlTbl[[Currency2]:[Units/1 USD]],2,FALSE)</f>
        <v/>
      </c>
      <c r="CI1045" s="225">
        <f>AF1045</f>
        <v/>
      </c>
      <c r="CJ1045" s="225">
        <f>IFERROR(CI1045-CH1045,"")</f>
        <v/>
      </c>
      <c r="CK1045" s="140">
        <f>ROUND(AN1045*CC1045,-2)</f>
        <v/>
      </c>
      <c r="CL1045" s="217">
        <f>CK1045/VLOOKUP($T1045,'USD Converstion'!$C$7:$D$174,2,FALSE)</f>
        <v/>
      </c>
      <c r="CM1045" s="145">
        <f>IF(AD1045&gt;X1045,1,0)</f>
        <v/>
      </c>
      <c r="CN1045" s="225">
        <f>IF(CM1045&gt;0,AG1045,0)</f>
        <v/>
      </c>
      <c r="CO1045" s="225">
        <f>IF(CM1045=0,0,AF1045)</f>
        <v/>
      </c>
      <c r="CP1045" s="146" t="n">
        <v>0</v>
      </c>
      <c r="CQ1045" s="147" t="inlineStr">
        <is>
          <t>Regular</t>
        </is>
      </c>
      <c r="CR1045" s="225">
        <f>AM1045/VLOOKUP(T1045,'USD Converstion'!$C$7:$D$174,2,FALSE)</f>
        <v/>
      </c>
      <c r="CS1045" s="226">
        <f>AT1045</f>
        <v/>
      </c>
      <c r="CT1045" s="222" t="n">
        <v>0</v>
      </c>
      <c r="CU1045" s="227" t="n"/>
      <c r="CV1045" s="145">
        <f>IF(AX1045&gt;0,1,0)</f>
        <v/>
      </c>
      <c r="CW1045" s="145">
        <f>IF(AY1045&gt;0,1,0)</f>
        <v/>
      </c>
      <c r="CX1045" s="52" t="n">
        <v>0</v>
      </c>
      <c r="DM1045">
        <f>IF(LOWER(T1045)="ILS",12,1)*Y1045/VLOOKUP($T1045,CPC_USDConversion_xlTbl[[Currency2]:[Units/1 USD]],2,FALSE)</f>
        <v/>
      </c>
    </row>
    <row r="1046">
      <c r="B1046" s="113" t="n">
        <v>109615</v>
      </c>
      <c r="C1046" s="113" t="n">
        <v>101938</v>
      </c>
      <c r="D1046" s="113" t="n">
        <v>45935</v>
      </c>
      <c r="E1046" s="114" t="inlineStr">
        <is>
          <t>Maria Straussova</t>
        </is>
      </c>
      <c r="F1046" s="152" t="inlineStr">
        <is>
          <t>Major Account Manager</t>
        </is>
      </c>
      <c r="G1046" s="113" t="inlineStr">
        <is>
          <t>ANZ Major Accounts Northern Region</t>
        </is>
      </c>
      <c r="H1046" s="113" t="inlineStr">
        <is>
          <t>David Plummer</t>
        </is>
      </c>
      <c r="I1046" s="113" t="inlineStr">
        <is>
          <t>Ian Raper</t>
        </is>
      </c>
      <c r="J1046" s="114" t="inlineStr">
        <is>
          <t>Sharat Sinha</t>
        </is>
      </c>
      <c r="K1046" s="114" t="inlineStr">
        <is>
          <t>Sharat Sinha</t>
        </is>
      </c>
      <c r="L1046" s="113" t="inlineStr">
        <is>
          <t>APAC Sales</t>
        </is>
      </c>
      <c r="M1046" s="115" t="n">
        <v>1</v>
      </c>
      <c r="N1046" s="151">
        <f>LEFT(CA1046,3)</f>
        <v/>
      </c>
      <c r="O1046" s="216" t="n">
        <v>43402</v>
      </c>
      <c r="P1046" s="118">
        <f>($D$5-O1046)/365</f>
        <v/>
      </c>
      <c r="Q1046" s="119">
        <f>Q1046</f>
        <v/>
      </c>
      <c r="R1046" s="52" t="n"/>
      <c r="S1046" s="120" t="inlineStr">
        <is>
          <t>Australia</t>
        </is>
      </c>
      <c r="T1046" s="120" t="inlineStr">
        <is>
          <t>AUD</t>
        </is>
      </c>
      <c r="U1046" s="120" t="n">
        <v>147312.5</v>
      </c>
      <c r="V1046" s="120" t="n">
        <v>67118.18181818181</v>
      </c>
      <c r="W1046" s="120" t="n"/>
      <c r="X1046" s="120">
        <f>W1046+V1046+U1046</f>
        <v/>
      </c>
      <c r="Y1046" s="121" t="n"/>
      <c r="Z1046" s="121" t="n"/>
      <c r="AA1046" s="122" t="n"/>
      <c r="AB1046" s="122" t="n"/>
      <c r="AC1046" s="122" t="n"/>
      <c r="AD1046" s="123">
        <f>AC1046+AB1046+AA1046</f>
        <v/>
      </c>
      <c r="AE1046" s="124">
        <f>IFERROR(AD1046/X1046-1,"")</f>
        <v/>
      </c>
      <c r="AF1046" s="217">
        <f>IF(LOWER(T1046)="ILS",12,1)*X1046/VLOOKUP($T1046,CPC_USDConversion_xlTbl[[Currency2]:[Units/1 USD]],2,FALSE)</f>
        <v/>
      </c>
      <c r="AG1046" s="217">
        <f>IF(LOWER(T1046)="ILS",12,1)*AD1046/VLOOKUP($T1046,CPC_USDConversion_xlTbl[[Currency2]:[Units/1 USD]],2,FALSE)</f>
        <v/>
      </c>
      <c r="AH1046" s="126">
        <f>AF1046/VLOOKUP($S1046,'CP$'!$B$5:$D$74,2,FALSE)</f>
        <v/>
      </c>
      <c r="AI1046" s="126">
        <f>AG1046/VLOOKUP($S1046,'CP$'!$B$5:$D$74,2,FALSE)</f>
        <v/>
      </c>
      <c r="AJ1046" s="52" t="n"/>
      <c r="AK1046" s="127" t="inlineStr">
        <is>
          <t>Sales Variable</t>
        </is>
      </c>
      <c r="AL1046" s="218" t="n"/>
      <c r="AM1046" s="129" t="n"/>
      <c r="AN1046" s="121" t="n"/>
      <c r="AO1046" s="130" t="n"/>
      <c r="AP1046" s="131">
        <f>IFERROR(AO1046/AM1046,"")</f>
        <v/>
      </c>
      <c r="AQ1046" s="219">
        <f>AO1046*CC1046</f>
        <v/>
      </c>
      <c r="AR1046" s="219" t="n"/>
      <c r="AS1046" s="220">
        <f>AQ1046-AR1046</f>
        <v/>
      </c>
      <c r="AT1046" s="217">
        <f>AS1046/VLOOKUP($T1046,'USD Converstion'!$C$7:$D$174,2,FALSE)</f>
        <v/>
      </c>
      <c r="AU1046" s="52" t="n"/>
      <c r="AV1046" s="221" t="n"/>
      <c r="AW1046" s="222" t="n"/>
      <c r="AX1046" s="222" t="n"/>
      <c r="AY1046" s="223" t="n"/>
      <c r="AZ1046" s="52" t="n"/>
      <c r="BA1046" s="137" t="n"/>
      <c r="BB1046" s="138" t="inlineStr">
        <is>
          <t xml:space="preserve"> </t>
        </is>
      </c>
      <c r="BC1046" s="52" t="n"/>
      <c r="BD1046" s="219" t="n">
        <v>105000</v>
      </c>
      <c r="BE1046" s="219" t="n">
        <v>70000</v>
      </c>
      <c r="BF1046" s="219" t="n"/>
      <c r="BG1046" s="120">
        <f>BF1046+BE1046+BD1046</f>
        <v/>
      </c>
      <c r="BH1046" s="217">
        <f>IF(LOWER(T1046)="ILS",12,1)*BG1046/VLOOKUP($T1046,CPC_USDConversion_xlTbl[[Currency2]:[Units/1 USD]],2,FALSE)</f>
        <v/>
      </c>
      <c r="BI1046" s="224">
        <f>BH1046/VLOOKUP($S1046,'CP$'!$B$5:$D$74,2,FALSE)</f>
        <v/>
      </c>
      <c r="BJ1046" s="140" t="n">
        <v>150000</v>
      </c>
      <c r="BK1046" s="140" t="n">
        <v>270000</v>
      </c>
      <c r="BL1046" s="141">
        <f>IFERROR(U1046/X1046,"")</f>
        <v/>
      </c>
      <c r="BM1046" s="141">
        <f>IFERROR(V1046/X1046,"")</f>
        <v/>
      </c>
      <c r="BN1046" s="141">
        <f>IFERROR(W1046/X1046,"")</f>
        <v/>
      </c>
      <c r="BO1046" s="141">
        <f>IFERROR(AA1046/AD1046,"")</f>
        <v/>
      </c>
      <c r="BP1046" s="141">
        <f>IFERROR(AB1046/AD1046,"")</f>
        <v/>
      </c>
      <c r="BQ1046" s="141">
        <f>IFERROR(AC1046/AD1046,"")</f>
        <v/>
      </c>
      <c r="BR1046" s="119" t="n">
        <v>3</v>
      </c>
      <c r="BS1046" s="119" t="n">
        <v>3</v>
      </c>
      <c r="BT1046" s="119" t="n">
        <v>3</v>
      </c>
      <c r="BU1046" s="119" t="n"/>
      <c r="BV1046" s="119" t="n"/>
      <c r="BW1046" s="119" t="n"/>
      <c r="BX1046" s="119" t="n"/>
      <c r="BY1046" s="119" t="n"/>
      <c r="BZ1046" s="119" t="inlineStr">
        <is>
          <t>Employee</t>
        </is>
      </c>
      <c r="CA1046" s="142" t="inlineStr">
        <is>
          <t>S53P</t>
        </is>
      </c>
      <c r="CB1046" s="131" t="n">
        <v>1</v>
      </c>
      <c r="CC1046" s="143">
        <f>IF(P1046&gt;1,1,P1046)*CB1046</f>
        <v/>
      </c>
      <c r="CD1046" s="143" t="n"/>
      <c r="CE1046" s="222" t="n"/>
      <c r="CF1046" s="86" t="n"/>
      <c r="CG1046" s="219" t="n">
        <v>179468.2926829268</v>
      </c>
      <c r="CH1046" s="217">
        <f>IF(LOWER(T1046)="ILS",12,1)*CG1046/VLOOKUP($T1046,CPC_USDConversion_xlTbl[[Currency2]:[Units/1 USD]],2,FALSE)</f>
        <v/>
      </c>
      <c r="CI1046" s="225">
        <f>AF1046</f>
        <v/>
      </c>
      <c r="CJ1046" s="225">
        <f>IFERROR(CI1046-CH1046,"")</f>
        <v/>
      </c>
      <c r="CK1046" s="140">
        <f>ROUND(AN1046*CC1046,-2)</f>
        <v/>
      </c>
      <c r="CL1046" s="217">
        <f>CK1046/VLOOKUP($T1046,'USD Converstion'!$C$7:$D$174,2,FALSE)</f>
        <v/>
      </c>
      <c r="CM1046" s="145">
        <f>IF(AD1046&gt;X1046,1,0)</f>
        <v/>
      </c>
      <c r="CN1046" s="225">
        <f>IF(CM1046&gt;0,AG1046,0)</f>
        <v/>
      </c>
      <c r="CO1046" s="225">
        <f>IF(CM1046=0,0,AF1046)</f>
        <v/>
      </c>
      <c r="CP1046" s="146" t="n">
        <v>0</v>
      </c>
      <c r="CQ1046" s="147" t="inlineStr">
        <is>
          <t>Regular</t>
        </is>
      </c>
      <c r="CR1046" s="225">
        <f>AM1046/VLOOKUP(T1046,'USD Converstion'!$C$7:$D$174,2,FALSE)</f>
        <v/>
      </c>
      <c r="CS1046" s="226">
        <f>AT1046</f>
        <v/>
      </c>
      <c r="CT1046" s="222" t="n">
        <v>0</v>
      </c>
      <c r="CU1046" s="227" t="n"/>
      <c r="CV1046" s="145">
        <f>IF(AX1046&gt;0,1,0)</f>
        <v/>
      </c>
      <c r="CW1046" s="145">
        <f>IF(AY1046&gt;0,1,0)</f>
        <v/>
      </c>
      <c r="CX1046" s="52" t="n">
        <v>0</v>
      </c>
      <c r="DM1046">
        <f>IF(LOWER(T1046)="ILS",12,1)*Y1046/VLOOKUP($T1046,CPC_USDConversion_xlTbl[[Currency2]:[Units/1 USD]],2,FALSE)</f>
        <v/>
      </c>
    </row>
    <row r="1047">
      <c r="B1047" s="113" t="n">
        <v>125636</v>
      </c>
      <c r="C1047" s="113" t="n">
        <v>78234</v>
      </c>
      <c r="D1047" s="113" t="n">
        <v>45449</v>
      </c>
      <c r="E1047" s="114" t="inlineStr">
        <is>
          <t>Matthew Lamb</t>
        </is>
      </c>
      <c r="F1047" s="152" t="inlineStr">
        <is>
          <t xml:space="preserve">Major Account Manager </t>
        </is>
      </c>
      <c r="G1047" s="113" t="inlineStr">
        <is>
          <t>ANZ Major Accounts Southern Area</t>
        </is>
      </c>
      <c r="H1047" s="113" t="inlineStr">
        <is>
          <t>Timothy Bessant</t>
        </is>
      </c>
      <c r="I1047" s="113" t="inlineStr">
        <is>
          <t>Ian Raper</t>
        </is>
      </c>
      <c r="J1047" s="114" t="inlineStr">
        <is>
          <t>Sharat Sinha</t>
        </is>
      </c>
      <c r="K1047" s="114" t="inlineStr">
        <is>
          <t>Sharat Sinha</t>
        </is>
      </c>
      <c r="L1047" s="113" t="inlineStr">
        <is>
          <t>APAC Sales</t>
        </is>
      </c>
      <c r="M1047" s="115" t="n">
        <v>1</v>
      </c>
      <c r="N1047" s="151">
        <f>LEFT(CA1047,3)</f>
        <v/>
      </c>
      <c r="O1047" s="216" t="n">
        <v>42058</v>
      </c>
      <c r="P1047" s="118">
        <f>($D$5-O1047)/365</f>
        <v/>
      </c>
      <c r="Q1047" s="119">
        <f>Q1047</f>
        <v/>
      </c>
      <c r="R1047" s="52" t="n"/>
      <c r="S1047" s="120" t="inlineStr">
        <is>
          <t>Australia</t>
        </is>
      </c>
      <c r="T1047" s="120" t="inlineStr">
        <is>
          <t>AUD</t>
        </is>
      </c>
      <c r="U1047" s="120" t="n">
        <v>197000</v>
      </c>
      <c r="V1047" s="120" t="n">
        <v>91209.0909090909</v>
      </c>
      <c r="W1047" s="120" t="n"/>
      <c r="X1047" s="120">
        <f>W1047+V1047+U1047</f>
        <v/>
      </c>
      <c r="Y1047" s="121" t="n"/>
      <c r="Z1047" s="121" t="n"/>
      <c r="AA1047" s="122" t="n"/>
      <c r="AB1047" s="122" t="n"/>
      <c r="AC1047" s="122" t="n"/>
      <c r="AD1047" s="123">
        <f>AC1047+AB1047+AA1047</f>
        <v/>
      </c>
      <c r="AE1047" s="124">
        <f>IFERROR(AD1047/X1047-1,"")</f>
        <v/>
      </c>
      <c r="AF1047" s="217">
        <f>IF(LOWER(T1047)="ILS",12,1)*X1047/VLOOKUP($T1047,CPC_USDConversion_xlTbl[[Currency2]:[Units/1 USD]],2,FALSE)</f>
        <v/>
      </c>
      <c r="AG1047" s="217">
        <f>IF(LOWER(T1047)="ILS",12,1)*AD1047/VLOOKUP($T1047,CPC_USDConversion_xlTbl[[Currency2]:[Units/1 USD]],2,FALSE)</f>
        <v/>
      </c>
      <c r="AH1047" s="126">
        <f>AF1047/VLOOKUP($S1047,'CP$'!$B$5:$D$74,2,FALSE)</f>
        <v/>
      </c>
      <c r="AI1047" s="126">
        <f>AG1047/VLOOKUP($S1047,'CP$'!$B$5:$D$74,2,FALSE)</f>
        <v/>
      </c>
      <c r="AJ1047" s="52" t="n"/>
      <c r="AK1047" s="127" t="inlineStr">
        <is>
          <t>Sales Variable</t>
        </is>
      </c>
      <c r="AL1047" s="218" t="n"/>
      <c r="AM1047" s="129" t="n"/>
      <c r="AN1047" s="121" t="n"/>
      <c r="AO1047" s="130" t="n"/>
      <c r="AP1047" s="131">
        <f>IFERROR(AO1047/AM1047,"")</f>
        <v/>
      </c>
      <c r="AQ1047" s="219">
        <f>AO1047*CC1047</f>
        <v/>
      </c>
      <c r="AR1047" s="219" t="n"/>
      <c r="AS1047" s="220">
        <f>AQ1047-AR1047</f>
        <v/>
      </c>
      <c r="AT1047" s="217">
        <f>AS1047/VLOOKUP($T1047,'USD Converstion'!$C$7:$D$174,2,FALSE)</f>
        <v/>
      </c>
      <c r="AU1047" s="52" t="n"/>
      <c r="AV1047" s="221" t="n">
        <v>43615</v>
      </c>
      <c r="AW1047" s="222" t="n">
        <v>29274.47572815534</v>
      </c>
      <c r="AX1047" s="222" t="n"/>
      <c r="AY1047" s="223" t="n"/>
      <c r="AZ1047" s="52" t="n"/>
      <c r="BA1047" s="137" t="n"/>
      <c r="BB1047" s="138" t="inlineStr">
        <is>
          <t xml:space="preserve"> </t>
        </is>
      </c>
      <c r="BC1047" s="52" t="n"/>
      <c r="BD1047" s="219" t="n">
        <v>147000</v>
      </c>
      <c r="BE1047" s="219" t="n">
        <v>98000</v>
      </c>
      <c r="BF1047" s="219" t="n"/>
      <c r="BG1047" s="120">
        <f>BF1047+BE1047+BD1047</f>
        <v/>
      </c>
      <c r="BH1047" s="217">
        <f>IF(LOWER(T1047)="ILS",12,1)*BG1047/VLOOKUP($T1047,CPC_USDConversion_xlTbl[[Currency2]:[Units/1 USD]],2,FALSE)</f>
        <v/>
      </c>
      <c r="BI1047" s="224">
        <f>BH1047/VLOOKUP($S1047,'CP$'!$B$5:$D$74,2,FALSE)</f>
        <v/>
      </c>
      <c r="BJ1047" s="140" t="n">
        <v>240000</v>
      </c>
      <c r="BK1047" s="140" t="n">
        <v>335000</v>
      </c>
      <c r="BL1047" s="141">
        <f>IFERROR(U1047/X1047,"")</f>
        <v/>
      </c>
      <c r="BM1047" s="141">
        <f>IFERROR(V1047/X1047,"")</f>
        <v/>
      </c>
      <c r="BN1047" s="141">
        <f>IFERROR(W1047/X1047,"")</f>
        <v/>
      </c>
      <c r="BO1047" s="141">
        <f>IFERROR(AA1047/AD1047,"")</f>
        <v/>
      </c>
      <c r="BP1047" s="141">
        <f>IFERROR(AB1047/AD1047,"")</f>
        <v/>
      </c>
      <c r="BQ1047" s="141">
        <f>IFERROR(AC1047/AD1047,"")</f>
        <v/>
      </c>
      <c r="BR1047" s="119" t="n">
        <v>3</v>
      </c>
      <c r="BS1047" s="119" t="n">
        <v>3</v>
      </c>
      <c r="BT1047" s="119" t="n">
        <v>3</v>
      </c>
      <c r="BU1047" s="119" t="n"/>
      <c r="BV1047" s="119" t="n"/>
      <c r="BW1047" s="119" t="n"/>
      <c r="BX1047" s="119" t="n"/>
      <c r="BY1047" s="119" t="n"/>
      <c r="BZ1047" s="119" t="inlineStr">
        <is>
          <t>Employee</t>
        </is>
      </c>
      <c r="CA1047" s="142" t="inlineStr">
        <is>
          <t>S43P</t>
        </is>
      </c>
      <c r="CB1047" s="131" t="n">
        <v>1</v>
      </c>
      <c r="CC1047" s="143">
        <f>IF(P1047&gt;1,1,P1047)*CB1047</f>
        <v/>
      </c>
      <c r="CD1047" s="143" t="n"/>
      <c r="CE1047" s="222" t="n">
        <v>36035.72</v>
      </c>
      <c r="CF1047" s="86" t="n"/>
      <c r="CG1047" s="219" t="n">
        <v>244102.4390243903</v>
      </c>
      <c r="CH1047" s="217">
        <f>IF(LOWER(T1047)="ILS",12,1)*CG1047/VLOOKUP($T1047,CPC_USDConversion_xlTbl[[Currency2]:[Units/1 USD]],2,FALSE)</f>
        <v/>
      </c>
      <c r="CI1047" s="225">
        <f>AF1047</f>
        <v/>
      </c>
      <c r="CJ1047" s="225">
        <f>IFERROR(CI1047-CH1047,"")</f>
        <v/>
      </c>
      <c r="CK1047" s="140">
        <f>ROUND(AN1047*CC1047,-2)</f>
        <v/>
      </c>
      <c r="CL1047" s="217">
        <f>CK1047/VLOOKUP($T1047,'USD Converstion'!$C$7:$D$174,2,FALSE)</f>
        <v/>
      </c>
      <c r="CM1047" s="145">
        <f>IF(AD1047&gt;X1047,1,0)</f>
        <v/>
      </c>
      <c r="CN1047" s="225">
        <f>IF(CM1047&gt;0,AG1047,0)</f>
        <v/>
      </c>
      <c r="CO1047" s="225">
        <f>IF(CM1047=0,0,AF1047)</f>
        <v/>
      </c>
      <c r="CP1047" s="146" t="n">
        <v>0</v>
      </c>
      <c r="CQ1047" s="147" t="inlineStr">
        <is>
          <t>Regular</t>
        </is>
      </c>
      <c r="CR1047" s="225">
        <f>AM1047/VLOOKUP(T1047,'USD Converstion'!$C$7:$D$174,2,FALSE)</f>
        <v/>
      </c>
      <c r="CS1047" s="226">
        <f>AT1047</f>
        <v/>
      </c>
      <c r="CT1047" s="222" t="n">
        <v>0</v>
      </c>
      <c r="CU1047" s="227" t="n"/>
      <c r="CV1047" s="145">
        <f>IF(AX1047&gt;0,1,0)</f>
        <v/>
      </c>
      <c r="CW1047" s="145">
        <f>IF(AY1047&gt;0,1,0)</f>
        <v/>
      </c>
      <c r="CX1047" s="52" t="n">
        <v>0</v>
      </c>
      <c r="DM1047">
        <f>IF(LOWER(T1047)="ILS",12,1)*Y1047/VLOOKUP($T1047,CPC_USDConversion_xlTbl[[Currency2]:[Units/1 USD]],2,FALSE)</f>
        <v/>
      </c>
    </row>
    <row r="1048">
      <c r="B1048" s="113" t="n">
        <v>108456</v>
      </c>
      <c r="C1048" s="113" t="n">
        <v>57222</v>
      </c>
      <c r="D1048" s="113" t="n">
        <v>123379</v>
      </c>
      <c r="E1048" s="114" t="inlineStr">
        <is>
          <t>Michael Curtin</t>
        </is>
      </c>
      <c r="F1048" s="152" t="inlineStr">
        <is>
          <t>Security Engineer</t>
        </is>
      </c>
      <c r="G1048" s="113" t="inlineStr">
        <is>
          <t>ANZ SE</t>
        </is>
      </c>
      <c r="H1048" s="113" t="inlineStr">
        <is>
          <t>Simon Wrench</t>
        </is>
      </c>
      <c r="I1048" s="113" t="inlineStr">
        <is>
          <t>Ian Raper</t>
        </is>
      </c>
      <c r="J1048" s="114" t="inlineStr">
        <is>
          <t>Sharat Sinha</t>
        </is>
      </c>
      <c r="K1048" s="114" t="inlineStr">
        <is>
          <t>Sharat Sinha</t>
        </is>
      </c>
      <c r="L1048" s="113" t="inlineStr">
        <is>
          <t>APAC Sales</t>
        </is>
      </c>
      <c r="M1048" s="115" t="n">
        <v>1</v>
      </c>
      <c r="N1048" s="151">
        <f>LEFT(CA1048,3)</f>
        <v/>
      </c>
      <c r="O1048" s="216" t="n">
        <v>43129</v>
      </c>
      <c r="P1048" s="118">
        <f>($D$5-O1048)/365</f>
        <v/>
      </c>
      <c r="Q1048" s="119">
        <f>Q1048</f>
        <v/>
      </c>
      <c r="R1048" s="52" t="n"/>
      <c r="S1048" s="120" t="inlineStr">
        <is>
          <t>Australia</t>
        </is>
      </c>
      <c r="T1048" s="120" t="inlineStr">
        <is>
          <t>AUD</t>
        </is>
      </c>
      <c r="U1048" s="120" t="n">
        <v>239500</v>
      </c>
      <c r="V1048" s="120" t="n">
        <v>43936.36363636363</v>
      </c>
      <c r="W1048" s="120" t="n"/>
      <c r="X1048" s="120">
        <f>W1048+V1048+U1048</f>
        <v/>
      </c>
      <c r="Y1048" s="121" t="n"/>
      <c r="Z1048" s="121" t="n"/>
      <c r="AA1048" s="122" t="n"/>
      <c r="AB1048" s="122" t="n"/>
      <c r="AC1048" s="122" t="n"/>
      <c r="AD1048" s="123">
        <f>AC1048+AB1048+AA1048</f>
        <v/>
      </c>
      <c r="AE1048" s="124">
        <f>IFERROR(AD1048/X1048-1,"")</f>
        <v/>
      </c>
      <c r="AF1048" s="217">
        <f>IF(LOWER(T1048)="ILS",12,1)*X1048/VLOOKUP($T1048,CPC_USDConversion_xlTbl[[Currency2]:[Units/1 USD]],2,FALSE)</f>
        <v/>
      </c>
      <c r="AG1048" s="217">
        <f>IF(LOWER(T1048)="ILS",12,1)*AD1048/VLOOKUP($T1048,CPC_USDConversion_xlTbl[[Currency2]:[Units/1 USD]],2,FALSE)</f>
        <v/>
      </c>
      <c r="AH1048" s="126">
        <f>AF1048/VLOOKUP($S1048,'CP$'!$B$5:$D$74,2,FALSE)</f>
        <v/>
      </c>
      <c r="AI1048" s="126">
        <f>AG1048/VLOOKUP($S1048,'CP$'!$B$5:$D$74,2,FALSE)</f>
        <v/>
      </c>
      <c r="AJ1048" s="52" t="n"/>
      <c r="AK1048" s="127" t="inlineStr">
        <is>
          <t>Sales Variable</t>
        </is>
      </c>
      <c r="AL1048" s="218" t="n"/>
      <c r="AM1048" s="129" t="n"/>
      <c r="AN1048" s="121" t="n"/>
      <c r="AO1048" s="130" t="n"/>
      <c r="AP1048" s="131">
        <f>IFERROR(AO1048/AM1048,"")</f>
        <v/>
      </c>
      <c r="AQ1048" s="219">
        <f>AO1048*CC1048</f>
        <v/>
      </c>
      <c r="AR1048" s="219" t="n"/>
      <c r="AS1048" s="220">
        <f>AQ1048-AR1048</f>
        <v/>
      </c>
      <c r="AT1048" s="217">
        <f>AS1048/VLOOKUP($T1048,'USD Converstion'!$C$7:$D$174,2,FALSE)</f>
        <v/>
      </c>
      <c r="AU1048" s="52" t="n"/>
      <c r="AV1048" s="221" t="n">
        <v>43615</v>
      </c>
      <c r="AW1048" s="222" t="n">
        <v>19547.55339805825</v>
      </c>
      <c r="AX1048" s="222" t="n"/>
      <c r="AY1048" s="223" t="n"/>
      <c r="AZ1048" s="52" t="n"/>
      <c r="BA1048" s="137" t="n"/>
      <c r="BB1048" s="138" t="inlineStr">
        <is>
          <t xml:space="preserve"> </t>
        </is>
      </c>
      <c r="BC1048" s="52" t="n"/>
      <c r="BD1048" s="219" t="n">
        <v>180000</v>
      </c>
      <c r="BE1048" s="219" t="n">
        <v>45000</v>
      </c>
      <c r="BF1048" s="219" t="n"/>
      <c r="BG1048" s="120">
        <f>BF1048+BE1048+BD1048</f>
        <v/>
      </c>
      <c r="BH1048" s="217">
        <f>IF(LOWER(T1048)="ILS",12,1)*BG1048/VLOOKUP($T1048,CPC_USDConversion_xlTbl[[Currency2]:[Units/1 USD]],2,FALSE)</f>
        <v/>
      </c>
      <c r="BI1048" s="224">
        <f>BH1048/VLOOKUP($S1048,'CP$'!$B$5:$D$74,2,FALSE)</f>
        <v/>
      </c>
      <c r="BJ1048" s="140" t="n">
        <v>180000</v>
      </c>
      <c r="BK1048" s="140" t="n">
        <v>250000</v>
      </c>
      <c r="BL1048" s="141">
        <f>IFERROR(U1048/X1048,"")</f>
        <v/>
      </c>
      <c r="BM1048" s="141">
        <f>IFERROR(V1048/X1048,"")</f>
        <v/>
      </c>
      <c r="BN1048" s="141">
        <f>IFERROR(W1048/X1048,"")</f>
        <v/>
      </c>
      <c r="BO1048" s="141">
        <f>IFERROR(AA1048/AD1048,"")</f>
        <v/>
      </c>
      <c r="BP1048" s="141">
        <f>IFERROR(AB1048/AD1048,"")</f>
        <v/>
      </c>
      <c r="BQ1048" s="141">
        <f>IFERROR(AC1048/AD1048,"")</f>
        <v/>
      </c>
      <c r="BR1048" s="119" t="n">
        <v>4</v>
      </c>
      <c r="BS1048" s="119" t="n">
        <v>3</v>
      </c>
      <c r="BT1048" s="119" t="n">
        <v>3</v>
      </c>
      <c r="BU1048" s="119" t="n"/>
      <c r="BV1048" s="119" t="n"/>
      <c r="BW1048" s="119" t="n"/>
      <c r="BX1048" s="119" t="n"/>
      <c r="BY1048" s="119" t="n"/>
      <c r="BZ1048" s="119" t="inlineStr">
        <is>
          <t>Employee</t>
        </is>
      </c>
      <c r="CA1048" s="142" t="inlineStr">
        <is>
          <t>E41P</t>
        </is>
      </c>
      <c r="CB1048" s="131" t="n">
        <v>1</v>
      </c>
      <c r="CC1048" s="143">
        <f>IF(P1048&gt;1,1,P1048)*CB1048</f>
        <v/>
      </c>
      <c r="CD1048" s="143" t="n"/>
      <c r="CE1048" s="222" t="n">
        <v>27775.04</v>
      </c>
      <c r="CF1048" s="86" t="n"/>
      <c r="CG1048" s="219" t="n">
        <v>226541.4634146342</v>
      </c>
      <c r="CH1048" s="217">
        <f>IF(LOWER(T1048)="ILS",12,1)*CG1048/VLOOKUP($T1048,CPC_USDConversion_xlTbl[[Currency2]:[Units/1 USD]],2,FALSE)</f>
        <v/>
      </c>
      <c r="CI1048" s="225">
        <f>AF1048</f>
        <v/>
      </c>
      <c r="CJ1048" s="225">
        <f>IFERROR(CI1048-CH1048,"")</f>
        <v/>
      </c>
      <c r="CK1048" s="140">
        <f>ROUND(AN1048*CC1048,-2)</f>
        <v/>
      </c>
      <c r="CL1048" s="217">
        <f>CK1048/VLOOKUP($T1048,'USD Converstion'!$C$7:$D$174,2,FALSE)</f>
        <v/>
      </c>
      <c r="CM1048" s="145">
        <f>IF(AD1048&gt;X1048,1,0)</f>
        <v/>
      </c>
      <c r="CN1048" s="225">
        <f>IF(CM1048&gt;0,AG1048,0)</f>
        <v/>
      </c>
      <c r="CO1048" s="225">
        <f>IF(CM1048=0,0,AF1048)</f>
        <v/>
      </c>
      <c r="CP1048" s="146" t="n">
        <v>0</v>
      </c>
      <c r="CQ1048" s="147" t="inlineStr">
        <is>
          <t>Regular</t>
        </is>
      </c>
      <c r="CR1048" s="225">
        <f>AM1048/VLOOKUP(T1048,'USD Converstion'!$C$7:$D$174,2,FALSE)</f>
        <v/>
      </c>
      <c r="CS1048" s="226">
        <f>AT1048</f>
        <v/>
      </c>
      <c r="CT1048" s="222" t="n">
        <v>0</v>
      </c>
      <c r="CU1048" s="227" t="n"/>
      <c r="CV1048" s="145">
        <f>IF(AX1048&gt;0,1,0)</f>
        <v/>
      </c>
      <c r="CW1048" s="145">
        <f>IF(AY1048&gt;0,1,0)</f>
        <v/>
      </c>
      <c r="CX1048" s="52" t="n">
        <v>0</v>
      </c>
      <c r="DM1048">
        <f>IF(LOWER(T1048)="ILS",12,1)*Y1048/VLOOKUP($T1048,CPC_USDConversion_xlTbl[[Currency2]:[Units/1 USD]],2,FALSE)</f>
        <v/>
      </c>
    </row>
    <row r="1049">
      <c r="B1049" s="113" t="n">
        <v>109578</v>
      </c>
      <c r="C1049" s="113" t="n">
        <v>52917</v>
      </c>
      <c r="D1049" s="113" t="n">
        <v>105959</v>
      </c>
      <c r="E1049" s="114" t="inlineStr">
        <is>
          <t>Michael Francis</t>
        </is>
      </c>
      <c r="F1049" s="152" t="inlineStr">
        <is>
          <t>Major Account Manager</t>
        </is>
      </c>
      <c r="G1049" s="113" t="inlineStr">
        <is>
          <t>ANZ Major Accounts Northern Region</t>
        </is>
      </c>
      <c r="H1049" s="113" t="inlineStr">
        <is>
          <t>David Plummer</t>
        </is>
      </c>
      <c r="I1049" s="113" t="inlineStr">
        <is>
          <t>Ian Raper</t>
        </is>
      </c>
      <c r="J1049" s="114" t="inlineStr">
        <is>
          <t>Sharat Sinha</t>
        </is>
      </c>
      <c r="K1049" s="114" t="inlineStr">
        <is>
          <t>Sharat Sinha</t>
        </is>
      </c>
      <c r="L1049" s="113" t="inlineStr">
        <is>
          <t>APAC Sales</t>
        </is>
      </c>
      <c r="M1049" s="115" t="n">
        <v>1</v>
      </c>
      <c r="N1049" s="151">
        <f>LEFT(CA1049,3)</f>
        <v/>
      </c>
      <c r="O1049" s="216" t="n">
        <v>43857</v>
      </c>
      <c r="P1049" s="118">
        <f>($D$5-O1049)/365</f>
        <v/>
      </c>
      <c r="Q1049" s="119">
        <f>Q1049</f>
        <v/>
      </c>
      <c r="R1049" s="52" t="n"/>
      <c r="S1049" s="120" t="inlineStr">
        <is>
          <t>Australia</t>
        </is>
      </c>
      <c r="T1049" s="120" t="inlineStr">
        <is>
          <t>AUD</t>
        </is>
      </c>
      <c r="U1049" s="120" t="n">
        <v>234500</v>
      </c>
      <c r="V1049" s="120" t="n">
        <v>109390.9090909091</v>
      </c>
      <c r="W1049" s="120" t="n"/>
      <c r="X1049" s="120">
        <f>W1049+V1049+U1049</f>
        <v/>
      </c>
      <c r="Y1049" s="121" t="n"/>
      <c r="Z1049" s="121" t="n"/>
      <c r="AA1049" s="122" t="n"/>
      <c r="AB1049" s="122" t="n"/>
      <c r="AC1049" s="122" t="n"/>
      <c r="AD1049" s="123">
        <f>AC1049+AB1049+AA1049</f>
        <v/>
      </c>
      <c r="AE1049" s="124">
        <f>IFERROR(AD1049/X1049-1,"")</f>
        <v/>
      </c>
      <c r="AF1049" s="217">
        <f>IF(LOWER(T1049)="ILS",12,1)*X1049/VLOOKUP($T1049,CPC_USDConversion_xlTbl[[Currency2]:[Units/1 USD]],2,FALSE)</f>
        <v/>
      </c>
      <c r="AG1049" s="217">
        <f>IF(LOWER(T1049)="ILS",12,1)*AD1049/VLOOKUP($T1049,CPC_USDConversion_xlTbl[[Currency2]:[Units/1 USD]],2,FALSE)</f>
        <v/>
      </c>
      <c r="AH1049" s="126">
        <f>AF1049/VLOOKUP($S1049,'CP$'!$B$5:$D$74,2,FALSE)</f>
        <v/>
      </c>
      <c r="AI1049" s="126">
        <f>AG1049/VLOOKUP($S1049,'CP$'!$B$5:$D$74,2,FALSE)</f>
        <v/>
      </c>
      <c r="AJ1049" s="52" t="n"/>
      <c r="AK1049" s="127" t="inlineStr">
        <is>
          <t>Sales Variable</t>
        </is>
      </c>
      <c r="AL1049" s="218" t="n"/>
      <c r="AM1049" s="129" t="n"/>
      <c r="AN1049" s="121" t="n"/>
      <c r="AO1049" s="130" t="n"/>
      <c r="AP1049" s="131">
        <f>IFERROR(AO1049/AM1049,"")</f>
        <v/>
      </c>
      <c r="AQ1049" s="219">
        <f>AO1049*CC1049</f>
        <v/>
      </c>
      <c r="AR1049" s="219" t="n"/>
      <c r="AS1049" s="220">
        <f>AQ1049-AR1049</f>
        <v/>
      </c>
      <c r="AT1049" s="217">
        <f>AS1049/VLOOKUP($T1049,'USD Converstion'!$C$7:$D$174,2,FALSE)</f>
        <v/>
      </c>
      <c r="AU1049" s="52" t="n"/>
      <c r="AV1049" s="221" t="n"/>
      <c r="AW1049" s="222" t="n"/>
      <c r="AX1049" s="222" t="n"/>
      <c r="AY1049" s="223" t="n"/>
      <c r="AZ1049" s="52" t="n"/>
      <c r="BA1049" s="137" t="n"/>
      <c r="BB1049" s="138" t="inlineStr">
        <is>
          <t xml:space="preserve"> </t>
        </is>
      </c>
      <c r="BC1049" s="52" t="n"/>
      <c r="BD1049" s="219" t="n"/>
      <c r="BE1049" s="219" t="n"/>
      <c r="BF1049" s="219" t="n"/>
      <c r="BG1049" s="120">
        <f>BF1049+BE1049+BD1049</f>
        <v/>
      </c>
      <c r="BH1049" s="217">
        <f>IF(LOWER(T1049)="ILS",12,1)*BG1049/VLOOKUP($T1049,CPC_USDConversion_xlTbl[[Currency2]:[Units/1 USD]],2,FALSE)</f>
        <v/>
      </c>
      <c r="BI1049" s="224">
        <f>BH1049/VLOOKUP($S1049,'CP$'!$B$5:$D$74,2,FALSE)</f>
        <v/>
      </c>
      <c r="BJ1049" s="140" t="n">
        <v>240000</v>
      </c>
      <c r="BK1049" s="140" t="n">
        <v>335000</v>
      </c>
      <c r="BL1049" s="141">
        <f>IFERROR(U1049/X1049,"")</f>
        <v/>
      </c>
      <c r="BM1049" s="141">
        <f>IFERROR(V1049/X1049,"")</f>
        <v/>
      </c>
      <c r="BN1049" s="141">
        <f>IFERROR(W1049/X1049,"")</f>
        <v/>
      </c>
      <c r="BO1049" s="141">
        <f>IFERROR(AA1049/AD1049,"")</f>
        <v/>
      </c>
      <c r="BP1049" s="141">
        <f>IFERROR(AB1049/AD1049,"")</f>
        <v/>
      </c>
      <c r="BQ1049" s="141">
        <f>IFERROR(AC1049/AD1049,"")</f>
        <v/>
      </c>
      <c r="BR1049" s="119" t="n"/>
      <c r="BS1049" s="119" t="n"/>
      <c r="BT1049" s="119" t="n">
        <v>3</v>
      </c>
      <c r="BU1049" s="119" t="n"/>
      <c r="BV1049" s="119" t="n"/>
      <c r="BW1049" s="119" t="n"/>
      <c r="BX1049" s="119" t="n"/>
      <c r="BY1049" s="119" t="n"/>
      <c r="BZ1049" s="119" t="inlineStr">
        <is>
          <t>Employee</t>
        </is>
      </c>
      <c r="CA1049" s="142" t="inlineStr">
        <is>
          <t>S43P</t>
        </is>
      </c>
      <c r="CB1049" s="131" t="n">
        <v>1</v>
      </c>
      <c r="CC1049" s="143">
        <f>IF(P1049&gt;1,1,P1049)*CB1049</f>
        <v/>
      </c>
      <c r="CD1049" s="143" t="n"/>
      <c r="CE1049" s="222" t="n"/>
      <c r="CF1049" s="86" t="n"/>
      <c r="CG1049" s="219" t="n">
        <v>292882.9268292683</v>
      </c>
      <c r="CH1049" s="217">
        <f>IF(LOWER(T1049)="ILS",12,1)*CG1049/VLOOKUP($T1049,CPC_USDConversion_xlTbl[[Currency2]:[Units/1 USD]],2,FALSE)</f>
        <v/>
      </c>
      <c r="CI1049" s="225">
        <f>AF1049</f>
        <v/>
      </c>
      <c r="CJ1049" s="225">
        <f>IFERROR(CI1049-CH1049,"")</f>
        <v/>
      </c>
      <c r="CK1049" s="140">
        <f>ROUND(AN1049*CC1049,-2)</f>
        <v/>
      </c>
      <c r="CL1049" s="217">
        <f>CK1049/VLOOKUP($T1049,'USD Converstion'!$C$7:$D$174,2,FALSE)</f>
        <v/>
      </c>
      <c r="CM1049" s="145">
        <f>IF(AD1049&gt;X1049,1,0)</f>
        <v/>
      </c>
      <c r="CN1049" s="225">
        <f>IF(CM1049&gt;0,AG1049,0)</f>
        <v/>
      </c>
      <c r="CO1049" s="225">
        <f>IF(CM1049=0,0,AF1049)</f>
        <v/>
      </c>
      <c r="CP1049" s="146" t="n">
        <v>0</v>
      </c>
      <c r="CQ1049" s="147" t="inlineStr">
        <is>
          <t>Regular</t>
        </is>
      </c>
      <c r="CR1049" s="225">
        <f>AM1049/VLOOKUP(T1049,'USD Converstion'!$C$7:$D$174,2,FALSE)</f>
        <v/>
      </c>
      <c r="CS1049" s="226">
        <f>AT1049</f>
        <v/>
      </c>
      <c r="CT1049" s="222" t="n">
        <v>0</v>
      </c>
      <c r="CU1049" s="227" t="n"/>
      <c r="CV1049" s="145">
        <f>IF(AX1049&gt;0,1,0)</f>
        <v/>
      </c>
      <c r="CW1049" s="145">
        <f>IF(AY1049&gt;0,1,0)</f>
        <v/>
      </c>
      <c r="CX1049" s="52" t="n">
        <v>0</v>
      </c>
      <c r="DM1049">
        <f>IF(LOWER(T1049)="ILS",12,1)*Y1049/VLOOKUP($T1049,CPC_USDConversion_xlTbl[[Currency2]:[Units/1 USD]],2,FALSE)</f>
        <v/>
      </c>
    </row>
    <row r="1050">
      <c r="B1050" s="113" t="n">
        <v>112362</v>
      </c>
      <c r="C1050" s="113" t="n">
        <v>34182</v>
      </c>
      <c r="D1050" s="113" t="n">
        <v>47398</v>
      </c>
      <c r="E1050" s="114" t="inlineStr">
        <is>
          <t>Mike Sumner</t>
        </is>
      </c>
      <c r="F1050" s="152" t="inlineStr">
        <is>
          <t>Emerging Technologies Sales Manager</t>
        </is>
      </c>
      <c r="G1050" s="113" t="inlineStr">
        <is>
          <t>ANZ Sales</t>
        </is>
      </c>
      <c r="H1050" s="113" t="inlineStr">
        <is>
          <t>Ian Raper</t>
        </is>
      </c>
      <c r="I1050" s="113" t="inlineStr">
        <is>
          <t>Ian Raper</t>
        </is>
      </c>
      <c r="J1050" s="114" t="inlineStr">
        <is>
          <t>Sharat Sinha</t>
        </is>
      </c>
      <c r="K1050" s="114" t="inlineStr">
        <is>
          <t>Sharat Sinha</t>
        </is>
      </c>
      <c r="L1050" s="113" t="inlineStr">
        <is>
          <t>APAC Sales</t>
        </is>
      </c>
      <c r="M1050" s="115" t="n">
        <v>1</v>
      </c>
      <c r="N1050" s="151">
        <f>LEFT(CA1050,3)</f>
        <v/>
      </c>
      <c r="O1050" s="216" t="n">
        <v>43070</v>
      </c>
      <c r="P1050" s="118">
        <f>($D$5-O1050)/365</f>
        <v/>
      </c>
      <c r="Q1050" s="119">
        <f>Q1050</f>
        <v/>
      </c>
      <c r="R1050" s="52" t="n"/>
      <c r="S1050" s="120" t="inlineStr">
        <is>
          <t>Australia</t>
        </is>
      </c>
      <c r="T1050" s="120" t="inlineStr">
        <is>
          <t>AUD</t>
        </is>
      </c>
      <c r="U1050" s="120" t="n">
        <v>305750</v>
      </c>
      <c r="V1050" s="120" t="n">
        <v>143936.3636363636</v>
      </c>
      <c r="W1050" s="120" t="n"/>
      <c r="X1050" s="120">
        <f>W1050+V1050+U1050</f>
        <v/>
      </c>
      <c r="Y1050" s="121" t="n"/>
      <c r="Z1050" s="121" t="n"/>
      <c r="AA1050" s="122" t="n"/>
      <c r="AB1050" s="122" t="n"/>
      <c r="AC1050" s="122" t="n"/>
      <c r="AD1050" s="123">
        <f>AC1050+AB1050+AA1050</f>
        <v/>
      </c>
      <c r="AE1050" s="124">
        <f>IFERROR(AD1050/X1050-1,"")</f>
        <v/>
      </c>
      <c r="AF1050" s="217">
        <f>IF(LOWER(T1050)="ILS",12,1)*X1050/VLOOKUP($T1050,CPC_USDConversion_xlTbl[[Currency2]:[Units/1 USD]],2,FALSE)</f>
        <v/>
      </c>
      <c r="AG1050" s="217">
        <f>IF(LOWER(T1050)="ILS",12,1)*AD1050/VLOOKUP($T1050,CPC_USDConversion_xlTbl[[Currency2]:[Units/1 USD]],2,FALSE)</f>
        <v/>
      </c>
      <c r="AH1050" s="126">
        <f>AF1050/VLOOKUP($S1050,'CP$'!$B$5:$D$74,2,FALSE)</f>
        <v/>
      </c>
      <c r="AI1050" s="126">
        <f>AG1050/VLOOKUP($S1050,'CP$'!$B$5:$D$74,2,FALSE)</f>
        <v/>
      </c>
      <c r="AJ1050" s="52" t="n"/>
      <c r="AK1050" s="127" t="inlineStr">
        <is>
          <t>Sales Variable</t>
        </is>
      </c>
      <c r="AL1050" s="218" t="n"/>
      <c r="AM1050" s="129" t="n"/>
      <c r="AN1050" s="121" t="n"/>
      <c r="AO1050" s="130" t="n"/>
      <c r="AP1050" s="131">
        <f>IFERROR(AO1050/AM1050,"")</f>
        <v/>
      </c>
      <c r="AQ1050" s="219">
        <f>AO1050*CC1050</f>
        <v/>
      </c>
      <c r="AR1050" s="219" t="n"/>
      <c r="AS1050" s="220">
        <f>AQ1050-AR1050</f>
        <v/>
      </c>
      <c r="AT1050" s="217">
        <f>AS1050/VLOOKUP($T1050,'USD Converstion'!$C$7:$D$174,2,FALSE)</f>
        <v/>
      </c>
      <c r="AU1050" s="52" t="n"/>
      <c r="AV1050" s="221" t="n">
        <v>43615</v>
      </c>
      <c r="AW1050" s="222" t="n">
        <v>58455.2427184466</v>
      </c>
      <c r="AX1050" s="222" t="n"/>
      <c r="AY1050" s="223" t="n"/>
      <c r="AZ1050" s="52" t="n"/>
      <c r="BA1050" s="137" t="n"/>
      <c r="BB1050" s="138" t="inlineStr">
        <is>
          <t xml:space="preserve"> </t>
        </is>
      </c>
      <c r="BC1050" s="52" t="n"/>
      <c r="BD1050" s="219" t="n">
        <v>237000</v>
      </c>
      <c r="BE1050" s="219" t="n">
        <v>158000</v>
      </c>
      <c r="BF1050" s="219" t="n"/>
      <c r="BG1050" s="120">
        <f>BF1050+BE1050+BD1050</f>
        <v/>
      </c>
      <c r="BH1050" s="217">
        <f>IF(LOWER(T1050)="ILS",12,1)*BG1050/VLOOKUP($T1050,CPC_USDConversion_xlTbl[[Currency2]:[Units/1 USD]],2,FALSE)</f>
        <v/>
      </c>
      <c r="BI1050" s="224">
        <f>BH1050/VLOOKUP($S1050,'CP$'!$B$5:$D$74,2,FALSE)</f>
        <v/>
      </c>
      <c r="BJ1050" s="140" t="n">
        <v>300000</v>
      </c>
      <c r="BK1050" s="140" t="n">
        <v>400000</v>
      </c>
      <c r="BL1050" s="141">
        <f>IFERROR(U1050/X1050,"")</f>
        <v/>
      </c>
      <c r="BM1050" s="141">
        <f>IFERROR(V1050/X1050,"")</f>
        <v/>
      </c>
      <c r="BN1050" s="141">
        <f>IFERROR(W1050/X1050,"")</f>
        <v/>
      </c>
      <c r="BO1050" s="141">
        <f>IFERROR(AA1050/AD1050,"")</f>
        <v/>
      </c>
      <c r="BP1050" s="141">
        <f>IFERROR(AB1050/AD1050,"")</f>
        <v/>
      </c>
      <c r="BQ1050" s="141">
        <f>IFERROR(AC1050/AD1050,"")</f>
        <v/>
      </c>
      <c r="BR1050" s="119" t="n">
        <v>3</v>
      </c>
      <c r="BS1050" s="119" t="n">
        <v>2</v>
      </c>
      <c r="BT1050" s="119" t="n">
        <v>3</v>
      </c>
      <c r="BU1050" s="119" t="n"/>
      <c r="BV1050" s="119" t="n"/>
      <c r="BW1050" s="119" t="n"/>
      <c r="BX1050" s="119" t="n"/>
      <c r="BY1050" s="119" t="n"/>
      <c r="BZ1050" s="119" t="inlineStr">
        <is>
          <t>Employee</t>
        </is>
      </c>
      <c r="CA1050" s="142" t="inlineStr">
        <is>
          <t>S33P</t>
        </is>
      </c>
      <c r="CB1050" s="131" t="n">
        <v>1</v>
      </c>
      <c r="CC1050" s="143">
        <f>IF(P1050&gt;1,1,P1050)*CB1050</f>
        <v/>
      </c>
      <c r="CD1050" s="143" t="n"/>
      <c r="CE1050" s="222" t="n">
        <v>96015.44</v>
      </c>
      <c r="CF1050" s="86" t="n"/>
      <c r="CG1050" s="219" t="n">
        <v>385565.8536585366</v>
      </c>
      <c r="CH1050" s="217">
        <f>IF(LOWER(T1050)="ILS",12,1)*CG1050/VLOOKUP($T1050,CPC_USDConversion_xlTbl[[Currency2]:[Units/1 USD]],2,FALSE)</f>
        <v/>
      </c>
      <c r="CI1050" s="225">
        <f>AF1050</f>
        <v/>
      </c>
      <c r="CJ1050" s="225">
        <f>IFERROR(CI1050-CH1050,"")</f>
        <v/>
      </c>
      <c r="CK1050" s="140">
        <f>ROUND(AN1050*CC1050,-2)</f>
        <v/>
      </c>
      <c r="CL1050" s="217">
        <f>CK1050/VLOOKUP($T1050,'USD Converstion'!$C$7:$D$174,2,FALSE)</f>
        <v/>
      </c>
      <c r="CM1050" s="145">
        <f>IF(AD1050&gt;X1050,1,0)</f>
        <v/>
      </c>
      <c r="CN1050" s="225">
        <f>IF(CM1050&gt;0,AG1050,0)</f>
        <v/>
      </c>
      <c r="CO1050" s="225">
        <f>IF(CM1050=0,0,AF1050)</f>
        <v/>
      </c>
      <c r="CP1050" s="146" t="n">
        <v>0</v>
      </c>
      <c r="CQ1050" s="147" t="inlineStr">
        <is>
          <t>Regular</t>
        </is>
      </c>
      <c r="CR1050" s="225">
        <f>AM1050/VLOOKUP(T1050,'USD Converstion'!$C$7:$D$174,2,FALSE)</f>
        <v/>
      </c>
      <c r="CS1050" s="226">
        <f>AT1050</f>
        <v/>
      </c>
      <c r="CT1050" s="222" t="n">
        <v>0</v>
      </c>
      <c r="CU1050" s="227" t="n"/>
      <c r="CV1050" s="145">
        <f>IF(AX1050&gt;0,1,0)</f>
        <v/>
      </c>
      <c r="CW1050" s="145">
        <f>IF(AY1050&gt;0,1,0)</f>
        <v/>
      </c>
      <c r="CX1050" s="52" t="n">
        <v>0</v>
      </c>
      <c r="DM1050">
        <f>IF(LOWER(T1050)="ILS",12,1)*Y1050/VLOOKUP($T1050,CPC_USDConversion_xlTbl[[Currency2]:[Units/1 USD]],2,FALSE)</f>
        <v/>
      </c>
    </row>
    <row r="1051">
      <c r="B1051" s="113" t="n">
        <v>107672</v>
      </c>
      <c r="C1051" s="113" t="n">
        <v>98378</v>
      </c>
      <c r="D1051" s="113" t="n">
        <v>105754</v>
      </c>
      <c r="E1051" s="114" t="inlineStr">
        <is>
          <t>Nicholas Cheah</t>
        </is>
      </c>
      <c r="F1051" s="152" t="inlineStr">
        <is>
          <t>Territory Manager</t>
        </is>
      </c>
      <c r="G1051" s="113" t="inlineStr">
        <is>
          <t>ANZ Major Accounts Southern Area</t>
        </is>
      </c>
      <c r="H1051" s="113" t="inlineStr">
        <is>
          <t>Timothy Bessant</t>
        </is>
      </c>
      <c r="I1051" s="113" t="inlineStr">
        <is>
          <t>Ian Raper</t>
        </is>
      </c>
      <c r="J1051" s="114" t="inlineStr">
        <is>
          <t>Sharat Sinha</t>
        </is>
      </c>
      <c r="K1051" s="114" t="inlineStr">
        <is>
          <t>Sharat Sinha</t>
        </is>
      </c>
      <c r="L1051" s="113" t="inlineStr">
        <is>
          <t>APAC Sales</t>
        </is>
      </c>
      <c r="M1051" s="115" t="n">
        <v>1</v>
      </c>
      <c r="N1051" s="151">
        <f>LEFT(CA1051,3)</f>
        <v/>
      </c>
      <c r="O1051" s="216" t="n">
        <v>43952</v>
      </c>
      <c r="P1051" s="118">
        <f>($D$5-O1051)/365</f>
        <v/>
      </c>
      <c r="Q1051" s="119">
        <f>Q1051</f>
        <v/>
      </c>
      <c r="R1051" s="52" t="n"/>
      <c r="S1051" s="120" t="inlineStr">
        <is>
          <t>Australia</t>
        </is>
      </c>
      <c r="T1051" s="120" t="inlineStr">
        <is>
          <t>AUD</t>
        </is>
      </c>
      <c r="U1051" s="120" t="n">
        <v>197000</v>
      </c>
      <c r="V1051" s="120" t="n">
        <v>91209.0909090909</v>
      </c>
      <c r="W1051" s="120" t="n"/>
      <c r="X1051" s="120">
        <f>W1051+V1051+U1051</f>
        <v/>
      </c>
      <c r="Y1051" s="121" t="n"/>
      <c r="Z1051" s="121" t="n"/>
      <c r="AA1051" s="122" t="n"/>
      <c r="AB1051" s="122" t="n"/>
      <c r="AC1051" s="122" t="n"/>
      <c r="AD1051" s="123">
        <f>AC1051+AB1051+AA1051</f>
        <v/>
      </c>
      <c r="AE1051" s="124">
        <f>IFERROR(AD1051/X1051-1,"")</f>
        <v/>
      </c>
      <c r="AF1051" s="217">
        <f>IF(LOWER(T1051)="ILS",12,1)*X1051/VLOOKUP($T1051,CPC_USDConversion_xlTbl[[Currency2]:[Units/1 USD]],2,FALSE)</f>
        <v/>
      </c>
      <c r="AG1051" s="217">
        <f>IF(LOWER(T1051)="ILS",12,1)*AD1051/VLOOKUP($T1051,CPC_USDConversion_xlTbl[[Currency2]:[Units/1 USD]],2,FALSE)</f>
        <v/>
      </c>
      <c r="AH1051" s="126">
        <f>AF1051/VLOOKUP($S1051,'CP$'!$B$5:$D$74,2,FALSE)</f>
        <v/>
      </c>
      <c r="AI1051" s="126">
        <f>AG1051/VLOOKUP($S1051,'CP$'!$B$5:$D$74,2,FALSE)</f>
        <v/>
      </c>
      <c r="AJ1051" s="52" t="n"/>
      <c r="AK1051" s="127" t="inlineStr">
        <is>
          <t>Sales Variable</t>
        </is>
      </c>
      <c r="AL1051" s="218" t="n"/>
      <c r="AM1051" s="129" t="n"/>
      <c r="AN1051" s="121" t="n"/>
      <c r="AO1051" s="130" t="n"/>
      <c r="AP1051" s="131">
        <f>IFERROR(AO1051/AM1051,"")</f>
        <v/>
      </c>
      <c r="AQ1051" s="219">
        <f>AO1051*CC1051</f>
        <v/>
      </c>
      <c r="AR1051" s="219" t="n"/>
      <c r="AS1051" s="220">
        <f>AQ1051-AR1051</f>
        <v/>
      </c>
      <c r="AT1051" s="217">
        <f>AS1051/VLOOKUP($T1051,'USD Converstion'!$C$7:$D$174,2,FALSE)</f>
        <v/>
      </c>
      <c r="AU1051" s="52" t="n"/>
      <c r="AV1051" s="221" t="n"/>
      <c r="AW1051" s="222" t="n"/>
      <c r="AX1051" s="222" t="n"/>
      <c r="AY1051" s="223" t="n"/>
      <c r="AZ1051" s="52" t="n"/>
      <c r="BA1051" s="137" t="n"/>
      <c r="BB1051" s="138" t="inlineStr">
        <is>
          <t xml:space="preserve"> </t>
        </is>
      </c>
      <c r="BC1051" s="52" t="n"/>
      <c r="BD1051" s="219" t="n"/>
      <c r="BE1051" s="219" t="n"/>
      <c r="BF1051" s="219" t="n"/>
      <c r="BG1051" s="120">
        <f>BF1051+BE1051+BD1051</f>
        <v/>
      </c>
      <c r="BH1051" s="217">
        <f>IF(LOWER(T1051)="ILS",12,1)*BG1051/VLOOKUP($T1051,CPC_USDConversion_xlTbl[[Currency2]:[Units/1 USD]],2,FALSE)</f>
        <v/>
      </c>
      <c r="BI1051" s="224">
        <f>BH1051/VLOOKUP($S1051,'CP$'!$B$5:$D$74,2,FALSE)</f>
        <v/>
      </c>
      <c r="BJ1051" s="140" t="n">
        <v>240000</v>
      </c>
      <c r="BK1051" s="140" t="n">
        <v>335000</v>
      </c>
      <c r="BL1051" s="141">
        <f>IFERROR(U1051/X1051,"")</f>
        <v/>
      </c>
      <c r="BM1051" s="141">
        <f>IFERROR(V1051/X1051,"")</f>
        <v/>
      </c>
      <c r="BN1051" s="141">
        <f>IFERROR(W1051/X1051,"")</f>
        <v/>
      </c>
      <c r="BO1051" s="141">
        <f>IFERROR(AA1051/AD1051,"")</f>
        <v/>
      </c>
      <c r="BP1051" s="141">
        <f>IFERROR(AB1051/AD1051,"")</f>
        <v/>
      </c>
      <c r="BQ1051" s="141">
        <f>IFERROR(AC1051/AD1051,"")</f>
        <v/>
      </c>
      <c r="BR1051" s="119" t="n"/>
      <c r="BS1051" s="119" t="n"/>
      <c r="BT1051" s="119" t="n"/>
      <c r="BU1051" s="119" t="n"/>
      <c r="BV1051" s="119" t="n"/>
      <c r="BW1051" s="119" t="n"/>
      <c r="BX1051" s="119" t="n"/>
      <c r="BY1051" s="119" t="n"/>
      <c r="BZ1051" s="119" t="inlineStr">
        <is>
          <t>Employee</t>
        </is>
      </c>
      <c r="CA1051" s="142" t="inlineStr">
        <is>
          <t>S43P</t>
        </is>
      </c>
      <c r="CB1051" s="131" t="n">
        <v>1</v>
      </c>
      <c r="CC1051" s="143">
        <f>IF(P1051&gt;1,1,P1051)*CB1051</f>
        <v/>
      </c>
      <c r="CD1051" s="143" t="n"/>
      <c r="CE1051" s="222" t="n"/>
      <c r="CF1051" s="86" t="n"/>
      <c r="CG1051" s="219" t="n">
        <v>244102.4390243903</v>
      </c>
      <c r="CH1051" s="217">
        <f>IF(LOWER(T1051)="ILS",12,1)*CG1051/VLOOKUP($T1051,CPC_USDConversion_xlTbl[[Currency2]:[Units/1 USD]],2,FALSE)</f>
        <v/>
      </c>
      <c r="CI1051" s="225">
        <f>AF1051</f>
        <v/>
      </c>
      <c r="CJ1051" s="225">
        <f>IFERROR(CI1051-CH1051,"")</f>
        <v/>
      </c>
      <c r="CK1051" s="140">
        <f>ROUND(AN1051*CC1051,-2)</f>
        <v/>
      </c>
      <c r="CL1051" s="217">
        <f>CK1051/VLOOKUP($T1051,'USD Converstion'!$C$7:$D$174,2,FALSE)</f>
        <v/>
      </c>
      <c r="CM1051" s="145">
        <f>IF(AD1051&gt;X1051,1,0)</f>
        <v/>
      </c>
      <c r="CN1051" s="225">
        <f>IF(CM1051&gt;0,AG1051,0)</f>
        <v/>
      </c>
      <c r="CO1051" s="225">
        <f>IF(CM1051=0,0,AF1051)</f>
        <v/>
      </c>
      <c r="CP1051" s="146" t="n">
        <v>0</v>
      </c>
      <c r="CQ1051" s="147" t="inlineStr">
        <is>
          <t>Regular</t>
        </is>
      </c>
      <c r="CR1051" s="225">
        <f>AM1051/VLOOKUP(T1051,'USD Converstion'!$C$7:$D$174,2,FALSE)</f>
        <v/>
      </c>
      <c r="CS1051" s="226">
        <f>AT1051</f>
        <v/>
      </c>
      <c r="CT1051" s="222" t="n">
        <v>0</v>
      </c>
      <c r="CU1051" s="227" t="n"/>
      <c r="CV1051" s="145">
        <f>IF(AX1051&gt;0,1,0)</f>
        <v/>
      </c>
      <c r="CW1051" s="145">
        <f>IF(AY1051&gt;0,1,0)</f>
        <v/>
      </c>
      <c r="CX1051" s="52" t="n">
        <v>0</v>
      </c>
      <c r="DM1051">
        <f>IF(LOWER(T1051)="ILS",12,1)*Y1051/VLOOKUP($T1051,CPC_USDConversion_xlTbl[[Currency2]:[Units/1 USD]],2,FALSE)</f>
        <v/>
      </c>
    </row>
    <row r="1052">
      <c r="B1052" s="113" t="n">
        <v>108183</v>
      </c>
      <c r="C1052" s="113" t="n">
        <v>70409</v>
      </c>
      <c r="D1052" s="113" t="n">
        <v>95847</v>
      </c>
      <c r="E1052" s="114" t="inlineStr">
        <is>
          <t>Richard Bautista</t>
        </is>
      </c>
      <c r="F1052" s="152" t="inlineStr">
        <is>
          <t>Security Engineer</t>
        </is>
      </c>
      <c r="G1052" s="113" t="inlineStr">
        <is>
          <t>ANZ SE</t>
        </is>
      </c>
      <c r="H1052" s="113" t="inlineStr">
        <is>
          <t>Simon Wrench</t>
        </is>
      </c>
      <c r="I1052" s="113" t="inlineStr">
        <is>
          <t>Ian Raper</t>
        </is>
      </c>
      <c r="J1052" s="114" t="inlineStr">
        <is>
          <t>Sharat Sinha</t>
        </is>
      </c>
      <c r="K1052" s="114" t="inlineStr">
        <is>
          <t>Sharat Sinha</t>
        </is>
      </c>
      <c r="L1052" s="113" t="inlineStr">
        <is>
          <t>APAC Sales</t>
        </is>
      </c>
      <c r="M1052" s="115" t="n">
        <v>1</v>
      </c>
      <c r="N1052" s="151">
        <f>LEFT(CA1052,3)</f>
        <v/>
      </c>
      <c r="O1052" s="216" t="n">
        <v>41876</v>
      </c>
      <c r="P1052" s="118">
        <f>($D$5-O1052)/365</f>
        <v/>
      </c>
      <c r="Q1052" s="119">
        <f>Q1052</f>
        <v/>
      </c>
      <c r="R1052" s="52" t="n"/>
      <c r="S1052" s="120" t="inlineStr">
        <is>
          <t>Australia</t>
        </is>
      </c>
      <c r="T1052" s="120" t="inlineStr">
        <is>
          <t>AUD</t>
        </is>
      </c>
      <c r="U1052" s="120" t="n">
        <v>197000</v>
      </c>
      <c r="V1052" s="120" t="n">
        <v>34845.45454545454</v>
      </c>
      <c r="W1052" s="120" t="n"/>
      <c r="X1052" s="120">
        <f>W1052+V1052+U1052</f>
        <v/>
      </c>
      <c r="Y1052" s="121" t="n"/>
      <c r="Z1052" s="121" t="n"/>
      <c r="AA1052" s="122" t="n"/>
      <c r="AB1052" s="122" t="n"/>
      <c r="AC1052" s="122" t="n"/>
      <c r="AD1052" s="123">
        <f>AC1052+AB1052+AA1052</f>
        <v/>
      </c>
      <c r="AE1052" s="124">
        <f>IFERROR(AD1052/X1052-1,"")</f>
        <v/>
      </c>
      <c r="AF1052" s="217">
        <f>IF(LOWER(T1052)="ILS",12,1)*X1052/VLOOKUP($T1052,CPC_USDConversion_xlTbl[[Currency2]:[Units/1 USD]],2,FALSE)</f>
        <v/>
      </c>
      <c r="AG1052" s="217">
        <f>IF(LOWER(T1052)="ILS",12,1)*AD1052/VLOOKUP($T1052,CPC_USDConversion_xlTbl[[Currency2]:[Units/1 USD]],2,FALSE)</f>
        <v/>
      </c>
      <c r="AH1052" s="126">
        <f>AF1052/VLOOKUP($S1052,'CP$'!$B$5:$D$74,2,FALSE)</f>
        <v/>
      </c>
      <c r="AI1052" s="126">
        <f>AG1052/VLOOKUP($S1052,'CP$'!$B$5:$D$74,2,FALSE)</f>
        <v/>
      </c>
      <c r="AJ1052" s="52" t="n"/>
      <c r="AK1052" s="127" t="inlineStr">
        <is>
          <t>Sales Variable</t>
        </is>
      </c>
      <c r="AL1052" s="218" t="n"/>
      <c r="AM1052" s="129" t="n"/>
      <c r="AN1052" s="121" t="n"/>
      <c r="AO1052" s="130" t="n"/>
      <c r="AP1052" s="131">
        <f>IFERROR(AO1052/AM1052,"")</f>
        <v/>
      </c>
      <c r="AQ1052" s="219">
        <f>AO1052*CC1052</f>
        <v/>
      </c>
      <c r="AR1052" s="219" t="n"/>
      <c r="AS1052" s="220">
        <f>AQ1052-AR1052</f>
        <v/>
      </c>
      <c r="AT1052" s="217">
        <f>AS1052/VLOOKUP($T1052,'USD Converstion'!$C$7:$D$174,2,FALSE)</f>
        <v/>
      </c>
      <c r="AU1052" s="52" t="n"/>
      <c r="AV1052" s="221" t="n">
        <v>43615</v>
      </c>
      <c r="AW1052" s="222" t="n">
        <v>14738.73786407767</v>
      </c>
      <c r="AX1052" s="222" t="n"/>
      <c r="AY1052" s="223" t="n"/>
      <c r="AZ1052" s="52" t="n"/>
      <c r="BA1052" s="137" t="inlineStr">
        <is>
          <t>September, 2020 - Compensation change from Yearly Salary:144000, Yearly Commission:36000, Total Compensation:180000 to Yearly Salary:150000, Yearly Commission:38000, Total Compensation:188000</t>
        </is>
      </c>
      <c r="BB1052" s="138" t="inlineStr">
        <is>
          <t xml:space="preserve"> </t>
        </is>
      </c>
      <c r="BC1052" s="52" t="n"/>
      <c r="BD1052" s="219" t="n">
        <v>136000</v>
      </c>
      <c r="BE1052" s="219" t="n">
        <v>34000</v>
      </c>
      <c r="BF1052" s="219" t="n"/>
      <c r="BG1052" s="120">
        <f>BF1052+BE1052+BD1052</f>
        <v/>
      </c>
      <c r="BH1052" s="217">
        <f>IF(LOWER(T1052)="ILS",12,1)*BG1052/VLOOKUP($T1052,CPC_USDConversion_xlTbl[[Currency2]:[Units/1 USD]],2,FALSE)</f>
        <v/>
      </c>
      <c r="BI1052" s="224">
        <f>BH1052/VLOOKUP($S1052,'CP$'!$B$5:$D$74,2,FALSE)</f>
        <v/>
      </c>
      <c r="BJ1052" s="140" t="n">
        <v>140000</v>
      </c>
      <c r="BK1052" s="140" t="n">
        <v>220000</v>
      </c>
      <c r="BL1052" s="141">
        <f>IFERROR(U1052/X1052,"")</f>
        <v/>
      </c>
      <c r="BM1052" s="141">
        <f>IFERROR(V1052/X1052,"")</f>
        <v/>
      </c>
      <c r="BN1052" s="141">
        <f>IFERROR(W1052/X1052,"")</f>
        <v/>
      </c>
      <c r="BO1052" s="141">
        <f>IFERROR(AA1052/AD1052,"")</f>
        <v/>
      </c>
      <c r="BP1052" s="141">
        <f>IFERROR(AB1052/AD1052,"")</f>
        <v/>
      </c>
      <c r="BQ1052" s="141">
        <f>IFERROR(AC1052/AD1052,"")</f>
        <v/>
      </c>
      <c r="BR1052" s="119" t="n">
        <v>4</v>
      </c>
      <c r="BS1052" s="119" t="n">
        <v>3</v>
      </c>
      <c r="BT1052" s="119" t="n">
        <v>3</v>
      </c>
      <c r="BU1052" s="119" t="n"/>
      <c r="BV1052" s="119" t="n"/>
      <c r="BW1052" s="119" t="n"/>
      <c r="BX1052" s="119" t="n"/>
      <c r="BY1052" s="119" t="n"/>
      <c r="BZ1052" s="119" t="inlineStr">
        <is>
          <t>Employee</t>
        </is>
      </c>
      <c r="CA1052" s="142" t="inlineStr">
        <is>
          <t>E51P</t>
        </is>
      </c>
      <c r="CB1052" s="131" t="n">
        <v>1</v>
      </c>
      <c r="CC1052" s="143">
        <f>IF(P1052&gt;1,1,P1052)*CB1052</f>
        <v/>
      </c>
      <c r="CD1052" s="143" t="n"/>
      <c r="CE1052" s="222" t="n">
        <v>11852.28</v>
      </c>
      <c r="CF1052" s="86" t="n"/>
      <c r="CG1052" s="219" t="n">
        <v>183614.6341463415</v>
      </c>
      <c r="CH1052" s="217">
        <f>IF(LOWER(T1052)="ILS",12,1)*CG1052/VLOOKUP($T1052,CPC_USDConversion_xlTbl[[Currency2]:[Units/1 USD]],2,FALSE)</f>
        <v/>
      </c>
      <c r="CI1052" s="225">
        <f>AF1052</f>
        <v/>
      </c>
      <c r="CJ1052" s="225">
        <f>IFERROR(CI1052-CH1052,"")</f>
        <v/>
      </c>
      <c r="CK1052" s="140">
        <f>ROUND(AN1052*CC1052,-2)</f>
        <v/>
      </c>
      <c r="CL1052" s="217">
        <f>CK1052/VLOOKUP($T1052,'USD Converstion'!$C$7:$D$174,2,FALSE)</f>
        <v/>
      </c>
      <c r="CM1052" s="145">
        <f>IF(AD1052&gt;X1052,1,0)</f>
        <v/>
      </c>
      <c r="CN1052" s="225">
        <f>IF(CM1052&gt;0,AG1052,0)</f>
        <v/>
      </c>
      <c r="CO1052" s="225">
        <f>IF(CM1052=0,0,AF1052)</f>
        <v/>
      </c>
      <c r="CP1052" s="146" t="n">
        <v>0</v>
      </c>
      <c r="CQ1052" s="147" t="inlineStr">
        <is>
          <t>Regular</t>
        </is>
      </c>
      <c r="CR1052" s="225">
        <f>AM1052/VLOOKUP(T1052,'USD Converstion'!$C$7:$D$174,2,FALSE)</f>
        <v/>
      </c>
      <c r="CS1052" s="226">
        <f>AT1052</f>
        <v/>
      </c>
      <c r="CT1052" s="222" t="n">
        <v>0</v>
      </c>
      <c r="CU1052" s="227" t="n"/>
      <c r="CV1052" s="145">
        <f>IF(AX1052&gt;0,1,0)</f>
        <v/>
      </c>
      <c r="CW1052" s="145">
        <f>IF(AY1052&gt;0,1,0)</f>
        <v/>
      </c>
      <c r="CX1052" s="52" t="n">
        <v>0</v>
      </c>
      <c r="DM1052">
        <f>IF(LOWER(T1052)="ILS",12,1)*Y1052/VLOOKUP($T1052,CPC_USDConversion_xlTbl[[Currency2]:[Units/1 USD]],2,FALSE)</f>
        <v/>
      </c>
    </row>
    <row r="1053">
      <c r="B1053" s="113" t="n">
        <v>120100</v>
      </c>
      <c r="C1053" s="113" t="n">
        <v>31948</v>
      </c>
      <c r="D1053" s="113" t="n">
        <v>83143</v>
      </c>
      <c r="E1053" s="114" t="inlineStr">
        <is>
          <t>Sadiq Iqbal</t>
        </is>
      </c>
      <c r="F1053" s="152" t="inlineStr">
        <is>
          <t>Security Engineer</t>
        </is>
      </c>
      <c r="G1053" s="113" t="inlineStr">
        <is>
          <t>ANZ SE</t>
        </is>
      </c>
      <c r="H1053" s="113" t="inlineStr">
        <is>
          <t>Simon Wrench</t>
        </is>
      </c>
      <c r="I1053" s="113" t="inlineStr">
        <is>
          <t>Ian Raper</t>
        </is>
      </c>
      <c r="J1053" s="114" t="inlineStr">
        <is>
          <t>Sharat Sinha</t>
        </is>
      </c>
      <c r="K1053" s="114" t="inlineStr">
        <is>
          <t>Sharat Sinha</t>
        </is>
      </c>
      <c r="L1053" s="113" t="inlineStr">
        <is>
          <t>APAC Sales</t>
        </is>
      </c>
      <c r="M1053" s="115" t="n">
        <v>1</v>
      </c>
      <c r="N1053" s="151">
        <f>LEFT(CA1053,3)</f>
        <v/>
      </c>
      <c r="O1053" s="216" t="n">
        <v>43423</v>
      </c>
      <c r="P1053" s="118">
        <f>($D$5-O1053)/365</f>
        <v/>
      </c>
      <c r="Q1053" s="119">
        <f>Q1053</f>
        <v/>
      </c>
      <c r="R1053" s="52" t="n"/>
      <c r="S1053" s="120" t="inlineStr">
        <is>
          <t>Australia</t>
        </is>
      </c>
      <c r="T1053" s="120" t="inlineStr">
        <is>
          <t>AUD</t>
        </is>
      </c>
      <c r="U1053" s="120" t="n">
        <v>249500</v>
      </c>
      <c r="V1053" s="120" t="n">
        <v>43936.36363636363</v>
      </c>
      <c r="W1053" s="120" t="n"/>
      <c r="X1053" s="120">
        <f>W1053+V1053+U1053</f>
        <v/>
      </c>
      <c r="Y1053" s="121" t="n"/>
      <c r="Z1053" s="121" t="n"/>
      <c r="AA1053" s="122" t="n"/>
      <c r="AB1053" s="122" t="n"/>
      <c r="AC1053" s="122" t="n"/>
      <c r="AD1053" s="123">
        <f>AC1053+AB1053+AA1053</f>
        <v/>
      </c>
      <c r="AE1053" s="124">
        <f>IFERROR(AD1053/X1053-1,"")</f>
        <v/>
      </c>
      <c r="AF1053" s="217">
        <f>IF(LOWER(T1053)="ILS",12,1)*X1053/VLOOKUP($T1053,CPC_USDConversion_xlTbl[[Currency2]:[Units/1 USD]],2,FALSE)</f>
        <v/>
      </c>
      <c r="AG1053" s="217">
        <f>IF(LOWER(T1053)="ILS",12,1)*AD1053/VLOOKUP($T1053,CPC_USDConversion_xlTbl[[Currency2]:[Units/1 USD]],2,FALSE)</f>
        <v/>
      </c>
      <c r="AH1053" s="126">
        <f>AF1053/VLOOKUP($S1053,'CP$'!$B$5:$D$74,2,FALSE)</f>
        <v/>
      </c>
      <c r="AI1053" s="126">
        <f>AG1053/VLOOKUP($S1053,'CP$'!$B$5:$D$74,2,FALSE)</f>
        <v/>
      </c>
      <c r="AJ1053" s="52" t="n"/>
      <c r="AK1053" s="127" t="inlineStr">
        <is>
          <t>Sales Variable</t>
        </is>
      </c>
      <c r="AL1053" s="218" t="n"/>
      <c r="AM1053" s="129" t="n"/>
      <c r="AN1053" s="121" t="n"/>
      <c r="AO1053" s="130" t="n"/>
      <c r="AP1053" s="131">
        <f>IFERROR(AO1053/AM1053,"")</f>
        <v/>
      </c>
      <c r="AQ1053" s="219">
        <f>AO1053*CC1053</f>
        <v/>
      </c>
      <c r="AR1053" s="219" t="n"/>
      <c r="AS1053" s="220">
        <f>AQ1053-AR1053</f>
        <v/>
      </c>
      <c r="AT1053" s="217">
        <f>AS1053/VLOOKUP($T1053,'USD Converstion'!$C$7:$D$174,2,FALSE)</f>
        <v/>
      </c>
      <c r="AU1053" s="52" t="n"/>
      <c r="AV1053" s="221" t="n">
        <v>43957</v>
      </c>
      <c r="AW1053" s="222" t="n">
        <v>19589.26213592233</v>
      </c>
      <c r="AX1053" s="222" t="n"/>
      <c r="AY1053" s="223" t="n"/>
      <c r="AZ1053" s="52" t="n"/>
      <c r="BA1053" s="137" t="n"/>
      <c r="BB1053" s="138" t="inlineStr">
        <is>
          <t xml:space="preserve"> </t>
        </is>
      </c>
      <c r="BC1053" s="52" t="n"/>
      <c r="BD1053" s="219" t="n">
        <v>184000</v>
      </c>
      <c r="BE1053" s="219" t="n">
        <v>46000</v>
      </c>
      <c r="BF1053" s="219" t="n"/>
      <c r="BG1053" s="120">
        <f>BF1053+BE1053+BD1053</f>
        <v/>
      </c>
      <c r="BH1053" s="217">
        <f>IF(LOWER(T1053)="ILS",12,1)*BG1053/VLOOKUP($T1053,CPC_USDConversion_xlTbl[[Currency2]:[Units/1 USD]],2,FALSE)</f>
        <v/>
      </c>
      <c r="BI1053" s="224">
        <f>BH1053/VLOOKUP($S1053,'CP$'!$B$5:$D$74,2,FALSE)</f>
        <v/>
      </c>
      <c r="BJ1053" s="140" t="n">
        <v>180000</v>
      </c>
      <c r="BK1053" s="140" t="n">
        <v>250000</v>
      </c>
      <c r="BL1053" s="141">
        <f>IFERROR(U1053/X1053,"")</f>
        <v/>
      </c>
      <c r="BM1053" s="141">
        <f>IFERROR(V1053/X1053,"")</f>
        <v/>
      </c>
      <c r="BN1053" s="141">
        <f>IFERROR(W1053/X1053,"")</f>
        <v/>
      </c>
      <c r="BO1053" s="141">
        <f>IFERROR(AA1053/AD1053,"")</f>
        <v/>
      </c>
      <c r="BP1053" s="141">
        <f>IFERROR(AB1053/AD1053,"")</f>
        <v/>
      </c>
      <c r="BQ1053" s="141">
        <f>IFERROR(AC1053/AD1053,"")</f>
        <v/>
      </c>
      <c r="BR1053" s="119" t="n">
        <v>4</v>
      </c>
      <c r="BS1053" s="119" t="n">
        <v>4</v>
      </c>
      <c r="BT1053" s="119" t="n">
        <v>3</v>
      </c>
      <c r="BU1053" s="119" t="n"/>
      <c r="BV1053" s="119" t="n"/>
      <c r="BW1053" s="119" t="n"/>
      <c r="BX1053" s="119" t="n"/>
      <c r="BY1053" s="119" t="n"/>
      <c r="BZ1053" s="119" t="inlineStr">
        <is>
          <t>Employee</t>
        </is>
      </c>
      <c r="CA1053" s="142" t="inlineStr">
        <is>
          <t>E41P</t>
        </is>
      </c>
      <c r="CB1053" s="131" t="n">
        <v>1</v>
      </c>
      <c r="CC1053" s="143">
        <f>IF(P1053&gt;1,1,P1053)*CB1053</f>
        <v/>
      </c>
      <c r="CD1053" s="143" t="n"/>
      <c r="CE1053" s="222" t="n">
        <v>22627.08</v>
      </c>
      <c r="CF1053" s="86" t="n"/>
      <c r="CG1053" s="219" t="n">
        <v>234346.3414634147</v>
      </c>
      <c r="CH1053" s="217">
        <f>IF(LOWER(T1053)="ILS",12,1)*CG1053/VLOOKUP($T1053,CPC_USDConversion_xlTbl[[Currency2]:[Units/1 USD]],2,FALSE)</f>
        <v/>
      </c>
      <c r="CI1053" s="225">
        <f>AF1053</f>
        <v/>
      </c>
      <c r="CJ1053" s="225">
        <f>IFERROR(CI1053-CH1053,"")</f>
        <v/>
      </c>
      <c r="CK1053" s="140">
        <f>ROUND(AN1053*CC1053,-2)</f>
        <v/>
      </c>
      <c r="CL1053" s="217">
        <f>CK1053/VLOOKUP($T1053,'USD Converstion'!$C$7:$D$174,2,FALSE)</f>
        <v/>
      </c>
      <c r="CM1053" s="145">
        <f>IF(AD1053&gt;X1053,1,0)</f>
        <v/>
      </c>
      <c r="CN1053" s="225">
        <f>IF(CM1053&gt;0,AG1053,0)</f>
        <v/>
      </c>
      <c r="CO1053" s="225">
        <f>IF(CM1053=0,0,AF1053)</f>
        <v/>
      </c>
      <c r="CP1053" s="146" t="n">
        <v>0</v>
      </c>
      <c r="CQ1053" s="147" t="inlineStr">
        <is>
          <t>Regular</t>
        </is>
      </c>
      <c r="CR1053" s="225">
        <f>AM1053/VLOOKUP(T1053,'USD Converstion'!$C$7:$D$174,2,FALSE)</f>
        <v/>
      </c>
      <c r="CS1053" s="226">
        <f>AT1053</f>
        <v/>
      </c>
      <c r="CT1053" s="222" t="n">
        <v>0</v>
      </c>
      <c r="CU1053" s="227" t="n"/>
      <c r="CV1053" s="145">
        <f>IF(AX1053&gt;0,1,0)</f>
        <v/>
      </c>
      <c r="CW1053" s="145">
        <f>IF(AY1053&gt;0,1,0)</f>
        <v/>
      </c>
      <c r="CX1053" s="52" t="n">
        <v>0</v>
      </c>
      <c r="DM1053">
        <f>IF(LOWER(T1053)="ILS",12,1)*Y1053/VLOOKUP($T1053,CPC_USDConversion_xlTbl[[Currency2]:[Units/1 USD]],2,FALSE)</f>
        <v/>
      </c>
    </row>
    <row r="1054">
      <c r="B1054" s="113" t="n">
        <v>118266</v>
      </c>
      <c r="C1054" s="113" t="n">
        <v>26969</v>
      </c>
      <c r="D1054" s="113" t="n">
        <v>27441</v>
      </c>
      <c r="E1054" s="114" t="inlineStr">
        <is>
          <t>Simon Johnston</t>
        </is>
      </c>
      <c r="F1054" s="152" t="inlineStr">
        <is>
          <t>Major Account Manager</t>
        </is>
      </c>
      <c r="G1054" s="113" t="inlineStr">
        <is>
          <t>ANZ Major Accounts Northern Region</t>
        </is>
      </c>
      <c r="H1054" s="113" t="inlineStr">
        <is>
          <t>David Plummer</t>
        </is>
      </c>
      <c r="I1054" s="113" t="inlineStr">
        <is>
          <t>Ian Raper</t>
        </is>
      </c>
      <c r="J1054" s="114" t="inlineStr">
        <is>
          <t>Sharat Sinha</t>
        </is>
      </c>
      <c r="K1054" s="114" t="inlineStr">
        <is>
          <t>Sharat Sinha</t>
        </is>
      </c>
      <c r="L1054" s="113" t="inlineStr">
        <is>
          <t>APAC Sales</t>
        </is>
      </c>
      <c r="M1054" s="115" t="n">
        <v>1</v>
      </c>
      <c r="N1054" s="151">
        <f>LEFT(CA1054,3)</f>
        <v/>
      </c>
      <c r="O1054" s="216" t="n">
        <v>43949</v>
      </c>
      <c r="P1054" s="118">
        <f>($D$5-O1054)/365</f>
        <v/>
      </c>
      <c r="Q1054" s="119">
        <f>Q1054</f>
        <v/>
      </c>
      <c r="R1054" s="52" t="n"/>
      <c r="S1054" s="120" t="inlineStr">
        <is>
          <t>Australia</t>
        </is>
      </c>
      <c r="T1054" s="120" t="inlineStr">
        <is>
          <t>AUD</t>
        </is>
      </c>
      <c r="U1054" s="120" t="n">
        <v>208250</v>
      </c>
      <c r="V1054" s="120" t="n">
        <v>96663.63636363635</v>
      </c>
      <c r="W1054" s="120" t="n"/>
      <c r="X1054" s="120">
        <f>W1054+V1054+U1054</f>
        <v/>
      </c>
      <c r="Y1054" s="121" t="n"/>
      <c r="Z1054" s="121" t="n"/>
      <c r="AA1054" s="122" t="n"/>
      <c r="AB1054" s="122" t="n"/>
      <c r="AC1054" s="122" t="n"/>
      <c r="AD1054" s="123">
        <f>AC1054+AB1054+AA1054</f>
        <v/>
      </c>
      <c r="AE1054" s="124">
        <f>IFERROR(AD1054/X1054-1,"")</f>
        <v/>
      </c>
      <c r="AF1054" s="217">
        <f>IF(LOWER(T1054)="ILS",12,1)*X1054/VLOOKUP($T1054,CPC_USDConversion_xlTbl[[Currency2]:[Units/1 USD]],2,FALSE)</f>
        <v/>
      </c>
      <c r="AG1054" s="217">
        <f>IF(LOWER(T1054)="ILS",12,1)*AD1054/VLOOKUP($T1054,CPC_USDConversion_xlTbl[[Currency2]:[Units/1 USD]],2,FALSE)</f>
        <v/>
      </c>
      <c r="AH1054" s="126">
        <f>AF1054/VLOOKUP($S1054,'CP$'!$B$5:$D$74,2,FALSE)</f>
        <v/>
      </c>
      <c r="AI1054" s="126">
        <f>AG1054/VLOOKUP($S1054,'CP$'!$B$5:$D$74,2,FALSE)</f>
        <v/>
      </c>
      <c r="AJ1054" s="52" t="n"/>
      <c r="AK1054" s="127" t="inlineStr">
        <is>
          <t>Sales Variable</t>
        </is>
      </c>
      <c r="AL1054" s="218" t="n"/>
      <c r="AM1054" s="129" t="n"/>
      <c r="AN1054" s="121" t="n"/>
      <c r="AO1054" s="130" t="n"/>
      <c r="AP1054" s="131">
        <f>IFERROR(AO1054/AM1054,"")</f>
        <v/>
      </c>
      <c r="AQ1054" s="219">
        <f>AO1054*CC1054</f>
        <v/>
      </c>
      <c r="AR1054" s="219" t="n"/>
      <c r="AS1054" s="220">
        <f>AQ1054-AR1054</f>
        <v/>
      </c>
      <c r="AT1054" s="217">
        <f>AS1054/VLOOKUP($T1054,'USD Converstion'!$C$7:$D$174,2,FALSE)</f>
        <v/>
      </c>
      <c r="AU1054" s="52" t="n"/>
      <c r="AV1054" s="221" t="n"/>
      <c r="AW1054" s="222" t="n"/>
      <c r="AX1054" s="222" t="n"/>
      <c r="AY1054" s="223" t="n"/>
      <c r="AZ1054" s="52" t="n"/>
      <c r="BA1054" s="137" t="n"/>
      <c r="BB1054" s="138" t="inlineStr">
        <is>
          <t xml:space="preserve"> </t>
        </is>
      </c>
      <c r="BC1054" s="52" t="n"/>
      <c r="BD1054" s="219" t="n"/>
      <c r="BE1054" s="219" t="n"/>
      <c r="BF1054" s="219" t="n"/>
      <c r="BG1054" s="120">
        <f>BF1054+BE1054+BD1054</f>
        <v/>
      </c>
      <c r="BH1054" s="217">
        <f>IF(LOWER(T1054)="ILS",12,1)*BG1054/VLOOKUP($T1054,CPC_USDConversion_xlTbl[[Currency2]:[Units/1 USD]],2,FALSE)</f>
        <v/>
      </c>
      <c r="BI1054" s="224">
        <f>BH1054/VLOOKUP($S1054,'CP$'!$B$5:$D$74,2,FALSE)</f>
        <v/>
      </c>
      <c r="BJ1054" s="140" t="n">
        <v>240000</v>
      </c>
      <c r="BK1054" s="140" t="n">
        <v>335000</v>
      </c>
      <c r="BL1054" s="141">
        <f>IFERROR(U1054/X1054,"")</f>
        <v/>
      </c>
      <c r="BM1054" s="141">
        <f>IFERROR(V1054/X1054,"")</f>
        <v/>
      </c>
      <c r="BN1054" s="141">
        <f>IFERROR(W1054/X1054,"")</f>
        <v/>
      </c>
      <c r="BO1054" s="141">
        <f>IFERROR(AA1054/AD1054,"")</f>
        <v/>
      </c>
      <c r="BP1054" s="141">
        <f>IFERROR(AB1054/AD1054,"")</f>
        <v/>
      </c>
      <c r="BQ1054" s="141">
        <f>IFERROR(AC1054/AD1054,"")</f>
        <v/>
      </c>
      <c r="BR1054" s="119" t="n"/>
      <c r="BS1054" s="119" t="n"/>
      <c r="BT1054" s="119" t="n">
        <v>3</v>
      </c>
      <c r="BU1054" s="119" t="n"/>
      <c r="BV1054" s="119" t="n"/>
      <c r="BW1054" s="119" t="n"/>
      <c r="BX1054" s="119" t="n"/>
      <c r="BY1054" s="119" t="n"/>
      <c r="BZ1054" s="119" t="inlineStr">
        <is>
          <t>Employee</t>
        </is>
      </c>
      <c r="CA1054" s="142" t="inlineStr">
        <is>
          <t>S43P</t>
        </is>
      </c>
      <c r="CB1054" s="131" t="n">
        <v>1</v>
      </c>
      <c r="CC1054" s="143">
        <f>IF(P1054&gt;1,1,P1054)*CB1054</f>
        <v/>
      </c>
      <c r="CD1054" s="143" t="n"/>
      <c r="CE1054" s="222" t="n"/>
      <c r="CF1054" s="86" t="n"/>
      <c r="CG1054" s="219" t="n">
        <v>258736.5853658537</v>
      </c>
      <c r="CH1054" s="217">
        <f>IF(LOWER(T1054)="ILS",12,1)*CG1054/VLOOKUP($T1054,CPC_USDConversion_xlTbl[[Currency2]:[Units/1 USD]],2,FALSE)</f>
        <v/>
      </c>
      <c r="CI1054" s="225">
        <f>AF1054</f>
        <v/>
      </c>
      <c r="CJ1054" s="225">
        <f>IFERROR(CI1054-CH1054,"")</f>
        <v/>
      </c>
      <c r="CK1054" s="140">
        <f>ROUND(AN1054*CC1054,-2)</f>
        <v/>
      </c>
      <c r="CL1054" s="217">
        <f>CK1054/VLOOKUP($T1054,'USD Converstion'!$C$7:$D$174,2,FALSE)</f>
        <v/>
      </c>
      <c r="CM1054" s="145">
        <f>IF(AD1054&gt;X1054,1,0)</f>
        <v/>
      </c>
      <c r="CN1054" s="225">
        <f>IF(CM1054&gt;0,AG1054,0)</f>
        <v/>
      </c>
      <c r="CO1054" s="225">
        <f>IF(CM1054=0,0,AF1054)</f>
        <v/>
      </c>
      <c r="CP1054" s="146" t="n">
        <v>0</v>
      </c>
      <c r="CQ1054" s="147" t="inlineStr">
        <is>
          <t>Regular</t>
        </is>
      </c>
      <c r="CR1054" s="225">
        <f>AM1054/VLOOKUP(T1054,'USD Converstion'!$C$7:$D$174,2,FALSE)</f>
        <v/>
      </c>
      <c r="CS1054" s="226">
        <f>AT1054</f>
        <v/>
      </c>
      <c r="CT1054" s="222" t="n">
        <v>0</v>
      </c>
      <c r="CU1054" s="227" t="n"/>
      <c r="CV1054" s="145">
        <f>IF(AX1054&gt;0,1,0)</f>
        <v/>
      </c>
      <c r="CW1054" s="145">
        <f>IF(AY1054&gt;0,1,0)</f>
        <v/>
      </c>
      <c r="CX1054" s="52" t="n">
        <v>0</v>
      </c>
      <c r="DM1054">
        <f>IF(LOWER(T1054)="ILS",12,1)*Y1054/VLOOKUP($T1054,CPC_USDConversion_xlTbl[[Currency2]:[Units/1 USD]],2,FALSE)</f>
        <v/>
      </c>
    </row>
    <row r="1055">
      <c r="B1055" s="113" t="n">
        <v>122786</v>
      </c>
      <c r="C1055" s="113" t="n">
        <v>50803</v>
      </c>
      <c r="D1055" s="113" t="n">
        <v>34694</v>
      </c>
      <c r="E1055" s="114" t="inlineStr">
        <is>
          <t>Stefano Olivieri</t>
        </is>
      </c>
      <c r="F1055" s="152" t="inlineStr">
        <is>
          <t>Security Engineer</t>
        </is>
      </c>
      <c r="G1055" s="113" t="inlineStr">
        <is>
          <t>ANZ SE</t>
        </is>
      </c>
      <c r="H1055" s="113" t="inlineStr">
        <is>
          <t>Simon Wrench</t>
        </is>
      </c>
      <c r="I1055" s="113" t="inlineStr">
        <is>
          <t>Ian Raper</t>
        </is>
      </c>
      <c r="J1055" s="114" t="inlineStr">
        <is>
          <t>Sharat Sinha</t>
        </is>
      </c>
      <c r="K1055" s="114" t="inlineStr">
        <is>
          <t>Sharat Sinha</t>
        </is>
      </c>
      <c r="L1055" s="113" t="inlineStr">
        <is>
          <t>APAC Sales</t>
        </is>
      </c>
      <c r="M1055" s="115" t="n">
        <v>1</v>
      </c>
      <c r="N1055" s="151">
        <f>LEFT(CA1055,3)</f>
        <v/>
      </c>
      <c r="O1055" s="216" t="n">
        <v>42432</v>
      </c>
      <c r="P1055" s="118">
        <f>($D$5-O1055)/365</f>
        <v/>
      </c>
      <c r="Q1055" s="119">
        <f>Q1055</f>
        <v/>
      </c>
      <c r="R1055" s="52" t="n"/>
      <c r="S1055" s="120" t="inlineStr">
        <is>
          <t>Australia</t>
        </is>
      </c>
      <c r="T1055" s="120" t="inlineStr">
        <is>
          <t>AUD</t>
        </is>
      </c>
      <c r="U1055" s="120" t="n">
        <v>179500</v>
      </c>
      <c r="V1055" s="120" t="n">
        <v>31209.09090909091</v>
      </c>
      <c r="W1055" s="120" t="n"/>
      <c r="X1055" s="120">
        <f>W1055+V1055+U1055</f>
        <v/>
      </c>
      <c r="Y1055" s="121" t="n"/>
      <c r="Z1055" s="121" t="n"/>
      <c r="AA1055" s="122" t="n"/>
      <c r="AB1055" s="122" t="n"/>
      <c r="AC1055" s="122" t="n"/>
      <c r="AD1055" s="123">
        <f>AC1055+AB1055+AA1055</f>
        <v/>
      </c>
      <c r="AE1055" s="124">
        <f>IFERROR(AD1055/X1055-1,"")</f>
        <v/>
      </c>
      <c r="AF1055" s="217">
        <f>IF(LOWER(T1055)="ILS",12,1)*X1055/VLOOKUP($T1055,CPC_USDConversion_xlTbl[[Currency2]:[Units/1 USD]],2,FALSE)</f>
        <v/>
      </c>
      <c r="AG1055" s="217">
        <f>IF(LOWER(T1055)="ILS",12,1)*AD1055/VLOOKUP($T1055,CPC_USDConversion_xlTbl[[Currency2]:[Units/1 USD]],2,FALSE)</f>
        <v/>
      </c>
      <c r="AH1055" s="126">
        <f>AF1055/VLOOKUP($S1055,'CP$'!$B$5:$D$74,2,FALSE)</f>
        <v/>
      </c>
      <c r="AI1055" s="126">
        <f>AG1055/VLOOKUP($S1055,'CP$'!$B$5:$D$74,2,FALSE)</f>
        <v/>
      </c>
      <c r="AJ1055" s="52" t="n"/>
      <c r="AK1055" s="127" t="inlineStr">
        <is>
          <t>Sales Variable</t>
        </is>
      </c>
      <c r="AL1055" s="218" t="n"/>
      <c r="AM1055" s="129" t="n"/>
      <c r="AN1055" s="121" t="n"/>
      <c r="AO1055" s="130" t="n"/>
      <c r="AP1055" s="131">
        <f>IFERROR(AO1055/AM1055,"")</f>
        <v/>
      </c>
      <c r="AQ1055" s="219">
        <f>AO1055*CC1055</f>
        <v/>
      </c>
      <c r="AR1055" s="219" t="n"/>
      <c r="AS1055" s="220">
        <f>AQ1055-AR1055</f>
        <v/>
      </c>
      <c r="AT1055" s="217">
        <f>AS1055/VLOOKUP($T1055,'USD Converstion'!$C$7:$D$174,2,FALSE)</f>
        <v/>
      </c>
      <c r="AU1055" s="52" t="n"/>
      <c r="AV1055" s="221" t="n">
        <v>43615</v>
      </c>
      <c r="AW1055" s="222" t="n">
        <v>14738.73786407767</v>
      </c>
      <c r="AX1055" s="222" t="n"/>
      <c r="AY1055" s="223" t="n"/>
      <c r="AZ1055" s="52" t="n"/>
      <c r="BA1055" s="137" t="n"/>
      <c r="BB1055" s="138" t="inlineStr">
        <is>
          <t xml:space="preserve"> </t>
        </is>
      </c>
      <c r="BC1055" s="52" t="n"/>
      <c r="BD1055" s="219" t="n">
        <v>130000</v>
      </c>
      <c r="BE1055" s="219" t="n">
        <v>33000</v>
      </c>
      <c r="BF1055" s="219" t="n"/>
      <c r="BG1055" s="120">
        <f>BF1055+BE1055+BD1055</f>
        <v/>
      </c>
      <c r="BH1055" s="217">
        <f>IF(LOWER(T1055)="ILS",12,1)*BG1055/VLOOKUP($T1055,CPC_USDConversion_xlTbl[[Currency2]:[Units/1 USD]],2,FALSE)</f>
        <v/>
      </c>
      <c r="BI1055" s="224">
        <f>BH1055/VLOOKUP($S1055,'CP$'!$B$5:$D$74,2,FALSE)</f>
        <v/>
      </c>
      <c r="BJ1055" s="140" t="n">
        <v>140000</v>
      </c>
      <c r="BK1055" s="140" t="n">
        <v>220000</v>
      </c>
      <c r="BL1055" s="141">
        <f>IFERROR(U1055/X1055,"")</f>
        <v/>
      </c>
      <c r="BM1055" s="141">
        <f>IFERROR(V1055/X1055,"")</f>
        <v/>
      </c>
      <c r="BN1055" s="141">
        <f>IFERROR(W1055/X1055,"")</f>
        <v/>
      </c>
      <c r="BO1055" s="141">
        <f>IFERROR(AA1055/AD1055,"")</f>
        <v/>
      </c>
      <c r="BP1055" s="141">
        <f>IFERROR(AB1055/AD1055,"")</f>
        <v/>
      </c>
      <c r="BQ1055" s="141">
        <f>IFERROR(AC1055/AD1055,"")</f>
        <v/>
      </c>
      <c r="BR1055" s="119" t="n">
        <v>3</v>
      </c>
      <c r="BS1055" s="119" t="n">
        <v>3</v>
      </c>
      <c r="BT1055" s="119" t="n">
        <v>3</v>
      </c>
      <c r="BU1055" s="119" t="n"/>
      <c r="BV1055" s="119" t="n"/>
      <c r="BW1055" s="119" t="n"/>
      <c r="BX1055" s="119" t="n"/>
      <c r="BY1055" s="119" t="n"/>
      <c r="BZ1055" s="119" t="inlineStr">
        <is>
          <t>Employee</t>
        </is>
      </c>
      <c r="CA1055" s="142" t="inlineStr">
        <is>
          <t>E51P</t>
        </is>
      </c>
      <c r="CB1055" s="131" t="n">
        <v>1</v>
      </c>
      <c r="CC1055" s="143">
        <f>IF(P1055&gt;1,1,P1055)*CB1055</f>
        <v/>
      </c>
      <c r="CD1055" s="143" t="n"/>
      <c r="CE1055" s="222" t="n">
        <v>17598.84</v>
      </c>
      <c r="CF1055" s="86" t="n"/>
      <c r="CG1055" s="219" t="n">
        <v>166053.6585365854</v>
      </c>
      <c r="CH1055" s="217">
        <f>IF(LOWER(T1055)="ILS",12,1)*CG1055/VLOOKUP($T1055,CPC_USDConversion_xlTbl[[Currency2]:[Units/1 USD]],2,FALSE)</f>
        <v/>
      </c>
      <c r="CI1055" s="225">
        <f>AF1055</f>
        <v/>
      </c>
      <c r="CJ1055" s="225">
        <f>IFERROR(CI1055-CH1055,"")</f>
        <v/>
      </c>
      <c r="CK1055" s="140">
        <f>ROUND(AN1055*CC1055,-2)</f>
        <v/>
      </c>
      <c r="CL1055" s="217">
        <f>CK1055/VLOOKUP($T1055,'USD Converstion'!$C$7:$D$174,2,FALSE)</f>
        <v/>
      </c>
      <c r="CM1055" s="145">
        <f>IF(AD1055&gt;X1055,1,0)</f>
        <v/>
      </c>
      <c r="CN1055" s="225">
        <f>IF(CM1055&gt;0,AG1055,0)</f>
        <v/>
      </c>
      <c r="CO1055" s="225">
        <f>IF(CM1055=0,0,AF1055)</f>
        <v/>
      </c>
      <c r="CP1055" s="146" t="n">
        <v>0</v>
      </c>
      <c r="CQ1055" s="147" t="inlineStr">
        <is>
          <t>Regular</t>
        </is>
      </c>
      <c r="CR1055" s="225">
        <f>AM1055/VLOOKUP(T1055,'USD Converstion'!$C$7:$D$174,2,FALSE)</f>
        <v/>
      </c>
      <c r="CS1055" s="226">
        <f>AT1055</f>
        <v/>
      </c>
      <c r="CT1055" s="222" t="n">
        <v>0</v>
      </c>
      <c r="CU1055" s="227" t="n"/>
      <c r="CV1055" s="145">
        <f>IF(AX1055&gt;0,1,0)</f>
        <v/>
      </c>
      <c r="CW1055" s="145">
        <f>IF(AY1055&gt;0,1,0)</f>
        <v/>
      </c>
      <c r="CX1055" s="52" t="n">
        <v>0</v>
      </c>
      <c r="DM1055">
        <f>IF(LOWER(T1055)="ILS",12,1)*Y1055/VLOOKUP($T1055,CPC_USDConversion_xlTbl[[Currency2]:[Units/1 USD]],2,FALSE)</f>
        <v/>
      </c>
    </row>
    <row r="1056">
      <c r="B1056" s="113" t="n">
        <v>108445</v>
      </c>
      <c r="C1056" s="113" t="n">
        <v>59472</v>
      </c>
      <c r="D1056" s="113" t="n">
        <v>102690</v>
      </c>
      <c r="E1056" s="114" t="inlineStr">
        <is>
          <t>Tribavan Raina</t>
        </is>
      </c>
      <c r="F1056" s="152" t="inlineStr">
        <is>
          <t>Security Engineer</t>
        </is>
      </c>
      <c r="G1056" s="113" t="inlineStr">
        <is>
          <t>ANZ SE</t>
        </is>
      </c>
      <c r="H1056" s="113" t="inlineStr">
        <is>
          <t>Simon Wrench</t>
        </is>
      </c>
      <c r="I1056" s="113" t="inlineStr">
        <is>
          <t>Ian Raper</t>
        </is>
      </c>
      <c r="J1056" s="114" t="inlineStr">
        <is>
          <t>Sharat Sinha</t>
        </is>
      </c>
      <c r="K1056" s="114" t="inlineStr">
        <is>
          <t>Sharat Sinha</t>
        </is>
      </c>
      <c r="L1056" s="113" t="inlineStr">
        <is>
          <t>APAC Sales</t>
        </is>
      </c>
      <c r="M1056" s="115" t="n">
        <v>1</v>
      </c>
      <c r="N1056" s="151">
        <f>LEFT(CA1056,3)</f>
        <v/>
      </c>
      <c r="O1056" s="216" t="n">
        <v>43965</v>
      </c>
      <c r="P1056" s="118">
        <f>($D$5-O1056)/365</f>
        <v/>
      </c>
      <c r="Q1056" s="119">
        <f>Q1056</f>
        <v/>
      </c>
      <c r="R1056" s="52" t="n"/>
      <c r="S1056" s="120" t="inlineStr">
        <is>
          <t>New Zealand</t>
        </is>
      </c>
      <c r="T1056" s="120" t="inlineStr">
        <is>
          <t>NZD</t>
        </is>
      </c>
      <c r="U1056" s="120" t="n">
        <v>249500</v>
      </c>
      <c r="V1056" s="120" t="n">
        <v>43936.36363636363</v>
      </c>
      <c r="W1056" s="120" t="n"/>
      <c r="X1056" s="120">
        <f>W1056+V1056+U1056</f>
        <v/>
      </c>
      <c r="Y1056" s="121" t="n"/>
      <c r="Z1056" s="121" t="n"/>
      <c r="AA1056" s="122" t="n"/>
      <c r="AB1056" s="122" t="n"/>
      <c r="AC1056" s="122" t="n"/>
      <c r="AD1056" s="123">
        <f>AC1056+AB1056+AA1056</f>
        <v/>
      </c>
      <c r="AE1056" s="124">
        <f>IFERROR(AD1056/X1056-1,"")</f>
        <v/>
      </c>
      <c r="AF1056" s="217">
        <f>IF(LOWER(T1056)="ILS",12,1)*X1056/VLOOKUP($T1056,CPC_USDConversion_xlTbl[[Currency2]:[Units/1 USD]],2,FALSE)</f>
        <v/>
      </c>
      <c r="AG1056" s="217">
        <f>IF(LOWER(T1056)="ILS",12,1)*AD1056/VLOOKUP($T1056,CPC_USDConversion_xlTbl[[Currency2]:[Units/1 USD]],2,FALSE)</f>
        <v/>
      </c>
      <c r="AH1056" s="126">
        <f>AF1056/VLOOKUP($S1056,'CP$'!$B$5:$D$74,2,FALSE)</f>
        <v/>
      </c>
      <c r="AI1056" s="126">
        <f>AG1056/VLOOKUP($S1056,'CP$'!$B$5:$D$74,2,FALSE)</f>
        <v/>
      </c>
      <c r="AJ1056" s="52" t="n"/>
      <c r="AK1056" s="127" t="inlineStr">
        <is>
          <t>Sales Variable</t>
        </is>
      </c>
      <c r="AL1056" s="218" t="n"/>
      <c r="AM1056" s="129" t="n"/>
      <c r="AN1056" s="121" t="n"/>
      <c r="AO1056" s="130" t="n"/>
      <c r="AP1056" s="131">
        <f>IFERROR(AO1056/AM1056,"")</f>
        <v/>
      </c>
      <c r="AQ1056" s="219">
        <f>AO1056*CC1056</f>
        <v/>
      </c>
      <c r="AR1056" s="219" t="n"/>
      <c r="AS1056" s="220">
        <f>AQ1056-AR1056</f>
        <v/>
      </c>
      <c r="AT1056" s="217">
        <f>AS1056/VLOOKUP($T1056,'USD Converstion'!$C$7:$D$174,2,FALSE)</f>
        <v/>
      </c>
      <c r="AU1056" s="52" t="n"/>
      <c r="AV1056" s="221" t="n">
        <v>43984</v>
      </c>
      <c r="AW1056" s="222" t="n">
        <v>19617.22330097088</v>
      </c>
      <c r="AX1056" s="222" t="n"/>
      <c r="AY1056" s="223" t="n"/>
      <c r="AZ1056" s="52" t="n"/>
      <c r="BA1056" s="137" t="n"/>
      <c r="BB1056" s="138" t="inlineStr">
        <is>
          <t xml:space="preserve"> </t>
        </is>
      </c>
      <c r="BC1056" s="52" t="n"/>
      <c r="BD1056" s="219" t="n"/>
      <c r="BE1056" s="219" t="n"/>
      <c r="BF1056" s="219" t="n"/>
      <c r="BG1056" s="120">
        <f>BF1056+BE1056+BD1056</f>
        <v/>
      </c>
      <c r="BH1056" s="217">
        <f>IF(LOWER(T1056)="ILS",12,1)*BG1056/VLOOKUP($T1056,CPC_USDConversion_xlTbl[[Currency2]:[Units/1 USD]],2,FALSE)</f>
        <v/>
      </c>
      <c r="BI1056" s="224">
        <f>BH1056/VLOOKUP($S1056,'CP$'!$B$5:$D$74,2,FALSE)</f>
        <v/>
      </c>
      <c r="BJ1056" s="140" t="n">
        <v>170000</v>
      </c>
      <c r="BK1056" s="140" t="n">
        <v>240000</v>
      </c>
      <c r="BL1056" s="141">
        <f>IFERROR(U1056/X1056,"")</f>
        <v/>
      </c>
      <c r="BM1056" s="141">
        <f>IFERROR(V1056/X1056,"")</f>
        <v/>
      </c>
      <c r="BN1056" s="141">
        <f>IFERROR(W1056/X1056,"")</f>
        <v/>
      </c>
      <c r="BO1056" s="141">
        <f>IFERROR(AA1056/AD1056,"")</f>
        <v/>
      </c>
      <c r="BP1056" s="141">
        <f>IFERROR(AB1056/AD1056,"")</f>
        <v/>
      </c>
      <c r="BQ1056" s="141">
        <f>IFERROR(AC1056/AD1056,"")</f>
        <v/>
      </c>
      <c r="BR1056" s="119" t="n"/>
      <c r="BS1056" s="119" t="n"/>
      <c r="BT1056" s="119" t="n"/>
      <c r="BU1056" s="119" t="n"/>
      <c r="BV1056" s="119" t="n"/>
      <c r="BW1056" s="119" t="n"/>
      <c r="BX1056" s="119" t="n"/>
      <c r="BY1056" s="119" t="n"/>
      <c r="BZ1056" s="119" t="inlineStr">
        <is>
          <t>Employee</t>
        </is>
      </c>
      <c r="CA1056" s="142" t="inlineStr">
        <is>
          <t>E41P</t>
        </is>
      </c>
      <c r="CB1056" s="131" t="n">
        <v>1</v>
      </c>
      <c r="CC1056" s="143">
        <f>IF(P1056&gt;1,1,P1056)*CB1056</f>
        <v/>
      </c>
      <c r="CD1056" s="143" t="n"/>
      <c r="CE1056" s="222" t="n">
        <v>22148.2</v>
      </c>
      <c r="CF1056" s="86" t="n"/>
      <c r="CG1056" s="219" t="n">
        <v>234346.3414634147</v>
      </c>
      <c r="CH1056" s="217">
        <f>IF(LOWER(T1056)="ILS",12,1)*CG1056/VLOOKUP($T1056,CPC_USDConversion_xlTbl[[Currency2]:[Units/1 USD]],2,FALSE)</f>
        <v/>
      </c>
      <c r="CI1056" s="225">
        <f>AF1056</f>
        <v/>
      </c>
      <c r="CJ1056" s="225">
        <f>IFERROR(CI1056-CH1056,"")</f>
        <v/>
      </c>
      <c r="CK1056" s="140">
        <f>ROUND(AN1056*CC1056,-2)</f>
        <v/>
      </c>
      <c r="CL1056" s="217">
        <f>CK1056/VLOOKUP($T1056,'USD Converstion'!$C$7:$D$174,2,FALSE)</f>
        <v/>
      </c>
      <c r="CM1056" s="145">
        <f>IF(AD1056&gt;X1056,1,0)</f>
        <v/>
      </c>
      <c r="CN1056" s="225">
        <f>IF(CM1056&gt;0,AG1056,0)</f>
        <v/>
      </c>
      <c r="CO1056" s="225">
        <f>IF(CM1056=0,0,AF1056)</f>
        <v/>
      </c>
      <c r="CP1056" s="146" t="n">
        <v>0</v>
      </c>
      <c r="CQ1056" s="147" t="inlineStr">
        <is>
          <t>Regular</t>
        </is>
      </c>
      <c r="CR1056" s="225">
        <f>AM1056/VLOOKUP(T1056,'USD Converstion'!$C$7:$D$174,2,FALSE)</f>
        <v/>
      </c>
      <c r="CS1056" s="226">
        <f>AT1056</f>
        <v/>
      </c>
      <c r="CT1056" s="222" t="n">
        <v>0</v>
      </c>
      <c r="CU1056" s="227" t="n"/>
      <c r="CV1056" s="145">
        <f>IF(AX1056&gt;0,1,0)</f>
        <v/>
      </c>
      <c r="CW1056" s="145">
        <f>IF(AY1056&gt;0,1,0)</f>
        <v/>
      </c>
      <c r="CX1056" s="52" t="n">
        <v>0</v>
      </c>
      <c r="DM1056">
        <f>IF(LOWER(T1056)="ILS",12,1)*Y1056/VLOOKUP($T1056,CPC_USDConversion_xlTbl[[Currency2]:[Units/1 USD]],2,FALSE)</f>
        <v/>
      </c>
    </row>
    <row r="1057">
      <c r="B1057" s="113" t="n">
        <v>131782</v>
      </c>
      <c r="C1057" s="113" t="n">
        <v>92028</v>
      </c>
      <c r="D1057" s="113" t="n">
        <v>30326</v>
      </c>
      <c r="E1057" s="114" t="inlineStr">
        <is>
          <t>Vasudeva Koduru</t>
        </is>
      </c>
      <c r="F1057" s="152" t="inlineStr">
        <is>
          <t>Security Engineer</t>
        </is>
      </c>
      <c r="G1057" s="113" t="inlineStr">
        <is>
          <t>ANZ SE</t>
        </is>
      </c>
      <c r="H1057" s="113" t="inlineStr">
        <is>
          <t>Simon Wrench</t>
        </is>
      </c>
      <c r="I1057" s="113" t="inlineStr">
        <is>
          <t>Ian Raper</t>
        </is>
      </c>
      <c r="J1057" s="114" t="inlineStr">
        <is>
          <t>Sharat Sinha</t>
        </is>
      </c>
      <c r="K1057" s="114" t="inlineStr">
        <is>
          <t>Sharat Sinha</t>
        </is>
      </c>
      <c r="L1057" s="113" t="inlineStr">
        <is>
          <t>APAC Sales</t>
        </is>
      </c>
      <c r="M1057" s="115" t="n">
        <v>1</v>
      </c>
      <c r="N1057" s="151">
        <f>LEFT(CA1057,3)</f>
        <v/>
      </c>
      <c r="O1057" s="216" t="n">
        <v>43997</v>
      </c>
      <c r="P1057" s="118">
        <f>($D$5-O1057)/365</f>
        <v/>
      </c>
      <c r="Q1057" s="119">
        <f>Q1057</f>
        <v/>
      </c>
      <c r="R1057" s="52" t="n"/>
      <c r="S1057" s="120" t="inlineStr">
        <is>
          <t>Australia</t>
        </is>
      </c>
      <c r="T1057" s="120" t="inlineStr">
        <is>
          <t>AUD</t>
        </is>
      </c>
      <c r="U1057" s="120" t="n">
        <v>197000</v>
      </c>
      <c r="V1057" s="120" t="n">
        <v>36663.63636363636</v>
      </c>
      <c r="W1057" s="120" t="n"/>
      <c r="X1057" s="120">
        <f>W1057+V1057+U1057</f>
        <v/>
      </c>
      <c r="Y1057" s="121" t="n"/>
      <c r="Z1057" s="121" t="n"/>
      <c r="AA1057" s="122" t="n"/>
      <c r="AB1057" s="122" t="n"/>
      <c r="AC1057" s="122" t="n"/>
      <c r="AD1057" s="123">
        <f>AC1057+AB1057+AA1057</f>
        <v/>
      </c>
      <c r="AE1057" s="124">
        <f>IFERROR(AD1057/X1057-1,"")</f>
        <v/>
      </c>
      <c r="AF1057" s="217">
        <f>IF(LOWER(T1057)="ILS",12,1)*X1057/VLOOKUP($T1057,CPC_USDConversion_xlTbl[[Currency2]:[Units/1 USD]],2,FALSE)</f>
        <v/>
      </c>
      <c r="AG1057" s="217">
        <f>IF(LOWER(T1057)="ILS",12,1)*AD1057/VLOOKUP($T1057,CPC_USDConversion_xlTbl[[Currency2]:[Units/1 USD]],2,FALSE)</f>
        <v/>
      </c>
      <c r="AH1057" s="126">
        <f>AF1057/VLOOKUP($S1057,'CP$'!$B$5:$D$74,2,FALSE)</f>
        <v/>
      </c>
      <c r="AI1057" s="126">
        <f>AG1057/VLOOKUP($S1057,'CP$'!$B$5:$D$74,2,FALSE)</f>
        <v/>
      </c>
      <c r="AJ1057" s="52" t="n"/>
      <c r="AK1057" s="127" t="inlineStr">
        <is>
          <t>Sales Variable</t>
        </is>
      </c>
      <c r="AL1057" s="218" t="n"/>
      <c r="AM1057" s="129" t="n"/>
      <c r="AN1057" s="121" t="n"/>
      <c r="AO1057" s="130" t="n"/>
      <c r="AP1057" s="131">
        <f>IFERROR(AO1057/AM1057,"")</f>
        <v/>
      </c>
      <c r="AQ1057" s="219">
        <f>AO1057*CC1057</f>
        <v/>
      </c>
      <c r="AR1057" s="219" t="n"/>
      <c r="AS1057" s="220">
        <f>AQ1057-AR1057</f>
        <v/>
      </c>
      <c r="AT1057" s="217">
        <f>AS1057/VLOOKUP($T1057,'USD Converstion'!$C$7:$D$174,2,FALSE)</f>
        <v/>
      </c>
      <c r="AU1057" s="52" t="n"/>
      <c r="AV1057" s="221" t="n"/>
      <c r="AW1057" s="222" t="n"/>
      <c r="AX1057" s="222" t="n"/>
      <c r="AY1057" s="223" t="n"/>
      <c r="AZ1057" s="52" t="n"/>
      <c r="BA1057" s="137" t="n"/>
      <c r="BB1057" s="138" t="inlineStr">
        <is>
          <t xml:space="preserve"> </t>
        </is>
      </c>
      <c r="BC1057" s="52" t="n"/>
      <c r="BD1057" s="219" t="n"/>
      <c r="BE1057" s="219" t="n"/>
      <c r="BF1057" s="219" t="n"/>
      <c r="BG1057" s="120">
        <f>BF1057+BE1057+BD1057</f>
        <v/>
      </c>
      <c r="BH1057" s="217">
        <f>IF(LOWER(T1057)="ILS",12,1)*BG1057/VLOOKUP($T1057,CPC_USDConversion_xlTbl[[Currency2]:[Units/1 USD]],2,FALSE)</f>
        <v/>
      </c>
      <c r="BI1057" s="224">
        <f>BH1057/VLOOKUP($S1057,'CP$'!$B$5:$D$74,2,FALSE)</f>
        <v/>
      </c>
      <c r="BJ1057" s="140" t="n">
        <v>140000</v>
      </c>
      <c r="BK1057" s="140" t="n">
        <v>220000</v>
      </c>
      <c r="BL1057" s="141">
        <f>IFERROR(U1057/X1057,"")</f>
        <v/>
      </c>
      <c r="BM1057" s="141">
        <f>IFERROR(V1057/X1057,"")</f>
        <v/>
      </c>
      <c r="BN1057" s="141">
        <f>IFERROR(W1057/X1057,"")</f>
        <v/>
      </c>
      <c r="BO1057" s="141">
        <f>IFERROR(AA1057/AD1057,"")</f>
        <v/>
      </c>
      <c r="BP1057" s="141">
        <f>IFERROR(AB1057/AD1057,"")</f>
        <v/>
      </c>
      <c r="BQ1057" s="141">
        <f>IFERROR(AC1057/AD1057,"")</f>
        <v/>
      </c>
      <c r="BR1057" s="119" t="n"/>
      <c r="BS1057" s="119" t="n"/>
      <c r="BT1057" s="119" t="n"/>
      <c r="BU1057" s="119" t="n"/>
      <c r="BV1057" s="119" t="n"/>
      <c r="BW1057" s="119" t="n"/>
      <c r="BX1057" s="119" t="n"/>
      <c r="BY1057" s="119" t="n"/>
      <c r="BZ1057" s="119" t="inlineStr">
        <is>
          <t>Employee</t>
        </is>
      </c>
      <c r="CA1057" s="142" t="inlineStr">
        <is>
          <t>E51P</t>
        </is>
      </c>
      <c r="CB1057" s="131" t="n">
        <v>1</v>
      </c>
      <c r="CC1057" s="143">
        <f>IF(P1057&gt;1,1,P1057)*CB1057</f>
        <v/>
      </c>
      <c r="CD1057" s="143" t="n"/>
      <c r="CE1057" s="222" t="n"/>
      <c r="CF1057" s="86" t="n"/>
      <c r="CG1057" s="219" t="n">
        <v>185565.8536585366</v>
      </c>
      <c r="CH1057" s="217">
        <f>IF(LOWER(T1057)="ILS",12,1)*CG1057/VLOOKUP($T1057,CPC_USDConversion_xlTbl[[Currency2]:[Units/1 USD]],2,FALSE)</f>
        <v/>
      </c>
      <c r="CI1057" s="225">
        <f>AF1057</f>
        <v/>
      </c>
      <c r="CJ1057" s="225">
        <f>IFERROR(CI1057-CH1057,"")</f>
        <v/>
      </c>
      <c r="CK1057" s="140">
        <f>ROUND(AN1057*CC1057,-2)</f>
        <v/>
      </c>
      <c r="CL1057" s="217">
        <f>CK1057/VLOOKUP($T1057,'USD Converstion'!$C$7:$D$174,2,FALSE)</f>
        <v/>
      </c>
      <c r="CM1057" s="145">
        <f>IF(AD1057&gt;X1057,1,0)</f>
        <v/>
      </c>
      <c r="CN1057" s="225">
        <f>IF(CM1057&gt;0,AG1057,0)</f>
        <v/>
      </c>
      <c r="CO1057" s="225">
        <f>IF(CM1057=0,0,AF1057)</f>
        <v/>
      </c>
      <c r="CP1057" s="146" t="n">
        <v>0</v>
      </c>
      <c r="CQ1057" s="147" t="inlineStr">
        <is>
          <t>Regular</t>
        </is>
      </c>
      <c r="CR1057" s="225">
        <f>AM1057/VLOOKUP(T1057,'USD Converstion'!$C$7:$D$174,2,FALSE)</f>
        <v/>
      </c>
      <c r="CS1057" s="226">
        <f>AT1057</f>
        <v/>
      </c>
      <c r="CT1057" s="222" t="n">
        <v>0</v>
      </c>
      <c r="CU1057" s="227" t="n"/>
      <c r="CV1057" s="145">
        <f>IF(AX1057&gt;0,1,0)</f>
        <v/>
      </c>
      <c r="CW1057" s="145">
        <f>IF(AY1057&gt;0,1,0)</f>
        <v/>
      </c>
      <c r="CX1057" s="52" t="n">
        <v>0</v>
      </c>
      <c r="DM1057">
        <f>IF(LOWER(T1057)="ILS",12,1)*Y1057/VLOOKUP($T1057,CPC_USDConversion_xlTbl[[Currency2]:[Units/1 USD]],2,FALSE)</f>
        <v/>
      </c>
    </row>
    <row r="1058">
      <c r="B1058" s="113" t="n">
        <v>123329</v>
      </c>
      <c r="C1058" s="113" t="n">
        <v>46680</v>
      </c>
      <c r="D1058" s="113" t="n">
        <v>65982</v>
      </c>
      <c r="E1058" s="114" t="inlineStr">
        <is>
          <t>Zeb Khan</t>
        </is>
      </c>
      <c r="F1058" s="152" t="inlineStr">
        <is>
          <t>Security Engineer</t>
        </is>
      </c>
      <c r="G1058" s="113" t="inlineStr">
        <is>
          <t>ANZ SE</t>
        </is>
      </c>
      <c r="H1058" s="113" t="inlineStr">
        <is>
          <t>Simon Wrench</t>
        </is>
      </c>
      <c r="I1058" s="113" t="inlineStr">
        <is>
          <t>Ian Raper</t>
        </is>
      </c>
      <c r="J1058" s="114" t="inlineStr">
        <is>
          <t>Sharat Sinha</t>
        </is>
      </c>
      <c r="K1058" s="114" t="inlineStr">
        <is>
          <t>Sharat Sinha</t>
        </is>
      </c>
      <c r="L1058" s="113" t="inlineStr">
        <is>
          <t>APAC Sales</t>
        </is>
      </c>
      <c r="M1058" s="115" t="n">
        <v>1</v>
      </c>
      <c r="N1058" s="151">
        <f>LEFT(CA1058,3)</f>
        <v/>
      </c>
      <c r="O1058" s="216" t="n">
        <v>42997</v>
      </c>
      <c r="P1058" s="118">
        <f>($D$5-O1058)/365</f>
        <v/>
      </c>
      <c r="Q1058" s="119">
        <f>Q1058</f>
        <v/>
      </c>
      <c r="R1058" s="52" t="n"/>
      <c r="S1058" s="120" t="inlineStr">
        <is>
          <t>Australia</t>
        </is>
      </c>
      <c r="T1058" s="120" t="inlineStr">
        <is>
          <t>AUD</t>
        </is>
      </c>
      <c r="U1058" s="120" t="n">
        <v>159350</v>
      </c>
      <c r="V1058" s="120" t="n">
        <v>27545.45454545455</v>
      </c>
      <c r="W1058" s="120" t="n"/>
      <c r="X1058" s="120">
        <f>W1058+V1058+U1058</f>
        <v/>
      </c>
      <c r="Y1058" s="121" t="n"/>
      <c r="Z1058" s="121" t="n"/>
      <c r="AA1058" s="122" t="n"/>
      <c r="AB1058" s="122" t="n"/>
      <c r="AC1058" s="122" t="n"/>
      <c r="AD1058" s="123">
        <f>AC1058+AB1058+AA1058</f>
        <v/>
      </c>
      <c r="AE1058" s="124">
        <f>IFERROR(AD1058/X1058-1,"")</f>
        <v/>
      </c>
      <c r="AF1058" s="217">
        <f>IF(LOWER(T1058)="ILS",12,1)*X1058/VLOOKUP($T1058,CPC_USDConversion_xlTbl[[Currency2]:[Units/1 USD]],2,FALSE)</f>
        <v/>
      </c>
      <c r="AG1058" s="217">
        <f>IF(LOWER(T1058)="ILS",12,1)*AD1058/VLOOKUP($T1058,CPC_USDConversion_xlTbl[[Currency2]:[Units/1 USD]],2,FALSE)</f>
        <v/>
      </c>
      <c r="AH1058" s="126">
        <f>AF1058/VLOOKUP($S1058,'CP$'!$B$5:$D$74,2,FALSE)</f>
        <v/>
      </c>
      <c r="AI1058" s="126">
        <f>AG1058/VLOOKUP($S1058,'CP$'!$B$5:$D$74,2,FALSE)</f>
        <v/>
      </c>
      <c r="AJ1058" s="52" t="n"/>
      <c r="AK1058" s="127" t="inlineStr">
        <is>
          <t>Sales Variable</t>
        </is>
      </c>
      <c r="AL1058" s="218" t="n"/>
      <c r="AM1058" s="129" t="n"/>
      <c r="AN1058" s="121" t="n"/>
      <c r="AO1058" s="130" t="n"/>
      <c r="AP1058" s="131">
        <f>IFERROR(AO1058/AM1058,"")</f>
        <v/>
      </c>
      <c r="AQ1058" s="219">
        <f>AO1058*CC1058</f>
        <v/>
      </c>
      <c r="AR1058" s="219" t="n"/>
      <c r="AS1058" s="220">
        <f>AQ1058-AR1058</f>
        <v/>
      </c>
      <c r="AT1058" s="217">
        <f>AS1058/VLOOKUP($T1058,'USD Converstion'!$C$7:$D$174,2,FALSE)</f>
        <v/>
      </c>
      <c r="AU1058" s="52" t="n"/>
      <c r="AV1058" s="221" t="n"/>
      <c r="AW1058" s="222" t="n"/>
      <c r="AX1058" s="222" t="n"/>
      <c r="AY1058" s="223" t="n"/>
      <c r="AZ1058" s="52" t="n"/>
      <c r="BA1058" s="137" t="n"/>
      <c r="BB1058" s="138" t="inlineStr">
        <is>
          <t xml:space="preserve"> </t>
        </is>
      </c>
      <c r="BC1058" s="52" t="n"/>
      <c r="BD1058" s="219" t="n">
        <v>108000</v>
      </c>
      <c r="BE1058" s="219" t="n">
        <v>27000</v>
      </c>
      <c r="BF1058" s="219" t="n"/>
      <c r="BG1058" s="120">
        <f>BF1058+BE1058+BD1058</f>
        <v/>
      </c>
      <c r="BH1058" s="217">
        <f>IF(LOWER(T1058)="ILS",12,1)*BG1058/VLOOKUP($T1058,CPC_USDConversion_xlTbl[[Currency2]:[Units/1 USD]],2,FALSE)</f>
        <v/>
      </c>
      <c r="BI1058" s="224">
        <f>BH1058/VLOOKUP($S1058,'CP$'!$B$5:$D$74,2,FALSE)</f>
        <v/>
      </c>
      <c r="BJ1058" s="140" t="n">
        <v>140000</v>
      </c>
      <c r="BK1058" s="140" t="n">
        <v>220000</v>
      </c>
      <c r="BL1058" s="141">
        <f>IFERROR(U1058/X1058,"")</f>
        <v/>
      </c>
      <c r="BM1058" s="141">
        <f>IFERROR(V1058/X1058,"")</f>
        <v/>
      </c>
      <c r="BN1058" s="141">
        <f>IFERROR(W1058/X1058,"")</f>
        <v/>
      </c>
      <c r="BO1058" s="141">
        <f>IFERROR(AA1058/AD1058,"")</f>
        <v/>
      </c>
      <c r="BP1058" s="141">
        <f>IFERROR(AB1058/AD1058,"")</f>
        <v/>
      </c>
      <c r="BQ1058" s="141">
        <f>IFERROR(AC1058/AD1058,"")</f>
        <v/>
      </c>
      <c r="BR1058" s="119" t="n">
        <v>3</v>
      </c>
      <c r="BS1058" s="119" t="n">
        <v>3</v>
      </c>
      <c r="BT1058" s="119" t="n">
        <v>3</v>
      </c>
      <c r="BU1058" s="119" t="n"/>
      <c r="BV1058" s="119" t="n"/>
      <c r="BW1058" s="119" t="n"/>
      <c r="BX1058" s="119" t="n"/>
      <c r="BY1058" s="119" t="n"/>
      <c r="BZ1058" s="119" t="inlineStr">
        <is>
          <t>Employee</t>
        </is>
      </c>
      <c r="CA1058" s="142" t="inlineStr">
        <is>
          <t>E51P</t>
        </is>
      </c>
      <c r="CB1058" s="131" t="n">
        <v>1</v>
      </c>
      <c r="CC1058" s="143">
        <f>IF(P1058&gt;1,1,P1058)*CB1058</f>
        <v/>
      </c>
      <c r="CD1058" s="143" t="n"/>
      <c r="CE1058" s="222" t="n"/>
      <c r="CF1058" s="86" t="n"/>
      <c r="CG1058" s="219" t="n">
        <v>146395.1219512196</v>
      </c>
      <c r="CH1058" s="217">
        <f>IF(LOWER(T1058)="ILS",12,1)*CG1058/VLOOKUP($T1058,CPC_USDConversion_xlTbl[[Currency2]:[Units/1 USD]],2,FALSE)</f>
        <v/>
      </c>
      <c r="CI1058" s="225">
        <f>AF1058</f>
        <v/>
      </c>
      <c r="CJ1058" s="225">
        <f>IFERROR(CI1058-CH1058,"")</f>
        <v/>
      </c>
      <c r="CK1058" s="140">
        <f>ROUND(AN1058*CC1058,-2)</f>
        <v/>
      </c>
      <c r="CL1058" s="217">
        <f>CK1058/VLOOKUP($T1058,'USD Converstion'!$C$7:$D$174,2,FALSE)</f>
        <v/>
      </c>
      <c r="CM1058" s="145">
        <f>IF(AD1058&gt;X1058,1,0)</f>
        <v/>
      </c>
      <c r="CN1058" s="225">
        <f>IF(CM1058&gt;0,AG1058,0)</f>
        <v/>
      </c>
      <c r="CO1058" s="225">
        <f>IF(CM1058=0,0,AF1058)</f>
        <v/>
      </c>
      <c r="CP1058" s="146" t="n">
        <v>0</v>
      </c>
      <c r="CQ1058" s="147" t="inlineStr">
        <is>
          <t>Regular</t>
        </is>
      </c>
      <c r="CR1058" s="225">
        <f>AM1058/VLOOKUP(T1058,'USD Converstion'!$C$7:$D$174,2,FALSE)</f>
        <v/>
      </c>
      <c r="CS1058" s="226">
        <f>AT1058</f>
        <v/>
      </c>
      <c r="CT1058" s="222" t="n">
        <v>0</v>
      </c>
      <c r="CU1058" s="227" t="n"/>
      <c r="CV1058" s="145">
        <f>IF(AX1058&gt;0,1,0)</f>
        <v/>
      </c>
      <c r="CW1058" s="145">
        <f>IF(AY1058&gt;0,1,0)</f>
        <v/>
      </c>
      <c r="CX1058" s="52" t="n">
        <v>0</v>
      </c>
      <c r="DM1058">
        <f>IF(LOWER(T1058)="ILS",12,1)*Y1058/VLOOKUP($T1058,CPC_USDConversion_xlTbl[[Currency2]:[Units/1 USD]],2,FALSE)</f>
        <v/>
      </c>
    </row>
    <row r="1059">
      <c r="B1059" s="113" t="n">
        <v>122772</v>
      </c>
      <c r="C1059" s="113" t="n">
        <v>58107</v>
      </c>
      <c r="D1059" s="113" t="n"/>
      <c r="E1059" s="114" t="inlineStr">
        <is>
          <t>Andy Tik Fai Choy</t>
        </is>
      </c>
      <c r="F1059" s="152" t="inlineStr">
        <is>
          <t>Security Engineer Team Lead, Threat Prevention</t>
        </is>
      </c>
      <c r="G1059" s="113" t="inlineStr">
        <is>
          <t>Security Engineering, APAC</t>
        </is>
      </c>
      <c r="H1059" s="113" t="inlineStr">
        <is>
          <t>Gary Gardiner</t>
        </is>
      </c>
      <c r="I1059" s="113" t="inlineStr">
        <is>
          <t>Gary Gardiner</t>
        </is>
      </c>
      <c r="J1059" s="114" t="inlineStr">
        <is>
          <t>Sharat Sinha</t>
        </is>
      </c>
      <c r="K1059" s="114" t="inlineStr">
        <is>
          <t>Sharat Sinha</t>
        </is>
      </c>
      <c r="L1059" s="113" t="inlineStr">
        <is>
          <t>APAC Sales</t>
        </is>
      </c>
      <c r="M1059" s="115" t="n">
        <v>1</v>
      </c>
      <c r="N1059" s="151">
        <f>LEFT(CA1059,3)</f>
        <v/>
      </c>
      <c r="O1059" s="216" t="n">
        <v>41435</v>
      </c>
      <c r="P1059" s="118">
        <f>($D$5-O1059)/365</f>
        <v/>
      </c>
      <c r="Q1059" s="119">
        <f>Q1059</f>
        <v/>
      </c>
      <c r="R1059" s="52" t="n"/>
      <c r="S1059" s="120" t="inlineStr">
        <is>
          <t>Hong Kong</t>
        </is>
      </c>
      <c r="T1059" s="120" t="inlineStr">
        <is>
          <t>HKD</t>
        </is>
      </c>
      <c r="U1059" s="120" t="n">
        <v>1409500</v>
      </c>
      <c r="V1059" s="120" t="n">
        <v>254845.4545454545</v>
      </c>
      <c r="W1059" s="120" t="n"/>
      <c r="X1059" s="120">
        <f>W1059+V1059+U1059</f>
        <v/>
      </c>
      <c r="Y1059" s="121" t="n"/>
      <c r="Z1059" s="121" t="n"/>
      <c r="AA1059" s="122" t="n"/>
      <c r="AB1059" s="122" t="n"/>
      <c r="AC1059" s="122" t="n"/>
      <c r="AD1059" s="123">
        <f>AC1059+AB1059+AA1059</f>
        <v/>
      </c>
      <c r="AE1059" s="124">
        <f>IFERROR(AD1059/X1059-1,"")</f>
        <v/>
      </c>
      <c r="AF1059" s="217">
        <f>IF(LOWER(T1059)="ILS",12,1)*X1059/VLOOKUP($T1059,CPC_USDConversion_xlTbl[[Currency2]:[Units/1 USD]],2,FALSE)</f>
        <v/>
      </c>
      <c r="AG1059" s="217">
        <f>IF(LOWER(T1059)="ILS",12,1)*AD1059/VLOOKUP($T1059,CPC_USDConversion_xlTbl[[Currency2]:[Units/1 USD]],2,FALSE)</f>
        <v/>
      </c>
      <c r="AH1059" s="126">
        <f>AF1059/VLOOKUP($S1059,'CP$'!$B$5:$D$74,2,FALSE)</f>
        <v/>
      </c>
      <c r="AI1059" s="126">
        <f>AG1059/VLOOKUP($S1059,'CP$'!$B$5:$D$74,2,FALSE)</f>
        <v/>
      </c>
      <c r="AJ1059" s="52" t="n"/>
      <c r="AK1059" s="127" t="inlineStr">
        <is>
          <t>Sales Variable</t>
        </is>
      </c>
      <c r="AL1059" s="218" t="n"/>
      <c r="AM1059" s="129" t="n"/>
      <c r="AN1059" s="121" t="n"/>
      <c r="AO1059" s="130" t="n"/>
      <c r="AP1059" s="131">
        <f>IFERROR(AO1059/AM1059,"")</f>
        <v/>
      </c>
      <c r="AQ1059" s="219">
        <f>AO1059*CC1059</f>
        <v/>
      </c>
      <c r="AR1059" s="219" t="n"/>
      <c r="AS1059" s="220">
        <f>AQ1059-AR1059</f>
        <v/>
      </c>
      <c r="AT1059" s="217">
        <f>AS1059/VLOOKUP($T1059,'USD Converstion'!$C$7:$D$174,2,FALSE)</f>
        <v/>
      </c>
      <c r="AU1059" s="52" t="n"/>
      <c r="AV1059" s="221" t="n">
        <v>43615</v>
      </c>
      <c r="AW1059" s="222" t="n">
        <v>19547.55339805825</v>
      </c>
      <c r="AX1059" s="222" t="n"/>
      <c r="AY1059" s="223" t="n"/>
      <c r="AZ1059" s="52" t="n"/>
      <c r="BA1059" s="137" t="n"/>
      <c r="BB1059" s="138" t="inlineStr">
        <is>
          <t xml:space="preserve"> </t>
        </is>
      </c>
      <c r="BC1059" s="52" t="n"/>
      <c r="BD1059" s="219" t="n">
        <v>746000</v>
      </c>
      <c r="BE1059" s="219" t="n">
        <v>186000</v>
      </c>
      <c r="BF1059" s="219" t="n"/>
      <c r="BG1059" s="120">
        <f>BF1059+BE1059+BD1059</f>
        <v/>
      </c>
      <c r="BH1059" s="217">
        <f>IF(LOWER(T1059)="ILS",12,1)*BG1059/VLOOKUP($T1059,CPC_USDConversion_xlTbl[[Currency2]:[Units/1 USD]],2,FALSE)</f>
        <v/>
      </c>
      <c r="BI1059" s="224">
        <f>BH1059/VLOOKUP($S1059,'CP$'!$B$5:$D$74,2,FALSE)</f>
        <v/>
      </c>
      <c r="BJ1059" s="140" t="n">
        <v>850000</v>
      </c>
      <c r="BK1059" s="140" t="n">
        <v>1400000</v>
      </c>
      <c r="BL1059" s="141">
        <f>IFERROR(U1059/X1059,"")</f>
        <v/>
      </c>
      <c r="BM1059" s="141">
        <f>IFERROR(V1059/X1059,"")</f>
        <v/>
      </c>
      <c r="BN1059" s="141">
        <f>IFERROR(W1059/X1059,"")</f>
        <v/>
      </c>
      <c r="BO1059" s="141">
        <f>IFERROR(AA1059/AD1059,"")</f>
        <v/>
      </c>
      <c r="BP1059" s="141">
        <f>IFERROR(AB1059/AD1059,"")</f>
        <v/>
      </c>
      <c r="BQ1059" s="141">
        <f>IFERROR(AC1059/AD1059,"")</f>
        <v/>
      </c>
      <c r="BR1059" s="119" t="n">
        <v>3</v>
      </c>
      <c r="BS1059" s="119" t="n">
        <v>3</v>
      </c>
      <c r="BT1059" s="119" t="n">
        <v>3</v>
      </c>
      <c r="BU1059" s="119" t="n"/>
      <c r="BV1059" s="119" t="n"/>
      <c r="BW1059" s="119" t="n"/>
      <c r="BX1059" s="119" t="n"/>
      <c r="BY1059" s="119" t="n"/>
      <c r="BZ1059" s="119" t="inlineStr">
        <is>
          <t>Employee</t>
        </is>
      </c>
      <c r="CA1059" s="142" t="inlineStr">
        <is>
          <t>E41M</t>
        </is>
      </c>
      <c r="CB1059" s="131" t="n">
        <v>1</v>
      </c>
      <c r="CC1059" s="143">
        <f>IF(P1059&gt;1,1,P1059)*CB1059</f>
        <v/>
      </c>
      <c r="CD1059" s="143" t="n"/>
      <c r="CE1059" s="222" t="n">
        <v>19993.24</v>
      </c>
      <c r="CF1059" s="86" t="n"/>
      <c r="CG1059" s="219" t="n">
        <v>1366053.658536586</v>
      </c>
      <c r="CH1059" s="217">
        <f>IF(LOWER(T1059)="ILS",12,1)*CG1059/VLOOKUP($T1059,CPC_USDConversion_xlTbl[[Currency2]:[Units/1 USD]],2,FALSE)</f>
        <v/>
      </c>
      <c r="CI1059" s="225">
        <f>AF1059</f>
        <v/>
      </c>
      <c r="CJ1059" s="225">
        <f>IFERROR(CI1059-CH1059,"")</f>
        <v/>
      </c>
      <c r="CK1059" s="140">
        <f>ROUND(AN1059*CC1059,-2)</f>
        <v/>
      </c>
      <c r="CL1059" s="217">
        <f>CK1059/VLOOKUP($T1059,'USD Converstion'!$C$7:$D$174,2,FALSE)</f>
        <v/>
      </c>
      <c r="CM1059" s="145">
        <f>IF(AD1059&gt;X1059,1,0)</f>
        <v/>
      </c>
      <c r="CN1059" s="225">
        <f>IF(CM1059&gt;0,AG1059,0)</f>
        <v/>
      </c>
      <c r="CO1059" s="225">
        <f>IF(CM1059=0,0,AF1059)</f>
        <v/>
      </c>
      <c r="CP1059" s="146" t="n">
        <v>0</v>
      </c>
      <c r="CQ1059" s="147" t="inlineStr">
        <is>
          <t>Regular</t>
        </is>
      </c>
      <c r="CR1059" s="225">
        <f>AM1059/VLOOKUP(T1059,'USD Converstion'!$C$7:$D$174,2,FALSE)</f>
        <v/>
      </c>
      <c r="CS1059" s="226">
        <f>AT1059</f>
        <v/>
      </c>
      <c r="CT1059" s="222" t="n">
        <v>0</v>
      </c>
      <c r="CU1059" s="227" t="n"/>
      <c r="CV1059" s="145">
        <f>IF(AX1059&gt;0,1,0)</f>
        <v/>
      </c>
      <c r="CW1059" s="145">
        <f>IF(AY1059&gt;0,1,0)</f>
        <v/>
      </c>
      <c r="CX1059" s="52" t="n">
        <v>0</v>
      </c>
      <c r="DM1059">
        <f>IF(LOWER(T1059)="ILS",12,1)*Y1059/VLOOKUP($T1059,CPC_USDConversion_xlTbl[[Currency2]:[Units/1 USD]],2,FALSE)</f>
        <v/>
      </c>
    </row>
    <row r="1060">
      <c r="B1060" s="113" t="n">
        <v>125450</v>
      </c>
      <c r="C1060" s="113" t="n">
        <v>71839</v>
      </c>
      <c r="D1060" s="113" t="n">
        <v>29702</v>
      </c>
      <c r="E1060" s="114" t="inlineStr">
        <is>
          <t>Ivan Lim</t>
        </is>
      </c>
      <c r="F1060" s="152" t="inlineStr">
        <is>
          <t>Strategic Accounts Security Engineer</t>
        </is>
      </c>
      <c r="G1060" s="113" t="inlineStr">
        <is>
          <t>Security Engineering, APAC</t>
        </is>
      </c>
      <c r="H1060" s="113" t="inlineStr">
        <is>
          <t>Gary Gardiner</t>
        </is>
      </c>
      <c r="I1060" s="113" t="inlineStr">
        <is>
          <t>Gary Gardiner</t>
        </is>
      </c>
      <c r="J1060" s="114" t="inlineStr">
        <is>
          <t>Sharat Sinha</t>
        </is>
      </c>
      <c r="K1060" s="114" t="inlineStr">
        <is>
          <t>Sharat Sinha</t>
        </is>
      </c>
      <c r="L1060" s="113" t="inlineStr">
        <is>
          <t>APAC Sales</t>
        </is>
      </c>
      <c r="M1060" s="115" t="n">
        <v>1</v>
      </c>
      <c r="N1060" s="151">
        <f>LEFT(CA1060,3)</f>
        <v/>
      </c>
      <c r="O1060" s="216" t="n">
        <v>42054</v>
      </c>
      <c r="P1060" s="118">
        <f>($D$5-O1060)/365</f>
        <v/>
      </c>
      <c r="Q1060" s="119">
        <f>Q1060</f>
        <v/>
      </c>
      <c r="R1060" s="52" t="n"/>
      <c r="S1060" s="120" t="inlineStr">
        <is>
          <t>Singapore</t>
        </is>
      </c>
      <c r="T1060" s="120" t="inlineStr">
        <is>
          <t>SGD</t>
        </is>
      </c>
      <c r="U1060" s="120" t="n">
        <v>215827.25</v>
      </c>
      <c r="V1060" s="120" t="n">
        <v>37814.04545454545</v>
      </c>
      <c r="W1060" s="120" t="n"/>
      <c r="X1060" s="120">
        <f>W1060+V1060+U1060</f>
        <v/>
      </c>
      <c r="Y1060" s="121" t="n"/>
      <c r="Z1060" s="121" t="n"/>
      <c r="AA1060" s="122" t="n"/>
      <c r="AB1060" s="122" t="n"/>
      <c r="AC1060" s="122" t="n"/>
      <c r="AD1060" s="123">
        <f>AC1060+AB1060+AA1060</f>
        <v/>
      </c>
      <c r="AE1060" s="124">
        <f>IFERROR(AD1060/X1060-1,"")</f>
        <v/>
      </c>
      <c r="AF1060" s="217">
        <f>IF(LOWER(T1060)="ILS",12,1)*X1060/VLOOKUP($T1060,CPC_USDConversion_xlTbl[[Currency2]:[Units/1 USD]],2,FALSE)</f>
        <v/>
      </c>
      <c r="AG1060" s="217">
        <f>IF(LOWER(T1060)="ILS",12,1)*AD1060/VLOOKUP($T1060,CPC_USDConversion_xlTbl[[Currency2]:[Units/1 USD]],2,FALSE)</f>
        <v/>
      </c>
      <c r="AH1060" s="126">
        <f>AF1060/VLOOKUP($S1060,'CP$'!$B$5:$D$74,2,FALSE)</f>
        <v/>
      </c>
      <c r="AI1060" s="126">
        <f>AG1060/VLOOKUP($S1060,'CP$'!$B$5:$D$74,2,FALSE)</f>
        <v/>
      </c>
      <c r="AJ1060" s="52" t="n"/>
      <c r="AK1060" s="127" t="inlineStr">
        <is>
          <t>Sales Variable</t>
        </is>
      </c>
      <c r="AL1060" s="218" t="n"/>
      <c r="AM1060" s="129" t="n"/>
      <c r="AN1060" s="121" t="n"/>
      <c r="AO1060" s="130" t="n"/>
      <c r="AP1060" s="131">
        <f>IFERROR(AO1060/AM1060,"")</f>
        <v/>
      </c>
      <c r="AQ1060" s="219">
        <f>AO1060*CC1060</f>
        <v/>
      </c>
      <c r="AR1060" s="219" t="n"/>
      <c r="AS1060" s="220">
        <f>AQ1060-AR1060</f>
        <v/>
      </c>
      <c r="AT1060" s="217">
        <f>AS1060/VLOOKUP($T1060,'USD Converstion'!$C$7:$D$174,2,FALSE)</f>
        <v/>
      </c>
      <c r="AU1060" s="52" t="n"/>
      <c r="AV1060" s="221" t="n">
        <v>43223</v>
      </c>
      <c r="AW1060" s="222" t="n">
        <v>19535.46601941748</v>
      </c>
      <c r="AX1060" s="222" t="n"/>
      <c r="AY1060" s="223" t="n"/>
      <c r="AZ1060" s="52" t="n"/>
      <c r="BA1060" s="137" t="inlineStr">
        <is>
          <t>September, 2020 - Transfer change from Cost Center:Sales Singapore Holdings1 (718410), Office:Singapore, Title:Security Engineer, Team:Tat Hong Lee - System Engineering, South Asia, Employment Status:Employee, Anaplan:Security Engineer 4, Singapore (10327), Yearly Salary:165062, Yearly Commission:41265, Total Compensation:206,327 to Cost Center:Sales Singapore Holdings1 (718410), Title:Strategic Accounts Security Engineer, Team:Gary Gardiner - Security Engineering, APAC, Employment Status:Employee, Anaplan:10080, Yearly Salary:165062, Yearly Commission:41265, Total Compensation:206,327</t>
        </is>
      </c>
      <c r="BB1060" s="138" t="inlineStr">
        <is>
          <t xml:space="preserve"> </t>
        </is>
      </c>
      <c r="BC1060" s="52" t="n"/>
      <c r="BD1060" s="219" t="n">
        <v>159480</v>
      </c>
      <c r="BE1060" s="219" t="n">
        <v>39870</v>
      </c>
      <c r="BF1060" s="219" t="n"/>
      <c r="BG1060" s="120">
        <f>BF1060+BE1060+BD1060</f>
        <v/>
      </c>
      <c r="BH1060" s="217">
        <f>IF(LOWER(T1060)="ILS",12,1)*BG1060/VLOOKUP($T1060,CPC_USDConversion_xlTbl[[Currency2]:[Units/1 USD]],2,FALSE)</f>
        <v/>
      </c>
      <c r="BI1060" s="224">
        <f>BH1060/VLOOKUP($S1060,'CP$'!$B$5:$D$74,2,FALSE)</f>
        <v/>
      </c>
      <c r="BJ1060" s="140" t="n">
        <v>140000</v>
      </c>
      <c r="BK1060" s="140" t="n">
        <v>225000</v>
      </c>
      <c r="BL1060" s="141">
        <f>IFERROR(U1060/X1060,"")</f>
        <v/>
      </c>
      <c r="BM1060" s="141">
        <f>IFERROR(V1060/X1060,"")</f>
        <v/>
      </c>
      <c r="BN1060" s="141">
        <f>IFERROR(W1060/X1060,"")</f>
        <v/>
      </c>
      <c r="BO1060" s="141">
        <f>IFERROR(AA1060/AD1060,"")</f>
        <v/>
      </c>
      <c r="BP1060" s="141">
        <f>IFERROR(AB1060/AD1060,"")</f>
        <v/>
      </c>
      <c r="BQ1060" s="141">
        <f>IFERROR(AC1060/AD1060,"")</f>
        <v/>
      </c>
      <c r="BR1060" s="119" t="n">
        <v>3</v>
      </c>
      <c r="BS1060" s="119" t="n">
        <v>3</v>
      </c>
      <c r="BT1060" s="119" t="n">
        <v>3</v>
      </c>
      <c r="BU1060" s="119" t="n"/>
      <c r="BV1060" s="119" t="n"/>
      <c r="BW1060" s="119" t="n"/>
      <c r="BX1060" s="119" t="n"/>
      <c r="BY1060" s="119" t="n"/>
      <c r="BZ1060" s="119" t="inlineStr">
        <is>
          <t>Employee</t>
        </is>
      </c>
      <c r="CA1060" s="142" t="inlineStr">
        <is>
          <t>E41P</t>
        </is>
      </c>
      <c r="CB1060" s="131" t="n">
        <v>1</v>
      </c>
      <c r="CC1060" s="143">
        <f>IF(P1060&gt;1,1,P1060)*CB1060</f>
        <v/>
      </c>
      <c r="CD1060" s="143" t="n"/>
      <c r="CE1060" s="222" t="n">
        <v>12211.44</v>
      </c>
      <c r="CF1060" s="86" t="n"/>
      <c r="CG1060" s="219" t="n">
        <v>201494.8780487805</v>
      </c>
      <c r="CH1060" s="217">
        <f>IF(LOWER(T1060)="ILS",12,1)*CG1060/VLOOKUP($T1060,CPC_USDConversion_xlTbl[[Currency2]:[Units/1 USD]],2,FALSE)</f>
        <v/>
      </c>
      <c r="CI1060" s="225">
        <f>AF1060</f>
        <v/>
      </c>
      <c r="CJ1060" s="225">
        <f>IFERROR(CI1060-CH1060,"")</f>
        <v/>
      </c>
      <c r="CK1060" s="140">
        <f>ROUND(AN1060*CC1060,-2)</f>
        <v/>
      </c>
      <c r="CL1060" s="217">
        <f>CK1060/VLOOKUP($T1060,'USD Converstion'!$C$7:$D$174,2,FALSE)</f>
        <v/>
      </c>
      <c r="CM1060" s="145">
        <f>IF(AD1060&gt;X1060,1,0)</f>
        <v/>
      </c>
      <c r="CN1060" s="225">
        <f>IF(CM1060&gt;0,AG1060,0)</f>
        <v/>
      </c>
      <c r="CO1060" s="225">
        <f>IF(CM1060=0,0,AF1060)</f>
        <v/>
      </c>
      <c r="CP1060" s="146" t="n">
        <v>0</v>
      </c>
      <c r="CQ1060" s="147" t="inlineStr">
        <is>
          <t>Regular</t>
        </is>
      </c>
      <c r="CR1060" s="225">
        <f>AM1060/VLOOKUP(T1060,'USD Converstion'!$C$7:$D$174,2,FALSE)</f>
        <v/>
      </c>
      <c r="CS1060" s="226">
        <f>AT1060</f>
        <v/>
      </c>
      <c r="CT1060" s="222" t="n">
        <v>0</v>
      </c>
      <c r="CU1060" s="227" t="n"/>
      <c r="CV1060" s="145">
        <f>IF(AX1060&gt;0,1,0)</f>
        <v/>
      </c>
      <c r="CW1060" s="145">
        <f>IF(AY1060&gt;0,1,0)</f>
        <v/>
      </c>
      <c r="CX1060" s="52" t="n">
        <v>0</v>
      </c>
      <c r="DM1060">
        <f>IF(LOWER(T1060)="ILS",12,1)*Y1060/VLOOKUP($T1060,CPC_USDConversion_xlTbl[[Currency2]:[Units/1 USD]],2,FALSE)</f>
        <v/>
      </c>
    </row>
    <row r="1061">
      <c r="B1061" s="113" t="n">
        <v>108714</v>
      </c>
      <c r="C1061" s="113" t="n">
        <v>49980</v>
      </c>
      <c r="D1061" s="113" t="n">
        <v>93742</v>
      </c>
      <c r="E1061" s="114" t="inlineStr">
        <is>
          <t>Naveen Kumar</t>
        </is>
      </c>
      <c r="F1061" s="152" t="inlineStr">
        <is>
          <t xml:space="preserve">Cloud Security Architect </t>
        </is>
      </c>
      <c r="G1061" s="113" t="inlineStr">
        <is>
          <t>Security Engineering, APAC</t>
        </is>
      </c>
      <c r="H1061" s="113" t="inlineStr">
        <is>
          <t>Gary Gardiner</t>
        </is>
      </c>
      <c r="I1061" s="113" t="inlineStr">
        <is>
          <t>Gary Gardiner</t>
        </is>
      </c>
      <c r="J1061" s="114" t="inlineStr">
        <is>
          <t>Sharat Sinha</t>
        </is>
      </c>
      <c r="K1061" s="114" t="inlineStr">
        <is>
          <t>Sharat Sinha</t>
        </is>
      </c>
      <c r="L1061" s="113" t="inlineStr">
        <is>
          <t>APAC Sales</t>
        </is>
      </c>
      <c r="M1061" s="115" t="n">
        <v>1</v>
      </c>
      <c r="N1061" s="151">
        <f>LEFT(CA1061,3)</f>
        <v/>
      </c>
      <c r="O1061" s="216" t="n">
        <v>43741</v>
      </c>
      <c r="P1061" s="118">
        <f>($D$5-O1061)/365</f>
        <v/>
      </c>
      <c r="Q1061" s="119">
        <f>Q1061</f>
        <v/>
      </c>
      <c r="R1061" s="52" t="n"/>
      <c r="S1061" s="120" t="inlineStr">
        <is>
          <t>India</t>
        </is>
      </c>
      <c r="T1061" s="120" t="inlineStr">
        <is>
          <t>INR</t>
        </is>
      </c>
      <c r="U1061" s="120" t="n">
        <v>2709500</v>
      </c>
      <c r="V1061" s="120" t="n">
        <v>491209.0909090909</v>
      </c>
      <c r="W1061" s="120" t="n"/>
      <c r="X1061" s="120">
        <f>W1061+V1061+U1061</f>
        <v/>
      </c>
      <c r="Y1061" s="121" t="n"/>
      <c r="Z1061" s="121" t="n"/>
      <c r="AA1061" s="122" t="n"/>
      <c r="AB1061" s="122" t="n"/>
      <c r="AC1061" s="122" t="n"/>
      <c r="AD1061" s="123">
        <f>AC1061+AB1061+AA1061</f>
        <v/>
      </c>
      <c r="AE1061" s="124">
        <f>IFERROR(AD1061/X1061-1,"")</f>
        <v/>
      </c>
      <c r="AF1061" s="217">
        <f>IF(LOWER(T1061)="ILS",12,1)*X1061/VLOOKUP($T1061,CPC_USDConversion_xlTbl[[Currency2]:[Units/1 USD]],2,FALSE)</f>
        <v/>
      </c>
      <c r="AG1061" s="217">
        <f>IF(LOWER(T1061)="ILS",12,1)*AD1061/VLOOKUP($T1061,CPC_USDConversion_xlTbl[[Currency2]:[Units/1 USD]],2,FALSE)</f>
        <v/>
      </c>
      <c r="AH1061" s="126">
        <f>AF1061/VLOOKUP($S1061,'CP$'!$B$5:$D$74,2,FALSE)</f>
        <v/>
      </c>
      <c r="AI1061" s="126">
        <f>AG1061/VLOOKUP($S1061,'CP$'!$B$5:$D$74,2,FALSE)</f>
        <v/>
      </c>
      <c r="AJ1061" s="52" t="n"/>
      <c r="AK1061" s="127" t="inlineStr">
        <is>
          <t>Sales Variable</t>
        </is>
      </c>
      <c r="AL1061" s="218" t="n"/>
      <c r="AM1061" s="129" t="n"/>
      <c r="AN1061" s="121" t="n"/>
      <c r="AO1061" s="130" t="n"/>
      <c r="AP1061" s="131">
        <f>IFERROR(AO1061/AM1061,"")</f>
        <v/>
      </c>
      <c r="AQ1061" s="219">
        <f>AO1061*CC1061</f>
        <v/>
      </c>
      <c r="AR1061" s="219" t="n"/>
      <c r="AS1061" s="220">
        <f>AQ1061-AR1061</f>
        <v/>
      </c>
      <c r="AT1061" s="217">
        <f>AS1061/VLOOKUP($T1061,'USD Converstion'!$C$7:$D$174,2,FALSE)</f>
        <v/>
      </c>
      <c r="AU1061" s="52" t="n"/>
      <c r="AV1061" s="221" t="n"/>
      <c r="AW1061" s="222" t="n"/>
      <c r="AX1061" s="222" t="n"/>
      <c r="AY1061" s="223" t="n"/>
      <c r="AZ1061" s="52" t="n"/>
      <c r="BA1061" s="137" t="n"/>
      <c r="BB1061" s="138" t="inlineStr">
        <is>
          <t xml:space="preserve"> </t>
        </is>
      </c>
      <c r="BC1061" s="52" t="n"/>
      <c r="BD1061" s="219" t="n">
        <v>2160000</v>
      </c>
      <c r="BE1061" s="219" t="n">
        <v>540000</v>
      </c>
      <c r="BF1061" s="219" t="n"/>
      <c r="BG1061" s="120">
        <f>BF1061+BE1061+BD1061</f>
        <v/>
      </c>
      <c r="BH1061" s="217">
        <f>IF(LOWER(T1061)="ILS",12,1)*BG1061/VLOOKUP($T1061,CPC_USDConversion_xlTbl[[Currency2]:[Units/1 USD]],2,FALSE)</f>
        <v/>
      </c>
      <c r="BI1061" s="224">
        <f>BH1061/VLOOKUP($S1061,'CP$'!$B$5:$D$74,2,FALSE)</f>
        <v/>
      </c>
      <c r="BJ1061" s="140" t="n">
        <v>3500000</v>
      </c>
      <c r="BK1061" s="140" t="n">
        <v>6000000</v>
      </c>
      <c r="BL1061" s="141">
        <f>IFERROR(U1061/X1061,"")</f>
        <v/>
      </c>
      <c r="BM1061" s="141">
        <f>IFERROR(V1061/X1061,"")</f>
        <v/>
      </c>
      <c r="BN1061" s="141">
        <f>IFERROR(W1061/X1061,"")</f>
        <v/>
      </c>
      <c r="BO1061" s="141">
        <f>IFERROR(AA1061/AD1061,"")</f>
        <v/>
      </c>
      <c r="BP1061" s="141">
        <f>IFERROR(AB1061/AD1061,"")</f>
        <v/>
      </c>
      <c r="BQ1061" s="141">
        <f>IFERROR(AC1061/AD1061,"")</f>
        <v/>
      </c>
      <c r="BR1061" s="119" t="n"/>
      <c r="BS1061" s="119" t="n"/>
      <c r="BT1061" s="119" t="n">
        <v>3</v>
      </c>
      <c r="BU1061" s="119" t="n"/>
      <c r="BV1061" s="119" t="n"/>
      <c r="BW1061" s="119" t="n"/>
      <c r="BX1061" s="119" t="n"/>
      <c r="BY1061" s="119" t="n"/>
      <c r="BZ1061" s="119" t="inlineStr">
        <is>
          <t>Employee</t>
        </is>
      </c>
      <c r="CA1061" s="142" t="inlineStr">
        <is>
          <t>E41P</t>
        </is>
      </c>
      <c r="CB1061" s="131" t="n">
        <v>1</v>
      </c>
      <c r="CC1061" s="143">
        <f>IF(P1061&gt;1,1,P1061)*CB1061</f>
        <v/>
      </c>
      <c r="CD1061" s="143" t="n"/>
      <c r="CE1061" s="222" t="n"/>
      <c r="CF1061" s="86" t="n"/>
      <c r="CG1061" s="219" t="n">
        <v>2634346.341463415</v>
      </c>
      <c r="CH1061" s="217">
        <f>IF(LOWER(T1061)="ILS",12,1)*CG1061/VLOOKUP($T1061,CPC_USDConversion_xlTbl[[Currency2]:[Units/1 USD]],2,FALSE)</f>
        <v/>
      </c>
      <c r="CI1061" s="225">
        <f>AF1061</f>
        <v/>
      </c>
      <c r="CJ1061" s="225">
        <f>IFERROR(CI1061-CH1061,"")</f>
        <v/>
      </c>
      <c r="CK1061" s="140">
        <f>ROUND(AN1061*CC1061,-2)</f>
        <v/>
      </c>
      <c r="CL1061" s="217">
        <f>CK1061/VLOOKUP($T1061,'USD Converstion'!$C$7:$D$174,2,FALSE)</f>
        <v/>
      </c>
      <c r="CM1061" s="145">
        <f>IF(AD1061&gt;X1061,1,0)</f>
        <v/>
      </c>
      <c r="CN1061" s="225">
        <f>IF(CM1061&gt;0,AG1061,0)</f>
        <v/>
      </c>
      <c r="CO1061" s="225">
        <f>IF(CM1061=0,0,AF1061)</f>
        <v/>
      </c>
      <c r="CP1061" s="146" t="n">
        <v>0</v>
      </c>
      <c r="CQ1061" s="147" t="inlineStr">
        <is>
          <t>Regular</t>
        </is>
      </c>
      <c r="CR1061" s="225">
        <f>AM1061/VLOOKUP(T1061,'USD Converstion'!$C$7:$D$174,2,FALSE)</f>
        <v/>
      </c>
      <c r="CS1061" s="226">
        <f>AT1061</f>
        <v/>
      </c>
      <c r="CT1061" s="222" t="n">
        <v>0</v>
      </c>
      <c r="CU1061" s="227" t="n"/>
      <c r="CV1061" s="145">
        <f>IF(AX1061&gt;0,1,0)</f>
        <v/>
      </c>
      <c r="CW1061" s="145">
        <f>IF(AY1061&gt;0,1,0)</f>
        <v/>
      </c>
      <c r="CX1061" s="52" t="n">
        <v>0</v>
      </c>
      <c r="DM1061">
        <f>IF(LOWER(T1061)="ILS",12,1)*Y1061/VLOOKUP($T1061,CPC_USDConversion_xlTbl[[Currency2]:[Units/1 USD]],2,FALSE)</f>
        <v/>
      </c>
    </row>
    <row r="1062">
      <c r="B1062" s="113" t="n">
        <v>102322</v>
      </c>
      <c r="C1062" s="113" t="n">
        <v>87308</v>
      </c>
      <c r="D1062" s="113" t="n"/>
      <c r="E1062" s="114" t="inlineStr">
        <is>
          <t>Richard Cove</t>
        </is>
      </c>
      <c r="F1062" s="152" t="inlineStr">
        <is>
          <t>Cloud Security Architect</t>
        </is>
      </c>
      <c r="G1062" s="113" t="inlineStr">
        <is>
          <t>Security Engineering, APAC</t>
        </is>
      </c>
      <c r="H1062" s="113" t="inlineStr">
        <is>
          <t>Gary Gardiner</t>
        </is>
      </c>
      <c r="I1062" s="113" t="inlineStr">
        <is>
          <t>Gary Gardiner</t>
        </is>
      </c>
      <c r="J1062" s="114" t="inlineStr">
        <is>
          <t>Sharat Sinha</t>
        </is>
      </c>
      <c r="K1062" s="114" t="inlineStr">
        <is>
          <t>Sharat Sinha</t>
        </is>
      </c>
      <c r="L1062" s="113" t="inlineStr">
        <is>
          <t>APAC Sales</t>
        </is>
      </c>
      <c r="M1062" s="115" t="n">
        <v>1</v>
      </c>
      <c r="N1062" s="151">
        <f>LEFT(CA1062,3)</f>
        <v/>
      </c>
      <c r="O1062" s="216" t="n">
        <v>40351</v>
      </c>
      <c r="P1062" s="118">
        <f>($D$5-O1062)/365</f>
        <v/>
      </c>
      <c r="Q1062" s="119">
        <f>Q1062</f>
        <v/>
      </c>
      <c r="R1062" s="52" t="n"/>
      <c r="S1062" s="120" t="inlineStr">
        <is>
          <t>Australia</t>
        </is>
      </c>
      <c r="T1062" s="120" t="inlineStr">
        <is>
          <t>AUD</t>
        </is>
      </c>
      <c r="U1062" s="120" t="n">
        <v>218750</v>
      </c>
      <c r="V1062" s="120" t="n">
        <v>38754.54545454545</v>
      </c>
      <c r="W1062" s="120" t="n"/>
      <c r="X1062" s="120">
        <f>W1062+V1062+U1062</f>
        <v/>
      </c>
      <c r="Y1062" s="121" t="n"/>
      <c r="Z1062" s="121" t="n"/>
      <c r="AA1062" s="122" t="n"/>
      <c r="AB1062" s="122" t="n"/>
      <c r="AC1062" s="122" t="n"/>
      <c r="AD1062" s="123">
        <f>AC1062+AB1062+AA1062</f>
        <v/>
      </c>
      <c r="AE1062" s="124">
        <f>IFERROR(AD1062/X1062-1,"")</f>
        <v/>
      </c>
      <c r="AF1062" s="217">
        <f>IF(LOWER(T1062)="ILS",12,1)*X1062/VLOOKUP($T1062,CPC_USDConversion_xlTbl[[Currency2]:[Units/1 USD]],2,FALSE)</f>
        <v/>
      </c>
      <c r="AG1062" s="217">
        <f>IF(LOWER(T1062)="ILS",12,1)*AD1062/VLOOKUP($T1062,CPC_USDConversion_xlTbl[[Currency2]:[Units/1 USD]],2,FALSE)</f>
        <v/>
      </c>
      <c r="AH1062" s="126">
        <f>AF1062/VLOOKUP($S1062,'CP$'!$B$5:$D$74,2,FALSE)</f>
        <v/>
      </c>
      <c r="AI1062" s="126">
        <f>AG1062/VLOOKUP($S1062,'CP$'!$B$5:$D$74,2,FALSE)</f>
        <v/>
      </c>
      <c r="AJ1062" s="52" t="n"/>
      <c r="AK1062" s="127" t="inlineStr">
        <is>
          <t>Sales Variable</t>
        </is>
      </c>
      <c r="AL1062" s="218" t="n"/>
      <c r="AM1062" s="129" t="n"/>
      <c r="AN1062" s="121" t="n"/>
      <c r="AO1062" s="130" t="n"/>
      <c r="AP1062" s="131">
        <f>IFERROR(AO1062/AM1062,"")</f>
        <v/>
      </c>
      <c r="AQ1062" s="219">
        <f>AO1062*CC1062</f>
        <v/>
      </c>
      <c r="AR1062" s="219" t="n"/>
      <c r="AS1062" s="220">
        <f>AQ1062-AR1062</f>
        <v/>
      </c>
      <c r="AT1062" s="217">
        <f>AS1062/VLOOKUP($T1062,'USD Converstion'!$C$7:$D$174,2,FALSE)</f>
        <v/>
      </c>
      <c r="AU1062" s="52" t="n"/>
      <c r="AV1062" s="221" t="n">
        <v>43223</v>
      </c>
      <c r="AW1062" s="222" t="n">
        <v>19535.46601941748</v>
      </c>
      <c r="AX1062" s="222" t="n"/>
      <c r="AY1062" s="223" t="n"/>
      <c r="AZ1062" s="52" t="n"/>
      <c r="BA1062" s="137" t="n"/>
      <c r="BB1062" s="138" t="inlineStr">
        <is>
          <t xml:space="preserve"> </t>
        </is>
      </c>
      <c r="BC1062" s="52" t="n"/>
      <c r="BD1062" s="219" t="n">
        <v>167400</v>
      </c>
      <c r="BE1062" s="219" t="n">
        <v>42300</v>
      </c>
      <c r="BF1062" s="219" t="n"/>
      <c r="BG1062" s="120">
        <f>BF1062+BE1062+BD1062</f>
        <v/>
      </c>
      <c r="BH1062" s="217">
        <f>IF(LOWER(T1062)="ILS",12,1)*BG1062/VLOOKUP($T1062,CPC_USDConversion_xlTbl[[Currency2]:[Units/1 USD]],2,FALSE)</f>
        <v/>
      </c>
      <c r="BI1062" s="224">
        <f>BH1062/VLOOKUP($S1062,'CP$'!$B$5:$D$74,2,FALSE)</f>
        <v/>
      </c>
      <c r="BJ1062" s="140" t="n">
        <v>180000</v>
      </c>
      <c r="BK1062" s="140" t="n">
        <v>250000</v>
      </c>
      <c r="BL1062" s="141">
        <f>IFERROR(U1062/X1062,"")</f>
        <v/>
      </c>
      <c r="BM1062" s="141">
        <f>IFERROR(V1062/X1062,"")</f>
        <v/>
      </c>
      <c r="BN1062" s="141">
        <f>IFERROR(W1062/X1062,"")</f>
        <v/>
      </c>
      <c r="BO1062" s="141">
        <f>IFERROR(AA1062/AD1062,"")</f>
        <v/>
      </c>
      <c r="BP1062" s="141">
        <f>IFERROR(AB1062/AD1062,"")</f>
        <v/>
      </c>
      <c r="BQ1062" s="141">
        <f>IFERROR(AC1062/AD1062,"")</f>
        <v/>
      </c>
      <c r="BR1062" s="119" t="n">
        <v>2</v>
      </c>
      <c r="BS1062" s="119" t="n">
        <v>2</v>
      </c>
      <c r="BT1062" s="119" t="n">
        <v>3</v>
      </c>
      <c r="BU1062" s="119" t="n"/>
      <c r="BV1062" s="119" t="n"/>
      <c r="BW1062" s="119" t="n"/>
      <c r="BX1062" s="119" t="n"/>
      <c r="BY1062" s="119" t="n"/>
      <c r="BZ1062" s="119" t="inlineStr">
        <is>
          <t>Employee</t>
        </is>
      </c>
      <c r="CA1062" s="142" t="inlineStr">
        <is>
          <t>E41P</t>
        </is>
      </c>
      <c r="CB1062" s="131" t="n">
        <v>1</v>
      </c>
      <c r="CC1062" s="143">
        <f>IF(P1062&gt;1,1,P1062)*CB1062</f>
        <v/>
      </c>
      <c r="CD1062" s="143" t="n"/>
      <c r="CE1062" s="222" t="n">
        <v>12211.44</v>
      </c>
      <c r="CF1062" s="86" t="n"/>
      <c r="CG1062" s="219" t="n">
        <v>204785.3658536586</v>
      </c>
      <c r="CH1062" s="217">
        <f>IF(LOWER(T1062)="ILS",12,1)*CG1062/VLOOKUP($T1062,CPC_USDConversion_xlTbl[[Currency2]:[Units/1 USD]],2,FALSE)</f>
        <v/>
      </c>
      <c r="CI1062" s="225">
        <f>AF1062</f>
        <v/>
      </c>
      <c r="CJ1062" s="225">
        <f>IFERROR(CI1062-CH1062,"")</f>
        <v/>
      </c>
      <c r="CK1062" s="140">
        <f>ROUND(AN1062*CC1062,-2)</f>
        <v/>
      </c>
      <c r="CL1062" s="217">
        <f>CK1062/VLOOKUP($T1062,'USD Converstion'!$C$7:$D$174,2,FALSE)</f>
        <v/>
      </c>
      <c r="CM1062" s="145">
        <f>IF(AD1062&gt;X1062,1,0)</f>
        <v/>
      </c>
      <c r="CN1062" s="225">
        <f>IF(CM1062&gt;0,AG1062,0)</f>
        <v/>
      </c>
      <c r="CO1062" s="225">
        <f>IF(CM1062=0,0,AF1062)</f>
        <v/>
      </c>
      <c r="CP1062" s="146" t="n">
        <v>0</v>
      </c>
      <c r="CQ1062" s="147" t="inlineStr">
        <is>
          <t>Regular</t>
        </is>
      </c>
      <c r="CR1062" s="225">
        <f>AM1062/VLOOKUP(T1062,'USD Converstion'!$C$7:$D$174,2,FALSE)</f>
        <v/>
      </c>
      <c r="CS1062" s="226">
        <f>AT1062</f>
        <v/>
      </c>
      <c r="CT1062" s="222" t="n">
        <v>0</v>
      </c>
      <c r="CU1062" s="227" t="n"/>
      <c r="CV1062" s="145">
        <f>IF(AX1062&gt;0,1,0)</f>
        <v/>
      </c>
      <c r="CW1062" s="145">
        <f>IF(AY1062&gt;0,1,0)</f>
        <v/>
      </c>
      <c r="CX1062" s="52" t="n">
        <v>0</v>
      </c>
      <c r="DM1062">
        <f>IF(LOWER(T1062)="ILS",12,1)*Y1062/VLOOKUP($T1062,CPC_USDConversion_xlTbl[[Currency2]:[Units/1 USD]],2,FALSE)</f>
        <v/>
      </c>
    </row>
    <row r="1063">
      <c r="B1063" s="113" t="n">
        <v>133729</v>
      </c>
      <c r="C1063" s="113" t="n">
        <v>65548</v>
      </c>
      <c r="D1063" s="113" t="n">
        <v>38215</v>
      </c>
      <c r="E1063" s="114" t="inlineStr">
        <is>
          <t>Sammo Li</t>
        </is>
      </c>
      <c r="F1063" s="152" t="inlineStr">
        <is>
          <t>Cloud Security Architect</t>
        </is>
      </c>
      <c r="G1063" s="113" t="inlineStr">
        <is>
          <t>Security Engineering, APAC</t>
        </is>
      </c>
      <c r="H1063" s="113" t="inlineStr">
        <is>
          <t>Gary Gardiner</t>
        </is>
      </c>
      <c r="I1063" s="113" t="inlineStr">
        <is>
          <t>Gary Gardiner</t>
        </is>
      </c>
      <c r="J1063" s="114" t="inlineStr">
        <is>
          <t>Sharat Sinha</t>
        </is>
      </c>
      <c r="K1063" s="114" t="inlineStr">
        <is>
          <t>Sharat Sinha</t>
        </is>
      </c>
      <c r="L1063" s="113" t="inlineStr">
        <is>
          <t>APAC Sales</t>
        </is>
      </c>
      <c r="M1063" s="115" t="n">
        <v>1</v>
      </c>
      <c r="N1063" s="151">
        <f>LEFT(CA1063,3)</f>
        <v/>
      </c>
      <c r="O1063" s="216" t="n">
        <v>42471</v>
      </c>
      <c r="P1063" s="118">
        <f>($D$5-O1063)/365</f>
        <v/>
      </c>
      <c r="Q1063" s="119">
        <f>Q1063</f>
        <v/>
      </c>
      <c r="R1063" s="52" t="n"/>
      <c r="S1063" s="120" t="inlineStr">
        <is>
          <t>Hong Kong</t>
        </is>
      </c>
      <c r="T1063" s="120" t="inlineStr">
        <is>
          <t>HKD</t>
        </is>
      </c>
      <c r="U1063" s="120" t="n">
        <v>1234500</v>
      </c>
      <c r="V1063" s="120" t="n">
        <v>218481.8181818182</v>
      </c>
      <c r="W1063" s="120" t="n"/>
      <c r="X1063" s="120">
        <f>W1063+V1063+U1063</f>
        <v/>
      </c>
      <c r="Y1063" s="121" t="n"/>
      <c r="Z1063" s="121" t="n"/>
      <c r="AA1063" s="122" t="n"/>
      <c r="AB1063" s="122" t="n"/>
      <c r="AC1063" s="122" t="n"/>
      <c r="AD1063" s="123">
        <f>AC1063+AB1063+AA1063</f>
        <v/>
      </c>
      <c r="AE1063" s="124">
        <f>IFERROR(AD1063/X1063-1,"")</f>
        <v/>
      </c>
      <c r="AF1063" s="217">
        <f>IF(LOWER(T1063)="ILS",12,1)*X1063/VLOOKUP($T1063,CPC_USDConversion_xlTbl[[Currency2]:[Units/1 USD]],2,FALSE)</f>
        <v/>
      </c>
      <c r="AG1063" s="217">
        <f>IF(LOWER(T1063)="ILS",12,1)*AD1063/VLOOKUP($T1063,CPC_USDConversion_xlTbl[[Currency2]:[Units/1 USD]],2,FALSE)</f>
        <v/>
      </c>
      <c r="AH1063" s="126">
        <f>AF1063/VLOOKUP($S1063,'CP$'!$B$5:$D$74,2,FALSE)</f>
        <v/>
      </c>
      <c r="AI1063" s="126">
        <f>AG1063/VLOOKUP($S1063,'CP$'!$B$5:$D$74,2,FALSE)</f>
        <v/>
      </c>
      <c r="AJ1063" s="52" t="n"/>
      <c r="AK1063" s="127" t="inlineStr">
        <is>
          <t>Sales Variable</t>
        </is>
      </c>
      <c r="AL1063" s="218" t="n"/>
      <c r="AM1063" s="129" t="n"/>
      <c r="AN1063" s="121" t="n"/>
      <c r="AO1063" s="130" t="n"/>
      <c r="AP1063" s="131">
        <f>IFERROR(AO1063/AM1063,"")</f>
        <v/>
      </c>
      <c r="AQ1063" s="219">
        <f>AO1063*CC1063</f>
        <v/>
      </c>
      <c r="AR1063" s="219" t="n"/>
      <c r="AS1063" s="220">
        <f>AQ1063-AR1063</f>
        <v/>
      </c>
      <c r="AT1063" s="217">
        <f>AS1063/VLOOKUP($T1063,'USD Converstion'!$C$7:$D$174,2,FALSE)</f>
        <v/>
      </c>
      <c r="AU1063" s="52" t="n"/>
      <c r="AV1063" s="221" t="n">
        <v>43615</v>
      </c>
      <c r="AW1063" s="222" t="n">
        <v>19547.55339805825</v>
      </c>
      <c r="AX1063" s="222" t="n"/>
      <c r="AY1063" s="223" t="n"/>
      <c r="AZ1063" s="52" t="n"/>
      <c r="BA1063" s="137" t="n"/>
      <c r="BB1063" s="138" t="inlineStr">
        <is>
          <t xml:space="preserve"> </t>
        </is>
      </c>
      <c r="BC1063" s="52" t="n"/>
      <c r="BD1063" s="219" t="n">
        <v>960000</v>
      </c>
      <c r="BE1063" s="219" t="n">
        <v>240000</v>
      </c>
      <c r="BF1063" s="219" t="n"/>
      <c r="BG1063" s="120">
        <f>BF1063+BE1063+BD1063</f>
        <v/>
      </c>
      <c r="BH1063" s="217">
        <f>IF(LOWER(T1063)="ILS",12,1)*BG1063/VLOOKUP($T1063,CPC_USDConversion_xlTbl[[Currency2]:[Units/1 USD]],2,FALSE)</f>
        <v/>
      </c>
      <c r="BI1063" s="224">
        <f>BH1063/VLOOKUP($S1063,'CP$'!$B$5:$D$74,2,FALSE)</f>
        <v/>
      </c>
      <c r="BJ1063" s="140" t="n">
        <v>850000</v>
      </c>
      <c r="BK1063" s="140" t="n">
        <v>1400000</v>
      </c>
      <c r="BL1063" s="141">
        <f>IFERROR(U1063/X1063,"")</f>
        <v/>
      </c>
      <c r="BM1063" s="141">
        <f>IFERROR(V1063/X1063,"")</f>
        <v/>
      </c>
      <c r="BN1063" s="141">
        <f>IFERROR(W1063/X1063,"")</f>
        <v/>
      </c>
      <c r="BO1063" s="141">
        <f>IFERROR(AA1063/AD1063,"")</f>
        <v/>
      </c>
      <c r="BP1063" s="141">
        <f>IFERROR(AB1063/AD1063,"")</f>
        <v/>
      </c>
      <c r="BQ1063" s="141">
        <f>IFERROR(AC1063/AD1063,"")</f>
        <v/>
      </c>
      <c r="BR1063" s="119" t="n">
        <v>5</v>
      </c>
      <c r="BS1063" s="119" t="n">
        <v>3</v>
      </c>
      <c r="BT1063" s="119" t="n">
        <v>3</v>
      </c>
      <c r="BU1063" s="119" t="n"/>
      <c r="BV1063" s="119" t="n"/>
      <c r="BW1063" s="119" t="n"/>
      <c r="BX1063" s="119" t="n"/>
      <c r="BY1063" s="119" t="n"/>
      <c r="BZ1063" s="119" t="inlineStr">
        <is>
          <t>Employee</t>
        </is>
      </c>
      <c r="CA1063" s="142" t="inlineStr">
        <is>
          <t>E41P</t>
        </is>
      </c>
      <c r="CB1063" s="131" t="n">
        <v>1</v>
      </c>
      <c r="CC1063" s="143">
        <f>IF(P1063&gt;1,1,P1063)*CB1063</f>
        <v/>
      </c>
      <c r="CD1063" s="143" t="n"/>
      <c r="CE1063" s="222" t="n">
        <v>15803.04</v>
      </c>
      <c r="CF1063" s="86" t="n"/>
      <c r="CG1063" s="219" t="n">
        <v>1190443.902439025</v>
      </c>
      <c r="CH1063" s="217">
        <f>IF(LOWER(T1063)="ILS",12,1)*CG1063/VLOOKUP($T1063,CPC_USDConversion_xlTbl[[Currency2]:[Units/1 USD]],2,FALSE)</f>
        <v/>
      </c>
      <c r="CI1063" s="225">
        <f>AF1063</f>
        <v/>
      </c>
      <c r="CJ1063" s="225">
        <f>IFERROR(CI1063-CH1063,"")</f>
        <v/>
      </c>
      <c r="CK1063" s="140">
        <f>ROUND(AN1063*CC1063,-2)</f>
        <v/>
      </c>
      <c r="CL1063" s="217">
        <f>CK1063/VLOOKUP($T1063,'USD Converstion'!$C$7:$D$174,2,FALSE)</f>
        <v/>
      </c>
      <c r="CM1063" s="145">
        <f>IF(AD1063&gt;X1063,1,0)</f>
        <v/>
      </c>
      <c r="CN1063" s="225">
        <f>IF(CM1063&gt;0,AG1063,0)</f>
        <v/>
      </c>
      <c r="CO1063" s="225">
        <f>IF(CM1063=0,0,AF1063)</f>
        <v/>
      </c>
      <c r="CP1063" s="146" t="n">
        <v>0</v>
      </c>
      <c r="CQ1063" s="147" t="inlineStr">
        <is>
          <t>Regular</t>
        </is>
      </c>
      <c r="CR1063" s="225">
        <f>AM1063/VLOOKUP(T1063,'USD Converstion'!$C$7:$D$174,2,FALSE)</f>
        <v/>
      </c>
      <c r="CS1063" s="226">
        <f>AT1063</f>
        <v/>
      </c>
      <c r="CT1063" s="222" t="n">
        <v>0</v>
      </c>
      <c r="CU1063" s="227" t="n"/>
      <c r="CV1063" s="145">
        <f>IF(AX1063&gt;0,1,0)</f>
        <v/>
      </c>
      <c r="CW1063" s="145">
        <f>IF(AY1063&gt;0,1,0)</f>
        <v/>
      </c>
      <c r="CX1063" s="52" t="n">
        <v>0</v>
      </c>
      <c r="DM1063">
        <f>IF(LOWER(T1063)="ILS",12,1)*Y1063/VLOOKUP($T1063,CPC_USDConversion_xlTbl[[Currency2]:[Units/1 USD]],2,FALSE)</f>
        <v/>
      </c>
    </row>
    <row r="1064">
      <c r="B1064" s="113" t="n">
        <v>118822</v>
      </c>
      <c r="C1064" s="113" t="n">
        <v>60369</v>
      </c>
      <c r="D1064" s="113" t="n">
        <v>35627</v>
      </c>
      <c r="E1064" s="114" t="inlineStr">
        <is>
          <t>Sanjeev Kumar</t>
        </is>
      </c>
      <c r="F1064" s="152" t="inlineStr">
        <is>
          <t>Strategic Accounts Security Engineer</t>
        </is>
      </c>
      <c r="G1064" s="113" t="inlineStr">
        <is>
          <t>Security Engineering, APAC</t>
        </is>
      </c>
      <c r="H1064" s="113" t="inlineStr">
        <is>
          <t>Gary Gardiner</t>
        </is>
      </c>
      <c r="I1064" s="113" t="inlineStr">
        <is>
          <t>Gary Gardiner</t>
        </is>
      </c>
      <c r="J1064" s="114" t="inlineStr">
        <is>
          <t>Sharat Sinha</t>
        </is>
      </c>
      <c r="K1064" s="114" t="inlineStr">
        <is>
          <t>Sharat Sinha</t>
        </is>
      </c>
      <c r="L1064" s="113" t="inlineStr">
        <is>
          <t>APAC Sales</t>
        </is>
      </c>
      <c r="M1064" s="115" t="n">
        <v>1</v>
      </c>
      <c r="N1064" s="151">
        <f>LEFT(CA1064,3)</f>
        <v/>
      </c>
      <c r="O1064" s="216" t="n">
        <v>43941</v>
      </c>
      <c r="P1064" s="118">
        <f>($D$5-O1064)/365</f>
        <v/>
      </c>
      <c r="Q1064" s="119">
        <f>Q1064</f>
        <v/>
      </c>
      <c r="R1064" s="52" t="n"/>
      <c r="S1064" s="120" t="inlineStr">
        <is>
          <t>Singapore</t>
        </is>
      </c>
      <c r="T1064" s="120" t="inlineStr">
        <is>
          <t>SGD</t>
        </is>
      </c>
      <c r="U1064" s="120" t="n">
        <v>162000</v>
      </c>
      <c r="V1064" s="120" t="n">
        <v>28481.81818181818</v>
      </c>
      <c r="W1064" s="120" t="n"/>
      <c r="X1064" s="120">
        <f>W1064+V1064+U1064</f>
        <v/>
      </c>
      <c r="Y1064" s="121" t="n"/>
      <c r="Z1064" s="121" t="n"/>
      <c r="AA1064" s="122" t="n"/>
      <c r="AB1064" s="122" t="n"/>
      <c r="AC1064" s="122" t="n"/>
      <c r="AD1064" s="123">
        <f>AC1064+AB1064+AA1064</f>
        <v/>
      </c>
      <c r="AE1064" s="124">
        <f>IFERROR(AD1064/X1064-1,"")</f>
        <v/>
      </c>
      <c r="AF1064" s="217">
        <f>IF(LOWER(T1064)="ILS",12,1)*X1064/VLOOKUP($T1064,CPC_USDConversion_xlTbl[[Currency2]:[Units/1 USD]],2,FALSE)</f>
        <v/>
      </c>
      <c r="AG1064" s="217">
        <f>IF(LOWER(T1064)="ILS",12,1)*AD1064/VLOOKUP($T1064,CPC_USDConversion_xlTbl[[Currency2]:[Units/1 USD]],2,FALSE)</f>
        <v/>
      </c>
      <c r="AH1064" s="126">
        <f>AF1064/VLOOKUP($S1064,'CP$'!$B$5:$D$74,2,FALSE)</f>
        <v/>
      </c>
      <c r="AI1064" s="126">
        <f>AG1064/VLOOKUP($S1064,'CP$'!$B$5:$D$74,2,FALSE)</f>
        <v/>
      </c>
      <c r="AJ1064" s="52" t="n"/>
      <c r="AK1064" s="127" t="inlineStr">
        <is>
          <t>Sales Variable</t>
        </is>
      </c>
      <c r="AL1064" s="218" t="n"/>
      <c r="AM1064" s="129" t="n"/>
      <c r="AN1064" s="121" t="n"/>
      <c r="AO1064" s="130" t="n"/>
      <c r="AP1064" s="131">
        <f>IFERROR(AO1064/AM1064,"")</f>
        <v/>
      </c>
      <c r="AQ1064" s="219">
        <f>AO1064*CC1064</f>
        <v/>
      </c>
      <c r="AR1064" s="219" t="n"/>
      <c r="AS1064" s="220">
        <f>AQ1064-AR1064</f>
        <v/>
      </c>
      <c r="AT1064" s="217">
        <f>AS1064/VLOOKUP($T1064,'USD Converstion'!$C$7:$D$174,2,FALSE)</f>
        <v/>
      </c>
      <c r="AU1064" s="52" t="n"/>
      <c r="AV1064" s="221" t="n"/>
      <c r="AW1064" s="222" t="n"/>
      <c r="AX1064" s="222" t="n"/>
      <c r="AY1064" s="223" t="n"/>
      <c r="AZ1064" s="52" t="n"/>
      <c r="BA1064" s="137" t="inlineStr">
        <is>
          <t>April, 2020 - Organization change from Team:Robert Pizzari - Global Strategic Sales Team to Team:Gary Gardiner - Strategic and Global Accounts, APAC</t>
        </is>
      </c>
      <c r="BB1064" s="138" t="inlineStr">
        <is>
          <t xml:space="preserve"> </t>
        </is>
      </c>
      <c r="BC1064" s="52" t="n"/>
      <c r="BD1064" s="219" t="n"/>
      <c r="BE1064" s="219" t="n"/>
      <c r="BF1064" s="219" t="n"/>
      <c r="BG1064" s="120">
        <f>BF1064+BE1064+BD1064</f>
        <v/>
      </c>
      <c r="BH1064" s="217">
        <f>IF(LOWER(T1064)="ILS",12,1)*BG1064/VLOOKUP($T1064,CPC_USDConversion_xlTbl[[Currency2]:[Units/1 USD]],2,FALSE)</f>
        <v/>
      </c>
      <c r="BI1064" s="224">
        <f>BH1064/VLOOKUP($S1064,'CP$'!$B$5:$D$74,2,FALSE)</f>
        <v/>
      </c>
      <c r="BJ1064" s="140" t="n">
        <v>140000</v>
      </c>
      <c r="BK1064" s="140" t="n">
        <v>225000</v>
      </c>
      <c r="BL1064" s="141">
        <f>IFERROR(U1064/X1064,"")</f>
        <v/>
      </c>
      <c r="BM1064" s="141">
        <f>IFERROR(V1064/X1064,"")</f>
        <v/>
      </c>
      <c r="BN1064" s="141">
        <f>IFERROR(W1064/X1064,"")</f>
        <v/>
      </c>
      <c r="BO1064" s="141">
        <f>IFERROR(AA1064/AD1064,"")</f>
        <v/>
      </c>
      <c r="BP1064" s="141">
        <f>IFERROR(AB1064/AD1064,"")</f>
        <v/>
      </c>
      <c r="BQ1064" s="141">
        <f>IFERROR(AC1064/AD1064,"")</f>
        <v/>
      </c>
      <c r="BR1064" s="119" t="n"/>
      <c r="BS1064" s="119" t="n"/>
      <c r="BT1064" s="119" t="n">
        <v>3</v>
      </c>
      <c r="BU1064" s="119" t="n"/>
      <c r="BV1064" s="119" t="n"/>
      <c r="BW1064" s="119" t="n"/>
      <c r="BX1064" s="119" t="n"/>
      <c r="BY1064" s="119" t="n"/>
      <c r="BZ1064" s="119" t="inlineStr">
        <is>
          <t>Employee</t>
        </is>
      </c>
      <c r="CA1064" s="142" t="inlineStr">
        <is>
          <t>E41P</t>
        </is>
      </c>
      <c r="CB1064" s="131" t="n">
        <v>1</v>
      </c>
      <c r="CC1064" s="143">
        <f>IF(P1064&gt;1,1,P1064)*CB1064</f>
        <v/>
      </c>
      <c r="CD1064" s="143" t="n"/>
      <c r="CE1064" s="222" t="n"/>
      <c r="CF1064" s="86" t="n"/>
      <c r="CG1064" s="219" t="n">
        <v>149468.2926829268</v>
      </c>
      <c r="CH1064" s="217">
        <f>IF(LOWER(T1064)="ILS",12,1)*CG1064/VLOOKUP($T1064,CPC_USDConversion_xlTbl[[Currency2]:[Units/1 USD]],2,FALSE)</f>
        <v/>
      </c>
      <c r="CI1064" s="225">
        <f>AF1064</f>
        <v/>
      </c>
      <c r="CJ1064" s="225">
        <f>IFERROR(CI1064-CH1064,"")</f>
        <v/>
      </c>
      <c r="CK1064" s="140">
        <f>ROUND(AN1064*CC1064,-2)</f>
        <v/>
      </c>
      <c r="CL1064" s="217">
        <f>CK1064/VLOOKUP($T1064,'USD Converstion'!$C$7:$D$174,2,FALSE)</f>
        <v/>
      </c>
      <c r="CM1064" s="145">
        <f>IF(AD1064&gt;X1064,1,0)</f>
        <v/>
      </c>
      <c r="CN1064" s="225">
        <f>IF(CM1064&gt;0,AG1064,0)</f>
        <v/>
      </c>
      <c r="CO1064" s="225">
        <f>IF(CM1064=0,0,AF1064)</f>
        <v/>
      </c>
      <c r="CP1064" s="146" t="n">
        <v>0</v>
      </c>
      <c r="CQ1064" s="147" t="inlineStr">
        <is>
          <t>Regular</t>
        </is>
      </c>
      <c r="CR1064" s="225">
        <f>AM1064/VLOOKUP(T1064,'USD Converstion'!$C$7:$D$174,2,FALSE)</f>
        <v/>
      </c>
      <c r="CS1064" s="226">
        <f>AT1064</f>
        <v/>
      </c>
      <c r="CT1064" s="222" t="n">
        <v>0</v>
      </c>
      <c r="CU1064" s="227" t="n"/>
      <c r="CV1064" s="145">
        <f>IF(AX1064&gt;0,1,0)</f>
        <v/>
      </c>
      <c r="CW1064" s="145">
        <f>IF(AY1064&gt;0,1,0)</f>
        <v/>
      </c>
      <c r="CX1064" s="52" t="n">
        <v>0</v>
      </c>
      <c r="DM1064">
        <f>IF(LOWER(T1064)="ILS",12,1)*Y1064/VLOOKUP($T1064,CPC_USDConversion_xlTbl[[Currency2]:[Units/1 USD]],2,FALSE)</f>
        <v/>
      </c>
    </row>
    <row r="1065">
      <c r="B1065" s="113" t="n">
        <v>134881</v>
      </c>
      <c r="C1065" s="113" t="n">
        <v>109873</v>
      </c>
      <c r="D1065" s="113" t="n">
        <v>109796</v>
      </c>
      <c r="E1065" s="114" t="inlineStr">
        <is>
          <t>Samir Ghimire</t>
        </is>
      </c>
      <c r="F1065" s="152" t="inlineStr">
        <is>
          <t>Systems Administrator</t>
        </is>
      </c>
      <c r="G1065" s="113" t="inlineStr">
        <is>
          <t>MIS Operations - Int'l</t>
        </is>
      </c>
      <c r="H1065" s="113" t="inlineStr">
        <is>
          <t>Eyal Sachyani</t>
        </is>
      </c>
      <c r="I1065" s="113" t="inlineStr">
        <is>
          <t>Eyal Sachyani</t>
        </is>
      </c>
      <c r="J1065" s="114" t="inlineStr">
        <is>
          <t>Alex Spokoiny</t>
        </is>
      </c>
      <c r="K1065" s="114" t="inlineStr">
        <is>
          <t>Alex Spokoiny</t>
        </is>
      </c>
      <c r="L1065" s="113" t="inlineStr">
        <is>
          <t>MIS</t>
        </is>
      </c>
      <c r="M1065" s="115" t="n">
        <v>1</v>
      </c>
      <c r="N1065" s="151">
        <f>LEFT(CA1065,3)</f>
        <v/>
      </c>
      <c r="O1065" s="216" t="n">
        <v>43255</v>
      </c>
      <c r="P1065" s="118">
        <f>($D$5-O1065)/365</f>
        <v/>
      </c>
      <c r="Q1065" s="119">
        <f>Q1065</f>
        <v/>
      </c>
      <c r="R1065" s="52" t="n"/>
      <c r="S1065" s="120" t="inlineStr">
        <is>
          <t>Great Britain</t>
        </is>
      </c>
      <c r="T1065" s="120" t="inlineStr">
        <is>
          <t>GBP</t>
        </is>
      </c>
      <c r="U1065" s="120" t="n">
        <v>75125</v>
      </c>
      <c r="V1065" s="120" t="n"/>
      <c r="W1065" s="120" t="n"/>
      <c r="X1065" s="120">
        <f>W1065+V1065+U1065</f>
        <v/>
      </c>
      <c r="Y1065" s="121" t="n"/>
      <c r="Z1065" s="121" t="n"/>
      <c r="AA1065" s="122" t="n"/>
      <c r="AB1065" s="122" t="n"/>
      <c r="AC1065" s="122" t="n"/>
      <c r="AD1065" s="123">
        <f>AC1065+AB1065+AA1065</f>
        <v/>
      </c>
      <c r="AE1065" s="124">
        <f>IFERROR(AD1065/X1065-1,"")</f>
        <v/>
      </c>
      <c r="AF1065" s="217">
        <f>IF(LOWER(T1065)="ILS",12,1)*X1065/VLOOKUP($T1065,CPC_USDConversion_xlTbl[[Currency2]:[Units/1 USD]],2,FALSE)</f>
        <v/>
      </c>
      <c r="AG1065" s="217">
        <f>IF(LOWER(T1065)="ILS",12,1)*AD1065/VLOOKUP($T1065,CPC_USDConversion_xlTbl[[Currency2]:[Units/1 USD]],2,FALSE)</f>
        <v/>
      </c>
      <c r="AH1065" s="126">
        <f>AF1065/VLOOKUP($S1065,'CP$'!$B$5:$D$74,2,FALSE)</f>
        <v/>
      </c>
      <c r="AI1065" s="126">
        <f>AG1065/VLOOKUP($S1065,'CP$'!$B$5:$D$74,2,FALSE)</f>
        <v/>
      </c>
      <c r="AJ1065" s="52" t="n"/>
      <c r="AK1065" s="127" t="inlineStr">
        <is>
          <t>Regular</t>
        </is>
      </c>
      <c r="AL1065" s="218" t="n">
        <v>3000</v>
      </c>
      <c r="AM1065" s="129" t="n"/>
      <c r="AN1065" s="121" t="n"/>
      <c r="AO1065" s="130" t="n"/>
      <c r="AP1065" s="131">
        <f>IFERROR(AO1065/AM1065,"")</f>
        <v/>
      </c>
      <c r="AQ1065" s="219">
        <f>AO1065*CC1065</f>
        <v/>
      </c>
      <c r="AR1065" s="219" t="n"/>
      <c r="AS1065" s="220">
        <f>AQ1065-AR1065</f>
        <v/>
      </c>
      <c r="AT1065" s="217">
        <f>AS1065/VLOOKUP($T1065,'USD Converstion'!$C$7:$D$174,2,FALSE)</f>
        <v/>
      </c>
      <c r="AU1065" s="52" t="n"/>
      <c r="AV1065" s="221" t="n"/>
      <c r="AW1065" s="222" t="n"/>
      <c r="AX1065" s="222" t="n"/>
      <c r="AY1065" s="223" t="n"/>
      <c r="AZ1065" s="52" t="n"/>
      <c r="BA1065" s="137" t="n"/>
      <c r="BB1065" s="138" t="inlineStr">
        <is>
          <t xml:space="preserve"> </t>
        </is>
      </c>
      <c r="BC1065" s="52" t="n"/>
      <c r="BD1065" s="219" t="n">
        <v>52500</v>
      </c>
      <c r="BE1065" s="219" t="n"/>
      <c r="BF1065" s="219" t="n"/>
      <c r="BG1065" s="120">
        <f>BF1065+BE1065+BD1065</f>
        <v/>
      </c>
      <c r="BH1065" s="217">
        <f>IF(LOWER(T1065)="ILS",12,1)*BG1065/VLOOKUP($T1065,CPC_USDConversion_xlTbl[[Currency2]:[Units/1 USD]],2,FALSE)</f>
        <v/>
      </c>
      <c r="BI1065" s="224">
        <f>BH1065/VLOOKUP($S1065,'CP$'!$B$5:$D$74,2,FALSE)</f>
        <v/>
      </c>
      <c r="BJ1065" s="140" t="n">
        <v>40000</v>
      </c>
      <c r="BK1065" s="140" t="n">
        <v>60000</v>
      </c>
      <c r="BL1065" s="141">
        <f>IFERROR(U1065/X1065,"")</f>
        <v/>
      </c>
      <c r="BM1065" s="141">
        <f>IFERROR(V1065/X1065,"")</f>
        <v/>
      </c>
      <c r="BN1065" s="141">
        <f>IFERROR(W1065/X1065,"")</f>
        <v/>
      </c>
      <c r="BO1065" s="141">
        <f>IFERROR(AA1065/AD1065,"")</f>
        <v/>
      </c>
      <c r="BP1065" s="141">
        <f>IFERROR(AB1065/AD1065,"")</f>
        <v/>
      </c>
      <c r="BQ1065" s="141">
        <f>IFERROR(AC1065/AD1065,"")</f>
        <v/>
      </c>
      <c r="BR1065" s="119" t="n">
        <v>3</v>
      </c>
      <c r="BS1065" s="119" t="n">
        <v>2</v>
      </c>
      <c r="BT1065" s="119" t="n">
        <v>3</v>
      </c>
      <c r="BU1065" s="119" t="n"/>
      <c r="BV1065" s="119" t="n"/>
      <c r="BW1065" s="119" t="n"/>
      <c r="BX1065" s="119" t="n"/>
      <c r="BY1065" s="119" t="n"/>
      <c r="BZ1065" s="119" t="inlineStr">
        <is>
          <t>Employee</t>
        </is>
      </c>
      <c r="CA1065" s="142" t="inlineStr">
        <is>
          <t>T52P</t>
        </is>
      </c>
      <c r="CB1065" s="131" t="n">
        <v>1</v>
      </c>
      <c r="CC1065" s="143">
        <f>IF(P1065&gt;1,1,P1065)*CB1065</f>
        <v/>
      </c>
      <c r="CD1065" s="143" t="n"/>
      <c r="CE1065" s="222" t="n"/>
      <c r="CF1065" s="86" t="n"/>
      <c r="CG1065" s="219" t="n">
        <v>51419.51219512196</v>
      </c>
      <c r="CH1065" s="217">
        <f>IF(LOWER(T1065)="ILS",12,1)*CG1065/VLOOKUP($T1065,CPC_USDConversion_xlTbl[[Currency2]:[Units/1 USD]],2,FALSE)</f>
        <v/>
      </c>
      <c r="CI1065" s="225">
        <f>AF1065</f>
        <v/>
      </c>
      <c r="CJ1065" s="225">
        <f>IFERROR(CI1065-CH1065,"")</f>
        <v/>
      </c>
      <c r="CK1065" s="140">
        <f>ROUND(AN1065*CC1065,-2)</f>
        <v/>
      </c>
      <c r="CL1065" s="217">
        <f>CK1065/VLOOKUP($T1065,'USD Converstion'!$C$7:$D$174,2,FALSE)</f>
        <v/>
      </c>
      <c r="CM1065" s="145">
        <f>IF(AD1065&gt;X1065,1,0)</f>
        <v/>
      </c>
      <c r="CN1065" s="225">
        <f>IF(CM1065&gt;0,AG1065,0)</f>
        <v/>
      </c>
      <c r="CO1065" s="225">
        <f>IF(CM1065=0,0,AF1065)</f>
        <v/>
      </c>
      <c r="CP1065" s="146" t="n">
        <v>0</v>
      </c>
      <c r="CQ1065" s="147" t="inlineStr">
        <is>
          <t>Regular</t>
        </is>
      </c>
      <c r="CR1065" s="225">
        <f>AM1065/VLOOKUP(T1065,'USD Converstion'!$C$7:$D$174,2,FALSE)</f>
        <v/>
      </c>
      <c r="CS1065" s="226">
        <f>AT1065</f>
        <v/>
      </c>
      <c r="CT1065" s="222" t="n">
        <v>0</v>
      </c>
      <c r="CU1065" s="227" t="n"/>
      <c r="CV1065" s="145">
        <f>IF(AX1065&gt;0,1,0)</f>
        <v/>
      </c>
      <c r="CW1065" s="145">
        <f>IF(AY1065&gt;0,1,0)</f>
        <v/>
      </c>
      <c r="CX1065" s="52" t="n">
        <v>0</v>
      </c>
      <c r="DM1065">
        <f>IF(LOWER(T1065)="ILS",12,1)*Y1065/VLOOKUP($T1065,CPC_USDConversion_xlTbl[[Currency2]:[Units/1 USD]],2,FALSE)</f>
        <v/>
      </c>
    </row>
    <row r="1066">
      <c r="B1066" s="113" t="n">
        <v>109347</v>
      </c>
      <c r="C1066" s="113" t="n">
        <v>36577</v>
      </c>
      <c r="D1066" s="113" t="n">
        <v>46857</v>
      </c>
      <c r="E1066" s="114" t="inlineStr">
        <is>
          <t>Abubakar Aljufrie</t>
        </is>
      </c>
      <c r="F1066" s="152" t="inlineStr">
        <is>
          <t>Security Engineer</t>
        </is>
      </c>
      <c r="G1066" s="113" t="inlineStr">
        <is>
          <t>System Engineering, South Asia</t>
        </is>
      </c>
      <c r="H1066" s="113" t="inlineStr">
        <is>
          <t>Tat Hong Lee</t>
        </is>
      </c>
      <c r="I1066" s="113" t="inlineStr">
        <is>
          <t>Evan Dumas</t>
        </is>
      </c>
      <c r="J1066" s="114" t="inlineStr">
        <is>
          <t>Sharat Sinha</t>
        </is>
      </c>
      <c r="K1066" s="114" t="inlineStr">
        <is>
          <t>Sharat Sinha</t>
        </is>
      </c>
      <c r="L1066" s="113" t="inlineStr">
        <is>
          <t>APAC Sales</t>
        </is>
      </c>
      <c r="M1066" s="115" t="n">
        <v>1</v>
      </c>
      <c r="N1066" s="151">
        <f>LEFT(CA1066,3)</f>
        <v/>
      </c>
      <c r="O1066" s="216" t="n">
        <v>43525</v>
      </c>
      <c r="P1066" s="118">
        <f>($D$5-O1066)/365</f>
        <v/>
      </c>
      <c r="Q1066" s="119">
        <f>Q1066</f>
        <v/>
      </c>
      <c r="R1066" s="52" t="n"/>
      <c r="S1066" s="120" t="inlineStr">
        <is>
          <t>Indonesia</t>
        </is>
      </c>
      <c r="T1066" s="120" t="inlineStr">
        <is>
          <t>IDR</t>
        </is>
      </c>
      <c r="U1066" s="120" t="n">
        <v>624009500</v>
      </c>
      <c r="V1066" s="120" t="n">
        <v>113454845.4545454</v>
      </c>
      <c r="W1066" s="120" t="n"/>
      <c r="X1066" s="120">
        <f>W1066+V1066+U1066</f>
        <v/>
      </c>
      <c r="Y1066" s="121" t="n"/>
      <c r="Z1066" s="121" t="n"/>
      <c r="AA1066" s="122" t="n"/>
      <c r="AB1066" s="122" t="n"/>
      <c r="AC1066" s="122" t="n"/>
      <c r="AD1066" s="123">
        <f>AC1066+AB1066+AA1066</f>
        <v/>
      </c>
      <c r="AE1066" s="124">
        <f>IFERROR(AD1066/X1066-1,"")</f>
        <v/>
      </c>
      <c r="AF1066" s="217">
        <f>IF(LOWER(T1066)="ILS",12,1)*X1066/VLOOKUP($T1066,CPC_USDConversion_xlTbl[[Currency2]:[Units/1 USD]],2,FALSE)</f>
        <v/>
      </c>
      <c r="AG1066" s="217">
        <f>IF(LOWER(T1066)="ILS",12,1)*AD1066/VLOOKUP($T1066,CPC_USDConversion_xlTbl[[Currency2]:[Units/1 USD]],2,FALSE)</f>
        <v/>
      </c>
      <c r="AH1066" s="126">
        <f>AF1066/VLOOKUP($S1066,'CP$'!$B$5:$D$74,2,FALSE)</f>
        <v/>
      </c>
      <c r="AI1066" s="126">
        <f>AG1066/VLOOKUP($S1066,'CP$'!$B$5:$D$74,2,FALSE)</f>
        <v/>
      </c>
      <c r="AJ1066" s="52" t="n"/>
      <c r="AK1066" s="127" t="inlineStr">
        <is>
          <t>Sales Variable</t>
        </is>
      </c>
      <c r="AL1066" s="218" t="n"/>
      <c r="AM1066" s="129" t="n"/>
      <c r="AN1066" s="121" t="n"/>
      <c r="AO1066" s="130" t="n"/>
      <c r="AP1066" s="131">
        <f>IFERROR(AO1066/AM1066,"")</f>
        <v/>
      </c>
      <c r="AQ1066" s="219">
        <f>AO1066*CC1066</f>
        <v/>
      </c>
      <c r="AR1066" s="219" t="n"/>
      <c r="AS1066" s="220">
        <f>AQ1066-AR1066</f>
        <v/>
      </c>
      <c r="AT1066" s="217">
        <f>AS1066/VLOOKUP($T1066,'USD Converstion'!$C$7:$D$174,2,FALSE)</f>
        <v/>
      </c>
      <c r="AU1066" s="52" t="n"/>
      <c r="AV1066" s="221" t="n"/>
      <c r="AW1066" s="222" t="n"/>
      <c r="AX1066" s="222" t="n"/>
      <c r="AY1066" s="223" t="n"/>
      <c r="AZ1066" s="52" t="n"/>
      <c r="BA1066" s="137" t="n"/>
      <c r="BB1066" s="138" t="inlineStr">
        <is>
          <t xml:space="preserve"> </t>
        </is>
      </c>
      <c r="BC1066" s="52" t="n"/>
      <c r="BD1066" s="219" t="n">
        <v>480000000</v>
      </c>
      <c r="BE1066" s="219" t="n">
        <v>120000000</v>
      </c>
      <c r="BF1066" s="219" t="n"/>
      <c r="BG1066" s="120">
        <f>BF1066+BE1066+BD1066</f>
        <v/>
      </c>
      <c r="BH1066" s="217">
        <f>IF(LOWER(T1066)="ILS",12,1)*BG1066/VLOOKUP($T1066,CPC_USDConversion_xlTbl[[Currency2]:[Units/1 USD]],2,FALSE)</f>
        <v/>
      </c>
      <c r="BI1066" s="224">
        <f>BH1066/VLOOKUP($S1066,'CP$'!$B$5:$D$74,2,FALSE)</f>
        <v/>
      </c>
      <c r="BJ1066" s="140" t="n">
        <v>420000000</v>
      </c>
      <c r="BK1066" s="140" t="n">
        <v>660000000</v>
      </c>
      <c r="BL1066" s="141">
        <f>IFERROR(U1066/X1066,"")</f>
        <v/>
      </c>
      <c r="BM1066" s="141">
        <f>IFERROR(V1066/X1066,"")</f>
        <v/>
      </c>
      <c r="BN1066" s="141">
        <f>IFERROR(W1066/X1066,"")</f>
        <v/>
      </c>
      <c r="BO1066" s="141">
        <f>IFERROR(AA1066/AD1066,"")</f>
        <v/>
      </c>
      <c r="BP1066" s="141">
        <f>IFERROR(AB1066/AD1066,"")</f>
        <v/>
      </c>
      <c r="BQ1066" s="141">
        <f>IFERROR(AC1066/AD1066,"")</f>
        <v/>
      </c>
      <c r="BR1066" s="119" t="n">
        <v>2</v>
      </c>
      <c r="BS1066" s="119" t="n">
        <v>3</v>
      </c>
      <c r="BT1066" s="119" t="n">
        <v>3</v>
      </c>
      <c r="BU1066" s="119" t="n"/>
      <c r="BV1066" s="119" t="n"/>
      <c r="BW1066" s="119" t="n"/>
      <c r="BX1066" s="119" t="n"/>
      <c r="BY1066" s="119" t="n"/>
      <c r="BZ1066" s="119" t="inlineStr">
        <is>
          <t>Employee</t>
        </is>
      </c>
      <c r="CA1066" s="142" t="inlineStr">
        <is>
          <t>E51P</t>
        </is>
      </c>
      <c r="CB1066" s="131" t="n">
        <v>1</v>
      </c>
      <c r="CC1066" s="143">
        <f>IF(P1066&gt;1,1,P1066)*CB1066</f>
        <v/>
      </c>
      <c r="CD1066" s="143" t="n"/>
      <c r="CE1066" s="222" t="n"/>
      <c r="CF1066" s="86" t="n"/>
      <c r="CG1066" s="219" t="n">
        <v>608780687.8048781</v>
      </c>
      <c r="CH1066" s="217">
        <f>IF(LOWER(T1066)="ILS",12,1)*CG1066/VLOOKUP($T1066,CPC_USDConversion_xlTbl[[Currency2]:[Units/1 USD]],2,FALSE)</f>
        <v/>
      </c>
      <c r="CI1066" s="225">
        <f>AF1066</f>
        <v/>
      </c>
      <c r="CJ1066" s="225">
        <f>IFERROR(CI1066-CH1066,"")</f>
        <v/>
      </c>
      <c r="CK1066" s="140">
        <f>ROUND(AN1066*CC1066,-2)</f>
        <v/>
      </c>
      <c r="CL1066" s="217">
        <f>CK1066/VLOOKUP($T1066,'USD Converstion'!$C$7:$D$174,2,FALSE)</f>
        <v/>
      </c>
      <c r="CM1066" s="145">
        <f>IF(AD1066&gt;X1066,1,0)</f>
        <v/>
      </c>
      <c r="CN1066" s="225">
        <f>IF(CM1066&gt;0,AG1066,0)</f>
        <v/>
      </c>
      <c r="CO1066" s="225">
        <f>IF(CM1066=0,0,AF1066)</f>
        <v/>
      </c>
      <c r="CP1066" s="146" t="n">
        <v>0</v>
      </c>
      <c r="CQ1066" s="147" t="inlineStr">
        <is>
          <t>Regular</t>
        </is>
      </c>
      <c r="CR1066" s="225">
        <f>AM1066/VLOOKUP(T1066,'USD Converstion'!$C$7:$D$174,2,FALSE)</f>
        <v/>
      </c>
      <c r="CS1066" s="226">
        <f>AT1066</f>
        <v/>
      </c>
      <c r="CT1066" s="222" t="n">
        <v>0</v>
      </c>
      <c r="CU1066" s="227" t="n"/>
      <c r="CV1066" s="145">
        <f>IF(AX1066&gt;0,1,0)</f>
        <v/>
      </c>
      <c r="CW1066" s="145">
        <f>IF(AY1066&gt;0,1,0)</f>
        <v/>
      </c>
      <c r="CX1066" s="52" t="n">
        <v>0</v>
      </c>
      <c r="DM1066">
        <f>IF(LOWER(T1066)="ILS",12,1)*Y1066/VLOOKUP($T1066,CPC_USDConversion_xlTbl[[Currency2]:[Units/1 USD]],2,FALSE)</f>
        <v/>
      </c>
    </row>
    <row r="1067">
      <c r="B1067" s="113" t="n">
        <v>125956</v>
      </c>
      <c r="C1067" s="113" t="n">
        <v>120240</v>
      </c>
      <c r="D1067" s="113" t="n">
        <v>64574</v>
      </c>
      <c r="E1067" s="114" t="inlineStr">
        <is>
          <t>Anthony Kwang</t>
        </is>
      </c>
      <c r="F1067" s="152" t="inlineStr">
        <is>
          <t>Security Engineer</t>
        </is>
      </c>
      <c r="G1067" s="113" t="inlineStr">
        <is>
          <t>System Engineering, South Asia</t>
        </is>
      </c>
      <c r="H1067" s="113" t="inlineStr">
        <is>
          <t>Tat Hong Lee</t>
        </is>
      </c>
      <c r="I1067" s="113" t="inlineStr">
        <is>
          <t>Evan Dumas</t>
        </is>
      </c>
      <c r="J1067" s="114" t="inlineStr">
        <is>
          <t>Sharat Sinha</t>
        </is>
      </c>
      <c r="K1067" s="114" t="inlineStr">
        <is>
          <t>Sharat Sinha</t>
        </is>
      </c>
      <c r="L1067" s="113" t="inlineStr">
        <is>
          <t>APAC Sales</t>
        </is>
      </c>
      <c r="M1067" s="115" t="n">
        <v>1</v>
      </c>
      <c r="N1067" s="151">
        <f>LEFT(CA1067,3)</f>
        <v/>
      </c>
      <c r="O1067" s="216" t="n">
        <v>43984</v>
      </c>
      <c r="P1067" s="118">
        <f>($D$5-O1067)/365</f>
        <v/>
      </c>
      <c r="Q1067" s="119">
        <f>Q1067</f>
        <v/>
      </c>
      <c r="R1067" s="52" t="n"/>
      <c r="S1067" s="120" t="inlineStr">
        <is>
          <t>Singapore</t>
        </is>
      </c>
      <c r="T1067" s="120" t="inlineStr">
        <is>
          <t>SGD</t>
        </is>
      </c>
      <c r="U1067" s="120" t="n">
        <v>125500</v>
      </c>
      <c r="V1067" s="120" t="n">
        <v>21390.90909090909</v>
      </c>
      <c r="W1067" s="120" t="n"/>
      <c r="X1067" s="120">
        <f>W1067+V1067+U1067</f>
        <v/>
      </c>
      <c r="Y1067" s="121" t="n"/>
      <c r="Z1067" s="121" t="n"/>
      <c r="AA1067" s="122" t="n"/>
      <c r="AB1067" s="122" t="n"/>
      <c r="AC1067" s="122" t="n"/>
      <c r="AD1067" s="123">
        <f>AC1067+AB1067+AA1067</f>
        <v/>
      </c>
      <c r="AE1067" s="124">
        <f>IFERROR(AD1067/X1067-1,"")</f>
        <v/>
      </c>
      <c r="AF1067" s="217">
        <f>IF(LOWER(T1067)="ILS",12,1)*X1067/VLOOKUP($T1067,CPC_USDConversion_xlTbl[[Currency2]:[Units/1 USD]],2,FALSE)</f>
        <v/>
      </c>
      <c r="AG1067" s="217">
        <f>IF(LOWER(T1067)="ILS",12,1)*AD1067/VLOOKUP($T1067,CPC_USDConversion_xlTbl[[Currency2]:[Units/1 USD]],2,FALSE)</f>
        <v/>
      </c>
      <c r="AH1067" s="126">
        <f>AF1067/VLOOKUP($S1067,'CP$'!$B$5:$D$74,2,FALSE)</f>
        <v/>
      </c>
      <c r="AI1067" s="126">
        <f>AG1067/VLOOKUP($S1067,'CP$'!$B$5:$D$74,2,FALSE)</f>
        <v/>
      </c>
      <c r="AJ1067" s="52" t="n"/>
      <c r="AK1067" s="127" t="inlineStr">
        <is>
          <t>Sales Variable</t>
        </is>
      </c>
      <c r="AL1067" s="218" t="n"/>
      <c r="AM1067" s="129" t="n"/>
      <c r="AN1067" s="121" t="n"/>
      <c r="AO1067" s="130" t="n"/>
      <c r="AP1067" s="131">
        <f>IFERROR(AO1067/AM1067,"")</f>
        <v/>
      </c>
      <c r="AQ1067" s="219">
        <f>AO1067*CC1067</f>
        <v/>
      </c>
      <c r="AR1067" s="219" t="n"/>
      <c r="AS1067" s="220">
        <f>AQ1067-AR1067</f>
        <v/>
      </c>
      <c r="AT1067" s="217">
        <f>AS1067/VLOOKUP($T1067,'USD Converstion'!$C$7:$D$174,2,FALSE)</f>
        <v/>
      </c>
      <c r="AU1067" s="52" t="n"/>
      <c r="AV1067" s="221" t="n"/>
      <c r="AW1067" s="222" t="n"/>
      <c r="AX1067" s="222" t="n"/>
      <c r="AY1067" s="223" t="n"/>
      <c r="AZ1067" s="52" t="n"/>
      <c r="BA1067" s="137" t="n"/>
      <c r="BB1067" s="138" t="inlineStr">
        <is>
          <t xml:space="preserve"> </t>
        </is>
      </c>
      <c r="BC1067" s="52" t="n"/>
      <c r="BD1067" s="219" t="n"/>
      <c r="BE1067" s="219" t="n"/>
      <c r="BF1067" s="219" t="n"/>
      <c r="BG1067" s="120">
        <f>BF1067+BE1067+BD1067</f>
        <v/>
      </c>
      <c r="BH1067" s="217">
        <f>IF(LOWER(T1067)="ILS",12,1)*BG1067/VLOOKUP($T1067,CPC_USDConversion_xlTbl[[Currency2]:[Units/1 USD]],2,FALSE)</f>
        <v/>
      </c>
      <c r="BI1067" s="224">
        <f>BH1067/VLOOKUP($S1067,'CP$'!$B$5:$D$74,2,FALSE)</f>
        <v/>
      </c>
      <c r="BJ1067" s="140" t="n">
        <v>90000</v>
      </c>
      <c r="BK1067" s="140" t="n">
        <v>150000</v>
      </c>
      <c r="BL1067" s="141">
        <f>IFERROR(U1067/X1067,"")</f>
        <v/>
      </c>
      <c r="BM1067" s="141">
        <f>IFERROR(V1067/X1067,"")</f>
        <v/>
      </c>
      <c r="BN1067" s="141">
        <f>IFERROR(W1067/X1067,"")</f>
        <v/>
      </c>
      <c r="BO1067" s="141">
        <f>IFERROR(AA1067/AD1067,"")</f>
        <v/>
      </c>
      <c r="BP1067" s="141">
        <f>IFERROR(AB1067/AD1067,"")</f>
        <v/>
      </c>
      <c r="BQ1067" s="141">
        <f>IFERROR(AC1067/AD1067,"")</f>
        <v/>
      </c>
      <c r="BR1067" s="119" t="n"/>
      <c r="BS1067" s="119" t="n"/>
      <c r="BT1067" s="119" t="n"/>
      <c r="BU1067" s="119" t="n"/>
      <c r="BV1067" s="119" t="n"/>
      <c r="BW1067" s="119" t="n"/>
      <c r="BX1067" s="119" t="n"/>
      <c r="BY1067" s="119" t="n"/>
      <c r="BZ1067" s="119" t="inlineStr">
        <is>
          <t>Employee</t>
        </is>
      </c>
      <c r="CA1067" s="142" t="inlineStr">
        <is>
          <t>E51P</t>
        </is>
      </c>
      <c r="CB1067" s="131" t="n">
        <v>1</v>
      </c>
      <c r="CC1067" s="143">
        <f>IF(P1067&gt;1,1,P1067)*CB1067</f>
        <v/>
      </c>
      <c r="CD1067" s="143" t="n"/>
      <c r="CE1067" s="222" t="n"/>
      <c r="CF1067" s="86" t="n"/>
      <c r="CG1067" s="219" t="n">
        <v>113370.7317073171</v>
      </c>
      <c r="CH1067" s="217">
        <f>IF(LOWER(T1067)="ILS",12,1)*CG1067/VLOOKUP($T1067,CPC_USDConversion_xlTbl[[Currency2]:[Units/1 USD]],2,FALSE)</f>
        <v/>
      </c>
      <c r="CI1067" s="225">
        <f>AF1067</f>
        <v/>
      </c>
      <c r="CJ1067" s="225">
        <f>IFERROR(CI1067-CH1067,"")</f>
        <v/>
      </c>
      <c r="CK1067" s="140">
        <f>ROUND(AN1067*CC1067,-2)</f>
        <v/>
      </c>
      <c r="CL1067" s="217">
        <f>CK1067/VLOOKUP($T1067,'USD Converstion'!$C$7:$D$174,2,FALSE)</f>
        <v/>
      </c>
      <c r="CM1067" s="145">
        <f>IF(AD1067&gt;X1067,1,0)</f>
        <v/>
      </c>
      <c r="CN1067" s="225">
        <f>IF(CM1067&gt;0,AG1067,0)</f>
        <v/>
      </c>
      <c r="CO1067" s="225">
        <f>IF(CM1067=0,0,AF1067)</f>
        <v/>
      </c>
      <c r="CP1067" s="146" t="n">
        <v>0</v>
      </c>
      <c r="CQ1067" s="147" t="inlineStr">
        <is>
          <t>Regular</t>
        </is>
      </c>
      <c r="CR1067" s="225">
        <f>AM1067/VLOOKUP(T1067,'USD Converstion'!$C$7:$D$174,2,FALSE)</f>
        <v/>
      </c>
      <c r="CS1067" s="226">
        <f>AT1067</f>
        <v/>
      </c>
      <c r="CT1067" s="222" t="n">
        <v>0</v>
      </c>
      <c r="CU1067" s="227" t="n"/>
      <c r="CV1067" s="145">
        <f>IF(AX1067&gt;0,1,0)</f>
        <v/>
      </c>
      <c r="CW1067" s="145">
        <f>IF(AY1067&gt;0,1,0)</f>
        <v/>
      </c>
      <c r="CX1067" s="52" t="n">
        <v>0</v>
      </c>
      <c r="DM1067">
        <f>IF(LOWER(T1067)="ILS",12,1)*Y1067/VLOOKUP($T1067,CPC_USDConversion_xlTbl[[Currency2]:[Units/1 USD]],2,FALSE)</f>
        <v/>
      </c>
    </row>
    <row r="1068">
      <c r="B1068" s="113" t="n">
        <v>110641</v>
      </c>
      <c r="C1068" s="113" t="n">
        <v>44400</v>
      </c>
      <c r="D1068" s="113" t="n">
        <v>59806</v>
      </c>
      <c r="E1068" s="114" t="inlineStr">
        <is>
          <t>Bavaani Vindan</t>
        </is>
      </c>
      <c r="F1068" s="152" t="inlineStr">
        <is>
          <t>Territory Manager</t>
        </is>
      </c>
      <c r="G1068" s="113" t="inlineStr">
        <is>
          <t>Singapore Sales</t>
        </is>
      </c>
      <c r="H1068" s="113" t="inlineStr">
        <is>
          <t>Markus Lee</t>
        </is>
      </c>
      <c r="I1068" s="113" t="inlineStr">
        <is>
          <t>Evan Dumas</t>
        </is>
      </c>
      <c r="J1068" s="114" t="inlineStr">
        <is>
          <t>Sharat Sinha</t>
        </is>
      </c>
      <c r="K1068" s="114" t="inlineStr">
        <is>
          <t>Sharat Sinha</t>
        </is>
      </c>
      <c r="L1068" s="113" t="inlineStr">
        <is>
          <t>APAC Sales</t>
        </is>
      </c>
      <c r="M1068" s="115" t="n">
        <v>1</v>
      </c>
      <c r="N1068" s="151">
        <f>LEFT(CA1068,3)</f>
        <v/>
      </c>
      <c r="O1068" s="216" t="n">
        <v>43017</v>
      </c>
      <c r="P1068" s="118">
        <f>($D$5-O1068)/365</f>
        <v/>
      </c>
      <c r="Q1068" s="119">
        <f>Q1068</f>
        <v/>
      </c>
      <c r="R1068" s="52" t="n"/>
      <c r="S1068" s="120" t="inlineStr">
        <is>
          <t>Singapore</t>
        </is>
      </c>
      <c r="T1068" s="120" t="inlineStr">
        <is>
          <t>SGD</t>
        </is>
      </c>
      <c r="U1068" s="120" t="n">
        <v>80750</v>
      </c>
      <c r="V1068" s="120" t="n">
        <v>34845.45454545454</v>
      </c>
      <c r="W1068" s="120" t="n"/>
      <c r="X1068" s="120">
        <f>W1068+V1068+U1068</f>
        <v/>
      </c>
      <c r="Y1068" s="121" t="n"/>
      <c r="Z1068" s="121" t="n"/>
      <c r="AA1068" s="122" t="n"/>
      <c r="AB1068" s="122" t="n"/>
      <c r="AC1068" s="122" t="n"/>
      <c r="AD1068" s="123">
        <f>AC1068+AB1068+AA1068</f>
        <v/>
      </c>
      <c r="AE1068" s="124">
        <f>IFERROR(AD1068/X1068-1,"")</f>
        <v/>
      </c>
      <c r="AF1068" s="217">
        <f>IF(LOWER(T1068)="ILS",12,1)*X1068/VLOOKUP($T1068,CPC_USDConversion_xlTbl[[Currency2]:[Units/1 USD]],2,FALSE)</f>
        <v/>
      </c>
      <c r="AG1068" s="217">
        <f>IF(LOWER(T1068)="ILS",12,1)*AD1068/VLOOKUP($T1068,CPC_USDConversion_xlTbl[[Currency2]:[Units/1 USD]],2,FALSE)</f>
        <v/>
      </c>
      <c r="AH1068" s="126">
        <f>AF1068/VLOOKUP($S1068,'CP$'!$B$5:$D$74,2,FALSE)</f>
        <v/>
      </c>
      <c r="AI1068" s="126">
        <f>AG1068/VLOOKUP($S1068,'CP$'!$B$5:$D$74,2,FALSE)</f>
        <v/>
      </c>
      <c r="AJ1068" s="52" t="n"/>
      <c r="AK1068" s="127" t="inlineStr">
        <is>
          <t>Sales Variable</t>
        </is>
      </c>
      <c r="AL1068" s="218" t="n"/>
      <c r="AM1068" s="129" t="n"/>
      <c r="AN1068" s="121" t="n"/>
      <c r="AO1068" s="130" t="n"/>
      <c r="AP1068" s="131">
        <f>IFERROR(AO1068/AM1068,"")</f>
        <v/>
      </c>
      <c r="AQ1068" s="219">
        <f>AO1068*CC1068</f>
        <v/>
      </c>
      <c r="AR1068" s="219" t="n"/>
      <c r="AS1068" s="220">
        <f>AQ1068-AR1068</f>
        <v/>
      </c>
      <c r="AT1068" s="217">
        <f>AS1068/VLOOKUP($T1068,'USD Converstion'!$C$7:$D$174,2,FALSE)</f>
        <v/>
      </c>
      <c r="AU1068" s="52" t="n"/>
      <c r="AV1068" s="221" t="n"/>
      <c r="AW1068" s="222" t="n"/>
      <c r="AX1068" s="222" t="n"/>
      <c r="AY1068" s="223" t="n"/>
      <c r="AZ1068" s="52" t="n"/>
      <c r="BA1068" s="137" t="n"/>
      <c r="BB1068" s="138" t="inlineStr">
        <is>
          <t xml:space="preserve"> </t>
        </is>
      </c>
      <c r="BC1068" s="52" t="n"/>
      <c r="BD1068" s="219" t="n">
        <v>56000</v>
      </c>
      <c r="BE1068" s="219" t="n">
        <v>24000</v>
      </c>
      <c r="BF1068" s="219" t="n"/>
      <c r="BG1068" s="120">
        <f>BF1068+BE1068+BD1068</f>
        <v/>
      </c>
      <c r="BH1068" s="217">
        <f>IF(LOWER(T1068)="ILS",12,1)*BG1068/VLOOKUP($T1068,CPC_USDConversion_xlTbl[[Currency2]:[Units/1 USD]],2,FALSE)</f>
        <v/>
      </c>
      <c r="BI1068" s="224">
        <f>BH1068/VLOOKUP($S1068,'CP$'!$B$5:$D$74,2,FALSE)</f>
        <v/>
      </c>
      <c r="BJ1068" s="140" t="n">
        <v>75000</v>
      </c>
      <c r="BK1068" s="140" t="n">
        <v>105000</v>
      </c>
      <c r="BL1068" s="141">
        <f>IFERROR(U1068/X1068,"")</f>
        <v/>
      </c>
      <c r="BM1068" s="141">
        <f>IFERROR(V1068/X1068,"")</f>
        <v/>
      </c>
      <c r="BN1068" s="141">
        <f>IFERROR(W1068/X1068,"")</f>
        <v/>
      </c>
      <c r="BO1068" s="141">
        <f>IFERROR(AA1068/AD1068,"")</f>
        <v/>
      </c>
      <c r="BP1068" s="141">
        <f>IFERROR(AB1068/AD1068,"")</f>
        <v/>
      </c>
      <c r="BQ1068" s="141">
        <f>IFERROR(AC1068/AD1068,"")</f>
        <v/>
      </c>
      <c r="BR1068" s="119" t="n">
        <v>3</v>
      </c>
      <c r="BS1068" s="119" t="n">
        <v>3</v>
      </c>
      <c r="BT1068" s="119" t="n">
        <v>3</v>
      </c>
      <c r="BU1068" s="119" t="n"/>
      <c r="BV1068" s="119" t="n"/>
      <c r="BW1068" s="119" t="n"/>
      <c r="BX1068" s="119" t="n"/>
      <c r="BY1068" s="119" t="n"/>
      <c r="BZ1068" s="119" t="inlineStr">
        <is>
          <t>Employee</t>
        </is>
      </c>
      <c r="CA1068" s="142" t="inlineStr">
        <is>
          <t>S61P</t>
        </is>
      </c>
      <c r="CB1068" s="131" t="n">
        <v>1</v>
      </c>
      <c r="CC1068" s="143">
        <f>IF(P1068&gt;1,1,P1068)*CB1068</f>
        <v/>
      </c>
      <c r="CD1068" s="143" t="n"/>
      <c r="CE1068" s="222" t="n"/>
      <c r="CF1068" s="86" t="n"/>
      <c r="CG1068" s="219" t="n">
        <v>92882.9268292683</v>
      </c>
      <c r="CH1068" s="217">
        <f>IF(LOWER(T1068)="ILS",12,1)*CG1068/VLOOKUP($T1068,CPC_USDConversion_xlTbl[[Currency2]:[Units/1 USD]],2,FALSE)</f>
        <v/>
      </c>
      <c r="CI1068" s="225">
        <f>AF1068</f>
        <v/>
      </c>
      <c r="CJ1068" s="225">
        <f>IFERROR(CI1068-CH1068,"")</f>
        <v/>
      </c>
      <c r="CK1068" s="140">
        <f>ROUND(AN1068*CC1068,-2)</f>
        <v/>
      </c>
      <c r="CL1068" s="217">
        <f>CK1068/VLOOKUP($T1068,'USD Converstion'!$C$7:$D$174,2,FALSE)</f>
        <v/>
      </c>
      <c r="CM1068" s="145">
        <f>IF(AD1068&gt;X1068,1,0)</f>
        <v/>
      </c>
      <c r="CN1068" s="225">
        <f>IF(CM1068&gt;0,AG1068,0)</f>
        <v/>
      </c>
      <c r="CO1068" s="225">
        <f>IF(CM1068=0,0,AF1068)</f>
        <v/>
      </c>
      <c r="CP1068" s="146" t="n">
        <v>0</v>
      </c>
      <c r="CQ1068" s="147" t="inlineStr">
        <is>
          <t>Regular</t>
        </is>
      </c>
      <c r="CR1068" s="225">
        <f>AM1068/VLOOKUP(T1068,'USD Converstion'!$C$7:$D$174,2,FALSE)</f>
        <v/>
      </c>
      <c r="CS1068" s="226">
        <f>AT1068</f>
        <v/>
      </c>
      <c r="CT1068" s="222" t="n">
        <v>0</v>
      </c>
      <c r="CU1068" s="227" t="n"/>
      <c r="CV1068" s="145">
        <f>IF(AX1068&gt;0,1,0)</f>
        <v/>
      </c>
      <c r="CW1068" s="145">
        <f>IF(AY1068&gt;0,1,0)</f>
        <v/>
      </c>
      <c r="CX1068" s="52" t="n">
        <v>0</v>
      </c>
      <c r="DM1068">
        <f>IF(LOWER(T1068)="ILS",12,1)*Y1068/VLOOKUP($T1068,CPC_USDConversion_xlTbl[[Currency2]:[Units/1 USD]],2,FALSE)</f>
        <v/>
      </c>
    </row>
    <row r="1069">
      <c r="B1069" s="113" t="n">
        <v>119119</v>
      </c>
      <c r="C1069" s="113" t="n">
        <v>72799</v>
      </c>
      <c r="D1069" s="113" t="n">
        <v>79639</v>
      </c>
      <c r="E1069" s="114" t="inlineStr">
        <is>
          <t>Binh Doan</t>
        </is>
      </c>
      <c r="F1069" s="152" t="inlineStr">
        <is>
          <t>Territory Manager</t>
        </is>
      </c>
      <c r="G1069" s="113" t="inlineStr">
        <is>
          <t>ROSA Sales</t>
        </is>
      </c>
      <c r="H1069" s="113" t="inlineStr">
        <is>
          <t>Wei Shih (April)  Lee</t>
        </is>
      </c>
      <c r="I1069" s="113" t="inlineStr">
        <is>
          <t>Evan Dumas</t>
        </is>
      </c>
      <c r="J1069" s="114" t="inlineStr">
        <is>
          <t>Sharat Sinha</t>
        </is>
      </c>
      <c r="K1069" s="114" t="inlineStr">
        <is>
          <t>Sharat Sinha</t>
        </is>
      </c>
      <c r="L1069" s="113" t="inlineStr">
        <is>
          <t>APAC Sales</t>
        </is>
      </c>
      <c r="M1069" s="115" t="n">
        <v>1</v>
      </c>
      <c r="N1069" s="151">
        <f>LEFT(CA1069,3)</f>
        <v/>
      </c>
      <c r="O1069" s="216" t="n">
        <v>43759</v>
      </c>
      <c r="P1069" s="118">
        <f>($D$5-O1069)/365</f>
        <v/>
      </c>
      <c r="Q1069" s="119">
        <f>Q1069</f>
        <v/>
      </c>
      <c r="R1069" s="52" t="n"/>
      <c r="S1069" s="120" t="inlineStr">
        <is>
          <t>Vietnam</t>
        </is>
      </c>
      <c r="T1069" s="120" t="inlineStr">
        <is>
          <t>VND</t>
        </is>
      </c>
      <c r="U1069" s="120" t="n">
        <v>1227347000</v>
      </c>
      <c r="V1069" s="120" t="n">
        <v>595073027.2727273</v>
      </c>
      <c r="W1069" s="120" t="n"/>
      <c r="X1069" s="120">
        <f>W1069+V1069+U1069</f>
        <v/>
      </c>
      <c r="Y1069" s="121" t="n"/>
      <c r="Z1069" s="121" t="n"/>
      <c r="AA1069" s="122" t="n"/>
      <c r="AB1069" s="122" t="n"/>
      <c r="AC1069" s="122" t="n"/>
      <c r="AD1069" s="123">
        <f>AC1069+AB1069+AA1069</f>
        <v/>
      </c>
      <c r="AE1069" s="124">
        <f>IFERROR(AD1069/X1069-1,"")</f>
        <v/>
      </c>
      <c r="AF1069" s="217">
        <f>IF(LOWER(T1069)="ILS",12,1)*X1069/VLOOKUP($T1069,CPC_USDConversion_xlTbl[[Currency2]:[Units/1 USD]],2,FALSE)</f>
        <v/>
      </c>
      <c r="AG1069" s="217">
        <f>IF(LOWER(T1069)="ILS",12,1)*AD1069/VLOOKUP($T1069,CPC_USDConversion_xlTbl[[Currency2]:[Units/1 USD]],2,FALSE)</f>
        <v/>
      </c>
      <c r="AH1069" s="126">
        <f>AF1069/VLOOKUP($S1069,'CP$'!$B$5:$D$74,2,FALSE)</f>
        <v/>
      </c>
      <c r="AI1069" s="126">
        <f>AG1069/VLOOKUP($S1069,'CP$'!$B$5:$D$74,2,FALSE)</f>
        <v/>
      </c>
      <c r="AJ1069" s="52" t="n"/>
      <c r="AK1069" s="127" t="inlineStr">
        <is>
          <t>Sales Variable</t>
        </is>
      </c>
      <c r="AL1069" s="218" t="n"/>
      <c r="AM1069" s="129" t="n"/>
      <c r="AN1069" s="121" t="n"/>
      <c r="AO1069" s="130" t="n"/>
      <c r="AP1069" s="131">
        <f>IFERROR(AO1069/AM1069,"")</f>
        <v/>
      </c>
      <c r="AQ1069" s="219">
        <f>AO1069*CC1069</f>
        <v/>
      </c>
      <c r="AR1069" s="219" t="n"/>
      <c r="AS1069" s="220">
        <f>AQ1069-AR1069</f>
        <v/>
      </c>
      <c r="AT1069" s="217">
        <f>AS1069/VLOOKUP($T1069,'USD Converstion'!$C$7:$D$174,2,FALSE)</f>
        <v/>
      </c>
      <c r="AU1069" s="52" t="n"/>
      <c r="AV1069" s="221" t="n"/>
      <c r="AW1069" s="222" t="n"/>
      <c r="AX1069" s="222" t="n"/>
      <c r="AY1069" s="223" t="n"/>
      <c r="AZ1069" s="52" t="n"/>
      <c r="BA1069" s="137" t="inlineStr">
        <is>
          <t>June, 2020 - Organization change from Team:Wei Shih Lee - ROSA Sales, Title:Major Account Manager to Team:Quan Hong Tran - Vietnam Sales, Title:Territory Manager</t>
        </is>
      </c>
      <c r="BB1069" s="138" t="inlineStr">
        <is>
          <t xml:space="preserve"> </t>
        </is>
      </c>
      <c r="BC1069" s="52" t="n"/>
      <c r="BD1069" s="219" t="n">
        <v>981870000</v>
      </c>
      <c r="BE1069" s="219" t="n">
        <v>654580000</v>
      </c>
      <c r="BF1069" s="219" t="n"/>
      <c r="BG1069" s="120">
        <f>BF1069+BE1069+BD1069</f>
        <v/>
      </c>
      <c r="BH1069" s="217">
        <f>IF(LOWER(T1069)="ILS",12,1)*BG1069/VLOOKUP($T1069,CPC_USDConversion_xlTbl[[Currency2]:[Units/1 USD]],2,FALSE)</f>
        <v/>
      </c>
      <c r="BI1069" s="224">
        <f>BH1069/VLOOKUP($S1069,'CP$'!$B$5:$D$74,2,FALSE)</f>
        <v/>
      </c>
      <c r="BJ1069" s="140" t="n">
        <v>1500000000</v>
      </c>
      <c r="BK1069" s="140" t="n">
        <v>2400000000</v>
      </c>
      <c r="BL1069" s="141">
        <f>IFERROR(U1069/X1069,"")</f>
        <v/>
      </c>
      <c r="BM1069" s="141">
        <f>IFERROR(V1069/X1069,"")</f>
        <v/>
      </c>
      <c r="BN1069" s="141">
        <f>IFERROR(W1069/X1069,"")</f>
        <v/>
      </c>
      <c r="BO1069" s="141">
        <f>IFERROR(AA1069/AD1069,"")</f>
        <v/>
      </c>
      <c r="BP1069" s="141">
        <f>IFERROR(AB1069/AD1069,"")</f>
        <v/>
      </c>
      <c r="BQ1069" s="141">
        <f>IFERROR(AC1069/AD1069,"")</f>
        <v/>
      </c>
      <c r="BR1069" s="119" t="n"/>
      <c r="BS1069" s="119" t="n"/>
      <c r="BT1069" s="119" t="n">
        <v>3</v>
      </c>
      <c r="BU1069" s="119" t="n"/>
      <c r="BV1069" s="119" t="n"/>
      <c r="BW1069" s="119" t="n"/>
      <c r="BX1069" s="119" t="n"/>
      <c r="BY1069" s="119" t="n"/>
      <c r="BZ1069" s="119" t="inlineStr">
        <is>
          <t>Contractor</t>
        </is>
      </c>
      <c r="CA1069" s="142" t="inlineStr">
        <is>
          <t>S43P</t>
        </is>
      </c>
      <c r="CB1069" s="131" t="n">
        <v>1</v>
      </c>
      <c r="CC1069" s="143">
        <f>IF(P1069&gt;1,1,P1069)*CB1069</f>
        <v/>
      </c>
      <c r="CD1069" s="143" t="n"/>
      <c r="CE1069" s="222" t="n"/>
      <c r="CF1069" s="86" t="n"/>
      <c r="CG1069" s="219" t="n">
        <v>1596536785.365854</v>
      </c>
      <c r="CH1069" s="217">
        <f>IF(LOWER(T1069)="ILS",12,1)*CG1069/VLOOKUP($T1069,CPC_USDConversion_xlTbl[[Currency2]:[Units/1 USD]],2,FALSE)</f>
        <v/>
      </c>
      <c r="CI1069" s="225">
        <f>AF1069</f>
        <v/>
      </c>
      <c r="CJ1069" s="225">
        <f>IFERROR(CI1069-CH1069,"")</f>
        <v/>
      </c>
      <c r="CK1069" s="140">
        <f>ROUND(AN1069*CC1069,-2)</f>
        <v/>
      </c>
      <c r="CL1069" s="217">
        <f>CK1069/VLOOKUP($T1069,'USD Converstion'!$C$7:$D$174,2,FALSE)</f>
        <v/>
      </c>
      <c r="CM1069" s="145">
        <f>IF(AD1069&gt;X1069,1,0)</f>
        <v/>
      </c>
      <c r="CN1069" s="225">
        <f>IF(CM1069&gt;0,AG1069,0)</f>
        <v/>
      </c>
      <c r="CO1069" s="225">
        <f>IF(CM1069=0,0,AF1069)</f>
        <v/>
      </c>
      <c r="CP1069" s="146" t="n">
        <v>0</v>
      </c>
      <c r="CQ1069" s="147" t="inlineStr">
        <is>
          <t>Regular</t>
        </is>
      </c>
      <c r="CR1069" s="225">
        <f>AM1069/VLOOKUP(T1069,'USD Converstion'!$C$7:$D$174,2,FALSE)</f>
        <v/>
      </c>
      <c r="CS1069" s="226">
        <f>AT1069</f>
        <v/>
      </c>
      <c r="CT1069" s="222" t="n">
        <v>0</v>
      </c>
      <c r="CU1069" s="227" t="n"/>
      <c r="CV1069" s="145">
        <f>IF(AX1069&gt;0,1,0)</f>
        <v/>
      </c>
      <c r="CW1069" s="145">
        <f>IF(AY1069&gt;0,1,0)</f>
        <v/>
      </c>
      <c r="CX1069" s="52" t="n">
        <v>0</v>
      </c>
      <c r="DM1069">
        <f>IF(LOWER(T1069)="ILS",12,1)*Y1069/VLOOKUP($T1069,CPC_USDConversion_xlTbl[[Currency2]:[Units/1 USD]],2,FALSE)</f>
        <v/>
      </c>
    </row>
    <row r="1070">
      <c r="B1070" s="113" t="n">
        <v>134768</v>
      </c>
      <c r="C1070" s="113" t="n">
        <v>67645</v>
      </c>
      <c r="D1070" s="113" t="n">
        <v>33911</v>
      </c>
      <c r="E1070" s="114" t="inlineStr">
        <is>
          <t>Chi Keen Lai</t>
        </is>
      </c>
      <c r="F1070" s="152" t="inlineStr">
        <is>
          <t>Sales Manager</t>
        </is>
      </c>
      <c r="G1070" s="113" t="inlineStr">
        <is>
          <t>Singapore Sales</t>
        </is>
      </c>
      <c r="H1070" s="113" t="inlineStr">
        <is>
          <t>Markus Lee</t>
        </is>
      </c>
      <c r="I1070" s="113" t="inlineStr">
        <is>
          <t>Evan Dumas</t>
        </is>
      </c>
      <c r="J1070" s="114" t="inlineStr">
        <is>
          <t>Sharat Sinha</t>
        </is>
      </c>
      <c r="K1070" s="114" t="inlineStr">
        <is>
          <t>Sharat Sinha</t>
        </is>
      </c>
      <c r="L1070" s="113" t="inlineStr">
        <is>
          <t>APAC Sales</t>
        </is>
      </c>
      <c r="M1070" s="115" t="n">
        <v>1</v>
      </c>
      <c r="N1070" s="151">
        <f>LEFT(CA1070,3)</f>
        <v/>
      </c>
      <c r="O1070" s="216" t="n">
        <v>43577</v>
      </c>
      <c r="P1070" s="118">
        <f>($D$5-O1070)/365</f>
        <v/>
      </c>
      <c r="Q1070" s="119">
        <f>Q1070</f>
        <v/>
      </c>
      <c r="R1070" s="52" t="n"/>
      <c r="S1070" s="120" t="inlineStr">
        <is>
          <t>Singapore</t>
        </is>
      </c>
      <c r="T1070" s="120" t="inlineStr">
        <is>
          <t>SGD</t>
        </is>
      </c>
      <c r="U1070" s="120" t="n">
        <v>242000</v>
      </c>
      <c r="V1070" s="120" t="n">
        <v>113027.2727272727</v>
      </c>
      <c r="W1070" s="120" t="n"/>
      <c r="X1070" s="120">
        <f>W1070+V1070+U1070</f>
        <v/>
      </c>
      <c r="Y1070" s="121" t="n"/>
      <c r="Z1070" s="121" t="n"/>
      <c r="AA1070" s="122" t="n"/>
      <c r="AB1070" s="122" t="n"/>
      <c r="AC1070" s="122" t="n"/>
      <c r="AD1070" s="123">
        <f>AC1070+AB1070+AA1070</f>
        <v/>
      </c>
      <c r="AE1070" s="124">
        <f>IFERROR(AD1070/X1070-1,"")</f>
        <v/>
      </c>
      <c r="AF1070" s="217">
        <f>IF(LOWER(T1070)="ILS",12,1)*X1070/VLOOKUP($T1070,CPC_USDConversion_xlTbl[[Currency2]:[Units/1 USD]],2,FALSE)</f>
        <v/>
      </c>
      <c r="AG1070" s="217">
        <f>IF(LOWER(T1070)="ILS",12,1)*AD1070/VLOOKUP($T1070,CPC_USDConversion_xlTbl[[Currency2]:[Units/1 USD]],2,FALSE)</f>
        <v/>
      </c>
      <c r="AH1070" s="126">
        <f>AF1070/VLOOKUP($S1070,'CP$'!$B$5:$D$74,2,FALSE)</f>
        <v/>
      </c>
      <c r="AI1070" s="126">
        <f>AG1070/VLOOKUP($S1070,'CP$'!$B$5:$D$74,2,FALSE)</f>
        <v/>
      </c>
      <c r="AJ1070" s="52" t="n"/>
      <c r="AK1070" s="127" t="inlineStr">
        <is>
          <t>Sales Variable</t>
        </is>
      </c>
      <c r="AL1070" s="218" t="n"/>
      <c r="AM1070" s="129" t="n"/>
      <c r="AN1070" s="121" t="n"/>
      <c r="AO1070" s="130" t="n"/>
      <c r="AP1070" s="131">
        <f>IFERROR(AO1070/AM1070,"")</f>
        <v/>
      </c>
      <c r="AQ1070" s="219">
        <f>AO1070*CC1070</f>
        <v/>
      </c>
      <c r="AR1070" s="219" t="n"/>
      <c r="AS1070" s="220">
        <f>AQ1070-AR1070</f>
        <v/>
      </c>
      <c r="AT1070" s="217">
        <f>AS1070/VLOOKUP($T1070,'USD Converstion'!$C$7:$D$174,2,FALSE)</f>
        <v/>
      </c>
      <c r="AU1070" s="52" t="n"/>
      <c r="AV1070" s="221" t="n">
        <v>43957</v>
      </c>
      <c r="AW1070" s="222" t="n">
        <v>29231.10679611651</v>
      </c>
      <c r="AX1070" s="222" t="n"/>
      <c r="AY1070" s="223" t="n"/>
      <c r="AZ1070" s="52" t="n"/>
      <c r="BA1070" s="137" t="n"/>
      <c r="BB1070" s="138" t="inlineStr">
        <is>
          <t xml:space="preserve"> </t>
        </is>
      </c>
      <c r="BC1070" s="52" t="n"/>
      <c r="BD1070" s="219" t="n">
        <v>186000</v>
      </c>
      <c r="BE1070" s="219" t="n">
        <v>124000</v>
      </c>
      <c r="BF1070" s="219" t="n"/>
      <c r="BG1070" s="120">
        <f>BF1070+BE1070+BD1070</f>
        <v/>
      </c>
      <c r="BH1070" s="217">
        <f>IF(LOWER(T1070)="ILS",12,1)*BG1070/VLOOKUP($T1070,CPC_USDConversion_xlTbl[[Currency2]:[Units/1 USD]],2,FALSE)</f>
        <v/>
      </c>
      <c r="BI1070" s="224">
        <f>BH1070/VLOOKUP($S1070,'CP$'!$B$5:$D$74,2,FALSE)</f>
        <v/>
      </c>
      <c r="BJ1070" s="140" t="n">
        <v>170000</v>
      </c>
      <c r="BK1070" s="140" t="n">
        <v>305000</v>
      </c>
      <c r="BL1070" s="141">
        <f>IFERROR(U1070/X1070,"")</f>
        <v/>
      </c>
      <c r="BM1070" s="141">
        <f>IFERROR(V1070/X1070,"")</f>
        <v/>
      </c>
      <c r="BN1070" s="141">
        <f>IFERROR(W1070/X1070,"")</f>
        <v/>
      </c>
      <c r="BO1070" s="141">
        <f>IFERROR(AA1070/AD1070,"")</f>
        <v/>
      </c>
      <c r="BP1070" s="141">
        <f>IFERROR(AB1070/AD1070,"")</f>
        <v/>
      </c>
      <c r="BQ1070" s="141">
        <f>IFERROR(AC1070/AD1070,"")</f>
        <v/>
      </c>
      <c r="BR1070" s="119" t="n">
        <v>4</v>
      </c>
      <c r="BS1070" s="119" t="n">
        <v>4</v>
      </c>
      <c r="BT1070" s="119" t="n">
        <v>3</v>
      </c>
      <c r="BU1070" s="119" t="n"/>
      <c r="BV1070" s="119" t="n"/>
      <c r="BW1070" s="119" t="n"/>
      <c r="BX1070" s="119" t="n"/>
      <c r="BY1070" s="119" t="n"/>
      <c r="BZ1070" s="119" t="inlineStr">
        <is>
          <t>Employee</t>
        </is>
      </c>
      <c r="CA1070" s="142" t="inlineStr">
        <is>
          <t>S43M</t>
        </is>
      </c>
      <c r="CB1070" s="131" t="n">
        <v>1</v>
      </c>
      <c r="CC1070" s="143">
        <f>IF(P1070&gt;1,1,P1070)*CB1070</f>
        <v/>
      </c>
      <c r="CD1070" s="143" t="n"/>
      <c r="CE1070" s="222" t="n">
        <v>33880.76</v>
      </c>
      <c r="CF1070" s="86" t="n"/>
      <c r="CG1070" s="219" t="n">
        <v>302639.0243902439</v>
      </c>
      <c r="CH1070" s="217">
        <f>IF(LOWER(T1070)="ILS",12,1)*CG1070/VLOOKUP($T1070,CPC_USDConversion_xlTbl[[Currency2]:[Units/1 USD]],2,FALSE)</f>
        <v/>
      </c>
      <c r="CI1070" s="225">
        <f>AF1070</f>
        <v/>
      </c>
      <c r="CJ1070" s="225">
        <f>IFERROR(CI1070-CH1070,"")</f>
        <v/>
      </c>
      <c r="CK1070" s="140">
        <f>ROUND(AN1070*CC1070,-2)</f>
        <v/>
      </c>
      <c r="CL1070" s="217">
        <f>CK1070/VLOOKUP($T1070,'USD Converstion'!$C$7:$D$174,2,FALSE)</f>
        <v/>
      </c>
      <c r="CM1070" s="145">
        <f>IF(AD1070&gt;X1070,1,0)</f>
        <v/>
      </c>
      <c r="CN1070" s="225">
        <f>IF(CM1070&gt;0,AG1070,0)</f>
        <v/>
      </c>
      <c r="CO1070" s="225">
        <f>IF(CM1070=0,0,AF1070)</f>
        <v/>
      </c>
      <c r="CP1070" s="146" t="n">
        <v>0</v>
      </c>
      <c r="CQ1070" s="147" t="inlineStr">
        <is>
          <t>Regular</t>
        </is>
      </c>
      <c r="CR1070" s="225">
        <f>AM1070/VLOOKUP(T1070,'USD Converstion'!$C$7:$D$174,2,FALSE)</f>
        <v/>
      </c>
      <c r="CS1070" s="226">
        <f>AT1070</f>
        <v/>
      </c>
      <c r="CT1070" s="222" t="n">
        <v>0</v>
      </c>
      <c r="CU1070" s="227" t="n"/>
      <c r="CV1070" s="145">
        <f>IF(AX1070&gt;0,1,0)</f>
        <v/>
      </c>
      <c r="CW1070" s="145">
        <f>IF(AY1070&gt;0,1,0)</f>
        <v/>
      </c>
      <c r="CX1070" s="52" t="n">
        <v>0</v>
      </c>
      <c r="DM1070">
        <f>IF(LOWER(T1070)="ILS",12,1)*Y1070/VLOOKUP($T1070,CPC_USDConversion_xlTbl[[Currency2]:[Units/1 USD]],2,FALSE)</f>
        <v/>
      </c>
    </row>
    <row r="1071">
      <c r="B1071" s="113" t="n">
        <v>132000</v>
      </c>
      <c r="C1071" s="113" t="n">
        <v>40042</v>
      </c>
      <c r="D1071" s="113" t="n">
        <v>49156</v>
      </c>
      <c r="E1071" s="114" t="inlineStr">
        <is>
          <t>Danny Hoo</t>
        </is>
      </c>
      <c r="F1071" s="152" t="inlineStr">
        <is>
          <t>Security Engineer</t>
        </is>
      </c>
      <c r="G1071" s="113" t="inlineStr">
        <is>
          <t>System Engineering, South Asia</t>
        </is>
      </c>
      <c r="H1071" s="113" t="inlineStr">
        <is>
          <t>Tat Hong Lee</t>
        </is>
      </c>
      <c r="I1071" s="113" t="inlineStr">
        <is>
          <t>Evan Dumas</t>
        </is>
      </c>
      <c r="J1071" s="114" t="inlineStr">
        <is>
          <t>Sharat Sinha</t>
        </is>
      </c>
      <c r="K1071" s="114" t="inlineStr">
        <is>
          <t>Sharat Sinha</t>
        </is>
      </c>
      <c r="L1071" s="113" t="inlineStr">
        <is>
          <t>APAC Sales</t>
        </is>
      </c>
      <c r="M1071" s="115" t="n">
        <v>1</v>
      </c>
      <c r="N1071" s="151">
        <f>LEFT(CA1071,3)</f>
        <v/>
      </c>
      <c r="O1071" s="216" t="n">
        <v>43946</v>
      </c>
      <c r="P1071" s="118">
        <f>($D$5-O1071)/365</f>
        <v/>
      </c>
      <c r="Q1071" s="119">
        <f>Q1071</f>
        <v/>
      </c>
      <c r="R1071" s="52" t="n"/>
      <c r="S1071" s="120" t="inlineStr">
        <is>
          <t>Malaysia</t>
        </is>
      </c>
      <c r="T1071" s="120" t="inlineStr">
        <is>
          <t>MYR</t>
        </is>
      </c>
      <c r="U1071" s="120" t="n">
        <v>265750</v>
      </c>
      <c r="V1071" s="120" t="n">
        <v>50299.99999999999</v>
      </c>
      <c r="W1071" s="120" t="n"/>
      <c r="X1071" s="120">
        <f>W1071+V1071+U1071</f>
        <v/>
      </c>
      <c r="Y1071" s="121" t="n"/>
      <c r="Z1071" s="121" t="n"/>
      <c r="AA1071" s="122" t="n"/>
      <c r="AB1071" s="122" t="n"/>
      <c r="AC1071" s="122" t="n"/>
      <c r="AD1071" s="123">
        <f>AC1071+AB1071+AA1071</f>
        <v/>
      </c>
      <c r="AE1071" s="124">
        <f>IFERROR(AD1071/X1071-1,"")</f>
        <v/>
      </c>
      <c r="AF1071" s="217">
        <f>IF(LOWER(T1071)="ILS",12,1)*X1071/VLOOKUP($T1071,CPC_USDConversion_xlTbl[[Currency2]:[Units/1 USD]],2,FALSE)</f>
        <v/>
      </c>
      <c r="AG1071" s="217">
        <f>IF(LOWER(T1071)="ILS",12,1)*AD1071/VLOOKUP($T1071,CPC_USDConversion_xlTbl[[Currency2]:[Units/1 USD]],2,FALSE)</f>
        <v/>
      </c>
      <c r="AH1071" s="126">
        <f>AF1071/VLOOKUP($S1071,'CP$'!$B$5:$D$74,2,FALSE)</f>
        <v/>
      </c>
      <c r="AI1071" s="126">
        <f>AG1071/VLOOKUP($S1071,'CP$'!$B$5:$D$74,2,FALSE)</f>
        <v/>
      </c>
      <c r="AJ1071" s="52" t="n"/>
      <c r="AK1071" s="127" t="inlineStr">
        <is>
          <t>Sales Variable</t>
        </is>
      </c>
      <c r="AL1071" s="218" t="n"/>
      <c r="AM1071" s="129" t="n"/>
      <c r="AN1071" s="121" t="n"/>
      <c r="AO1071" s="130" t="n"/>
      <c r="AP1071" s="131">
        <f>IFERROR(AO1071/AM1071,"")</f>
        <v/>
      </c>
      <c r="AQ1071" s="219">
        <f>AO1071*CC1071</f>
        <v/>
      </c>
      <c r="AR1071" s="219" t="n"/>
      <c r="AS1071" s="220">
        <f>AQ1071-AR1071</f>
        <v/>
      </c>
      <c r="AT1071" s="217">
        <f>AS1071/VLOOKUP($T1071,'USD Converstion'!$C$7:$D$174,2,FALSE)</f>
        <v/>
      </c>
      <c r="AU1071" s="52" t="n"/>
      <c r="AV1071" s="221" t="n"/>
      <c r="AW1071" s="222" t="n"/>
      <c r="AX1071" s="222" t="n"/>
      <c r="AY1071" s="223" t="n"/>
      <c r="AZ1071" s="52" t="n"/>
      <c r="BA1071" s="137" t="n"/>
      <c r="BB1071" s="138" t="inlineStr">
        <is>
          <t xml:space="preserve"> </t>
        </is>
      </c>
      <c r="BC1071" s="52" t="n"/>
      <c r="BD1071" s="219" t="n"/>
      <c r="BE1071" s="219" t="n"/>
      <c r="BF1071" s="219" t="n"/>
      <c r="BG1071" s="120">
        <f>BF1071+BE1071+BD1071</f>
        <v/>
      </c>
      <c r="BH1071" s="217">
        <f>IF(LOWER(T1071)="ILS",12,1)*BG1071/VLOOKUP($T1071,CPC_USDConversion_xlTbl[[Currency2]:[Units/1 USD]],2,FALSE)</f>
        <v/>
      </c>
      <c r="BI1071" s="224">
        <f>BH1071/VLOOKUP($S1071,'CP$'!$B$5:$D$74,2,FALSE)</f>
        <v/>
      </c>
      <c r="BJ1071" s="140" t="n">
        <v>190000</v>
      </c>
      <c r="BK1071" s="140" t="n">
        <v>360000</v>
      </c>
      <c r="BL1071" s="141">
        <f>IFERROR(U1071/X1071,"")</f>
        <v/>
      </c>
      <c r="BM1071" s="141">
        <f>IFERROR(V1071/X1071,"")</f>
        <v/>
      </c>
      <c r="BN1071" s="141">
        <f>IFERROR(W1071/X1071,"")</f>
        <v/>
      </c>
      <c r="BO1071" s="141">
        <f>IFERROR(AA1071/AD1071,"")</f>
        <v/>
      </c>
      <c r="BP1071" s="141">
        <f>IFERROR(AB1071/AD1071,"")</f>
        <v/>
      </c>
      <c r="BQ1071" s="141">
        <f>IFERROR(AC1071/AD1071,"")</f>
        <v/>
      </c>
      <c r="BR1071" s="119" t="n"/>
      <c r="BS1071" s="119" t="n"/>
      <c r="BT1071" s="119" t="n">
        <v>3</v>
      </c>
      <c r="BU1071" s="119" t="n"/>
      <c r="BV1071" s="119" t="n"/>
      <c r="BW1071" s="119" t="n"/>
      <c r="BX1071" s="119" t="n"/>
      <c r="BY1071" s="119" t="n"/>
      <c r="BZ1071" s="119" t="inlineStr">
        <is>
          <t>Contractor</t>
        </is>
      </c>
      <c r="CA1071" s="142" t="inlineStr">
        <is>
          <t>E41P</t>
        </is>
      </c>
      <c r="CB1071" s="131" t="n">
        <v>1</v>
      </c>
      <c r="CC1071" s="143">
        <f>IF(P1071&gt;1,1,P1071)*CB1071</f>
        <v/>
      </c>
      <c r="CD1071" s="143" t="n"/>
      <c r="CE1071" s="222" t="n"/>
      <c r="CF1071" s="86" t="n"/>
      <c r="CG1071" s="219" t="n">
        <v>253858.5365853659</v>
      </c>
      <c r="CH1071" s="217">
        <f>IF(LOWER(T1071)="ILS",12,1)*CG1071/VLOOKUP($T1071,CPC_USDConversion_xlTbl[[Currency2]:[Units/1 USD]],2,FALSE)</f>
        <v/>
      </c>
      <c r="CI1071" s="225">
        <f>AF1071</f>
        <v/>
      </c>
      <c r="CJ1071" s="225">
        <f>IFERROR(CI1071-CH1071,"")</f>
        <v/>
      </c>
      <c r="CK1071" s="140">
        <f>ROUND(AN1071*CC1071,-2)</f>
        <v/>
      </c>
      <c r="CL1071" s="217">
        <f>CK1071/VLOOKUP($T1071,'USD Converstion'!$C$7:$D$174,2,FALSE)</f>
        <v/>
      </c>
      <c r="CM1071" s="145">
        <f>IF(AD1071&gt;X1071,1,0)</f>
        <v/>
      </c>
      <c r="CN1071" s="225">
        <f>IF(CM1071&gt;0,AG1071,0)</f>
        <v/>
      </c>
      <c r="CO1071" s="225">
        <f>IF(CM1071=0,0,AF1071)</f>
        <v/>
      </c>
      <c r="CP1071" s="146" t="n">
        <v>0</v>
      </c>
      <c r="CQ1071" s="147" t="inlineStr">
        <is>
          <t>Regular</t>
        </is>
      </c>
      <c r="CR1071" s="225">
        <f>AM1071/VLOOKUP(T1071,'USD Converstion'!$C$7:$D$174,2,FALSE)</f>
        <v/>
      </c>
      <c r="CS1071" s="226">
        <f>AT1071</f>
        <v/>
      </c>
      <c r="CT1071" s="222" t="n">
        <v>0</v>
      </c>
      <c r="CU1071" s="227" t="n"/>
      <c r="CV1071" s="145">
        <f>IF(AX1071&gt;0,1,0)</f>
        <v/>
      </c>
      <c r="CW1071" s="145">
        <f>IF(AY1071&gt;0,1,0)</f>
        <v/>
      </c>
      <c r="CX1071" s="52" t="n">
        <v>0</v>
      </c>
      <c r="DM1071">
        <f>IF(LOWER(T1071)="ILS",12,1)*Y1071/VLOOKUP($T1071,CPC_USDConversion_xlTbl[[Currency2]:[Units/1 USD]],2,FALSE)</f>
        <v/>
      </c>
    </row>
    <row r="1072">
      <c r="B1072" s="113" t="n">
        <v>130817</v>
      </c>
      <c r="C1072" s="113" t="n">
        <v>104682</v>
      </c>
      <c r="D1072" s="113" t="n">
        <v>71135</v>
      </c>
      <c r="E1072" s="114" t="inlineStr">
        <is>
          <t>Edwin Raja</t>
        </is>
      </c>
      <c r="F1072" s="152" t="inlineStr">
        <is>
          <t>Security Engineer</t>
        </is>
      </c>
      <c r="G1072" s="113" t="inlineStr">
        <is>
          <t>System Engineering, South Asia</t>
        </is>
      </c>
      <c r="H1072" s="113" t="inlineStr">
        <is>
          <t>Tat Hong Lee</t>
        </is>
      </c>
      <c r="I1072" s="113" t="inlineStr">
        <is>
          <t>Evan Dumas</t>
        </is>
      </c>
      <c r="J1072" s="114" t="inlineStr">
        <is>
          <t>Sharat Sinha</t>
        </is>
      </c>
      <c r="K1072" s="114" t="inlineStr">
        <is>
          <t>Sharat Sinha</t>
        </is>
      </c>
      <c r="L1072" s="113" t="inlineStr">
        <is>
          <t>APAC Sales</t>
        </is>
      </c>
      <c r="M1072" s="115" t="n">
        <v>1</v>
      </c>
      <c r="N1072" s="151">
        <f>LEFT(CA1072,3)</f>
        <v/>
      </c>
      <c r="O1072" s="216" t="n">
        <v>42279</v>
      </c>
      <c r="P1072" s="118">
        <f>($D$5-O1072)/365</f>
        <v/>
      </c>
      <c r="Q1072" s="119">
        <f>Q1072</f>
        <v/>
      </c>
      <c r="R1072" s="52" t="n"/>
      <c r="S1072" s="120" t="inlineStr">
        <is>
          <t>Singapore</t>
        </is>
      </c>
      <c r="T1072" s="120" t="inlineStr">
        <is>
          <t>SGD</t>
        </is>
      </c>
      <c r="U1072" s="120" t="n">
        <v>111910</v>
      </c>
      <c r="V1072" s="120" t="n">
        <v>18920</v>
      </c>
      <c r="W1072" s="120" t="n"/>
      <c r="X1072" s="120">
        <f>W1072+V1072+U1072</f>
        <v/>
      </c>
      <c r="Y1072" s="121" t="n"/>
      <c r="Z1072" s="121" t="n"/>
      <c r="AA1072" s="122" t="n"/>
      <c r="AB1072" s="122" t="n"/>
      <c r="AC1072" s="122" t="n"/>
      <c r="AD1072" s="123">
        <f>AC1072+AB1072+AA1072</f>
        <v/>
      </c>
      <c r="AE1072" s="124">
        <f>IFERROR(AD1072/X1072-1,"")</f>
        <v/>
      </c>
      <c r="AF1072" s="217">
        <f>IF(LOWER(T1072)="ILS",12,1)*X1072/VLOOKUP($T1072,CPC_USDConversion_xlTbl[[Currency2]:[Units/1 USD]],2,FALSE)</f>
        <v/>
      </c>
      <c r="AG1072" s="217">
        <f>IF(LOWER(T1072)="ILS",12,1)*AD1072/VLOOKUP($T1072,CPC_USDConversion_xlTbl[[Currency2]:[Units/1 USD]],2,FALSE)</f>
        <v/>
      </c>
      <c r="AH1072" s="126">
        <f>AF1072/VLOOKUP($S1072,'CP$'!$B$5:$D$74,2,FALSE)</f>
        <v/>
      </c>
      <c r="AI1072" s="126">
        <f>AG1072/VLOOKUP($S1072,'CP$'!$B$5:$D$74,2,FALSE)</f>
        <v/>
      </c>
      <c r="AJ1072" s="52" t="n"/>
      <c r="AK1072" s="127" t="inlineStr">
        <is>
          <t>Sales Variable</t>
        </is>
      </c>
      <c r="AL1072" s="218" t="n"/>
      <c r="AM1072" s="129" t="n"/>
      <c r="AN1072" s="121" t="n"/>
      <c r="AO1072" s="130" t="n"/>
      <c r="AP1072" s="131">
        <f>IFERROR(AO1072/AM1072,"")</f>
        <v/>
      </c>
      <c r="AQ1072" s="219">
        <f>AO1072*CC1072</f>
        <v/>
      </c>
      <c r="AR1072" s="219" t="n"/>
      <c r="AS1072" s="220">
        <f>AQ1072-AR1072</f>
        <v/>
      </c>
      <c r="AT1072" s="217">
        <f>AS1072/VLOOKUP($T1072,'USD Converstion'!$C$7:$D$174,2,FALSE)</f>
        <v/>
      </c>
      <c r="AU1072" s="52" t="n"/>
      <c r="AV1072" s="221" t="n">
        <v>43615</v>
      </c>
      <c r="AW1072" s="222" t="n">
        <v>14738.73786407767</v>
      </c>
      <c r="AX1072" s="222" t="n"/>
      <c r="AY1072" s="223" t="n"/>
      <c r="AZ1072" s="52" t="n"/>
      <c r="BA1072" s="137" t="n"/>
      <c r="BB1072" s="138" t="inlineStr">
        <is>
          <t xml:space="preserve"> </t>
        </is>
      </c>
      <c r="BC1072" s="52" t="n"/>
      <c r="BD1072" s="219" t="n">
        <v>78400</v>
      </c>
      <c r="BE1072" s="219" t="n">
        <v>19600</v>
      </c>
      <c r="BF1072" s="219" t="n"/>
      <c r="BG1072" s="120">
        <f>BF1072+BE1072+BD1072</f>
        <v/>
      </c>
      <c r="BH1072" s="217">
        <f>IF(LOWER(T1072)="ILS",12,1)*BG1072/VLOOKUP($T1072,CPC_USDConversion_xlTbl[[Currency2]:[Units/1 USD]],2,FALSE)</f>
        <v/>
      </c>
      <c r="BI1072" s="224">
        <f>BH1072/VLOOKUP($S1072,'CP$'!$B$5:$D$74,2,FALSE)</f>
        <v/>
      </c>
      <c r="BJ1072" s="140" t="n">
        <v>90000</v>
      </c>
      <c r="BK1072" s="140" t="n">
        <v>150000</v>
      </c>
      <c r="BL1072" s="141">
        <f>IFERROR(U1072/X1072,"")</f>
        <v/>
      </c>
      <c r="BM1072" s="141">
        <f>IFERROR(V1072/X1072,"")</f>
        <v/>
      </c>
      <c r="BN1072" s="141">
        <f>IFERROR(W1072/X1072,"")</f>
        <v/>
      </c>
      <c r="BO1072" s="141">
        <f>IFERROR(AA1072/AD1072,"")</f>
        <v/>
      </c>
      <c r="BP1072" s="141">
        <f>IFERROR(AB1072/AD1072,"")</f>
        <v/>
      </c>
      <c r="BQ1072" s="141">
        <f>IFERROR(AC1072/AD1072,"")</f>
        <v/>
      </c>
      <c r="BR1072" s="119" t="n">
        <v>4</v>
      </c>
      <c r="BS1072" s="119" t="n">
        <v>3</v>
      </c>
      <c r="BT1072" s="119" t="n">
        <v>3</v>
      </c>
      <c r="BU1072" s="119" t="n"/>
      <c r="BV1072" s="119" t="n"/>
      <c r="BW1072" s="119" t="n"/>
      <c r="BX1072" s="119" t="n"/>
      <c r="BY1072" s="119" t="n"/>
      <c r="BZ1072" s="119" t="inlineStr">
        <is>
          <t>Employee</t>
        </is>
      </c>
      <c r="CA1072" s="142" t="inlineStr">
        <is>
          <t>E51P</t>
        </is>
      </c>
      <c r="CB1072" s="131" t="n">
        <v>1</v>
      </c>
      <c r="CC1072" s="143">
        <f>IF(P1072&gt;1,1,P1072)*CB1072</f>
        <v/>
      </c>
      <c r="CD1072" s="143" t="n"/>
      <c r="CE1072" s="222" t="n">
        <v>20951</v>
      </c>
      <c r="CF1072" s="86" t="n"/>
      <c r="CG1072" s="219" t="n">
        <v>100112.1951219512</v>
      </c>
      <c r="CH1072" s="217">
        <f>IF(LOWER(T1072)="ILS",12,1)*CG1072/VLOOKUP($T1072,CPC_USDConversion_xlTbl[[Currency2]:[Units/1 USD]],2,FALSE)</f>
        <v/>
      </c>
      <c r="CI1072" s="225">
        <f>AF1072</f>
        <v/>
      </c>
      <c r="CJ1072" s="225">
        <f>IFERROR(CI1072-CH1072,"")</f>
        <v/>
      </c>
      <c r="CK1072" s="140">
        <f>ROUND(AN1072*CC1072,-2)</f>
        <v/>
      </c>
      <c r="CL1072" s="217">
        <f>CK1072/VLOOKUP($T1072,'USD Converstion'!$C$7:$D$174,2,FALSE)</f>
        <v/>
      </c>
      <c r="CM1072" s="145">
        <f>IF(AD1072&gt;X1072,1,0)</f>
        <v/>
      </c>
      <c r="CN1072" s="225">
        <f>IF(CM1072&gt;0,AG1072,0)</f>
        <v/>
      </c>
      <c r="CO1072" s="225">
        <f>IF(CM1072=0,0,AF1072)</f>
        <v/>
      </c>
      <c r="CP1072" s="146" t="n">
        <v>0</v>
      </c>
      <c r="CQ1072" s="147" t="inlineStr">
        <is>
          <t>Regular</t>
        </is>
      </c>
      <c r="CR1072" s="225">
        <f>AM1072/VLOOKUP(T1072,'USD Converstion'!$C$7:$D$174,2,FALSE)</f>
        <v/>
      </c>
      <c r="CS1072" s="226">
        <f>AT1072</f>
        <v/>
      </c>
      <c r="CT1072" s="222" t="n">
        <v>0</v>
      </c>
      <c r="CU1072" s="227" t="n"/>
      <c r="CV1072" s="145">
        <f>IF(AX1072&gt;0,1,0)</f>
        <v/>
      </c>
      <c r="CW1072" s="145">
        <f>IF(AY1072&gt;0,1,0)</f>
        <v/>
      </c>
      <c r="CX1072" s="52" t="n">
        <v>0</v>
      </c>
      <c r="DM1072">
        <f>IF(LOWER(T1072)="ILS",12,1)*Y1072/VLOOKUP($T1072,CPC_USDConversion_xlTbl[[Currency2]:[Units/1 USD]],2,FALSE)</f>
        <v/>
      </c>
    </row>
    <row r="1073">
      <c r="B1073" s="113" t="n">
        <v>126199</v>
      </c>
      <c r="C1073" s="113" t="n">
        <v>115875</v>
      </c>
      <c r="D1073" s="113" t="n">
        <v>90893</v>
      </c>
      <c r="E1073" s="114" t="inlineStr">
        <is>
          <t>Fery Suryadi</t>
        </is>
      </c>
      <c r="F1073" s="152" t="inlineStr">
        <is>
          <t>Security Engineer</t>
        </is>
      </c>
      <c r="G1073" s="113" t="inlineStr">
        <is>
          <t>System Engineering, South Asia</t>
        </is>
      </c>
      <c r="H1073" s="113" t="inlineStr">
        <is>
          <t>Tat Hong Lee</t>
        </is>
      </c>
      <c r="I1073" s="113" t="inlineStr">
        <is>
          <t>Evan Dumas</t>
        </is>
      </c>
      <c r="J1073" s="114" t="inlineStr">
        <is>
          <t>Sharat Sinha</t>
        </is>
      </c>
      <c r="K1073" s="114" t="inlineStr">
        <is>
          <t>Sharat Sinha</t>
        </is>
      </c>
      <c r="L1073" s="113" t="inlineStr">
        <is>
          <t>APAC Sales</t>
        </is>
      </c>
      <c r="M1073" s="115" t="n">
        <v>1</v>
      </c>
      <c r="N1073" s="151">
        <f>LEFT(CA1073,3)</f>
        <v/>
      </c>
      <c r="O1073" s="216" t="n">
        <v>43840</v>
      </c>
      <c r="P1073" s="118">
        <f>($D$5-O1073)/365</f>
        <v/>
      </c>
      <c r="Q1073" s="119">
        <f>Q1073</f>
        <v/>
      </c>
      <c r="R1073" s="52" t="n"/>
      <c r="S1073" s="120" t="inlineStr">
        <is>
          <t>Indonesia</t>
        </is>
      </c>
      <c r="T1073" s="120" t="inlineStr">
        <is>
          <t>IDR</t>
        </is>
      </c>
      <c r="U1073" s="120" t="n">
        <v>1100009500</v>
      </c>
      <c r="V1073" s="120" t="n">
        <v>200000300</v>
      </c>
      <c r="W1073" s="120" t="n"/>
      <c r="X1073" s="120">
        <f>W1073+V1073+U1073</f>
        <v/>
      </c>
      <c r="Y1073" s="121" t="n"/>
      <c r="Z1073" s="121" t="n"/>
      <c r="AA1073" s="122" t="n"/>
      <c r="AB1073" s="122" t="n"/>
      <c r="AC1073" s="122" t="n"/>
      <c r="AD1073" s="123">
        <f>AC1073+AB1073+AA1073</f>
        <v/>
      </c>
      <c r="AE1073" s="124">
        <f>IFERROR(AD1073/X1073-1,"")</f>
        <v/>
      </c>
      <c r="AF1073" s="217">
        <f>IF(LOWER(T1073)="ILS",12,1)*X1073/VLOOKUP($T1073,CPC_USDConversion_xlTbl[[Currency2]:[Units/1 USD]],2,FALSE)</f>
        <v/>
      </c>
      <c r="AG1073" s="217">
        <f>IF(LOWER(T1073)="ILS",12,1)*AD1073/VLOOKUP($T1073,CPC_USDConversion_xlTbl[[Currency2]:[Units/1 USD]],2,FALSE)</f>
        <v/>
      </c>
      <c r="AH1073" s="126">
        <f>AF1073/VLOOKUP($S1073,'CP$'!$B$5:$D$74,2,FALSE)</f>
        <v/>
      </c>
      <c r="AI1073" s="126">
        <f>AG1073/VLOOKUP($S1073,'CP$'!$B$5:$D$74,2,FALSE)</f>
        <v/>
      </c>
      <c r="AJ1073" s="52" t="n"/>
      <c r="AK1073" s="127" t="inlineStr">
        <is>
          <t>Sales Variable</t>
        </is>
      </c>
      <c r="AL1073" s="218" t="n"/>
      <c r="AM1073" s="129" t="n"/>
      <c r="AN1073" s="121" t="n"/>
      <c r="AO1073" s="130" t="n"/>
      <c r="AP1073" s="131">
        <f>IFERROR(AO1073/AM1073,"")</f>
        <v/>
      </c>
      <c r="AQ1073" s="219">
        <f>AO1073*CC1073</f>
        <v/>
      </c>
      <c r="AR1073" s="219" t="n"/>
      <c r="AS1073" s="220">
        <f>AQ1073-AR1073</f>
        <v/>
      </c>
      <c r="AT1073" s="217">
        <f>AS1073/VLOOKUP($T1073,'USD Converstion'!$C$7:$D$174,2,FALSE)</f>
        <v/>
      </c>
      <c r="AU1073" s="52" t="n"/>
      <c r="AV1073" s="221" t="n">
        <v>42494</v>
      </c>
      <c r="AW1073" s="222" t="n">
        <v>19550.99029126214</v>
      </c>
      <c r="AX1073" s="222" t="n"/>
      <c r="AY1073" s="223" t="n"/>
      <c r="AZ1073" s="52" t="n"/>
      <c r="BA1073" s="137" t="n"/>
      <c r="BB1073" s="138" t="inlineStr">
        <is>
          <t xml:space="preserve"> </t>
        </is>
      </c>
      <c r="BC1073" s="52" t="n"/>
      <c r="BD1073" s="219" t="n"/>
      <c r="BE1073" s="219" t="n"/>
      <c r="BF1073" s="219" t="n"/>
      <c r="BG1073" s="120">
        <f>BF1073+BE1073+BD1073</f>
        <v/>
      </c>
      <c r="BH1073" s="217">
        <f>IF(LOWER(T1073)="ILS",12,1)*BG1073/VLOOKUP($T1073,CPC_USDConversion_xlTbl[[Currency2]:[Units/1 USD]],2,FALSE)</f>
        <v/>
      </c>
      <c r="BI1073" s="224">
        <f>BH1073/VLOOKUP($S1073,'CP$'!$B$5:$D$74,2,FALSE)</f>
        <v/>
      </c>
      <c r="BJ1073" s="140" t="n">
        <v>600000000</v>
      </c>
      <c r="BK1073" s="140" t="n">
        <v>1100000000</v>
      </c>
      <c r="BL1073" s="141">
        <f>IFERROR(U1073/X1073,"")</f>
        <v/>
      </c>
      <c r="BM1073" s="141">
        <f>IFERROR(V1073/X1073,"")</f>
        <v/>
      </c>
      <c r="BN1073" s="141">
        <f>IFERROR(W1073/X1073,"")</f>
        <v/>
      </c>
      <c r="BO1073" s="141">
        <f>IFERROR(AA1073/AD1073,"")</f>
        <v/>
      </c>
      <c r="BP1073" s="141">
        <f>IFERROR(AB1073/AD1073,"")</f>
        <v/>
      </c>
      <c r="BQ1073" s="141">
        <f>IFERROR(AC1073/AD1073,"")</f>
        <v/>
      </c>
      <c r="BR1073" s="119" t="n"/>
      <c r="BS1073" s="119" t="n"/>
      <c r="BT1073" s="119" t="n">
        <v>3</v>
      </c>
      <c r="BU1073" s="119" t="n"/>
      <c r="BV1073" s="119" t="n"/>
      <c r="BW1073" s="119" t="n"/>
      <c r="BX1073" s="119" t="n"/>
      <c r="BY1073" s="119" t="n"/>
      <c r="BZ1073" s="119" t="inlineStr">
        <is>
          <t>Employee</t>
        </is>
      </c>
      <c r="CA1073" s="142" t="inlineStr">
        <is>
          <t>E41P</t>
        </is>
      </c>
      <c r="CB1073" s="131" t="n">
        <v>1</v>
      </c>
      <c r="CC1073" s="143">
        <f>IF(P1073&gt;1,1,P1073)*CB1073</f>
        <v/>
      </c>
      <c r="CD1073" s="143" t="n"/>
      <c r="CE1073" s="222" t="n">
        <v>0</v>
      </c>
      <c r="CF1073" s="86" t="n"/>
      <c r="CG1073" s="219" t="n">
        <v>1073170931.707317</v>
      </c>
      <c r="CH1073" s="217">
        <f>IF(LOWER(T1073)="ILS",12,1)*CG1073/VLOOKUP($T1073,CPC_USDConversion_xlTbl[[Currency2]:[Units/1 USD]],2,FALSE)</f>
        <v/>
      </c>
      <c r="CI1073" s="225">
        <f>AF1073</f>
        <v/>
      </c>
      <c r="CJ1073" s="225">
        <f>IFERROR(CI1073-CH1073,"")</f>
        <v/>
      </c>
      <c r="CK1073" s="140">
        <f>ROUND(AN1073*CC1073,-2)</f>
        <v/>
      </c>
      <c r="CL1073" s="217">
        <f>CK1073/VLOOKUP($T1073,'USD Converstion'!$C$7:$D$174,2,FALSE)</f>
        <v/>
      </c>
      <c r="CM1073" s="145">
        <f>IF(AD1073&gt;X1073,1,0)</f>
        <v/>
      </c>
      <c r="CN1073" s="225">
        <f>IF(CM1073&gt;0,AG1073,0)</f>
        <v/>
      </c>
      <c r="CO1073" s="225">
        <f>IF(CM1073=0,0,AF1073)</f>
        <v/>
      </c>
      <c r="CP1073" s="146" t="n">
        <v>0</v>
      </c>
      <c r="CQ1073" s="147" t="inlineStr">
        <is>
          <t>Regular</t>
        </is>
      </c>
      <c r="CR1073" s="225">
        <f>AM1073/VLOOKUP(T1073,'USD Converstion'!$C$7:$D$174,2,FALSE)</f>
        <v/>
      </c>
      <c r="CS1073" s="226">
        <f>AT1073</f>
        <v/>
      </c>
      <c r="CT1073" s="222" t="n">
        <v>0</v>
      </c>
      <c r="CU1073" s="227" t="n"/>
      <c r="CV1073" s="145">
        <f>IF(AX1073&gt;0,1,0)</f>
        <v/>
      </c>
      <c r="CW1073" s="145">
        <f>IF(AY1073&gt;0,1,0)</f>
        <v/>
      </c>
      <c r="CX1073" s="52" t="n">
        <v>0</v>
      </c>
      <c r="DM1073">
        <f>IF(LOWER(T1073)="ILS",12,1)*Y1073/VLOOKUP($T1073,CPC_USDConversion_xlTbl[[Currency2]:[Units/1 USD]],2,FALSE)</f>
        <v/>
      </c>
    </row>
    <row r="1074">
      <c r="B1074" s="113" t="n">
        <v>116393</v>
      </c>
      <c r="C1074" s="113" t="n">
        <v>52761</v>
      </c>
      <c r="D1074" s="113" t="n">
        <v>119424</v>
      </c>
      <c r="E1074" s="114" t="inlineStr">
        <is>
          <t>Grace Susantio</t>
        </is>
      </c>
      <c r="F1074" s="152" t="inlineStr">
        <is>
          <t>Major Account Manager</t>
        </is>
      </c>
      <c r="G1074" s="113" t="inlineStr">
        <is>
          <t>ROSA Sales</t>
        </is>
      </c>
      <c r="H1074" s="113" t="inlineStr">
        <is>
          <t>Wei Shih (April)  Lee</t>
        </is>
      </c>
      <c r="I1074" s="113" t="inlineStr">
        <is>
          <t>Evan Dumas</t>
        </is>
      </c>
      <c r="J1074" s="114" t="inlineStr">
        <is>
          <t>Sharat Sinha</t>
        </is>
      </c>
      <c r="K1074" s="114" t="inlineStr">
        <is>
          <t>Sharat Sinha</t>
        </is>
      </c>
      <c r="L1074" s="113" t="inlineStr">
        <is>
          <t>APAC Sales</t>
        </is>
      </c>
      <c r="M1074" s="115" t="n">
        <v>1</v>
      </c>
      <c r="N1074" s="151">
        <f>LEFT(CA1074,3)</f>
        <v/>
      </c>
      <c r="O1074" s="216" t="n">
        <v>43097</v>
      </c>
      <c r="P1074" s="118">
        <f>($D$5-O1074)/365</f>
        <v/>
      </c>
      <c r="Q1074" s="119">
        <f>Q1074</f>
        <v/>
      </c>
      <c r="R1074" s="52" t="n"/>
      <c r="S1074" s="120" t="inlineStr">
        <is>
          <t>Indonesia</t>
        </is>
      </c>
      <c r="T1074" s="120" t="inlineStr">
        <is>
          <t>IDR</t>
        </is>
      </c>
      <c r="U1074" s="120" t="n">
        <v>555009500</v>
      </c>
      <c r="V1074" s="120" t="n">
        <v>269091209.0909091</v>
      </c>
      <c r="W1074" s="120" t="n"/>
      <c r="X1074" s="120">
        <f>W1074+V1074+U1074</f>
        <v/>
      </c>
      <c r="Y1074" s="121" t="n"/>
      <c r="Z1074" s="121" t="n"/>
      <c r="AA1074" s="122" t="n"/>
      <c r="AB1074" s="122" t="n"/>
      <c r="AC1074" s="122" t="n"/>
      <c r="AD1074" s="123">
        <f>AC1074+AB1074+AA1074</f>
        <v/>
      </c>
      <c r="AE1074" s="124">
        <f>IFERROR(AD1074/X1074-1,"")</f>
        <v/>
      </c>
      <c r="AF1074" s="217">
        <f>IF(LOWER(T1074)="ILS",12,1)*X1074/VLOOKUP($T1074,CPC_USDConversion_xlTbl[[Currency2]:[Units/1 USD]],2,FALSE)</f>
        <v/>
      </c>
      <c r="AG1074" s="217">
        <f>IF(LOWER(T1074)="ILS",12,1)*AD1074/VLOOKUP($T1074,CPC_USDConversion_xlTbl[[Currency2]:[Units/1 USD]],2,FALSE)</f>
        <v/>
      </c>
      <c r="AH1074" s="126">
        <f>AF1074/VLOOKUP($S1074,'CP$'!$B$5:$D$74,2,FALSE)</f>
        <v/>
      </c>
      <c r="AI1074" s="126">
        <f>AG1074/VLOOKUP($S1074,'CP$'!$B$5:$D$74,2,FALSE)</f>
        <v/>
      </c>
      <c r="AJ1074" s="52" t="n"/>
      <c r="AK1074" s="127" t="inlineStr">
        <is>
          <t>Sales Variable</t>
        </is>
      </c>
      <c r="AL1074" s="218" t="n"/>
      <c r="AM1074" s="129" t="n"/>
      <c r="AN1074" s="121" t="n"/>
      <c r="AO1074" s="130" t="n"/>
      <c r="AP1074" s="131">
        <f>IFERROR(AO1074/AM1074,"")</f>
        <v/>
      </c>
      <c r="AQ1074" s="219">
        <f>AO1074*CC1074</f>
        <v/>
      </c>
      <c r="AR1074" s="219" t="n"/>
      <c r="AS1074" s="220">
        <f>AQ1074-AR1074</f>
        <v/>
      </c>
      <c r="AT1074" s="217">
        <f>AS1074/VLOOKUP($T1074,'USD Converstion'!$C$7:$D$174,2,FALSE)</f>
        <v/>
      </c>
      <c r="AU1074" s="52" t="n"/>
      <c r="AV1074" s="221" t="n">
        <v>43615</v>
      </c>
      <c r="AW1074" s="222" t="n">
        <v>7416.223300970873</v>
      </c>
      <c r="AX1074" s="222" t="n"/>
      <c r="AY1074" s="223" t="n"/>
      <c r="AZ1074" s="52" t="n"/>
      <c r="BA1074" s="137" t="n"/>
      <c r="BB1074" s="138" t="inlineStr">
        <is>
          <t xml:space="preserve"> </t>
        </is>
      </c>
      <c r="BC1074" s="52" t="n"/>
      <c r="BD1074" s="219" t="n">
        <v>436800000</v>
      </c>
      <c r="BE1074" s="219" t="n">
        <v>291200000</v>
      </c>
      <c r="BF1074" s="219" t="n"/>
      <c r="BG1074" s="120">
        <f>BF1074+BE1074+BD1074</f>
        <v/>
      </c>
      <c r="BH1074" s="217">
        <f>IF(LOWER(T1074)="ILS",12,1)*BG1074/VLOOKUP($T1074,CPC_USDConversion_xlTbl[[Currency2]:[Units/1 USD]],2,FALSE)</f>
        <v/>
      </c>
      <c r="BI1074" s="224">
        <f>BH1074/VLOOKUP($S1074,'CP$'!$B$5:$D$74,2,FALSE)</f>
        <v/>
      </c>
      <c r="BJ1074" s="140" t="n">
        <v>500000000</v>
      </c>
      <c r="BK1074" s="140" t="n">
        <v>850000000</v>
      </c>
      <c r="BL1074" s="141">
        <f>IFERROR(U1074/X1074,"")</f>
        <v/>
      </c>
      <c r="BM1074" s="141">
        <f>IFERROR(V1074/X1074,"")</f>
        <v/>
      </c>
      <c r="BN1074" s="141">
        <f>IFERROR(W1074/X1074,"")</f>
        <v/>
      </c>
      <c r="BO1074" s="141">
        <f>IFERROR(AA1074/AD1074,"")</f>
        <v/>
      </c>
      <c r="BP1074" s="141">
        <f>IFERROR(AB1074/AD1074,"")</f>
        <v/>
      </c>
      <c r="BQ1074" s="141">
        <f>IFERROR(AC1074/AD1074,"")</f>
        <v/>
      </c>
      <c r="BR1074" s="119" t="n">
        <v>2</v>
      </c>
      <c r="BS1074" s="119" t="n">
        <v>4</v>
      </c>
      <c r="BT1074" s="119" t="n">
        <v>3</v>
      </c>
      <c r="BU1074" s="119" t="n"/>
      <c r="BV1074" s="119" t="n"/>
      <c r="BW1074" s="119" t="n"/>
      <c r="BX1074" s="119" t="n"/>
      <c r="BY1074" s="119" t="n"/>
      <c r="BZ1074" s="119" t="inlineStr">
        <is>
          <t>Employee</t>
        </is>
      </c>
      <c r="CA1074" s="142" t="inlineStr">
        <is>
          <t>S53P</t>
        </is>
      </c>
      <c r="CB1074" s="131" t="n">
        <v>1</v>
      </c>
      <c r="CC1074" s="143">
        <f>IF(P1074&gt;1,1,P1074)*CB1074</f>
        <v/>
      </c>
      <c r="CD1074" s="143" t="n"/>
      <c r="CE1074" s="222" t="n">
        <v>5866.28</v>
      </c>
      <c r="CF1074" s="86" t="n"/>
      <c r="CG1074" s="219" t="n">
        <v>721951419.5121952</v>
      </c>
      <c r="CH1074" s="217">
        <f>IF(LOWER(T1074)="ILS",12,1)*CG1074/VLOOKUP($T1074,CPC_USDConversion_xlTbl[[Currency2]:[Units/1 USD]],2,FALSE)</f>
        <v/>
      </c>
      <c r="CI1074" s="225">
        <f>AF1074</f>
        <v/>
      </c>
      <c r="CJ1074" s="225">
        <f>IFERROR(CI1074-CH1074,"")</f>
        <v/>
      </c>
      <c r="CK1074" s="140">
        <f>ROUND(AN1074*CC1074,-2)</f>
        <v/>
      </c>
      <c r="CL1074" s="217">
        <f>CK1074/VLOOKUP($T1074,'USD Converstion'!$C$7:$D$174,2,FALSE)</f>
        <v/>
      </c>
      <c r="CM1074" s="145">
        <f>IF(AD1074&gt;X1074,1,0)</f>
        <v/>
      </c>
      <c r="CN1074" s="225">
        <f>IF(CM1074&gt;0,AG1074,0)</f>
        <v/>
      </c>
      <c r="CO1074" s="225">
        <f>IF(CM1074=0,0,AF1074)</f>
        <v/>
      </c>
      <c r="CP1074" s="146" t="n">
        <v>0</v>
      </c>
      <c r="CQ1074" s="147" t="inlineStr">
        <is>
          <t>Regular</t>
        </is>
      </c>
      <c r="CR1074" s="225">
        <f>AM1074/VLOOKUP(T1074,'USD Converstion'!$C$7:$D$174,2,FALSE)</f>
        <v/>
      </c>
      <c r="CS1074" s="226">
        <f>AT1074</f>
        <v/>
      </c>
      <c r="CT1074" s="222" t="n">
        <v>0</v>
      </c>
      <c r="CU1074" s="227" t="n"/>
      <c r="CV1074" s="145">
        <f>IF(AX1074&gt;0,1,0)</f>
        <v/>
      </c>
      <c r="CW1074" s="145">
        <f>IF(AY1074&gt;0,1,0)</f>
        <v/>
      </c>
      <c r="CX1074" s="52" t="n">
        <v>0</v>
      </c>
      <c r="DM1074">
        <f>IF(LOWER(T1074)="ILS",12,1)*Y1074/VLOOKUP($T1074,CPC_USDConversion_xlTbl[[Currency2]:[Units/1 USD]],2,FALSE)</f>
        <v/>
      </c>
    </row>
    <row r="1075">
      <c r="B1075" s="113" t="n">
        <v>122760</v>
      </c>
      <c r="C1075" s="113" t="n">
        <v>85024</v>
      </c>
      <c r="D1075" s="113" t="n">
        <v>114558</v>
      </c>
      <c r="E1075" s="114" t="inlineStr">
        <is>
          <t>Jocelyn Tan</t>
        </is>
      </c>
      <c r="F1075" s="152" t="inlineStr">
        <is>
          <t>Channel Account Manager</t>
        </is>
      </c>
      <c r="G1075" s="113" t="inlineStr">
        <is>
          <t>ROSA Sales</t>
        </is>
      </c>
      <c r="H1075" s="113" t="inlineStr">
        <is>
          <t>Wei Shih (April)  Lee</t>
        </is>
      </c>
      <c r="I1075" s="113" t="inlineStr">
        <is>
          <t>Evan Dumas</t>
        </is>
      </c>
      <c r="J1075" s="114" t="inlineStr">
        <is>
          <t>Sharat Sinha</t>
        </is>
      </c>
      <c r="K1075" s="114" t="inlineStr">
        <is>
          <t>Sharat Sinha</t>
        </is>
      </c>
      <c r="L1075" s="113" t="inlineStr">
        <is>
          <t>APAC Sales</t>
        </is>
      </c>
      <c r="M1075" s="115" t="n">
        <v>1</v>
      </c>
      <c r="N1075" s="151">
        <f>LEFT(CA1075,3)</f>
        <v/>
      </c>
      <c r="O1075" s="216" t="n">
        <v>43983</v>
      </c>
      <c r="P1075" s="118">
        <f>($D$5-O1075)/365</f>
        <v/>
      </c>
      <c r="Q1075" s="119">
        <f>Q1075</f>
        <v/>
      </c>
      <c r="R1075" s="52" t="n"/>
      <c r="S1075" s="120" t="inlineStr">
        <is>
          <t>Malaysia</t>
        </is>
      </c>
      <c r="T1075" s="120" t="inlineStr">
        <is>
          <t>MYR</t>
        </is>
      </c>
      <c r="U1075" s="120" t="n">
        <v>197000</v>
      </c>
      <c r="V1075" s="120" t="n">
        <v>91209.0909090909</v>
      </c>
      <c r="W1075" s="120" t="n"/>
      <c r="X1075" s="120">
        <f>W1075+V1075+U1075</f>
        <v/>
      </c>
      <c r="Y1075" s="121" t="n"/>
      <c r="Z1075" s="121" t="n"/>
      <c r="AA1075" s="122" t="n"/>
      <c r="AB1075" s="122" t="n"/>
      <c r="AC1075" s="122" t="n"/>
      <c r="AD1075" s="123">
        <f>AC1075+AB1075+AA1075</f>
        <v/>
      </c>
      <c r="AE1075" s="124">
        <f>IFERROR(AD1075/X1075-1,"")</f>
        <v/>
      </c>
      <c r="AF1075" s="217">
        <f>IF(LOWER(T1075)="ILS",12,1)*X1075/VLOOKUP($T1075,CPC_USDConversion_xlTbl[[Currency2]:[Units/1 USD]],2,FALSE)</f>
        <v/>
      </c>
      <c r="AG1075" s="217">
        <f>IF(LOWER(T1075)="ILS",12,1)*AD1075/VLOOKUP($T1075,CPC_USDConversion_xlTbl[[Currency2]:[Units/1 USD]],2,FALSE)</f>
        <v/>
      </c>
      <c r="AH1075" s="126">
        <f>AF1075/VLOOKUP($S1075,'CP$'!$B$5:$D$74,2,FALSE)</f>
        <v/>
      </c>
      <c r="AI1075" s="126">
        <f>AG1075/VLOOKUP($S1075,'CP$'!$B$5:$D$74,2,FALSE)</f>
        <v/>
      </c>
      <c r="AJ1075" s="52" t="n"/>
      <c r="AK1075" s="127" t="inlineStr">
        <is>
          <t>Sales Variable</t>
        </is>
      </c>
      <c r="AL1075" s="218" t="n"/>
      <c r="AM1075" s="129" t="n"/>
      <c r="AN1075" s="121" t="n"/>
      <c r="AO1075" s="130" t="n"/>
      <c r="AP1075" s="131">
        <f>IFERROR(AO1075/AM1075,"")</f>
        <v/>
      </c>
      <c r="AQ1075" s="219">
        <f>AO1075*CC1075</f>
        <v/>
      </c>
      <c r="AR1075" s="219" t="n"/>
      <c r="AS1075" s="220">
        <f>AQ1075-AR1075</f>
        <v/>
      </c>
      <c r="AT1075" s="217">
        <f>AS1075/VLOOKUP($T1075,'USD Converstion'!$C$7:$D$174,2,FALSE)</f>
        <v/>
      </c>
      <c r="AU1075" s="52" t="n"/>
      <c r="AV1075" s="221" t="n"/>
      <c r="AW1075" s="222" t="n"/>
      <c r="AX1075" s="222" t="n"/>
      <c r="AY1075" s="223" t="n"/>
      <c r="AZ1075" s="52" t="n"/>
      <c r="BA1075" s="137" t="inlineStr">
        <is>
          <t>June, 2020 - Limited Assignment change to Employee</t>
        </is>
      </c>
      <c r="BB1075" s="138" t="inlineStr">
        <is>
          <t xml:space="preserve"> </t>
        </is>
      </c>
      <c r="BC1075" s="52" t="n"/>
      <c r="BD1075" s="219" t="n"/>
      <c r="BE1075" s="219" t="n"/>
      <c r="BF1075" s="219" t="n"/>
      <c r="BG1075" s="120">
        <f>BF1075+BE1075+BD1075</f>
        <v/>
      </c>
      <c r="BH1075" s="217">
        <f>IF(LOWER(T1075)="ILS",12,1)*BG1075/VLOOKUP($T1075,CPC_USDConversion_xlTbl[[Currency2]:[Units/1 USD]],2,FALSE)</f>
        <v/>
      </c>
      <c r="BI1075" s="224">
        <f>BH1075/VLOOKUP($S1075,'CP$'!$B$5:$D$74,2,FALSE)</f>
        <v/>
      </c>
      <c r="BJ1075" s="140" t="n">
        <v>180000</v>
      </c>
      <c r="BK1075" s="140" t="n">
        <v>255000</v>
      </c>
      <c r="BL1075" s="141">
        <f>IFERROR(U1075/X1075,"")</f>
        <v/>
      </c>
      <c r="BM1075" s="141">
        <f>IFERROR(V1075/X1075,"")</f>
        <v/>
      </c>
      <c r="BN1075" s="141">
        <f>IFERROR(W1075/X1075,"")</f>
        <v/>
      </c>
      <c r="BO1075" s="141">
        <f>IFERROR(AA1075/AD1075,"")</f>
        <v/>
      </c>
      <c r="BP1075" s="141">
        <f>IFERROR(AB1075/AD1075,"")</f>
        <v/>
      </c>
      <c r="BQ1075" s="141">
        <f>IFERROR(AC1075/AD1075,"")</f>
        <v/>
      </c>
      <c r="BR1075" s="119" t="n"/>
      <c r="BS1075" s="119" t="n"/>
      <c r="BT1075" s="119" t="n"/>
      <c r="BU1075" s="119" t="n"/>
      <c r="BV1075" s="119" t="n"/>
      <c r="BW1075" s="119" t="n"/>
      <c r="BX1075" s="119" t="n"/>
      <c r="BY1075" s="119" t="n"/>
      <c r="BZ1075" s="119" t="inlineStr">
        <is>
          <t>Contractor</t>
        </is>
      </c>
      <c r="CA1075" s="142" t="inlineStr">
        <is>
          <t>S51P</t>
        </is>
      </c>
      <c r="CB1075" s="131" t="n">
        <v>1</v>
      </c>
      <c r="CC1075" s="143">
        <f>IF(P1075&gt;1,1,P1075)*CB1075</f>
        <v/>
      </c>
      <c r="CD1075" s="143" t="n"/>
      <c r="CE1075" s="222" t="n"/>
      <c r="CF1075" s="86" t="n"/>
      <c r="CG1075" s="219" t="n">
        <v>244102.4390243903</v>
      </c>
      <c r="CH1075" s="217">
        <f>IF(LOWER(T1075)="ILS",12,1)*CG1075/VLOOKUP($T1075,CPC_USDConversion_xlTbl[[Currency2]:[Units/1 USD]],2,FALSE)</f>
        <v/>
      </c>
      <c r="CI1075" s="225">
        <f>AF1075</f>
        <v/>
      </c>
      <c r="CJ1075" s="225">
        <f>IFERROR(CI1075-CH1075,"")</f>
        <v/>
      </c>
      <c r="CK1075" s="140">
        <f>ROUND(AN1075*CC1075,-2)</f>
        <v/>
      </c>
      <c r="CL1075" s="217">
        <f>CK1075/VLOOKUP($T1075,'USD Converstion'!$C$7:$D$174,2,FALSE)</f>
        <v/>
      </c>
      <c r="CM1075" s="145">
        <f>IF(AD1075&gt;X1075,1,0)</f>
        <v/>
      </c>
      <c r="CN1075" s="225">
        <f>IF(CM1075&gt;0,AG1075,0)</f>
        <v/>
      </c>
      <c r="CO1075" s="225">
        <f>IF(CM1075=0,0,AF1075)</f>
        <v/>
      </c>
      <c r="CP1075" s="146" t="n">
        <v>0</v>
      </c>
      <c r="CQ1075" s="147" t="inlineStr">
        <is>
          <t>Regular</t>
        </is>
      </c>
      <c r="CR1075" s="225">
        <f>AM1075/VLOOKUP(T1075,'USD Converstion'!$C$7:$D$174,2,FALSE)</f>
        <v/>
      </c>
      <c r="CS1075" s="226">
        <f>AT1075</f>
        <v/>
      </c>
      <c r="CT1075" s="222" t="n">
        <v>0</v>
      </c>
      <c r="CU1075" s="227" t="n"/>
      <c r="CV1075" s="145">
        <f>IF(AX1075&gt;0,1,0)</f>
        <v/>
      </c>
      <c r="CW1075" s="145">
        <f>IF(AY1075&gt;0,1,0)</f>
        <v/>
      </c>
      <c r="CX1075" s="52" t="n">
        <v>0</v>
      </c>
      <c r="DM1075">
        <f>IF(LOWER(T1075)="ILS",12,1)*Y1075/VLOOKUP($T1075,CPC_USDConversion_xlTbl[[Currency2]:[Units/1 USD]],2,FALSE)</f>
        <v/>
      </c>
    </row>
    <row r="1076">
      <c r="B1076" s="113" t="n">
        <v>122561</v>
      </c>
      <c r="C1076" s="113" t="n">
        <v>112581</v>
      </c>
      <c r="D1076" s="113" t="n">
        <v>91108</v>
      </c>
      <c r="E1076" s="114" t="inlineStr">
        <is>
          <t>John Feryansya</t>
        </is>
      </c>
      <c r="F1076" s="152" t="inlineStr">
        <is>
          <t>Major Account Manager</t>
        </is>
      </c>
      <c r="G1076" s="113" t="inlineStr">
        <is>
          <t>ROSA Sales</t>
        </is>
      </c>
      <c r="H1076" s="113" t="inlineStr">
        <is>
          <t>Wei Shih (April)  Lee</t>
        </is>
      </c>
      <c r="I1076" s="113" t="inlineStr">
        <is>
          <t>Evan Dumas</t>
        </is>
      </c>
      <c r="J1076" s="114" t="inlineStr">
        <is>
          <t>Sharat Sinha</t>
        </is>
      </c>
      <c r="K1076" s="114" t="inlineStr">
        <is>
          <t>Sharat Sinha</t>
        </is>
      </c>
      <c r="L1076" s="113" t="inlineStr">
        <is>
          <t>APAC Sales</t>
        </is>
      </c>
      <c r="M1076" s="115" t="n">
        <v>1</v>
      </c>
      <c r="N1076" s="151">
        <f>LEFT(CA1076,3)</f>
        <v/>
      </c>
      <c r="O1076" s="216" t="n">
        <v>42036</v>
      </c>
      <c r="P1076" s="118">
        <f>($D$5-O1076)/365</f>
        <v/>
      </c>
      <c r="Q1076" s="119">
        <f>Q1076</f>
        <v/>
      </c>
      <c r="R1076" s="52" t="n"/>
      <c r="S1076" s="120" t="inlineStr">
        <is>
          <t>Indonesia</t>
        </is>
      </c>
      <c r="T1076" s="120" t="inlineStr">
        <is>
          <t>IDR</t>
        </is>
      </c>
      <c r="U1076" s="120" t="n">
        <v>716259500</v>
      </c>
      <c r="V1076" s="120" t="n">
        <v>347273027.2727273</v>
      </c>
      <c r="W1076" s="120" t="n"/>
      <c r="X1076" s="120">
        <f>W1076+V1076+U1076</f>
        <v/>
      </c>
      <c r="Y1076" s="121" t="n"/>
      <c r="Z1076" s="121" t="n"/>
      <c r="AA1076" s="122" t="n"/>
      <c r="AB1076" s="122" t="n"/>
      <c r="AC1076" s="122" t="n"/>
      <c r="AD1076" s="123">
        <f>AC1076+AB1076+AA1076</f>
        <v/>
      </c>
      <c r="AE1076" s="124">
        <f>IFERROR(AD1076/X1076-1,"")</f>
        <v/>
      </c>
      <c r="AF1076" s="217">
        <f>IF(LOWER(T1076)="ILS",12,1)*X1076/VLOOKUP($T1076,CPC_USDConversion_xlTbl[[Currency2]:[Units/1 USD]],2,FALSE)</f>
        <v/>
      </c>
      <c r="AG1076" s="217">
        <f>IF(LOWER(T1076)="ILS",12,1)*AD1076/VLOOKUP($T1076,CPC_USDConversion_xlTbl[[Currency2]:[Units/1 USD]],2,FALSE)</f>
        <v/>
      </c>
      <c r="AH1076" s="126">
        <f>AF1076/VLOOKUP($S1076,'CP$'!$B$5:$D$74,2,FALSE)</f>
        <v/>
      </c>
      <c r="AI1076" s="126">
        <f>AG1076/VLOOKUP($S1076,'CP$'!$B$5:$D$74,2,FALSE)</f>
        <v/>
      </c>
      <c r="AJ1076" s="52" t="n"/>
      <c r="AK1076" s="127" t="inlineStr">
        <is>
          <t>Sales Variable</t>
        </is>
      </c>
      <c r="AL1076" s="218" t="n"/>
      <c r="AM1076" s="129" t="n"/>
      <c r="AN1076" s="121" t="n"/>
      <c r="AO1076" s="130" t="n"/>
      <c r="AP1076" s="131">
        <f>IFERROR(AO1076/AM1076,"")</f>
        <v/>
      </c>
      <c r="AQ1076" s="219">
        <f>AO1076*CC1076</f>
        <v/>
      </c>
      <c r="AR1076" s="219" t="n"/>
      <c r="AS1076" s="220">
        <f>AQ1076-AR1076</f>
        <v/>
      </c>
      <c r="AT1076" s="217">
        <f>AS1076/VLOOKUP($T1076,'USD Converstion'!$C$7:$D$174,2,FALSE)</f>
        <v/>
      </c>
      <c r="AU1076" s="52" t="n"/>
      <c r="AV1076" s="221" t="n">
        <v>43957</v>
      </c>
      <c r="AW1076" s="222" t="n">
        <v>19589.26213592233</v>
      </c>
      <c r="AX1076" s="222" t="n"/>
      <c r="AY1076" s="223" t="n"/>
      <c r="AZ1076" s="52" t="n"/>
      <c r="BA1076" s="137" t="n"/>
      <c r="BB1076" s="138" t="inlineStr">
        <is>
          <t xml:space="preserve"> </t>
        </is>
      </c>
      <c r="BC1076" s="52" t="n"/>
      <c r="BD1076" s="219" t="n">
        <v>563756760</v>
      </c>
      <c r="BE1076" s="219" t="n">
        <v>375837840</v>
      </c>
      <c r="BF1076" s="219" t="n"/>
      <c r="BG1076" s="120">
        <f>BF1076+BE1076+BD1076</f>
        <v/>
      </c>
      <c r="BH1076" s="217">
        <f>IF(LOWER(T1076)="ILS",12,1)*BG1076/VLOOKUP($T1076,CPC_USDConversion_xlTbl[[Currency2]:[Units/1 USD]],2,FALSE)</f>
        <v/>
      </c>
      <c r="BI1076" s="224">
        <f>BH1076/VLOOKUP($S1076,'CP$'!$B$5:$D$74,2,FALSE)</f>
        <v/>
      </c>
      <c r="BJ1076" s="140" t="n">
        <v>850000000</v>
      </c>
      <c r="BK1076" s="140" t="n">
        <v>1300000000</v>
      </c>
      <c r="BL1076" s="141">
        <f>IFERROR(U1076/X1076,"")</f>
        <v/>
      </c>
      <c r="BM1076" s="141">
        <f>IFERROR(V1076/X1076,"")</f>
        <v/>
      </c>
      <c r="BN1076" s="141">
        <f>IFERROR(W1076/X1076,"")</f>
        <v/>
      </c>
      <c r="BO1076" s="141">
        <f>IFERROR(AA1076/AD1076,"")</f>
        <v/>
      </c>
      <c r="BP1076" s="141">
        <f>IFERROR(AB1076/AD1076,"")</f>
        <v/>
      </c>
      <c r="BQ1076" s="141">
        <f>IFERROR(AC1076/AD1076,"")</f>
        <v/>
      </c>
      <c r="BR1076" s="119" t="n">
        <v>3</v>
      </c>
      <c r="BS1076" s="119" t="n">
        <v>4</v>
      </c>
      <c r="BT1076" s="119" t="n">
        <v>3</v>
      </c>
      <c r="BU1076" s="119" t="n"/>
      <c r="BV1076" s="119" t="n"/>
      <c r="BW1076" s="119" t="n"/>
      <c r="BX1076" s="119" t="n"/>
      <c r="BY1076" s="119" t="n"/>
      <c r="BZ1076" s="119" t="inlineStr">
        <is>
          <t>Employee</t>
        </is>
      </c>
      <c r="CA1076" s="142" t="inlineStr">
        <is>
          <t>S43P</t>
        </is>
      </c>
      <c r="CB1076" s="131" t="n">
        <v>1</v>
      </c>
      <c r="CC1076" s="143">
        <f>IF(P1076&gt;1,1,P1076)*CB1076</f>
        <v/>
      </c>
      <c r="CD1076" s="143" t="n"/>
      <c r="CE1076" s="222" t="n">
        <v>64768.52</v>
      </c>
      <c r="CF1076" s="86" t="n"/>
      <c r="CG1076" s="219" t="n">
        <v>931707517.0731708</v>
      </c>
      <c r="CH1076" s="217">
        <f>IF(LOWER(T1076)="ILS",12,1)*CG1076/VLOOKUP($T1076,CPC_USDConversion_xlTbl[[Currency2]:[Units/1 USD]],2,FALSE)</f>
        <v/>
      </c>
      <c r="CI1076" s="225">
        <f>AF1076</f>
        <v/>
      </c>
      <c r="CJ1076" s="225">
        <f>IFERROR(CI1076-CH1076,"")</f>
        <v/>
      </c>
      <c r="CK1076" s="140">
        <f>ROUND(AN1076*CC1076,-2)</f>
        <v/>
      </c>
      <c r="CL1076" s="217">
        <f>CK1076/VLOOKUP($T1076,'USD Converstion'!$C$7:$D$174,2,FALSE)</f>
        <v/>
      </c>
      <c r="CM1076" s="145">
        <f>IF(AD1076&gt;X1076,1,0)</f>
        <v/>
      </c>
      <c r="CN1076" s="225">
        <f>IF(CM1076&gt;0,AG1076,0)</f>
        <v/>
      </c>
      <c r="CO1076" s="225">
        <f>IF(CM1076=0,0,AF1076)</f>
        <v/>
      </c>
      <c r="CP1076" s="146" t="n">
        <v>0</v>
      </c>
      <c r="CQ1076" s="147" t="inlineStr">
        <is>
          <t>Regular</t>
        </is>
      </c>
      <c r="CR1076" s="225">
        <f>AM1076/VLOOKUP(T1076,'USD Converstion'!$C$7:$D$174,2,FALSE)</f>
        <v/>
      </c>
      <c r="CS1076" s="226">
        <f>AT1076</f>
        <v/>
      </c>
      <c r="CT1076" s="222" t="n">
        <v>0</v>
      </c>
      <c r="CU1076" s="227" t="n"/>
      <c r="CV1076" s="145">
        <f>IF(AX1076&gt;0,1,0)</f>
        <v/>
      </c>
      <c r="CW1076" s="145">
        <f>IF(AY1076&gt;0,1,0)</f>
        <v/>
      </c>
      <c r="CX1076" s="52" t="n">
        <v>0</v>
      </c>
      <c r="DM1076">
        <f>IF(LOWER(T1076)="ILS",12,1)*Y1076/VLOOKUP($T1076,CPC_USDConversion_xlTbl[[Currency2]:[Units/1 USD]],2,FALSE)</f>
        <v/>
      </c>
    </row>
    <row r="1077">
      <c r="B1077" s="113" t="n">
        <v>123609</v>
      </c>
      <c r="C1077" s="113" t="n">
        <v>119789</v>
      </c>
      <c r="D1077" s="113" t="n">
        <v>26034</v>
      </c>
      <c r="E1077" s="114" t="inlineStr">
        <is>
          <t>Joseph Lim</t>
        </is>
      </c>
      <c r="F1077" s="152" t="inlineStr">
        <is>
          <t>Channel Manager</t>
        </is>
      </c>
      <c r="G1077" s="113" t="inlineStr">
        <is>
          <t>South Asia Mgmt</t>
        </is>
      </c>
      <c r="H1077" s="113" t="inlineStr">
        <is>
          <t>Evan Dumas</t>
        </is>
      </c>
      <c r="I1077" s="113" t="inlineStr">
        <is>
          <t>Evan Dumas</t>
        </is>
      </c>
      <c r="J1077" s="114" t="inlineStr">
        <is>
          <t>Sharat Sinha</t>
        </is>
      </c>
      <c r="K1077" s="114" t="inlineStr">
        <is>
          <t>Sharat Sinha</t>
        </is>
      </c>
      <c r="L1077" s="113" t="inlineStr">
        <is>
          <t>APAC Sales</t>
        </is>
      </c>
      <c r="M1077" s="115" t="n">
        <v>1</v>
      </c>
      <c r="N1077" s="151">
        <f>LEFT(CA1077,3)</f>
        <v/>
      </c>
      <c r="O1077" s="216" t="n">
        <v>43894</v>
      </c>
      <c r="P1077" s="118">
        <f>($D$5-O1077)/365</f>
        <v/>
      </c>
      <c r="Q1077" s="119">
        <f>Q1077</f>
        <v/>
      </c>
      <c r="R1077" s="52" t="n"/>
      <c r="S1077" s="120" t="inlineStr">
        <is>
          <t>Singapore</t>
        </is>
      </c>
      <c r="T1077" s="120" t="inlineStr">
        <is>
          <t>SGD</t>
        </is>
      </c>
      <c r="U1077" s="120" t="n">
        <v>137000</v>
      </c>
      <c r="V1077" s="120" t="n">
        <v>62118.18181818182</v>
      </c>
      <c r="W1077" s="120" t="n"/>
      <c r="X1077" s="120">
        <f>W1077+V1077+U1077</f>
        <v/>
      </c>
      <c r="Y1077" s="121" t="n"/>
      <c r="Z1077" s="121" t="n"/>
      <c r="AA1077" s="122" t="n"/>
      <c r="AB1077" s="122" t="n"/>
      <c r="AC1077" s="122" t="n"/>
      <c r="AD1077" s="123">
        <f>AC1077+AB1077+AA1077</f>
        <v/>
      </c>
      <c r="AE1077" s="124">
        <f>IFERROR(AD1077/X1077-1,"")</f>
        <v/>
      </c>
      <c r="AF1077" s="217">
        <f>IF(LOWER(T1077)="ILS",12,1)*X1077/VLOOKUP($T1077,CPC_USDConversion_xlTbl[[Currency2]:[Units/1 USD]],2,FALSE)</f>
        <v/>
      </c>
      <c r="AG1077" s="217">
        <f>IF(LOWER(T1077)="ILS",12,1)*AD1077/VLOOKUP($T1077,CPC_USDConversion_xlTbl[[Currency2]:[Units/1 USD]],2,FALSE)</f>
        <v/>
      </c>
      <c r="AH1077" s="126">
        <f>AF1077/VLOOKUP($S1077,'CP$'!$B$5:$D$74,2,FALSE)</f>
        <v/>
      </c>
      <c r="AI1077" s="126">
        <f>AG1077/VLOOKUP($S1077,'CP$'!$B$5:$D$74,2,FALSE)</f>
        <v/>
      </c>
      <c r="AJ1077" s="52" t="n"/>
      <c r="AK1077" s="127" t="inlineStr">
        <is>
          <t>Sales Variable</t>
        </is>
      </c>
      <c r="AL1077" s="218" t="n"/>
      <c r="AM1077" s="129" t="n"/>
      <c r="AN1077" s="121" t="n"/>
      <c r="AO1077" s="130" t="n"/>
      <c r="AP1077" s="131">
        <f>IFERROR(AO1077/AM1077,"")</f>
        <v/>
      </c>
      <c r="AQ1077" s="219">
        <f>AO1077*CC1077</f>
        <v/>
      </c>
      <c r="AR1077" s="219" t="n"/>
      <c r="AS1077" s="220">
        <f>AQ1077-AR1077</f>
        <v/>
      </c>
      <c r="AT1077" s="217">
        <f>AS1077/VLOOKUP($T1077,'USD Converstion'!$C$7:$D$174,2,FALSE)</f>
        <v/>
      </c>
      <c r="AU1077" s="52" t="n"/>
      <c r="AV1077" s="221" t="n"/>
      <c r="AW1077" s="222" t="n"/>
      <c r="AX1077" s="222" t="n"/>
      <c r="AY1077" s="223" t="n"/>
      <c r="AZ1077" s="52" t="n"/>
      <c r="BA1077" s="137" t="n"/>
      <c r="BB1077" s="138" t="inlineStr">
        <is>
          <t xml:space="preserve"> </t>
        </is>
      </c>
      <c r="BC1077" s="52" t="n"/>
      <c r="BD1077" s="219" t="n"/>
      <c r="BE1077" s="219" t="n"/>
      <c r="BF1077" s="219" t="n"/>
      <c r="BG1077" s="120">
        <f>BF1077+BE1077+BD1077</f>
        <v/>
      </c>
      <c r="BH1077" s="217">
        <f>IF(LOWER(T1077)="ILS",12,1)*BG1077/VLOOKUP($T1077,CPC_USDConversion_xlTbl[[Currency2]:[Units/1 USD]],2,FALSE)</f>
        <v/>
      </c>
      <c r="BI1077" s="224">
        <f>BH1077/VLOOKUP($S1077,'CP$'!$B$5:$D$74,2,FALSE)</f>
        <v/>
      </c>
      <c r="BJ1077" s="140" t="n">
        <v>120000</v>
      </c>
      <c r="BK1077" s="140" t="n">
        <v>185000</v>
      </c>
      <c r="BL1077" s="141">
        <f>IFERROR(U1077/X1077,"")</f>
        <v/>
      </c>
      <c r="BM1077" s="141">
        <f>IFERROR(V1077/X1077,"")</f>
        <v/>
      </c>
      <c r="BN1077" s="141">
        <f>IFERROR(W1077/X1077,"")</f>
        <v/>
      </c>
      <c r="BO1077" s="141">
        <f>IFERROR(AA1077/AD1077,"")</f>
        <v/>
      </c>
      <c r="BP1077" s="141">
        <f>IFERROR(AB1077/AD1077,"")</f>
        <v/>
      </c>
      <c r="BQ1077" s="141">
        <f>IFERROR(AC1077/AD1077,"")</f>
        <v/>
      </c>
      <c r="BR1077" s="119" t="n"/>
      <c r="BS1077" s="119" t="n"/>
      <c r="BT1077" s="119" t="n">
        <v>3</v>
      </c>
      <c r="BU1077" s="119" t="n"/>
      <c r="BV1077" s="119" t="n"/>
      <c r="BW1077" s="119" t="n"/>
      <c r="BX1077" s="119" t="n"/>
      <c r="BY1077" s="119" t="n"/>
      <c r="BZ1077" s="119" t="inlineStr">
        <is>
          <t>Employee</t>
        </is>
      </c>
      <c r="CA1077" s="142" t="inlineStr">
        <is>
          <t>S51P</t>
        </is>
      </c>
      <c r="CB1077" s="131" t="n">
        <v>1</v>
      </c>
      <c r="CC1077" s="143">
        <f>IF(P1077&gt;1,1,P1077)*CB1077</f>
        <v/>
      </c>
      <c r="CD1077" s="143" t="n"/>
      <c r="CE1077" s="222" t="n"/>
      <c r="CF1077" s="86" t="n"/>
      <c r="CG1077" s="219" t="n">
        <v>166053.6585365854</v>
      </c>
      <c r="CH1077" s="217">
        <f>IF(LOWER(T1077)="ILS",12,1)*CG1077/VLOOKUP($T1077,CPC_USDConversion_xlTbl[[Currency2]:[Units/1 USD]],2,FALSE)</f>
        <v/>
      </c>
      <c r="CI1077" s="225">
        <f>AF1077</f>
        <v/>
      </c>
      <c r="CJ1077" s="225">
        <f>IFERROR(CI1077-CH1077,"")</f>
        <v/>
      </c>
      <c r="CK1077" s="140">
        <f>ROUND(AN1077*CC1077,-2)</f>
        <v/>
      </c>
      <c r="CL1077" s="217">
        <f>CK1077/VLOOKUP($T1077,'USD Converstion'!$C$7:$D$174,2,FALSE)</f>
        <v/>
      </c>
      <c r="CM1077" s="145">
        <f>IF(AD1077&gt;X1077,1,0)</f>
        <v/>
      </c>
      <c r="CN1077" s="225">
        <f>IF(CM1077&gt;0,AG1077,0)</f>
        <v/>
      </c>
      <c r="CO1077" s="225">
        <f>IF(CM1077=0,0,AF1077)</f>
        <v/>
      </c>
      <c r="CP1077" s="146" t="n">
        <v>0</v>
      </c>
      <c r="CQ1077" s="147" t="inlineStr">
        <is>
          <t>Regular</t>
        </is>
      </c>
      <c r="CR1077" s="225">
        <f>AM1077/VLOOKUP(T1077,'USD Converstion'!$C$7:$D$174,2,FALSE)</f>
        <v/>
      </c>
      <c r="CS1077" s="226">
        <f>AT1077</f>
        <v/>
      </c>
      <c r="CT1077" s="222" t="n">
        <v>0</v>
      </c>
      <c r="CU1077" s="227" t="n"/>
      <c r="CV1077" s="145">
        <f>IF(AX1077&gt;0,1,0)</f>
        <v/>
      </c>
      <c r="CW1077" s="145">
        <f>IF(AY1077&gt;0,1,0)</f>
        <v/>
      </c>
      <c r="CX1077" s="52" t="n">
        <v>0</v>
      </c>
      <c r="DM1077">
        <f>IF(LOWER(T1077)="ILS",12,1)*Y1077/VLOOKUP($T1077,CPC_USDConversion_xlTbl[[Currency2]:[Units/1 USD]],2,FALSE)</f>
        <v/>
      </c>
    </row>
    <row r="1078">
      <c r="B1078" s="113" t="n">
        <v>119029</v>
      </c>
      <c r="C1078" s="113" t="n">
        <v>108415</v>
      </c>
      <c r="D1078" s="113" t="n">
        <v>113831</v>
      </c>
      <c r="E1078" s="114" t="inlineStr">
        <is>
          <t>Kanlayanee Pongwattana</t>
        </is>
      </c>
      <c r="F1078" s="152" t="inlineStr">
        <is>
          <t>Major Account Manager</t>
        </is>
      </c>
      <c r="G1078" s="113" t="inlineStr">
        <is>
          <t>ROSA Sales</t>
        </is>
      </c>
      <c r="H1078" s="113" t="inlineStr">
        <is>
          <t>Wei Shih (April)  Lee</t>
        </is>
      </c>
      <c r="I1078" s="113" t="inlineStr">
        <is>
          <t>Evan Dumas</t>
        </is>
      </c>
      <c r="J1078" s="114" t="inlineStr">
        <is>
          <t>Sharat Sinha</t>
        </is>
      </c>
      <c r="K1078" s="114" t="inlineStr">
        <is>
          <t>Sharat Sinha</t>
        </is>
      </c>
      <c r="L1078" s="113" t="inlineStr">
        <is>
          <t>APAC Sales</t>
        </is>
      </c>
      <c r="M1078" s="115" t="n">
        <v>1</v>
      </c>
      <c r="N1078" s="151">
        <f>LEFT(CA1078,3)</f>
        <v/>
      </c>
      <c r="O1078" s="216" t="n">
        <v>43252</v>
      </c>
      <c r="P1078" s="118">
        <f>($D$5-O1078)/365</f>
        <v/>
      </c>
      <c r="Q1078" s="119">
        <f>Q1078</f>
        <v/>
      </c>
      <c r="R1078" s="52" t="n"/>
      <c r="S1078" s="120" t="inlineStr">
        <is>
          <t>Thailand</t>
        </is>
      </c>
      <c r="T1078" s="120" t="inlineStr">
        <is>
          <t>THB</t>
        </is>
      </c>
      <c r="U1078" s="120" t="n">
        <v>1509500</v>
      </c>
      <c r="V1078" s="120" t="n">
        <v>727572.7272727272</v>
      </c>
      <c r="W1078" s="120" t="n"/>
      <c r="X1078" s="120">
        <f>W1078+V1078+U1078</f>
        <v/>
      </c>
      <c r="Y1078" s="121" t="n"/>
      <c r="Z1078" s="121" t="n"/>
      <c r="AA1078" s="122" t="n"/>
      <c r="AB1078" s="122" t="n"/>
      <c r="AC1078" s="122" t="n"/>
      <c r="AD1078" s="123">
        <f>AC1078+AB1078+AA1078</f>
        <v/>
      </c>
      <c r="AE1078" s="124">
        <f>IFERROR(AD1078/X1078-1,"")</f>
        <v/>
      </c>
      <c r="AF1078" s="217">
        <f>IF(LOWER(T1078)="ILS",12,1)*X1078/VLOOKUP($T1078,CPC_USDConversion_xlTbl[[Currency2]:[Units/1 USD]],2,FALSE)</f>
        <v/>
      </c>
      <c r="AG1078" s="217">
        <f>IF(LOWER(T1078)="ILS",12,1)*AD1078/VLOOKUP($T1078,CPC_USDConversion_xlTbl[[Currency2]:[Units/1 USD]],2,FALSE)</f>
        <v/>
      </c>
      <c r="AH1078" s="126">
        <f>AF1078/VLOOKUP($S1078,'CP$'!$B$5:$D$74,2,FALSE)</f>
        <v/>
      </c>
      <c r="AI1078" s="126">
        <f>AG1078/VLOOKUP($S1078,'CP$'!$B$5:$D$74,2,FALSE)</f>
        <v/>
      </c>
      <c r="AJ1078" s="52" t="n"/>
      <c r="AK1078" s="127" t="inlineStr">
        <is>
          <t>Sales Variable</t>
        </is>
      </c>
      <c r="AL1078" s="218" t="n"/>
      <c r="AM1078" s="129" t="n"/>
      <c r="AN1078" s="121" t="n"/>
      <c r="AO1078" s="130" t="n"/>
      <c r="AP1078" s="131">
        <f>IFERROR(AO1078/AM1078,"")</f>
        <v/>
      </c>
      <c r="AQ1078" s="219">
        <f>AO1078*CC1078</f>
        <v/>
      </c>
      <c r="AR1078" s="219" t="n"/>
      <c r="AS1078" s="220">
        <f>AQ1078-AR1078</f>
        <v/>
      </c>
      <c r="AT1078" s="217">
        <f>AS1078/VLOOKUP($T1078,'USD Converstion'!$C$7:$D$174,2,FALSE)</f>
        <v/>
      </c>
      <c r="AU1078" s="52" t="n"/>
      <c r="AV1078" s="221" t="n"/>
      <c r="AW1078" s="222" t="n"/>
      <c r="AX1078" s="222" t="n"/>
      <c r="AY1078" s="223" t="n"/>
      <c r="AZ1078" s="52" t="n"/>
      <c r="BA1078" s="137" t="n"/>
      <c r="BB1078" s="138" t="inlineStr">
        <is>
          <t xml:space="preserve"> </t>
        </is>
      </c>
      <c r="BC1078" s="52" t="n"/>
      <c r="BD1078" s="219" t="n">
        <v>1140000</v>
      </c>
      <c r="BE1078" s="219" t="n">
        <v>760000</v>
      </c>
      <c r="BF1078" s="219" t="n"/>
      <c r="BG1078" s="120">
        <f>BF1078+BE1078+BD1078</f>
        <v/>
      </c>
      <c r="BH1078" s="217">
        <f>IF(LOWER(T1078)="ILS",12,1)*BG1078/VLOOKUP($T1078,CPC_USDConversion_xlTbl[[Currency2]:[Units/1 USD]],2,FALSE)</f>
        <v/>
      </c>
      <c r="BI1078" s="224">
        <f>BH1078/VLOOKUP($S1078,'CP$'!$B$5:$D$74,2,FALSE)</f>
        <v/>
      </c>
      <c r="BJ1078" s="140" t="n">
        <v>1500000</v>
      </c>
      <c r="BK1078" s="140" t="n">
        <v>2500000</v>
      </c>
      <c r="BL1078" s="141">
        <f>IFERROR(U1078/X1078,"")</f>
        <v/>
      </c>
      <c r="BM1078" s="141">
        <f>IFERROR(V1078/X1078,"")</f>
        <v/>
      </c>
      <c r="BN1078" s="141">
        <f>IFERROR(W1078/X1078,"")</f>
        <v/>
      </c>
      <c r="BO1078" s="141">
        <f>IFERROR(AA1078/AD1078,"")</f>
        <v/>
      </c>
      <c r="BP1078" s="141">
        <f>IFERROR(AB1078/AD1078,"")</f>
        <v/>
      </c>
      <c r="BQ1078" s="141">
        <f>IFERROR(AC1078/AD1078,"")</f>
        <v/>
      </c>
      <c r="BR1078" s="119" t="n">
        <v>3</v>
      </c>
      <c r="BS1078" s="119" t="n">
        <v>3</v>
      </c>
      <c r="BT1078" s="119" t="n">
        <v>3</v>
      </c>
      <c r="BU1078" s="119" t="n"/>
      <c r="BV1078" s="119" t="n"/>
      <c r="BW1078" s="119" t="n"/>
      <c r="BX1078" s="119" t="n"/>
      <c r="BY1078" s="119" t="n"/>
      <c r="BZ1078" s="119" t="inlineStr">
        <is>
          <t>Contractor</t>
        </is>
      </c>
      <c r="CA1078" s="142" t="inlineStr">
        <is>
          <t>S53P</t>
        </is>
      </c>
      <c r="CB1078" s="131" t="n">
        <v>1</v>
      </c>
      <c r="CC1078" s="143">
        <f>IF(P1078&gt;1,1,P1078)*CB1078</f>
        <v/>
      </c>
      <c r="CD1078" s="143" t="n"/>
      <c r="CE1078" s="222" t="n"/>
      <c r="CF1078" s="86" t="n"/>
      <c r="CG1078" s="219" t="n">
        <v>1951419.512195122</v>
      </c>
      <c r="CH1078" s="217">
        <f>IF(LOWER(T1078)="ILS",12,1)*CG1078/VLOOKUP($T1078,CPC_USDConversion_xlTbl[[Currency2]:[Units/1 USD]],2,FALSE)</f>
        <v/>
      </c>
      <c r="CI1078" s="225">
        <f>AF1078</f>
        <v/>
      </c>
      <c r="CJ1078" s="225">
        <f>IFERROR(CI1078-CH1078,"")</f>
        <v/>
      </c>
      <c r="CK1078" s="140">
        <f>ROUND(AN1078*CC1078,-2)</f>
        <v/>
      </c>
      <c r="CL1078" s="217">
        <f>CK1078/VLOOKUP($T1078,'USD Converstion'!$C$7:$D$174,2,FALSE)</f>
        <v/>
      </c>
      <c r="CM1078" s="145">
        <f>IF(AD1078&gt;X1078,1,0)</f>
        <v/>
      </c>
      <c r="CN1078" s="225">
        <f>IF(CM1078&gt;0,AG1078,0)</f>
        <v/>
      </c>
      <c r="CO1078" s="225">
        <f>IF(CM1078=0,0,AF1078)</f>
        <v/>
      </c>
      <c r="CP1078" s="146" t="n">
        <v>0</v>
      </c>
      <c r="CQ1078" s="147" t="inlineStr">
        <is>
          <t>Regular</t>
        </is>
      </c>
      <c r="CR1078" s="225">
        <f>AM1078/VLOOKUP(T1078,'USD Converstion'!$C$7:$D$174,2,FALSE)</f>
        <v/>
      </c>
      <c r="CS1078" s="226">
        <f>AT1078</f>
        <v/>
      </c>
      <c r="CT1078" s="222" t="n">
        <v>0</v>
      </c>
      <c r="CU1078" s="227" t="n"/>
      <c r="CV1078" s="145">
        <f>IF(AX1078&gt;0,1,0)</f>
        <v/>
      </c>
      <c r="CW1078" s="145">
        <f>IF(AY1078&gt;0,1,0)</f>
        <v/>
      </c>
      <c r="CX1078" s="52" t="n">
        <v>0</v>
      </c>
      <c r="DM1078">
        <f>IF(LOWER(T1078)="ILS",12,1)*Y1078/VLOOKUP($T1078,CPC_USDConversion_xlTbl[[Currency2]:[Units/1 USD]],2,FALSE)</f>
        <v/>
      </c>
    </row>
    <row r="1079">
      <c r="B1079" s="113" t="n">
        <v>116185</v>
      </c>
      <c r="C1079" s="113" t="n">
        <v>123871</v>
      </c>
      <c r="D1079" s="113" t="n">
        <v>41369</v>
      </c>
      <c r="E1079" s="114" t="inlineStr">
        <is>
          <t>Klara Kamarudin</t>
        </is>
      </c>
      <c r="F1079" s="152" t="inlineStr">
        <is>
          <t>Major Account Manager</t>
        </is>
      </c>
      <c r="G1079" s="113" t="inlineStr">
        <is>
          <t>ROSA Sales EL</t>
        </is>
      </c>
      <c r="H1079" s="113" t="inlineStr">
        <is>
          <t>Wei Shih (April)  Lee</t>
        </is>
      </c>
      <c r="I1079" s="113" t="inlineStr">
        <is>
          <t>Evan Dumas</t>
        </is>
      </c>
      <c r="J1079" s="114" t="inlineStr">
        <is>
          <t>Sharat Sinha</t>
        </is>
      </c>
      <c r="K1079" s="114" t="inlineStr">
        <is>
          <t>Sharat Sinha</t>
        </is>
      </c>
      <c r="L1079" s="113" t="inlineStr">
        <is>
          <t>APAC Sales</t>
        </is>
      </c>
      <c r="M1079" s="115" t="n">
        <v>1</v>
      </c>
      <c r="N1079" s="151">
        <f>LEFT(CA1079,3)</f>
        <v/>
      </c>
      <c r="O1079" s="216" t="n">
        <v>43527</v>
      </c>
      <c r="P1079" s="118">
        <f>($D$5-O1079)/365</f>
        <v/>
      </c>
      <c r="Q1079" s="119">
        <f>Q1079</f>
        <v/>
      </c>
      <c r="R1079" s="52" t="n"/>
      <c r="S1079" s="120" t="inlineStr">
        <is>
          <t>Indonesia</t>
        </is>
      </c>
      <c r="T1079" s="120" t="inlineStr">
        <is>
          <t>IDR</t>
        </is>
      </c>
      <c r="U1079" s="120" t="n">
        <v>260009500</v>
      </c>
      <c r="V1079" s="120" t="n">
        <v>47273027.27272727</v>
      </c>
      <c r="W1079" s="120" t="n"/>
      <c r="X1079" s="120">
        <f>W1079+V1079+U1079</f>
        <v/>
      </c>
      <c r="Y1079" s="121" t="n"/>
      <c r="Z1079" s="121" t="n"/>
      <c r="AA1079" s="122" t="n"/>
      <c r="AB1079" s="122" t="n"/>
      <c r="AC1079" s="122" t="n"/>
      <c r="AD1079" s="123">
        <f>AC1079+AB1079+AA1079</f>
        <v/>
      </c>
      <c r="AE1079" s="124">
        <f>IFERROR(AD1079/X1079-1,"")</f>
        <v/>
      </c>
      <c r="AF1079" s="217">
        <f>IF(LOWER(T1079)="ILS",12,1)*X1079/VLOOKUP($T1079,CPC_USDConversion_xlTbl[[Currency2]:[Units/1 USD]],2,FALSE)</f>
        <v/>
      </c>
      <c r="AG1079" s="217">
        <f>IF(LOWER(T1079)="ILS",12,1)*AD1079/VLOOKUP($T1079,CPC_USDConversion_xlTbl[[Currency2]:[Units/1 USD]],2,FALSE)</f>
        <v/>
      </c>
      <c r="AH1079" s="126">
        <f>AF1079/VLOOKUP($S1079,'CP$'!$B$5:$D$74,2,FALSE)</f>
        <v/>
      </c>
      <c r="AI1079" s="126">
        <f>AG1079/VLOOKUP($S1079,'CP$'!$B$5:$D$74,2,FALSE)</f>
        <v/>
      </c>
      <c r="AJ1079" s="52" t="n"/>
      <c r="AK1079" s="127" t="inlineStr">
        <is>
          <t>Sales Variable</t>
        </is>
      </c>
      <c r="AL1079" s="218" t="n"/>
      <c r="AM1079" s="129" t="n"/>
      <c r="AN1079" s="121" t="n"/>
      <c r="AO1079" s="130" t="n"/>
      <c r="AP1079" s="131">
        <f>IFERROR(AO1079/AM1079,"")</f>
        <v/>
      </c>
      <c r="AQ1079" s="219">
        <f>AO1079*CC1079</f>
        <v/>
      </c>
      <c r="AR1079" s="219" t="n"/>
      <c r="AS1079" s="220">
        <f>AQ1079-AR1079</f>
        <v/>
      </c>
      <c r="AT1079" s="217">
        <f>AS1079/VLOOKUP($T1079,'USD Converstion'!$C$7:$D$174,2,FALSE)</f>
        <v/>
      </c>
      <c r="AU1079" s="52" t="n"/>
      <c r="AV1079" s="221" t="n"/>
      <c r="AW1079" s="222" t="n"/>
      <c r="AX1079" s="222" t="n"/>
      <c r="AY1079" s="223" t="n"/>
      <c r="AZ1079" s="52" t="n"/>
      <c r="BA1079" s="137" t="n"/>
      <c r="BB1079" s="138" t="inlineStr">
        <is>
          <t xml:space="preserve"> </t>
        </is>
      </c>
      <c r="BC1079" s="52" t="n"/>
      <c r="BD1079" s="219" t="n">
        <v>160000000</v>
      </c>
      <c r="BE1079" s="219" t="n">
        <v>40000000</v>
      </c>
      <c r="BF1079" s="219" t="n"/>
      <c r="BG1079" s="120">
        <f>BF1079+BE1079+BD1079</f>
        <v/>
      </c>
      <c r="BH1079" s="217">
        <f>IF(LOWER(T1079)="ILS",12,1)*BG1079/VLOOKUP($T1079,CPC_USDConversion_xlTbl[[Currency2]:[Units/1 USD]],2,FALSE)</f>
        <v/>
      </c>
      <c r="BI1079" s="224">
        <f>BH1079/VLOOKUP($S1079,'CP$'!$B$5:$D$74,2,FALSE)</f>
        <v/>
      </c>
      <c r="BJ1079" s="140" t="n">
        <v>250000000</v>
      </c>
      <c r="BK1079" s="140" t="n">
        <v>500000000</v>
      </c>
      <c r="BL1079" s="141">
        <f>IFERROR(U1079/X1079,"")</f>
        <v/>
      </c>
      <c r="BM1079" s="141">
        <f>IFERROR(V1079/X1079,"")</f>
        <v/>
      </c>
      <c r="BN1079" s="141">
        <f>IFERROR(W1079/X1079,"")</f>
        <v/>
      </c>
      <c r="BO1079" s="141">
        <f>IFERROR(AA1079/AD1079,"")</f>
        <v/>
      </c>
      <c r="BP1079" s="141">
        <f>IFERROR(AB1079/AD1079,"")</f>
        <v/>
      </c>
      <c r="BQ1079" s="141">
        <f>IFERROR(AC1079/AD1079,"")</f>
        <v/>
      </c>
      <c r="BR1079" s="119" t="n">
        <v>3</v>
      </c>
      <c r="BS1079" s="119" t="n">
        <v>3</v>
      </c>
      <c r="BT1079" s="119" t="n">
        <v>3</v>
      </c>
      <c r="BU1079" s="119" t="n"/>
      <c r="BV1079" s="119" t="n"/>
      <c r="BW1079" s="119" t="n"/>
      <c r="BX1079" s="119" t="n"/>
      <c r="BY1079" s="119" t="n"/>
      <c r="BZ1079" s="119" t="inlineStr">
        <is>
          <t>Employee</t>
        </is>
      </c>
      <c r="CA1079" s="142" t="inlineStr">
        <is>
          <t>S63P</t>
        </is>
      </c>
      <c r="CB1079" s="131" t="n">
        <v>1</v>
      </c>
      <c r="CC1079" s="143">
        <f>IF(P1079&gt;1,1,P1079)*CB1079</f>
        <v/>
      </c>
      <c r="CD1079" s="143" t="n"/>
      <c r="CE1079" s="222" t="n"/>
      <c r="CF1079" s="86" t="n"/>
      <c r="CG1079" s="219" t="n">
        <v>253658736.5853659</v>
      </c>
      <c r="CH1079" s="217">
        <f>IF(LOWER(T1079)="ILS",12,1)*CG1079/VLOOKUP($T1079,CPC_USDConversion_xlTbl[[Currency2]:[Units/1 USD]],2,FALSE)</f>
        <v/>
      </c>
      <c r="CI1079" s="225">
        <f>AF1079</f>
        <v/>
      </c>
      <c r="CJ1079" s="225">
        <f>IFERROR(CI1079-CH1079,"")</f>
        <v/>
      </c>
      <c r="CK1079" s="140">
        <f>ROUND(AN1079*CC1079,-2)</f>
        <v/>
      </c>
      <c r="CL1079" s="217">
        <f>CK1079/VLOOKUP($T1079,'USD Converstion'!$C$7:$D$174,2,FALSE)</f>
        <v/>
      </c>
      <c r="CM1079" s="145">
        <f>IF(AD1079&gt;X1079,1,0)</f>
        <v/>
      </c>
      <c r="CN1079" s="225">
        <f>IF(CM1079&gt;0,AG1079,0)</f>
        <v/>
      </c>
      <c r="CO1079" s="225">
        <f>IF(CM1079=0,0,AF1079)</f>
        <v/>
      </c>
      <c r="CP1079" s="146" t="n">
        <v>0</v>
      </c>
      <c r="CQ1079" s="147" t="inlineStr">
        <is>
          <t>EL</t>
        </is>
      </c>
      <c r="CR1079" s="225">
        <f>AM1079/VLOOKUP(T1079,'USD Converstion'!$C$7:$D$174,2,FALSE)</f>
        <v/>
      </c>
      <c r="CS1079" s="226">
        <f>AT1079</f>
        <v/>
      </c>
      <c r="CT1079" s="222" t="n">
        <v>0</v>
      </c>
      <c r="CU1079" s="227" t="n"/>
      <c r="CV1079" s="145">
        <f>IF(AX1079&gt;0,1,0)</f>
        <v/>
      </c>
      <c r="CW1079" s="145">
        <f>IF(AY1079&gt;0,1,0)</f>
        <v/>
      </c>
      <c r="CX1079" s="52" t="n">
        <v>0</v>
      </c>
      <c r="DM1079">
        <f>IF(LOWER(T1079)="ILS",12,1)*Y1079/VLOOKUP($T1079,CPC_USDConversion_xlTbl[[Currency2]:[Units/1 USD]],2,FALSE)</f>
        <v/>
      </c>
    </row>
    <row r="1080">
      <c r="B1080" s="113" t="n">
        <v>124598</v>
      </c>
      <c r="C1080" s="113" t="n">
        <v>56175</v>
      </c>
      <c r="D1080" s="113" t="n"/>
      <c r="E1080" s="114" t="inlineStr">
        <is>
          <t>Kusumah Dhany Kurniawan</t>
        </is>
      </c>
      <c r="F1080" s="152" t="inlineStr">
        <is>
          <t>Country Manager, Indonesia</t>
        </is>
      </c>
      <c r="G1080" s="113" t="inlineStr">
        <is>
          <t>ROSA Sales</t>
        </is>
      </c>
      <c r="H1080" s="113" t="inlineStr">
        <is>
          <t>Wei Shih (April)  Lee</t>
        </is>
      </c>
      <c r="I1080" s="113" t="inlineStr">
        <is>
          <t>Evan Dumas</t>
        </is>
      </c>
      <c r="J1080" s="114" t="inlineStr">
        <is>
          <t>Sharat Sinha</t>
        </is>
      </c>
      <c r="K1080" s="114" t="inlineStr">
        <is>
          <t>Sharat Sinha</t>
        </is>
      </c>
      <c r="L1080" s="113" t="inlineStr">
        <is>
          <t>APAC Sales</t>
        </is>
      </c>
      <c r="M1080" s="115" t="n">
        <v>1</v>
      </c>
      <c r="N1080" s="151">
        <f>LEFT(CA1080,3)</f>
        <v/>
      </c>
      <c r="O1080" s="216" t="n">
        <v>41589</v>
      </c>
      <c r="P1080" s="118">
        <f>($D$5-O1080)/365</f>
        <v/>
      </c>
      <c r="Q1080" s="119">
        <f>Q1080</f>
        <v/>
      </c>
      <c r="R1080" s="52" t="n"/>
      <c r="S1080" s="120" t="inlineStr">
        <is>
          <t>Indonesia</t>
        </is>
      </c>
      <c r="T1080" s="120" t="inlineStr">
        <is>
          <t>IDR</t>
        </is>
      </c>
      <c r="U1080" s="120" t="n">
        <v>852509500</v>
      </c>
      <c r="V1080" s="120" t="n">
        <v>380000299.9999999</v>
      </c>
      <c r="W1080" s="120" t="n"/>
      <c r="X1080" s="120">
        <f>W1080+V1080+U1080</f>
        <v/>
      </c>
      <c r="Y1080" s="121" t="n"/>
      <c r="Z1080" s="121" t="n"/>
      <c r="AA1080" s="122" t="n"/>
      <c r="AB1080" s="122" t="n"/>
      <c r="AC1080" s="122" t="n"/>
      <c r="AD1080" s="123">
        <f>AC1080+AB1080+AA1080</f>
        <v/>
      </c>
      <c r="AE1080" s="124">
        <f>IFERROR(AD1080/X1080-1,"")</f>
        <v/>
      </c>
      <c r="AF1080" s="217">
        <f>IF(LOWER(T1080)="ILS",12,1)*X1080/VLOOKUP($T1080,CPC_USDConversion_xlTbl[[Currency2]:[Units/1 USD]],2,FALSE)</f>
        <v/>
      </c>
      <c r="AG1080" s="217">
        <f>IF(LOWER(T1080)="ILS",12,1)*AD1080/VLOOKUP($T1080,CPC_USDConversion_xlTbl[[Currency2]:[Units/1 USD]],2,FALSE)</f>
        <v/>
      </c>
      <c r="AH1080" s="126">
        <f>AF1080/VLOOKUP($S1080,'CP$'!$B$5:$D$74,2,FALSE)</f>
        <v/>
      </c>
      <c r="AI1080" s="126">
        <f>AG1080/VLOOKUP($S1080,'CP$'!$B$5:$D$74,2,FALSE)</f>
        <v/>
      </c>
      <c r="AJ1080" s="52" t="n"/>
      <c r="AK1080" s="127" t="inlineStr">
        <is>
          <t>Sales Variable</t>
        </is>
      </c>
      <c r="AL1080" s="218" t="n"/>
      <c r="AM1080" s="129" t="n"/>
      <c r="AN1080" s="121" t="n"/>
      <c r="AO1080" s="130" t="n"/>
      <c r="AP1080" s="131">
        <f>IFERROR(AO1080/AM1080,"")</f>
        <v/>
      </c>
      <c r="AQ1080" s="219">
        <f>AO1080*CC1080</f>
        <v/>
      </c>
      <c r="AR1080" s="219" t="n"/>
      <c r="AS1080" s="220">
        <f>AQ1080-AR1080</f>
        <v/>
      </c>
      <c r="AT1080" s="217">
        <f>AS1080/VLOOKUP($T1080,'USD Converstion'!$C$7:$D$174,2,FALSE)</f>
        <v/>
      </c>
      <c r="AU1080" s="52" t="n"/>
      <c r="AV1080" s="221" t="n">
        <v>43957</v>
      </c>
      <c r="AW1080" s="222" t="n">
        <v>38975.52427184465</v>
      </c>
      <c r="AX1080" s="222" t="n"/>
      <c r="AY1080" s="223" t="n"/>
      <c r="AZ1080" s="52" t="n"/>
      <c r="BA1080" s="137" t="inlineStr">
        <is>
          <t>June, 2020 - Organization change from Title:Country Manager - Indonesia to Title:Country Sales Manager, Indonesia</t>
        </is>
      </c>
      <c r="BB1080" s="138" t="inlineStr">
        <is>
          <t xml:space="preserve"> </t>
        </is>
      </c>
      <c r="BC1080" s="52" t="n"/>
      <c r="BD1080" s="219" t="n">
        <v>620000000</v>
      </c>
      <c r="BE1080" s="219" t="n">
        <v>380000000</v>
      </c>
      <c r="BF1080" s="219" t="n"/>
      <c r="BG1080" s="120">
        <f>BF1080+BE1080+BD1080</f>
        <v/>
      </c>
      <c r="BH1080" s="217">
        <f>IF(LOWER(T1080)="ILS",12,1)*BG1080/VLOOKUP($T1080,CPC_USDConversion_xlTbl[[Currency2]:[Units/1 USD]],2,FALSE)</f>
        <v/>
      </c>
      <c r="BI1080" s="224">
        <f>BH1080/VLOOKUP($S1080,'CP$'!$B$5:$D$74,2,FALSE)</f>
        <v/>
      </c>
      <c r="BJ1080" s="140" t="n">
        <v>850000000</v>
      </c>
      <c r="BK1080" s="140" t="n">
        <v>1300000000</v>
      </c>
      <c r="BL1080" s="141">
        <f>IFERROR(U1080/X1080,"")</f>
        <v/>
      </c>
      <c r="BM1080" s="141">
        <f>IFERROR(V1080/X1080,"")</f>
        <v/>
      </c>
      <c r="BN1080" s="141">
        <f>IFERROR(W1080/X1080,"")</f>
        <v/>
      </c>
      <c r="BO1080" s="141">
        <f>IFERROR(AA1080/AD1080,"")</f>
        <v/>
      </c>
      <c r="BP1080" s="141">
        <f>IFERROR(AB1080/AD1080,"")</f>
        <v/>
      </c>
      <c r="BQ1080" s="141">
        <f>IFERROR(AC1080/AD1080,"")</f>
        <v/>
      </c>
      <c r="BR1080" s="119" t="n">
        <v>3</v>
      </c>
      <c r="BS1080" s="119" t="n">
        <v>4</v>
      </c>
      <c r="BT1080" s="119" t="n">
        <v>3</v>
      </c>
      <c r="BU1080" s="119" t="n"/>
      <c r="BV1080" s="119" t="n"/>
      <c r="BW1080" s="119" t="n"/>
      <c r="BX1080" s="119" t="n"/>
      <c r="BY1080" s="119" t="n"/>
      <c r="BZ1080" s="119" t="inlineStr">
        <is>
          <t>Employee</t>
        </is>
      </c>
      <c r="CA1080" s="142" t="inlineStr">
        <is>
          <t>S43M</t>
        </is>
      </c>
      <c r="CB1080" s="131" t="n">
        <v>1</v>
      </c>
      <c r="CC1080" s="143">
        <f>IF(P1080&gt;1,1,P1080)*CB1080</f>
        <v/>
      </c>
      <c r="CD1080" s="143" t="n"/>
      <c r="CE1080" s="222" t="n">
        <v>87395.60000000001</v>
      </c>
      <c r="CF1080" s="86" t="n"/>
      <c r="CG1080" s="219" t="n">
        <v>1073170931.707317</v>
      </c>
      <c r="CH1080" s="217">
        <f>IF(LOWER(T1080)="ILS",12,1)*CG1080/VLOOKUP($T1080,CPC_USDConversion_xlTbl[[Currency2]:[Units/1 USD]],2,FALSE)</f>
        <v/>
      </c>
      <c r="CI1080" s="225">
        <f>AF1080</f>
        <v/>
      </c>
      <c r="CJ1080" s="225">
        <f>IFERROR(CI1080-CH1080,"")</f>
        <v/>
      </c>
      <c r="CK1080" s="140">
        <f>ROUND(AN1080*CC1080,-2)</f>
        <v/>
      </c>
      <c r="CL1080" s="217">
        <f>CK1080/VLOOKUP($T1080,'USD Converstion'!$C$7:$D$174,2,FALSE)</f>
        <v/>
      </c>
      <c r="CM1080" s="145">
        <f>IF(AD1080&gt;X1080,1,0)</f>
        <v/>
      </c>
      <c r="CN1080" s="225">
        <f>IF(CM1080&gt;0,AG1080,0)</f>
        <v/>
      </c>
      <c r="CO1080" s="225">
        <f>IF(CM1080=0,0,AF1080)</f>
        <v/>
      </c>
      <c r="CP1080" s="146" t="n">
        <v>0</v>
      </c>
      <c r="CQ1080" s="147" t="inlineStr">
        <is>
          <t>Regular</t>
        </is>
      </c>
      <c r="CR1080" s="225">
        <f>AM1080/VLOOKUP(T1080,'USD Converstion'!$C$7:$D$174,2,FALSE)</f>
        <v/>
      </c>
      <c r="CS1080" s="226">
        <f>AT1080</f>
        <v/>
      </c>
      <c r="CT1080" s="222" t="n">
        <v>0</v>
      </c>
      <c r="CU1080" s="227" t="n"/>
      <c r="CV1080" s="145">
        <f>IF(AX1080&gt;0,1,0)</f>
        <v/>
      </c>
      <c r="CW1080" s="145">
        <f>IF(AY1080&gt;0,1,0)</f>
        <v/>
      </c>
      <c r="CX1080" s="52" t="n">
        <v>0</v>
      </c>
      <c r="DM1080">
        <f>IF(LOWER(T1080)="ILS",12,1)*Y1080/VLOOKUP($T1080,CPC_USDConversion_xlTbl[[Currency2]:[Units/1 USD]],2,FALSE)</f>
        <v/>
      </c>
    </row>
    <row r="1081">
      <c r="B1081" s="113" t="n">
        <v>119763</v>
      </c>
      <c r="C1081" s="113" t="n">
        <v>54172</v>
      </c>
      <c r="D1081" s="113" t="n">
        <v>123642</v>
      </c>
      <c r="E1081" s="114" t="inlineStr">
        <is>
          <t>Ling Ling Lee</t>
        </is>
      </c>
      <c r="F1081" s="152" t="inlineStr">
        <is>
          <t>Major Account Manager</t>
        </is>
      </c>
      <c r="G1081" s="113" t="inlineStr">
        <is>
          <t>Singapore Sales</t>
        </is>
      </c>
      <c r="H1081" s="113" t="inlineStr">
        <is>
          <t>Markus Lee</t>
        </is>
      </c>
      <c r="I1081" s="113" t="inlineStr">
        <is>
          <t>Evan Dumas</t>
        </is>
      </c>
      <c r="J1081" s="114" t="inlineStr">
        <is>
          <t>Sharat Sinha</t>
        </is>
      </c>
      <c r="K1081" s="114" t="inlineStr">
        <is>
          <t>Sharat Sinha</t>
        </is>
      </c>
      <c r="L1081" s="113" t="inlineStr">
        <is>
          <t>APAC Sales</t>
        </is>
      </c>
      <c r="M1081" s="115" t="n">
        <v>1</v>
      </c>
      <c r="N1081" s="151">
        <f>LEFT(CA1081,3)</f>
        <v/>
      </c>
      <c r="O1081" s="216" t="n">
        <v>43682</v>
      </c>
      <c r="P1081" s="118">
        <f>($D$5-O1081)/365</f>
        <v/>
      </c>
      <c r="Q1081" s="119">
        <f>Q1081</f>
        <v/>
      </c>
      <c r="R1081" s="52" t="n"/>
      <c r="S1081" s="120" t="inlineStr">
        <is>
          <t>Singapore</t>
        </is>
      </c>
      <c r="T1081" s="120" t="inlineStr">
        <is>
          <t>SGD</t>
        </is>
      </c>
      <c r="U1081" s="120" t="n">
        <v>182000</v>
      </c>
      <c r="V1081" s="120" t="n">
        <v>83936.36363636363</v>
      </c>
      <c r="W1081" s="120" t="n"/>
      <c r="X1081" s="120">
        <f>W1081+V1081+U1081</f>
        <v/>
      </c>
      <c r="Y1081" s="121" t="n"/>
      <c r="Z1081" s="121" t="n"/>
      <c r="AA1081" s="122" t="n"/>
      <c r="AB1081" s="122" t="n"/>
      <c r="AC1081" s="122" t="n"/>
      <c r="AD1081" s="123">
        <f>AC1081+AB1081+AA1081</f>
        <v/>
      </c>
      <c r="AE1081" s="124">
        <f>IFERROR(AD1081/X1081-1,"")</f>
        <v/>
      </c>
      <c r="AF1081" s="217">
        <f>IF(LOWER(T1081)="ILS",12,1)*X1081/VLOOKUP($T1081,CPC_USDConversion_xlTbl[[Currency2]:[Units/1 USD]],2,FALSE)</f>
        <v/>
      </c>
      <c r="AG1081" s="217">
        <f>IF(LOWER(T1081)="ILS",12,1)*AD1081/VLOOKUP($T1081,CPC_USDConversion_xlTbl[[Currency2]:[Units/1 USD]],2,FALSE)</f>
        <v/>
      </c>
      <c r="AH1081" s="126">
        <f>AF1081/VLOOKUP($S1081,'CP$'!$B$5:$D$74,2,FALSE)</f>
        <v/>
      </c>
      <c r="AI1081" s="126">
        <f>AG1081/VLOOKUP($S1081,'CP$'!$B$5:$D$74,2,FALSE)</f>
        <v/>
      </c>
      <c r="AJ1081" s="52" t="n"/>
      <c r="AK1081" s="127" t="inlineStr">
        <is>
          <t>Sales Variable</t>
        </is>
      </c>
      <c r="AL1081" s="218" t="n"/>
      <c r="AM1081" s="129" t="n"/>
      <c r="AN1081" s="121" t="n"/>
      <c r="AO1081" s="130" t="n"/>
      <c r="AP1081" s="131">
        <f>IFERROR(AO1081/AM1081,"")</f>
        <v/>
      </c>
      <c r="AQ1081" s="219">
        <f>AO1081*CC1081</f>
        <v/>
      </c>
      <c r="AR1081" s="219" t="n"/>
      <c r="AS1081" s="220">
        <f>AQ1081-AR1081</f>
        <v/>
      </c>
      <c r="AT1081" s="217">
        <f>AS1081/VLOOKUP($T1081,'USD Converstion'!$C$7:$D$174,2,FALSE)</f>
        <v/>
      </c>
      <c r="AU1081" s="52" t="n"/>
      <c r="AV1081" s="221" t="n"/>
      <c r="AW1081" s="222" t="n"/>
      <c r="AX1081" s="222" t="n"/>
      <c r="AY1081" s="223" t="n"/>
      <c r="AZ1081" s="52" t="n"/>
      <c r="BA1081" s="137" t="n"/>
      <c r="BB1081" s="138" t="inlineStr">
        <is>
          <t xml:space="preserve"> </t>
        </is>
      </c>
      <c r="BC1081" s="52" t="n"/>
      <c r="BD1081" s="219" t="n">
        <v>138000</v>
      </c>
      <c r="BE1081" s="219" t="n">
        <v>92000</v>
      </c>
      <c r="BF1081" s="219" t="n"/>
      <c r="BG1081" s="120">
        <f>BF1081+BE1081+BD1081</f>
        <v/>
      </c>
      <c r="BH1081" s="217">
        <f>IF(LOWER(T1081)="ILS",12,1)*BG1081/VLOOKUP($T1081,CPC_USDConversion_xlTbl[[Currency2]:[Units/1 USD]],2,FALSE)</f>
        <v/>
      </c>
      <c r="BI1081" s="224">
        <f>BH1081/VLOOKUP($S1081,'CP$'!$B$5:$D$74,2,FALSE)</f>
        <v/>
      </c>
      <c r="BJ1081" s="140" t="n">
        <v>170000</v>
      </c>
      <c r="BK1081" s="140" t="n">
        <v>305000</v>
      </c>
      <c r="BL1081" s="141">
        <f>IFERROR(U1081/X1081,"")</f>
        <v/>
      </c>
      <c r="BM1081" s="141">
        <f>IFERROR(V1081/X1081,"")</f>
        <v/>
      </c>
      <c r="BN1081" s="141">
        <f>IFERROR(W1081/X1081,"")</f>
        <v/>
      </c>
      <c r="BO1081" s="141">
        <f>IFERROR(AA1081/AD1081,"")</f>
        <v/>
      </c>
      <c r="BP1081" s="141">
        <f>IFERROR(AB1081/AD1081,"")</f>
        <v/>
      </c>
      <c r="BQ1081" s="141">
        <f>IFERROR(AC1081/AD1081,"")</f>
        <v/>
      </c>
      <c r="BR1081" s="119" t="n"/>
      <c r="BS1081" s="119" t="n">
        <v>3</v>
      </c>
      <c r="BT1081" s="119" t="n">
        <v>3</v>
      </c>
      <c r="BU1081" s="119" t="n"/>
      <c r="BV1081" s="119" t="n"/>
      <c r="BW1081" s="119" t="n"/>
      <c r="BX1081" s="119" t="n"/>
      <c r="BY1081" s="119" t="n"/>
      <c r="BZ1081" s="119" t="inlineStr">
        <is>
          <t>Employee</t>
        </is>
      </c>
      <c r="CA1081" s="142" t="inlineStr">
        <is>
          <t>S43P</t>
        </is>
      </c>
      <c r="CB1081" s="131" t="n">
        <v>1</v>
      </c>
      <c r="CC1081" s="143">
        <f>IF(P1081&gt;1,1,P1081)*CB1081</f>
        <v/>
      </c>
      <c r="CD1081" s="143" t="n"/>
      <c r="CE1081" s="222" t="n"/>
      <c r="CF1081" s="86" t="n"/>
      <c r="CG1081" s="219" t="n">
        <v>224590.243902439</v>
      </c>
      <c r="CH1081" s="217">
        <f>IF(LOWER(T1081)="ILS",12,1)*CG1081/VLOOKUP($T1081,CPC_USDConversion_xlTbl[[Currency2]:[Units/1 USD]],2,FALSE)</f>
        <v/>
      </c>
      <c r="CI1081" s="225">
        <f>AF1081</f>
        <v/>
      </c>
      <c r="CJ1081" s="225">
        <f>IFERROR(CI1081-CH1081,"")</f>
        <v/>
      </c>
      <c r="CK1081" s="140">
        <f>ROUND(AN1081*CC1081,-2)</f>
        <v/>
      </c>
      <c r="CL1081" s="217">
        <f>CK1081/VLOOKUP($T1081,'USD Converstion'!$C$7:$D$174,2,FALSE)</f>
        <v/>
      </c>
      <c r="CM1081" s="145">
        <f>IF(AD1081&gt;X1081,1,0)</f>
        <v/>
      </c>
      <c r="CN1081" s="225">
        <f>IF(CM1081&gt;0,AG1081,0)</f>
        <v/>
      </c>
      <c r="CO1081" s="225">
        <f>IF(CM1081=0,0,AF1081)</f>
        <v/>
      </c>
      <c r="CP1081" s="146" t="n">
        <v>0</v>
      </c>
      <c r="CQ1081" s="147" t="inlineStr">
        <is>
          <t>Regular</t>
        </is>
      </c>
      <c r="CR1081" s="225">
        <f>AM1081/VLOOKUP(T1081,'USD Converstion'!$C$7:$D$174,2,FALSE)</f>
        <v/>
      </c>
      <c r="CS1081" s="226">
        <f>AT1081</f>
        <v/>
      </c>
      <c r="CT1081" s="222" t="n">
        <v>0</v>
      </c>
      <c r="CU1081" s="227" t="n"/>
      <c r="CV1081" s="145">
        <f>IF(AX1081&gt;0,1,0)</f>
        <v/>
      </c>
      <c r="CW1081" s="145">
        <f>IF(AY1081&gt;0,1,0)</f>
        <v/>
      </c>
      <c r="CX1081" s="52" t="n">
        <v>0</v>
      </c>
      <c r="DM1081">
        <f>IF(LOWER(T1081)="ILS",12,1)*Y1081/VLOOKUP($T1081,CPC_USDConversion_xlTbl[[Currency2]:[Units/1 USD]],2,FALSE)</f>
        <v/>
      </c>
    </row>
    <row r="1082">
      <c r="B1082" s="113" t="n">
        <v>111255</v>
      </c>
      <c r="C1082" s="113" t="n">
        <v>113551</v>
      </c>
      <c r="D1082" s="113" t="n">
        <v>104617</v>
      </c>
      <c r="E1082" s="114" t="inlineStr">
        <is>
          <t>Marvin Castillo</t>
        </is>
      </c>
      <c r="F1082" s="152" t="inlineStr">
        <is>
          <t>Security Engineer</t>
        </is>
      </c>
      <c r="G1082" s="113" t="inlineStr">
        <is>
          <t>System Engineering, South Asia</t>
        </is>
      </c>
      <c r="H1082" s="113" t="inlineStr">
        <is>
          <t>Tat Hong Lee</t>
        </is>
      </c>
      <c r="I1082" s="113" t="inlineStr">
        <is>
          <t>Evan Dumas</t>
        </is>
      </c>
      <c r="J1082" s="114" t="inlineStr">
        <is>
          <t>Sharat Sinha</t>
        </is>
      </c>
      <c r="K1082" s="114" t="inlineStr">
        <is>
          <t>Sharat Sinha</t>
        </is>
      </c>
      <c r="L1082" s="113" t="inlineStr">
        <is>
          <t>APAC Sales</t>
        </is>
      </c>
      <c r="M1082" s="115" t="n">
        <v>1</v>
      </c>
      <c r="N1082" s="151">
        <f>LEFT(CA1082,3)</f>
        <v/>
      </c>
      <c r="O1082" s="216" t="n">
        <v>43745</v>
      </c>
      <c r="P1082" s="118">
        <f>($D$5-O1082)/365</f>
        <v/>
      </c>
      <c r="Q1082" s="119">
        <f>Q1082</f>
        <v/>
      </c>
      <c r="R1082" s="52" t="n"/>
      <c r="S1082" s="120" t="inlineStr">
        <is>
          <t>Philippines</t>
        </is>
      </c>
      <c r="T1082" s="120" t="inlineStr">
        <is>
          <t>PHP</t>
        </is>
      </c>
      <c r="U1082" s="120" t="n">
        <v>1809500</v>
      </c>
      <c r="V1082" s="120" t="n">
        <v>327572.7272727272</v>
      </c>
      <c r="W1082" s="120" t="n"/>
      <c r="X1082" s="120">
        <f>W1082+V1082+U1082</f>
        <v/>
      </c>
      <c r="Y1082" s="121" t="n"/>
      <c r="Z1082" s="121" t="n"/>
      <c r="AA1082" s="122" t="n"/>
      <c r="AB1082" s="122" t="n"/>
      <c r="AC1082" s="122" t="n"/>
      <c r="AD1082" s="123">
        <f>AC1082+AB1082+AA1082</f>
        <v/>
      </c>
      <c r="AE1082" s="124">
        <f>IFERROR(AD1082/X1082-1,"")</f>
        <v/>
      </c>
      <c r="AF1082" s="217">
        <f>IF(LOWER(T1082)="ILS",12,1)*X1082/VLOOKUP($T1082,CPC_USDConversion_xlTbl[[Currency2]:[Units/1 USD]],2,FALSE)</f>
        <v/>
      </c>
      <c r="AG1082" s="217">
        <f>IF(LOWER(T1082)="ILS",12,1)*AD1082/VLOOKUP($T1082,CPC_USDConversion_xlTbl[[Currency2]:[Units/1 USD]],2,FALSE)</f>
        <v/>
      </c>
      <c r="AH1082" s="126">
        <f>AF1082/VLOOKUP($S1082,'CP$'!$B$5:$D$74,2,FALSE)</f>
        <v/>
      </c>
      <c r="AI1082" s="126">
        <f>AG1082/VLOOKUP($S1082,'CP$'!$B$5:$D$74,2,FALSE)</f>
        <v/>
      </c>
      <c r="AJ1082" s="52" t="n"/>
      <c r="AK1082" s="127" t="inlineStr">
        <is>
          <t>Sales Variable</t>
        </is>
      </c>
      <c r="AL1082" s="218" t="n"/>
      <c r="AM1082" s="129" t="n"/>
      <c r="AN1082" s="121" t="n"/>
      <c r="AO1082" s="130" t="n"/>
      <c r="AP1082" s="131">
        <f>IFERROR(AO1082/AM1082,"")</f>
        <v/>
      </c>
      <c r="AQ1082" s="219">
        <f>AO1082*CC1082</f>
        <v/>
      </c>
      <c r="AR1082" s="219" t="n"/>
      <c r="AS1082" s="220">
        <f>AQ1082-AR1082</f>
        <v/>
      </c>
      <c r="AT1082" s="217">
        <f>AS1082/VLOOKUP($T1082,'USD Converstion'!$C$7:$D$174,2,FALSE)</f>
        <v/>
      </c>
      <c r="AU1082" s="52" t="n"/>
      <c r="AV1082" s="221" t="n"/>
      <c r="AW1082" s="222" t="n"/>
      <c r="AX1082" s="222" t="n"/>
      <c r="AY1082" s="223" t="n"/>
      <c r="AZ1082" s="52" t="n"/>
      <c r="BA1082" s="137" t="inlineStr">
        <is>
          <t>Will become employee effective April 1st 2021</t>
        </is>
      </c>
      <c r="BB1082" s="138" t="inlineStr">
        <is>
          <t xml:space="preserve"> </t>
        </is>
      </c>
      <c r="BC1082" s="52" t="n"/>
      <c r="BD1082" s="219" t="n">
        <v>1440000</v>
      </c>
      <c r="BE1082" s="219" t="n">
        <v>360000</v>
      </c>
      <c r="BF1082" s="219" t="n"/>
      <c r="BG1082" s="120">
        <f>BF1082+BE1082+BD1082</f>
        <v/>
      </c>
      <c r="BH1082" s="217">
        <f>IF(LOWER(T1082)="ILS",12,1)*BG1082/VLOOKUP($T1082,CPC_USDConversion_xlTbl[[Currency2]:[Units/1 USD]],2,FALSE)</f>
        <v/>
      </c>
      <c r="BI1082" s="224">
        <f>BH1082/VLOOKUP($S1082,'CP$'!$B$5:$D$74,2,FALSE)</f>
        <v/>
      </c>
      <c r="BJ1082" s="140" t="n">
        <v>1800000</v>
      </c>
      <c r="BK1082" s="140" t="n">
        <v>2500000</v>
      </c>
      <c r="BL1082" s="141">
        <f>IFERROR(U1082/X1082,"")</f>
        <v/>
      </c>
      <c r="BM1082" s="141">
        <f>IFERROR(V1082/X1082,"")</f>
        <v/>
      </c>
      <c r="BN1082" s="141">
        <f>IFERROR(W1082/X1082,"")</f>
        <v/>
      </c>
      <c r="BO1082" s="141">
        <f>IFERROR(AA1082/AD1082,"")</f>
        <v/>
      </c>
      <c r="BP1082" s="141">
        <f>IFERROR(AB1082/AD1082,"")</f>
        <v/>
      </c>
      <c r="BQ1082" s="141">
        <f>IFERROR(AC1082/AD1082,"")</f>
        <v/>
      </c>
      <c r="BR1082" s="119" t="n"/>
      <c r="BS1082" s="119" t="n"/>
      <c r="BT1082" s="119" t="n">
        <v>3</v>
      </c>
      <c r="BU1082" s="119" t="n"/>
      <c r="BV1082" s="119" t="n"/>
      <c r="BW1082" s="119" t="n"/>
      <c r="BX1082" s="119" t="n"/>
      <c r="BY1082" s="119" t="n"/>
      <c r="BZ1082" s="119" t="inlineStr">
        <is>
          <t>Contractor</t>
        </is>
      </c>
      <c r="CA1082" s="142" t="inlineStr">
        <is>
          <t>E51P</t>
        </is>
      </c>
      <c r="CB1082" s="131" t="n">
        <v>1</v>
      </c>
      <c r="CC1082" s="143">
        <f>IF(P1082&gt;1,1,P1082)*CB1082</f>
        <v/>
      </c>
      <c r="CD1082" s="143" t="n"/>
      <c r="CE1082" s="222" t="n"/>
      <c r="CF1082" s="86" t="n"/>
      <c r="CG1082" s="219" t="n">
        <v>1756297.56097561</v>
      </c>
      <c r="CH1082" s="217">
        <f>IF(LOWER(T1082)="ILS",12,1)*CG1082/VLOOKUP($T1082,CPC_USDConversion_xlTbl[[Currency2]:[Units/1 USD]],2,FALSE)</f>
        <v/>
      </c>
      <c r="CI1082" s="225">
        <f>AF1082</f>
        <v/>
      </c>
      <c r="CJ1082" s="225">
        <f>IFERROR(CI1082-CH1082,"")</f>
        <v/>
      </c>
      <c r="CK1082" s="140">
        <f>ROUND(AN1082*CC1082,-2)</f>
        <v/>
      </c>
      <c r="CL1082" s="217">
        <f>CK1082/VLOOKUP($T1082,'USD Converstion'!$C$7:$D$174,2,FALSE)</f>
        <v/>
      </c>
      <c r="CM1082" s="145">
        <f>IF(AD1082&gt;X1082,1,0)</f>
        <v/>
      </c>
      <c r="CN1082" s="225">
        <f>IF(CM1082&gt;0,AG1082,0)</f>
        <v/>
      </c>
      <c r="CO1082" s="225">
        <f>IF(CM1082=0,0,AF1082)</f>
        <v/>
      </c>
      <c r="CP1082" s="146" t="n">
        <v>0</v>
      </c>
      <c r="CQ1082" s="147" t="inlineStr">
        <is>
          <t>Regular</t>
        </is>
      </c>
      <c r="CR1082" s="225">
        <f>AM1082/VLOOKUP(T1082,'USD Converstion'!$C$7:$D$174,2,FALSE)</f>
        <v/>
      </c>
      <c r="CS1082" s="226">
        <f>AT1082</f>
        <v/>
      </c>
      <c r="CT1082" s="222" t="n">
        <v>0</v>
      </c>
      <c r="CU1082" s="227" t="n"/>
      <c r="CV1082" s="145">
        <f>IF(AX1082&gt;0,1,0)</f>
        <v/>
      </c>
      <c r="CW1082" s="145">
        <f>IF(AY1082&gt;0,1,0)</f>
        <v/>
      </c>
      <c r="CX1082" s="52" t="n">
        <v>0</v>
      </c>
      <c r="DM1082">
        <f>IF(LOWER(T1082)="ILS",12,1)*Y1082/VLOOKUP($T1082,CPC_USDConversion_xlTbl[[Currency2]:[Units/1 USD]],2,FALSE)</f>
        <v/>
      </c>
    </row>
    <row r="1083">
      <c r="B1083" s="113" t="n">
        <v>124329</v>
      </c>
      <c r="C1083" s="113" t="n">
        <v>25732</v>
      </c>
      <c r="D1083" s="113" t="n">
        <v>54316</v>
      </c>
      <c r="E1083" s="114" t="inlineStr">
        <is>
          <t>Men Dee Liew</t>
        </is>
      </c>
      <c r="F1083" s="152" t="inlineStr">
        <is>
          <t>Channel Account Manager</t>
        </is>
      </c>
      <c r="G1083" s="113" t="inlineStr">
        <is>
          <t>ROSA Sales</t>
        </is>
      </c>
      <c r="H1083" s="113" t="inlineStr">
        <is>
          <t>Wei Shih (April)  Lee</t>
        </is>
      </c>
      <c r="I1083" s="113" t="inlineStr">
        <is>
          <t>Evan Dumas</t>
        </is>
      </c>
      <c r="J1083" s="114" t="inlineStr">
        <is>
          <t>Sharat Sinha</t>
        </is>
      </c>
      <c r="K1083" s="114" t="inlineStr">
        <is>
          <t>Sharat Sinha</t>
        </is>
      </c>
      <c r="L1083" s="113" t="inlineStr">
        <is>
          <t>APAC Sales</t>
        </is>
      </c>
      <c r="M1083" s="115" t="n">
        <v>1</v>
      </c>
      <c r="N1083" s="151">
        <f>LEFT(CA1083,3)</f>
        <v/>
      </c>
      <c r="O1083" s="216" t="n">
        <v>44036</v>
      </c>
      <c r="P1083" s="118">
        <f>($D$5-O1083)/365</f>
        <v/>
      </c>
      <c r="Q1083" s="119">
        <f>Q1083</f>
        <v/>
      </c>
      <c r="R1083" s="52" t="n"/>
      <c r="S1083" s="120" t="inlineStr">
        <is>
          <t>Malaysia</t>
        </is>
      </c>
      <c r="T1083" s="120" t="inlineStr">
        <is>
          <t>MYR</t>
        </is>
      </c>
      <c r="U1083" s="120" t="n">
        <v>182000</v>
      </c>
      <c r="V1083" s="120" t="n">
        <v>83936.36363636363</v>
      </c>
      <c r="W1083" s="120" t="n"/>
      <c r="X1083" s="120">
        <f>W1083+V1083+U1083</f>
        <v/>
      </c>
      <c r="Y1083" s="121" t="n"/>
      <c r="Z1083" s="121" t="n"/>
      <c r="AA1083" s="122" t="n"/>
      <c r="AB1083" s="122" t="n"/>
      <c r="AC1083" s="122" t="n"/>
      <c r="AD1083" s="123">
        <f>AC1083+AB1083+AA1083</f>
        <v/>
      </c>
      <c r="AE1083" s="124">
        <f>IFERROR(AD1083/X1083-1,"")</f>
        <v/>
      </c>
      <c r="AF1083" s="217">
        <f>IF(LOWER(T1083)="ILS",12,1)*X1083/VLOOKUP($T1083,CPC_USDConversion_xlTbl[[Currency2]:[Units/1 USD]],2,FALSE)</f>
        <v/>
      </c>
      <c r="AG1083" s="217">
        <f>IF(LOWER(T1083)="ILS",12,1)*AD1083/VLOOKUP($T1083,CPC_USDConversion_xlTbl[[Currency2]:[Units/1 USD]],2,FALSE)</f>
        <v/>
      </c>
      <c r="AH1083" s="126">
        <f>AF1083/VLOOKUP($S1083,'CP$'!$B$5:$D$74,2,FALSE)</f>
        <v/>
      </c>
      <c r="AI1083" s="126">
        <f>AG1083/VLOOKUP($S1083,'CP$'!$B$5:$D$74,2,FALSE)</f>
        <v/>
      </c>
      <c r="AJ1083" s="52" t="n"/>
      <c r="AK1083" s="127" t="inlineStr">
        <is>
          <t>Sales Variable</t>
        </is>
      </c>
      <c r="AL1083" s="218" t="n"/>
      <c r="AM1083" s="129" t="n"/>
      <c r="AN1083" s="121" t="n"/>
      <c r="AO1083" s="130" t="n"/>
      <c r="AP1083" s="131">
        <f>IFERROR(AO1083/AM1083,"")</f>
        <v/>
      </c>
      <c r="AQ1083" s="219">
        <f>AO1083*CC1083</f>
        <v/>
      </c>
      <c r="AR1083" s="219" t="n"/>
      <c r="AS1083" s="220">
        <f>AQ1083-AR1083</f>
        <v/>
      </c>
      <c r="AT1083" s="217">
        <f>AS1083/VLOOKUP($T1083,'USD Converstion'!$C$7:$D$174,2,FALSE)</f>
        <v/>
      </c>
      <c r="AU1083" s="52" t="n"/>
      <c r="AV1083" s="221" t="n"/>
      <c r="AW1083" s="222" t="n"/>
      <c r="AX1083" s="222" t="n"/>
      <c r="AY1083" s="223" t="n"/>
      <c r="AZ1083" s="52" t="n"/>
      <c r="BA1083" s="137" t="inlineStr">
        <is>
          <t>July, 2020 - Limited Assignment change to Employee</t>
        </is>
      </c>
      <c r="BB1083" s="138" t="inlineStr">
        <is>
          <t xml:space="preserve"> </t>
        </is>
      </c>
      <c r="BC1083" s="52" t="n"/>
      <c r="BD1083" s="219" t="n"/>
      <c r="BE1083" s="219" t="n"/>
      <c r="BF1083" s="219" t="n"/>
      <c r="BG1083" s="120">
        <f>BF1083+BE1083+BD1083</f>
        <v/>
      </c>
      <c r="BH1083" s="217">
        <f>IF(LOWER(T1083)="ILS",12,1)*BG1083/VLOOKUP($T1083,CPC_USDConversion_xlTbl[[Currency2]:[Units/1 USD]],2,FALSE)</f>
        <v/>
      </c>
      <c r="BI1083" s="224">
        <f>BH1083/VLOOKUP($S1083,'CP$'!$B$5:$D$74,2,FALSE)</f>
        <v/>
      </c>
      <c r="BJ1083" s="140" t="n">
        <v>180000</v>
      </c>
      <c r="BK1083" s="140" t="n">
        <v>255000</v>
      </c>
      <c r="BL1083" s="141">
        <f>IFERROR(U1083/X1083,"")</f>
        <v/>
      </c>
      <c r="BM1083" s="141">
        <f>IFERROR(V1083/X1083,"")</f>
        <v/>
      </c>
      <c r="BN1083" s="141">
        <f>IFERROR(W1083/X1083,"")</f>
        <v/>
      </c>
      <c r="BO1083" s="141">
        <f>IFERROR(AA1083/AD1083,"")</f>
        <v/>
      </c>
      <c r="BP1083" s="141">
        <f>IFERROR(AB1083/AD1083,"")</f>
        <v/>
      </c>
      <c r="BQ1083" s="141">
        <f>IFERROR(AC1083/AD1083,"")</f>
        <v/>
      </c>
      <c r="BR1083" s="119" t="n"/>
      <c r="BS1083" s="119" t="n"/>
      <c r="BT1083" s="119" t="n"/>
      <c r="BU1083" s="119" t="n"/>
      <c r="BV1083" s="119" t="n"/>
      <c r="BW1083" s="119" t="n"/>
      <c r="BX1083" s="119" t="n"/>
      <c r="BY1083" s="119" t="n"/>
      <c r="BZ1083" s="119" t="inlineStr">
        <is>
          <t>Contractor</t>
        </is>
      </c>
      <c r="CA1083" s="142" t="inlineStr">
        <is>
          <t>S51P</t>
        </is>
      </c>
      <c r="CB1083" s="131" t="n">
        <v>1</v>
      </c>
      <c r="CC1083" s="143">
        <f>IF(P1083&gt;1,1,P1083)*CB1083</f>
        <v/>
      </c>
      <c r="CD1083" s="143" t="n"/>
      <c r="CE1083" s="222" t="n"/>
      <c r="CF1083" s="86" t="n"/>
      <c r="CG1083" s="219" t="n">
        <v>224590.243902439</v>
      </c>
      <c r="CH1083" s="217">
        <f>IF(LOWER(T1083)="ILS",12,1)*CG1083/VLOOKUP($T1083,CPC_USDConversion_xlTbl[[Currency2]:[Units/1 USD]],2,FALSE)</f>
        <v/>
      </c>
      <c r="CI1083" s="225">
        <f>AF1083</f>
        <v/>
      </c>
      <c r="CJ1083" s="225">
        <f>IFERROR(CI1083-CH1083,"")</f>
        <v/>
      </c>
      <c r="CK1083" s="140">
        <f>ROUND(AN1083*CC1083,-2)</f>
        <v/>
      </c>
      <c r="CL1083" s="217">
        <f>CK1083/VLOOKUP($T1083,'USD Converstion'!$C$7:$D$174,2,FALSE)</f>
        <v/>
      </c>
      <c r="CM1083" s="145">
        <f>IF(AD1083&gt;X1083,1,0)</f>
        <v/>
      </c>
      <c r="CN1083" s="225">
        <f>IF(CM1083&gt;0,AG1083,0)</f>
        <v/>
      </c>
      <c r="CO1083" s="225">
        <f>IF(CM1083=0,0,AF1083)</f>
        <v/>
      </c>
      <c r="CP1083" s="146" t="n">
        <v>0</v>
      </c>
      <c r="CQ1083" s="147" t="inlineStr">
        <is>
          <t>Regular</t>
        </is>
      </c>
      <c r="CR1083" s="225">
        <f>AM1083/VLOOKUP(T1083,'USD Converstion'!$C$7:$D$174,2,FALSE)</f>
        <v/>
      </c>
      <c r="CS1083" s="226">
        <f>AT1083</f>
        <v/>
      </c>
      <c r="CT1083" s="222" t="n">
        <v>0</v>
      </c>
      <c r="CU1083" s="227" t="n"/>
      <c r="CV1083" s="145">
        <f>IF(AX1083&gt;0,1,0)</f>
        <v/>
      </c>
      <c r="CW1083" s="145">
        <f>IF(AY1083&gt;0,1,0)</f>
        <v/>
      </c>
      <c r="CX1083" s="52" t="n">
        <v>0</v>
      </c>
      <c r="DM1083">
        <f>IF(LOWER(T1083)="ILS",12,1)*Y1083/VLOOKUP($T1083,CPC_USDConversion_xlTbl[[Currency2]:[Units/1 USD]],2,FALSE)</f>
        <v/>
      </c>
    </row>
    <row r="1084">
      <c r="B1084" s="113" t="n">
        <v>108076</v>
      </c>
      <c r="C1084" s="113" t="n">
        <v>105895</v>
      </c>
      <c r="D1084" s="113" t="n">
        <v>110369</v>
      </c>
      <c r="E1084" s="114" t="inlineStr">
        <is>
          <t>Michael Cadiente</t>
        </is>
      </c>
      <c r="F1084" s="152" t="inlineStr">
        <is>
          <t>Security Engineer</t>
        </is>
      </c>
      <c r="G1084" s="113" t="inlineStr">
        <is>
          <t>System Engineering, South Asia</t>
        </is>
      </c>
      <c r="H1084" s="113" t="inlineStr">
        <is>
          <t>Tat Hong Lee</t>
        </is>
      </c>
      <c r="I1084" s="113" t="inlineStr">
        <is>
          <t>Evan Dumas</t>
        </is>
      </c>
      <c r="J1084" s="114" t="inlineStr">
        <is>
          <t>Sharat Sinha</t>
        </is>
      </c>
      <c r="K1084" s="114" t="inlineStr">
        <is>
          <t>Sharat Sinha</t>
        </is>
      </c>
      <c r="L1084" s="113" t="inlineStr">
        <is>
          <t>APAC Sales</t>
        </is>
      </c>
      <c r="M1084" s="115" t="n">
        <v>1</v>
      </c>
      <c r="N1084" s="151">
        <f>LEFT(CA1084,3)</f>
        <v/>
      </c>
      <c r="O1084" s="216" t="n">
        <v>43745</v>
      </c>
      <c r="P1084" s="118">
        <f>($D$5-O1084)/365</f>
        <v/>
      </c>
      <c r="Q1084" s="119">
        <f>Q1084</f>
        <v/>
      </c>
      <c r="R1084" s="52" t="n"/>
      <c r="S1084" s="120" t="inlineStr">
        <is>
          <t>Philippines</t>
        </is>
      </c>
      <c r="T1084" s="120" t="inlineStr">
        <is>
          <t>PHP</t>
        </is>
      </c>
      <c r="U1084" s="120" t="n">
        <v>1809500</v>
      </c>
      <c r="V1084" s="120" t="n">
        <v>327572.7272727272</v>
      </c>
      <c r="W1084" s="120" t="n"/>
      <c r="X1084" s="120">
        <f>W1084+V1084+U1084</f>
        <v/>
      </c>
      <c r="Y1084" s="121" t="n"/>
      <c r="Z1084" s="121" t="n"/>
      <c r="AA1084" s="122" t="n"/>
      <c r="AB1084" s="122" t="n"/>
      <c r="AC1084" s="122" t="n"/>
      <c r="AD1084" s="123">
        <f>AC1084+AB1084+AA1084</f>
        <v/>
      </c>
      <c r="AE1084" s="124">
        <f>IFERROR(AD1084/X1084-1,"")</f>
        <v/>
      </c>
      <c r="AF1084" s="217">
        <f>IF(LOWER(T1084)="ILS",12,1)*X1084/VLOOKUP($T1084,CPC_USDConversion_xlTbl[[Currency2]:[Units/1 USD]],2,FALSE)</f>
        <v/>
      </c>
      <c r="AG1084" s="217">
        <f>IF(LOWER(T1084)="ILS",12,1)*AD1084/VLOOKUP($T1084,CPC_USDConversion_xlTbl[[Currency2]:[Units/1 USD]],2,FALSE)</f>
        <v/>
      </c>
      <c r="AH1084" s="126">
        <f>AF1084/VLOOKUP($S1084,'CP$'!$B$5:$D$74,2,FALSE)</f>
        <v/>
      </c>
      <c r="AI1084" s="126">
        <f>AG1084/VLOOKUP($S1084,'CP$'!$B$5:$D$74,2,FALSE)</f>
        <v/>
      </c>
      <c r="AJ1084" s="52" t="n"/>
      <c r="AK1084" s="127" t="inlineStr">
        <is>
          <t>Sales Variable</t>
        </is>
      </c>
      <c r="AL1084" s="218" t="n"/>
      <c r="AM1084" s="129" t="n"/>
      <c r="AN1084" s="121" t="n"/>
      <c r="AO1084" s="130" t="n"/>
      <c r="AP1084" s="131">
        <f>IFERROR(AO1084/AM1084,"")</f>
        <v/>
      </c>
      <c r="AQ1084" s="219">
        <f>AO1084*CC1084</f>
        <v/>
      </c>
      <c r="AR1084" s="219" t="n"/>
      <c r="AS1084" s="220">
        <f>AQ1084-AR1084</f>
        <v/>
      </c>
      <c r="AT1084" s="217">
        <f>AS1084/VLOOKUP($T1084,'USD Converstion'!$C$7:$D$174,2,FALSE)</f>
        <v/>
      </c>
      <c r="AU1084" s="52" t="n"/>
      <c r="AV1084" s="221" t="n"/>
      <c r="AW1084" s="222" t="n"/>
      <c r="AX1084" s="222" t="n"/>
      <c r="AY1084" s="223" t="n"/>
      <c r="AZ1084" s="52" t="n"/>
      <c r="BA1084" s="137" t="inlineStr">
        <is>
          <t>Will become employee effective April 1st 2021</t>
        </is>
      </c>
      <c r="BB1084" s="138" t="inlineStr">
        <is>
          <t xml:space="preserve"> </t>
        </is>
      </c>
      <c r="BC1084" s="52" t="n"/>
      <c r="BD1084" s="219" t="n">
        <v>1440000</v>
      </c>
      <c r="BE1084" s="219" t="n">
        <v>360000</v>
      </c>
      <c r="BF1084" s="219" t="n"/>
      <c r="BG1084" s="120">
        <f>BF1084+BE1084+BD1084</f>
        <v/>
      </c>
      <c r="BH1084" s="217">
        <f>IF(LOWER(T1084)="ILS",12,1)*BG1084/VLOOKUP($T1084,CPC_USDConversion_xlTbl[[Currency2]:[Units/1 USD]],2,FALSE)</f>
        <v/>
      </c>
      <c r="BI1084" s="224">
        <f>BH1084/VLOOKUP($S1084,'CP$'!$B$5:$D$74,2,FALSE)</f>
        <v/>
      </c>
      <c r="BJ1084" s="140" t="n">
        <v>1800000</v>
      </c>
      <c r="BK1084" s="140" t="n">
        <v>2500000</v>
      </c>
      <c r="BL1084" s="141">
        <f>IFERROR(U1084/X1084,"")</f>
        <v/>
      </c>
      <c r="BM1084" s="141">
        <f>IFERROR(V1084/X1084,"")</f>
        <v/>
      </c>
      <c r="BN1084" s="141">
        <f>IFERROR(W1084/X1084,"")</f>
        <v/>
      </c>
      <c r="BO1084" s="141">
        <f>IFERROR(AA1084/AD1084,"")</f>
        <v/>
      </c>
      <c r="BP1084" s="141">
        <f>IFERROR(AB1084/AD1084,"")</f>
        <v/>
      </c>
      <c r="BQ1084" s="141">
        <f>IFERROR(AC1084/AD1084,"")</f>
        <v/>
      </c>
      <c r="BR1084" s="119" t="n"/>
      <c r="BS1084" s="119" t="n"/>
      <c r="BT1084" s="119" t="n">
        <v>3</v>
      </c>
      <c r="BU1084" s="119" t="n"/>
      <c r="BV1084" s="119" t="n"/>
      <c r="BW1084" s="119" t="n"/>
      <c r="BX1084" s="119" t="n"/>
      <c r="BY1084" s="119" t="n"/>
      <c r="BZ1084" s="119" t="inlineStr">
        <is>
          <t>Contractor</t>
        </is>
      </c>
      <c r="CA1084" s="142" t="inlineStr">
        <is>
          <t>E51P</t>
        </is>
      </c>
      <c r="CB1084" s="131" t="n">
        <v>1</v>
      </c>
      <c r="CC1084" s="143">
        <f>IF(P1084&gt;1,1,P1084)*CB1084</f>
        <v/>
      </c>
      <c r="CD1084" s="143" t="n"/>
      <c r="CE1084" s="222" t="n"/>
      <c r="CF1084" s="86" t="n"/>
      <c r="CG1084" s="219" t="n">
        <v>1756297.56097561</v>
      </c>
      <c r="CH1084" s="217">
        <f>IF(LOWER(T1084)="ILS",12,1)*CG1084/VLOOKUP($T1084,CPC_USDConversion_xlTbl[[Currency2]:[Units/1 USD]],2,FALSE)</f>
        <v/>
      </c>
      <c r="CI1084" s="225">
        <f>AF1084</f>
        <v/>
      </c>
      <c r="CJ1084" s="225">
        <f>IFERROR(CI1084-CH1084,"")</f>
        <v/>
      </c>
      <c r="CK1084" s="140">
        <f>ROUND(AN1084*CC1084,-2)</f>
        <v/>
      </c>
      <c r="CL1084" s="217">
        <f>CK1084/VLOOKUP($T1084,'USD Converstion'!$C$7:$D$174,2,FALSE)</f>
        <v/>
      </c>
      <c r="CM1084" s="145">
        <f>IF(AD1084&gt;X1084,1,0)</f>
        <v/>
      </c>
      <c r="CN1084" s="225">
        <f>IF(CM1084&gt;0,AG1084,0)</f>
        <v/>
      </c>
      <c r="CO1084" s="225">
        <f>IF(CM1084=0,0,AF1084)</f>
        <v/>
      </c>
      <c r="CP1084" s="146" t="n">
        <v>0</v>
      </c>
      <c r="CQ1084" s="147" t="inlineStr">
        <is>
          <t>Regular</t>
        </is>
      </c>
      <c r="CR1084" s="225">
        <f>AM1084/VLOOKUP(T1084,'USD Converstion'!$C$7:$D$174,2,FALSE)</f>
        <v/>
      </c>
      <c r="CS1084" s="226">
        <f>AT1084</f>
        <v/>
      </c>
      <c r="CT1084" s="222" t="n">
        <v>0</v>
      </c>
      <c r="CU1084" s="227" t="n"/>
      <c r="CV1084" s="145">
        <f>IF(AX1084&gt;0,1,0)</f>
        <v/>
      </c>
      <c r="CW1084" s="145">
        <f>IF(AY1084&gt;0,1,0)</f>
        <v/>
      </c>
      <c r="CX1084" s="52" t="n">
        <v>0</v>
      </c>
      <c r="DM1084">
        <f>IF(LOWER(T1084)="ILS",12,1)*Y1084/VLOOKUP($T1084,CPC_USDConversion_xlTbl[[Currency2]:[Units/1 USD]],2,FALSE)</f>
        <v/>
      </c>
    </row>
    <row r="1085">
      <c r="B1085" s="113" t="n">
        <v>103860</v>
      </c>
      <c r="C1085" s="113" t="n">
        <v>113063</v>
      </c>
      <c r="D1085" s="113" t="n">
        <v>59026</v>
      </c>
      <c r="E1085" s="114" t="inlineStr">
        <is>
          <t>Phuong Anh Do</t>
        </is>
      </c>
      <c r="F1085" s="152" t="inlineStr">
        <is>
          <t>Major Account Manager</t>
        </is>
      </c>
      <c r="G1085" s="113" t="inlineStr">
        <is>
          <t>ROSA Sales</t>
        </is>
      </c>
      <c r="H1085" s="113" t="inlineStr">
        <is>
          <t>Wei Shih (April)  Lee</t>
        </is>
      </c>
      <c r="I1085" s="113" t="inlineStr">
        <is>
          <t>Evan Dumas</t>
        </is>
      </c>
      <c r="J1085" s="114" t="inlineStr">
        <is>
          <t>Sharat Sinha</t>
        </is>
      </c>
      <c r="K1085" s="114" t="inlineStr">
        <is>
          <t>Sharat Sinha</t>
        </is>
      </c>
      <c r="L1085" s="113" t="inlineStr">
        <is>
          <t>APAC Sales</t>
        </is>
      </c>
      <c r="M1085" s="115" t="n">
        <v>1</v>
      </c>
      <c r="N1085" s="151">
        <f>LEFT(CA1085,3)</f>
        <v/>
      </c>
      <c r="O1085" s="216" t="n">
        <v>44088</v>
      </c>
      <c r="P1085" s="118">
        <f>($D$5-O1085)/365</f>
        <v/>
      </c>
      <c r="Q1085" s="119">
        <f>Q1085</f>
        <v/>
      </c>
      <c r="R1085" s="52" t="n"/>
      <c r="S1085" s="120" t="inlineStr">
        <is>
          <t>Vietnam</t>
        </is>
      </c>
      <c r="T1085" s="120" t="inlineStr">
        <is>
          <t>VND</t>
        </is>
      </c>
      <c r="U1085" s="120" t="n">
        <v>1425009500</v>
      </c>
      <c r="V1085" s="120" t="n">
        <v>690909390.9090909</v>
      </c>
      <c r="W1085" s="120" t="n"/>
      <c r="X1085" s="120">
        <f>W1085+V1085+U1085</f>
        <v/>
      </c>
      <c r="Y1085" s="121" t="n"/>
      <c r="Z1085" s="121" t="n"/>
      <c r="AA1085" s="122" t="n"/>
      <c r="AB1085" s="122" t="n"/>
      <c r="AC1085" s="122" t="n"/>
      <c r="AD1085" s="123">
        <f>AC1085+AB1085+AA1085</f>
        <v/>
      </c>
      <c r="AE1085" s="124">
        <f>IFERROR(AD1085/X1085-1,"")</f>
        <v/>
      </c>
      <c r="AF1085" s="217">
        <f>IF(LOWER(T1085)="ILS",12,1)*X1085/VLOOKUP($T1085,CPC_USDConversion_xlTbl[[Currency2]:[Units/1 USD]],2,FALSE)</f>
        <v/>
      </c>
      <c r="AG1085" s="217">
        <f>IF(LOWER(T1085)="ILS",12,1)*AD1085/VLOOKUP($T1085,CPC_USDConversion_xlTbl[[Currency2]:[Units/1 USD]],2,FALSE)</f>
        <v/>
      </c>
      <c r="AH1085" s="126">
        <f>AF1085/VLOOKUP($S1085,'CP$'!$B$5:$D$74,2,FALSE)</f>
        <v/>
      </c>
      <c r="AI1085" s="126">
        <f>AG1085/VLOOKUP($S1085,'CP$'!$B$5:$D$74,2,FALSE)</f>
        <v/>
      </c>
      <c r="AJ1085" s="52" t="n"/>
      <c r="AK1085" s="127" t="inlineStr">
        <is>
          <t>Sales Variable</t>
        </is>
      </c>
      <c r="AL1085" s="218" t="n"/>
      <c r="AM1085" s="129" t="n"/>
      <c r="AN1085" s="121" t="n"/>
      <c r="AO1085" s="130" t="n"/>
      <c r="AP1085" s="131">
        <f>IFERROR(AO1085/AM1085,"")</f>
        <v/>
      </c>
      <c r="AQ1085" s="219">
        <f>AO1085*CC1085</f>
        <v/>
      </c>
      <c r="AR1085" s="219" t="n"/>
      <c r="AS1085" s="220">
        <f>AQ1085-AR1085</f>
        <v/>
      </c>
      <c r="AT1085" s="217">
        <f>AS1085/VLOOKUP($T1085,'USD Converstion'!$C$7:$D$174,2,FALSE)</f>
        <v/>
      </c>
      <c r="AU1085" s="52" t="n"/>
      <c r="AV1085" s="221" t="n"/>
      <c r="AW1085" s="222" t="n"/>
      <c r="AX1085" s="222" t="n"/>
      <c r="AY1085" s="223" t="n"/>
      <c r="AZ1085" s="52" t="n"/>
      <c r="BA1085" s="137" t="n"/>
      <c r="BB1085" s="138" t="inlineStr">
        <is>
          <t xml:space="preserve"> </t>
        </is>
      </c>
      <c r="BC1085" s="52" t="n"/>
      <c r="BD1085" s="219" t="n"/>
      <c r="BE1085" s="219" t="n"/>
      <c r="BF1085" s="219" t="n"/>
      <c r="BG1085" s="120">
        <f>BF1085+BE1085+BD1085</f>
        <v/>
      </c>
      <c r="BH1085" s="217">
        <f>IF(LOWER(T1085)="ILS",12,1)*BG1085/VLOOKUP($T1085,CPC_USDConversion_xlTbl[[Currency2]:[Units/1 USD]],2,FALSE)</f>
        <v/>
      </c>
      <c r="BI1085" s="224">
        <f>BH1085/VLOOKUP($S1085,'CP$'!$B$5:$D$74,2,FALSE)</f>
        <v/>
      </c>
      <c r="BJ1085" s="140" t="n">
        <v>1500000000</v>
      </c>
      <c r="BK1085" s="140" t="n">
        <v>2400000000</v>
      </c>
      <c r="BL1085" s="141">
        <f>IFERROR(U1085/X1085,"")</f>
        <v/>
      </c>
      <c r="BM1085" s="141">
        <f>IFERROR(V1085/X1085,"")</f>
        <v/>
      </c>
      <c r="BN1085" s="141">
        <f>IFERROR(W1085/X1085,"")</f>
        <v/>
      </c>
      <c r="BO1085" s="141">
        <f>IFERROR(AA1085/AD1085,"")</f>
        <v/>
      </c>
      <c r="BP1085" s="141">
        <f>IFERROR(AB1085/AD1085,"")</f>
        <v/>
      </c>
      <c r="BQ1085" s="141">
        <f>IFERROR(AC1085/AD1085,"")</f>
        <v/>
      </c>
      <c r="BR1085" s="119" t="n"/>
      <c r="BS1085" s="119" t="n"/>
      <c r="BT1085" s="119" t="n"/>
      <c r="BU1085" s="119" t="n"/>
      <c r="BV1085" s="119" t="n"/>
      <c r="BW1085" s="119" t="n"/>
      <c r="BX1085" s="119" t="n"/>
      <c r="BY1085" s="119" t="n"/>
      <c r="BZ1085" s="119" t="inlineStr">
        <is>
          <t>Contractor</t>
        </is>
      </c>
      <c r="CA1085" s="142" t="inlineStr">
        <is>
          <t>S43P</t>
        </is>
      </c>
      <c r="CB1085" s="131" t="n">
        <v>1</v>
      </c>
      <c r="CC1085" s="143">
        <f>IF(P1085&gt;1,1,P1085)*CB1085</f>
        <v/>
      </c>
      <c r="CD1085" s="143" t="n"/>
      <c r="CE1085" s="222" t="n"/>
      <c r="CF1085" s="86" t="n"/>
      <c r="CG1085" s="219" t="n">
        <v>1853658736.585366</v>
      </c>
      <c r="CH1085" s="217">
        <f>IF(LOWER(T1085)="ILS",12,1)*CG1085/VLOOKUP($T1085,CPC_USDConversion_xlTbl[[Currency2]:[Units/1 USD]],2,FALSE)</f>
        <v/>
      </c>
      <c r="CI1085" s="225">
        <f>AF1085</f>
        <v/>
      </c>
      <c r="CJ1085" s="225">
        <f>IFERROR(CI1085-CH1085,"")</f>
        <v/>
      </c>
      <c r="CK1085" s="140">
        <f>ROUND(AN1085*CC1085,-2)</f>
        <v/>
      </c>
      <c r="CL1085" s="217">
        <f>CK1085/VLOOKUP($T1085,'USD Converstion'!$C$7:$D$174,2,FALSE)</f>
        <v/>
      </c>
      <c r="CM1085" s="145">
        <f>IF(AD1085&gt;X1085,1,0)</f>
        <v/>
      </c>
      <c r="CN1085" s="225">
        <f>IF(CM1085&gt;0,AG1085,0)</f>
        <v/>
      </c>
      <c r="CO1085" s="225">
        <f>IF(CM1085=0,0,AF1085)</f>
        <v/>
      </c>
      <c r="CP1085" s="146" t="n">
        <v>0</v>
      </c>
      <c r="CQ1085" s="147" t="inlineStr">
        <is>
          <t>Regular</t>
        </is>
      </c>
      <c r="CR1085" s="225">
        <f>AM1085/VLOOKUP(T1085,'USD Converstion'!$C$7:$D$174,2,FALSE)</f>
        <v/>
      </c>
      <c r="CS1085" s="226">
        <f>AT1085</f>
        <v/>
      </c>
      <c r="CT1085" s="222" t="n">
        <v>0</v>
      </c>
      <c r="CU1085" s="227" t="n"/>
      <c r="CV1085" s="145">
        <f>IF(AX1085&gt;0,1,0)</f>
        <v/>
      </c>
      <c r="CW1085" s="145">
        <f>IF(AY1085&gt;0,1,0)</f>
        <v/>
      </c>
      <c r="CX1085" s="52" t="n">
        <v>0</v>
      </c>
      <c r="DM1085">
        <f>IF(LOWER(T1085)="ILS",12,1)*Y1085/VLOOKUP($T1085,CPC_USDConversion_xlTbl[[Currency2]:[Units/1 USD]],2,FALSE)</f>
        <v/>
      </c>
    </row>
    <row r="1086">
      <c r="B1086" s="113" t="n">
        <v>136977</v>
      </c>
      <c r="C1086" s="113" t="n">
        <v>38312</v>
      </c>
      <c r="D1086" s="113" t="n">
        <v>122179</v>
      </c>
      <c r="E1086" s="114" t="inlineStr">
        <is>
          <t>Prachachart Stapornnanon</t>
        </is>
      </c>
      <c r="F1086" s="152" t="inlineStr">
        <is>
          <t>Security Engineer</t>
        </is>
      </c>
      <c r="G1086" s="113" t="inlineStr">
        <is>
          <t>System Engineering, South Asia</t>
        </is>
      </c>
      <c r="H1086" s="113" t="inlineStr">
        <is>
          <t>Tat Hong Lee</t>
        </is>
      </c>
      <c r="I1086" s="113" t="inlineStr">
        <is>
          <t>Evan Dumas</t>
        </is>
      </c>
      <c r="J1086" s="114" t="inlineStr">
        <is>
          <t>Sharat Sinha</t>
        </is>
      </c>
      <c r="K1086" s="114" t="inlineStr">
        <is>
          <t>Sharat Sinha</t>
        </is>
      </c>
      <c r="L1086" s="113" t="inlineStr">
        <is>
          <t>APAC Sales</t>
        </is>
      </c>
      <c r="M1086" s="115" t="n">
        <v>1</v>
      </c>
      <c r="N1086" s="151">
        <f>LEFT(CA1086,3)</f>
        <v/>
      </c>
      <c r="O1086" s="216" t="n">
        <v>43297</v>
      </c>
      <c r="P1086" s="118">
        <f>($D$5-O1086)/365</f>
        <v/>
      </c>
      <c r="Q1086" s="119">
        <f>Q1086</f>
        <v/>
      </c>
      <c r="R1086" s="52" t="n"/>
      <c r="S1086" s="120" t="inlineStr">
        <is>
          <t>Thailand</t>
        </is>
      </c>
      <c r="T1086" s="120" t="inlineStr">
        <is>
          <t>THB</t>
        </is>
      </c>
      <c r="U1086" s="120" t="n">
        <v>1334500</v>
      </c>
      <c r="V1086" s="120" t="n">
        <v>241209.0909090909</v>
      </c>
      <c r="W1086" s="120" t="n"/>
      <c r="X1086" s="120">
        <f>W1086+V1086+U1086</f>
        <v/>
      </c>
      <c r="Y1086" s="121" t="n"/>
      <c r="Z1086" s="121" t="n"/>
      <c r="AA1086" s="122" t="n"/>
      <c r="AB1086" s="122" t="n"/>
      <c r="AC1086" s="122" t="n"/>
      <c r="AD1086" s="123">
        <f>AC1086+AB1086+AA1086</f>
        <v/>
      </c>
      <c r="AE1086" s="124">
        <f>IFERROR(AD1086/X1086-1,"")</f>
        <v/>
      </c>
      <c r="AF1086" s="217">
        <f>IF(LOWER(T1086)="ILS",12,1)*X1086/VLOOKUP($T1086,CPC_USDConversion_xlTbl[[Currency2]:[Units/1 USD]],2,FALSE)</f>
        <v/>
      </c>
      <c r="AG1086" s="217">
        <f>IF(LOWER(T1086)="ILS",12,1)*AD1086/VLOOKUP($T1086,CPC_USDConversion_xlTbl[[Currency2]:[Units/1 USD]],2,FALSE)</f>
        <v/>
      </c>
      <c r="AH1086" s="126">
        <f>AF1086/VLOOKUP($S1086,'CP$'!$B$5:$D$74,2,FALSE)</f>
        <v/>
      </c>
      <c r="AI1086" s="126">
        <f>AG1086/VLOOKUP($S1086,'CP$'!$B$5:$D$74,2,FALSE)</f>
        <v/>
      </c>
      <c r="AJ1086" s="52" t="n"/>
      <c r="AK1086" s="127" t="inlineStr">
        <is>
          <t>Sales Variable</t>
        </is>
      </c>
      <c r="AL1086" s="218" t="n"/>
      <c r="AM1086" s="129" t="n"/>
      <c r="AN1086" s="121" t="n"/>
      <c r="AO1086" s="130" t="n"/>
      <c r="AP1086" s="131">
        <f>IFERROR(AO1086/AM1086,"")</f>
        <v/>
      </c>
      <c r="AQ1086" s="219">
        <f>AO1086*CC1086</f>
        <v/>
      </c>
      <c r="AR1086" s="219" t="n"/>
      <c r="AS1086" s="220">
        <f>AQ1086-AR1086</f>
        <v/>
      </c>
      <c r="AT1086" s="217">
        <f>AS1086/VLOOKUP($T1086,'USD Converstion'!$C$7:$D$174,2,FALSE)</f>
        <v/>
      </c>
      <c r="AU1086" s="52" t="n"/>
      <c r="AV1086" s="221" t="n"/>
      <c r="AW1086" s="222" t="n"/>
      <c r="AX1086" s="222" t="n"/>
      <c r="AY1086" s="223" t="n"/>
      <c r="AZ1086" s="52" t="n"/>
      <c r="BA1086" s="137" t="n"/>
      <c r="BB1086" s="138" t="inlineStr">
        <is>
          <t xml:space="preserve"> </t>
        </is>
      </c>
      <c r="BC1086" s="52" t="n"/>
      <c r="BD1086" s="219" t="n">
        <v>1000000</v>
      </c>
      <c r="BE1086" s="219" t="n">
        <v>250000</v>
      </c>
      <c r="BF1086" s="219" t="n"/>
      <c r="BG1086" s="120">
        <f>BF1086+BE1086+BD1086</f>
        <v/>
      </c>
      <c r="BH1086" s="217">
        <f>IF(LOWER(T1086)="ILS",12,1)*BG1086/VLOOKUP($T1086,CPC_USDConversion_xlTbl[[Currency2]:[Units/1 USD]],2,FALSE)</f>
        <v/>
      </c>
      <c r="BI1086" s="224">
        <f>BH1086/VLOOKUP($S1086,'CP$'!$B$5:$D$74,2,FALSE)</f>
        <v/>
      </c>
      <c r="BJ1086" s="140" t="n">
        <v>1300000</v>
      </c>
      <c r="BK1086" s="140" t="n">
        <v>2300000</v>
      </c>
      <c r="BL1086" s="141">
        <f>IFERROR(U1086/X1086,"")</f>
        <v/>
      </c>
      <c r="BM1086" s="141">
        <f>IFERROR(V1086/X1086,"")</f>
        <v/>
      </c>
      <c r="BN1086" s="141">
        <f>IFERROR(W1086/X1086,"")</f>
        <v/>
      </c>
      <c r="BO1086" s="141">
        <f>IFERROR(AA1086/AD1086,"")</f>
        <v/>
      </c>
      <c r="BP1086" s="141">
        <f>IFERROR(AB1086/AD1086,"")</f>
        <v/>
      </c>
      <c r="BQ1086" s="141">
        <f>IFERROR(AC1086/AD1086,"")</f>
        <v/>
      </c>
      <c r="BR1086" s="119" t="n">
        <v>4</v>
      </c>
      <c r="BS1086" s="119" t="n">
        <v>3</v>
      </c>
      <c r="BT1086" s="119" t="n">
        <v>3</v>
      </c>
      <c r="BU1086" s="119" t="n"/>
      <c r="BV1086" s="119" t="n"/>
      <c r="BW1086" s="119" t="n"/>
      <c r="BX1086" s="119" t="n"/>
      <c r="BY1086" s="119" t="n"/>
      <c r="BZ1086" s="119" t="inlineStr">
        <is>
          <t>Contractor</t>
        </is>
      </c>
      <c r="CA1086" s="142" t="inlineStr">
        <is>
          <t>E51P</t>
        </is>
      </c>
      <c r="CB1086" s="131" t="n">
        <v>1</v>
      </c>
      <c r="CC1086" s="143">
        <f>IF(P1086&gt;1,1,P1086)*CB1086</f>
        <v/>
      </c>
      <c r="CD1086" s="143" t="n"/>
      <c r="CE1086" s="222" t="n"/>
      <c r="CF1086" s="86" t="n"/>
      <c r="CG1086" s="219" t="n">
        <v>1292882.926829268</v>
      </c>
      <c r="CH1086" s="217">
        <f>IF(LOWER(T1086)="ILS",12,1)*CG1086/VLOOKUP($T1086,CPC_USDConversion_xlTbl[[Currency2]:[Units/1 USD]],2,FALSE)</f>
        <v/>
      </c>
      <c r="CI1086" s="225">
        <f>AF1086</f>
        <v/>
      </c>
      <c r="CJ1086" s="225">
        <f>IFERROR(CI1086-CH1086,"")</f>
        <v/>
      </c>
      <c r="CK1086" s="140">
        <f>ROUND(AN1086*CC1086,-2)</f>
        <v/>
      </c>
      <c r="CL1086" s="217">
        <f>CK1086/VLOOKUP($T1086,'USD Converstion'!$C$7:$D$174,2,FALSE)</f>
        <v/>
      </c>
      <c r="CM1086" s="145">
        <f>IF(AD1086&gt;X1086,1,0)</f>
        <v/>
      </c>
      <c r="CN1086" s="225">
        <f>IF(CM1086&gt;0,AG1086,0)</f>
        <v/>
      </c>
      <c r="CO1086" s="225">
        <f>IF(CM1086=0,0,AF1086)</f>
        <v/>
      </c>
      <c r="CP1086" s="146" t="n">
        <v>0</v>
      </c>
      <c r="CQ1086" s="147" t="inlineStr">
        <is>
          <t>Regular</t>
        </is>
      </c>
      <c r="CR1086" s="225">
        <f>AM1086/VLOOKUP(T1086,'USD Converstion'!$C$7:$D$174,2,FALSE)</f>
        <v/>
      </c>
      <c r="CS1086" s="226">
        <f>AT1086</f>
        <v/>
      </c>
      <c r="CT1086" s="222" t="n">
        <v>0</v>
      </c>
      <c r="CU1086" s="227" t="n"/>
      <c r="CV1086" s="145">
        <f>IF(AX1086&gt;0,1,0)</f>
        <v/>
      </c>
      <c r="CW1086" s="145">
        <f>IF(AY1086&gt;0,1,0)</f>
        <v/>
      </c>
      <c r="CX1086" s="52" t="n">
        <v>0</v>
      </c>
      <c r="DM1086">
        <f>IF(LOWER(T1086)="ILS",12,1)*Y1086/VLOOKUP($T1086,CPC_USDConversion_xlTbl[[Currency2]:[Units/1 USD]],2,FALSE)</f>
        <v/>
      </c>
    </row>
    <row r="1087">
      <c r="B1087" s="113" t="n">
        <v>108540</v>
      </c>
      <c r="C1087" s="113" t="n">
        <v>108084</v>
      </c>
      <c r="D1087" s="113" t="n">
        <v>68411</v>
      </c>
      <c r="E1087" s="114" t="inlineStr">
        <is>
          <t>Marvin Dy</t>
        </is>
      </c>
      <c r="F1087" s="152" t="inlineStr">
        <is>
          <t>Security Engineer</t>
        </is>
      </c>
      <c r="G1087" s="113" t="inlineStr">
        <is>
          <t>System Engineering, South Asia</t>
        </is>
      </c>
      <c r="H1087" s="113" t="inlineStr">
        <is>
          <t>Tat Hong Lee</t>
        </is>
      </c>
      <c r="I1087" s="113" t="inlineStr">
        <is>
          <t>Evan Dumas</t>
        </is>
      </c>
      <c r="J1087" s="114" t="inlineStr">
        <is>
          <t>Sharat Sinha</t>
        </is>
      </c>
      <c r="K1087" s="114" t="inlineStr">
        <is>
          <t>Sharat Sinha</t>
        </is>
      </c>
      <c r="L1087" s="113" t="inlineStr">
        <is>
          <t>APAC Sales</t>
        </is>
      </c>
      <c r="M1087" s="115" t="n">
        <v>1</v>
      </c>
      <c r="N1087" s="151">
        <f>LEFT(CA1087,3)</f>
        <v/>
      </c>
      <c r="O1087" s="216" t="n">
        <v>43851</v>
      </c>
      <c r="P1087" s="118">
        <f>($D$5-O1087)/365</f>
        <v/>
      </c>
      <c r="Q1087" s="119">
        <f>Q1087</f>
        <v/>
      </c>
      <c r="R1087" s="52" t="n"/>
      <c r="S1087" s="120" t="inlineStr">
        <is>
          <t>Singapore</t>
        </is>
      </c>
      <c r="T1087" s="120" t="inlineStr">
        <is>
          <t>SGD</t>
        </is>
      </c>
      <c r="U1087" s="120" t="n">
        <v>165500</v>
      </c>
      <c r="V1087" s="120" t="n">
        <v>28663.63636363636</v>
      </c>
      <c r="W1087" s="120" t="n"/>
      <c r="X1087" s="120">
        <f>W1087+V1087+U1087</f>
        <v/>
      </c>
      <c r="Y1087" s="121" t="n"/>
      <c r="Z1087" s="121" t="n"/>
      <c r="AA1087" s="122" t="n"/>
      <c r="AB1087" s="122" t="n"/>
      <c r="AC1087" s="122" t="n"/>
      <c r="AD1087" s="123">
        <f>AC1087+AB1087+AA1087</f>
        <v/>
      </c>
      <c r="AE1087" s="124">
        <f>IFERROR(AD1087/X1087-1,"")</f>
        <v/>
      </c>
      <c r="AF1087" s="217">
        <f>IF(LOWER(T1087)="ILS",12,1)*X1087/VLOOKUP($T1087,CPC_USDConversion_xlTbl[[Currency2]:[Units/1 USD]],2,FALSE)</f>
        <v/>
      </c>
      <c r="AG1087" s="217">
        <f>IF(LOWER(T1087)="ILS",12,1)*AD1087/VLOOKUP($T1087,CPC_USDConversion_xlTbl[[Currency2]:[Units/1 USD]],2,FALSE)</f>
        <v/>
      </c>
      <c r="AH1087" s="126">
        <f>AF1087/VLOOKUP($S1087,'CP$'!$B$5:$D$74,2,FALSE)</f>
        <v/>
      </c>
      <c r="AI1087" s="126">
        <f>AG1087/VLOOKUP($S1087,'CP$'!$B$5:$D$74,2,FALSE)</f>
        <v/>
      </c>
      <c r="AJ1087" s="52" t="n"/>
      <c r="AK1087" s="127" t="inlineStr">
        <is>
          <t>Sales Variable</t>
        </is>
      </c>
      <c r="AL1087" s="218" t="n"/>
      <c r="AM1087" s="129" t="n"/>
      <c r="AN1087" s="121" t="n"/>
      <c r="AO1087" s="130" t="n"/>
      <c r="AP1087" s="131">
        <f>IFERROR(AO1087/AM1087,"")</f>
        <v/>
      </c>
      <c r="AQ1087" s="219">
        <f>AO1087*CC1087</f>
        <v/>
      </c>
      <c r="AR1087" s="219" t="n"/>
      <c r="AS1087" s="220">
        <f>AQ1087-AR1087</f>
        <v/>
      </c>
      <c r="AT1087" s="217">
        <f>AS1087/VLOOKUP($T1087,'USD Converstion'!$C$7:$D$174,2,FALSE)</f>
        <v/>
      </c>
      <c r="AU1087" s="52" t="n"/>
      <c r="AV1087" s="221" t="n"/>
      <c r="AW1087" s="222" t="n"/>
      <c r="AX1087" s="222" t="n"/>
      <c r="AY1087" s="223" t="n"/>
      <c r="AZ1087" s="52" t="n"/>
      <c r="BA1087" s="137" t="inlineStr">
        <is>
          <t>May, 2020 - Status change from Employment Status:MLA to Employment Status:Employee || April, 2020 - Status change from Employment Status:Employee to Employment Status:MLA</t>
        </is>
      </c>
      <c r="BB1087" s="138" t="inlineStr">
        <is>
          <t xml:space="preserve"> </t>
        </is>
      </c>
      <c r="BC1087" s="52" t="n"/>
      <c r="BD1087" s="219" t="n"/>
      <c r="BE1087" s="219" t="n"/>
      <c r="BF1087" s="219" t="n"/>
      <c r="BG1087" s="120">
        <f>BF1087+BE1087+BD1087</f>
        <v/>
      </c>
      <c r="BH1087" s="217">
        <f>IF(LOWER(T1087)="ILS",12,1)*BG1087/VLOOKUP($T1087,CPC_USDConversion_xlTbl[[Currency2]:[Units/1 USD]],2,FALSE)</f>
        <v/>
      </c>
      <c r="BI1087" s="224">
        <f>BH1087/VLOOKUP($S1087,'CP$'!$B$5:$D$74,2,FALSE)</f>
        <v/>
      </c>
      <c r="BJ1087" s="140" t="n">
        <v>140000</v>
      </c>
      <c r="BK1087" s="140" t="n">
        <v>225000</v>
      </c>
      <c r="BL1087" s="141">
        <f>IFERROR(U1087/X1087,"")</f>
        <v/>
      </c>
      <c r="BM1087" s="141">
        <f>IFERROR(V1087/X1087,"")</f>
        <v/>
      </c>
      <c r="BN1087" s="141">
        <f>IFERROR(W1087/X1087,"")</f>
        <v/>
      </c>
      <c r="BO1087" s="141">
        <f>IFERROR(AA1087/AD1087,"")</f>
        <v/>
      </c>
      <c r="BP1087" s="141">
        <f>IFERROR(AB1087/AD1087,"")</f>
        <v/>
      </c>
      <c r="BQ1087" s="141">
        <f>IFERROR(AC1087/AD1087,"")</f>
        <v/>
      </c>
      <c r="BR1087" s="119" t="n"/>
      <c r="BS1087" s="119" t="n"/>
      <c r="BT1087" s="119" t="n">
        <v>3</v>
      </c>
      <c r="BU1087" s="119" t="n"/>
      <c r="BV1087" s="119" t="n"/>
      <c r="BW1087" s="119" t="n"/>
      <c r="BX1087" s="119" t="n"/>
      <c r="BY1087" s="119" t="n"/>
      <c r="BZ1087" s="119" t="inlineStr">
        <is>
          <t>Employee</t>
        </is>
      </c>
      <c r="CA1087" s="142" t="inlineStr">
        <is>
          <t>E41P</t>
        </is>
      </c>
      <c r="CB1087" s="131" t="n">
        <v>1</v>
      </c>
      <c r="CC1087" s="143">
        <f>IF(P1087&gt;1,1,P1087)*CB1087</f>
        <v/>
      </c>
      <c r="CD1087" s="143" t="n"/>
      <c r="CE1087" s="222" t="n"/>
      <c r="CF1087" s="86" t="n"/>
      <c r="CG1087" s="219" t="n">
        <v>152395.1219512195</v>
      </c>
      <c r="CH1087" s="217">
        <f>IF(LOWER(T1087)="ILS",12,1)*CG1087/VLOOKUP($T1087,CPC_USDConversion_xlTbl[[Currency2]:[Units/1 USD]],2,FALSE)</f>
        <v/>
      </c>
      <c r="CI1087" s="225">
        <f>AF1087</f>
        <v/>
      </c>
      <c r="CJ1087" s="225">
        <f>IFERROR(CI1087-CH1087,"")</f>
        <v/>
      </c>
      <c r="CK1087" s="140">
        <f>ROUND(AN1087*CC1087,-2)</f>
        <v/>
      </c>
      <c r="CL1087" s="217">
        <f>CK1087/VLOOKUP($T1087,'USD Converstion'!$C$7:$D$174,2,FALSE)</f>
        <v/>
      </c>
      <c r="CM1087" s="145">
        <f>IF(AD1087&gt;X1087,1,0)</f>
        <v/>
      </c>
      <c r="CN1087" s="225">
        <f>IF(CM1087&gt;0,AG1087,0)</f>
        <v/>
      </c>
      <c r="CO1087" s="225">
        <f>IF(CM1087=0,0,AF1087)</f>
        <v/>
      </c>
      <c r="CP1087" s="146" t="n">
        <v>0</v>
      </c>
      <c r="CQ1087" s="147" t="inlineStr">
        <is>
          <t>Regular</t>
        </is>
      </c>
      <c r="CR1087" s="225">
        <f>AM1087/VLOOKUP(T1087,'USD Converstion'!$C$7:$D$174,2,FALSE)</f>
        <v/>
      </c>
      <c r="CS1087" s="226">
        <f>AT1087</f>
        <v/>
      </c>
      <c r="CT1087" s="222" t="n">
        <v>0</v>
      </c>
      <c r="CU1087" s="227" t="n"/>
      <c r="CV1087" s="145">
        <f>IF(AX1087&gt;0,1,0)</f>
        <v/>
      </c>
      <c r="CW1087" s="145">
        <f>IF(AY1087&gt;0,1,0)</f>
        <v/>
      </c>
      <c r="CX1087" s="52" t="n">
        <v>0</v>
      </c>
      <c r="DM1087">
        <f>IF(LOWER(T1087)="ILS",12,1)*Y1087/VLOOKUP($T1087,CPC_USDConversion_xlTbl[[Currency2]:[Units/1 USD]],2,FALSE)</f>
        <v/>
      </c>
    </row>
    <row r="1088">
      <c r="B1088" s="113" t="n">
        <v>138975</v>
      </c>
      <c r="C1088" s="113" t="n">
        <v>28689</v>
      </c>
      <c r="D1088" s="113" t="n">
        <v>106307</v>
      </c>
      <c r="E1088" s="114" t="inlineStr">
        <is>
          <t>Samuel Redjonok</t>
        </is>
      </c>
      <c r="F1088" s="152" t="inlineStr">
        <is>
          <t>Security Engineer</t>
        </is>
      </c>
      <c r="G1088" s="113" t="inlineStr">
        <is>
          <t>System Engineering, South Asia</t>
        </is>
      </c>
      <c r="H1088" s="113" t="inlineStr">
        <is>
          <t>Tat Hong Lee</t>
        </is>
      </c>
      <c r="I1088" s="113" t="inlineStr">
        <is>
          <t>Evan Dumas</t>
        </is>
      </c>
      <c r="J1088" s="114" t="inlineStr">
        <is>
          <t>Sharat Sinha</t>
        </is>
      </c>
      <c r="K1088" s="114" t="inlineStr">
        <is>
          <t>Sharat Sinha</t>
        </is>
      </c>
      <c r="L1088" s="113" t="inlineStr">
        <is>
          <t>APAC Sales</t>
        </is>
      </c>
      <c r="M1088" s="115" t="n">
        <v>1</v>
      </c>
      <c r="N1088" s="151">
        <f>LEFT(CA1088,3)</f>
        <v/>
      </c>
      <c r="O1088" s="216" t="n">
        <v>43587</v>
      </c>
      <c r="P1088" s="118">
        <f>($D$5-O1088)/365</f>
        <v/>
      </c>
      <c r="Q1088" s="119">
        <f>Q1088</f>
        <v/>
      </c>
      <c r="R1088" s="52" t="n"/>
      <c r="S1088" s="120" t="inlineStr">
        <is>
          <t>Indonesia</t>
        </is>
      </c>
      <c r="T1088" s="120" t="inlineStr">
        <is>
          <t>IDR</t>
        </is>
      </c>
      <c r="U1088" s="120" t="n">
        <v>546009500</v>
      </c>
      <c r="V1088" s="120" t="n">
        <v>99273027.27272727</v>
      </c>
      <c r="W1088" s="120" t="n"/>
      <c r="X1088" s="120">
        <f>W1088+V1088+U1088</f>
        <v/>
      </c>
      <c r="Y1088" s="121" t="n"/>
      <c r="Z1088" s="121" t="n"/>
      <c r="AA1088" s="122" t="n"/>
      <c r="AB1088" s="122" t="n"/>
      <c r="AC1088" s="122" t="n"/>
      <c r="AD1088" s="123">
        <f>AC1088+AB1088+AA1088</f>
        <v/>
      </c>
      <c r="AE1088" s="124">
        <f>IFERROR(AD1088/X1088-1,"")</f>
        <v/>
      </c>
      <c r="AF1088" s="217">
        <f>IF(LOWER(T1088)="ILS",12,1)*X1088/VLOOKUP($T1088,CPC_USDConversion_xlTbl[[Currency2]:[Units/1 USD]],2,FALSE)</f>
        <v/>
      </c>
      <c r="AG1088" s="217">
        <f>IF(LOWER(T1088)="ILS",12,1)*AD1088/VLOOKUP($T1088,CPC_USDConversion_xlTbl[[Currency2]:[Units/1 USD]],2,FALSE)</f>
        <v/>
      </c>
      <c r="AH1088" s="126">
        <f>AF1088/VLOOKUP($S1088,'CP$'!$B$5:$D$74,2,FALSE)</f>
        <v/>
      </c>
      <c r="AI1088" s="126">
        <f>AG1088/VLOOKUP($S1088,'CP$'!$B$5:$D$74,2,FALSE)</f>
        <v/>
      </c>
      <c r="AJ1088" s="52" t="n"/>
      <c r="AK1088" s="127" t="inlineStr">
        <is>
          <t>Sales Variable</t>
        </is>
      </c>
      <c r="AL1088" s="218" t="n"/>
      <c r="AM1088" s="129" t="n"/>
      <c r="AN1088" s="121" t="n"/>
      <c r="AO1088" s="130" t="n"/>
      <c r="AP1088" s="131">
        <f>IFERROR(AO1088/AM1088,"")</f>
        <v/>
      </c>
      <c r="AQ1088" s="219">
        <f>AO1088*CC1088</f>
        <v/>
      </c>
      <c r="AR1088" s="219" t="n"/>
      <c r="AS1088" s="220">
        <f>AQ1088-AR1088</f>
        <v/>
      </c>
      <c r="AT1088" s="217">
        <f>AS1088/VLOOKUP($T1088,'USD Converstion'!$C$7:$D$174,2,FALSE)</f>
        <v/>
      </c>
      <c r="AU1088" s="52" t="n"/>
      <c r="AV1088" s="221" t="n"/>
      <c r="AW1088" s="222" t="n"/>
      <c r="AX1088" s="222" t="n"/>
      <c r="AY1088" s="223" t="n"/>
      <c r="AZ1088" s="52" t="n"/>
      <c r="BA1088" s="137" t="n"/>
      <c r="BB1088" s="138" t="inlineStr">
        <is>
          <t xml:space="preserve"> </t>
        </is>
      </c>
      <c r="BC1088" s="52" t="n"/>
      <c r="BD1088" s="219" t="n">
        <v>420000000</v>
      </c>
      <c r="BE1088" s="219" t="n">
        <v>105000000</v>
      </c>
      <c r="BF1088" s="219" t="n"/>
      <c r="BG1088" s="120">
        <f>BF1088+BE1088+BD1088</f>
        <v/>
      </c>
      <c r="BH1088" s="217">
        <f>IF(LOWER(T1088)="ILS",12,1)*BG1088/VLOOKUP($T1088,CPC_USDConversion_xlTbl[[Currency2]:[Units/1 USD]],2,FALSE)</f>
        <v/>
      </c>
      <c r="BI1088" s="224">
        <f>BH1088/VLOOKUP($S1088,'CP$'!$B$5:$D$74,2,FALSE)</f>
        <v/>
      </c>
      <c r="BJ1088" s="140" t="n">
        <v>420000000</v>
      </c>
      <c r="BK1088" s="140" t="n">
        <v>660000000</v>
      </c>
      <c r="BL1088" s="141">
        <f>IFERROR(U1088/X1088,"")</f>
        <v/>
      </c>
      <c r="BM1088" s="141">
        <f>IFERROR(V1088/X1088,"")</f>
        <v/>
      </c>
      <c r="BN1088" s="141">
        <f>IFERROR(W1088/X1088,"")</f>
        <v/>
      </c>
      <c r="BO1088" s="141">
        <f>IFERROR(AA1088/AD1088,"")</f>
        <v/>
      </c>
      <c r="BP1088" s="141">
        <f>IFERROR(AB1088/AD1088,"")</f>
        <v/>
      </c>
      <c r="BQ1088" s="141">
        <f>IFERROR(AC1088/AD1088,"")</f>
        <v/>
      </c>
      <c r="BR1088" s="119" t="n">
        <v>3</v>
      </c>
      <c r="BS1088" s="119" t="n">
        <v>3</v>
      </c>
      <c r="BT1088" s="119" t="n">
        <v>3</v>
      </c>
      <c r="BU1088" s="119" t="n"/>
      <c r="BV1088" s="119" t="n"/>
      <c r="BW1088" s="119" t="n"/>
      <c r="BX1088" s="119" t="n"/>
      <c r="BY1088" s="119" t="n"/>
      <c r="BZ1088" s="119" t="inlineStr">
        <is>
          <t>Employee</t>
        </is>
      </c>
      <c r="CA1088" s="142" t="inlineStr">
        <is>
          <t>E51P</t>
        </is>
      </c>
      <c r="CB1088" s="131" t="n">
        <v>1</v>
      </c>
      <c r="CC1088" s="143">
        <f>IF(P1088&gt;1,1,P1088)*CB1088</f>
        <v/>
      </c>
      <c r="CD1088" s="143" t="n"/>
      <c r="CE1088" s="222" t="n"/>
      <c r="CF1088" s="86" t="n"/>
      <c r="CG1088" s="219" t="n">
        <v>532683126.8292683</v>
      </c>
      <c r="CH1088" s="217">
        <f>IF(LOWER(T1088)="ILS",12,1)*CG1088/VLOOKUP($T1088,CPC_USDConversion_xlTbl[[Currency2]:[Units/1 USD]],2,FALSE)</f>
        <v/>
      </c>
      <c r="CI1088" s="225">
        <f>AF1088</f>
        <v/>
      </c>
      <c r="CJ1088" s="225">
        <f>IFERROR(CI1088-CH1088,"")</f>
        <v/>
      </c>
      <c r="CK1088" s="140">
        <f>ROUND(AN1088*CC1088,-2)</f>
        <v/>
      </c>
      <c r="CL1088" s="217">
        <f>CK1088/VLOOKUP($T1088,'USD Converstion'!$C$7:$D$174,2,FALSE)</f>
        <v/>
      </c>
      <c r="CM1088" s="145">
        <f>IF(AD1088&gt;X1088,1,0)</f>
        <v/>
      </c>
      <c r="CN1088" s="225">
        <f>IF(CM1088&gt;0,AG1088,0)</f>
        <v/>
      </c>
      <c r="CO1088" s="225">
        <f>IF(CM1088=0,0,AF1088)</f>
        <v/>
      </c>
      <c r="CP1088" s="146" t="n">
        <v>0</v>
      </c>
      <c r="CQ1088" s="147" t="inlineStr">
        <is>
          <t>Regular</t>
        </is>
      </c>
      <c r="CR1088" s="225">
        <f>AM1088/VLOOKUP(T1088,'USD Converstion'!$C$7:$D$174,2,FALSE)</f>
        <v/>
      </c>
      <c r="CS1088" s="226">
        <f>AT1088</f>
        <v/>
      </c>
      <c r="CT1088" s="222" t="n">
        <v>0</v>
      </c>
      <c r="CU1088" s="227" t="n"/>
      <c r="CV1088" s="145">
        <f>IF(AX1088&gt;0,1,0)</f>
        <v/>
      </c>
      <c r="CW1088" s="145">
        <f>IF(AY1088&gt;0,1,0)</f>
        <v/>
      </c>
      <c r="CX1088" s="52" t="n">
        <v>0</v>
      </c>
      <c r="DM1088">
        <f>IF(LOWER(T1088)="ILS",12,1)*Y1088/VLOOKUP($T1088,CPC_USDConversion_xlTbl[[Currency2]:[Units/1 USD]],2,FALSE)</f>
        <v/>
      </c>
    </row>
    <row r="1089">
      <c r="B1089" s="113" t="n">
        <v>100266</v>
      </c>
      <c r="C1089" s="113" t="n">
        <v>117764</v>
      </c>
      <c r="D1089" s="113" t="n">
        <v>30229</v>
      </c>
      <c r="E1089" s="114" t="inlineStr">
        <is>
          <t>Su Ling Foo</t>
        </is>
      </c>
      <c r="F1089" s="152" t="inlineStr">
        <is>
          <t>Channel Account Manager</t>
        </is>
      </c>
      <c r="G1089" s="113" t="inlineStr">
        <is>
          <t>South Asia Mgmt</t>
        </is>
      </c>
      <c r="H1089" s="113" t="inlineStr">
        <is>
          <t>Evan Dumas</t>
        </is>
      </c>
      <c r="I1089" s="113" t="inlineStr">
        <is>
          <t>Evan Dumas</t>
        </is>
      </c>
      <c r="J1089" s="114" t="inlineStr">
        <is>
          <t>Sharat Sinha</t>
        </is>
      </c>
      <c r="K1089" s="114" t="inlineStr">
        <is>
          <t>Sharat Sinha</t>
        </is>
      </c>
      <c r="L1089" s="113" t="inlineStr">
        <is>
          <t>APAC Sales</t>
        </is>
      </c>
      <c r="M1089" s="115" t="n">
        <v>1</v>
      </c>
      <c r="N1089" s="151">
        <f>LEFT(CA1089,3)</f>
        <v/>
      </c>
      <c r="O1089" s="216" t="n">
        <v>43525</v>
      </c>
      <c r="P1089" s="118">
        <f>($D$5-O1089)/365</f>
        <v/>
      </c>
      <c r="Q1089" s="119">
        <f>Q1089</f>
        <v/>
      </c>
      <c r="R1089" s="52" t="n"/>
      <c r="S1089" s="120" t="inlineStr">
        <is>
          <t>Singapore</t>
        </is>
      </c>
      <c r="T1089" s="120" t="inlineStr">
        <is>
          <t>SGD</t>
        </is>
      </c>
      <c r="U1089" s="120" t="n">
        <v>110900</v>
      </c>
      <c r="V1089" s="120" t="n">
        <v>49463.63636363636</v>
      </c>
      <c r="W1089" s="120" t="n"/>
      <c r="X1089" s="120">
        <f>W1089+V1089+U1089</f>
        <v/>
      </c>
      <c r="Y1089" s="121" t="n"/>
      <c r="Z1089" s="121" t="n"/>
      <c r="AA1089" s="122" t="n"/>
      <c r="AB1089" s="122" t="n"/>
      <c r="AC1089" s="122" t="n"/>
      <c r="AD1089" s="123">
        <f>AC1089+AB1089+AA1089</f>
        <v/>
      </c>
      <c r="AE1089" s="124">
        <f>IFERROR(AD1089/X1089-1,"")</f>
        <v/>
      </c>
      <c r="AF1089" s="217">
        <f>IF(LOWER(T1089)="ILS",12,1)*X1089/VLOOKUP($T1089,CPC_USDConversion_xlTbl[[Currency2]:[Units/1 USD]],2,FALSE)</f>
        <v/>
      </c>
      <c r="AG1089" s="217">
        <f>IF(LOWER(T1089)="ILS",12,1)*AD1089/VLOOKUP($T1089,CPC_USDConversion_xlTbl[[Currency2]:[Units/1 USD]],2,FALSE)</f>
        <v/>
      </c>
      <c r="AH1089" s="126">
        <f>AF1089/VLOOKUP($S1089,'CP$'!$B$5:$D$74,2,FALSE)</f>
        <v/>
      </c>
      <c r="AI1089" s="126">
        <f>AG1089/VLOOKUP($S1089,'CP$'!$B$5:$D$74,2,FALSE)</f>
        <v/>
      </c>
      <c r="AJ1089" s="52" t="n"/>
      <c r="AK1089" s="127" t="inlineStr">
        <is>
          <t>Sales Variable</t>
        </is>
      </c>
      <c r="AL1089" s="218" t="n"/>
      <c r="AM1089" s="129" t="n"/>
      <c r="AN1089" s="121" t="n"/>
      <c r="AO1089" s="130" t="n"/>
      <c r="AP1089" s="131">
        <f>IFERROR(AO1089/AM1089,"")</f>
        <v/>
      </c>
      <c r="AQ1089" s="219">
        <f>AO1089*CC1089</f>
        <v/>
      </c>
      <c r="AR1089" s="219" t="n"/>
      <c r="AS1089" s="220">
        <f>AQ1089-AR1089</f>
        <v/>
      </c>
      <c r="AT1089" s="217">
        <f>AS1089/VLOOKUP($T1089,'USD Converstion'!$C$7:$D$174,2,FALSE)</f>
        <v/>
      </c>
      <c r="AU1089" s="52" t="n"/>
      <c r="AV1089" s="221" t="n"/>
      <c r="AW1089" s="222" t="n"/>
      <c r="AX1089" s="222" t="n"/>
      <c r="AY1089" s="223" t="n"/>
      <c r="AZ1089" s="52" t="n"/>
      <c r="BA1089" s="137" t="inlineStr">
        <is>
          <t>May, 2020 - Status change from Employment Status:Employee to Employment Status:MLA || September, 2020 - Status change from Employment Status:MLA to Employment Status:Employee</t>
        </is>
      </c>
      <c r="BB1089" s="138" t="inlineStr">
        <is>
          <t xml:space="preserve"> </t>
        </is>
      </c>
      <c r="BC1089" s="52" t="n"/>
      <c r="BD1089" s="219" t="n">
        <v>78000</v>
      </c>
      <c r="BE1089" s="219" t="n">
        <v>52000</v>
      </c>
      <c r="BF1089" s="219" t="n"/>
      <c r="BG1089" s="120">
        <f>BF1089+BE1089+BD1089</f>
        <v/>
      </c>
      <c r="BH1089" s="217">
        <f>IF(LOWER(T1089)="ILS",12,1)*BG1089/VLOOKUP($T1089,CPC_USDConversion_xlTbl[[Currency2]:[Units/1 USD]],2,FALSE)</f>
        <v/>
      </c>
      <c r="BI1089" s="224">
        <f>BH1089/VLOOKUP($S1089,'CP$'!$B$5:$D$74,2,FALSE)</f>
        <v/>
      </c>
      <c r="BJ1089" s="140" t="n">
        <v>120000</v>
      </c>
      <c r="BK1089" s="140" t="n">
        <v>185000</v>
      </c>
      <c r="BL1089" s="141">
        <f>IFERROR(U1089/X1089,"")</f>
        <v/>
      </c>
      <c r="BM1089" s="141">
        <f>IFERROR(V1089/X1089,"")</f>
        <v/>
      </c>
      <c r="BN1089" s="141">
        <f>IFERROR(W1089/X1089,"")</f>
        <v/>
      </c>
      <c r="BO1089" s="141">
        <f>IFERROR(AA1089/AD1089,"")</f>
        <v/>
      </c>
      <c r="BP1089" s="141">
        <f>IFERROR(AB1089/AD1089,"")</f>
        <v/>
      </c>
      <c r="BQ1089" s="141">
        <f>IFERROR(AC1089/AD1089,"")</f>
        <v/>
      </c>
      <c r="BR1089" s="119" t="n">
        <v>3</v>
      </c>
      <c r="BS1089" s="119" t="n">
        <v>3</v>
      </c>
      <c r="BT1089" s="119" t="n">
        <v>3</v>
      </c>
      <c r="BU1089" s="119" t="n"/>
      <c r="BV1089" s="119" t="n"/>
      <c r="BW1089" s="119" t="n"/>
      <c r="BX1089" s="119" t="n"/>
      <c r="BY1089" s="119" t="n"/>
      <c r="BZ1089" s="119" t="inlineStr">
        <is>
          <t>Employee</t>
        </is>
      </c>
      <c r="CA1089" s="142" t="inlineStr">
        <is>
          <t>S51P</t>
        </is>
      </c>
      <c r="CB1089" s="131" t="n">
        <v>1</v>
      </c>
      <c r="CC1089" s="143">
        <f>IF(P1089&gt;1,1,P1089)*CB1089</f>
        <v/>
      </c>
      <c r="CD1089" s="143" t="n"/>
      <c r="CE1089" s="222" t="n"/>
      <c r="CF1089" s="86" t="n"/>
      <c r="CG1089" s="219" t="n">
        <v>132102.4390243902</v>
      </c>
      <c r="CH1089" s="217">
        <f>IF(LOWER(T1089)="ILS",12,1)*CG1089/VLOOKUP($T1089,CPC_USDConversion_xlTbl[[Currency2]:[Units/1 USD]],2,FALSE)</f>
        <v/>
      </c>
      <c r="CI1089" s="225">
        <f>AF1089</f>
        <v/>
      </c>
      <c r="CJ1089" s="225">
        <f>IFERROR(CI1089-CH1089,"")</f>
        <v/>
      </c>
      <c r="CK1089" s="140">
        <f>ROUND(AN1089*CC1089,-2)</f>
        <v/>
      </c>
      <c r="CL1089" s="217">
        <f>CK1089/VLOOKUP($T1089,'USD Converstion'!$C$7:$D$174,2,FALSE)</f>
        <v/>
      </c>
      <c r="CM1089" s="145">
        <f>IF(AD1089&gt;X1089,1,0)</f>
        <v/>
      </c>
      <c r="CN1089" s="225">
        <f>IF(CM1089&gt;0,AG1089,0)</f>
        <v/>
      </c>
      <c r="CO1089" s="225">
        <f>IF(CM1089=0,0,AF1089)</f>
        <v/>
      </c>
      <c r="CP1089" s="146" t="n">
        <v>0</v>
      </c>
      <c r="CQ1089" s="147" t="inlineStr">
        <is>
          <t>Regular</t>
        </is>
      </c>
      <c r="CR1089" s="225">
        <f>AM1089/VLOOKUP(T1089,'USD Converstion'!$C$7:$D$174,2,FALSE)</f>
        <v/>
      </c>
      <c r="CS1089" s="226">
        <f>AT1089</f>
        <v/>
      </c>
      <c r="CT1089" s="222" t="n">
        <v>0</v>
      </c>
      <c r="CU1089" s="227" t="n"/>
      <c r="CV1089" s="145">
        <f>IF(AX1089&gt;0,1,0)</f>
        <v/>
      </c>
      <c r="CW1089" s="145">
        <f>IF(AY1089&gt;0,1,0)</f>
        <v/>
      </c>
      <c r="CX1089" s="52" t="n">
        <v>0</v>
      </c>
      <c r="DM1089">
        <f>IF(LOWER(T1089)="ILS",12,1)*Y1089/VLOOKUP($T1089,CPC_USDConversion_xlTbl[[Currency2]:[Units/1 USD]],2,FALSE)</f>
        <v/>
      </c>
    </row>
    <row r="1090">
      <c r="B1090" s="113" t="n">
        <v>131035</v>
      </c>
      <c r="C1090" s="113" t="n">
        <v>107105</v>
      </c>
      <c r="D1090" s="113" t="n">
        <v>110298</v>
      </c>
      <c r="E1090" s="114" t="inlineStr">
        <is>
          <t>Sylvia Go</t>
        </is>
      </c>
      <c r="F1090" s="152" t="inlineStr">
        <is>
          <t>Channel Account Manager</t>
        </is>
      </c>
      <c r="G1090" s="113" t="inlineStr">
        <is>
          <t>South Asia Mgmt</t>
        </is>
      </c>
      <c r="H1090" s="113" t="inlineStr">
        <is>
          <t>Evan Dumas</t>
        </is>
      </c>
      <c r="I1090" s="113" t="inlineStr">
        <is>
          <t>Evan Dumas</t>
        </is>
      </c>
      <c r="J1090" s="114" t="inlineStr">
        <is>
          <t>Sharat Sinha</t>
        </is>
      </c>
      <c r="K1090" s="114" t="inlineStr">
        <is>
          <t>Sharat Sinha</t>
        </is>
      </c>
      <c r="L1090" s="113" t="inlineStr">
        <is>
          <t>APAC Sales</t>
        </is>
      </c>
      <c r="M1090" s="115" t="n">
        <v>1</v>
      </c>
      <c r="N1090" s="151">
        <f>LEFT(CA1090,3)</f>
        <v/>
      </c>
      <c r="O1090" s="216" t="n">
        <v>43046</v>
      </c>
      <c r="P1090" s="118">
        <f>($D$5-O1090)/365</f>
        <v/>
      </c>
      <c r="Q1090" s="119">
        <f>Q1090</f>
        <v/>
      </c>
      <c r="R1090" s="52" t="n"/>
      <c r="S1090" s="120" t="inlineStr">
        <is>
          <t>Singapore</t>
        </is>
      </c>
      <c r="T1090" s="120" t="inlineStr">
        <is>
          <t>SGD</t>
        </is>
      </c>
      <c r="U1090" s="120" t="n">
        <v>153875</v>
      </c>
      <c r="V1090" s="120" t="n">
        <v>70300</v>
      </c>
      <c r="W1090" s="120" t="n"/>
      <c r="X1090" s="120">
        <f>W1090+V1090+U1090</f>
        <v/>
      </c>
      <c r="Y1090" s="121" t="n"/>
      <c r="Z1090" s="121" t="n"/>
      <c r="AA1090" s="122" t="n"/>
      <c r="AB1090" s="122" t="n"/>
      <c r="AC1090" s="122" t="n"/>
      <c r="AD1090" s="123">
        <f>AC1090+AB1090+AA1090</f>
        <v/>
      </c>
      <c r="AE1090" s="124">
        <f>IFERROR(AD1090/X1090-1,"")</f>
        <v/>
      </c>
      <c r="AF1090" s="217">
        <f>IF(LOWER(T1090)="ILS",12,1)*X1090/VLOOKUP($T1090,CPC_USDConversion_xlTbl[[Currency2]:[Units/1 USD]],2,FALSE)</f>
        <v/>
      </c>
      <c r="AG1090" s="217">
        <f>IF(LOWER(T1090)="ILS",12,1)*AD1090/VLOOKUP($T1090,CPC_USDConversion_xlTbl[[Currency2]:[Units/1 USD]],2,FALSE)</f>
        <v/>
      </c>
      <c r="AH1090" s="126">
        <f>AF1090/VLOOKUP($S1090,'CP$'!$B$5:$D$74,2,FALSE)</f>
        <v/>
      </c>
      <c r="AI1090" s="126">
        <f>AG1090/VLOOKUP($S1090,'CP$'!$B$5:$D$74,2,FALSE)</f>
        <v/>
      </c>
      <c r="AJ1090" s="52" t="n"/>
      <c r="AK1090" s="127" t="inlineStr">
        <is>
          <t>Sales Variable</t>
        </is>
      </c>
      <c r="AL1090" s="218" t="n"/>
      <c r="AM1090" s="129" t="n"/>
      <c r="AN1090" s="121" t="n"/>
      <c r="AO1090" s="130" t="n"/>
      <c r="AP1090" s="131">
        <f>IFERROR(AO1090/AM1090,"")</f>
        <v/>
      </c>
      <c r="AQ1090" s="219">
        <f>AO1090*CC1090</f>
        <v/>
      </c>
      <c r="AR1090" s="219" t="n"/>
      <c r="AS1090" s="220">
        <f>AQ1090-AR1090</f>
        <v/>
      </c>
      <c r="AT1090" s="217">
        <f>AS1090/VLOOKUP($T1090,'USD Converstion'!$C$7:$D$174,2,FALSE)</f>
        <v/>
      </c>
      <c r="AU1090" s="52" t="n"/>
      <c r="AV1090" s="221" t="n">
        <v>43957</v>
      </c>
      <c r="AW1090" s="222" t="n">
        <v>19589.26213592233</v>
      </c>
      <c r="AX1090" s="222" t="n"/>
      <c r="AY1090" s="223" t="n"/>
      <c r="AZ1090" s="52" t="n"/>
      <c r="BA1090" s="137" t="n"/>
      <c r="BB1090" s="138" t="inlineStr">
        <is>
          <t xml:space="preserve"> </t>
        </is>
      </c>
      <c r="BC1090" s="52" t="n"/>
      <c r="BD1090" s="219" t="n">
        <v>105000</v>
      </c>
      <c r="BE1090" s="219" t="n">
        <v>70000</v>
      </c>
      <c r="BF1090" s="219" t="n"/>
      <c r="BG1090" s="120">
        <f>BF1090+BE1090+BD1090</f>
        <v/>
      </c>
      <c r="BH1090" s="217">
        <f>IF(LOWER(T1090)="ILS",12,1)*BG1090/VLOOKUP($T1090,CPC_USDConversion_xlTbl[[Currency2]:[Units/1 USD]],2,FALSE)</f>
        <v/>
      </c>
      <c r="BI1090" s="224">
        <f>BH1090/VLOOKUP($S1090,'CP$'!$B$5:$D$74,2,FALSE)</f>
        <v/>
      </c>
      <c r="BJ1090" s="140" t="n">
        <v>120000</v>
      </c>
      <c r="BK1090" s="140" t="n">
        <v>185000</v>
      </c>
      <c r="BL1090" s="141">
        <f>IFERROR(U1090/X1090,"")</f>
        <v/>
      </c>
      <c r="BM1090" s="141">
        <f>IFERROR(V1090/X1090,"")</f>
        <v/>
      </c>
      <c r="BN1090" s="141">
        <f>IFERROR(W1090/X1090,"")</f>
        <v/>
      </c>
      <c r="BO1090" s="141">
        <f>IFERROR(AA1090/AD1090,"")</f>
        <v/>
      </c>
      <c r="BP1090" s="141">
        <f>IFERROR(AB1090/AD1090,"")</f>
        <v/>
      </c>
      <c r="BQ1090" s="141">
        <f>IFERROR(AC1090/AD1090,"")</f>
        <v/>
      </c>
      <c r="BR1090" s="119" t="n">
        <v>5</v>
      </c>
      <c r="BS1090" s="119" t="n">
        <v>4</v>
      </c>
      <c r="BT1090" s="119" t="n">
        <v>3</v>
      </c>
      <c r="BU1090" s="119" t="n"/>
      <c r="BV1090" s="119" t="n"/>
      <c r="BW1090" s="119" t="n"/>
      <c r="BX1090" s="119" t="n"/>
      <c r="BY1090" s="119" t="n"/>
      <c r="BZ1090" s="119" t="inlineStr">
        <is>
          <t>Employee</t>
        </is>
      </c>
      <c r="CA1090" s="142" t="inlineStr">
        <is>
          <t>S51P</t>
        </is>
      </c>
      <c r="CB1090" s="131" t="n">
        <v>1</v>
      </c>
      <c r="CC1090" s="143">
        <f>IF(P1090&gt;1,1,P1090)*CB1090</f>
        <v/>
      </c>
      <c r="CD1090" s="143" t="n"/>
      <c r="CE1090" s="222" t="n">
        <v>38430.12</v>
      </c>
      <c r="CF1090" s="86" t="n"/>
      <c r="CG1090" s="219" t="n">
        <v>188004.8780487805</v>
      </c>
      <c r="CH1090" s="217">
        <f>IF(LOWER(T1090)="ILS",12,1)*CG1090/VLOOKUP($T1090,CPC_USDConversion_xlTbl[[Currency2]:[Units/1 USD]],2,FALSE)</f>
        <v/>
      </c>
      <c r="CI1090" s="225">
        <f>AF1090</f>
        <v/>
      </c>
      <c r="CJ1090" s="225">
        <f>IFERROR(CI1090-CH1090,"")</f>
        <v/>
      </c>
      <c r="CK1090" s="140">
        <f>ROUND(AN1090*CC1090,-2)</f>
        <v/>
      </c>
      <c r="CL1090" s="217">
        <f>CK1090/VLOOKUP($T1090,'USD Converstion'!$C$7:$D$174,2,FALSE)</f>
        <v/>
      </c>
      <c r="CM1090" s="145">
        <f>IF(AD1090&gt;X1090,1,0)</f>
        <v/>
      </c>
      <c r="CN1090" s="225">
        <f>IF(CM1090&gt;0,AG1090,0)</f>
        <v/>
      </c>
      <c r="CO1090" s="225">
        <f>IF(CM1090=0,0,AF1090)</f>
        <v/>
      </c>
      <c r="CP1090" s="146" t="n">
        <v>0</v>
      </c>
      <c r="CQ1090" s="147" t="inlineStr">
        <is>
          <t>Regular</t>
        </is>
      </c>
      <c r="CR1090" s="225">
        <f>AM1090/VLOOKUP(T1090,'USD Converstion'!$C$7:$D$174,2,FALSE)</f>
        <v/>
      </c>
      <c r="CS1090" s="226">
        <f>AT1090</f>
        <v/>
      </c>
      <c r="CT1090" s="222" t="n">
        <v>0</v>
      </c>
      <c r="CU1090" s="227" t="n"/>
      <c r="CV1090" s="145">
        <f>IF(AX1090&gt;0,1,0)</f>
        <v/>
      </c>
      <c r="CW1090" s="145">
        <f>IF(AY1090&gt;0,1,0)</f>
        <v/>
      </c>
      <c r="CX1090" s="52" t="n">
        <v>0</v>
      </c>
      <c r="DM1090">
        <f>IF(LOWER(T1090)="ILS",12,1)*Y1090/VLOOKUP($T1090,CPC_USDConversion_xlTbl[[Currency2]:[Units/1 USD]],2,FALSE)</f>
        <v/>
      </c>
    </row>
    <row r="1091">
      <c r="B1091" s="113" t="n">
        <v>112446</v>
      </c>
      <c r="C1091" s="113" t="n">
        <v>95359</v>
      </c>
      <c r="D1091" s="113" t="n">
        <v>41865</v>
      </c>
      <c r="E1091" s="114" t="inlineStr">
        <is>
          <t>Sze Yew Chiue</t>
        </is>
      </c>
      <c r="F1091" s="152" t="inlineStr">
        <is>
          <t>Security Engineer</t>
        </is>
      </c>
      <c r="G1091" s="113" t="inlineStr">
        <is>
          <t>System Engineering, South Asia</t>
        </is>
      </c>
      <c r="H1091" s="113" t="inlineStr">
        <is>
          <t>Tat Hong Lee</t>
        </is>
      </c>
      <c r="I1091" s="113" t="inlineStr">
        <is>
          <t>Evan Dumas</t>
        </is>
      </c>
      <c r="J1091" s="114" t="inlineStr">
        <is>
          <t>Sharat Sinha</t>
        </is>
      </c>
      <c r="K1091" s="114" t="inlineStr">
        <is>
          <t>Sharat Sinha</t>
        </is>
      </c>
      <c r="L1091" s="113" t="inlineStr">
        <is>
          <t>APAC Sales</t>
        </is>
      </c>
      <c r="M1091" s="115" t="n">
        <v>1</v>
      </c>
      <c r="N1091" s="151">
        <f>LEFT(CA1091,3)</f>
        <v/>
      </c>
      <c r="O1091" s="216" t="n">
        <v>42951</v>
      </c>
      <c r="P1091" s="118">
        <f>($D$5-O1091)/365</f>
        <v/>
      </c>
      <c r="Q1091" s="119">
        <f>Q1091</f>
        <v/>
      </c>
      <c r="R1091" s="52" t="n"/>
      <c r="S1091" s="120" t="inlineStr">
        <is>
          <t>Malaysia</t>
        </is>
      </c>
      <c r="T1091" s="120" t="inlineStr">
        <is>
          <t>MYR</t>
        </is>
      </c>
      <c r="U1091" s="120" t="n">
        <v>306454.15</v>
      </c>
      <c r="V1091" s="120" t="n">
        <v>54291.66363636364</v>
      </c>
      <c r="W1091" s="120" t="n"/>
      <c r="X1091" s="120">
        <f>W1091+V1091+U1091</f>
        <v/>
      </c>
      <c r="Y1091" s="121" t="n"/>
      <c r="Z1091" s="121" t="n"/>
      <c r="AA1091" s="122" t="n"/>
      <c r="AB1091" s="122" t="n"/>
      <c r="AC1091" s="122" t="n"/>
      <c r="AD1091" s="123">
        <f>AC1091+AB1091+AA1091</f>
        <v/>
      </c>
      <c r="AE1091" s="124">
        <f>IFERROR(AD1091/X1091-1,"")</f>
        <v/>
      </c>
      <c r="AF1091" s="217">
        <f>IF(LOWER(T1091)="ILS",12,1)*X1091/VLOOKUP($T1091,CPC_USDConversion_xlTbl[[Currency2]:[Units/1 USD]],2,FALSE)</f>
        <v/>
      </c>
      <c r="AG1091" s="217">
        <f>IF(LOWER(T1091)="ILS",12,1)*AD1091/VLOOKUP($T1091,CPC_USDConversion_xlTbl[[Currency2]:[Units/1 USD]],2,FALSE)</f>
        <v/>
      </c>
      <c r="AH1091" s="126">
        <f>AF1091/VLOOKUP($S1091,'CP$'!$B$5:$D$74,2,FALSE)</f>
        <v/>
      </c>
      <c r="AI1091" s="126">
        <f>AG1091/VLOOKUP($S1091,'CP$'!$B$5:$D$74,2,FALSE)</f>
        <v/>
      </c>
      <c r="AJ1091" s="52" t="n"/>
      <c r="AK1091" s="127" t="inlineStr">
        <is>
          <t>Sales Variable</t>
        </is>
      </c>
      <c r="AL1091" s="218" t="n"/>
      <c r="AM1091" s="129" t="n"/>
      <c r="AN1091" s="121" t="n"/>
      <c r="AO1091" s="130" t="n"/>
      <c r="AP1091" s="131">
        <f>IFERROR(AO1091/AM1091,"")</f>
        <v/>
      </c>
      <c r="AQ1091" s="219">
        <f>AO1091*CC1091</f>
        <v/>
      </c>
      <c r="AR1091" s="219" t="n"/>
      <c r="AS1091" s="220">
        <f>AQ1091-AR1091</f>
        <v/>
      </c>
      <c r="AT1091" s="217">
        <f>AS1091/VLOOKUP($T1091,'USD Converstion'!$C$7:$D$174,2,FALSE)</f>
        <v/>
      </c>
      <c r="AU1091" s="52" t="n"/>
      <c r="AV1091" s="221" t="n"/>
      <c r="AW1091" s="222" t="n"/>
      <c r="AX1091" s="222" t="n"/>
      <c r="AY1091" s="223" t="n"/>
      <c r="AZ1091" s="52" t="n"/>
      <c r="BA1091" s="137" t="n"/>
      <c r="BB1091" s="138" t="inlineStr">
        <is>
          <t xml:space="preserve"> </t>
        </is>
      </c>
      <c r="BC1091" s="52" t="n"/>
      <c r="BD1091" s="219" t="n">
        <v>217948</v>
      </c>
      <c r="BE1091" s="219" t="n">
        <v>54487</v>
      </c>
      <c r="BF1091" s="219" t="n"/>
      <c r="BG1091" s="120">
        <f>BF1091+BE1091+BD1091</f>
        <v/>
      </c>
      <c r="BH1091" s="217">
        <f>IF(LOWER(T1091)="ILS",12,1)*BG1091/VLOOKUP($T1091,CPC_USDConversion_xlTbl[[Currency2]:[Units/1 USD]],2,FALSE)</f>
        <v/>
      </c>
      <c r="BI1091" s="224">
        <f>BH1091/VLOOKUP($S1091,'CP$'!$B$5:$D$74,2,FALSE)</f>
        <v/>
      </c>
      <c r="BJ1091" s="140" t="n">
        <v>190000</v>
      </c>
      <c r="BK1091" s="140" t="n">
        <v>360000</v>
      </c>
      <c r="BL1091" s="141">
        <f>IFERROR(U1091/X1091,"")</f>
        <v/>
      </c>
      <c r="BM1091" s="141">
        <f>IFERROR(V1091/X1091,"")</f>
        <v/>
      </c>
      <c r="BN1091" s="141">
        <f>IFERROR(W1091/X1091,"")</f>
        <v/>
      </c>
      <c r="BO1091" s="141">
        <f>IFERROR(AA1091/AD1091,"")</f>
        <v/>
      </c>
      <c r="BP1091" s="141">
        <f>IFERROR(AB1091/AD1091,"")</f>
        <v/>
      </c>
      <c r="BQ1091" s="141">
        <f>IFERROR(AC1091/AD1091,"")</f>
        <v/>
      </c>
      <c r="BR1091" s="119" t="n">
        <v>4</v>
      </c>
      <c r="BS1091" s="119" t="n">
        <v>4</v>
      </c>
      <c r="BT1091" s="119" t="n">
        <v>3</v>
      </c>
      <c r="BU1091" s="119" t="n"/>
      <c r="BV1091" s="119" t="n"/>
      <c r="BW1091" s="119" t="n"/>
      <c r="BX1091" s="119" t="n"/>
      <c r="BY1091" s="119" t="n"/>
      <c r="BZ1091" s="119" t="inlineStr">
        <is>
          <t>Contractor</t>
        </is>
      </c>
      <c r="CA1091" s="142" t="inlineStr">
        <is>
          <t>E41P</t>
        </is>
      </c>
      <c r="CB1091" s="131" t="n">
        <v>1</v>
      </c>
      <c r="CC1091" s="143">
        <f>IF(P1091&gt;1,1,P1091)*CB1091</f>
        <v/>
      </c>
      <c r="CD1091" s="143" t="n"/>
      <c r="CE1091" s="222" t="n"/>
      <c r="CF1091" s="86" t="n"/>
      <c r="CG1091" s="219" t="n">
        <v>289911.3658536586</v>
      </c>
      <c r="CH1091" s="217">
        <f>IF(LOWER(T1091)="ILS",12,1)*CG1091/VLOOKUP($T1091,CPC_USDConversion_xlTbl[[Currency2]:[Units/1 USD]],2,FALSE)</f>
        <v/>
      </c>
      <c r="CI1091" s="225">
        <f>AF1091</f>
        <v/>
      </c>
      <c r="CJ1091" s="225">
        <f>IFERROR(CI1091-CH1091,"")</f>
        <v/>
      </c>
      <c r="CK1091" s="140">
        <f>ROUND(AN1091*CC1091,-2)</f>
        <v/>
      </c>
      <c r="CL1091" s="217">
        <f>CK1091/VLOOKUP($T1091,'USD Converstion'!$C$7:$D$174,2,FALSE)</f>
        <v/>
      </c>
      <c r="CM1091" s="145">
        <f>IF(AD1091&gt;X1091,1,0)</f>
        <v/>
      </c>
      <c r="CN1091" s="225">
        <f>IF(CM1091&gt;0,AG1091,0)</f>
        <v/>
      </c>
      <c r="CO1091" s="225">
        <f>IF(CM1091=0,0,AF1091)</f>
        <v/>
      </c>
      <c r="CP1091" s="146" t="n">
        <v>0</v>
      </c>
      <c r="CQ1091" s="147" t="inlineStr">
        <is>
          <t>Regular</t>
        </is>
      </c>
      <c r="CR1091" s="225">
        <f>AM1091/VLOOKUP(T1091,'USD Converstion'!$C$7:$D$174,2,FALSE)</f>
        <v/>
      </c>
      <c r="CS1091" s="226">
        <f>AT1091</f>
        <v/>
      </c>
      <c r="CT1091" s="222" t="n">
        <v>0</v>
      </c>
      <c r="CU1091" s="227" t="n"/>
      <c r="CV1091" s="145">
        <f>IF(AX1091&gt;0,1,0)</f>
        <v/>
      </c>
      <c r="CW1091" s="145">
        <f>IF(AY1091&gt;0,1,0)</f>
        <v/>
      </c>
      <c r="CX1091" s="52" t="n">
        <v>0</v>
      </c>
      <c r="DM1091">
        <f>IF(LOWER(T1091)="ILS",12,1)*Y1091/VLOOKUP($T1091,CPC_USDConversion_xlTbl[[Currency2]:[Units/1 USD]],2,FALSE)</f>
        <v/>
      </c>
    </row>
    <row r="1092">
      <c r="B1092" s="113" t="n">
        <v>110554</v>
      </c>
      <c r="C1092" s="113" t="n">
        <v>83479</v>
      </c>
      <c r="D1092" s="113" t="n">
        <v>43873</v>
      </c>
      <c r="E1092" s="114" t="inlineStr">
        <is>
          <t>Tan Phung Gia</t>
        </is>
      </c>
      <c r="F1092" s="152" t="inlineStr">
        <is>
          <t>Territory Manager</t>
        </is>
      </c>
      <c r="G1092" s="113" t="inlineStr">
        <is>
          <t>ROSA Sales</t>
        </is>
      </c>
      <c r="H1092" s="113" t="inlineStr">
        <is>
          <t>Wei Shih (April)  Lee</t>
        </is>
      </c>
      <c r="I1092" s="113" t="inlineStr">
        <is>
          <t>Evan Dumas</t>
        </is>
      </c>
      <c r="J1092" s="114" t="inlineStr">
        <is>
          <t>Sharat Sinha</t>
        </is>
      </c>
      <c r="K1092" s="114" t="inlineStr">
        <is>
          <t>Sharat Sinha</t>
        </is>
      </c>
      <c r="L1092" s="113" t="inlineStr">
        <is>
          <t>APAC Sales</t>
        </is>
      </c>
      <c r="M1092" s="115" t="n">
        <v>1</v>
      </c>
      <c r="N1092" s="151">
        <f>LEFT(CA1092,3)</f>
        <v/>
      </c>
      <c r="O1092" s="216" t="n">
        <v>44034</v>
      </c>
      <c r="P1092" s="118">
        <f>($D$5-O1092)/365</f>
        <v/>
      </c>
      <c r="Q1092" s="119">
        <f>Q1092</f>
        <v/>
      </c>
      <c r="R1092" s="52" t="n"/>
      <c r="S1092" s="120" t="inlineStr">
        <is>
          <t>Vietnam</t>
        </is>
      </c>
      <c r="T1092" s="120" t="inlineStr">
        <is>
          <t>VND</t>
        </is>
      </c>
      <c r="U1092" s="120" t="n">
        <v>1650009500</v>
      </c>
      <c r="V1092" s="120" t="n">
        <v>800000299.9999999</v>
      </c>
      <c r="W1092" s="120" t="n"/>
      <c r="X1092" s="120">
        <f>W1092+V1092+U1092</f>
        <v/>
      </c>
      <c r="Y1092" s="121" t="n"/>
      <c r="Z1092" s="121" t="n"/>
      <c r="AA1092" s="122" t="n"/>
      <c r="AB1092" s="122" t="n"/>
      <c r="AC1092" s="122" t="n"/>
      <c r="AD1092" s="123">
        <f>AC1092+AB1092+AA1092</f>
        <v/>
      </c>
      <c r="AE1092" s="124">
        <f>IFERROR(AD1092/X1092-1,"")</f>
        <v/>
      </c>
      <c r="AF1092" s="217">
        <f>IF(LOWER(T1092)="ILS",12,1)*X1092/VLOOKUP($T1092,CPC_USDConversion_xlTbl[[Currency2]:[Units/1 USD]],2,FALSE)</f>
        <v/>
      </c>
      <c r="AG1092" s="217">
        <f>IF(LOWER(T1092)="ILS",12,1)*AD1092/VLOOKUP($T1092,CPC_USDConversion_xlTbl[[Currency2]:[Units/1 USD]],2,FALSE)</f>
        <v/>
      </c>
      <c r="AH1092" s="126">
        <f>AF1092/VLOOKUP($S1092,'CP$'!$B$5:$D$74,2,FALSE)</f>
        <v/>
      </c>
      <c r="AI1092" s="126">
        <f>AG1092/VLOOKUP($S1092,'CP$'!$B$5:$D$74,2,FALSE)</f>
        <v/>
      </c>
      <c r="AJ1092" s="52" t="n"/>
      <c r="AK1092" s="127" t="inlineStr">
        <is>
          <t>Sales Variable</t>
        </is>
      </c>
      <c r="AL1092" s="218" t="n"/>
      <c r="AM1092" s="129" t="n"/>
      <c r="AN1092" s="121" t="n"/>
      <c r="AO1092" s="130" t="n"/>
      <c r="AP1092" s="131">
        <f>IFERROR(AO1092/AM1092,"")</f>
        <v/>
      </c>
      <c r="AQ1092" s="219">
        <f>AO1092*CC1092</f>
        <v/>
      </c>
      <c r="AR1092" s="219" t="n"/>
      <c r="AS1092" s="220">
        <f>AQ1092-AR1092</f>
        <v/>
      </c>
      <c r="AT1092" s="217">
        <f>AS1092/VLOOKUP($T1092,'USD Converstion'!$C$7:$D$174,2,FALSE)</f>
        <v/>
      </c>
      <c r="AU1092" s="52" t="n"/>
      <c r="AV1092" s="221" t="n"/>
      <c r="AW1092" s="222" t="n"/>
      <c r="AX1092" s="222" t="n"/>
      <c r="AY1092" s="223" t="n"/>
      <c r="AZ1092" s="52" t="n"/>
      <c r="BA1092" s="137" t="n"/>
      <c r="BB1092" s="138" t="inlineStr">
        <is>
          <t xml:space="preserve"> </t>
        </is>
      </c>
      <c r="BC1092" s="52" t="n"/>
      <c r="BD1092" s="219" t="n"/>
      <c r="BE1092" s="219" t="n"/>
      <c r="BF1092" s="219" t="n"/>
      <c r="BG1092" s="120">
        <f>BF1092+BE1092+BD1092</f>
        <v/>
      </c>
      <c r="BH1092" s="217">
        <f>IF(LOWER(T1092)="ILS",12,1)*BG1092/VLOOKUP($T1092,CPC_USDConversion_xlTbl[[Currency2]:[Units/1 USD]],2,FALSE)</f>
        <v/>
      </c>
      <c r="BI1092" s="224">
        <f>BH1092/VLOOKUP($S1092,'CP$'!$B$5:$D$74,2,FALSE)</f>
        <v/>
      </c>
      <c r="BJ1092" s="140" t="n">
        <v>1500000000</v>
      </c>
      <c r="BK1092" s="140" t="n">
        <v>2400000000</v>
      </c>
      <c r="BL1092" s="141">
        <f>IFERROR(U1092/X1092,"")</f>
        <v/>
      </c>
      <c r="BM1092" s="141">
        <f>IFERROR(V1092/X1092,"")</f>
        <v/>
      </c>
      <c r="BN1092" s="141">
        <f>IFERROR(W1092/X1092,"")</f>
        <v/>
      </c>
      <c r="BO1092" s="141">
        <f>IFERROR(AA1092/AD1092,"")</f>
        <v/>
      </c>
      <c r="BP1092" s="141">
        <f>IFERROR(AB1092/AD1092,"")</f>
        <v/>
      </c>
      <c r="BQ1092" s="141">
        <f>IFERROR(AC1092/AD1092,"")</f>
        <v/>
      </c>
      <c r="BR1092" s="119" t="n"/>
      <c r="BS1092" s="119" t="n"/>
      <c r="BT1092" s="119" t="n"/>
      <c r="BU1092" s="119" t="n"/>
      <c r="BV1092" s="119" t="n"/>
      <c r="BW1092" s="119" t="n"/>
      <c r="BX1092" s="119" t="n"/>
      <c r="BY1092" s="119" t="n"/>
      <c r="BZ1092" s="119" t="inlineStr">
        <is>
          <t>Contractor</t>
        </is>
      </c>
      <c r="CA1092" s="142" t="inlineStr">
        <is>
          <t>S43P</t>
        </is>
      </c>
      <c r="CB1092" s="131" t="n">
        <v>1</v>
      </c>
      <c r="CC1092" s="143">
        <f>IF(P1092&gt;1,1,P1092)*CB1092</f>
        <v/>
      </c>
      <c r="CD1092" s="143" t="n"/>
      <c r="CE1092" s="222" t="n"/>
      <c r="CF1092" s="86" t="n"/>
      <c r="CG1092" s="219" t="n">
        <v>2146341663.414634</v>
      </c>
      <c r="CH1092" s="217">
        <f>IF(LOWER(T1092)="ILS",12,1)*CG1092/VLOOKUP($T1092,CPC_USDConversion_xlTbl[[Currency2]:[Units/1 USD]],2,FALSE)</f>
        <v/>
      </c>
      <c r="CI1092" s="225">
        <f>AF1092</f>
        <v/>
      </c>
      <c r="CJ1092" s="225">
        <f>IFERROR(CI1092-CH1092,"")</f>
        <v/>
      </c>
      <c r="CK1092" s="140">
        <f>ROUND(AN1092*CC1092,-2)</f>
        <v/>
      </c>
      <c r="CL1092" s="217">
        <f>CK1092/VLOOKUP($T1092,'USD Converstion'!$C$7:$D$174,2,FALSE)</f>
        <v/>
      </c>
      <c r="CM1092" s="145">
        <f>IF(AD1092&gt;X1092,1,0)</f>
        <v/>
      </c>
      <c r="CN1092" s="225">
        <f>IF(CM1092&gt;0,AG1092,0)</f>
        <v/>
      </c>
      <c r="CO1092" s="225">
        <f>IF(CM1092=0,0,AF1092)</f>
        <v/>
      </c>
      <c r="CP1092" s="146" t="n">
        <v>0</v>
      </c>
      <c r="CQ1092" s="147" t="inlineStr">
        <is>
          <t>Regular</t>
        </is>
      </c>
      <c r="CR1092" s="225">
        <f>AM1092/VLOOKUP(T1092,'USD Converstion'!$C$7:$D$174,2,FALSE)</f>
        <v/>
      </c>
      <c r="CS1092" s="226">
        <f>AT1092</f>
        <v/>
      </c>
      <c r="CT1092" s="222" t="n">
        <v>0</v>
      </c>
      <c r="CU1092" s="227" t="n"/>
      <c r="CV1092" s="145">
        <f>IF(AX1092&gt;0,1,0)</f>
        <v/>
      </c>
      <c r="CW1092" s="145">
        <f>IF(AY1092&gt;0,1,0)</f>
        <v/>
      </c>
      <c r="CX1092" s="52" t="n">
        <v>0</v>
      </c>
      <c r="DM1092">
        <f>IF(LOWER(T1092)="ILS",12,1)*Y1092/VLOOKUP($T1092,CPC_USDConversion_xlTbl[[Currency2]:[Units/1 USD]],2,FALSE)</f>
        <v/>
      </c>
    </row>
    <row r="1093">
      <c r="B1093" s="113" t="n">
        <v>115088</v>
      </c>
      <c r="C1093" s="113" t="n">
        <v>115882</v>
      </c>
      <c r="D1093" s="113" t="n">
        <v>52929</v>
      </c>
      <c r="E1093" s="114" t="inlineStr">
        <is>
          <t>Terence Chung</t>
        </is>
      </c>
      <c r="F1093" s="152" t="inlineStr">
        <is>
          <t>Territory Manager</t>
        </is>
      </c>
      <c r="G1093" s="113" t="inlineStr">
        <is>
          <t>Singapore Sales</t>
        </is>
      </c>
      <c r="H1093" s="113" t="inlineStr">
        <is>
          <t>Markus Lee</t>
        </is>
      </c>
      <c r="I1093" s="113" t="inlineStr">
        <is>
          <t>Evan Dumas</t>
        </is>
      </c>
      <c r="J1093" s="114" t="inlineStr">
        <is>
          <t>Sharat Sinha</t>
        </is>
      </c>
      <c r="K1093" s="114" t="inlineStr">
        <is>
          <t>Sharat Sinha</t>
        </is>
      </c>
      <c r="L1093" s="113" t="inlineStr">
        <is>
          <t>APAC Sales</t>
        </is>
      </c>
      <c r="M1093" s="115" t="n">
        <v>1</v>
      </c>
      <c r="N1093" s="151">
        <f>LEFT(CA1093,3)</f>
        <v/>
      </c>
      <c r="O1093" s="216" t="n">
        <v>43906</v>
      </c>
      <c r="P1093" s="118">
        <f>($D$5-O1093)/365</f>
        <v/>
      </c>
      <c r="Q1093" s="119">
        <f>Q1093</f>
        <v/>
      </c>
      <c r="R1093" s="52" t="n"/>
      <c r="S1093" s="120" t="inlineStr">
        <is>
          <t>Singapore</t>
        </is>
      </c>
      <c r="T1093" s="120" t="inlineStr">
        <is>
          <t>SGD</t>
        </is>
      </c>
      <c r="U1093" s="120" t="n">
        <v>122000</v>
      </c>
      <c r="V1093" s="120" t="n">
        <v>54845.45454545454</v>
      </c>
      <c r="W1093" s="120" t="n"/>
      <c r="X1093" s="120">
        <f>W1093+V1093+U1093</f>
        <v/>
      </c>
      <c r="Y1093" s="121" t="n"/>
      <c r="Z1093" s="121" t="n"/>
      <c r="AA1093" s="122" t="n"/>
      <c r="AB1093" s="122" t="n"/>
      <c r="AC1093" s="122" t="n"/>
      <c r="AD1093" s="123">
        <f>AC1093+AB1093+AA1093</f>
        <v/>
      </c>
      <c r="AE1093" s="124">
        <f>IFERROR(AD1093/X1093-1,"")</f>
        <v/>
      </c>
      <c r="AF1093" s="217">
        <f>IF(LOWER(T1093)="ILS",12,1)*X1093/VLOOKUP($T1093,CPC_USDConversion_xlTbl[[Currency2]:[Units/1 USD]],2,FALSE)</f>
        <v/>
      </c>
      <c r="AG1093" s="217">
        <f>IF(LOWER(T1093)="ILS",12,1)*AD1093/VLOOKUP($T1093,CPC_USDConversion_xlTbl[[Currency2]:[Units/1 USD]],2,FALSE)</f>
        <v/>
      </c>
      <c r="AH1093" s="126">
        <f>AF1093/VLOOKUP($S1093,'CP$'!$B$5:$D$74,2,FALSE)</f>
        <v/>
      </c>
      <c r="AI1093" s="126">
        <f>AG1093/VLOOKUP($S1093,'CP$'!$B$5:$D$74,2,FALSE)</f>
        <v/>
      </c>
      <c r="AJ1093" s="52" t="n"/>
      <c r="AK1093" s="127" t="inlineStr">
        <is>
          <t>Sales Variable</t>
        </is>
      </c>
      <c r="AL1093" s="218" t="n"/>
      <c r="AM1093" s="129" t="n"/>
      <c r="AN1093" s="121" t="n"/>
      <c r="AO1093" s="130" t="n"/>
      <c r="AP1093" s="131">
        <f>IFERROR(AO1093/AM1093,"")</f>
        <v/>
      </c>
      <c r="AQ1093" s="219">
        <f>AO1093*CC1093</f>
        <v/>
      </c>
      <c r="AR1093" s="219" t="n"/>
      <c r="AS1093" s="220">
        <f>AQ1093-AR1093</f>
        <v/>
      </c>
      <c r="AT1093" s="217">
        <f>AS1093/VLOOKUP($T1093,'USD Converstion'!$C$7:$D$174,2,FALSE)</f>
        <v/>
      </c>
      <c r="AU1093" s="52" t="n"/>
      <c r="AV1093" s="221" t="n"/>
      <c r="AW1093" s="222" t="n"/>
      <c r="AX1093" s="222" t="n"/>
      <c r="AY1093" s="223" t="n"/>
      <c r="AZ1093" s="52" t="n"/>
      <c r="BA1093" s="137" t="n"/>
      <c r="BB1093" s="138" t="inlineStr">
        <is>
          <t xml:space="preserve"> </t>
        </is>
      </c>
      <c r="BC1093" s="52" t="n"/>
      <c r="BD1093" s="219" t="n"/>
      <c r="BE1093" s="219" t="n"/>
      <c r="BF1093" s="219" t="n"/>
      <c r="BG1093" s="120">
        <f>BF1093+BE1093+BD1093</f>
        <v/>
      </c>
      <c r="BH1093" s="217">
        <f>IF(LOWER(T1093)="ILS",12,1)*BG1093/VLOOKUP($T1093,CPC_USDConversion_xlTbl[[Currency2]:[Units/1 USD]],2,FALSE)</f>
        <v/>
      </c>
      <c r="BI1093" s="224">
        <f>BH1093/VLOOKUP($S1093,'CP$'!$B$5:$D$74,2,FALSE)</f>
        <v/>
      </c>
      <c r="BJ1093" s="140" t="n">
        <v>120000</v>
      </c>
      <c r="BK1093" s="140" t="n">
        <v>200000</v>
      </c>
      <c r="BL1093" s="141">
        <f>IFERROR(U1093/X1093,"")</f>
        <v/>
      </c>
      <c r="BM1093" s="141">
        <f>IFERROR(V1093/X1093,"")</f>
        <v/>
      </c>
      <c r="BN1093" s="141">
        <f>IFERROR(W1093/X1093,"")</f>
        <v/>
      </c>
      <c r="BO1093" s="141">
        <f>IFERROR(AA1093/AD1093,"")</f>
        <v/>
      </c>
      <c r="BP1093" s="141">
        <f>IFERROR(AB1093/AD1093,"")</f>
        <v/>
      </c>
      <c r="BQ1093" s="141">
        <f>IFERROR(AC1093/AD1093,"")</f>
        <v/>
      </c>
      <c r="BR1093" s="119" t="n"/>
      <c r="BS1093" s="119" t="n"/>
      <c r="BT1093" s="119" t="n">
        <v>3</v>
      </c>
      <c r="BU1093" s="119" t="n"/>
      <c r="BV1093" s="119" t="n"/>
      <c r="BW1093" s="119" t="n"/>
      <c r="BX1093" s="119" t="n"/>
      <c r="BY1093" s="119" t="n"/>
      <c r="BZ1093" s="119" t="inlineStr">
        <is>
          <t>Employee</t>
        </is>
      </c>
      <c r="CA1093" s="142" t="inlineStr">
        <is>
          <t>S53P</t>
        </is>
      </c>
      <c r="CB1093" s="131" t="n">
        <v>1</v>
      </c>
      <c r="CC1093" s="143">
        <f>IF(P1093&gt;1,1,P1093)*CB1093</f>
        <v/>
      </c>
      <c r="CD1093" s="143" t="n"/>
      <c r="CE1093" s="222" t="n"/>
      <c r="CF1093" s="86" t="n"/>
      <c r="CG1093" s="219" t="n">
        <v>146541.4634146342</v>
      </c>
      <c r="CH1093" s="217">
        <f>IF(LOWER(T1093)="ILS",12,1)*CG1093/VLOOKUP($T1093,CPC_USDConversion_xlTbl[[Currency2]:[Units/1 USD]],2,FALSE)</f>
        <v/>
      </c>
      <c r="CI1093" s="225">
        <f>AF1093</f>
        <v/>
      </c>
      <c r="CJ1093" s="225">
        <f>IFERROR(CI1093-CH1093,"")</f>
        <v/>
      </c>
      <c r="CK1093" s="140">
        <f>ROUND(AN1093*CC1093,-2)</f>
        <v/>
      </c>
      <c r="CL1093" s="217">
        <f>CK1093/VLOOKUP($T1093,'USD Converstion'!$C$7:$D$174,2,FALSE)</f>
        <v/>
      </c>
      <c r="CM1093" s="145">
        <f>IF(AD1093&gt;X1093,1,0)</f>
        <v/>
      </c>
      <c r="CN1093" s="225">
        <f>IF(CM1093&gt;0,AG1093,0)</f>
        <v/>
      </c>
      <c r="CO1093" s="225">
        <f>IF(CM1093=0,0,AF1093)</f>
        <v/>
      </c>
      <c r="CP1093" s="146" t="n">
        <v>0</v>
      </c>
      <c r="CQ1093" s="147" t="inlineStr">
        <is>
          <t>Regular</t>
        </is>
      </c>
      <c r="CR1093" s="225">
        <f>AM1093/VLOOKUP(T1093,'USD Converstion'!$C$7:$D$174,2,FALSE)</f>
        <v/>
      </c>
      <c r="CS1093" s="226">
        <f>AT1093</f>
        <v/>
      </c>
      <c r="CT1093" s="222" t="n">
        <v>0</v>
      </c>
      <c r="CU1093" s="227" t="n"/>
      <c r="CV1093" s="145">
        <f>IF(AX1093&gt;0,1,0)</f>
        <v/>
      </c>
      <c r="CW1093" s="145">
        <f>IF(AY1093&gt;0,1,0)</f>
        <v/>
      </c>
      <c r="CX1093" s="52" t="n">
        <v>0</v>
      </c>
      <c r="DM1093">
        <f>IF(LOWER(T1093)="ILS",12,1)*Y1093/VLOOKUP($T1093,CPC_USDConversion_xlTbl[[Currency2]:[Units/1 USD]],2,FALSE)</f>
        <v/>
      </c>
    </row>
    <row r="1094">
      <c r="B1094" s="113" t="n">
        <v>102209</v>
      </c>
      <c r="C1094" s="113" t="n">
        <v>32091</v>
      </c>
      <c r="D1094" s="113" t="n">
        <v>33003</v>
      </c>
      <c r="E1094" s="114" t="inlineStr">
        <is>
          <t>Thai Binh Nguyen</t>
        </is>
      </c>
      <c r="F1094" s="152" t="inlineStr">
        <is>
          <t>Security Engineer</t>
        </is>
      </c>
      <c r="G1094" s="113" t="inlineStr">
        <is>
          <t>System Engineering, South Asia</t>
        </is>
      </c>
      <c r="H1094" s="113" t="inlineStr">
        <is>
          <t>Tat Hong Lee</t>
        </is>
      </c>
      <c r="I1094" s="113" t="inlineStr">
        <is>
          <t>Evan Dumas</t>
        </is>
      </c>
      <c r="J1094" s="114" t="inlineStr">
        <is>
          <t>Sharat Sinha</t>
        </is>
      </c>
      <c r="K1094" s="114" t="inlineStr">
        <is>
          <t>Sharat Sinha</t>
        </is>
      </c>
      <c r="L1094" s="113" t="inlineStr">
        <is>
          <t>APAC Sales</t>
        </is>
      </c>
      <c r="M1094" s="115" t="n">
        <v>1</v>
      </c>
      <c r="N1094" s="151">
        <f>LEFT(CA1094,3)</f>
        <v/>
      </c>
      <c r="O1094" s="216" t="n">
        <v>44102</v>
      </c>
      <c r="P1094" s="118">
        <f>($D$5-O1094)/365</f>
        <v/>
      </c>
      <c r="Q1094" s="119">
        <f>Q1094</f>
        <v/>
      </c>
      <c r="R1094" s="52" t="n"/>
      <c r="S1094" s="120" t="inlineStr">
        <is>
          <t>Vietnam</t>
        </is>
      </c>
      <c r="T1094" s="120" t="inlineStr">
        <is>
          <t>VND</t>
        </is>
      </c>
      <c r="U1094" s="120" t="n">
        <v>697134500</v>
      </c>
      <c r="V1094" s="120" t="n">
        <v>126750300</v>
      </c>
      <c r="W1094" s="120" t="n"/>
      <c r="X1094" s="120">
        <f>W1094+V1094+U1094</f>
        <v/>
      </c>
      <c r="Y1094" s="121" t="n"/>
      <c r="Z1094" s="121" t="n"/>
      <c r="AA1094" s="122" t="n"/>
      <c r="AB1094" s="122" t="n"/>
      <c r="AC1094" s="122" t="n"/>
      <c r="AD1094" s="123">
        <f>AC1094+AB1094+AA1094</f>
        <v/>
      </c>
      <c r="AE1094" s="124">
        <f>IFERROR(AD1094/X1094-1,"")</f>
        <v/>
      </c>
      <c r="AF1094" s="217">
        <f>IF(LOWER(T1094)="ILS",12,1)*X1094/VLOOKUP($T1094,CPC_USDConversion_xlTbl[[Currency2]:[Units/1 USD]],2,FALSE)</f>
        <v/>
      </c>
      <c r="AG1094" s="217">
        <f>IF(LOWER(T1094)="ILS",12,1)*AD1094/VLOOKUP($T1094,CPC_USDConversion_xlTbl[[Currency2]:[Units/1 USD]],2,FALSE)</f>
        <v/>
      </c>
      <c r="AH1094" s="126">
        <f>AF1094/VLOOKUP($S1094,'CP$'!$B$5:$D$74,2,FALSE)</f>
        <v/>
      </c>
      <c r="AI1094" s="126">
        <f>AG1094/VLOOKUP($S1094,'CP$'!$B$5:$D$74,2,FALSE)</f>
        <v/>
      </c>
      <c r="AJ1094" s="52" t="n"/>
      <c r="AK1094" s="127" t="inlineStr">
        <is>
          <t>Sales Variable</t>
        </is>
      </c>
      <c r="AL1094" s="218" t="n"/>
      <c r="AM1094" s="129" t="n"/>
      <c r="AN1094" s="121" t="n"/>
      <c r="AO1094" s="130" t="n"/>
      <c r="AP1094" s="131">
        <f>IFERROR(AO1094/AM1094,"")</f>
        <v/>
      </c>
      <c r="AQ1094" s="219">
        <f>AO1094*CC1094</f>
        <v/>
      </c>
      <c r="AR1094" s="219" t="n"/>
      <c r="AS1094" s="220">
        <f>AQ1094-AR1094</f>
        <v/>
      </c>
      <c r="AT1094" s="217">
        <f>AS1094/VLOOKUP($T1094,'USD Converstion'!$C$7:$D$174,2,FALSE)</f>
        <v/>
      </c>
      <c r="AU1094" s="52" t="n"/>
      <c r="AV1094" s="221" t="n"/>
      <c r="AW1094" s="222" t="n"/>
      <c r="AX1094" s="222" t="n"/>
      <c r="AY1094" s="223" t="n"/>
      <c r="AZ1094" s="52" t="n"/>
      <c r="BA1094" s="137" t="n"/>
      <c r="BB1094" s="138" t="inlineStr">
        <is>
          <t xml:space="preserve"> </t>
        </is>
      </c>
      <c r="BC1094" s="52" t="n"/>
      <c r="BD1094" s="219" t="n"/>
      <c r="BE1094" s="219" t="n"/>
      <c r="BF1094" s="219" t="n"/>
      <c r="BG1094" s="120">
        <f>BF1094+BE1094+BD1094</f>
        <v/>
      </c>
      <c r="BH1094" s="217">
        <f>IF(LOWER(T1094)="ILS",12,1)*BG1094/VLOOKUP($T1094,CPC_USDConversion_xlTbl[[Currency2]:[Units/1 USD]],2,FALSE)</f>
        <v/>
      </c>
      <c r="BI1094" s="224">
        <f>BH1094/VLOOKUP($S1094,'CP$'!$B$5:$D$74,2,FALSE)</f>
        <v/>
      </c>
      <c r="BJ1094" s="140" t="n">
        <v>650000000</v>
      </c>
      <c r="BK1094" s="140" t="n">
        <v>1200000000</v>
      </c>
      <c r="BL1094" s="141">
        <f>IFERROR(U1094/X1094,"")</f>
        <v/>
      </c>
      <c r="BM1094" s="141">
        <f>IFERROR(V1094/X1094,"")</f>
        <v/>
      </c>
      <c r="BN1094" s="141">
        <f>IFERROR(W1094/X1094,"")</f>
        <v/>
      </c>
      <c r="BO1094" s="141">
        <f>IFERROR(AA1094/AD1094,"")</f>
        <v/>
      </c>
      <c r="BP1094" s="141">
        <f>IFERROR(AB1094/AD1094,"")</f>
        <v/>
      </c>
      <c r="BQ1094" s="141">
        <f>IFERROR(AC1094/AD1094,"")</f>
        <v/>
      </c>
      <c r="BR1094" s="119" t="n"/>
      <c r="BS1094" s="119" t="n"/>
      <c r="BT1094" s="119" t="n"/>
      <c r="BU1094" s="119" t="n"/>
      <c r="BV1094" s="119" t="n"/>
      <c r="BW1094" s="119" t="n"/>
      <c r="BX1094" s="119" t="n"/>
      <c r="BY1094" s="119" t="n"/>
      <c r="BZ1094" s="119" t="inlineStr">
        <is>
          <t>Contractor</t>
        </is>
      </c>
      <c r="CA1094" s="142" t="inlineStr">
        <is>
          <t>E51P</t>
        </is>
      </c>
      <c r="CB1094" s="131" t="n">
        <v>1</v>
      </c>
      <c r="CC1094" s="143">
        <f>IF(P1094&gt;1,1,P1094)*CB1094</f>
        <v/>
      </c>
      <c r="CD1094" s="143" t="n"/>
      <c r="CE1094" s="222" t="n"/>
      <c r="CF1094" s="86" t="n"/>
      <c r="CG1094" s="219" t="n">
        <v>680122151.2195122</v>
      </c>
      <c r="CH1094" s="217">
        <f>IF(LOWER(T1094)="ILS",12,1)*CG1094/VLOOKUP($T1094,CPC_USDConversion_xlTbl[[Currency2]:[Units/1 USD]],2,FALSE)</f>
        <v/>
      </c>
      <c r="CI1094" s="225">
        <f>AF1094</f>
        <v/>
      </c>
      <c r="CJ1094" s="225">
        <f>IFERROR(CI1094-CH1094,"")</f>
        <v/>
      </c>
      <c r="CK1094" s="140">
        <f>ROUND(AN1094*CC1094,-2)</f>
        <v/>
      </c>
      <c r="CL1094" s="217">
        <f>CK1094/VLOOKUP($T1094,'USD Converstion'!$C$7:$D$174,2,FALSE)</f>
        <v/>
      </c>
      <c r="CM1094" s="145">
        <f>IF(AD1094&gt;X1094,1,0)</f>
        <v/>
      </c>
      <c r="CN1094" s="225">
        <f>IF(CM1094&gt;0,AG1094,0)</f>
        <v/>
      </c>
      <c r="CO1094" s="225">
        <f>IF(CM1094=0,0,AF1094)</f>
        <v/>
      </c>
      <c r="CP1094" s="146" t="n">
        <v>0</v>
      </c>
      <c r="CQ1094" s="147" t="inlineStr">
        <is>
          <t>Regular</t>
        </is>
      </c>
      <c r="CR1094" s="225">
        <f>AM1094/VLOOKUP(T1094,'USD Converstion'!$C$7:$D$174,2,FALSE)</f>
        <v/>
      </c>
      <c r="CS1094" s="226">
        <f>AT1094</f>
        <v/>
      </c>
      <c r="CT1094" s="222" t="n">
        <v>0</v>
      </c>
      <c r="CU1094" s="227" t="n"/>
      <c r="CV1094" s="145">
        <f>IF(AX1094&gt;0,1,0)</f>
        <v/>
      </c>
      <c r="CW1094" s="145">
        <f>IF(AY1094&gt;0,1,0)</f>
        <v/>
      </c>
      <c r="CX1094" s="52" t="n">
        <v>0</v>
      </c>
      <c r="DM1094">
        <f>IF(LOWER(T1094)="ILS",12,1)*Y1094/VLOOKUP($T1094,CPC_USDConversion_xlTbl[[Currency2]:[Units/1 USD]],2,FALSE)</f>
        <v/>
      </c>
    </row>
    <row r="1095">
      <c r="B1095" s="113" t="n">
        <v>118462</v>
      </c>
      <c r="C1095" s="113" t="n">
        <v>88192</v>
      </c>
      <c r="D1095" s="113" t="n">
        <v>101789</v>
      </c>
      <c r="E1095" s="114" t="inlineStr">
        <is>
          <t>Thiraporn Uengwatwanit</t>
        </is>
      </c>
      <c r="F1095" s="152" t="inlineStr">
        <is>
          <t>Security Engineer</t>
        </is>
      </c>
      <c r="G1095" s="113" t="inlineStr">
        <is>
          <t>System Engineering, South Asia</t>
        </is>
      </c>
      <c r="H1095" s="113" t="inlineStr">
        <is>
          <t>Tat Hong Lee</t>
        </is>
      </c>
      <c r="I1095" s="113" t="inlineStr">
        <is>
          <t>Evan Dumas</t>
        </is>
      </c>
      <c r="J1095" s="114" t="inlineStr">
        <is>
          <t>Sharat Sinha</t>
        </is>
      </c>
      <c r="K1095" s="114" t="inlineStr">
        <is>
          <t>Sharat Sinha</t>
        </is>
      </c>
      <c r="L1095" s="113" t="inlineStr">
        <is>
          <t>APAC Sales</t>
        </is>
      </c>
      <c r="M1095" s="115" t="n">
        <v>1</v>
      </c>
      <c r="N1095" s="151">
        <f>LEFT(CA1095,3)</f>
        <v/>
      </c>
      <c r="O1095" s="216" t="n">
        <v>43367</v>
      </c>
      <c r="P1095" s="118">
        <f>($D$5-O1095)/365</f>
        <v/>
      </c>
      <c r="Q1095" s="119">
        <f>Q1095</f>
        <v/>
      </c>
      <c r="R1095" s="52" t="n"/>
      <c r="S1095" s="120" t="inlineStr">
        <is>
          <t>Thailand</t>
        </is>
      </c>
      <c r="T1095" s="120" t="inlineStr">
        <is>
          <t>THB</t>
        </is>
      </c>
      <c r="U1095" s="120" t="n">
        <v>1881500</v>
      </c>
      <c r="V1095" s="120" t="n">
        <v>340663.6363636364</v>
      </c>
      <c r="W1095" s="120" t="n"/>
      <c r="X1095" s="120">
        <f>W1095+V1095+U1095</f>
        <v/>
      </c>
      <c r="Y1095" s="121" t="n"/>
      <c r="Z1095" s="121" t="n"/>
      <c r="AA1095" s="122" t="n"/>
      <c r="AB1095" s="122" t="n"/>
      <c r="AC1095" s="122" t="n"/>
      <c r="AD1095" s="123">
        <f>AC1095+AB1095+AA1095</f>
        <v/>
      </c>
      <c r="AE1095" s="124">
        <f>IFERROR(AD1095/X1095-1,"")</f>
        <v/>
      </c>
      <c r="AF1095" s="217">
        <f>IF(LOWER(T1095)="ILS",12,1)*X1095/VLOOKUP($T1095,CPC_USDConversion_xlTbl[[Currency2]:[Units/1 USD]],2,FALSE)</f>
        <v/>
      </c>
      <c r="AG1095" s="217">
        <f>IF(LOWER(T1095)="ILS",12,1)*AD1095/VLOOKUP($T1095,CPC_USDConversion_xlTbl[[Currency2]:[Units/1 USD]],2,FALSE)</f>
        <v/>
      </c>
      <c r="AH1095" s="126">
        <f>AF1095/VLOOKUP($S1095,'CP$'!$B$5:$D$74,2,FALSE)</f>
        <v/>
      </c>
      <c r="AI1095" s="126">
        <f>AG1095/VLOOKUP($S1095,'CP$'!$B$5:$D$74,2,FALSE)</f>
        <v/>
      </c>
      <c r="AJ1095" s="52" t="n"/>
      <c r="AK1095" s="127" t="inlineStr">
        <is>
          <t>Sales Variable</t>
        </is>
      </c>
      <c r="AL1095" s="218" t="n"/>
      <c r="AM1095" s="129" t="n"/>
      <c r="AN1095" s="121" t="n"/>
      <c r="AO1095" s="130" t="n"/>
      <c r="AP1095" s="131">
        <f>IFERROR(AO1095/AM1095,"")</f>
        <v/>
      </c>
      <c r="AQ1095" s="219">
        <f>AO1095*CC1095</f>
        <v/>
      </c>
      <c r="AR1095" s="219" t="n"/>
      <c r="AS1095" s="220">
        <f>AQ1095-AR1095</f>
        <v/>
      </c>
      <c r="AT1095" s="217">
        <f>AS1095/VLOOKUP($T1095,'USD Converstion'!$C$7:$D$174,2,FALSE)</f>
        <v/>
      </c>
      <c r="AU1095" s="52" t="n"/>
      <c r="AV1095" s="221" t="n"/>
      <c r="AW1095" s="222" t="n"/>
      <c r="AX1095" s="222" t="n"/>
      <c r="AY1095" s="223" t="n"/>
      <c r="AZ1095" s="52" t="n"/>
      <c r="BA1095" s="137" t="n"/>
      <c r="BB1095" s="138" t="inlineStr">
        <is>
          <t xml:space="preserve"> </t>
        </is>
      </c>
      <c r="BC1095" s="52" t="n"/>
      <c r="BD1095" s="219" t="n">
        <v>1440000</v>
      </c>
      <c r="BE1095" s="219" t="n">
        <v>360000</v>
      </c>
      <c r="BF1095" s="219" t="n"/>
      <c r="BG1095" s="120">
        <f>BF1095+BE1095+BD1095</f>
        <v/>
      </c>
      <c r="BH1095" s="217">
        <f>IF(LOWER(T1095)="ILS",12,1)*BG1095/VLOOKUP($T1095,CPC_USDConversion_xlTbl[[Currency2]:[Units/1 USD]],2,FALSE)</f>
        <v/>
      </c>
      <c r="BI1095" s="224">
        <f>BH1095/VLOOKUP($S1095,'CP$'!$B$5:$D$74,2,FALSE)</f>
        <v/>
      </c>
      <c r="BJ1095" s="140" t="n">
        <v>1300000</v>
      </c>
      <c r="BK1095" s="140" t="n">
        <v>2300000</v>
      </c>
      <c r="BL1095" s="141">
        <f>IFERROR(U1095/X1095,"")</f>
        <v/>
      </c>
      <c r="BM1095" s="141">
        <f>IFERROR(V1095/X1095,"")</f>
        <v/>
      </c>
      <c r="BN1095" s="141">
        <f>IFERROR(W1095/X1095,"")</f>
        <v/>
      </c>
      <c r="BO1095" s="141">
        <f>IFERROR(AA1095/AD1095,"")</f>
        <v/>
      </c>
      <c r="BP1095" s="141">
        <f>IFERROR(AB1095/AD1095,"")</f>
        <v/>
      </c>
      <c r="BQ1095" s="141">
        <f>IFERROR(AC1095/AD1095,"")</f>
        <v/>
      </c>
      <c r="BR1095" s="119" t="n">
        <v>4</v>
      </c>
      <c r="BS1095" s="119" t="n">
        <v>3</v>
      </c>
      <c r="BT1095" s="119" t="n">
        <v>3</v>
      </c>
      <c r="BU1095" s="119" t="n"/>
      <c r="BV1095" s="119" t="n"/>
      <c r="BW1095" s="119" t="n"/>
      <c r="BX1095" s="119" t="n"/>
      <c r="BY1095" s="119" t="n"/>
      <c r="BZ1095" s="119" t="inlineStr">
        <is>
          <t>Contractor</t>
        </is>
      </c>
      <c r="CA1095" s="142" t="inlineStr">
        <is>
          <t>E51P</t>
        </is>
      </c>
      <c r="CB1095" s="131" t="n">
        <v>1</v>
      </c>
      <c r="CC1095" s="143">
        <f>IF(P1095&gt;1,1,P1095)*CB1095</f>
        <v/>
      </c>
      <c r="CD1095" s="143" t="n"/>
      <c r="CE1095" s="222" t="n"/>
      <c r="CF1095" s="86" t="n"/>
      <c r="CG1095" s="219" t="n">
        <v>1826541.463414634</v>
      </c>
      <c r="CH1095" s="217">
        <f>IF(LOWER(T1095)="ILS",12,1)*CG1095/VLOOKUP($T1095,CPC_USDConversion_xlTbl[[Currency2]:[Units/1 USD]],2,FALSE)</f>
        <v/>
      </c>
      <c r="CI1095" s="225">
        <f>AF1095</f>
        <v/>
      </c>
      <c r="CJ1095" s="225">
        <f>IFERROR(CI1095-CH1095,"")</f>
        <v/>
      </c>
      <c r="CK1095" s="140">
        <f>ROUND(AN1095*CC1095,-2)</f>
        <v/>
      </c>
      <c r="CL1095" s="217">
        <f>CK1095/VLOOKUP($T1095,'USD Converstion'!$C$7:$D$174,2,FALSE)</f>
        <v/>
      </c>
      <c r="CM1095" s="145">
        <f>IF(AD1095&gt;X1095,1,0)</f>
        <v/>
      </c>
      <c r="CN1095" s="225">
        <f>IF(CM1095&gt;0,AG1095,0)</f>
        <v/>
      </c>
      <c r="CO1095" s="225">
        <f>IF(CM1095=0,0,AF1095)</f>
        <v/>
      </c>
      <c r="CP1095" s="146" t="n">
        <v>0</v>
      </c>
      <c r="CQ1095" s="147" t="inlineStr">
        <is>
          <t>Regular</t>
        </is>
      </c>
      <c r="CR1095" s="225">
        <f>AM1095/VLOOKUP(T1095,'USD Converstion'!$C$7:$D$174,2,FALSE)</f>
        <v/>
      </c>
      <c r="CS1095" s="226">
        <f>AT1095</f>
        <v/>
      </c>
      <c r="CT1095" s="222" t="n">
        <v>0</v>
      </c>
      <c r="CU1095" s="227" t="n"/>
      <c r="CV1095" s="145">
        <f>IF(AX1095&gt;0,1,0)</f>
        <v/>
      </c>
      <c r="CW1095" s="145">
        <f>IF(AY1095&gt;0,1,0)</f>
        <v/>
      </c>
      <c r="CX1095" s="52" t="n">
        <v>0</v>
      </c>
      <c r="DM1095">
        <f>IF(LOWER(T1095)="ILS",12,1)*Y1095/VLOOKUP($T1095,CPC_USDConversion_xlTbl[[Currency2]:[Units/1 USD]],2,FALSE)</f>
        <v/>
      </c>
    </row>
    <row r="1096">
      <c r="B1096" s="113" t="n">
        <v>137680</v>
      </c>
      <c r="C1096" s="113" t="n">
        <v>46584</v>
      </c>
      <c r="D1096" s="113" t="n">
        <v>48703</v>
      </c>
      <c r="E1096" s="114" t="inlineStr">
        <is>
          <t>Vivienne Koh</t>
        </is>
      </c>
      <c r="F1096" s="152" t="inlineStr">
        <is>
          <t>Major Account Manager</t>
        </is>
      </c>
      <c r="G1096" s="113" t="inlineStr">
        <is>
          <t>Singapore Sales</t>
        </is>
      </c>
      <c r="H1096" s="113" t="inlineStr">
        <is>
          <t>Markus Lee</t>
        </is>
      </c>
      <c r="I1096" s="113" t="inlineStr">
        <is>
          <t>Evan Dumas</t>
        </is>
      </c>
      <c r="J1096" s="114" t="inlineStr">
        <is>
          <t>Sharat Sinha</t>
        </is>
      </c>
      <c r="K1096" s="114" t="inlineStr">
        <is>
          <t>Sharat Sinha</t>
        </is>
      </c>
      <c r="L1096" s="113" t="inlineStr">
        <is>
          <t>APAC Sales</t>
        </is>
      </c>
      <c r="M1096" s="115" t="n">
        <v>1</v>
      </c>
      <c r="N1096" s="151">
        <f>LEFT(CA1096,3)</f>
        <v/>
      </c>
      <c r="O1096" s="216" t="n">
        <v>43922</v>
      </c>
      <c r="P1096" s="118">
        <f>($D$5-O1096)/365</f>
        <v/>
      </c>
      <c r="Q1096" s="119">
        <f>Q1096</f>
        <v/>
      </c>
      <c r="R1096" s="52" t="n"/>
      <c r="S1096" s="120" t="inlineStr">
        <is>
          <t>Singapore</t>
        </is>
      </c>
      <c r="T1096" s="120" t="inlineStr">
        <is>
          <t>SGD</t>
        </is>
      </c>
      <c r="U1096" s="120" t="n">
        <v>122000</v>
      </c>
      <c r="V1096" s="120" t="n">
        <v>54845.45454545454</v>
      </c>
      <c r="W1096" s="120" t="n"/>
      <c r="X1096" s="120">
        <f>W1096+V1096+U1096</f>
        <v/>
      </c>
      <c r="Y1096" s="121" t="n"/>
      <c r="Z1096" s="121" t="n"/>
      <c r="AA1096" s="122" t="n"/>
      <c r="AB1096" s="122" t="n"/>
      <c r="AC1096" s="122" t="n"/>
      <c r="AD1096" s="123">
        <f>AC1096+AB1096+AA1096</f>
        <v/>
      </c>
      <c r="AE1096" s="124">
        <f>IFERROR(AD1096/X1096-1,"")</f>
        <v/>
      </c>
      <c r="AF1096" s="217">
        <f>IF(LOWER(T1096)="ILS",12,1)*X1096/VLOOKUP($T1096,CPC_USDConversion_xlTbl[[Currency2]:[Units/1 USD]],2,FALSE)</f>
        <v/>
      </c>
      <c r="AG1096" s="217">
        <f>IF(LOWER(T1096)="ILS",12,1)*AD1096/VLOOKUP($T1096,CPC_USDConversion_xlTbl[[Currency2]:[Units/1 USD]],2,FALSE)</f>
        <v/>
      </c>
      <c r="AH1096" s="126">
        <f>AF1096/VLOOKUP($S1096,'CP$'!$B$5:$D$74,2,FALSE)</f>
        <v/>
      </c>
      <c r="AI1096" s="126">
        <f>AG1096/VLOOKUP($S1096,'CP$'!$B$5:$D$74,2,FALSE)</f>
        <v/>
      </c>
      <c r="AJ1096" s="52" t="n"/>
      <c r="AK1096" s="127" t="inlineStr">
        <is>
          <t>Sales Variable</t>
        </is>
      </c>
      <c r="AL1096" s="218" t="n"/>
      <c r="AM1096" s="129" t="n"/>
      <c r="AN1096" s="121" t="n"/>
      <c r="AO1096" s="130" t="n"/>
      <c r="AP1096" s="131">
        <f>IFERROR(AO1096/AM1096,"")</f>
        <v/>
      </c>
      <c r="AQ1096" s="219">
        <f>AO1096*CC1096</f>
        <v/>
      </c>
      <c r="AR1096" s="219" t="n"/>
      <c r="AS1096" s="220">
        <f>AQ1096-AR1096</f>
        <v/>
      </c>
      <c r="AT1096" s="217">
        <f>AS1096/VLOOKUP($T1096,'USD Converstion'!$C$7:$D$174,2,FALSE)</f>
        <v/>
      </c>
      <c r="AU1096" s="52" t="n"/>
      <c r="AV1096" s="221" t="n"/>
      <c r="AW1096" s="222" t="n"/>
      <c r="AX1096" s="222" t="n"/>
      <c r="AY1096" s="223" t="n"/>
      <c r="AZ1096" s="52" t="n"/>
      <c r="BA1096" s="137" t="n"/>
      <c r="BB1096" s="138" t="inlineStr">
        <is>
          <t xml:space="preserve"> </t>
        </is>
      </c>
      <c r="BC1096" s="52" t="n"/>
      <c r="BD1096" s="219" t="n"/>
      <c r="BE1096" s="219" t="n"/>
      <c r="BF1096" s="219" t="n"/>
      <c r="BG1096" s="120">
        <f>BF1096+BE1096+BD1096</f>
        <v/>
      </c>
      <c r="BH1096" s="217">
        <f>IF(LOWER(T1096)="ILS",12,1)*BG1096/VLOOKUP($T1096,CPC_USDConversion_xlTbl[[Currency2]:[Units/1 USD]],2,FALSE)</f>
        <v/>
      </c>
      <c r="BI1096" s="224">
        <f>BH1096/VLOOKUP($S1096,'CP$'!$B$5:$D$74,2,FALSE)</f>
        <v/>
      </c>
      <c r="BJ1096" s="140" t="n">
        <v>120000</v>
      </c>
      <c r="BK1096" s="140" t="n">
        <v>200000</v>
      </c>
      <c r="BL1096" s="141">
        <f>IFERROR(U1096/X1096,"")</f>
        <v/>
      </c>
      <c r="BM1096" s="141">
        <f>IFERROR(V1096/X1096,"")</f>
        <v/>
      </c>
      <c r="BN1096" s="141">
        <f>IFERROR(W1096/X1096,"")</f>
        <v/>
      </c>
      <c r="BO1096" s="141">
        <f>IFERROR(AA1096/AD1096,"")</f>
        <v/>
      </c>
      <c r="BP1096" s="141">
        <f>IFERROR(AB1096/AD1096,"")</f>
        <v/>
      </c>
      <c r="BQ1096" s="141">
        <f>IFERROR(AC1096/AD1096,"")</f>
        <v/>
      </c>
      <c r="BR1096" s="119" t="n"/>
      <c r="BS1096" s="119" t="n"/>
      <c r="BT1096" s="119" t="n">
        <v>3</v>
      </c>
      <c r="BU1096" s="119" t="n"/>
      <c r="BV1096" s="119" t="n"/>
      <c r="BW1096" s="119" t="n"/>
      <c r="BX1096" s="119" t="n"/>
      <c r="BY1096" s="119" t="n"/>
      <c r="BZ1096" s="119" t="inlineStr">
        <is>
          <t>Employee</t>
        </is>
      </c>
      <c r="CA1096" s="142" t="inlineStr">
        <is>
          <t>S53P</t>
        </is>
      </c>
      <c r="CB1096" s="131" t="n">
        <v>1</v>
      </c>
      <c r="CC1096" s="143">
        <f>IF(P1096&gt;1,1,P1096)*CB1096</f>
        <v/>
      </c>
      <c r="CD1096" s="143" t="n"/>
      <c r="CE1096" s="222" t="n"/>
      <c r="CF1096" s="86" t="n"/>
      <c r="CG1096" s="219" t="n">
        <v>146541.4634146342</v>
      </c>
      <c r="CH1096" s="217">
        <f>IF(LOWER(T1096)="ILS",12,1)*CG1096/VLOOKUP($T1096,CPC_USDConversion_xlTbl[[Currency2]:[Units/1 USD]],2,FALSE)</f>
        <v/>
      </c>
      <c r="CI1096" s="225">
        <f>AF1096</f>
        <v/>
      </c>
      <c r="CJ1096" s="225">
        <f>IFERROR(CI1096-CH1096,"")</f>
        <v/>
      </c>
      <c r="CK1096" s="140">
        <f>ROUND(AN1096*CC1096,-2)</f>
        <v/>
      </c>
      <c r="CL1096" s="217">
        <f>CK1096/VLOOKUP($T1096,'USD Converstion'!$C$7:$D$174,2,FALSE)</f>
        <v/>
      </c>
      <c r="CM1096" s="145">
        <f>IF(AD1096&gt;X1096,1,0)</f>
        <v/>
      </c>
      <c r="CN1096" s="225">
        <f>IF(CM1096&gt;0,AG1096,0)</f>
        <v/>
      </c>
      <c r="CO1096" s="225">
        <f>IF(CM1096=0,0,AF1096)</f>
        <v/>
      </c>
      <c r="CP1096" s="146" t="n">
        <v>0</v>
      </c>
      <c r="CQ1096" s="147" t="inlineStr">
        <is>
          <t>Regular</t>
        </is>
      </c>
      <c r="CR1096" s="225">
        <f>AM1096/VLOOKUP(T1096,'USD Converstion'!$C$7:$D$174,2,FALSE)</f>
        <v/>
      </c>
      <c r="CS1096" s="226">
        <f>AT1096</f>
        <v/>
      </c>
      <c r="CT1096" s="222" t="n">
        <v>0</v>
      </c>
      <c r="CU1096" s="227" t="n"/>
      <c r="CV1096" s="145">
        <f>IF(AX1096&gt;0,1,0)</f>
        <v/>
      </c>
      <c r="CW1096" s="145">
        <f>IF(AY1096&gt;0,1,0)</f>
        <v/>
      </c>
      <c r="CX1096" s="52" t="n">
        <v>0</v>
      </c>
      <c r="DM1096">
        <f>IF(LOWER(T1096)="ILS",12,1)*Y1096/VLOOKUP($T1096,CPC_USDConversion_xlTbl[[Currency2]:[Units/1 USD]],2,FALSE)</f>
        <v/>
      </c>
    </row>
    <row r="1097">
      <c r="B1097" s="113" t="n">
        <v>101156</v>
      </c>
      <c r="C1097" s="113" t="n">
        <v>77440</v>
      </c>
      <c r="D1097" s="113" t="n">
        <v>53523</v>
      </c>
      <c r="E1097" s="114" t="inlineStr">
        <is>
          <t>Wei Jie Ho</t>
        </is>
      </c>
      <c r="F1097" s="152" t="inlineStr">
        <is>
          <t>Security Engineer</t>
        </is>
      </c>
      <c r="G1097" s="113" t="inlineStr">
        <is>
          <t>System Engineering, South Asia</t>
        </is>
      </c>
      <c r="H1097" s="113" t="inlineStr">
        <is>
          <t>Tat Hong Lee</t>
        </is>
      </c>
      <c r="I1097" s="113" t="inlineStr">
        <is>
          <t>Evan Dumas</t>
        </is>
      </c>
      <c r="J1097" s="114" t="inlineStr">
        <is>
          <t>Sharat Sinha</t>
        </is>
      </c>
      <c r="K1097" s="114" t="inlineStr">
        <is>
          <t>Sharat Sinha</t>
        </is>
      </c>
      <c r="L1097" s="113" t="inlineStr">
        <is>
          <t>APAC Sales</t>
        </is>
      </c>
      <c r="M1097" s="115" t="n">
        <v>1</v>
      </c>
      <c r="N1097" s="151">
        <f>LEFT(CA1097,3)</f>
        <v/>
      </c>
      <c r="O1097" s="216" t="n">
        <v>43388</v>
      </c>
      <c r="P1097" s="118">
        <f>($D$5-O1097)/365</f>
        <v/>
      </c>
      <c r="Q1097" s="119">
        <f>Q1097</f>
        <v/>
      </c>
      <c r="R1097" s="52" t="n"/>
      <c r="S1097" s="120" t="inlineStr">
        <is>
          <t>Singapore</t>
        </is>
      </c>
      <c r="T1097" s="120" t="inlineStr">
        <is>
          <t>SGD</t>
        </is>
      </c>
      <c r="U1097" s="120" t="n">
        <v>99500</v>
      </c>
      <c r="V1097" s="120" t="n">
        <v>16663.63636363636</v>
      </c>
      <c r="W1097" s="120" t="n"/>
      <c r="X1097" s="120">
        <f>W1097+V1097+U1097</f>
        <v/>
      </c>
      <c r="Y1097" s="121" t="n"/>
      <c r="Z1097" s="121" t="n"/>
      <c r="AA1097" s="122" t="n"/>
      <c r="AB1097" s="122" t="n"/>
      <c r="AC1097" s="122" t="n"/>
      <c r="AD1097" s="123">
        <f>AC1097+AB1097+AA1097</f>
        <v/>
      </c>
      <c r="AE1097" s="124">
        <f>IFERROR(AD1097/X1097-1,"")</f>
        <v/>
      </c>
      <c r="AF1097" s="217">
        <f>IF(LOWER(T1097)="ILS",12,1)*X1097/VLOOKUP($T1097,CPC_USDConversion_xlTbl[[Currency2]:[Units/1 USD]],2,FALSE)</f>
        <v/>
      </c>
      <c r="AG1097" s="217">
        <f>IF(LOWER(T1097)="ILS",12,1)*AD1097/VLOOKUP($T1097,CPC_USDConversion_xlTbl[[Currency2]:[Units/1 USD]],2,FALSE)</f>
        <v/>
      </c>
      <c r="AH1097" s="126">
        <f>AF1097/VLOOKUP($S1097,'CP$'!$B$5:$D$74,2,FALSE)</f>
        <v/>
      </c>
      <c r="AI1097" s="126">
        <f>AG1097/VLOOKUP($S1097,'CP$'!$B$5:$D$74,2,FALSE)</f>
        <v/>
      </c>
      <c r="AJ1097" s="52" t="n"/>
      <c r="AK1097" s="127" t="inlineStr">
        <is>
          <t>Sales Variable</t>
        </is>
      </c>
      <c r="AL1097" s="218" t="n"/>
      <c r="AM1097" s="129" t="n"/>
      <c r="AN1097" s="121" t="n"/>
      <c r="AO1097" s="130" t="n"/>
      <c r="AP1097" s="131">
        <f>IFERROR(AO1097/AM1097,"")</f>
        <v/>
      </c>
      <c r="AQ1097" s="219">
        <f>AO1097*CC1097</f>
        <v/>
      </c>
      <c r="AR1097" s="219" t="n"/>
      <c r="AS1097" s="220">
        <f>AQ1097-AR1097</f>
        <v/>
      </c>
      <c r="AT1097" s="217">
        <f>AS1097/VLOOKUP($T1097,'USD Converstion'!$C$7:$D$174,2,FALSE)</f>
        <v/>
      </c>
      <c r="AU1097" s="52" t="n"/>
      <c r="AV1097" s="221" t="n"/>
      <c r="AW1097" s="222" t="n"/>
      <c r="AX1097" s="222" t="n"/>
      <c r="AY1097" s="223" t="n"/>
      <c r="AZ1097" s="52" t="n"/>
      <c r="BA1097" s="137" t="inlineStr">
        <is>
          <t xml:space="preserve">Jan 1, 2021 - EL Comp update from 52,000 base + 13,000 commission (65,000 OTE) to 72,000 base + 18,000 commission (90,000 OTE). JS from E61P to E51P. </t>
        </is>
      </c>
      <c r="BB1097" s="138" t="inlineStr">
        <is>
          <t xml:space="preserve"> </t>
        </is>
      </c>
      <c r="BC1097" s="52" t="n"/>
      <c r="BD1097" s="219" t="n">
        <v>40000</v>
      </c>
      <c r="BE1097" s="219" t="n">
        <v>10000</v>
      </c>
      <c r="BF1097" s="219" t="n"/>
      <c r="BG1097" s="120">
        <f>BF1097+BE1097+BD1097</f>
        <v/>
      </c>
      <c r="BH1097" s="217">
        <f>IF(LOWER(T1097)="ILS",12,1)*BG1097/VLOOKUP($T1097,CPC_USDConversion_xlTbl[[Currency2]:[Units/1 USD]],2,FALSE)</f>
        <v/>
      </c>
      <c r="BI1097" s="224">
        <f>BH1097/VLOOKUP($S1097,'CP$'!$B$5:$D$74,2,FALSE)</f>
        <v/>
      </c>
      <c r="BJ1097" s="140" t="n">
        <v>90000</v>
      </c>
      <c r="BK1097" s="140" t="n">
        <v>150000</v>
      </c>
      <c r="BL1097" s="141">
        <f>IFERROR(U1097/X1097,"")</f>
        <v/>
      </c>
      <c r="BM1097" s="141">
        <f>IFERROR(V1097/X1097,"")</f>
        <v/>
      </c>
      <c r="BN1097" s="141">
        <f>IFERROR(W1097/X1097,"")</f>
        <v/>
      </c>
      <c r="BO1097" s="141">
        <f>IFERROR(AA1097/AD1097,"")</f>
        <v/>
      </c>
      <c r="BP1097" s="141">
        <f>IFERROR(AB1097/AD1097,"")</f>
        <v/>
      </c>
      <c r="BQ1097" s="141">
        <f>IFERROR(AC1097/AD1097,"")</f>
        <v/>
      </c>
      <c r="BR1097" s="119" t="n">
        <v>4</v>
      </c>
      <c r="BS1097" s="119" t="n">
        <v>4</v>
      </c>
      <c r="BT1097" s="119" t="n">
        <v>3</v>
      </c>
      <c r="BU1097" s="119" t="n"/>
      <c r="BV1097" s="119" t="n"/>
      <c r="BW1097" s="119" t="n"/>
      <c r="BX1097" s="119" t="n"/>
      <c r="BY1097" s="119" t="n"/>
      <c r="BZ1097" s="119" t="inlineStr">
        <is>
          <t>Employee</t>
        </is>
      </c>
      <c r="CA1097" s="142" t="inlineStr">
        <is>
          <t>E51P</t>
        </is>
      </c>
      <c r="CB1097" s="131" t="n">
        <v>1</v>
      </c>
      <c r="CC1097" s="143">
        <f>IF(P1097&gt;1,1,P1097)*CB1097</f>
        <v/>
      </c>
      <c r="CD1097" s="143" t="n"/>
      <c r="CE1097" s="222" t="n"/>
      <c r="CF1097" s="86" t="n"/>
      <c r="CG1097" s="219" t="n">
        <v>63614.63414634147</v>
      </c>
      <c r="CH1097" s="217">
        <f>IF(LOWER(T1097)="ILS",12,1)*CG1097/VLOOKUP($T1097,CPC_USDConversion_xlTbl[[Currency2]:[Units/1 USD]],2,FALSE)</f>
        <v/>
      </c>
      <c r="CI1097" s="225">
        <f>AF1097</f>
        <v/>
      </c>
      <c r="CJ1097" s="225">
        <f>IFERROR(CI1097-CH1097,"")</f>
        <v/>
      </c>
      <c r="CK1097" s="140">
        <f>ROUND(AN1097*CC1097,-2)</f>
        <v/>
      </c>
      <c r="CL1097" s="217">
        <f>CK1097/VLOOKUP($T1097,'USD Converstion'!$C$7:$D$174,2,FALSE)</f>
        <v/>
      </c>
      <c r="CM1097" s="145">
        <f>IF(AD1097&gt;X1097,1,0)</f>
        <v/>
      </c>
      <c r="CN1097" s="225">
        <f>IF(CM1097&gt;0,AG1097,0)</f>
        <v/>
      </c>
      <c r="CO1097" s="225">
        <f>IF(CM1097=0,0,AF1097)</f>
        <v/>
      </c>
      <c r="CP1097" s="146" t="n">
        <v>0</v>
      </c>
      <c r="CQ1097" s="147" t="inlineStr">
        <is>
          <t>EL</t>
        </is>
      </c>
      <c r="CR1097" s="225">
        <f>AM1097/VLOOKUP(T1097,'USD Converstion'!$C$7:$D$174,2,FALSE)</f>
        <v/>
      </c>
      <c r="CS1097" s="226">
        <f>AT1097</f>
        <v/>
      </c>
      <c r="CT1097" s="222" t="n">
        <v>0</v>
      </c>
      <c r="CU1097" s="227" t="n"/>
      <c r="CV1097" s="145">
        <f>IF(AX1097&gt;0,1,0)</f>
        <v/>
      </c>
      <c r="CW1097" s="145">
        <f>IF(AY1097&gt;0,1,0)</f>
        <v/>
      </c>
      <c r="CX1097" s="52" t="n">
        <v>0</v>
      </c>
      <c r="DM1097">
        <f>IF(LOWER(T1097)="ILS",12,1)*Y1097/VLOOKUP($T1097,CPC_USDConversion_xlTbl[[Currency2]:[Units/1 USD]],2,FALSE)</f>
        <v/>
      </c>
    </row>
    <row r="1098">
      <c r="B1098" s="113" t="n">
        <v>139789</v>
      </c>
      <c r="C1098" s="113" t="n">
        <v>36674</v>
      </c>
      <c r="D1098" s="113" t="n">
        <v>67501</v>
      </c>
      <c r="E1098" s="114" t="inlineStr">
        <is>
          <t>Zhixiang Cai</t>
        </is>
      </c>
      <c r="F1098" s="152" t="inlineStr">
        <is>
          <t>Security Engineer</t>
        </is>
      </c>
      <c r="G1098" s="113" t="inlineStr">
        <is>
          <t>System Engineering, South Asia</t>
        </is>
      </c>
      <c r="H1098" s="113" t="inlineStr">
        <is>
          <t>Tat Hong Lee</t>
        </is>
      </c>
      <c r="I1098" s="113" t="inlineStr">
        <is>
          <t>Evan Dumas</t>
        </is>
      </c>
      <c r="J1098" s="114" t="inlineStr">
        <is>
          <t>Sharat Sinha</t>
        </is>
      </c>
      <c r="K1098" s="114" t="inlineStr">
        <is>
          <t>Sharat Sinha</t>
        </is>
      </c>
      <c r="L1098" s="113" t="inlineStr">
        <is>
          <t>APAC Sales</t>
        </is>
      </c>
      <c r="M1098" s="115" t="n">
        <v>1</v>
      </c>
      <c r="N1098" s="151">
        <f>LEFT(CA1098,3)</f>
        <v/>
      </c>
      <c r="O1098" s="216" t="n">
        <v>44095</v>
      </c>
      <c r="P1098" s="118">
        <f>($D$5-O1098)/365</f>
        <v/>
      </c>
      <c r="Q1098" s="119">
        <f>Q1098</f>
        <v/>
      </c>
      <c r="R1098" s="52" t="n"/>
      <c r="S1098" s="120" t="inlineStr">
        <is>
          <t>Singapore</t>
        </is>
      </c>
      <c r="T1098" s="120" t="inlineStr">
        <is>
          <t>SGD</t>
        </is>
      </c>
      <c r="U1098" s="120" t="n">
        <v>169500</v>
      </c>
      <c r="V1098" s="120" t="n">
        <v>29390.90909090909</v>
      </c>
      <c r="W1098" s="120" t="n"/>
      <c r="X1098" s="120">
        <f>W1098+V1098+U1098</f>
        <v/>
      </c>
      <c r="Y1098" s="121" t="n"/>
      <c r="Z1098" s="121" t="n"/>
      <c r="AA1098" s="122" t="n"/>
      <c r="AB1098" s="122" t="n"/>
      <c r="AC1098" s="122" t="n"/>
      <c r="AD1098" s="123">
        <f>AC1098+AB1098+AA1098</f>
        <v/>
      </c>
      <c r="AE1098" s="124">
        <f>IFERROR(AD1098/X1098-1,"")</f>
        <v/>
      </c>
      <c r="AF1098" s="217">
        <f>IF(LOWER(T1098)="ILS",12,1)*X1098/VLOOKUP($T1098,CPC_USDConversion_xlTbl[[Currency2]:[Units/1 USD]],2,FALSE)</f>
        <v/>
      </c>
      <c r="AG1098" s="217">
        <f>IF(LOWER(T1098)="ILS",12,1)*AD1098/VLOOKUP($T1098,CPC_USDConversion_xlTbl[[Currency2]:[Units/1 USD]],2,FALSE)</f>
        <v/>
      </c>
      <c r="AH1098" s="126">
        <f>AF1098/VLOOKUP($S1098,'CP$'!$B$5:$D$74,2,FALSE)</f>
        <v/>
      </c>
      <c r="AI1098" s="126">
        <f>AG1098/VLOOKUP($S1098,'CP$'!$B$5:$D$74,2,FALSE)</f>
        <v/>
      </c>
      <c r="AJ1098" s="52" t="n"/>
      <c r="AK1098" s="127" t="inlineStr">
        <is>
          <t>Sales Variable</t>
        </is>
      </c>
      <c r="AL1098" s="218" t="n"/>
      <c r="AM1098" s="129" t="n"/>
      <c r="AN1098" s="121" t="n"/>
      <c r="AO1098" s="130" t="n"/>
      <c r="AP1098" s="131">
        <f>IFERROR(AO1098/AM1098,"")</f>
        <v/>
      </c>
      <c r="AQ1098" s="219">
        <f>AO1098*CC1098</f>
        <v/>
      </c>
      <c r="AR1098" s="219" t="n"/>
      <c r="AS1098" s="220">
        <f>AQ1098-AR1098</f>
        <v/>
      </c>
      <c r="AT1098" s="217">
        <f>AS1098/VLOOKUP($T1098,'USD Converstion'!$C$7:$D$174,2,FALSE)</f>
        <v/>
      </c>
      <c r="AU1098" s="52" t="n"/>
      <c r="AV1098" s="221" t="n"/>
      <c r="AW1098" s="222" t="n"/>
      <c r="AX1098" s="222" t="n"/>
      <c r="AY1098" s="223" t="n"/>
      <c r="AZ1098" s="52" t="n"/>
      <c r="BA1098" s="137" t="n"/>
      <c r="BB1098" s="138" t="inlineStr">
        <is>
          <t xml:space="preserve"> </t>
        </is>
      </c>
      <c r="BC1098" s="52" t="n"/>
      <c r="BD1098" s="219" t="n"/>
      <c r="BE1098" s="219" t="n"/>
      <c r="BF1098" s="219" t="n"/>
      <c r="BG1098" s="120">
        <f>BF1098+BE1098+BD1098</f>
        <v/>
      </c>
      <c r="BH1098" s="217">
        <f>IF(LOWER(T1098)="ILS",12,1)*BG1098/VLOOKUP($T1098,CPC_USDConversion_xlTbl[[Currency2]:[Units/1 USD]],2,FALSE)</f>
        <v/>
      </c>
      <c r="BI1098" s="224">
        <f>BH1098/VLOOKUP($S1098,'CP$'!$B$5:$D$74,2,FALSE)</f>
        <v/>
      </c>
      <c r="BJ1098" s="140" t="n">
        <v>140000</v>
      </c>
      <c r="BK1098" s="140" t="n">
        <v>225000</v>
      </c>
      <c r="BL1098" s="141">
        <f>IFERROR(U1098/X1098,"")</f>
        <v/>
      </c>
      <c r="BM1098" s="141">
        <f>IFERROR(V1098/X1098,"")</f>
        <v/>
      </c>
      <c r="BN1098" s="141">
        <f>IFERROR(W1098/X1098,"")</f>
        <v/>
      </c>
      <c r="BO1098" s="141">
        <f>IFERROR(AA1098/AD1098,"")</f>
        <v/>
      </c>
      <c r="BP1098" s="141">
        <f>IFERROR(AB1098/AD1098,"")</f>
        <v/>
      </c>
      <c r="BQ1098" s="141">
        <f>IFERROR(AC1098/AD1098,"")</f>
        <v/>
      </c>
      <c r="BR1098" s="119" t="n"/>
      <c r="BS1098" s="119" t="n"/>
      <c r="BT1098" s="119" t="n"/>
      <c r="BU1098" s="119" t="n"/>
      <c r="BV1098" s="119" t="n"/>
      <c r="BW1098" s="119" t="n"/>
      <c r="BX1098" s="119" t="n"/>
      <c r="BY1098" s="119" t="n"/>
      <c r="BZ1098" s="119" t="inlineStr">
        <is>
          <t>Employee</t>
        </is>
      </c>
      <c r="CA1098" s="142" t="inlineStr">
        <is>
          <t>E41P</t>
        </is>
      </c>
      <c r="CB1098" s="131" t="n">
        <v>1</v>
      </c>
      <c r="CC1098" s="143">
        <f>IF(P1098&gt;1,1,P1098)*CB1098</f>
        <v/>
      </c>
      <c r="CD1098" s="143" t="n"/>
      <c r="CE1098" s="222" t="n"/>
      <c r="CF1098" s="86" t="n"/>
      <c r="CG1098" s="219" t="n">
        <v>156297.5609756098</v>
      </c>
      <c r="CH1098" s="217">
        <f>IF(LOWER(T1098)="ILS",12,1)*CG1098/VLOOKUP($T1098,CPC_USDConversion_xlTbl[[Currency2]:[Units/1 USD]],2,FALSE)</f>
        <v/>
      </c>
      <c r="CI1098" s="225">
        <f>AF1098</f>
        <v/>
      </c>
      <c r="CJ1098" s="225">
        <f>IFERROR(CI1098-CH1098,"")</f>
        <v/>
      </c>
      <c r="CK1098" s="140">
        <f>ROUND(AN1098*CC1098,-2)</f>
        <v/>
      </c>
      <c r="CL1098" s="217">
        <f>CK1098/VLOOKUP($T1098,'USD Converstion'!$C$7:$D$174,2,FALSE)</f>
        <v/>
      </c>
      <c r="CM1098" s="145">
        <f>IF(AD1098&gt;X1098,1,0)</f>
        <v/>
      </c>
      <c r="CN1098" s="225">
        <f>IF(CM1098&gt;0,AG1098,0)</f>
        <v/>
      </c>
      <c r="CO1098" s="225">
        <f>IF(CM1098=0,0,AF1098)</f>
        <v/>
      </c>
      <c r="CP1098" s="146" t="n">
        <v>0</v>
      </c>
      <c r="CQ1098" s="147" t="inlineStr">
        <is>
          <t>Regular</t>
        </is>
      </c>
      <c r="CR1098" s="225">
        <f>AM1098/VLOOKUP(T1098,'USD Converstion'!$C$7:$D$174,2,FALSE)</f>
        <v/>
      </c>
      <c r="CS1098" s="226">
        <f>AT1098</f>
        <v/>
      </c>
      <c r="CT1098" s="222" t="n">
        <v>0</v>
      </c>
      <c r="CU1098" s="227" t="n"/>
      <c r="CV1098" s="145">
        <f>IF(AX1098&gt;0,1,0)</f>
        <v/>
      </c>
      <c r="CW1098" s="145">
        <f>IF(AY1098&gt;0,1,0)</f>
        <v/>
      </c>
      <c r="CX1098" s="52" t="n">
        <v>0</v>
      </c>
      <c r="DM1098">
        <f>IF(LOWER(T1098)="ILS",12,1)*Y1098/VLOOKUP($T1098,CPC_USDConversion_xlTbl[[Currency2]:[Units/1 USD]],2,FALSE)</f>
        <v/>
      </c>
    </row>
    <row r="1099">
      <c r="B1099" s="113" t="n">
        <v>107177</v>
      </c>
      <c r="C1099" s="113" t="n">
        <v>63239</v>
      </c>
      <c r="D1099" s="113" t="n">
        <v>121445</v>
      </c>
      <c r="E1099" s="114" t="inlineStr">
        <is>
          <t>Ashish Tandon</t>
        </is>
      </c>
      <c r="F1099" s="152" t="inlineStr">
        <is>
          <t>Cloud Security Sales Specialist</t>
        </is>
      </c>
      <c r="G1099" s="113" t="inlineStr">
        <is>
          <t>Growth Technologies, APAC</t>
        </is>
      </c>
      <c r="H1099" s="113" t="inlineStr">
        <is>
          <t>Doug Farndale</t>
        </is>
      </c>
      <c r="I1099" s="113" t="inlineStr">
        <is>
          <t>Doug Farndale</t>
        </is>
      </c>
      <c r="J1099" s="114" t="inlineStr">
        <is>
          <t>Sharat Sinha</t>
        </is>
      </c>
      <c r="K1099" s="114" t="inlineStr">
        <is>
          <t>Sharat Sinha</t>
        </is>
      </c>
      <c r="L1099" s="113" t="inlineStr">
        <is>
          <t>APAC Sales</t>
        </is>
      </c>
      <c r="M1099" s="115" t="n">
        <v>1</v>
      </c>
      <c r="N1099" s="151">
        <f>LEFT(CA1099,3)</f>
        <v/>
      </c>
      <c r="O1099" s="216" t="n">
        <v>42632</v>
      </c>
      <c r="P1099" s="118">
        <f>($D$5-O1099)/365</f>
        <v/>
      </c>
      <c r="Q1099" s="119">
        <f>Q1099</f>
        <v/>
      </c>
      <c r="R1099" s="52" t="n"/>
      <c r="S1099" s="120" t="inlineStr">
        <is>
          <t>India</t>
        </is>
      </c>
      <c r="T1099" s="120" t="inlineStr">
        <is>
          <t>INR</t>
        </is>
      </c>
      <c r="U1099" s="120" t="n">
        <v>5009500</v>
      </c>
      <c r="V1099" s="120" t="n">
        <v>2300300</v>
      </c>
      <c r="W1099" s="120" t="n"/>
      <c r="X1099" s="120">
        <f>W1099+V1099+U1099</f>
        <v/>
      </c>
      <c r="Y1099" s="121" t="n"/>
      <c r="Z1099" s="121" t="n"/>
      <c r="AA1099" s="122" t="n"/>
      <c r="AB1099" s="122" t="n"/>
      <c r="AC1099" s="122" t="n"/>
      <c r="AD1099" s="123">
        <f>AC1099+AB1099+AA1099</f>
        <v/>
      </c>
      <c r="AE1099" s="124">
        <f>IFERROR(AD1099/X1099-1,"")</f>
        <v/>
      </c>
      <c r="AF1099" s="217">
        <f>IF(LOWER(T1099)="ILS",12,1)*X1099/VLOOKUP($T1099,CPC_USDConversion_xlTbl[[Currency2]:[Units/1 USD]],2,FALSE)</f>
        <v/>
      </c>
      <c r="AG1099" s="217">
        <f>IF(LOWER(T1099)="ILS",12,1)*AD1099/VLOOKUP($T1099,CPC_USDConversion_xlTbl[[Currency2]:[Units/1 USD]],2,FALSE)</f>
        <v/>
      </c>
      <c r="AH1099" s="126">
        <f>AF1099/VLOOKUP($S1099,'CP$'!$B$5:$D$74,2,FALSE)</f>
        <v/>
      </c>
      <c r="AI1099" s="126">
        <f>AG1099/VLOOKUP($S1099,'CP$'!$B$5:$D$74,2,FALSE)</f>
        <v/>
      </c>
      <c r="AJ1099" s="52" t="n"/>
      <c r="AK1099" s="127" t="inlineStr">
        <is>
          <t>Sales Variable</t>
        </is>
      </c>
      <c r="AL1099" s="218" t="n"/>
      <c r="AM1099" s="129" t="n"/>
      <c r="AN1099" s="121" t="n"/>
      <c r="AO1099" s="130" t="n"/>
      <c r="AP1099" s="131">
        <f>IFERROR(AO1099/AM1099,"")</f>
        <v/>
      </c>
      <c r="AQ1099" s="219">
        <f>AO1099*CC1099</f>
        <v/>
      </c>
      <c r="AR1099" s="219" t="n"/>
      <c r="AS1099" s="220">
        <f>AQ1099-AR1099</f>
        <v/>
      </c>
      <c r="AT1099" s="217">
        <f>AS1099/VLOOKUP($T1099,'USD Converstion'!$C$7:$D$174,2,FALSE)</f>
        <v/>
      </c>
      <c r="AU1099" s="52" t="n"/>
      <c r="AV1099" s="221" t="n">
        <v>43957</v>
      </c>
      <c r="AW1099" s="222" t="n">
        <v>29231.10679611651</v>
      </c>
      <c r="AX1099" s="222" t="n"/>
      <c r="AY1099" s="223" t="n"/>
      <c r="AZ1099" s="52" t="n"/>
      <c r="BA1099" s="137" t="n"/>
      <c r="BB1099" s="138" t="inlineStr">
        <is>
          <t xml:space="preserve"> </t>
        </is>
      </c>
      <c r="BC1099" s="52" t="n"/>
      <c r="BD1099" s="219" t="n">
        <v>3700000</v>
      </c>
      <c r="BE1099" s="219" t="n">
        <v>2400000</v>
      </c>
      <c r="BF1099" s="219" t="n"/>
      <c r="BG1099" s="120">
        <f>BF1099+BE1099+BD1099</f>
        <v/>
      </c>
      <c r="BH1099" s="217">
        <f>IF(LOWER(T1099)="ILS",12,1)*BG1099/VLOOKUP($T1099,CPC_USDConversion_xlTbl[[Currency2]:[Units/1 USD]],2,FALSE)</f>
        <v/>
      </c>
      <c r="BI1099" s="224">
        <f>BH1099/VLOOKUP($S1099,'CP$'!$B$5:$D$74,2,FALSE)</f>
        <v/>
      </c>
      <c r="BJ1099" s="140" t="n">
        <v>3500000</v>
      </c>
      <c r="BK1099" s="140" t="n">
        <v>7000000</v>
      </c>
      <c r="BL1099" s="141">
        <f>IFERROR(U1099/X1099,"")</f>
        <v/>
      </c>
      <c r="BM1099" s="141">
        <f>IFERROR(V1099/X1099,"")</f>
        <v/>
      </c>
      <c r="BN1099" s="141">
        <f>IFERROR(W1099/X1099,"")</f>
        <v/>
      </c>
      <c r="BO1099" s="141">
        <f>IFERROR(AA1099/AD1099,"")</f>
        <v/>
      </c>
      <c r="BP1099" s="141">
        <f>IFERROR(AB1099/AD1099,"")</f>
        <v/>
      </c>
      <c r="BQ1099" s="141">
        <f>IFERROR(AC1099/AD1099,"")</f>
        <v/>
      </c>
      <c r="BR1099" s="119" t="n">
        <v>5</v>
      </c>
      <c r="BS1099" s="119" t="n">
        <v>4</v>
      </c>
      <c r="BT1099" s="119" t="n">
        <v>3</v>
      </c>
      <c r="BU1099" s="119" t="n"/>
      <c r="BV1099" s="119" t="n"/>
      <c r="BW1099" s="119" t="n"/>
      <c r="BX1099" s="119" t="n"/>
      <c r="BY1099" s="119" t="n"/>
      <c r="BZ1099" s="119" t="inlineStr">
        <is>
          <t>Employee</t>
        </is>
      </c>
      <c r="CA1099" s="142" t="inlineStr">
        <is>
          <t>S41P</t>
        </is>
      </c>
      <c r="CB1099" s="131" t="n">
        <v>1</v>
      </c>
      <c r="CC1099" s="143">
        <f>IF(P1099&gt;1,1,P1099)*CB1099</f>
        <v/>
      </c>
      <c r="CD1099" s="143" t="n"/>
      <c r="CE1099" s="222" t="n">
        <v>79613.8</v>
      </c>
      <c r="CF1099" s="86" t="n"/>
      <c r="CG1099" s="219" t="n">
        <v>6370931.707317074</v>
      </c>
      <c r="CH1099" s="217">
        <f>IF(LOWER(T1099)="ILS",12,1)*CG1099/VLOOKUP($T1099,CPC_USDConversion_xlTbl[[Currency2]:[Units/1 USD]],2,FALSE)</f>
        <v/>
      </c>
      <c r="CI1099" s="225">
        <f>AF1099</f>
        <v/>
      </c>
      <c r="CJ1099" s="225">
        <f>IFERROR(CI1099-CH1099,"")</f>
        <v/>
      </c>
      <c r="CK1099" s="140">
        <f>ROUND(AN1099*CC1099,-2)</f>
        <v/>
      </c>
      <c r="CL1099" s="217">
        <f>CK1099/VLOOKUP($T1099,'USD Converstion'!$C$7:$D$174,2,FALSE)</f>
        <v/>
      </c>
      <c r="CM1099" s="145">
        <f>IF(AD1099&gt;X1099,1,0)</f>
        <v/>
      </c>
      <c r="CN1099" s="225">
        <f>IF(CM1099&gt;0,AG1099,0)</f>
        <v/>
      </c>
      <c r="CO1099" s="225">
        <f>IF(CM1099=0,0,AF1099)</f>
        <v/>
      </c>
      <c r="CP1099" s="146" t="n">
        <v>0</v>
      </c>
      <c r="CQ1099" s="147" t="inlineStr">
        <is>
          <t>Regular</t>
        </is>
      </c>
      <c r="CR1099" s="225">
        <f>AM1099/VLOOKUP(T1099,'USD Converstion'!$C$7:$D$174,2,FALSE)</f>
        <v/>
      </c>
      <c r="CS1099" s="226">
        <f>AT1099</f>
        <v/>
      </c>
      <c r="CT1099" s="222" t="n">
        <v>0</v>
      </c>
      <c r="CU1099" s="227" t="n"/>
      <c r="CV1099" s="145">
        <f>IF(AX1099&gt;0,1,0)</f>
        <v/>
      </c>
      <c r="CW1099" s="145">
        <f>IF(AY1099&gt;0,1,0)</f>
        <v/>
      </c>
      <c r="CX1099" s="52" t="n">
        <v>0</v>
      </c>
      <c r="DM1099">
        <f>IF(LOWER(T1099)="ILS",12,1)*Y1099/VLOOKUP($T1099,CPC_USDConversion_xlTbl[[Currency2]:[Units/1 USD]],2,FALSE)</f>
        <v/>
      </c>
    </row>
    <row r="1100">
      <c r="B1100" s="113" t="n">
        <v>138112</v>
      </c>
      <c r="C1100" s="113" t="n">
        <v>31070</v>
      </c>
      <c r="D1100" s="113" t="n">
        <v>43826</v>
      </c>
      <c r="E1100" s="114" t="inlineStr">
        <is>
          <t>Bruce Chai</t>
        </is>
      </c>
      <c r="F1100" s="152" t="inlineStr">
        <is>
          <t>Threat Prevention sales</t>
        </is>
      </c>
      <c r="G1100" s="113" t="inlineStr">
        <is>
          <t>Growth Technologies, APAC</t>
        </is>
      </c>
      <c r="H1100" s="113" t="inlineStr">
        <is>
          <t>Doug Farndale</t>
        </is>
      </c>
      <c r="I1100" s="113" t="inlineStr">
        <is>
          <t>Doug Farndale</t>
        </is>
      </c>
      <c r="J1100" s="114" t="inlineStr">
        <is>
          <t>Sharat Sinha</t>
        </is>
      </c>
      <c r="K1100" s="114" t="inlineStr">
        <is>
          <t>Sharat Sinha</t>
        </is>
      </c>
      <c r="L1100" s="113" t="inlineStr">
        <is>
          <t>APAC Sales</t>
        </is>
      </c>
      <c r="M1100" s="115" t="n">
        <v>1</v>
      </c>
      <c r="N1100" s="151">
        <f>LEFT(CA1100,3)</f>
        <v/>
      </c>
      <c r="O1100" s="216" t="n">
        <v>42485</v>
      </c>
      <c r="P1100" s="118">
        <f>($D$5-O1100)/365</f>
        <v/>
      </c>
      <c r="Q1100" s="119">
        <f>Q1100</f>
        <v/>
      </c>
      <c r="R1100" s="52" t="n"/>
      <c r="S1100" s="120" t="inlineStr">
        <is>
          <t>Singapore</t>
        </is>
      </c>
      <c r="T1100" s="120" t="inlineStr">
        <is>
          <t>SGD</t>
        </is>
      </c>
      <c r="U1100" s="120" t="n">
        <v>134500</v>
      </c>
      <c r="V1100" s="120" t="n">
        <v>42118.18181818182</v>
      </c>
      <c r="W1100" s="120" t="n"/>
      <c r="X1100" s="120">
        <f>W1100+V1100+U1100</f>
        <v/>
      </c>
      <c r="Y1100" s="121" t="n"/>
      <c r="Z1100" s="121" t="n"/>
      <c r="AA1100" s="122" t="n"/>
      <c r="AB1100" s="122" t="n"/>
      <c r="AC1100" s="122" t="n"/>
      <c r="AD1100" s="123">
        <f>AC1100+AB1100+AA1100</f>
        <v/>
      </c>
      <c r="AE1100" s="124">
        <f>IFERROR(AD1100/X1100-1,"")</f>
        <v/>
      </c>
      <c r="AF1100" s="217">
        <f>IF(LOWER(T1100)="ILS",12,1)*X1100/VLOOKUP($T1100,CPC_USDConversion_xlTbl[[Currency2]:[Units/1 USD]],2,FALSE)</f>
        <v/>
      </c>
      <c r="AG1100" s="217">
        <f>IF(LOWER(T1100)="ILS",12,1)*AD1100/VLOOKUP($T1100,CPC_USDConversion_xlTbl[[Currency2]:[Units/1 USD]],2,FALSE)</f>
        <v/>
      </c>
      <c r="AH1100" s="126">
        <f>AF1100/VLOOKUP($S1100,'CP$'!$B$5:$D$74,2,FALSE)</f>
        <v/>
      </c>
      <c r="AI1100" s="126">
        <f>AG1100/VLOOKUP($S1100,'CP$'!$B$5:$D$74,2,FALSE)</f>
        <v/>
      </c>
      <c r="AJ1100" s="52" t="n"/>
      <c r="AK1100" s="127" t="inlineStr">
        <is>
          <t>Sales Variable</t>
        </is>
      </c>
      <c r="AL1100" s="218" t="n"/>
      <c r="AM1100" s="129" t="n"/>
      <c r="AN1100" s="121" t="n"/>
      <c r="AO1100" s="130" t="n"/>
      <c r="AP1100" s="131">
        <f>IFERROR(AO1100/AM1100,"")</f>
        <v/>
      </c>
      <c r="AQ1100" s="219">
        <f>AO1100*CC1100</f>
        <v/>
      </c>
      <c r="AR1100" s="219" t="n"/>
      <c r="AS1100" s="220">
        <f>AQ1100-AR1100</f>
        <v/>
      </c>
      <c r="AT1100" s="217">
        <f>AS1100/VLOOKUP($T1100,'USD Converstion'!$C$7:$D$174,2,FALSE)</f>
        <v/>
      </c>
      <c r="AU1100" s="52" t="n"/>
      <c r="AV1100" s="221" t="n">
        <v>43957</v>
      </c>
      <c r="AW1100" s="222" t="n">
        <v>7895.961165048543</v>
      </c>
      <c r="AX1100" s="222" t="n"/>
      <c r="AY1100" s="223" t="n"/>
      <c r="AZ1100" s="52" t="n"/>
      <c r="BA1100" s="137" t="inlineStr">
        <is>
          <t>May, 2020 - Organization change from RSU:20000 to RSU:8000</t>
        </is>
      </c>
      <c r="BB1100" s="138" t="inlineStr">
        <is>
          <t xml:space="preserve"> </t>
        </is>
      </c>
      <c r="BC1100" s="52" t="n"/>
      <c r="BD1100" s="219" t="n">
        <v>97426</v>
      </c>
      <c r="BE1100" s="219" t="n">
        <v>42000</v>
      </c>
      <c r="BF1100" s="219" t="n"/>
      <c r="BG1100" s="120">
        <f>BF1100+BE1100+BD1100</f>
        <v/>
      </c>
      <c r="BH1100" s="217">
        <f>IF(LOWER(T1100)="ILS",12,1)*BG1100/VLOOKUP($T1100,CPC_USDConversion_xlTbl[[Currency2]:[Units/1 USD]],2,FALSE)</f>
        <v/>
      </c>
      <c r="BI1100" s="224">
        <f>BH1100/VLOOKUP($S1100,'CP$'!$B$5:$D$74,2,FALSE)</f>
        <v/>
      </c>
      <c r="BJ1100" s="140" t="n">
        <v>120000</v>
      </c>
      <c r="BK1100" s="140" t="n">
        <v>185000</v>
      </c>
      <c r="BL1100" s="141">
        <f>IFERROR(U1100/X1100,"")</f>
        <v/>
      </c>
      <c r="BM1100" s="141">
        <f>IFERROR(V1100/X1100,"")</f>
        <v/>
      </c>
      <c r="BN1100" s="141">
        <f>IFERROR(W1100/X1100,"")</f>
        <v/>
      </c>
      <c r="BO1100" s="141">
        <f>IFERROR(AA1100/AD1100,"")</f>
        <v/>
      </c>
      <c r="BP1100" s="141">
        <f>IFERROR(AB1100/AD1100,"")</f>
        <v/>
      </c>
      <c r="BQ1100" s="141">
        <f>IFERROR(AC1100/AD1100,"")</f>
        <v/>
      </c>
      <c r="BR1100" s="119" t="n">
        <v>2</v>
      </c>
      <c r="BS1100" s="119" t="n">
        <v>3</v>
      </c>
      <c r="BT1100" s="119" t="n">
        <v>3</v>
      </c>
      <c r="BU1100" s="119" t="n"/>
      <c r="BV1100" s="119" t="n"/>
      <c r="BW1100" s="119" t="n"/>
      <c r="BX1100" s="119" t="n"/>
      <c r="BY1100" s="119" t="n"/>
      <c r="BZ1100" s="119" t="inlineStr">
        <is>
          <t>Employee</t>
        </is>
      </c>
      <c r="CA1100" s="142" t="inlineStr">
        <is>
          <t>S51P</t>
        </is>
      </c>
      <c r="CB1100" s="131" t="n">
        <v>1</v>
      </c>
      <c r="CC1100" s="143">
        <f>IF(P1100&gt;1,1,P1100)*CB1100</f>
        <v/>
      </c>
      <c r="CD1100" s="143" t="n"/>
      <c r="CE1100" s="222" t="n">
        <v>18556.6</v>
      </c>
      <c r="CF1100" s="86" t="n"/>
      <c r="CG1100" s="219" t="n">
        <v>142639.0243902439</v>
      </c>
      <c r="CH1100" s="217">
        <f>IF(LOWER(T1100)="ILS",12,1)*CG1100/VLOOKUP($T1100,CPC_USDConversion_xlTbl[[Currency2]:[Units/1 USD]],2,FALSE)</f>
        <v/>
      </c>
      <c r="CI1100" s="225">
        <f>AF1100</f>
        <v/>
      </c>
      <c r="CJ1100" s="225">
        <f>IFERROR(CI1100-CH1100,"")</f>
        <v/>
      </c>
      <c r="CK1100" s="140">
        <f>ROUND(AN1100*CC1100,-2)</f>
        <v/>
      </c>
      <c r="CL1100" s="217">
        <f>CK1100/VLOOKUP($T1100,'USD Converstion'!$C$7:$D$174,2,FALSE)</f>
        <v/>
      </c>
      <c r="CM1100" s="145">
        <f>IF(AD1100&gt;X1100,1,0)</f>
        <v/>
      </c>
      <c r="CN1100" s="225">
        <f>IF(CM1100&gt;0,AG1100,0)</f>
        <v/>
      </c>
      <c r="CO1100" s="225">
        <f>IF(CM1100=0,0,AF1100)</f>
        <v/>
      </c>
      <c r="CP1100" s="146" t="n">
        <v>0</v>
      </c>
      <c r="CQ1100" s="147" t="inlineStr">
        <is>
          <t>Regular</t>
        </is>
      </c>
      <c r="CR1100" s="225">
        <f>AM1100/VLOOKUP(T1100,'USD Converstion'!$C$7:$D$174,2,FALSE)</f>
        <v/>
      </c>
      <c r="CS1100" s="226">
        <f>AT1100</f>
        <v/>
      </c>
      <c r="CT1100" s="222" t="n">
        <v>0</v>
      </c>
      <c r="CU1100" s="227" t="n"/>
      <c r="CV1100" s="145">
        <f>IF(AX1100&gt;0,1,0)</f>
        <v/>
      </c>
      <c r="CW1100" s="145">
        <f>IF(AY1100&gt;0,1,0)</f>
        <v/>
      </c>
      <c r="CX1100" s="52" t="n">
        <v>0</v>
      </c>
      <c r="DM1100">
        <f>IF(LOWER(T1100)="ILS",12,1)*Y1100/VLOOKUP($T1100,CPC_USDConversion_xlTbl[[Currency2]:[Units/1 USD]],2,FALSE)</f>
        <v/>
      </c>
    </row>
    <row r="1101">
      <c r="B1101" s="113" t="n">
        <v>136766</v>
      </c>
      <c r="C1101" s="113" t="n">
        <v>57824</v>
      </c>
      <c r="D1101" s="113" t="n">
        <v>115137</v>
      </c>
      <c r="E1101" s="114" t="inlineStr">
        <is>
          <t>Frederick Chen</t>
        </is>
      </c>
      <c r="F1101" s="152" t="inlineStr">
        <is>
          <t>APAC Head of Channels, Growth Technologies</t>
        </is>
      </c>
      <c r="G1101" s="113" t="inlineStr">
        <is>
          <t>Growth Technologies, APAC</t>
        </is>
      </c>
      <c r="H1101" s="113" t="inlineStr">
        <is>
          <t>Doug Farndale</t>
        </is>
      </c>
      <c r="I1101" s="113" t="inlineStr">
        <is>
          <t>Doug Farndale</t>
        </is>
      </c>
      <c r="J1101" s="114" t="inlineStr">
        <is>
          <t>Sharat Sinha</t>
        </is>
      </c>
      <c r="K1101" s="114" t="inlineStr">
        <is>
          <t>Sharat Sinha</t>
        </is>
      </c>
      <c r="L1101" s="113" t="inlineStr">
        <is>
          <t>APAC Sales</t>
        </is>
      </c>
      <c r="M1101" s="115" t="n">
        <v>1</v>
      </c>
      <c r="N1101" s="151">
        <f>LEFT(CA1101,3)</f>
        <v/>
      </c>
      <c r="O1101" s="216" t="n">
        <v>44013</v>
      </c>
      <c r="P1101" s="118">
        <f>($D$5-O1101)/365</f>
        <v/>
      </c>
      <c r="Q1101" s="119">
        <f>Q1101</f>
        <v/>
      </c>
      <c r="R1101" s="52" t="n"/>
      <c r="S1101" s="120" t="inlineStr">
        <is>
          <t>Singapore</t>
        </is>
      </c>
      <c r="T1101" s="120" t="inlineStr">
        <is>
          <t>SGD</t>
        </is>
      </c>
      <c r="U1101" s="120" t="n">
        <v>182000</v>
      </c>
      <c r="V1101" s="120" t="n">
        <v>83936.36363636363</v>
      </c>
      <c r="W1101" s="120" t="n"/>
      <c r="X1101" s="120">
        <f>W1101+V1101+U1101</f>
        <v/>
      </c>
      <c r="Y1101" s="121" t="n"/>
      <c r="Z1101" s="121" t="n"/>
      <c r="AA1101" s="122" t="n"/>
      <c r="AB1101" s="122" t="n"/>
      <c r="AC1101" s="122" t="n"/>
      <c r="AD1101" s="123">
        <f>AC1101+AB1101+AA1101</f>
        <v/>
      </c>
      <c r="AE1101" s="124">
        <f>IFERROR(AD1101/X1101-1,"")</f>
        <v/>
      </c>
      <c r="AF1101" s="217">
        <f>IF(LOWER(T1101)="ILS",12,1)*X1101/VLOOKUP($T1101,CPC_USDConversion_xlTbl[[Currency2]:[Units/1 USD]],2,FALSE)</f>
        <v/>
      </c>
      <c r="AG1101" s="217">
        <f>IF(LOWER(T1101)="ILS",12,1)*AD1101/VLOOKUP($T1101,CPC_USDConversion_xlTbl[[Currency2]:[Units/1 USD]],2,FALSE)</f>
        <v/>
      </c>
      <c r="AH1101" s="126">
        <f>AF1101/VLOOKUP($S1101,'CP$'!$B$5:$D$74,2,FALSE)</f>
        <v/>
      </c>
      <c r="AI1101" s="126">
        <f>AG1101/VLOOKUP($S1101,'CP$'!$B$5:$D$74,2,FALSE)</f>
        <v/>
      </c>
      <c r="AJ1101" s="52" t="n"/>
      <c r="AK1101" s="127" t="inlineStr">
        <is>
          <t>Sales Variable</t>
        </is>
      </c>
      <c r="AL1101" s="218" t="n"/>
      <c r="AM1101" s="129" t="n"/>
      <c r="AN1101" s="121" t="n"/>
      <c r="AO1101" s="130" t="n"/>
      <c r="AP1101" s="131">
        <f>IFERROR(AO1101/AM1101,"")</f>
        <v/>
      </c>
      <c r="AQ1101" s="219">
        <f>AO1101*CC1101</f>
        <v/>
      </c>
      <c r="AR1101" s="219" t="n"/>
      <c r="AS1101" s="220">
        <f>AQ1101-AR1101</f>
        <v/>
      </c>
      <c r="AT1101" s="217">
        <f>AS1101/VLOOKUP($T1101,'USD Converstion'!$C$7:$D$174,2,FALSE)</f>
        <v/>
      </c>
      <c r="AU1101" s="52" t="n"/>
      <c r="AV1101" s="221" t="n">
        <v>44019</v>
      </c>
      <c r="AW1101" s="222" t="n">
        <v>29229.25242718447</v>
      </c>
      <c r="AX1101" s="222" t="n"/>
      <c r="AY1101" s="223" t="n"/>
      <c r="AZ1101" s="52" t="n"/>
      <c r="BA1101" s="137" t="n"/>
      <c r="BB1101" s="138" t="inlineStr">
        <is>
          <t xml:space="preserve"> </t>
        </is>
      </c>
      <c r="BC1101" s="52" t="n"/>
      <c r="BD1101" s="219" t="n"/>
      <c r="BE1101" s="219" t="n"/>
      <c r="BF1101" s="219" t="n"/>
      <c r="BG1101" s="120">
        <f>BF1101+BE1101+BD1101</f>
        <v/>
      </c>
      <c r="BH1101" s="217">
        <f>IF(LOWER(T1101)="ILS",12,1)*BG1101/VLOOKUP($T1101,CPC_USDConversion_xlTbl[[Currency2]:[Units/1 USD]],2,FALSE)</f>
        <v/>
      </c>
      <c r="BI1101" s="224">
        <f>BH1101/VLOOKUP($S1101,'CP$'!$B$5:$D$74,2,FALSE)</f>
        <v/>
      </c>
      <c r="BJ1101" s="140" t="n">
        <v>180000</v>
      </c>
      <c r="BK1101" s="140" t="n">
        <v>260000</v>
      </c>
      <c r="BL1101" s="141">
        <f>IFERROR(U1101/X1101,"")</f>
        <v/>
      </c>
      <c r="BM1101" s="141">
        <f>IFERROR(V1101/X1101,"")</f>
        <v/>
      </c>
      <c r="BN1101" s="141">
        <f>IFERROR(W1101/X1101,"")</f>
        <v/>
      </c>
      <c r="BO1101" s="141">
        <f>IFERROR(AA1101/AD1101,"")</f>
        <v/>
      </c>
      <c r="BP1101" s="141">
        <f>IFERROR(AB1101/AD1101,"")</f>
        <v/>
      </c>
      <c r="BQ1101" s="141">
        <f>IFERROR(AC1101/AD1101,"")</f>
        <v/>
      </c>
      <c r="BR1101" s="119" t="n"/>
      <c r="BS1101" s="119" t="n"/>
      <c r="BT1101" s="119" t="n"/>
      <c r="BU1101" s="119" t="n"/>
      <c r="BV1101" s="119" t="n"/>
      <c r="BW1101" s="119" t="n"/>
      <c r="BX1101" s="119" t="n"/>
      <c r="BY1101" s="119" t="n"/>
      <c r="BZ1101" s="119" t="inlineStr">
        <is>
          <t>Employee</t>
        </is>
      </c>
      <c r="CA1101" s="142" t="inlineStr">
        <is>
          <t>S41P</t>
        </is>
      </c>
      <c r="CB1101" s="131" t="n">
        <v>1</v>
      </c>
      <c r="CC1101" s="143">
        <f>IF(P1101&gt;1,1,P1101)*CB1101</f>
        <v/>
      </c>
      <c r="CD1101" s="143" t="n"/>
      <c r="CE1101" s="222" t="n">
        <v>30887.76</v>
      </c>
      <c r="CF1101" s="86" t="n"/>
      <c r="CG1101" s="219" t="n">
        <v>224590.243902439</v>
      </c>
      <c r="CH1101" s="217">
        <f>IF(LOWER(T1101)="ILS",12,1)*CG1101/VLOOKUP($T1101,CPC_USDConversion_xlTbl[[Currency2]:[Units/1 USD]],2,FALSE)</f>
        <v/>
      </c>
      <c r="CI1101" s="225">
        <f>AF1101</f>
        <v/>
      </c>
      <c r="CJ1101" s="225">
        <f>IFERROR(CI1101-CH1101,"")</f>
        <v/>
      </c>
      <c r="CK1101" s="140">
        <f>ROUND(AN1101*CC1101,-2)</f>
        <v/>
      </c>
      <c r="CL1101" s="217">
        <f>CK1101/VLOOKUP($T1101,'USD Converstion'!$C$7:$D$174,2,FALSE)</f>
        <v/>
      </c>
      <c r="CM1101" s="145">
        <f>IF(AD1101&gt;X1101,1,0)</f>
        <v/>
      </c>
      <c r="CN1101" s="225">
        <f>IF(CM1101&gt;0,AG1101,0)</f>
        <v/>
      </c>
      <c r="CO1101" s="225">
        <f>IF(CM1101=0,0,AF1101)</f>
        <v/>
      </c>
      <c r="CP1101" s="146" t="n">
        <v>0</v>
      </c>
      <c r="CQ1101" s="147" t="inlineStr">
        <is>
          <t>Regular</t>
        </is>
      </c>
      <c r="CR1101" s="225">
        <f>AM1101/VLOOKUP(T1101,'USD Converstion'!$C$7:$D$174,2,FALSE)</f>
        <v/>
      </c>
      <c r="CS1101" s="226">
        <f>AT1101</f>
        <v/>
      </c>
      <c r="CT1101" s="222" t="n">
        <v>0</v>
      </c>
      <c r="CU1101" s="227" t="n"/>
      <c r="CV1101" s="145">
        <f>IF(AX1101&gt;0,1,0)</f>
        <v/>
      </c>
      <c r="CW1101" s="145">
        <f>IF(AY1101&gt;0,1,0)</f>
        <v/>
      </c>
      <c r="CX1101" s="52" t="n">
        <v>0</v>
      </c>
      <c r="DM1101">
        <f>IF(LOWER(T1101)="ILS",12,1)*Y1101/VLOOKUP($T1101,CPC_USDConversion_xlTbl[[Currency2]:[Units/1 USD]],2,FALSE)</f>
        <v/>
      </c>
    </row>
    <row r="1102">
      <c r="B1102" s="113" t="n">
        <v>122021</v>
      </c>
      <c r="C1102" s="113" t="n">
        <v>61341</v>
      </c>
      <c r="D1102" s="113" t="n">
        <v>123017</v>
      </c>
      <c r="E1102" s="114" t="inlineStr">
        <is>
          <t>Jamie Hermsen</t>
        </is>
      </c>
      <c r="F1102" s="152" t="inlineStr">
        <is>
          <t>Cloud Security Sales Specialist</t>
        </is>
      </c>
      <c r="G1102" s="113" t="inlineStr">
        <is>
          <t>Growth Technologies, APAC</t>
        </is>
      </c>
      <c r="H1102" s="113" t="inlineStr">
        <is>
          <t>Doug Farndale</t>
        </is>
      </c>
      <c r="I1102" s="113" t="inlineStr">
        <is>
          <t>Doug Farndale</t>
        </is>
      </c>
      <c r="J1102" s="114" t="inlineStr">
        <is>
          <t>Sharat Sinha</t>
        </is>
      </c>
      <c r="K1102" s="114" t="inlineStr">
        <is>
          <t>Sharat Sinha</t>
        </is>
      </c>
      <c r="L1102" s="113" t="inlineStr">
        <is>
          <t>APAC Sales</t>
        </is>
      </c>
      <c r="M1102" s="115" t="n">
        <v>1</v>
      </c>
      <c r="N1102" s="151">
        <f>LEFT(CA1102,3)</f>
        <v/>
      </c>
      <c r="O1102" s="216" t="n">
        <v>43472</v>
      </c>
      <c r="P1102" s="118">
        <f>($D$5-O1102)/365</f>
        <v/>
      </c>
      <c r="Q1102" s="119">
        <f>Q1102</f>
        <v/>
      </c>
      <c r="R1102" s="52" t="n"/>
      <c r="S1102" s="120" t="inlineStr">
        <is>
          <t>Australia</t>
        </is>
      </c>
      <c r="T1102" s="120" t="inlineStr">
        <is>
          <t>AUD</t>
        </is>
      </c>
      <c r="U1102" s="120" t="n">
        <v>227000</v>
      </c>
      <c r="V1102" s="120" t="n">
        <v>105754.5454545454</v>
      </c>
      <c r="W1102" s="120" t="n"/>
      <c r="X1102" s="120">
        <f>W1102+V1102+U1102</f>
        <v/>
      </c>
      <c r="Y1102" s="121" t="n"/>
      <c r="Z1102" s="121" t="n"/>
      <c r="AA1102" s="122" t="n"/>
      <c r="AB1102" s="122" t="n"/>
      <c r="AC1102" s="122" t="n"/>
      <c r="AD1102" s="123">
        <f>AC1102+AB1102+AA1102</f>
        <v/>
      </c>
      <c r="AE1102" s="124">
        <f>IFERROR(AD1102/X1102-1,"")</f>
        <v/>
      </c>
      <c r="AF1102" s="217">
        <f>IF(LOWER(T1102)="ILS",12,1)*X1102/VLOOKUP($T1102,CPC_USDConversion_xlTbl[[Currency2]:[Units/1 USD]],2,FALSE)</f>
        <v/>
      </c>
      <c r="AG1102" s="217">
        <f>IF(LOWER(T1102)="ILS",12,1)*AD1102/VLOOKUP($T1102,CPC_USDConversion_xlTbl[[Currency2]:[Units/1 USD]],2,FALSE)</f>
        <v/>
      </c>
      <c r="AH1102" s="126">
        <f>AF1102/VLOOKUP($S1102,'CP$'!$B$5:$D$74,2,FALSE)</f>
        <v/>
      </c>
      <c r="AI1102" s="126">
        <f>AG1102/VLOOKUP($S1102,'CP$'!$B$5:$D$74,2,FALSE)</f>
        <v/>
      </c>
      <c r="AJ1102" s="52" t="n"/>
      <c r="AK1102" s="127" t="inlineStr">
        <is>
          <t>Sales Variable</t>
        </is>
      </c>
      <c r="AL1102" s="218" t="n"/>
      <c r="AM1102" s="129" t="n"/>
      <c r="AN1102" s="121" t="n"/>
      <c r="AO1102" s="130" t="n"/>
      <c r="AP1102" s="131">
        <f>IFERROR(AO1102/AM1102,"")</f>
        <v/>
      </c>
      <c r="AQ1102" s="219">
        <f>AO1102*CC1102</f>
        <v/>
      </c>
      <c r="AR1102" s="219" t="n"/>
      <c r="AS1102" s="220">
        <f>AQ1102-AR1102</f>
        <v/>
      </c>
      <c r="AT1102" s="217">
        <f>AS1102/VLOOKUP($T1102,'USD Converstion'!$C$7:$D$174,2,FALSE)</f>
        <v/>
      </c>
      <c r="AU1102" s="52" t="n"/>
      <c r="AV1102" s="221" t="n"/>
      <c r="AW1102" s="222" t="n"/>
      <c r="AX1102" s="222" t="n"/>
      <c r="AY1102" s="223" t="n"/>
      <c r="AZ1102" s="52" t="n"/>
      <c r="BA1102" s="137" t="n"/>
      <c r="BB1102" s="138" t="inlineStr">
        <is>
          <t xml:space="preserve"> </t>
        </is>
      </c>
      <c r="BC1102" s="52" t="n"/>
      <c r="BD1102" s="219" t="n">
        <v>174000</v>
      </c>
      <c r="BE1102" s="219" t="n">
        <v>116000</v>
      </c>
      <c r="BF1102" s="219" t="n"/>
      <c r="BG1102" s="120">
        <f>BF1102+BE1102+BD1102</f>
        <v/>
      </c>
      <c r="BH1102" s="217">
        <f>IF(LOWER(T1102)="ILS",12,1)*BG1102/VLOOKUP($T1102,CPC_USDConversion_xlTbl[[Currency2]:[Units/1 USD]],2,FALSE)</f>
        <v/>
      </c>
      <c r="BI1102" s="224">
        <f>BH1102/VLOOKUP($S1102,'CP$'!$B$5:$D$74,2,FALSE)</f>
        <v/>
      </c>
      <c r="BJ1102" s="140" t="n">
        <v>150000</v>
      </c>
      <c r="BK1102" s="140" t="n">
        <v>270000</v>
      </c>
      <c r="BL1102" s="141">
        <f>IFERROR(U1102/X1102,"")</f>
        <v/>
      </c>
      <c r="BM1102" s="141">
        <f>IFERROR(V1102/X1102,"")</f>
        <v/>
      </c>
      <c r="BN1102" s="141">
        <f>IFERROR(W1102/X1102,"")</f>
        <v/>
      </c>
      <c r="BO1102" s="141">
        <f>IFERROR(AA1102/AD1102,"")</f>
        <v/>
      </c>
      <c r="BP1102" s="141">
        <f>IFERROR(AB1102/AD1102,"")</f>
        <v/>
      </c>
      <c r="BQ1102" s="141">
        <f>IFERROR(AC1102/AD1102,"")</f>
        <v/>
      </c>
      <c r="BR1102" s="119" t="n">
        <v>3</v>
      </c>
      <c r="BS1102" s="119" t="n">
        <v>3</v>
      </c>
      <c r="BT1102" s="119" t="n">
        <v>3</v>
      </c>
      <c r="BU1102" s="119" t="n"/>
      <c r="BV1102" s="119" t="n"/>
      <c r="BW1102" s="119" t="n"/>
      <c r="BX1102" s="119" t="n"/>
      <c r="BY1102" s="119" t="n"/>
      <c r="BZ1102" s="119" t="inlineStr">
        <is>
          <t>Employee</t>
        </is>
      </c>
      <c r="CA1102" s="142" t="inlineStr">
        <is>
          <t>S53P</t>
        </is>
      </c>
      <c r="CB1102" s="131" t="n">
        <v>1</v>
      </c>
      <c r="CC1102" s="143">
        <f>IF(P1102&gt;1,1,P1102)*CB1102</f>
        <v/>
      </c>
      <c r="CD1102" s="143" t="n"/>
      <c r="CE1102" s="222" t="n"/>
      <c r="CF1102" s="86" t="n"/>
      <c r="CG1102" s="219" t="n">
        <v>283126.8292682927</v>
      </c>
      <c r="CH1102" s="217">
        <f>IF(LOWER(T1102)="ILS",12,1)*CG1102/VLOOKUP($T1102,CPC_USDConversion_xlTbl[[Currency2]:[Units/1 USD]],2,FALSE)</f>
        <v/>
      </c>
      <c r="CI1102" s="225">
        <f>AF1102</f>
        <v/>
      </c>
      <c r="CJ1102" s="225">
        <f>IFERROR(CI1102-CH1102,"")</f>
        <v/>
      </c>
      <c r="CK1102" s="140">
        <f>ROUND(AN1102*CC1102,-2)</f>
        <v/>
      </c>
      <c r="CL1102" s="217">
        <f>CK1102/VLOOKUP($T1102,'USD Converstion'!$C$7:$D$174,2,FALSE)</f>
        <v/>
      </c>
      <c r="CM1102" s="145">
        <f>IF(AD1102&gt;X1102,1,0)</f>
        <v/>
      </c>
      <c r="CN1102" s="225">
        <f>IF(CM1102&gt;0,AG1102,0)</f>
        <v/>
      </c>
      <c r="CO1102" s="225">
        <f>IF(CM1102=0,0,AF1102)</f>
        <v/>
      </c>
      <c r="CP1102" s="146" t="n">
        <v>0</v>
      </c>
      <c r="CQ1102" s="147" t="inlineStr">
        <is>
          <t>Regular</t>
        </is>
      </c>
      <c r="CR1102" s="225">
        <f>AM1102/VLOOKUP(T1102,'USD Converstion'!$C$7:$D$174,2,FALSE)</f>
        <v/>
      </c>
      <c r="CS1102" s="226">
        <f>AT1102</f>
        <v/>
      </c>
      <c r="CT1102" s="222" t="n">
        <v>0</v>
      </c>
      <c r="CU1102" s="227" t="n"/>
      <c r="CV1102" s="145">
        <f>IF(AX1102&gt;0,1,0)</f>
        <v/>
      </c>
      <c r="CW1102" s="145">
        <f>IF(AY1102&gt;0,1,0)</f>
        <v/>
      </c>
      <c r="CX1102" s="52" t="n">
        <v>0</v>
      </c>
      <c r="DM1102">
        <f>IF(LOWER(T1102)="ILS",12,1)*Y1102/VLOOKUP($T1102,CPC_USDConversion_xlTbl[[Currency2]:[Units/1 USD]],2,FALSE)</f>
        <v/>
      </c>
    </row>
    <row r="1103">
      <c r="B1103" s="113" t="n">
        <v>109604</v>
      </c>
      <c r="C1103" s="113" t="n">
        <v>116777</v>
      </c>
      <c r="D1103" s="113" t="n">
        <v>36608</v>
      </c>
      <c r="E1103" s="114" t="inlineStr">
        <is>
          <t>Sherman Chun Man Chow</t>
        </is>
      </c>
      <c r="F1103" s="152" t="inlineStr">
        <is>
          <t>Cloud Security Sales Specialist</t>
        </is>
      </c>
      <c r="G1103" s="113" t="inlineStr">
        <is>
          <t>Growth Technologies, APAC</t>
        </is>
      </c>
      <c r="H1103" s="113" t="inlineStr">
        <is>
          <t>Doug Farndale</t>
        </is>
      </c>
      <c r="I1103" s="113" t="inlineStr">
        <is>
          <t>Doug Farndale</t>
        </is>
      </c>
      <c r="J1103" s="114" t="inlineStr">
        <is>
          <t>Sharat Sinha</t>
        </is>
      </c>
      <c r="K1103" s="114" t="inlineStr">
        <is>
          <t>Sharat Sinha</t>
        </is>
      </c>
      <c r="L1103" s="113" t="inlineStr">
        <is>
          <t>APAC Sales</t>
        </is>
      </c>
      <c r="M1103" s="115" t="n">
        <v>1</v>
      </c>
      <c r="N1103" s="151">
        <f>LEFT(CA1103,3)</f>
        <v/>
      </c>
      <c r="O1103" s="216" t="n">
        <v>43566</v>
      </c>
      <c r="P1103" s="118">
        <f>($D$5-O1103)/365</f>
        <v/>
      </c>
      <c r="Q1103" s="119">
        <f>Q1103</f>
        <v/>
      </c>
      <c r="R1103" s="52" t="n"/>
      <c r="S1103" s="120" t="inlineStr">
        <is>
          <t>Hong Kong</t>
        </is>
      </c>
      <c r="T1103" s="120" t="inlineStr">
        <is>
          <t>HKD</t>
        </is>
      </c>
      <c r="U1103" s="120" t="n">
        <v>1029500</v>
      </c>
      <c r="V1103" s="120" t="n">
        <v>494845.4545454545</v>
      </c>
      <c r="W1103" s="120" t="n"/>
      <c r="X1103" s="120">
        <f>W1103+V1103+U1103</f>
        <v/>
      </c>
      <c r="Y1103" s="121" t="n"/>
      <c r="Z1103" s="121" t="n"/>
      <c r="AA1103" s="122" t="n"/>
      <c r="AB1103" s="122" t="n"/>
      <c r="AC1103" s="122" t="n"/>
      <c r="AD1103" s="123">
        <f>AC1103+AB1103+AA1103</f>
        <v/>
      </c>
      <c r="AE1103" s="124">
        <f>IFERROR(AD1103/X1103-1,"")</f>
        <v/>
      </c>
      <c r="AF1103" s="217">
        <f>IF(LOWER(T1103)="ILS",12,1)*X1103/VLOOKUP($T1103,CPC_USDConversion_xlTbl[[Currency2]:[Units/1 USD]],2,FALSE)</f>
        <v/>
      </c>
      <c r="AG1103" s="217">
        <f>IF(LOWER(T1103)="ILS",12,1)*AD1103/VLOOKUP($T1103,CPC_USDConversion_xlTbl[[Currency2]:[Units/1 USD]],2,FALSE)</f>
        <v/>
      </c>
      <c r="AH1103" s="126">
        <f>AF1103/VLOOKUP($S1103,'CP$'!$B$5:$D$74,2,FALSE)</f>
        <v/>
      </c>
      <c r="AI1103" s="126">
        <f>AG1103/VLOOKUP($S1103,'CP$'!$B$5:$D$74,2,FALSE)</f>
        <v/>
      </c>
      <c r="AJ1103" s="52" t="n"/>
      <c r="AK1103" s="127" t="inlineStr">
        <is>
          <t>Sales Variable</t>
        </is>
      </c>
      <c r="AL1103" s="218" t="n"/>
      <c r="AM1103" s="129" t="n"/>
      <c r="AN1103" s="121" t="n"/>
      <c r="AO1103" s="130" t="n"/>
      <c r="AP1103" s="131">
        <f>IFERROR(AO1103/AM1103,"")</f>
        <v/>
      </c>
      <c r="AQ1103" s="219">
        <f>AO1103*CC1103</f>
        <v/>
      </c>
      <c r="AR1103" s="219" t="n"/>
      <c r="AS1103" s="220">
        <f>AQ1103-AR1103</f>
        <v/>
      </c>
      <c r="AT1103" s="217">
        <f>AS1103/VLOOKUP($T1103,'USD Converstion'!$C$7:$D$174,2,FALSE)</f>
        <v/>
      </c>
      <c r="AU1103" s="52" t="n"/>
      <c r="AV1103" s="221" t="n">
        <v>43615</v>
      </c>
      <c r="AW1103" s="222" t="n">
        <v>14738.73786407767</v>
      </c>
      <c r="AX1103" s="222" t="n"/>
      <c r="AY1103" s="223" t="n"/>
      <c r="AZ1103" s="52" t="n"/>
      <c r="BA1103" s="137" t="n"/>
      <c r="BB1103" s="138" t="inlineStr">
        <is>
          <t xml:space="preserve"> </t>
        </is>
      </c>
      <c r="BC1103" s="52" t="n"/>
      <c r="BD1103" s="219" t="n">
        <v>816000</v>
      </c>
      <c r="BE1103" s="219" t="n">
        <v>544000</v>
      </c>
      <c r="BF1103" s="219" t="n"/>
      <c r="BG1103" s="120">
        <f>BF1103+BE1103+BD1103</f>
        <v/>
      </c>
      <c r="BH1103" s="217">
        <f>IF(LOWER(T1103)="ILS",12,1)*BG1103/VLOOKUP($T1103,CPC_USDConversion_xlTbl[[Currency2]:[Units/1 USD]],2,FALSE)</f>
        <v/>
      </c>
      <c r="BI1103" s="224">
        <f>BH1103/VLOOKUP($S1103,'CP$'!$B$5:$D$74,2,FALSE)</f>
        <v/>
      </c>
      <c r="BJ1103" s="140" t="n">
        <v>950000</v>
      </c>
      <c r="BK1103" s="140" t="n">
        <v>1500000</v>
      </c>
      <c r="BL1103" s="141">
        <f>IFERROR(U1103/X1103,"")</f>
        <v/>
      </c>
      <c r="BM1103" s="141">
        <f>IFERROR(V1103/X1103,"")</f>
        <v/>
      </c>
      <c r="BN1103" s="141">
        <f>IFERROR(W1103/X1103,"")</f>
        <v/>
      </c>
      <c r="BO1103" s="141">
        <f>IFERROR(AA1103/AD1103,"")</f>
        <v/>
      </c>
      <c r="BP1103" s="141">
        <f>IFERROR(AB1103/AD1103,"")</f>
        <v/>
      </c>
      <c r="BQ1103" s="141">
        <f>IFERROR(AC1103/AD1103,"")</f>
        <v/>
      </c>
      <c r="BR1103" s="119" t="n">
        <v>4</v>
      </c>
      <c r="BS1103" s="119" t="n">
        <v>2</v>
      </c>
      <c r="BT1103" s="119" t="n">
        <v>3</v>
      </c>
      <c r="BU1103" s="119" t="n"/>
      <c r="BV1103" s="119" t="n"/>
      <c r="BW1103" s="119" t="n"/>
      <c r="BX1103" s="119" t="n"/>
      <c r="BY1103" s="119" t="n"/>
      <c r="BZ1103" s="119" t="inlineStr">
        <is>
          <t>Employee</t>
        </is>
      </c>
      <c r="CA1103" s="142" t="inlineStr">
        <is>
          <t>S43P</t>
        </is>
      </c>
      <c r="CB1103" s="131" t="n">
        <v>1</v>
      </c>
      <c r="CC1103" s="143">
        <f>IF(P1103&gt;1,1,P1103)*CB1103</f>
        <v/>
      </c>
      <c r="CD1103" s="143" t="n"/>
      <c r="CE1103" s="222" t="n">
        <v>11852.28</v>
      </c>
      <c r="CF1103" s="86" t="n"/>
      <c r="CG1103" s="219" t="n">
        <v>1327029.268292683</v>
      </c>
      <c r="CH1103" s="217">
        <f>IF(LOWER(T1103)="ILS",12,1)*CG1103/VLOOKUP($T1103,CPC_USDConversion_xlTbl[[Currency2]:[Units/1 USD]],2,FALSE)</f>
        <v/>
      </c>
      <c r="CI1103" s="225">
        <f>AF1103</f>
        <v/>
      </c>
      <c r="CJ1103" s="225">
        <f>IFERROR(CI1103-CH1103,"")</f>
        <v/>
      </c>
      <c r="CK1103" s="140">
        <f>ROUND(AN1103*CC1103,-2)</f>
        <v/>
      </c>
      <c r="CL1103" s="217">
        <f>CK1103/VLOOKUP($T1103,'USD Converstion'!$C$7:$D$174,2,FALSE)</f>
        <v/>
      </c>
      <c r="CM1103" s="145">
        <f>IF(AD1103&gt;X1103,1,0)</f>
        <v/>
      </c>
      <c r="CN1103" s="225">
        <f>IF(CM1103&gt;0,AG1103,0)</f>
        <v/>
      </c>
      <c r="CO1103" s="225">
        <f>IF(CM1103=0,0,AF1103)</f>
        <v/>
      </c>
      <c r="CP1103" s="146" t="n">
        <v>0</v>
      </c>
      <c r="CQ1103" s="147" t="inlineStr">
        <is>
          <t>Regular</t>
        </is>
      </c>
      <c r="CR1103" s="225">
        <f>AM1103/VLOOKUP(T1103,'USD Converstion'!$C$7:$D$174,2,FALSE)</f>
        <v/>
      </c>
      <c r="CS1103" s="226">
        <f>AT1103</f>
        <v/>
      </c>
      <c r="CT1103" s="222" t="n">
        <v>0</v>
      </c>
      <c r="CU1103" s="227" t="n"/>
      <c r="CV1103" s="145">
        <f>IF(AX1103&gt;0,1,0)</f>
        <v/>
      </c>
      <c r="CW1103" s="145">
        <f>IF(AY1103&gt;0,1,0)</f>
        <v/>
      </c>
      <c r="CX1103" s="52" t="n">
        <v>0</v>
      </c>
      <c r="DM1103">
        <f>IF(LOWER(T1103)="ILS",12,1)*Y1103/VLOOKUP($T1103,CPC_USDConversion_xlTbl[[Currency2]:[Units/1 USD]],2,FALSE)</f>
        <v/>
      </c>
    </row>
    <row r="1104">
      <c r="B1104" s="113" t="n">
        <v>109476</v>
      </c>
      <c r="C1104" s="113" t="n">
        <v>73024</v>
      </c>
      <c r="D1104" s="113" t="n">
        <v>110764</v>
      </c>
      <c r="E1104" s="114" t="inlineStr">
        <is>
          <t>Adam Palczynski</t>
        </is>
      </c>
      <c r="F1104" s="152" t="inlineStr">
        <is>
          <t>Territory Account Manager</t>
        </is>
      </c>
      <c r="G1104" s="113" t="inlineStr">
        <is>
          <t>Poland</t>
        </is>
      </c>
      <c r="H1104" s="113" t="inlineStr">
        <is>
          <t>Wojciech Glazewski</t>
        </is>
      </c>
      <c r="I1104" s="113" t="inlineStr">
        <is>
          <t>David Klusacek</t>
        </is>
      </c>
      <c r="J1104" s="114" t="inlineStr">
        <is>
          <t>Thorsten Freitag</t>
        </is>
      </c>
      <c r="K1104" s="114" t="inlineStr">
        <is>
          <t>Bruno Darmon</t>
        </is>
      </c>
      <c r="L1104" s="113" t="inlineStr">
        <is>
          <t>EMEA Sales</t>
        </is>
      </c>
      <c r="M1104" s="115" t="n">
        <v>1</v>
      </c>
      <c r="N1104" s="151">
        <f>LEFT(CA1104,3)</f>
        <v/>
      </c>
      <c r="O1104" s="216" t="n">
        <v>43423</v>
      </c>
      <c r="P1104" s="118">
        <f>($D$5-O1104)/365</f>
        <v/>
      </c>
      <c r="Q1104" s="119">
        <f>Q1104</f>
        <v/>
      </c>
      <c r="R1104" s="52" t="n"/>
      <c r="S1104" s="120" t="inlineStr">
        <is>
          <t>Poland</t>
        </is>
      </c>
      <c r="T1104" s="120" t="inlineStr">
        <is>
          <t>PLN</t>
        </is>
      </c>
      <c r="U1104" s="120" t="n">
        <v>309500</v>
      </c>
      <c r="V1104" s="120" t="n">
        <v>145754.5454545454</v>
      </c>
      <c r="W1104" s="120" t="n"/>
      <c r="X1104" s="120">
        <f>W1104+V1104+U1104</f>
        <v/>
      </c>
      <c r="Y1104" s="121" t="n"/>
      <c r="Z1104" s="121" t="n"/>
      <c r="AA1104" s="122" t="n"/>
      <c r="AB1104" s="122" t="n"/>
      <c r="AC1104" s="122" t="n"/>
      <c r="AD1104" s="123">
        <f>AC1104+AB1104+AA1104</f>
        <v/>
      </c>
      <c r="AE1104" s="124">
        <f>IFERROR(AD1104/X1104-1,"")</f>
        <v/>
      </c>
      <c r="AF1104" s="217">
        <f>IF(LOWER(T1104)="ILS",12,1)*X1104/VLOOKUP($T1104,CPC_USDConversion_xlTbl[[Currency2]:[Units/1 USD]],2,FALSE)</f>
        <v/>
      </c>
      <c r="AG1104" s="217">
        <f>IF(LOWER(T1104)="ILS",12,1)*AD1104/VLOOKUP($T1104,CPC_USDConversion_xlTbl[[Currency2]:[Units/1 USD]],2,FALSE)</f>
        <v/>
      </c>
      <c r="AH1104" s="126">
        <f>AF1104/VLOOKUP($S1104,'CP$'!$B$5:$D$74,2,FALSE)</f>
        <v/>
      </c>
      <c r="AI1104" s="126">
        <f>AG1104/VLOOKUP($S1104,'CP$'!$B$5:$D$74,2,FALSE)</f>
        <v/>
      </c>
      <c r="AJ1104" s="52" t="n"/>
      <c r="AK1104" s="127" t="inlineStr">
        <is>
          <t>Sales Variable</t>
        </is>
      </c>
      <c r="AL1104" s="218" t="n"/>
      <c r="AM1104" s="129" t="n"/>
      <c r="AN1104" s="121" t="n"/>
      <c r="AO1104" s="130" t="n"/>
      <c r="AP1104" s="131">
        <f>IFERROR(AO1104/AM1104,"")</f>
        <v/>
      </c>
      <c r="AQ1104" s="219">
        <f>AO1104*CC1104</f>
        <v/>
      </c>
      <c r="AR1104" s="219" t="n"/>
      <c r="AS1104" s="220">
        <f>AQ1104-AR1104</f>
        <v/>
      </c>
      <c r="AT1104" s="217">
        <f>AS1104/VLOOKUP($T1104,'USD Converstion'!$C$7:$D$174,2,FALSE)</f>
        <v/>
      </c>
      <c r="AU1104" s="52" t="n"/>
      <c r="AV1104" s="221" t="n"/>
      <c r="AW1104" s="222" t="n"/>
      <c r="AX1104" s="222" t="n"/>
      <c r="AY1104" s="223" t="n"/>
      <c r="AZ1104" s="52" t="n"/>
      <c r="BA1104" s="137" t="n"/>
      <c r="BB1104" s="138" t="inlineStr">
        <is>
          <t xml:space="preserve"> </t>
        </is>
      </c>
      <c r="BC1104" s="52" t="n"/>
      <c r="BD1104" s="219" t="n">
        <v>240000</v>
      </c>
      <c r="BE1104" s="219" t="n">
        <v>160000</v>
      </c>
      <c r="BF1104" s="219" t="n"/>
      <c r="BG1104" s="120">
        <f>BF1104+BE1104+BD1104</f>
        <v/>
      </c>
      <c r="BH1104" s="217">
        <f>IF(LOWER(T1104)="ILS",12,1)*BG1104/VLOOKUP($T1104,CPC_USDConversion_xlTbl[[Currency2]:[Units/1 USD]],2,FALSE)</f>
        <v/>
      </c>
      <c r="BI1104" s="224">
        <f>BH1104/VLOOKUP($S1104,'CP$'!$B$5:$D$74,2,FALSE)</f>
        <v/>
      </c>
      <c r="BJ1104" s="140" t="n">
        <v>280000</v>
      </c>
      <c r="BK1104" s="140" t="n">
        <v>400000</v>
      </c>
      <c r="BL1104" s="141">
        <f>IFERROR(U1104/X1104,"")</f>
        <v/>
      </c>
      <c r="BM1104" s="141">
        <f>IFERROR(V1104/X1104,"")</f>
        <v/>
      </c>
      <c r="BN1104" s="141">
        <f>IFERROR(W1104/X1104,"")</f>
        <v/>
      </c>
      <c r="BO1104" s="141">
        <f>IFERROR(AA1104/AD1104,"")</f>
        <v/>
      </c>
      <c r="BP1104" s="141">
        <f>IFERROR(AB1104/AD1104,"")</f>
        <v/>
      </c>
      <c r="BQ1104" s="141">
        <f>IFERROR(AC1104/AD1104,"")</f>
        <v/>
      </c>
      <c r="BR1104" s="119" t="n">
        <v>2</v>
      </c>
      <c r="BS1104" s="119" t="n">
        <v>2</v>
      </c>
      <c r="BT1104" s="119" t="n">
        <v>4</v>
      </c>
      <c r="BU1104" s="119" t="n"/>
      <c r="BV1104" s="119" t="n"/>
      <c r="BW1104" s="119" t="n"/>
      <c r="BX1104" s="119" t="n"/>
      <c r="BY1104" s="119" t="n"/>
      <c r="BZ1104" s="119" t="inlineStr">
        <is>
          <t>Employee</t>
        </is>
      </c>
      <c r="CA1104" s="142" t="inlineStr">
        <is>
          <t>S53P</t>
        </is>
      </c>
      <c r="CB1104" s="131" t="n">
        <v>1</v>
      </c>
      <c r="CC1104" s="143">
        <f>IF(P1104&gt;1,1,P1104)*CB1104</f>
        <v/>
      </c>
      <c r="CD1104" s="143" t="n"/>
      <c r="CE1104" s="222" t="n"/>
      <c r="CF1104" s="86" t="n"/>
      <c r="CG1104" s="219" t="n">
        <v>390443.9024390244</v>
      </c>
      <c r="CH1104" s="217">
        <f>IF(LOWER(T1104)="ILS",12,1)*CG1104/VLOOKUP($T1104,CPC_USDConversion_xlTbl[[Currency2]:[Units/1 USD]],2,FALSE)</f>
        <v/>
      </c>
      <c r="CI1104" s="225">
        <f>AF1104</f>
        <v/>
      </c>
      <c r="CJ1104" s="225">
        <f>IFERROR(CI1104-CH1104,"")</f>
        <v/>
      </c>
      <c r="CK1104" s="140">
        <f>ROUND(AN1104*CC1104,-2)</f>
        <v/>
      </c>
      <c r="CL1104" s="217">
        <f>CK1104/VLOOKUP($T1104,'USD Converstion'!$C$7:$D$174,2,FALSE)</f>
        <v/>
      </c>
      <c r="CM1104" s="145">
        <f>IF(AD1104&gt;X1104,1,0)</f>
        <v/>
      </c>
      <c r="CN1104" s="225">
        <f>IF(CM1104&gt;0,AG1104,0)</f>
        <v/>
      </c>
      <c r="CO1104" s="225">
        <f>IF(CM1104=0,0,AF1104)</f>
        <v/>
      </c>
      <c r="CP1104" s="146" t="n">
        <v>0</v>
      </c>
      <c r="CQ1104" s="147" t="inlineStr">
        <is>
          <t>Regular</t>
        </is>
      </c>
      <c r="CR1104" s="225">
        <f>AM1104/VLOOKUP(T1104,'USD Converstion'!$C$7:$D$174,2,FALSE)</f>
        <v/>
      </c>
      <c r="CS1104" s="226">
        <f>AT1104</f>
        <v/>
      </c>
      <c r="CT1104" s="222" t="n">
        <v>0</v>
      </c>
      <c r="CU1104" s="227" t="n"/>
      <c r="CV1104" s="145">
        <f>IF(AX1104&gt;0,1,0)</f>
        <v/>
      </c>
      <c r="CW1104" s="145">
        <f>IF(AY1104&gt;0,1,0)</f>
        <v/>
      </c>
      <c r="CX1104" s="52" t="n">
        <v>0</v>
      </c>
      <c r="DM1104">
        <f>IF(LOWER(T1104)="ILS",12,1)*Y1104/VLOOKUP($T1104,CPC_USDConversion_xlTbl[[Currency2]:[Units/1 USD]],2,FALSE)</f>
        <v/>
      </c>
    </row>
    <row r="1105">
      <c r="B1105" s="113" t="n">
        <v>112449</v>
      </c>
      <c r="C1105" s="113" t="n">
        <v>54988</v>
      </c>
      <c r="D1105" s="113" t="n">
        <v>77753</v>
      </c>
      <c r="E1105" s="114" t="inlineStr">
        <is>
          <t>Alexander Polyakov</t>
        </is>
      </c>
      <c r="F1105" s="152" t="inlineStr">
        <is>
          <t xml:space="preserve">Government Team Leader </t>
        </is>
      </c>
      <c r="G1105" s="113" t="inlineStr">
        <is>
          <t>Sales Russia</t>
        </is>
      </c>
      <c r="H1105" s="113" t="inlineStr">
        <is>
          <t>Vasily Dyagilev</t>
        </is>
      </c>
      <c r="I1105" s="113" t="inlineStr">
        <is>
          <t>David Klusacek</t>
        </is>
      </c>
      <c r="J1105" s="114" t="inlineStr">
        <is>
          <t>Thorsten Freitag</t>
        </is>
      </c>
      <c r="K1105" s="114" t="inlineStr">
        <is>
          <t>Bruno Darmon</t>
        </is>
      </c>
      <c r="L1105" s="113" t="inlineStr">
        <is>
          <t>EMEA Sales</t>
        </is>
      </c>
      <c r="M1105" s="115" t="n">
        <v>1</v>
      </c>
      <c r="N1105" s="151">
        <f>LEFT(CA1105,3)</f>
        <v/>
      </c>
      <c r="O1105" s="216" t="n">
        <v>41717</v>
      </c>
      <c r="P1105" s="118">
        <f>($D$5-O1105)/365</f>
        <v/>
      </c>
      <c r="Q1105" s="119">
        <f>Q1105</f>
        <v/>
      </c>
      <c r="R1105" s="52" t="n"/>
      <c r="S1105" s="120" t="inlineStr">
        <is>
          <t>Russian Federation</t>
        </is>
      </c>
      <c r="T1105" s="120" t="inlineStr">
        <is>
          <t>RUB</t>
        </is>
      </c>
      <c r="U1105" s="120" t="n">
        <v>5398712.5</v>
      </c>
      <c r="V1105" s="120" t="n">
        <v>2626300</v>
      </c>
      <c r="W1105" s="120" t="n"/>
      <c r="X1105" s="120">
        <f>W1105+V1105+U1105</f>
        <v/>
      </c>
      <c r="Y1105" s="121" t="n"/>
      <c r="Z1105" s="121" t="n"/>
      <c r="AA1105" s="122" t="n"/>
      <c r="AB1105" s="122" t="n"/>
      <c r="AC1105" s="122" t="n"/>
      <c r="AD1105" s="123">
        <f>AC1105+AB1105+AA1105</f>
        <v/>
      </c>
      <c r="AE1105" s="124">
        <f>IFERROR(AD1105/X1105-1,"")</f>
        <v/>
      </c>
      <c r="AF1105" s="217">
        <f>IF(LOWER(T1105)="ILS",12,1)*X1105/VLOOKUP($T1105,CPC_USDConversion_xlTbl[[Currency2]:[Units/1 USD]],2,FALSE)</f>
        <v/>
      </c>
      <c r="AG1105" s="217">
        <f>IF(LOWER(T1105)="ILS",12,1)*AD1105/VLOOKUP($T1105,CPC_USDConversion_xlTbl[[Currency2]:[Units/1 USD]],2,FALSE)</f>
        <v/>
      </c>
      <c r="AH1105" s="126">
        <f>AF1105/VLOOKUP($S1105,'CP$'!$B$5:$D$74,2,FALSE)</f>
        <v/>
      </c>
      <c r="AI1105" s="126">
        <f>AG1105/VLOOKUP($S1105,'CP$'!$B$5:$D$74,2,FALSE)</f>
        <v/>
      </c>
      <c r="AJ1105" s="52" t="n"/>
      <c r="AK1105" s="127" t="inlineStr">
        <is>
          <t>Sales Variable</t>
        </is>
      </c>
      <c r="AL1105" s="218" t="n"/>
      <c r="AM1105" s="129" t="n"/>
      <c r="AN1105" s="121" t="n"/>
      <c r="AO1105" s="130" t="n"/>
      <c r="AP1105" s="131">
        <f>IFERROR(AO1105/AM1105,"")</f>
        <v/>
      </c>
      <c r="AQ1105" s="219">
        <f>AO1105*CC1105</f>
        <v/>
      </c>
      <c r="AR1105" s="219" t="n"/>
      <c r="AS1105" s="220">
        <f>AQ1105-AR1105</f>
        <v/>
      </c>
      <c r="AT1105" s="217">
        <f>AS1105/VLOOKUP($T1105,'USD Converstion'!$C$7:$D$174,2,FALSE)</f>
        <v/>
      </c>
      <c r="AU1105" s="52" t="n"/>
      <c r="AV1105" s="221" t="n">
        <v>43957</v>
      </c>
      <c r="AW1105" s="222" t="n">
        <v>19589.26213592233</v>
      </c>
      <c r="AX1105" s="222" t="n"/>
      <c r="AY1105" s="223" t="n"/>
      <c r="AZ1105" s="52" t="n"/>
      <c r="BA1105" s="137" t="n"/>
      <c r="BB1105" s="138" t="inlineStr">
        <is>
          <t xml:space="preserve"> </t>
        </is>
      </c>
      <c r="BC1105" s="52" t="n"/>
      <c r="BD1105" s="219" t="n">
        <v>4191616.766467066</v>
      </c>
      <c r="BE1105" s="219" t="n">
        <v>2808383.233532934</v>
      </c>
      <c r="BF1105" s="219" t="n"/>
      <c r="BG1105" s="120">
        <f>BF1105+BE1105+BD1105</f>
        <v/>
      </c>
      <c r="BH1105" s="217">
        <f>IF(LOWER(T1105)="ILS",12,1)*BG1105/VLOOKUP($T1105,CPC_USDConversion_xlTbl[[Currency2]:[Units/1 USD]],2,FALSE)</f>
        <v/>
      </c>
      <c r="BI1105" s="224">
        <f>BH1105/VLOOKUP($S1105,'CP$'!$B$5:$D$74,2,FALSE)</f>
        <v/>
      </c>
      <c r="BJ1105" s="140" t="n">
        <v>5000000</v>
      </c>
      <c r="BK1105" s="140" t="n">
        <v>7800000</v>
      </c>
      <c r="BL1105" s="141">
        <f>IFERROR(U1105/X1105,"")</f>
        <v/>
      </c>
      <c r="BM1105" s="141">
        <f>IFERROR(V1105/X1105,"")</f>
        <v/>
      </c>
      <c r="BN1105" s="141">
        <f>IFERROR(W1105/X1105,"")</f>
        <v/>
      </c>
      <c r="BO1105" s="141">
        <f>IFERROR(AA1105/AD1105,"")</f>
        <v/>
      </c>
      <c r="BP1105" s="141">
        <f>IFERROR(AB1105/AD1105,"")</f>
        <v/>
      </c>
      <c r="BQ1105" s="141">
        <f>IFERROR(AC1105/AD1105,"")</f>
        <v/>
      </c>
      <c r="BR1105" s="119" t="n">
        <v>5</v>
      </c>
      <c r="BS1105" s="119" t="n">
        <v>3</v>
      </c>
      <c r="BT1105" s="119" t="n">
        <v>3</v>
      </c>
      <c r="BU1105" s="119" t="n"/>
      <c r="BV1105" s="119" t="n"/>
      <c r="BW1105" s="119" t="n"/>
      <c r="BX1105" s="119" t="n"/>
      <c r="BY1105" s="119" t="n"/>
      <c r="BZ1105" s="119" t="inlineStr">
        <is>
          <t>Employee</t>
        </is>
      </c>
      <c r="CA1105" s="142" t="inlineStr">
        <is>
          <t>S43M</t>
        </is>
      </c>
      <c r="CB1105" s="131" t="n">
        <v>1</v>
      </c>
      <c r="CC1105" s="143">
        <f>IF(P1105&gt;1,1,P1105)*CB1105</f>
        <v/>
      </c>
      <c r="CD1105" s="143" t="n"/>
      <c r="CE1105" s="222" t="n">
        <v>73986.96000000001</v>
      </c>
      <c r="CF1105" s="86" t="n"/>
      <c r="CG1105" s="219" t="n">
        <v>7024560.975609757</v>
      </c>
      <c r="CH1105" s="217">
        <f>IF(LOWER(T1105)="ILS",12,1)*CG1105/VLOOKUP($T1105,CPC_USDConversion_xlTbl[[Currency2]:[Units/1 USD]],2,FALSE)</f>
        <v/>
      </c>
      <c r="CI1105" s="225">
        <f>AF1105</f>
        <v/>
      </c>
      <c r="CJ1105" s="225">
        <f>IFERROR(CI1105-CH1105,"")</f>
        <v/>
      </c>
      <c r="CK1105" s="140">
        <f>ROUND(AN1105*CC1105,-2)</f>
        <v/>
      </c>
      <c r="CL1105" s="217">
        <f>CK1105/VLOOKUP($T1105,'USD Converstion'!$C$7:$D$174,2,FALSE)</f>
        <v/>
      </c>
      <c r="CM1105" s="145">
        <f>IF(AD1105&gt;X1105,1,0)</f>
        <v/>
      </c>
      <c r="CN1105" s="225">
        <f>IF(CM1105&gt;0,AG1105,0)</f>
        <v/>
      </c>
      <c r="CO1105" s="225">
        <f>IF(CM1105=0,0,AF1105)</f>
        <v/>
      </c>
      <c r="CP1105" s="146" t="n">
        <v>0</v>
      </c>
      <c r="CQ1105" s="147" t="inlineStr">
        <is>
          <t>Regular</t>
        </is>
      </c>
      <c r="CR1105" s="225">
        <f>AM1105/VLOOKUP(T1105,'USD Converstion'!$C$7:$D$174,2,FALSE)</f>
        <v/>
      </c>
      <c r="CS1105" s="226">
        <f>AT1105</f>
        <v/>
      </c>
      <c r="CT1105" s="222" t="n">
        <v>0</v>
      </c>
      <c r="CU1105" s="227" t="n"/>
      <c r="CV1105" s="145">
        <f>IF(AX1105&gt;0,1,0)</f>
        <v/>
      </c>
      <c r="CW1105" s="145">
        <f>IF(AY1105&gt;0,1,0)</f>
        <v/>
      </c>
      <c r="CX1105" s="52" t="n">
        <v>0</v>
      </c>
      <c r="DM1105">
        <f>IF(LOWER(T1105)="ILS",12,1)*Y1105/VLOOKUP($T1105,CPC_USDConversion_xlTbl[[Currency2]:[Units/1 USD]],2,FALSE)</f>
        <v/>
      </c>
    </row>
    <row r="1106">
      <c r="B1106" s="113" t="n">
        <v>107412</v>
      </c>
      <c r="C1106" s="113" t="n">
        <v>122691</v>
      </c>
      <c r="D1106" s="113" t="n"/>
      <c r="E1106" s="114" t="inlineStr">
        <is>
          <t>Alexey Yasonov</t>
        </is>
      </c>
      <c r="F1106" s="152" t="inlineStr">
        <is>
          <t>Oil, Gaz and Energy Team Leader</t>
        </is>
      </c>
      <c r="G1106" s="113" t="inlineStr">
        <is>
          <t>Sales Russia</t>
        </is>
      </c>
      <c r="H1106" s="113" t="inlineStr">
        <is>
          <t>Vasily Dyagilev</t>
        </is>
      </c>
      <c r="I1106" s="113" t="inlineStr">
        <is>
          <t>David Klusacek</t>
        </is>
      </c>
      <c r="J1106" s="114" t="inlineStr">
        <is>
          <t>Thorsten Freitag</t>
        </is>
      </c>
      <c r="K1106" s="114" t="inlineStr">
        <is>
          <t>Bruno Darmon</t>
        </is>
      </c>
      <c r="L1106" s="113" t="inlineStr">
        <is>
          <t>EMEA Sales</t>
        </is>
      </c>
      <c r="M1106" s="115" t="n">
        <v>1</v>
      </c>
      <c r="N1106" s="151">
        <f>LEFT(CA1106,3)</f>
        <v/>
      </c>
      <c r="O1106" s="216" t="n">
        <v>38579</v>
      </c>
      <c r="P1106" s="118">
        <f>($D$5-O1106)/365</f>
        <v/>
      </c>
      <c r="Q1106" s="119">
        <f>Q1106</f>
        <v/>
      </c>
      <c r="R1106" s="52" t="n"/>
      <c r="S1106" s="120" t="inlineStr">
        <is>
          <t>Russian Federation</t>
        </is>
      </c>
      <c r="T1106" s="120" t="inlineStr">
        <is>
          <t>RUB</t>
        </is>
      </c>
      <c r="U1106" s="120" t="n">
        <v>6122000</v>
      </c>
      <c r="V1106" s="120" t="n">
        <v>2963936.363636363</v>
      </c>
      <c r="W1106" s="120" t="n"/>
      <c r="X1106" s="120">
        <f>W1106+V1106+U1106</f>
        <v/>
      </c>
      <c r="Y1106" s="121" t="n"/>
      <c r="Z1106" s="121" t="n"/>
      <c r="AA1106" s="122" t="n"/>
      <c r="AB1106" s="122" t="n"/>
      <c r="AC1106" s="122" t="n"/>
      <c r="AD1106" s="123">
        <f>AC1106+AB1106+AA1106</f>
        <v/>
      </c>
      <c r="AE1106" s="124">
        <f>IFERROR(AD1106/X1106-1,"")</f>
        <v/>
      </c>
      <c r="AF1106" s="217">
        <f>IF(LOWER(T1106)="ILS",12,1)*X1106/VLOOKUP($T1106,CPC_USDConversion_xlTbl[[Currency2]:[Units/1 USD]],2,FALSE)</f>
        <v/>
      </c>
      <c r="AG1106" s="217">
        <f>IF(LOWER(T1106)="ILS",12,1)*AD1106/VLOOKUP($T1106,CPC_USDConversion_xlTbl[[Currency2]:[Units/1 USD]],2,FALSE)</f>
        <v/>
      </c>
      <c r="AH1106" s="126">
        <f>AF1106/VLOOKUP($S1106,'CP$'!$B$5:$D$74,2,FALSE)</f>
        <v/>
      </c>
      <c r="AI1106" s="126">
        <f>AG1106/VLOOKUP($S1106,'CP$'!$B$5:$D$74,2,FALSE)</f>
        <v/>
      </c>
      <c r="AJ1106" s="52" t="n"/>
      <c r="AK1106" s="127" t="inlineStr">
        <is>
          <t>Sales Variable</t>
        </is>
      </c>
      <c r="AL1106" s="218" t="n"/>
      <c r="AM1106" s="129" t="n"/>
      <c r="AN1106" s="121" t="n"/>
      <c r="AO1106" s="130" t="n"/>
      <c r="AP1106" s="131">
        <f>IFERROR(AO1106/AM1106,"")</f>
        <v/>
      </c>
      <c r="AQ1106" s="219">
        <f>AO1106*CC1106</f>
        <v/>
      </c>
      <c r="AR1106" s="219" t="n"/>
      <c r="AS1106" s="220">
        <f>AQ1106-AR1106</f>
        <v/>
      </c>
      <c r="AT1106" s="217">
        <f>AS1106/VLOOKUP($T1106,'USD Converstion'!$C$7:$D$174,2,FALSE)</f>
        <v/>
      </c>
      <c r="AU1106" s="52" t="n"/>
      <c r="AV1106" s="221" t="n">
        <v>43957</v>
      </c>
      <c r="AW1106" s="222" t="n">
        <v>29231.10679611651</v>
      </c>
      <c r="AX1106" s="222" t="n"/>
      <c r="AY1106" s="223" t="n"/>
      <c r="AZ1106" s="52" t="n"/>
      <c r="BA1106" s="137" t="n"/>
      <c r="BB1106" s="138" t="inlineStr">
        <is>
          <t xml:space="preserve"> </t>
        </is>
      </c>
      <c r="BC1106" s="52" t="n"/>
      <c r="BD1106" s="219" t="n">
        <v>4740000</v>
      </c>
      <c r="BE1106" s="219" t="n">
        <v>3160000</v>
      </c>
      <c r="BF1106" s="219" t="n"/>
      <c r="BG1106" s="120">
        <f>BF1106+BE1106+BD1106</f>
        <v/>
      </c>
      <c r="BH1106" s="217">
        <f>IF(LOWER(T1106)="ILS",12,1)*BG1106/VLOOKUP($T1106,CPC_USDConversion_xlTbl[[Currency2]:[Units/1 USD]],2,FALSE)</f>
        <v/>
      </c>
      <c r="BI1106" s="224">
        <f>BH1106/VLOOKUP($S1106,'CP$'!$B$5:$D$74,2,FALSE)</f>
        <v/>
      </c>
      <c r="BJ1106" s="140" t="n">
        <v>5000000</v>
      </c>
      <c r="BK1106" s="140" t="n">
        <v>7800000</v>
      </c>
      <c r="BL1106" s="141">
        <f>IFERROR(U1106/X1106,"")</f>
        <v/>
      </c>
      <c r="BM1106" s="141">
        <f>IFERROR(V1106/X1106,"")</f>
        <v/>
      </c>
      <c r="BN1106" s="141">
        <f>IFERROR(W1106/X1106,"")</f>
        <v/>
      </c>
      <c r="BO1106" s="141">
        <f>IFERROR(AA1106/AD1106,"")</f>
        <v/>
      </c>
      <c r="BP1106" s="141">
        <f>IFERROR(AB1106/AD1106,"")</f>
        <v/>
      </c>
      <c r="BQ1106" s="141">
        <f>IFERROR(AC1106/AD1106,"")</f>
        <v/>
      </c>
      <c r="BR1106" s="119" t="n">
        <v>3</v>
      </c>
      <c r="BS1106" s="119" t="n">
        <v>4</v>
      </c>
      <c r="BT1106" s="119" t="n">
        <v>3</v>
      </c>
      <c r="BU1106" s="119" t="n"/>
      <c r="BV1106" s="119" t="n"/>
      <c r="BW1106" s="119" t="n"/>
      <c r="BX1106" s="119" t="n"/>
      <c r="BY1106" s="119" t="n"/>
      <c r="BZ1106" s="119" t="inlineStr">
        <is>
          <t>Employee</t>
        </is>
      </c>
      <c r="CA1106" s="142" t="inlineStr">
        <is>
          <t>S43M</t>
        </is>
      </c>
      <c r="CB1106" s="131" t="n">
        <v>1</v>
      </c>
      <c r="CC1106" s="143">
        <f>IF(P1106&gt;1,1,P1106)*CB1106</f>
        <v/>
      </c>
      <c r="CD1106" s="143" t="n"/>
      <c r="CE1106" s="222" t="n">
        <v>75064.44</v>
      </c>
      <c r="CF1106" s="86" t="n"/>
      <c r="CG1106" s="219" t="n">
        <v>7951419.512195122</v>
      </c>
      <c r="CH1106" s="217">
        <f>IF(LOWER(T1106)="ILS",12,1)*CG1106/VLOOKUP($T1106,CPC_USDConversion_xlTbl[[Currency2]:[Units/1 USD]],2,FALSE)</f>
        <v/>
      </c>
      <c r="CI1106" s="225">
        <f>AF1106</f>
        <v/>
      </c>
      <c r="CJ1106" s="225">
        <f>IFERROR(CI1106-CH1106,"")</f>
        <v/>
      </c>
      <c r="CK1106" s="140">
        <f>ROUND(AN1106*CC1106,-2)</f>
        <v/>
      </c>
      <c r="CL1106" s="217">
        <f>CK1106/VLOOKUP($T1106,'USD Converstion'!$C$7:$D$174,2,FALSE)</f>
        <v/>
      </c>
      <c r="CM1106" s="145">
        <f>IF(AD1106&gt;X1106,1,0)</f>
        <v/>
      </c>
      <c r="CN1106" s="225">
        <f>IF(CM1106&gt;0,AG1106,0)</f>
        <v/>
      </c>
      <c r="CO1106" s="225">
        <f>IF(CM1106=0,0,AF1106)</f>
        <v/>
      </c>
      <c r="CP1106" s="146" t="n">
        <v>0</v>
      </c>
      <c r="CQ1106" s="147" t="inlineStr">
        <is>
          <t>Regular</t>
        </is>
      </c>
      <c r="CR1106" s="225">
        <f>AM1106/VLOOKUP(T1106,'USD Converstion'!$C$7:$D$174,2,FALSE)</f>
        <v/>
      </c>
      <c r="CS1106" s="226">
        <f>AT1106</f>
        <v/>
      </c>
      <c r="CT1106" s="222" t="n">
        <v>0</v>
      </c>
      <c r="CU1106" s="227" t="n"/>
      <c r="CV1106" s="145">
        <f>IF(AX1106&gt;0,1,0)</f>
        <v/>
      </c>
      <c r="CW1106" s="145">
        <f>IF(AY1106&gt;0,1,0)</f>
        <v/>
      </c>
      <c r="CX1106" s="52" t="n">
        <v>0</v>
      </c>
      <c r="DM1106">
        <f>IF(LOWER(T1106)="ILS",12,1)*Y1106/VLOOKUP($T1106,CPC_USDConversion_xlTbl[[Currency2]:[Units/1 USD]],2,FALSE)</f>
        <v/>
      </c>
    </row>
    <row r="1107">
      <c r="B1107" s="113" t="n">
        <v>121388</v>
      </c>
      <c r="C1107" s="113" t="n">
        <v>74035</v>
      </c>
      <c r="D1107" s="113" t="n">
        <v>45112</v>
      </c>
      <c r="E1107" s="114" t="inlineStr">
        <is>
          <t>Anatoly Kozlenko</t>
        </is>
      </c>
      <c r="F1107" s="152" t="inlineStr">
        <is>
          <t>Major Account Manager</t>
        </is>
      </c>
      <c r="G1107" s="113" t="inlineStr">
        <is>
          <t>Sales Russia</t>
        </is>
      </c>
      <c r="H1107" s="113" t="inlineStr">
        <is>
          <t>Vasily Dyagilev</t>
        </is>
      </c>
      <c r="I1107" s="113" t="inlineStr">
        <is>
          <t>David Klusacek</t>
        </is>
      </c>
      <c r="J1107" s="114" t="inlineStr">
        <is>
          <t>Thorsten Freitag</t>
        </is>
      </c>
      <c r="K1107" s="114" t="inlineStr">
        <is>
          <t>Bruno Darmon</t>
        </is>
      </c>
      <c r="L1107" s="113" t="inlineStr">
        <is>
          <t>EMEA Sales</t>
        </is>
      </c>
      <c r="M1107" s="115" t="n">
        <v>1</v>
      </c>
      <c r="N1107" s="151">
        <f>LEFT(CA1107,3)</f>
        <v/>
      </c>
      <c r="O1107" s="216" t="n">
        <v>43931</v>
      </c>
      <c r="P1107" s="118">
        <f>($D$5-O1107)/365</f>
        <v/>
      </c>
      <c r="Q1107" s="119">
        <f>Q1107</f>
        <v/>
      </c>
      <c r="R1107" s="52" t="n"/>
      <c r="S1107" s="120" t="inlineStr">
        <is>
          <t>Russian Federation</t>
        </is>
      </c>
      <c r="T1107" s="120" t="inlineStr">
        <is>
          <t>RUB</t>
        </is>
      </c>
      <c r="U1107" s="120" t="n">
        <v>3909500</v>
      </c>
      <c r="V1107" s="120" t="n">
        <v>1891209.090909091</v>
      </c>
      <c r="W1107" s="120" t="n"/>
      <c r="X1107" s="120">
        <f>W1107+V1107+U1107</f>
        <v/>
      </c>
      <c r="Y1107" s="121" t="n"/>
      <c r="Z1107" s="121" t="n"/>
      <c r="AA1107" s="122" t="n"/>
      <c r="AB1107" s="122" t="n"/>
      <c r="AC1107" s="122" t="n"/>
      <c r="AD1107" s="123">
        <f>AC1107+AB1107+AA1107</f>
        <v/>
      </c>
      <c r="AE1107" s="124">
        <f>IFERROR(AD1107/X1107-1,"")</f>
        <v/>
      </c>
      <c r="AF1107" s="217">
        <f>IF(LOWER(T1107)="ILS",12,1)*X1107/VLOOKUP($T1107,CPC_USDConversion_xlTbl[[Currency2]:[Units/1 USD]],2,FALSE)</f>
        <v/>
      </c>
      <c r="AG1107" s="217">
        <f>IF(LOWER(T1107)="ILS",12,1)*AD1107/VLOOKUP($T1107,CPC_USDConversion_xlTbl[[Currency2]:[Units/1 USD]],2,FALSE)</f>
        <v/>
      </c>
      <c r="AH1107" s="126">
        <f>AF1107/VLOOKUP($S1107,'CP$'!$B$5:$D$74,2,FALSE)</f>
        <v/>
      </c>
      <c r="AI1107" s="126">
        <f>AG1107/VLOOKUP($S1107,'CP$'!$B$5:$D$74,2,FALSE)</f>
        <v/>
      </c>
      <c r="AJ1107" s="52" t="n"/>
      <c r="AK1107" s="127" t="inlineStr">
        <is>
          <t>Sales Variable</t>
        </is>
      </c>
      <c r="AL1107" s="218" t="n"/>
      <c r="AM1107" s="129" t="n"/>
      <c r="AN1107" s="121" t="n"/>
      <c r="AO1107" s="130" t="n"/>
      <c r="AP1107" s="131">
        <f>IFERROR(AO1107/AM1107,"")</f>
        <v/>
      </c>
      <c r="AQ1107" s="219">
        <f>AO1107*CC1107</f>
        <v/>
      </c>
      <c r="AR1107" s="219" t="n"/>
      <c r="AS1107" s="220">
        <f>AQ1107-AR1107</f>
        <v/>
      </c>
      <c r="AT1107" s="217">
        <f>AS1107/VLOOKUP($T1107,'USD Converstion'!$C$7:$D$174,2,FALSE)</f>
        <v/>
      </c>
      <c r="AU1107" s="52" t="n"/>
      <c r="AV1107" s="221" t="n"/>
      <c r="AW1107" s="222" t="n"/>
      <c r="AX1107" s="222" t="n"/>
      <c r="AY1107" s="223" t="n"/>
      <c r="AZ1107" s="52" t="n"/>
      <c r="BA1107" s="137" t="n"/>
      <c r="BB1107" s="138" t="inlineStr">
        <is>
          <t xml:space="preserve"> </t>
        </is>
      </c>
      <c r="BC1107" s="52" t="n"/>
      <c r="BD1107" s="219" t="n"/>
      <c r="BE1107" s="219" t="n"/>
      <c r="BF1107" s="219" t="n"/>
      <c r="BG1107" s="120">
        <f>BF1107+BE1107+BD1107</f>
        <v/>
      </c>
      <c r="BH1107" s="217">
        <f>IF(LOWER(T1107)="ILS",12,1)*BG1107/VLOOKUP($T1107,CPC_USDConversion_xlTbl[[Currency2]:[Units/1 USD]],2,FALSE)</f>
        <v/>
      </c>
      <c r="BI1107" s="224">
        <f>BH1107/VLOOKUP($S1107,'CP$'!$B$5:$D$74,2,FALSE)</f>
        <v/>
      </c>
      <c r="BJ1107" s="140" t="n">
        <v>2500000</v>
      </c>
      <c r="BK1107" s="140" t="n">
        <v>4500000</v>
      </c>
      <c r="BL1107" s="141">
        <f>IFERROR(U1107/X1107,"")</f>
        <v/>
      </c>
      <c r="BM1107" s="141">
        <f>IFERROR(V1107/X1107,"")</f>
        <v/>
      </c>
      <c r="BN1107" s="141">
        <f>IFERROR(W1107/X1107,"")</f>
        <v/>
      </c>
      <c r="BO1107" s="141">
        <f>IFERROR(AA1107/AD1107,"")</f>
        <v/>
      </c>
      <c r="BP1107" s="141">
        <f>IFERROR(AB1107/AD1107,"")</f>
        <v/>
      </c>
      <c r="BQ1107" s="141">
        <f>IFERROR(AC1107/AD1107,"")</f>
        <v/>
      </c>
      <c r="BR1107" s="119" t="n"/>
      <c r="BS1107" s="119" t="n"/>
      <c r="BT1107" s="119" t="n"/>
      <c r="BU1107" s="119" t="n"/>
      <c r="BV1107" s="119" t="n"/>
      <c r="BW1107" s="119" t="n"/>
      <c r="BX1107" s="119" t="n"/>
      <c r="BY1107" s="119" t="n"/>
      <c r="BZ1107" s="119" t="inlineStr">
        <is>
          <t>Employee</t>
        </is>
      </c>
      <c r="CA1107" s="142" t="inlineStr">
        <is>
          <t>S53P</t>
        </is>
      </c>
      <c r="CB1107" s="131" t="n">
        <v>1</v>
      </c>
      <c r="CC1107" s="143">
        <f>IF(P1107&gt;1,1,P1107)*CB1107</f>
        <v/>
      </c>
      <c r="CD1107" s="143" t="n"/>
      <c r="CE1107" s="222" t="n"/>
      <c r="CF1107" s="86" t="n"/>
      <c r="CG1107" s="219" t="n">
        <v>5073370.731707318</v>
      </c>
      <c r="CH1107" s="217">
        <f>IF(LOWER(T1107)="ILS",12,1)*CG1107/VLOOKUP($T1107,CPC_USDConversion_xlTbl[[Currency2]:[Units/1 USD]],2,FALSE)</f>
        <v/>
      </c>
      <c r="CI1107" s="225">
        <f>AF1107</f>
        <v/>
      </c>
      <c r="CJ1107" s="225">
        <f>IFERROR(CI1107-CH1107,"")</f>
        <v/>
      </c>
      <c r="CK1107" s="140">
        <f>ROUND(AN1107*CC1107,-2)</f>
        <v/>
      </c>
      <c r="CL1107" s="217">
        <f>CK1107/VLOOKUP($T1107,'USD Converstion'!$C$7:$D$174,2,FALSE)</f>
        <v/>
      </c>
      <c r="CM1107" s="145">
        <f>IF(AD1107&gt;X1107,1,0)</f>
        <v/>
      </c>
      <c r="CN1107" s="225">
        <f>IF(CM1107&gt;0,AG1107,0)</f>
        <v/>
      </c>
      <c r="CO1107" s="225">
        <f>IF(CM1107=0,0,AF1107)</f>
        <v/>
      </c>
      <c r="CP1107" s="146" t="n">
        <v>0</v>
      </c>
      <c r="CQ1107" s="147" t="inlineStr">
        <is>
          <t>Regular</t>
        </is>
      </c>
      <c r="CR1107" s="225">
        <f>AM1107/VLOOKUP(T1107,'USD Converstion'!$C$7:$D$174,2,FALSE)</f>
        <v/>
      </c>
      <c r="CS1107" s="226">
        <f>AT1107</f>
        <v/>
      </c>
      <c r="CT1107" s="222" t="n">
        <v>0</v>
      </c>
      <c r="CU1107" s="227" t="n"/>
      <c r="CV1107" s="145">
        <f>IF(AX1107&gt;0,1,0)</f>
        <v/>
      </c>
      <c r="CW1107" s="145">
        <f>IF(AY1107&gt;0,1,0)</f>
        <v/>
      </c>
      <c r="CX1107" s="52" t="n">
        <v>0</v>
      </c>
      <c r="DM1107">
        <f>IF(LOWER(T1107)="ILS",12,1)*Y1107/VLOOKUP($T1107,CPC_USDConversion_xlTbl[[Currency2]:[Units/1 USD]],2,FALSE)</f>
        <v/>
      </c>
    </row>
    <row r="1108">
      <c r="B1108" s="113" t="n">
        <v>117784</v>
      </c>
      <c r="C1108" s="113" t="n">
        <v>121675</v>
      </c>
      <c r="D1108" s="113" t="n">
        <v>59764</v>
      </c>
      <c r="E1108" s="114" t="inlineStr">
        <is>
          <t>Andrej Aleksiev</t>
        </is>
      </c>
      <c r="F1108" s="152" t="inlineStr">
        <is>
          <t xml:space="preserve">Sales Manager Slovakia  </t>
        </is>
      </c>
      <c r="G1108" s="113" t="inlineStr">
        <is>
          <t>Czech Republic</t>
        </is>
      </c>
      <c r="H1108" s="113" t="inlineStr">
        <is>
          <t>Daniel Safar</t>
        </is>
      </c>
      <c r="I1108" s="113" t="inlineStr">
        <is>
          <t>David Klusacek</t>
        </is>
      </c>
      <c r="J1108" s="114" t="inlineStr">
        <is>
          <t>Thorsten Freitag</t>
        </is>
      </c>
      <c r="K1108" s="114" t="inlineStr">
        <is>
          <t>Bruno Darmon</t>
        </is>
      </c>
      <c r="L1108" s="113" t="inlineStr">
        <is>
          <t>EMEA Sales</t>
        </is>
      </c>
      <c r="M1108" s="115" t="n">
        <v>1</v>
      </c>
      <c r="N1108" s="151">
        <f>LEFT(CA1108,3)</f>
        <v/>
      </c>
      <c r="O1108" s="216" t="n">
        <v>42552</v>
      </c>
      <c r="P1108" s="118">
        <f>($D$5-O1108)/365</f>
        <v/>
      </c>
      <c r="Q1108" s="119">
        <f>Q1108</f>
        <v/>
      </c>
      <c r="R1108" s="52" t="n"/>
      <c r="S1108" s="120" t="inlineStr">
        <is>
          <t>Slovakia</t>
        </is>
      </c>
      <c r="T1108" s="120" t="inlineStr">
        <is>
          <t>EUR</t>
        </is>
      </c>
      <c r="U1108" s="120" t="n">
        <v>87912.5</v>
      </c>
      <c r="V1108" s="120" t="n">
        <v>38318.18181818182</v>
      </c>
      <c r="W1108" s="120" t="n"/>
      <c r="X1108" s="120">
        <f>W1108+V1108+U1108</f>
        <v/>
      </c>
      <c r="Y1108" s="121" t="n"/>
      <c r="Z1108" s="121" t="n"/>
      <c r="AA1108" s="122" t="n"/>
      <c r="AB1108" s="122" t="n"/>
      <c r="AC1108" s="122" t="n"/>
      <c r="AD1108" s="123">
        <f>AC1108+AB1108+AA1108</f>
        <v/>
      </c>
      <c r="AE1108" s="124">
        <f>IFERROR(AD1108/X1108-1,"")</f>
        <v/>
      </c>
      <c r="AF1108" s="217">
        <f>IF(LOWER(T1108)="ILS",12,1)*X1108/VLOOKUP($T1108,CPC_USDConversion_xlTbl[[Currency2]:[Units/1 USD]],2,FALSE)</f>
        <v/>
      </c>
      <c r="AG1108" s="217">
        <f>IF(LOWER(T1108)="ILS",12,1)*AD1108/VLOOKUP($T1108,CPC_USDConversion_xlTbl[[Currency2]:[Units/1 USD]],2,FALSE)</f>
        <v/>
      </c>
      <c r="AH1108" s="126">
        <f>AF1108/VLOOKUP($S1108,'CP$'!$B$5:$D$74,2,FALSE)</f>
        <v/>
      </c>
      <c r="AI1108" s="126">
        <f>AG1108/VLOOKUP($S1108,'CP$'!$B$5:$D$74,2,FALSE)</f>
        <v/>
      </c>
      <c r="AJ1108" s="52" t="n"/>
      <c r="AK1108" s="127" t="inlineStr">
        <is>
          <t>Sales Variable</t>
        </is>
      </c>
      <c r="AL1108" s="218" t="n"/>
      <c r="AM1108" s="129" t="n"/>
      <c r="AN1108" s="121" t="n"/>
      <c r="AO1108" s="130" t="n"/>
      <c r="AP1108" s="131">
        <f>IFERROR(AO1108/AM1108,"")</f>
        <v/>
      </c>
      <c r="AQ1108" s="219">
        <f>AO1108*CC1108</f>
        <v/>
      </c>
      <c r="AR1108" s="219" t="n"/>
      <c r="AS1108" s="220">
        <f>AQ1108-AR1108</f>
        <v/>
      </c>
      <c r="AT1108" s="217">
        <f>AS1108/VLOOKUP($T1108,'USD Converstion'!$C$7:$D$174,2,FALSE)</f>
        <v/>
      </c>
      <c r="AU1108" s="52" t="n"/>
      <c r="AV1108" s="221" t="n">
        <v>43957</v>
      </c>
      <c r="AW1108" s="222" t="n">
        <v>11793.72815533981</v>
      </c>
      <c r="AX1108" s="222" t="n"/>
      <c r="AY1108" s="223" t="n"/>
      <c r="AZ1108" s="52" t="n"/>
      <c r="BA1108" s="137" t="n"/>
      <c r="BB1108" s="138" t="inlineStr">
        <is>
          <t xml:space="preserve"> </t>
        </is>
      </c>
      <c r="BC1108" s="52" t="n"/>
      <c r="BD1108" s="219" t="n">
        <v>61801</v>
      </c>
      <c r="BE1108" s="219" t="n">
        <v>41199</v>
      </c>
      <c r="BF1108" s="219" t="n"/>
      <c r="BG1108" s="120">
        <f>BF1108+BE1108+BD1108</f>
        <v/>
      </c>
      <c r="BH1108" s="217">
        <f>IF(LOWER(T1108)="ILS",12,1)*BG1108/VLOOKUP($T1108,CPC_USDConversion_xlTbl[[Currency2]:[Units/1 USD]],2,FALSE)</f>
        <v/>
      </c>
      <c r="BI1108" s="224">
        <f>BH1108/VLOOKUP($S1108,'CP$'!$B$5:$D$74,2,FALSE)</f>
        <v/>
      </c>
      <c r="BJ1108" s="140" t="n">
        <v>75000</v>
      </c>
      <c r="BK1108" s="140" t="n">
        <v>110000</v>
      </c>
      <c r="BL1108" s="141">
        <f>IFERROR(U1108/X1108,"")</f>
        <v/>
      </c>
      <c r="BM1108" s="141">
        <f>IFERROR(V1108/X1108,"")</f>
        <v/>
      </c>
      <c r="BN1108" s="141">
        <f>IFERROR(W1108/X1108,"")</f>
        <v/>
      </c>
      <c r="BO1108" s="141">
        <f>IFERROR(AA1108/AD1108,"")</f>
        <v/>
      </c>
      <c r="BP1108" s="141">
        <f>IFERROR(AB1108/AD1108,"")</f>
        <v/>
      </c>
      <c r="BQ1108" s="141">
        <f>IFERROR(AC1108/AD1108,"")</f>
        <v/>
      </c>
      <c r="BR1108" s="119" t="n">
        <v>3</v>
      </c>
      <c r="BS1108" s="119" t="n">
        <v>3</v>
      </c>
      <c r="BT1108" s="119" t="n">
        <v>2</v>
      </c>
      <c r="BU1108" s="119" t="n"/>
      <c r="BV1108" s="119" t="n"/>
      <c r="BW1108" s="119" t="n"/>
      <c r="BX1108" s="119" t="n"/>
      <c r="BY1108" s="119" t="n"/>
      <c r="BZ1108" s="119" t="inlineStr">
        <is>
          <t>Contractor</t>
        </is>
      </c>
      <c r="CA1108" s="142" t="inlineStr">
        <is>
          <t>S41M</t>
        </is>
      </c>
      <c r="CB1108" s="131" t="n">
        <v>1</v>
      </c>
      <c r="CC1108" s="143">
        <f>IF(P1108&gt;1,1,P1108)*CB1108</f>
        <v/>
      </c>
      <c r="CD1108" s="143" t="n"/>
      <c r="CE1108" s="222" t="n">
        <v>13528.36</v>
      </c>
      <c r="CF1108" s="86" t="n"/>
      <c r="CG1108" s="219" t="n">
        <v>102200</v>
      </c>
      <c r="CH1108" s="217">
        <f>IF(LOWER(T1108)="ILS",12,1)*CG1108/VLOOKUP($T1108,CPC_USDConversion_xlTbl[[Currency2]:[Units/1 USD]],2,FALSE)</f>
        <v/>
      </c>
      <c r="CI1108" s="225">
        <f>AF1108</f>
        <v/>
      </c>
      <c r="CJ1108" s="225">
        <f>IFERROR(CI1108-CH1108,"")</f>
        <v/>
      </c>
      <c r="CK1108" s="140">
        <f>ROUND(AN1108*CC1108,-2)</f>
        <v/>
      </c>
      <c r="CL1108" s="217">
        <f>CK1108/VLOOKUP($T1108,'USD Converstion'!$C$7:$D$174,2,FALSE)</f>
        <v/>
      </c>
      <c r="CM1108" s="145">
        <f>IF(AD1108&gt;X1108,1,0)</f>
        <v/>
      </c>
      <c r="CN1108" s="225">
        <f>IF(CM1108&gt;0,AG1108,0)</f>
        <v/>
      </c>
      <c r="CO1108" s="225">
        <f>IF(CM1108=0,0,AF1108)</f>
        <v/>
      </c>
      <c r="CP1108" s="146" t="n">
        <v>0</v>
      </c>
      <c r="CQ1108" s="147" t="inlineStr">
        <is>
          <t>Regular</t>
        </is>
      </c>
      <c r="CR1108" s="225">
        <f>AM1108/VLOOKUP(T1108,'USD Converstion'!$C$7:$D$174,2,FALSE)</f>
        <v/>
      </c>
      <c r="CS1108" s="226">
        <f>AT1108</f>
        <v/>
      </c>
      <c r="CT1108" s="222" t="n">
        <v>0</v>
      </c>
      <c r="CU1108" s="227" t="n"/>
      <c r="CV1108" s="145">
        <f>IF(AX1108&gt;0,1,0)</f>
        <v/>
      </c>
      <c r="CW1108" s="145">
        <f>IF(AY1108&gt;0,1,0)</f>
        <v/>
      </c>
      <c r="CX1108" s="52" t="n">
        <v>0</v>
      </c>
      <c r="DM1108">
        <f>IF(LOWER(T1108)="ILS",12,1)*Y1108/VLOOKUP($T1108,CPC_USDConversion_xlTbl[[Currency2]:[Units/1 USD]],2,FALSE)</f>
        <v/>
      </c>
    </row>
    <row r="1109">
      <c r="B1109" s="113" t="n">
        <v>114731</v>
      </c>
      <c r="C1109" s="113" t="n">
        <v>44994</v>
      </c>
      <c r="D1109" s="113" t="n">
        <v>51375</v>
      </c>
      <c r="E1109" s="114" t="inlineStr">
        <is>
          <t>Anna Butvinova</t>
        </is>
      </c>
      <c r="F1109" s="152" t="inlineStr">
        <is>
          <t>Channel Business Manager, CIS</t>
        </is>
      </c>
      <c r="G1109" s="113" t="inlineStr">
        <is>
          <t>Sales Russia</t>
        </is>
      </c>
      <c r="H1109" s="113" t="inlineStr">
        <is>
          <t>Vasily Dyagilev</t>
        </is>
      </c>
      <c r="I1109" s="113" t="inlineStr">
        <is>
          <t>David Klusacek</t>
        </is>
      </c>
      <c r="J1109" s="114" t="inlineStr">
        <is>
          <t>Thorsten Freitag</t>
        </is>
      </c>
      <c r="K1109" s="114" t="inlineStr">
        <is>
          <t>Bruno Darmon</t>
        </is>
      </c>
      <c r="L1109" s="113" t="inlineStr">
        <is>
          <t>EMEA Sales</t>
        </is>
      </c>
      <c r="M1109" s="115" t="n">
        <v>1</v>
      </c>
      <c r="N1109" s="151">
        <f>LEFT(CA1109,3)</f>
        <v/>
      </c>
      <c r="O1109" s="216" t="n">
        <v>41892</v>
      </c>
      <c r="P1109" s="118">
        <f>($D$5-O1109)/365</f>
        <v/>
      </c>
      <c r="Q1109" s="119">
        <f>Q1109</f>
        <v/>
      </c>
      <c r="R1109" s="52" t="n"/>
      <c r="S1109" s="120" t="inlineStr">
        <is>
          <t>Russian Federation</t>
        </is>
      </c>
      <c r="T1109" s="120" t="inlineStr">
        <is>
          <t>RUB</t>
        </is>
      </c>
      <c r="U1109" s="120" t="n">
        <v>4854593.749999999</v>
      </c>
      <c r="V1109" s="120" t="n">
        <v>2343163.636363636</v>
      </c>
      <c r="W1109" s="120" t="n"/>
      <c r="X1109" s="120">
        <f>W1109+V1109+U1109</f>
        <v/>
      </c>
      <c r="Y1109" s="121" t="n"/>
      <c r="Z1109" s="121" t="n"/>
      <c r="AA1109" s="122" t="n"/>
      <c r="AB1109" s="122" t="n"/>
      <c r="AC1109" s="122" t="n"/>
      <c r="AD1109" s="123">
        <f>AC1109+AB1109+AA1109</f>
        <v/>
      </c>
      <c r="AE1109" s="124">
        <f>IFERROR(AD1109/X1109-1,"")</f>
        <v/>
      </c>
      <c r="AF1109" s="217">
        <f>IF(LOWER(T1109)="ILS",12,1)*X1109/VLOOKUP($T1109,CPC_USDConversion_xlTbl[[Currency2]:[Units/1 USD]],2,FALSE)</f>
        <v/>
      </c>
      <c r="AG1109" s="217">
        <f>IF(LOWER(T1109)="ILS",12,1)*AD1109/VLOOKUP($T1109,CPC_USDConversion_xlTbl[[Currency2]:[Units/1 USD]],2,FALSE)</f>
        <v/>
      </c>
      <c r="AH1109" s="126">
        <f>AF1109/VLOOKUP($S1109,'CP$'!$B$5:$D$74,2,FALSE)</f>
        <v/>
      </c>
      <c r="AI1109" s="126">
        <f>AG1109/VLOOKUP($S1109,'CP$'!$B$5:$D$74,2,FALSE)</f>
        <v/>
      </c>
      <c r="AJ1109" s="52" t="n"/>
      <c r="AK1109" s="127" t="inlineStr">
        <is>
          <t>Sales Variable</t>
        </is>
      </c>
      <c r="AL1109" s="218" t="n"/>
      <c r="AM1109" s="129" t="n"/>
      <c r="AN1109" s="121" t="n"/>
      <c r="AO1109" s="130" t="n"/>
      <c r="AP1109" s="131">
        <f>IFERROR(AO1109/AM1109,"")</f>
        <v/>
      </c>
      <c r="AQ1109" s="219">
        <f>AO1109*CC1109</f>
        <v/>
      </c>
      <c r="AR1109" s="219" t="n"/>
      <c r="AS1109" s="220">
        <f>AQ1109-AR1109</f>
        <v/>
      </c>
      <c r="AT1109" s="217">
        <f>AS1109/VLOOKUP($T1109,'USD Converstion'!$C$7:$D$174,2,FALSE)</f>
        <v/>
      </c>
      <c r="AU1109" s="52" t="n"/>
      <c r="AV1109" s="221" t="n">
        <v>43615</v>
      </c>
      <c r="AW1109" s="222" t="n">
        <v>29274.47572815534</v>
      </c>
      <c r="AX1109" s="222" t="n"/>
      <c r="AY1109" s="223" t="n"/>
      <c r="AZ1109" s="52" t="n"/>
      <c r="BA1109" s="137" t="n"/>
      <c r="BB1109" s="138" t="inlineStr">
        <is>
          <t xml:space="preserve"> </t>
        </is>
      </c>
      <c r="BC1109" s="52" t="n"/>
      <c r="BD1109" s="219" t="n">
        <v>3745000</v>
      </c>
      <c r="BE1109" s="219" t="n">
        <v>2490000</v>
      </c>
      <c r="BF1109" s="219" t="n"/>
      <c r="BG1109" s="120">
        <f>BF1109+BE1109+BD1109</f>
        <v/>
      </c>
      <c r="BH1109" s="217">
        <f>IF(LOWER(T1109)="ILS",12,1)*BG1109/VLOOKUP($T1109,CPC_USDConversion_xlTbl[[Currency2]:[Units/1 USD]],2,FALSE)</f>
        <v/>
      </c>
      <c r="BI1109" s="224">
        <f>BH1109/VLOOKUP($S1109,'CP$'!$B$5:$D$74,2,FALSE)</f>
        <v/>
      </c>
      <c r="BJ1109" s="140" t="n">
        <v>5500000</v>
      </c>
      <c r="BK1109" s="140" t="n">
        <v>8200000</v>
      </c>
      <c r="BL1109" s="141">
        <f>IFERROR(U1109/X1109,"")</f>
        <v/>
      </c>
      <c r="BM1109" s="141">
        <f>IFERROR(V1109/X1109,"")</f>
        <v/>
      </c>
      <c r="BN1109" s="141">
        <f>IFERROR(W1109/X1109,"")</f>
        <v/>
      </c>
      <c r="BO1109" s="141">
        <f>IFERROR(AA1109/AD1109,"")</f>
        <v/>
      </c>
      <c r="BP1109" s="141">
        <f>IFERROR(AB1109/AD1109,"")</f>
        <v/>
      </c>
      <c r="BQ1109" s="141">
        <f>IFERROR(AC1109/AD1109,"")</f>
        <v/>
      </c>
      <c r="BR1109" s="119" t="n">
        <v>3</v>
      </c>
      <c r="BS1109" s="119" t="n">
        <v>3</v>
      </c>
      <c r="BT1109" s="119" t="n">
        <v>3</v>
      </c>
      <c r="BU1109" s="119" t="n"/>
      <c r="BV1109" s="119" t="n"/>
      <c r="BW1109" s="119" t="n"/>
      <c r="BX1109" s="119" t="n"/>
      <c r="BY1109" s="119" t="n"/>
      <c r="BZ1109" s="119" t="inlineStr">
        <is>
          <t>Employee</t>
        </is>
      </c>
      <c r="CA1109" s="142" t="inlineStr">
        <is>
          <t>S41M</t>
        </is>
      </c>
      <c r="CB1109" s="131" t="n">
        <v>1</v>
      </c>
      <c r="CC1109" s="143">
        <f>IF(P1109&gt;1,1,P1109)*CB1109</f>
        <v/>
      </c>
      <c r="CD1109" s="143" t="n"/>
      <c r="CE1109" s="222" t="n">
        <v>48247.16</v>
      </c>
      <c r="CF1109" s="86" t="n"/>
      <c r="CG1109" s="219" t="n">
        <v>6296029.268292682</v>
      </c>
      <c r="CH1109" s="217">
        <f>IF(LOWER(T1109)="ILS",12,1)*CG1109/VLOOKUP($T1109,CPC_USDConversion_xlTbl[[Currency2]:[Units/1 USD]],2,FALSE)</f>
        <v/>
      </c>
      <c r="CI1109" s="225">
        <f>AF1109</f>
        <v/>
      </c>
      <c r="CJ1109" s="225">
        <f>IFERROR(CI1109-CH1109,"")</f>
        <v/>
      </c>
      <c r="CK1109" s="140">
        <f>ROUND(AN1109*CC1109,-2)</f>
        <v/>
      </c>
      <c r="CL1109" s="217">
        <f>CK1109/VLOOKUP($T1109,'USD Converstion'!$C$7:$D$174,2,FALSE)</f>
        <v/>
      </c>
      <c r="CM1109" s="145">
        <f>IF(AD1109&gt;X1109,1,0)</f>
        <v/>
      </c>
      <c r="CN1109" s="225">
        <f>IF(CM1109&gt;0,AG1109,0)</f>
        <v/>
      </c>
      <c r="CO1109" s="225">
        <f>IF(CM1109=0,0,AF1109)</f>
        <v/>
      </c>
      <c r="CP1109" s="146" t="n">
        <v>0</v>
      </c>
      <c r="CQ1109" s="147" t="inlineStr">
        <is>
          <t>Regular</t>
        </is>
      </c>
      <c r="CR1109" s="225">
        <f>AM1109/VLOOKUP(T1109,'USD Converstion'!$C$7:$D$174,2,FALSE)</f>
        <v/>
      </c>
      <c r="CS1109" s="226">
        <f>AT1109</f>
        <v/>
      </c>
      <c r="CT1109" s="222" t="n">
        <v>0</v>
      </c>
      <c r="CU1109" s="227" t="n"/>
      <c r="CV1109" s="145">
        <f>IF(AX1109&gt;0,1,0)</f>
        <v/>
      </c>
      <c r="CW1109" s="145">
        <f>IF(AY1109&gt;0,1,0)</f>
        <v/>
      </c>
      <c r="CX1109" s="52" t="n">
        <v>0</v>
      </c>
      <c r="DM1109">
        <f>IF(LOWER(T1109)="ILS",12,1)*Y1109/VLOOKUP($T1109,CPC_USDConversion_xlTbl[[Currency2]:[Units/1 USD]],2,FALSE)</f>
        <v/>
      </c>
    </row>
    <row r="1110">
      <c r="B1110" s="113" t="n">
        <v>123582</v>
      </c>
      <c r="C1110" s="113" t="n">
        <v>73310</v>
      </c>
      <c r="D1110" s="113" t="n"/>
      <c r="E1110" s="114" t="inlineStr">
        <is>
          <t>Benjamin Vandor</t>
        </is>
      </c>
      <c r="F1110" s="152" t="inlineStr">
        <is>
          <t>Sales Manager, Hungary</t>
        </is>
      </c>
      <c r="G1110" s="113" t="inlineStr">
        <is>
          <t>Czech Republic</t>
        </is>
      </c>
      <c r="H1110" s="113" t="inlineStr">
        <is>
          <t>Daniel Safar</t>
        </is>
      </c>
      <c r="I1110" s="113" t="inlineStr">
        <is>
          <t>David Klusacek</t>
        </is>
      </c>
      <c r="J1110" s="114" t="inlineStr">
        <is>
          <t>Thorsten Freitag</t>
        </is>
      </c>
      <c r="K1110" s="114" t="inlineStr">
        <is>
          <t>Bruno Darmon</t>
        </is>
      </c>
      <c r="L1110" s="113" t="inlineStr">
        <is>
          <t>EMEA Sales</t>
        </is>
      </c>
      <c r="M1110" s="115" t="n">
        <v>1</v>
      </c>
      <c r="N1110" s="151">
        <f>LEFT(CA1110,3)</f>
        <v/>
      </c>
      <c r="O1110" s="216" t="n">
        <v>39387</v>
      </c>
      <c r="P1110" s="118">
        <f>($D$5-O1110)/365</f>
        <v/>
      </c>
      <c r="Q1110" s="119">
        <f>Q1110</f>
        <v/>
      </c>
      <c r="R1110" s="52" t="n"/>
      <c r="S1110" s="120" t="inlineStr">
        <is>
          <t>Hungary</t>
        </is>
      </c>
      <c r="T1110" s="120" t="inlineStr">
        <is>
          <t>HUF</t>
        </is>
      </c>
      <c r="U1110" s="120" t="n">
        <v>18759500</v>
      </c>
      <c r="V1110" s="120" t="n">
        <v>9091209.09090909</v>
      </c>
      <c r="W1110" s="120" t="n"/>
      <c r="X1110" s="120">
        <f>W1110+V1110+U1110</f>
        <v/>
      </c>
      <c r="Y1110" s="121" t="n"/>
      <c r="Z1110" s="121" t="n"/>
      <c r="AA1110" s="122" t="n"/>
      <c r="AB1110" s="122" t="n"/>
      <c r="AC1110" s="122" t="n"/>
      <c r="AD1110" s="123">
        <f>AC1110+AB1110+AA1110</f>
        <v/>
      </c>
      <c r="AE1110" s="124">
        <f>IFERROR(AD1110/X1110-1,"")</f>
        <v/>
      </c>
      <c r="AF1110" s="217">
        <f>IF(LOWER(T1110)="ILS",12,1)*X1110/VLOOKUP($T1110,CPC_USDConversion_xlTbl[[Currency2]:[Units/1 USD]],2,FALSE)</f>
        <v/>
      </c>
      <c r="AG1110" s="217">
        <f>IF(LOWER(T1110)="ILS",12,1)*AD1110/VLOOKUP($T1110,CPC_USDConversion_xlTbl[[Currency2]:[Units/1 USD]],2,FALSE)</f>
        <v/>
      </c>
      <c r="AH1110" s="126">
        <f>AF1110/VLOOKUP($S1110,'CP$'!$B$5:$D$74,2,FALSE)</f>
        <v/>
      </c>
      <c r="AI1110" s="126">
        <f>AG1110/VLOOKUP($S1110,'CP$'!$B$5:$D$74,2,FALSE)</f>
        <v/>
      </c>
      <c r="AJ1110" s="52" t="n"/>
      <c r="AK1110" s="127" t="inlineStr">
        <is>
          <t>Sales Variable</t>
        </is>
      </c>
      <c r="AL1110" s="218" t="n"/>
      <c r="AM1110" s="129" t="n"/>
      <c r="AN1110" s="121" t="n"/>
      <c r="AO1110" s="130" t="n"/>
      <c r="AP1110" s="131">
        <f>IFERROR(AO1110/AM1110,"")</f>
        <v/>
      </c>
      <c r="AQ1110" s="219">
        <f>AO1110*CC1110</f>
        <v/>
      </c>
      <c r="AR1110" s="219" t="n"/>
      <c r="AS1110" s="220">
        <f>AQ1110-AR1110</f>
        <v/>
      </c>
      <c r="AT1110" s="217">
        <f>AS1110/VLOOKUP($T1110,'USD Converstion'!$C$7:$D$174,2,FALSE)</f>
        <v/>
      </c>
      <c r="AU1110" s="52" t="n"/>
      <c r="AV1110" s="221" t="n">
        <v>43615</v>
      </c>
      <c r="AW1110" s="222" t="n">
        <v>29274.47572815534</v>
      </c>
      <c r="AX1110" s="222" t="n"/>
      <c r="AY1110" s="223" t="n"/>
      <c r="AZ1110" s="52" t="n"/>
      <c r="BA1110" s="137" t="n"/>
      <c r="BB1110" s="138" t="inlineStr">
        <is>
          <t xml:space="preserve"> </t>
        </is>
      </c>
      <c r="BC1110" s="52" t="n"/>
      <c r="BD1110" s="219" t="n">
        <v>14854243</v>
      </c>
      <c r="BE1110" s="219" t="n">
        <v>9902829</v>
      </c>
      <c r="BF1110" s="219" t="n"/>
      <c r="BG1110" s="120">
        <f>BF1110+BE1110+BD1110</f>
        <v/>
      </c>
      <c r="BH1110" s="217">
        <f>IF(LOWER(T1110)="ILS",12,1)*BG1110/VLOOKUP($T1110,CPC_USDConversion_xlTbl[[Currency2]:[Units/1 USD]],2,FALSE)</f>
        <v/>
      </c>
      <c r="BI1110" s="224">
        <f>BH1110/VLOOKUP($S1110,'CP$'!$B$5:$D$74,2,FALSE)</f>
        <v/>
      </c>
      <c r="BJ1110" s="140" t="n">
        <v>17000000</v>
      </c>
      <c r="BK1110" s="140" t="n">
        <v>25000000</v>
      </c>
      <c r="BL1110" s="141">
        <f>IFERROR(U1110/X1110,"")</f>
        <v/>
      </c>
      <c r="BM1110" s="141">
        <f>IFERROR(V1110/X1110,"")</f>
        <v/>
      </c>
      <c r="BN1110" s="141">
        <f>IFERROR(W1110/X1110,"")</f>
        <v/>
      </c>
      <c r="BO1110" s="141">
        <f>IFERROR(AA1110/AD1110,"")</f>
        <v/>
      </c>
      <c r="BP1110" s="141">
        <f>IFERROR(AB1110/AD1110,"")</f>
        <v/>
      </c>
      <c r="BQ1110" s="141">
        <f>IFERROR(AC1110/AD1110,"")</f>
        <v/>
      </c>
      <c r="BR1110" s="119" t="n">
        <v>2</v>
      </c>
      <c r="BS1110" s="119" t="n">
        <v>3</v>
      </c>
      <c r="BT1110" s="119" t="n">
        <v>3</v>
      </c>
      <c r="BU1110" s="119" t="n"/>
      <c r="BV1110" s="119" t="n"/>
      <c r="BW1110" s="119" t="n"/>
      <c r="BX1110" s="119" t="n"/>
      <c r="BY1110" s="119" t="n"/>
      <c r="BZ1110" s="119" t="inlineStr">
        <is>
          <t>Employee</t>
        </is>
      </c>
      <c r="CA1110" s="142" t="inlineStr">
        <is>
          <t>S41M</t>
        </is>
      </c>
      <c r="CB1110" s="131" t="n">
        <v>1</v>
      </c>
      <c r="CC1110" s="143">
        <f>IF(P1110&gt;1,1,P1110)*CB1110</f>
        <v/>
      </c>
      <c r="CD1110" s="143" t="n"/>
      <c r="CE1110" s="222" t="n">
        <v>32324.4</v>
      </c>
      <c r="CF1110" s="86" t="n"/>
      <c r="CG1110" s="219" t="n">
        <v>24390443.90243903</v>
      </c>
      <c r="CH1110" s="217">
        <f>IF(LOWER(T1110)="ILS",12,1)*CG1110/VLOOKUP($T1110,CPC_USDConversion_xlTbl[[Currency2]:[Units/1 USD]],2,FALSE)</f>
        <v/>
      </c>
      <c r="CI1110" s="225">
        <f>AF1110</f>
        <v/>
      </c>
      <c r="CJ1110" s="225">
        <f>IFERROR(CI1110-CH1110,"")</f>
        <v/>
      </c>
      <c r="CK1110" s="140">
        <f>ROUND(AN1110*CC1110,-2)</f>
        <v/>
      </c>
      <c r="CL1110" s="217">
        <f>CK1110/VLOOKUP($T1110,'USD Converstion'!$C$7:$D$174,2,FALSE)</f>
        <v/>
      </c>
      <c r="CM1110" s="145">
        <f>IF(AD1110&gt;X1110,1,0)</f>
        <v/>
      </c>
      <c r="CN1110" s="225">
        <f>IF(CM1110&gt;0,AG1110,0)</f>
        <v/>
      </c>
      <c r="CO1110" s="225">
        <f>IF(CM1110=0,0,AF1110)</f>
        <v/>
      </c>
      <c r="CP1110" s="146" t="n">
        <v>0</v>
      </c>
      <c r="CQ1110" s="147" t="inlineStr">
        <is>
          <t>Regular</t>
        </is>
      </c>
      <c r="CR1110" s="225">
        <f>AM1110/VLOOKUP(T1110,'USD Converstion'!$C$7:$D$174,2,FALSE)</f>
        <v/>
      </c>
      <c r="CS1110" s="226">
        <f>AT1110</f>
        <v/>
      </c>
      <c r="CT1110" s="222" t="n">
        <v>0</v>
      </c>
      <c r="CU1110" s="227" t="n"/>
      <c r="CV1110" s="145">
        <f>IF(AX1110&gt;0,1,0)</f>
        <v/>
      </c>
      <c r="CW1110" s="145">
        <f>IF(AY1110&gt;0,1,0)</f>
        <v/>
      </c>
      <c r="CX1110" s="52" t="n">
        <v>0</v>
      </c>
      <c r="DM1110">
        <f>IF(LOWER(T1110)="ILS",12,1)*Y1110/VLOOKUP($T1110,CPC_USDConversion_xlTbl[[Currency2]:[Units/1 USD]],2,FALSE)</f>
        <v/>
      </c>
    </row>
    <row r="1111">
      <c r="B1111" s="113" t="n">
        <v>126289</v>
      </c>
      <c r="C1111" s="113" t="n">
        <v>119182</v>
      </c>
      <c r="D1111" s="113" t="n">
        <v>103785</v>
      </c>
      <c r="E1111" s="114" t="inlineStr">
        <is>
          <t>Dominik Wolny</t>
        </is>
      </c>
      <c r="F1111" s="152" t="inlineStr">
        <is>
          <t>Hunter Account Manager</t>
        </is>
      </c>
      <c r="G1111" s="113" t="inlineStr">
        <is>
          <t>Poland</t>
        </is>
      </c>
      <c r="H1111" s="113" t="inlineStr">
        <is>
          <t>Wojciech Glazewski</t>
        </is>
      </c>
      <c r="I1111" s="113" t="inlineStr">
        <is>
          <t>David Klusacek</t>
        </is>
      </c>
      <c r="J1111" s="114" t="inlineStr">
        <is>
          <t>Thorsten Freitag</t>
        </is>
      </c>
      <c r="K1111" s="114" t="inlineStr">
        <is>
          <t>Bruno Darmon</t>
        </is>
      </c>
      <c r="L1111" s="113" t="inlineStr">
        <is>
          <t>EMEA Sales</t>
        </is>
      </c>
      <c r="M1111" s="115" t="n">
        <v>1</v>
      </c>
      <c r="N1111" s="151">
        <f>LEFT(CA1111,3)</f>
        <v/>
      </c>
      <c r="O1111" s="216" t="n">
        <v>42979</v>
      </c>
      <c r="P1111" s="118">
        <f>($D$5-O1111)/365</f>
        <v/>
      </c>
      <c r="Q1111" s="119">
        <f>Q1111</f>
        <v/>
      </c>
      <c r="R1111" s="52" t="n"/>
      <c r="S1111" s="120" t="inlineStr">
        <is>
          <t>Poland</t>
        </is>
      </c>
      <c r="T1111" s="120" t="inlineStr">
        <is>
          <t>PLN</t>
        </is>
      </c>
      <c r="U1111" s="120" t="n">
        <v>225800</v>
      </c>
      <c r="V1111" s="120" t="n">
        <v>105172.7272727273</v>
      </c>
      <c r="W1111" s="120" t="n"/>
      <c r="X1111" s="120">
        <f>W1111+V1111+U1111</f>
        <v/>
      </c>
      <c r="Y1111" s="121" t="n"/>
      <c r="Z1111" s="121" t="n"/>
      <c r="AA1111" s="122" t="n"/>
      <c r="AB1111" s="122" t="n"/>
      <c r="AC1111" s="122" t="n"/>
      <c r="AD1111" s="123">
        <f>AC1111+AB1111+AA1111</f>
        <v/>
      </c>
      <c r="AE1111" s="124">
        <f>IFERROR(AD1111/X1111-1,"")</f>
        <v/>
      </c>
      <c r="AF1111" s="217">
        <f>IF(LOWER(T1111)="ILS",12,1)*X1111/VLOOKUP($T1111,CPC_USDConversion_xlTbl[[Currency2]:[Units/1 USD]],2,FALSE)</f>
        <v/>
      </c>
      <c r="AG1111" s="217">
        <f>IF(LOWER(T1111)="ILS",12,1)*AD1111/VLOOKUP($T1111,CPC_USDConversion_xlTbl[[Currency2]:[Units/1 USD]],2,FALSE)</f>
        <v/>
      </c>
      <c r="AH1111" s="126">
        <f>AF1111/VLOOKUP($S1111,'CP$'!$B$5:$D$74,2,FALSE)</f>
        <v/>
      </c>
      <c r="AI1111" s="126">
        <f>AG1111/VLOOKUP($S1111,'CP$'!$B$5:$D$74,2,FALSE)</f>
        <v/>
      </c>
      <c r="AJ1111" s="52" t="n"/>
      <c r="AK1111" s="127" t="inlineStr">
        <is>
          <t>Sales Variable</t>
        </is>
      </c>
      <c r="AL1111" s="218" t="n"/>
      <c r="AM1111" s="129" t="n"/>
      <c r="AN1111" s="121" t="n"/>
      <c r="AO1111" s="130" t="n"/>
      <c r="AP1111" s="131">
        <f>IFERROR(AO1111/AM1111,"")</f>
        <v/>
      </c>
      <c r="AQ1111" s="219">
        <f>AO1111*CC1111</f>
        <v/>
      </c>
      <c r="AR1111" s="219" t="n"/>
      <c r="AS1111" s="220">
        <f>AQ1111-AR1111</f>
        <v/>
      </c>
      <c r="AT1111" s="217">
        <f>AS1111/VLOOKUP($T1111,'USD Converstion'!$C$7:$D$174,2,FALSE)</f>
        <v/>
      </c>
      <c r="AU1111" s="52" t="n"/>
      <c r="AV1111" s="221" t="n">
        <v>43615</v>
      </c>
      <c r="AW1111" s="222" t="n">
        <v>19547.55339805825</v>
      </c>
      <c r="AX1111" s="222" t="n"/>
      <c r="AY1111" s="223" t="n"/>
      <c r="AZ1111" s="52" t="n"/>
      <c r="BA1111" s="137" t="n"/>
      <c r="BB1111" s="138" t="inlineStr">
        <is>
          <t xml:space="preserve"> </t>
        </is>
      </c>
      <c r="BC1111" s="52" t="n"/>
      <c r="BD1111" s="219" t="n">
        <v>173040</v>
      </c>
      <c r="BE1111" s="219" t="n">
        <v>115360</v>
      </c>
      <c r="BF1111" s="219" t="n"/>
      <c r="BG1111" s="120">
        <f>BF1111+BE1111+BD1111</f>
        <v/>
      </c>
      <c r="BH1111" s="217">
        <f>IF(LOWER(T1111)="ILS",12,1)*BG1111/VLOOKUP($T1111,CPC_USDConversion_xlTbl[[Currency2]:[Units/1 USD]],2,FALSE)</f>
        <v/>
      </c>
      <c r="BI1111" s="224">
        <f>BH1111/VLOOKUP($S1111,'CP$'!$B$5:$D$74,2,FALSE)</f>
        <v/>
      </c>
      <c r="BJ1111" s="140" t="n">
        <v>280000</v>
      </c>
      <c r="BK1111" s="140" t="n">
        <v>400000</v>
      </c>
      <c r="BL1111" s="141">
        <f>IFERROR(U1111/X1111,"")</f>
        <v/>
      </c>
      <c r="BM1111" s="141">
        <f>IFERROR(V1111/X1111,"")</f>
        <v/>
      </c>
      <c r="BN1111" s="141">
        <f>IFERROR(W1111/X1111,"")</f>
        <v/>
      </c>
      <c r="BO1111" s="141">
        <f>IFERROR(AA1111/AD1111,"")</f>
        <v/>
      </c>
      <c r="BP1111" s="141">
        <f>IFERROR(AB1111/AD1111,"")</f>
        <v/>
      </c>
      <c r="BQ1111" s="141">
        <f>IFERROR(AC1111/AD1111,"")</f>
        <v/>
      </c>
      <c r="BR1111" s="119" t="n">
        <v>2</v>
      </c>
      <c r="BS1111" s="119" t="n">
        <v>2</v>
      </c>
      <c r="BT1111" s="119" t="n">
        <v>3</v>
      </c>
      <c r="BU1111" s="119" t="n"/>
      <c r="BV1111" s="119" t="n"/>
      <c r="BW1111" s="119" t="n"/>
      <c r="BX1111" s="119" t="n"/>
      <c r="BY1111" s="119" t="n"/>
      <c r="BZ1111" s="119" t="inlineStr">
        <is>
          <t>Employee</t>
        </is>
      </c>
      <c r="CA1111" s="142" t="inlineStr">
        <is>
          <t>S53P</t>
        </is>
      </c>
      <c r="CB1111" s="131" t="n">
        <v>1</v>
      </c>
      <c r="CC1111" s="143">
        <f>IF(P1111&gt;1,1,P1111)*CB1111</f>
        <v/>
      </c>
      <c r="CD1111" s="143" t="n"/>
      <c r="CE1111" s="222" t="n">
        <v>15803.04</v>
      </c>
      <c r="CF1111" s="86" t="n"/>
      <c r="CG1111" s="219" t="n">
        <v>281565.8536585366</v>
      </c>
      <c r="CH1111" s="217">
        <f>IF(LOWER(T1111)="ILS",12,1)*CG1111/VLOOKUP($T1111,CPC_USDConversion_xlTbl[[Currency2]:[Units/1 USD]],2,FALSE)</f>
        <v/>
      </c>
      <c r="CI1111" s="225">
        <f>AF1111</f>
        <v/>
      </c>
      <c r="CJ1111" s="225">
        <f>IFERROR(CI1111-CH1111,"")</f>
        <v/>
      </c>
      <c r="CK1111" s="140">
        <f>ROUND(AN1111*CC1111,-2)</f>
        <v/>
      </c>
      <c r="CL1111" s="217">
        <f>CK1111/VLOOKUP($T1111,'USD Converstion'!$C$7:$D$174,2,FALSE)</f>
        <v/>
      </c>
      <c r="CM1111" s="145">
        <f>IF(AD1111&gt;X1111,1,0)</f>
        <v/>
      </c>
      <c r="CN1111" s="225">
        <f>IF(CM1111&gt;0,AG1111,0)</f>
        <v/>
      </c>
      <c r="CO1111" s="225">
        <f>IF(CM1111=0,0,AF1111)</f>
        <v/>
      </c>
      <c r="CP1111" s="146" t="n">
        <v>0</v>
      </c>
      <c r="CQ1111" s="147" t="inlineStr">
        <is>
          <t>Regular</t>
        </is>
      </c>
      <c r="CR1111" s="225">
        <f>AM1111/VLOOKUP(T1111,'USD Converstion'!$C$7:$D$174,2,FALSE)</f>
        <v/>
      </c>
      <c r="CS1111" s="226">
        <f>AT1111</f>
        <v/>
      </c>
      <c r="CT1111" s="222" t="n">
        <v>0</v>
      </c>
      <c r="CU1111" s="227" t="n"/>
      <c r="CV1111" s="145">
        <f>IF(AX1111&gt;0,1,0)</f>
        <v/>
      </c>
      <c r="CW1111" s="145">
        <f>IF(AY1111&gt;0,1,0)</f>
        <v/>
      </c>
      <c r="CX1111" s="52" t="n">
        <v>0</v>
      </c>
      <c r="DM1111">
        <f>IF(LOWER(T1111)="ILS",12,1)*Y1111/VLOOKUP($T1111,CPC_USDConversion_xlTbl[[Currency2]:[Units/1 USD]],2,FALSE)</f>
        <v/>
      </c>
    </row>
    <row r="1112">
      <c r="B1112" s="113" t="n">
        <v>136041</v>
      </c>
      <c r="C1112" s="113" t="n">
        <v>64274</v>
      </c>
      <c r="D1112" s="113" t="n">
        <v>48579</v>
      </c>
      <c r="E1112" s="114" t="inlineStr">
        <is>
          <t>Erzhan Kaliev</t>
        </is>
      </c>
      <c r="F1112" s="152" t="inlineStr">
        <is>
          <t>Territory Account Manager</t>
        </is>
      </c>
      <c r="G1112" s="113" t="inlineStr">
        <is>
          <t>Sales Russia</t>
        </is>
      </c>
      <c r="H1112" s="113" t="inlineStr">
        <is>
          <t>Vasily Dyagilev</t>
        </is>
      </c>
      <c r="I1112" s="113" t="inlineStr">
        <is>
          <t>David Klusacek</t>
        </is>
      </c>
      <c r="J1112" s="114" t="inlineStr">
        <is>
          <t>Thorsten Freitag</t>
        </is>
      </c>
      <c r="K1112" s="114" t="inlineStr">
        <is>
          <t>Bruno Darmon</t>
        </is>
      </c>
      <c r="L1112" s="113" t="inlineStr">
        <is>
          <t>EMEA Sales</t>
        </is>
      </c>
      <c r="M1112" s="115" t="n">
        <v>1</v>
      </c>
      <c r="N1112" s="151">
        <f>LEFT(CA1112,3)</f>
        <v/>
      </c>
      <c r="O1112" s="216" t="n">
        <v>42898</v>
      </c>
      <c r="P1112" s="118">
        <f>($D$5-O1112)/365</f>
        <v/>
      </c>
      <c r="Q1112" s="119">
        <f>Q1112</f>
        <v/>
      </c>
      <c r="R1112" s="52" t="n"/>
      <c r="S1112" s="120" t="inlineStr">
        <is>
          <t>Kazakhstan</t>
        </is>
      </c>
      <c r="T1112" s="120" t="inlineStr">
        <is>
          <t>USD</t>
        </is>
      </c>
      <c r="U1112" s="120" t="n">
        <v>58250</v>
      </c>
      <c r="V1112" s="120" t="n">
        <v>23936.36363636364</v>
      </c>
      <c r="W1112" s="120" t="n"/>
      <c r="X1112" s="120">
        <f>W1112+V1112+U1112</f>
        <v/>
      </c>
      <c r="Y1112" s="121" t="n"/>
      <c r="Z1112" s="121" t="n"/>
      <c r="AA1112" s="122" t="n"/>
      <c r="AB1112" s="122" t="n"/>
      <c r="AC1112" s="122" t="n"/>
      <c r="AD1112" s="123">
        <f>AC1112+AB1112+AA1112</f>
        <v/>
      </c>
      <c r="AE1112" s="124">
        <f>IFERROR(AD1112/X1112-1,"")</f>
        <v/>
      </c>
      <c r="AF1112" s="217">
        <f>IF(LOWER(T1112)="ILS",12,1)*X1112/VLOOKUP($T1112,CPC_USDConversion_xlTbl[[Currency2]:[Units/1 USD]],2,FALSE)</f>
        <v/>
      </c>
      <c r="AG1112" s="217">
        <f>IF(LOWER(T1112)="ILS",12,1)*AD1112/VLOOKUP($T1112,CPC_USDConversion_xlTbl[[Currency2]:[Units/1 USD]],2,FALSE)</f>
        <v/>
      </c>
      <c r="AH1112" s="126">
        <f>AF1112/VLOOKUP($S1112,'CP$'!$B$5:$D$74,2,FALSE)</f>
        <v/>
      </c>
      <c r="AI1112" s="126">
        <f>AG1112/VLOOKUP($S1112,'CP$'!$B$5:$D$74,2,FALSE)</f>
        <v/>
      </c>
      <c r="AJ1112" s="52" t="n"/>
      <c r="AK1112" s="127" t="inlineStr">
        <is>
          <t>Sales Variable</t>
        </is>
      </c>
      <c r="AL1112" s="218" t="n"/>
      <c r="AM1112" s="129" t="n"/>
      <c r="AN1112" s="121" t="n"/>
      <c r="AO1112" s="130" t="n"/>
      <c r="AP1112" s="131">
        <f>IFERROR(AO1112/AM1112,"")</f>
        <v/>
      </c>
      <c r="AQ1112" s="219">
        <f>AO1112*CC1112</f>
        <v/>
      </c>
      <c r="AR1112" s="219" t="n"/>
      <c r="AS1112" s="220">
        <f>AQ1112-AR1112</f>
        <v/>
      </c>
      <c r="AT1112" s="217">
        <f>AS1112/VLOOKUP($T1112,'USD Converstion'!$C$7:$D$174,2,FALSE)</f>
        <v/>
      </c>
      <c r="AU1112" s="52" t="n"/>
      <c r="AV1112" s="221" t="n">
        <v>43957</v>
      </c>
      <c r="AW1112" s="222" t="n">
        <v>19589.26213592233</v>
      </c>
      <c r="AX1112" s="222" t="n"/>
      <c r="AY1112" s="223" t="n"/>
      <c r="AZ1112" s="52" t="n"/>
      <c r="BA1112" s="137" t="n"/>
      <c r="BB1112" s="138" t="inlineStr">
        <is>
          <t xml:space="preserve"> </t>
        </is>
      </c>
      <c r="BC1112" s="52" t="n"/>
      <c r="BD1112" s="219" t="n">
        <v>35400</v>
      </c>
      <c r="BE1112" s="219" t="n">
        <v>23600</v>
      </c>
      <c r="BF1112" s="219" t="n"/>
      <c r="BG1112" s="120">
        <f>BF1112+BE1112+BD1112</f>
        <v/>
      </c>
      <c r="BH1112" s="217">
        <f>IF(LOWER(T1112)="ILS",12,1)*BG1112/VLOOKUP($T1112,CPC_USDConversion_xlTbl[[Currency2]:[Units/1 USD]],2,FALSE)</f>
        <v/>
      </c>
      <c r="BI1112" s="224">
        <f>BH1112/VLOOKUP($S1112,'CP$'!$B$5:$D$74,2,FALSE)</f>
        <v/>
      </c>
      <c r="BJ1112" s="140" t="n">
        <v>40000</v>
      </c>
      <c r="BK1112" s="140" t="n">
        <v>70000</v>
      </c>
      <c r="BL1112" s="141">
        <f>IFERROR(U1112/X1112,"")</f>
        <v/>
      </c>
      <c r="BM1112" s="141">
        <f>IFERROR(V1112/X1112,"")</f>
        <v/>
      </c>
      <c r="BN1112" s="141">
        <f>IFERROR(W1112/X1112,"")</f>
        <v/>
      </c>
      <c r="BO1112" s="141">
        <f>IFERROR(AA1112/AD1112,"")</f>
        <v/>
      </c>
      <c r="BP1112" s="141">
        <f>IFERROR(AB1112/AD1112,"")</f>
        <v/>
      </c>
      <c r="BQ1112" s="141">
        <f>IFERROR(AC1112/AD1112,"")</f>
        <v/>
      </c>
      <c r="BR1112" s="119" t="n">
        <v>5</v>
      </c>
      <c r="BS1112" s="119" t="n">
        <v>5</v>
      </c>
      <c r="BT1112" s="119" t="n">
        <v>3</v>
      </c>
      <c r="BU1112" s="119" t="n"/>
      <c r="BV1112" s="119" t="n"/>
      <c r="BW1112" s="119" t="n"/>
      <c r="BX1112" s="119" t="n"/>
      <c r="BY1112" s="119" t="n"/>
      <c r="BZ1112" s="119" t="inlineStr">
        <is>
          <t>Contractor</t>
        </is>
      </c>
      <c r="CA1112" s="142" t="inlineStr">
        <is>
          <t>S51P</t>
        </is>
      </c>
      <c r="CB1112" s="131" t="n">
        <v>1</v>
      </c>
      <c r="CC1112" s="143">
        <f>IF(P1112&gt;1,1,P1112)*CB1112</f>
        <v/>
      </c>
      <c r="CD1112" s="143" t="n"/>
      <c r="CE1112" s="222" t="n">
        <v>22627.08</v>
      </c>
      <c r="CF1112" s="86" t="n"/>
      <c r="CG1112" s="219" t="n">
        <v>63614.63414634147</v>
      </c>
      <c r="CH1112" s="217">
        <f>IF(LOWER(T1112)="ILS",12,1)*CG1112/VLOOKUP($T1112,CPC_USDConversion_xlTbl[[Currency2]:[Units/1 USD]],2,FALSE)</f>
        <v/>
      </c>
      <c r="CI1112" s="225">
        <f>AF1112</f>
        <v/>
      </c>
      <c r="CJ1112" s="225">
        <f>IFERROR(CI1112-CH1112,"")</f>
        <v/>
      </c>
      <c r="CK1112" s="140">
        <f>ROUND(AN1112*CC1112,-2)</f>
        <v/>
      </c>
      <c r="CL1112" s="217">
        <f>CK1112/VLOOKUP($T1112,'USD Converstion'!$C$7:$D$174,2,FALSE)</f>
        <v/>
      </c>
      <c r="CM1112" s="145">
        <f>IF(AD1112&gt;X1112,1,0)</f>
        <v/>
      </c>
      <c r="CN1112" s="225">
        <f>IF(CM1112&gt;0,AG1112,0)</f>
        <v/>
      </c>
      <c r="CO1112" s="225">
        <f>IF(CM1112=0,0,AF1112)</f>
        <v/>
      </c>
      <c r="CP1112" s="146" t="n">
        <v>0</v>
      </c>
      <c r="CQ1112" s="147" t="inlineStr">
        <is>
          <t>Regular</t>
        </is>
      </c>
      <c r="CR1112" s="225">
        <f>AM1112/VLOOKUP(T1112,'USD Converstion'!$C$7:$D$174,2,FALSE)</f>
        <v/>
      </c>
      <c r="CS1112" s="226">
        <f>AT1112</f>
        <v/>
      </c>
      <c r="CT1112" s="222" t="n">
        <v>0</v>
      </c>
      <c r="CU1112" s="227" t="n"/>
      <c r="CV1112" s="145">
        <f>IF(AX1112&gt;0,1,0)</f>
        <v/>
      </c>
      <c r="CW1112" s="145">
        <f>IF(AY1112&gt;0,1,0)</f>
        <v/>
      </c>
      <c r="CX1112" s="52" t="n">
        <v>0</v>
      </c>
      <c r="DM1112">
        <f>IF(LOWER(T1112)="ILS",12,1)*Y1112/VLOOKUP($T1112,CPC_USDConversion_xlTbl[[Currency2]:[Units/1 USD]],2,FALSE)</f>
        <v/>
      </c>
    </row>
    <row r="1113">
      <c r="B1113" s="113" t="n">
        <v>137148</v>
      </c>
      <c r="C1113" s="113" t="n">
        <v>112308</v>
      </c>
      <c r="D1113" s="113" t="n"/>
      <c r="E1113" s="114" t="inlineStr">
        <is>
          <t>Izumrud Gadziragimova</t>
        </is>
      </c>
      <c r="F1113" s="152" t="inlineStr">
        <is>
          <t>Office Manager</t>
        </is>
      </c>
      <c r="G1113" s="113" t="inlineStr">
        <is>
          <t>Sales Russia</t>
        </is>
      </c>
      <c r="H1113" s="113" t="inlineStr">
        <is>
          <t>Vasily Dyagilev</t>
        </is>
      </c>
      <c r="I1113" s="113" t="inlineStr">
        <is>
          <t>David Klusacek</t>
        </is>
      </c>
      <c r="J1113" s="114" t="inlineStr">
        <is>
          <t>Thorsten Freitag</t>
        </is>
      </c>
      <c r="K1113" s="114" t="inlineStr">
        <is>
          <t>Bruno Darmon</t>
        </is>
      </c>
      <c r="L1113" s="113" t="inlineStr">
        <is>
          <t>EMEA Sales</t>
        </is>
      </c>
      <c r="M1113" s="115" t="n">
        <v>1</v>
      </c>
      <c r="N1113" s="151">
        <f>LEFT(CA1113,3)</f>
        <v/>
      </c>
      <c r="O1113" s="216" t="n">
        <v>41659</v>
      </c>
      <c r="P1113" s="118">
        <f>($D$5-O1113)/365</f>
        <v/>
      </c>
      <c r="Q1113" s="119">
        <f>Q1113</f>
        <v/>
      </c>
      <c r="R1113" s="52" t="n"/>
      <c r="S1113" s="120" t="inlineStr">
        <is>
          <t>Russian Federation</t>
        </is>
      </c>
      <c r="T1113" s="120" t="inlineStr">
        <is>
          <t>RUB</t>
        </is>
      </c>
      <c r="U1113" s="120" t="n">
        <v>2378250</v>
      </c>
      <c r="V1113" s="120" t="n"/>
      <c r="W1113" s="120" t="n"/>
      <c r="X1113" s="120">
        <f>W1113+V1113+U1113</f>
        <v/>
      </c>
      <c r="Y1113" s="121" t="n"/>
      <c r="Z1113" s="121" t="n"/>
      <c r="AA1113" s="122" t="n"/>
      <c r="AB1113" s="122" t="n"/>
      <c r="AC1113" s="122" t="n"/>
      <c r="AD1113" s="123">
        <f>AC1113+AB1113+AA1113</f>
        <v/>
      </c>
      <c r="AE1113" s="124">
        <f>IFERROR(AD1113/X1113-1,"")</f>
        <v/>
      </c>
      <c r="AF1113" s="217">
        <f>IF(LOWER(T1113)="ILS",12,1)*X1113/VLOOKUP($T1113,CPC_USDConversion_xlTbl[[Currency2]:[Units/1 USD]],2,FALSE)</f>
        <v/>
      </c>
      <c r="AG1113" s="217">
        <f>IF(LOWER(T1113)="ILS",12,1)*AD1113/VLOOKUP($T1113,CPC_USDConversion_xlTbl[[Currency2]:[Units/1 USD]],2,FALSE)</f>
        <v/>
      </c>
      <c r="AH1113" s="126">
        <f>AF1113/VLOOKUP($S1113,'CP$'!$B$5:$D$74,2,FALSE)</f>
        <v/>
      </c>
      <c r="AI1113" s="126">
        <f>AG1113/VLOOKUP($S1113,'CP$'!$B$5:$D$74,2,FALSE)</f>
        <v/>
      </c>
      <c r="AJ1113" s="52" t="n"/>
      <c r="AK1113" s="127" t="inlineStr">
        <is>
          <t>No Bonus Plan</t>
        </is>
      </c>
      <c r="AL1113" s="218" t="n"/>
      <c r="AM1113" s="129" t="n"/>
      <c r="AN1113" s="121" t="n"/>
      <c r="AO1113" s="130" t="n"/>
      <c r="AP1113" s="131">
        <f>IFERROR(AO1113/AM1113,"")</f>
        <v/>
      </c>
      <c r="AQ1113" s="219">
        <f>AO1113*CC1113</f>
        <v/>
      </c>
      <c r="AR1113" s="219" t="n"/>
      <c r="AS1113" s="220">
        <f>AQ1113-AR1113</f>
        <v/>
      </c>
      <c r="AT1113" s="217">
        <f>AS1113/VLOOKUP($T1113,'USD Converstion'!$C$7:$D$174,2,FALSE)</f>
        <v/>
      </c>
      <c r="AU1113" s="52" t="n"/>
      <c r="AV1113" s="221" t="n">
        <v>43615</v>
      </c>
      <c r="AW1113" s="222" t="n">
        <v>7962.679611650486</v>
      </c>
      <c r="AX1113" s="222" t="n"/>
      <c r="AY1113" s="223" t="n"/>
      <c r="AZ1113" s="52" t="n"/>
      <c r="BA1113" s="137" t="n"/>
      <c r="BB1113" s="138" t="inlineStr">
        <is>
          <t xml:space="preserve"> </t>
        </is>
      </c>
      <c r="BC1113" s="52" t="n"/>
      <c r="BD1113" s="219" t="n">
        <v>1800000</v>
      </c>
      <c r="BE1113" s="219" t="n"/>
      <c r="BF1113" s="219" t="n"/>
      <c r="BG1113" s="120">
        <f>BF1113+BE1113+BD1113</f>
        <v/>
      </c>
      <c r="BH1113" s="217">
        <f>IF(LOWER(T1113)="ILS",12,1)*BG1113/VLOOKUP($T1113,CPC_USDConversion_xlTbl[[Currency2]:[Units/1 USD]],2,FALSE)</f>
        <v/>
      </c>
      <c r="BI1113" s="224">
        <f>BH1113/VLOOKUP($S1113,'CP$'!$B$5:$D$74,2,FALSE)</f>
        <v/>
      </c>
      <c r="BJ1113" s="140" t="n">
        <v>1600000</v>
      </c>
      <c r="BK1113" s="140" t="n">
        <v>2200000</v>
      </c>
      <c r="BL1113" s="141">
        <f>IFERROR(U1113/X1113,"")</f>
        <v/>
      </c>
      <c r="BM1113" s="141">
        <f>IFERROR(V1113/X1113,"")</f>
        <v/>
      </c>
      <c r="BN1113" s="141">
        <f>IFERROR(W1113/X1113,"")</f>
        <v/>
      </c>
      <c r="BO1113" s="141">
        <f>IFERROR(AA1113/AD1113,"")</f>
        <v/>
      </c>
      <c r="BP1113" s="141">
        <f>IFERROR(AB1113/AD1113,"")</f>
        <v/>
      </c>
      <c r="BQ1113" s="141">
        <f>IFERROR(AC1113/AD1113,"")</f>
        <v/>
      </c>
      <c r="BR1113" s="119" t="n">
        <v>3</v>
      </c>
      <c r="BS1113" s="119" t="n">
        <v>4</v>
      </c>
      <c r="BT1113" s="119" t="n">
        <v>3</v>
      </c>
      <c r="BU1113" s="119" t="n"/>
      <c r="BV1113" s="119" t="n"/>
      <c r="BW1113" s="119" t="n"/>
      <c r="BX1113" s="119" t="n"/>
      <c r="BY1113" s="119" t="n"/>
      <c r="BZ1113" s="119" t="inlineStr">
        <is>
          <t>Employee</t>
        </is>
      </c>
      <c r="CA1113" s="142" t="inlineStr">
        <is>
          <t>P53P</t>
        </is>
      </c>
      <c r="CB1113" s="131" t="n">
        <v>1</v>
      </c>
      <c r="CC1113" s="143">
        <f>IF(P1113&gt;1,1,P1113)*CB1113</f>
        <v/>
      </c>
      <c r="CD1113" s="143" t="n"/>
      <c r="CE1113" s="222" t="n">
        <v>8619.84</v>
      </c>
      <c r="CF1113" s="86" t="n"/>
      <c r="CG1113" s="219" t="n">
        <v>1848980.487804878</v>
      </c>
      <c r="CH1113" s="217">
        <f>IF(LOWER(T1113)="ILS",12,1)*CG1113/VLOOKUP($T1113,CPC_USDConversion_xlTbl[[Currency2]:[Units/1 USD]],2,FALSE)</f>
        <v/>
      </c>
      <c r="CI1113" s="225">
        <f>AF1113</f>
        <v/>
      </c>
      <c r="CJ1113" s="225">
        <f>IFERROR(CI1113-CH1113,"")</f>
        <v/>
      </c>
      <c r="CK1113" s="140">
        <f>ROUND(AN1113*CC1113,-2)</f>
        <v/>
      </c>
      <c r="CL1113" s="217">
        <f>CK1113/VLOOKUP($T1113,'USD Converstion'!$C$7:$D$174,2,FALSE)</f>
        <v/>
      </c>
      <c r="CM1113" s="145">
        <f>IF(AD1113&gt;X1113,1,0)</f>
        <v/>
      </c>
      <c r="CN1113" s="225">
        <f>IF(CM1113&gt;0,AG1113,0)</f>
        <v/>
      </c>
      <c r="CO1113" s="225">
        <f>IF(CM1113=0,0,AF1113)</f>
        <v/>
      </c>
      <c r="CP1113" s="146" t="n">
        <v>0</v>
      </c>
      <c r="CQ1113" s="147" t="inlineStr">
        <is>
          <t>Regular</t>
        </is>
      </c>
      <c r="CR1113" s="225">
        <f>AM1113/VLOOKUP(T1113,'USD Converstion'!$C$7:$D$174,2,FALSE)</f>
        <v/>
      </c>
      <c r="CS1113" s="226">
        <f>AT1113</f>
        <v/>
      </c>
      <c r="CT1113" s="222" t="n">
        <v>0</v>
      </c>
      <c r="CU1113" s="227" t="n"/>
      <c r="CV1113" s="145">
        <f>IF(AX1113&gt;0,1,0)</f>
        <v/>
      </c>
      <c r="CW1113" s="145">
        <f>IF(AY1113&gt;0,1,0)</f>
        <v/>
      </c>
      <c r="CX1113" s="52" t="n">
        <v>0</v>
      </c>
      <c r="DM1113">
        <f>IF(LOWER(T1113)="ILS",12,1)*Y1113/VLOOKUP($T1113,CPC_USDConversion_xlTbl[[Currency2]:[Units/1 USD]],2,FALSE)</f>
        <v/>
      </c>
    </row>
    <row r="1114">
      <c r="B1114" s="113" t="n">
        <v>126836</v>
      </c>
      <c r="C1114" s="113" t="n">
        <v>36375</v>
      </c>
      <c r="D1114" s="113" t="n"/>
      <c r="E1114" s="114" t="inlineStr">
        <is>
          <t>Jan Jansky</t>
        </is>
      </c>
      <c r="F1114" s="152" t="inlineStr">
        <is>
          <t>Major Account Manager CZ</t>
        </is>
      </c>
      <c r="G1114" s="113" t="inlineStr">
        <is>
          <t>Czech Republic</t>
        </is>
      </c>
      <c r="H1114" s="113" t="inlineStr">
        <is>
          <t>Daniel Safar</t>
        </is>
      </c>
      <c r="I1114" s="113" t="inlineStr">
        <is>
          <t>David Klusacek</t>
        </is>
      </c>
      <c r="J1114" s="114" t="inlineStr">
        <is>
          <t>Thorsten Freitag</t>
        </is>
      </c>
      <c r="K1114" s="114" t="inlineStr">
        <is>
          <t>Bruno Darmon</t>
        </is>
      </c>
      <c r="L1114" s="113" t="inlineStr">
        <is>
          <t>EMEA Sales</t>
        </is>
      </c>
      <c r="M1114" s="115" t="n">
        <v>1</v>
      </c>
      <c r="N1114" s="151">
        <f>LEFT(CA1114,3)</f>
        <v/>
      </c>
      <c r="O1114" s="216" t="n">
        <v>40269</v>
      </c>
      <c r="P1114" s="118">
        <f>($D$5-O1114)/365</f>
        <v/>
      </c>
      <c r="Q1114" s="119">
        <f>Q1114</f>
        <v/>
      </c>
      <c r="R1114" s="52" t="n"/>
      <c r="S1114" s="120" t="inlineStr">
        <is>
          <t>Czech Republic</t>
        </is>
      </c>
      <c r="T1114" s="120" t="inlineStr">
        <is>
          <t>CZK</t>
        </is>
      </c>
      <c r="U1114" s="120" t="n">
        <v>2033750</v>
      </c>
      <c r="V1114" s="120" t="n">
        <v>981809.0909090908</v>
      </c>
      <c r="W1114" s="120" t="n"/>
      <c r="X1114" s="120">
        <f>W1114+V1114+U1114</f>
        <v/>
      </c>
      <c r="Y1114" s="121" t="n"/>
      <c r="Z1114" s="121" t="n"/>
      <c r="AA1114" s="122" t="n"/>
      <c r="AB1114" s="122" t="n"/>
      <c r="AC1114" s="122" t="n"/>
      <c r="AD1114" s="123">
        <f>AC1114+AB1114+AA1114</f>
        <v/>
      </c>
      <c r="AE1114" s="124">
        <f>IFERROR(AD1114/X1114-1,"")</f>
        <v/>
      </c>
      <c r="AF1114" s="217">
        <f>IF(LOWER(T1114)="ILS",12,1)*X1114/VLOOKUP($T1114,CPC_USDConversion_xlTbl[[Currency2]:[Units/1 USD]],2,FALSE)</f>
        <v/>
      </c>
      <c r="AG1114" s="217">
        <f>IF(LOWER(T1114)="ILS",12,1)*AD1114/VLOOKUP($T1114,CPC_USDConversion_xlTbl[[Currency2]:[Units/1 USD]],2,FALSE)</f>
        <v/>
      </c>
      <c r="AH1114" s="126">
        <f>AF1114/VLOOKUP($S1114,'CP$'!$B$5:$D$74,2,FALSE)</f>
        <v/>
      </c>
      <c r="AI1114" s="126">
        <f>AG1114/VLOOKUP($S1114,'CP$'!$B$5:$D$74,2,FALSE)</f>
        <v/>
      </c>
      <c r="AJ1114" s="52" t="n"/>
      <c r="AK1114" s="127" t="inlineStr">
        <is>
          <t>Sales Variable</t>
        </is>
      </c>
      <c r="AL1114" s="218" t="n"/>
      <c r="AM1114" s="129" t="n"/>
      <c r="AN1114" s="121" t="n"/>
      <c r="AO1114" s="130" t="n"/>
      <c r="AP1114" s="131">
        <f>IFERROR(AO1114/AM1114,"")</f>
        <v/>
      </c>
      <c r="AQ1114" s="219">
        <f>AO1114*CC1114</f>
        <v/>
      </c>
      <c r="AR1114" s="219" t="n"/>
      <c r="AS1114" s="220">
        <f>AQ1114-AR1114</f>
        <v/>
      </c>
      <c r="AT1114" s="217">
        <f>AS1114/VLOOKUP($T1114,'USD Converstion'!$C$7:$D$174,2,FALSE)</f>
        <v/>
      </c>
      <c r="AU1114" s="52" t="n"/>
      <c r="AV1114" s="221" t="n">
        <v>43957</v>
      </c>
      <c r="AW1114" s="222" t="n">
        <v>29231.10679611651</v>
      </c>
      <c r="AX1114" s="222" t="n"/>
      <c r="AY1114" s="223" t="n"/>
      <c r="AZ1114" s="52" t="n"/>
      <c r="BA1114" s="137" t="n"/>
      <c r="BB1114" s="138" t="inlineStr">
        <is>
          <t xml:space="preserve"> </t>
        </is>
      </c>
      <c r="BC1114" s="52" t="n"/>
      <c r="BD1114" s="219" t="n">
        <v>1579990</v>
      </c>
      <c r="BE1114" s="219" t="n">
        <v>1053327</v>
      </c>
      <c r="BF1114" s="219" t="n"/>
      <c r="BG1114" s="120">
        <f>BF1114+BE1114+BD1114</f>
        <v/>
      </c>
      <c r="BH1114" s="217">
        <f>IF(LOWER(T1114)="ILS",12,1)*BG1114/VLOOKUP($T1114,CPC_USDConversion_xlTbl[[Currency2]:[Units/1 USD]],2,FALSE)</f>
        <v/>
      </c>
      <c r="BI1114" s="224">
        <f>BH1114/VLOOKUP($S1114,'CP$'!$B$5:$D$74,2,FALSE)</f>
        <v/>
      </c>
      <c r="BJ1114" s="140" t="n">
        <v>1600000</v>
      </c>
      <c r="BK1114" s="140" t="n">
        <v>2800000</v>
      </c>
      <c r="BL1114" s="141">
        <f>IFERROR(U1114/X1114,"")</f>
        <v/>
      </c>
      <c r="BM1114" s="141">
        <f>IFERROR(V1114/X1114,"")</f>
        <v/>
      </c>
      <c r="BN1114" s="141">
        <f>IFERROR(W1114/X1114,"")</f>
        <v/>
      </c>
      <c r="BO1114" s="141">
        <f>IFERROR(AA1114/AD1114,"")</f>
        <v/>
      </c>
      <c r="BP1114" s="141">
        <f>IFERROR(AB1114/AD1114,"")</f>
        <v/>
      </c>
      <c r="BQ1114" s="141">
        <f>IFERROR(AC1114/AD1114,"")</f>
        <v/>
      </c>
      <c r="BR1114" s="119" t="n">
        <v>4</v>
      </c>
      <c r="BS1114" s="119" t="n">
        <v>4</v>
      </c>
      <c r="BT1114" s="119" t="n">
        <v>3</v>
      </c>
      <c r="BU1114" s="119" t="n"/>
      <c r="BV1114" s="119" t="n"/>
      <c r="BW1114" s="119" t="n"/>
      <c r="BX1114" s="119" t="n"/>
      <c r="BY1114" s="119" t="n"/>
      <c r="BZ1114" s="119" t="inlineStr">
        <is>
          <t>Employee</t>
        </is>
      </c>
      <c r="CA1114" s="142" t="inlineStr">
        <is>
          <t>S43P</t>
        </is>
      </c>
      <c r="CB1114" s="131" t="n">
        <v>1</v>
      </c>
      <c r="CC1114" s="143">
        <f>IF(P1114&gt;1,1,P1114)*CB1114</f>
        <v/>
      </c>
      <c r="CD1114" s="143" t="n"/>
      <c r="CE1114" s="222" t="n">
        <v>70155.92</v>
      </c>
      <c r="CF1114" s="86" t="n"/>
      <c r="CG1114" s="219" t="n">
        <v>2633429.268292683</v>
      </c>
      <c r="CH1114" s="217">
        <f>IF(LOWER(T1114)="ILS",12,1)*CG1114/VLOOKUP($T1114,CPC_USDConversion_xlTbl[[Currency2]:[Units/1 USD]],2,FALSE)</f>
        <v/>
      </c>
      <c r="CI1114" s="225">
        <f>AF1114</f>
        <v/>
      </c>
      <c r="CJ1114" s="225">
        <f>IFERROR(CI1114-CH1114,"")</f>
        <v/>
      </c>
      <c r="CK1114" s="140">
        <f>ROUND(AN1114*CC1114,-2)</f>
        <v/>
      </c>
      <c r="CL1114" s="217">
        <f>CK1114/VLOOKUP($T1114,'USD Converstion'!$C$7:$D$174,2,FALSE)</f>
        <v/>
      </c>
      <c r="CM1114" s="145">
        <f>IF(AD1114&gt;X1114,1,0)</f>
        <v/>
      </c>
      <c r="CN1114" s="225">
        <f>IF(CM1114&gt;0,AG1114,0)</f>
        <v/>
      </c>
      <c r="CO1114" s="225">
        <f>IF(CM1114=0,0,AF1114)</f>
        <v/>
      </c>
      <c r="CP1114" s="146" t="n">
        <v>0</v>
      </c>
      <c r="CQ1114" s="147" t="inlineStr">
        <is>
          <t>Regular</t>
        </is>
      </c>
      <c r="CR1114" s="225">
        <f>AM1114/VLOOKUP(T1114,'USD Converstion'!$C$7:$D$174,2,FALSE)</f>
        <v/>
      </c>
      <c r="CS1114" s="226">
        <f>AT1114</f>
        <v/>
      </c>
      <c r="CT1114" s="222" t="n">
        <v>0</v>
      </c>
      <c r="CU1114" s="227" t="n"/>
      <c r="CV1114" s="145">
        <f>IF(AX1114&gt;0,1,0)</f>
        <v/>
      </c>
      <c r="CW1114" s="145">
        <f>IF(AY1114&gt;0,1,0)</f>
        <v/>
      </c>
      <c r="CX1114" s="52" t="n">
        <v>0</v>
      </c>
      <c r="DM1114">
        <f>IF(LOWER(T1114)="ILS",12,1)*Y1114/VLOOKUP($T1114,CPC_USDConversion_xlTbl[[Currency2]:[Units/1 USD]],2,FALSE)</f>
        <v/>
      </c>
    </row>
    <row r="1115">
      <c r="B1115" s="113" t="n">
        <v>131483</v>
      </c>
      <c r="C1115" s="113" t="n">
        <v>88402</v>
      </c>
      <c r="D1115" s="113" t="n"/>
      <c r="E1115" s="114" t="inlineStr">
        <is>
          <t>Krzysztof Nierodka</t>
        </is>
      </c>
      <c r="F1115" s="152" t="inlineStr">
        <is>
          <t>Major Account Manager</t>
        </is>
      </c>
      <c r="G1115" s="113" t="inlineStr">
        <is>
          <t>Poland</t>
        </is>
      </c>
      <c r="H1115" s="113" t="inlineStr">
        <is>
          <t>Wojciech Glazewski</t>
        </is>
      </c>
      <c r="I1115" s="113" t="inlineStr">
        <is>
          <t>David Klusacek</t>
        </is>
      </c>
      <c r="J1115" s="114" t="inlineStr">
        <is>
          <t>Thorsten Freitag</t>
        </is>
      </c>
      <c r="K1115" s="114" t="inlineStr">
        <is>
          <t>Bruno Darmon</t>
        </is>
      </c>
      <c r="L1115" s="113" t="inlineStr">
        <is>
          <t>EMEA Sales</t>
        </is>
      </c>
      <c r="M1115" s="115" t="n">
        <v>1</v>
      </c>
      <c r="N1115" s="151">
        <f>LEFT(CA1115,3)</f>
        <v/>
      </c>
      <c r="O1115" s="216" t="n">
        <v>39218</v>
      </c>
      <c r="P1115" s="118">
        <f>($D$5-O1115)/365</f>
        <v/>
      </c>
      <c r="Q1115" s="119">
        <f>Q1115</f>
        <v/>
      </c>
      <c r="R1115" s="52" t="n"/>
      <c r="S1115" s="120" t="inlineStr">
        <is>
          <t>Poland</t>
        </is>
      </c>
      <c r="T1115" s="120" t="inlineStr">
        <is>
          <t>PLN</t>
        </is>
      </c>
      <c r="U1115" s="120" t="n">
        <v>403250</v>
      </c>
      <c r="V1115" s="120" t="n">
        <v>191209.0909090909</v>
      </c>
      <c r="W1115" s="120" t="n"/>
      <c r="X1115" s="120">
        <f>W1115+V1115+U1115</f>
        <v/>
      </c>
      <c r="Y1115" s="121" t="n"/>
      <c r="Z1115" s="121" t="n"/>
      <c r="AA1115" s="122" t="n"/>
      <c r="AB1115" s="122" t="n"/>
      <c r="AC1115" s="122" t="n"/>
      <c r="AD1115" s="123">
        <f>AC1115+AB1115+AA1115</f>
        <v/>
      </c>
      <c r="AE1115" s="124">
        <f>IFERROR(AD1115/X1115-1,"")</f>
        <v/>
      </c>
      <c r="AF1115" s="217">
        <f>IF(LOWER(T1115)="ILS",12,1)*X1115/VLOOKUP($T1115,CPC_USDConversion_xlTbl[[Currency2]:[Units/1 USD]],2,FALSE)</f>
        <v/>
      </c>
      <c r="AG1115" s="217">
        <f>IF(LOWER(T1115)="ILS",12,1)*AD1115/VLOOKUP($T1115,CPC_USDConversion_xlTbl[[Currency2]:[Units/1 USD]],2,FALSE)</f>
        <v/>
      </c>
      <c r="AH1115" s="126">
        <f>AF1115/VLOOKUP($S1115,'CP$'!$B$5:$D$74,2,FALSE)</f>
        <v/>
      </c>
      <c r="AI1115" s="126">
        <f>AG1115/VLOOKUP($S1115,'CP$'!$B$5:$D$74,2,FALSE)</f>
        <v/>
      </c>
      <c r="AJ1115" s="52" t="n"/>
      <c r="AK1115" s="127" t="inlineStr">
        <is>
          <t>Sales Variable</t>
        </is>
      </c>
      <c r="AL1115" s="218" t="n"/>
      <c r="AM1115" s="129" t="n"/>
      <c r="AN1115" s="121" t="n"/>
      <c r="AO1115" s="130" t="n"/>
      <c r="AP1115" s="131">
        <f>IFERROR(AO1115/AM1115,"")</f>
        <v/>
      </c>
      <c r="AQ1115" s="219">
        <f>AO1115*CC1115</f>
        <v/>
      </c>
      <c r="AR1115" s="219" t="n"/>
      <c r="AS1115" s="220">
        <f>AQ1115-AR1115</f>
        <v/>
      </c>
      <c r="AT1115" s="217">
        <f>AS1115/VLOOKUP($T1115,'USD Converstion'!$C$7:$D$174,2,FALSE)</f>
        <v/>
      </c>
      <c r="AU1115" s="52" t="n"/>
      <c r="AV1115" s="221" t="n">
        <v>43957</v>
      </c>
      <c r="AW1115" s="222" t="n">
        <v>29231.10679611651</v>
      </c>
      <c r="AX1115" s="222" t="n"/>
      <c r="AY1115" s="223" t="n"/>
      <c r="AZ1115" s="52" t="n"/>
      <c r="BA1115" s="137" t="n"/>
      <c r="BB1115" s="138" t="inlineStr">
        <is>
          <t xml:space="preserve"> </t>
        </is>
      </c>
      <c r="BC1115" s="52" t="n"/>
      <c r="BD1115" s="219" t="n">
        <v>306000</v>
      </c>
      <c r="BE1115" s="219" t="n">
        <v>204000</v>
      </c>
      <c r="BF1115" s="219" t="n"/>
      <c r="BG1115" s="120">
        <f>BF1115+BE1115+BD1115</f>
        <v/>
      </c>
      <c r="BH1115" s="217">
        <f>IF(LOWER(T1115)="ILS",12,1)*BG1115/VLOOKUP($T1115,CPC_USDConversion_xlTbl[[Currency2]:[Units/1 USD]],2,FALSE)</f>
        <v/>
      </c>
      <c r="BI1115" s="224">
        <f>BH1115/VLOOKUP($S1115,'CP$'!$B$5:$D$74,2,FALSE)</f>
        <v/>
      </c>
      <c r="BJ1115" s="140" t="n">
        <v>350000</v>
      </c>
      <c r="BK1115" s="140" t="n">
        <v>560000</v>
      </c>
      <c r="BL1115" s="141">
        <f>IFERROR(U1115/X1115,"")</f>
        <v/>
      </c>
      <c r="BM1115" s="141">
        <f>IFERROR(V1115/X1115,"")</f>
        <v/>
      </c>
      <c r="BN1115" s="141">
        <f>IFERROR(W1115/X1115,"")</f>
        <v/>
      </c>
      <c r="BO1115" s="141">
        <f>IFERROR(AA1115/AD1115,"")</f>
        <v/>
      </c>
      <c r="BP1115" s="141">
        <f>IFERROR(AB1115/AD1115,"")</f>
        <v/>
      </c>
      <c r="BQ1115" s="141">
        <f>IFERROR(AC1115/AD1115,"")</f>
        <v/>
      </c>
      <c r="BR1115" s="119" t="n">
        <v>3</v>
      </c>
      <c r="BS1115" s="119" t="n">
        <v>5</v>
      </c>
      <c r="BT1115" s="119" t="n">
        <v>3</v>
      </c>
      <c r="BU1115" s="119" t="n"/>
      <c r="BV1115" s="119" t="n"/>
      <c r="BW1115" s="119" t="n"/>
      <c r="BX1115" s="119" t="n"/>
      <c r="BY1115" s="119" t="n"/>
      <c r="BZ1115" s="119" t="inlineStr">
        <is>
          <t>Employee</t>
        </is>
      </c>
      <c r="CA1115" s="142" t="inlineStr">
        <is>
          <t>S43P</t>
        </is>
      </c>
      <c r="CB1115" s="131" t="n">
        <v>1</v>
      </c>
      <c r="CC1115" s="143">
        <f>IF(P1115&gt;1,1,P1115)*CB1115</f>
        <v/>
      </c>
      <c r="CD1115" s="143" t="n"/>
      <c r="CE1115" s="222" t="n">
        <v>76022.2</v>
      </c>
      <c r="CF1115" s="86" t="n"/>
      <c r="CG1115" s="219" t="n">
        <v>512395.1219512196</v>
      </c>
      <c r="CH1115" s="217">
        <f>IF(LOWER(T1115)="ILS",12,1)*CG1115/VLOOKUP($T1115,CPC_USDConversion_xlTbl[[Currency2]:[Units/1 USD]],2,FALSE)</f>
        <v/>
      </c>
      <c r="CI1115" s="225">
        <f>AF1115</f>
        <v/>
      </c>
      <c r="CJ1115" s="225">
        <f>IFERROR(CI1115-CH1115,"")</f>
        <v/>
      </c>
      <c r="CK1115" s="140">
        <f>ROUND(AN1115*CC1115,-2)</f>
        <v/>
      </c>
      <c r="CL1115" s="217">
        <f>CK1115/VLOOKUP($T1115,'USD Converstion'!$C$7:$D$174,2,FALSE)</f>
        <v/>
      </c>
      <c r="CM1115" s="145">
        <f>IF(AD1115&gt;X1115,1,0)</f>
        <v/>
      </c>
      <c r="CN1115" s="225">
        <f>IF(CM1115&gt;0,AG1115,0)</f>
        <v/>
      </c>
      <c r="CO1115" s="225">
        <f>IF(CM1115=0,0,AF1115)</f>
        <v/>
      </c>
      <c r="CP1115" s="146" t="n">
        <v>0</v>
      </c>
      <c r="CQ1115" s="147" t="inlineStr">
        <is>
          <t>Regular</t>
        </is>
      </c>
      <c r="CR1115" s="225">
        <f>AM1115/VLOOKUP(T1115,'USD Converstion'!$C$7:$D$174,2,FALSE)</f>
        <v/>
      </c>
      <c r="CS1115" s="226">
        <f>AT1115</f>
        <v/>
      </c>
      <c r="CT1115" s="222" t="n">
        <v>0</v>
      </c>
      <c r="CU1115" s="227" t="n"/>
      <c r="CV1115" s="145">
        <f>IF(AX1115&gt;0,1,0)</f>
        <v/>
      </c>
      <c r="CW1115" s="145">
        <f>IF(AY1115&gt;0,1,0)</f>
        <v/>
      </c>
      <c r="CX1115" s="52" t="n">
        <v>0</v>
      </c>
      <c r="DM1115">
        <f>IF(LOWER(T1115)="ILS",12,1)*Y1115/VLOOKUP($T1115,CPC_USDConversion_xlTbl[[Currency2]:[Units/1 USD]],2,FALSE)</f>
        <v/>
      </c>
    </row>
    <row r="1116">
      <c r="B1116" s="113" t="n">
        <v>138195</v>
      </c>
      <c r="C1116" s="113" t="n">
        <v>81855</v>
      </c>
      <c r="D1116" s="113" t="n">
        <v>120528</v>
      </c>
      <c r="E1116" s="114" t="inlineStr">
        <is>
          <t>Pavel Reznicek</t>
        </is>
      </c>
      <c r="F1116" s="152" t="inlineStr">
        <is>
          <t>Channel manager</t>
        </is>
      </c>
      <c r="G1116" s="113" t="inlineStr">
        <is>
          <t>Czech Republic</t>
        </is>
      </c>
      <c r="H1116" s="113" t="inlineStr">
        <is>
          <t>Daniel Safar</t>
        </is>
      </c>
      <c r="I1116" s="113" t="inlineStr">
        <is>
          <t>David Klusacek</t>
        </is>
      </c>
      <c r="J1116" s="114" t="inlineStr">
        <is>
          <t>Thorsten Freitag</t>
        </is>
      </c>
      <c r="K1116" s="114" t="inlineStr">
        <is>
          <t>Bruno Darmon</t>
        </is>
      </c>
      <c r="L1116" s="113" t="inlineStr">
        <is>
          <t>EMEA Sales</t>
        </is>
      </c>
      <c r="M1116" s="115" t="n">
        <v>1</v>
      </c>
      <c r="N1116" s="151">
        <f>LEFT(CA1116,3)</f>
        <v/>
      </c>
      <c r="O1116" s="216" t="n">
        <v>42125</v>
      </c>
      <c r="P1116" s="118">
        <f>($D$5-O1116)/365</f>
        <v/>
      </c>
      <c r="Q1116" s="119">
        <f>Q1116</f>
        <v/>
      </c>
      <c r="R1116" s="52" t="n"/>
      <c r="S1116" s="120" t="inlineStr">
        <is>
          <t>Czech Republic</t>
        </is>
      </c>
      <c r="T1116" s="120" t="inlineStr">
        <is>
          <t>CZK</t>
        </is>
      </c>
      <c r="U1116" s="120" t="n">
        <v>1679462.5</v>
      </c>
      <c r="V1116" s="120" t="n">
        <v>809978.1818181818</v>
      </c>
      <c r="W1116" s="120" t="n"/>
      <c r="X1116" s="120">
        <f>W1116+V1116+U1116</f>
        <v/>
      </c>
      <c r="Y1116" s="121" t="n"/>
      <c r="Z1116" s="121" t="n"/>
      <c r="AA1116" s="122" t="n"/>
      <c r="AB1116" s="122" t="n"/>
      <c r="AC1116" s="122" t="n"/>
      <c r="AD1116" s="123">
        <f>AC1116+AB1116+AA1116</f>
        <v/>
      </c>
      <c r="AE1116" s="124">
        <f>IFERROR(AD1116/X1116-1,"")</f>
        <v/>
      </c>
      <c r="AF1116" s="217">
        <f>IF(LOWER(T1116)="ILS",12,1)*X1116/VLOOKUP($T1116,CPC_USDConversion_xlTbl[[Currency2]:[Units/1 USD]],2,FALSE)</f>
        <v/>
      </c>
      <c r="AG1116" s="217">
        <f>IF(LOWER(T1116)="ILS",12,1)*AD1116/VLOOKUP($T1116,CPC_USDConversion_xlTbl[[Currency2]:[Units/1 USD]],2,FALSE)</f>
        <v/>
      </c>
      <c r="AH1116" s="126">
        <f>AF1116/VLOOKUP($S1116,'CP$'!$B$5:$D$74,2,FALSE)</f>
        <v/>
      </c>
      <c r="AI1116" s="126">
        <f>AG1116/VLOOKUP($S1116,'CP$'!$B$5:$D$74,2,FALSE)</f>
        <v/>
      </c>
      <c r="AJ1116" s="52" t="n"/>
      <c r="AK1116" s="127" t="inlineStr">
        <is>
          <t>Sales Variable</t>
        </is>
      </c>
      <c r="AL1116" s="218" t="n"/>
      <c r="AM1116" s="129" t="n"/>
      <c r="AN1116" s="121" t="n"/>
      <c r="AO1116" s="130" t="n"/>
      <c r="AP1116" s="131">
        <f>IFERROR(AO1116/AM1116,"")</f>
        <v/>
      </c>
      <c r="AQ1116" s="219">
        <f>AO1116*CC1116</f>
        <v/>
      </c>
      <c r="AR1116" s="219" t="n"/>
      <c r="AS1116" s="220">
        <f>AQ1116-AR1116</f>
        <v/>
      </c>
      <c r="AT1116" s="217">
        <f>AS1116/VLOOKUP($T1116,'USD Converstion'!$C$7:$D$174,2,FALSE)</f>
        <v/>
      </c>
      <c r="AU1116" s="52" t="n"/>
      <c r="AV1116" s="221" t="n">
        <v>42858</v>
      </c>
      <c r="AW1116" s="222" t="n">
        <v>29287.52427184466</v>
      </c>
      <c r="AX1116" s="222" t="n"/>
      <c r="AY1116" s="223" t="n"/>
      <c r="AZ1116" s="52" t="n"/>
      <c r="BA1116" s="137" t="n"/>
      <c r="BB1116" s="138" t="inlineStr">
        <is>
          <t xml:space="preserve"> </t>
        </is>
      </c>
      <c r="BC1116" s="52" t="n"/>
      <c r="BD1116" s="219" t="n">
        <v>1335970</v>
      </c>
      <c r="BE1116" s="219" t="n">
        <v>890646</v>
      </c>
      <c r="BF1116" s="219" t="n"/>
      <c r="BG1116" s="120">
        <f>BF1116+BE1116+BD1116</f>
        <v/>
      </c>
      <c r="BH1116" s="217">
        <f>IF(LOWER(T1116)="ILS",12,1)*BG1116/VLOOKUP($T1116,CPC_USDConversion_xlTbl[[Currency2]:[Units/1 USD]],2,FALSE)</f>
        <v/>
      </c>
      <c r="BI1116" s="224">
        <f>BH1116/VLOOKUP($S1116,'CP$'!$B$5:$D$74,2,FALSE)</f>
        <v/>
      </c>
      <c r="BJ1116" s="140" t="n">
        <v>2000000</v>
      </c>
      <c r="BK1116" s="140" t="n">
        <v>3000000</v>
      </c>
      <c r="BL1116" s="141">
        <f>IFERROR(U1116/X1116,"")</f>
        <v/>
      </c>
      <c r="BM1116" s="141">
        <f>IFERROR(V1116/X1116,"")</f>
        <v/>
      </c>
      <c r="BN1116" s="141">
        <f>IFERROR(W1116/X1116,"")</f>
        <v/>
      </c>
      <c r="BO1116" s="141">
        <f>IFERROR(AA1116/AD1116,"")</f>
        <v/>
      </c>
      <c r="BP1116" s="141">
        <f>IFERROR(AB1116/AD1116,"")</f>
        <v/>
      </c>
      <c r="BQ1116" s="141">
        <f>IFERROR(AC1116/AD1116,"")</f>
        <v/>
      </c>
      <c r="BR1116" s="119" t="n">
        <v>2</v>
      </c>
      <c r="BS1116" s="119" t="n">
        <v>2</v>
      </c>
      <c r="BT1116" s="119" t="n">
        <v>3</v>
      </c>
      <c r="BU1116" s="119" t="n"/>
      <c r="BV1116" s="119" t="n"/>
      <c r="BW1116" s="119" t="n"/>
      <c r="BX1116" s="119" t="n"/>
      <c r="BY1116" s="119" t="n"/>
      <c r="BZ1116" s="119" t="inlineStr">
        <is>
          <t>Employee</t>
        </is>
      </c>
      <c r="CA1116" s="142" t="inlineStr">
        <is>
          <t>S41P</t>
        </is>
      </c>
      <c r="CB1116" s="131" t="n">
        <v>1</v>
      </c>
      <c r="CC1116" s="143">
        <f>IF(P1116&gt;1,1,P1116)*CB1116</f>
        <v/>
      </c>
      <c r="CD1116" s="143" t="n"/>
      <c r="CE1116" s="222" t="n">
        <v>8500.120000000001</v>
      </c>
      <c r="CF1116" s="86" t="n"/>
      <c r="CG1116" s="219" t="n">
        <v>2172508.292682927</v>
      </c>
      <c r="CH1116" s="217">
        <f>IF(LOWER(T1116)="ILS",12,1)*CG1116/VLOOKUP($T1116,CPC_USDConversion_xlTbl[[Currency2]:[Units/1 USD]],2,FALSE)</f>
        <v/>
      </c>
      <c r="CI1116" s="225">
        <f>AF1116</f>
        <v/>
      </c>
      <c r="CJ1116" s="225">
        <f>IFERROR(CI1116-CH1116,"")</f>
        <v/>
      </c>
      <c r="CK1116" s="140">
        <f>ROUND(AN1116*CC1116,-2)</f>
        <v/>
      </c>
      <c r="CL1116" s="217">
        <f>CK1116/VLOOKUP($T1116,'USD Converstion'!$C$7:$D$174,2,FALSE)</f>
        <v/>
      </c>
      <c r="CM1116" s="145">
        <f>IF(AD1116&gt;X1116,1,0)</f>
        <v/>
      </c>
      <c r="CN1116" s="225">
        <f>IF(CM1116&gt;0,AG1116,0)</f>
        <v/>
      </c>
      <c r="CO1116" s="225">
        <f>IF(CM1116=0,0,AF1116)</f>
        <v/>
      </c>
      <c r="CP1116" s="146" t="n">
        <v>0</v>
      </c>
      <c r="CQ1116" s="147" t="inlineStr">
        <is>
          <t>Regular</t>
        </is>
      </c>
      <c r="CR1116" s="225">
        <f>AM1116/VLOOKUP(T1116,'USD Converstion'!$C$7:$D$174,2,FALSE)</f>
        <v/>
      </c>
      <c r="CS1116" s="226">
        <f>AT1116</f>
        <v/>
      </c>
      <c r="CT1116" s="222" t="n">
        <v>0</v>
      </c>
      <c r="CU1116" s="227" t="n"/>
      <c r="CV1116" s="145">
        <f>IF(AX1116&gt;0,1,0)</f>
        <v/>
      </c>
      <c r="CW1116" s="145">
        <f>IF(AY1116&gt;0,1,0)</f>
        <v/>
      </c>
      <c r="CX1116" s="52" t="n">
        <v>0</v>
      </c>
      <c r="DM1116">
        <f>IF(LOWER(T1116)="ILS",12,1)*Y1116/VLOOKUP($T1116,CPC_USDConversion_xlTbl[[Currency2]:[Units/1 USD]],2,FALSE)</f>
        <v/>
      </c>
    </row>
    <row r="1117">
      <c r="B1117" s="113" t="n">
        <v>116778</v>
      </c>
      <c r="C1117" s="113" t="n">
        <v>64228</v>
      </c>
      <c r="D1117" s="113" t="n">
        <v>54712</v>
      </c>
      <c r="E1117" s="114" t="inlineStr">
        <is>
          <t>Olga Rotar</t>
        </is>
      </c>
      <c r="F1117" s="152" t="inlineStr">
        <is>
          <t xml:space="preserve">Channel Manager </t>
        </is>
      </c>
      <c r="G1117" s="113" t="inlineStr">
        <is>
          <t>Sales Russia</t>
        </is>
      </c>
      <c r="H1117" s="113" t="inlineStr">
        <is>
          <t>Vasily Dyagilev</t>
        </is>
      </c>
      <c r="I1117" s="113" t="inlineStr">
        <is>
          <t>David Klusacek</t>
        </is>
      </c>
      <c r="J1117" s="114" t="inlineStr">
        <is>
          <t>Thorsten Freitag</t>
        </is>
      </c>
      <c r="K1117" s="114" t="inlineStr">
        <is>
          <t>Bruno Darmon</t>
        </is>
      </c>
      <c r="L1117" s="113" t="inlineStr">
        <is>
          <t>EMEA Sales</t>
        </is>
      </c>
      <c r="M1117" s="115" t="n">
        <v>1</v>
      </c>
      <c r="N1117" s="151">
        <f>LEFT(CA1117,3)</f>
        <v/>
      </c>
      <c r="O1117" s="216" t="n">
        <v>43264</v>
      </c>
      <c r="P1117" s="118">
        <f>($D$5-O1117)/365</f>
        <v/>
      </c>
      <c r="Q1117" s="119">
        <f>Q1117</f>
        <v/>
      </c>
      <c r="R1117" s="52" t="n"/>
      <c r="S1117" s="120" t="inlineStr">
        <is>
          <t>Russian Federation</t>
        </is>
      </c>
      <c r="T1117" s="120" t="inlineStr">
        <is>
          <t>RUB</t>
        </is>
      </c>
      <c r="U1117" s="120" t="n">
        <v>3859500</v>
      </c>
      <c r="V1117" s="120" t="n">
        <v>1200300</v>
      </c>
      <c r="W1117" s="120" t="n"/>
      <c r="X1117" s="120">
        <f>W1117+V1117+U1117</f>
        <v/>
      </c>
      <c r="Y1117" s="121" t="n"/>
      <c r="Z1117" s="121" t="n"/>
      <c r="AA1117" s="122" t="n"/>
      <c r="AB1117" s="122" t="n"/>
      <c r="AC1117" s="122" t="n"/>
      <c r="AD1117" s="123">
        <f>AC1117+AB1117+AA1117</f>
        <v/>
      </c>
      <c r="AE1117" s="124">
        <f>IFERROR(AD1117/X1117-1,"")</f>
        <v/>
      </c>
      <c r="AF1117" s="217">
        <f>IF(LOWER(T1117)="ILS",12,1)*X1117/VLOOKUP($T1117,CPC_USDConversion_xlTbl[[Currency2]:[Units/1 USD]],2,FALSE)</f>
        <v/>
      </c>
      <c r="AG1117" s="217">
        <f>IF(LOWER(T1117)="ILS",12,1)*AD1117/VLOOKUP($T1117,CPC_USDConversion_xlTbl[[Currency2]:[Units/1 USD]],2,FALSE)</f>
        <v/>
      </c>
      <c r="AH1117" s="126">
        <f>AF1117/VLOOKUP($S1117,'CP$'!$B$5:$D$74,2,FALSE)</f>
        <v/>
      </c>
      <c r="AI1117" s="126">
        <f>AG1117/VLOOKUP($S1117,'CP$'!$B$5:$D$74,2,FALSE)</f>
        <v/>
      </c>
      <c r="AJ1117" s="52" t="n"/>
      <c r="AK1117" s="127" t="inlineStr">
        <is>
          <t>Sales Variable</t>
        </is>
      </c>
      <c r="AL1117" s="218" t="n"/>
      <c r="AM1117" s="129" t="n"/>
      <c r="AN1117" s="121" t="n"/>
      <c r="AO1117" s="130" t="n"/>
      <c r="AP1117" s="131">
        <f>IFERROR(AO1117/AM1117,"")</f>
        <v/>
      </c>
      <c r="AQ1117" s="219">
        <f>AO1117*CC1117</f>
        <v/>
      </c>
      <c r="AR1117" s="219" t="n"/>
      <c r="AS1117" s="220">
        <f>AQ1117-AR1117</f>
        <v/>
      </c>
      <c r="AT1117" s="217">
        <f>AS1117/VLOOKUP($T1117,'USD Converstion'!$C$7:$D$174,2,FALSE)</f>
        <v/>
      </c>
      <c r="AU1117" s="52" t="n"/>
      <c r="AV1117" s="221" t="n">
        <v>43615</v>
      </c>
      <c r="AW1117" s="222" t="n">
        <v>19547.55339805825</v>
      </c>
      <c r="AX1117" s="222" t="n"/>
      <c r="AY1117" s="223" t="n"/>
      <c r="AZ1117" s="52" t="n"/>
      <c r="BA1117" s="137" t="inlineStr">
        <is>
          <t>June, 2020 - Status change from Employment Status:EMLA to Employment Status:Employee || May, 2020 - Status change from Employment Status:MLA to Employment Status:EMLA</t>
        </is>
      </c>
      <c r="BB1117" s="138" t="inlineStr">
        <is>
          <t xml:space="preserve"> </t>
        </is>
      </c>
      <c r="BC1117" s="52" t="n"/>
      <c r="BD1117" s="219" t="n">
        <v>3080000</v>
      </c>
      <c r="BE1117" s="219" t="n">
        <v>1320000</v>
      </c>
      <c r="BF1117" s="219" t="n"/>
      <c r="BG1117" s="120">
        <f>BF1117+BE1117+BD1117</f>
        <v/>
      </c>
      <c r="BH1117" s="217">
        <f>IF(LOWER(T1117)="ILS",12,1)*BG1117/VLOOKUP($T1117,CPC_USDConversion_xlTbl[[Currency2]:[Units/1 USD]],2,FALSE)</f>
        <v/>
      </c>
      <c r="BI1117" s="224">
        <f>BH1117/VLOOKUP($S1117,'CP$'!$B$5:$D$74,2,FALSE)</f>
        <v/>
      </c>
      <c r="BJ1117" s="140" t="n">
        <v>2600000</v>
      </c>
      <c r="BK1117" s="140" t="n">
        <v>4800000</v>
      </c>
      <c r="BL1117" s="141">
        <f>IFERROR(U1117/X1117,"")</f>
        <v/>
      </c>
      <c r="BM1117" s="141">
        <f>IFERROR(V1117/X1117,"")</f>
        <v/>
      </c>
      <c r="BN1117" s="141">
        <f>IFERROR(W1117/X1117,"")</f>
        <v/>
      </c>
      <c r="BO1117" s="141">
        <f>IFERROR(AA1117/AD1117,"")</f>
        <v/>
      </c>
      <c r="BP1117" s="141">
        <f>IFERROR(AB1117/AD1117,"")</f>
        <v/>
      </c>
      <c r="BQ1117" s="141">
        <f>IFERROR(AC1117/AD1117,"")</f>
        <v/>
      </c>
      <c r="BR1117" s="119" t="n">
        <v>2</v>
      </c>
      <c r="BS1117" s="119" t="n">
        <v>2</v>
      </c>
      <c r="BT1117" s="119" t="n">
        <v>3</v>
      </c>
      <c r="BU1117" s="119" t="n"/>
      <c r="BV1117" s="119" t="n"/>
      <c r="BW1117" s="119" t="n"/>
      <c r="BX1117" s="119" t="n"/>
      <c r="BY1117" s="119" t="n"/>
      <c r="BZ1117" s="119" t="inlineStr">
        <is>
          <t>Employee</t>
        </is>
      </c>
      <c r="CA1117" s="142" t="inlineStr">
        <is>
          <t>S51P</t>
        </is>
      </c>
      <c r="CB1117" s="131" t="n">
        <v>1</v>
      </c>
      <c r="CC1117" s="143">
        <f>IF(P1117&gt;1,1,P1117)*CB1117</f>
        <v/>
      </c>
      <c r="CD1117" s="143" t="n"/>
      <c r="CE1117" s="222" t="n">
        <v>23824.28</v>
      </c>
      <c r="CF1117" s="86" t="n"/>
      <c r="CG1117" s="219" t="n">
        <v>4292882.926829268</v>
      </c>
      <c r="CH1117" s="217">
        <f>IF(LOWER(T1117)="ILS",12,1)*CG1117/VLOOKUP($T1117,CPC_USDConversion_xlTbl[[Currency2]:[Units/1 USD]],2,FALSE)</f>
        <v/>
      </c>
      <c r="CI1117" s="225">
        <f>AF1117</f>
        <v/>
      </c>
      <c r="CJ1117" s="225">
        <f>IFERROR(CI1117-CH1117,"")</f>
        <v/>
      </c>
      <c r="CK1117" s="140">
        <f>ROUND(AN1117*CC1117,-2)</f>
        <v/>
      </c>
      <c r="CL1117" s="217">
        <f>CK1117/VLOOKUP($T1117,'USD Converstion'!$C$7:$D$174,2,FALSE)</f>
        <v/>
      </c>
      <c r="CM1117" s="145">
        <f>IF(AD1117&gt;X1117,1,0)</f>
        <v/>
      </c>
      <c r="CN1117" s="225">
        <f>IF(CM1117&gt;0,AG1117,0)</f>
        <v/>
      </c>
      <c r="CO1117" s="225">
        <f>IF(CM1117=0,0,AF1117)</f>
        <v/>
      </c>
      <c r="CP1117" s="146" t="n">
        <v>0</v>
      </c>
      <c r="CQ1117" s="147" t="inlineStr">
        <is>
          <t>Regular</t>
        </is>
      </c>
      <c r="CR1117" s="225">
        <f>AM1117/VLOOKUP(T1117,'USD Converstion'!$C$7:$D$174,2,FALSE)</f>
        <v/>
      </c>
      <c r="CS1117" s="226">
        <f>AT1117</f>
        <v/>
      </c>
      <c r="CT1117" s="222" t="n">
        <v>0</v>
      </c>
      <c r="CU1117" s="227" t="n"/>
      <c r="CV1117" s="145">
        <f>IF(AX1117&gt;0,1,0)</f>
        <v/>
      </c>
      <c r="CW1117" s="145">
        <f>IF(AY1117&gt;0,1,0)</f>
        <v/>
      </c>
      <c r="CX1117" s="52" t="n">
        <v>0</v>
      </c>
      <c r="DM1117">
        <f>IF(LOWER(T1117)="ILS",12,1)*Y1117/VLOOKUP($T1117,CPC_USDConversion_xlTbl[[Currency2]:[Units/1 USD]],2,FALSE)</f>
        <v/>
      </c>
    </row>
    <row r="1118">
      <c r="B1118" s="113" t="n">
        <v>125335</v>
      </c>
      <c r="C1118" s="113" t="n">
        <v>87514</v>
      </c>
      <c r="D1118" s="113" t="n">
        <v>108478</v>
      </c>
      <c r="E1118" s="114" t="inlineStr">
        <is>
          <t>Sergey Bezruchenko</t>
        </is>
      </c>
      <c r="F1118" s="152" t="inlineStr">
        <is>
          <t>Major Account Manager</t>
        </is>
      </c>
      <c r="G1118" s="113" t="inlineStr">
        <is>
          <t>Sales Russia</t>
        </is>
      </c>
      <c r="H1118" s="113" t="inlineStr">
        <is>
          <t>Vasily Dyagilev</t>
        </is>
      </c>
      <c r="I1118" s="113" t="inlineStr">
        <is>
          <t>David Klusacek</t>
        </is>
      </c>
      <c r="J1118" s="114" t="inlineStr">
        <is>
          <t>Thorsten Freitag</t>
        </is>
      </c>
      <c r="K1118" s="114" t="inlineStr">
        <is>
          <t>Bruno Darmon</t>
        </is>
      </c>
      <c r="L1118" s="113" t="inlineStr">
        <is>
          <t>EMEA Sales</t>
        </is>
      </c>
      <c r="M1118" s="115" t="n">
        <v>1</v>
      </c>
      <c r="N1118" s="151">
        <f>LEFT(CA1118,3)</f>
        <v/>
      </c>
      <c r="O1118" s="216" t="n">
        <v>43241</v>
      </c>
      <c r="P1118" s="118">
        <f>($D$5-O1118)/365</f>
        <v/>
      </c>
      <c r="Q1118" s="119">
        <f>Q1118</f>
        <v/>
      </c>
      <c r="R1118" s="52" t="n"/>
      <c r="S1118" s="120" t="inlineStr">
        <is>
          <t>Russian Federation</t>
        </is>
      </c>
      <c r="T1118" s="120" t="inlineStr">
        <is>
          <t>RUB</t>
        </is>
      </c>
      <c r="U1118" s="120" t="n">
        <v>4314500</v>
      </c>
      <c r="V1118" s="120" t="n">
        <v>2087572.727272727</v>
      </c>
      <c r="W1118" s="120" t="n"/>
      <c r="X1118" s="120">
        <f>W1118+V1118+U1118</f>
        <v/>
      </c>
      <c r="Y1118" s="121" t="n"/>
      <c r="Z1118" s="121" t="n"/>
      <c r="AA1118" s="122" t="n"/>
      <c r="AB1118" s="122" t="n"/>
      <c r="AC1118" s="122" t="n"/>
      <c r="AD1118" s="123">
        <f>AC1118+AB1118+AA1118</f>
        <v/>
      </c>
      <c r="AE1118" s="124">
        <f>IFERROR(AD1118/X1118-1,"")</f>
        <v/>
      </c>
      <c r="AF1118" s="217">
        <f>IF(LOWER(T1118)="ILS",12,1)*X1118/VLOOKUP($T1118,CPC_USDConversion_xlTbl[[Currency2]:[Units/1 USD]],2,FALSE)</f>
        <v/>
      </c>
      <c r="AG1118" s="217">
        <f>IF(LOWER(T1118)="ILS",12,1)*AD1118/VLOOKUP($T1118,CPC_USDConversion_xlTbl[[Currency2]:[Units/1 USD]],2,FALSE)</f>
        <v/>
      </c>
      <c r="AH1118" s="126">
        <f>AF1118/VLOOKUP($S1118,'CP$'!$B$5:$D$74,2,FALSE)</f>
        <v/>
      </c>
      <c r="AI1118" s="126">
        <f>AG1118/VLOOKUP($S1118,'CP$'!$B$5:$D$74,2,FALSE)</f>
        <v/>
      </c>
      <c r="AJ1118" s="52" t="n"/>
      <c r="AK1118" s="127" t="inlineStr">
        <is>
          <t>Sales Variable</t>
        </is>
      </c>
      <c r="AL1118" s="218" t="n"/>
      <c r="AM1118" s="129" t="n"/>
      <c r="AN1118" s="121" t="n"/>
      <c r="AO1118" s="130" t="n"/>
      <c r="AP1118" s="131">
        <f>IFERROR(AO1118/AM1118,"")</f>
        <v/>
      </c>
      <c r="AQ1118" s="219">
        <f>AO1118*CC1118</f>
        <v/>
      </c>
      <c r="AR1118" s="219" t="n"/>
      <c r="AS1118" s="220">
        <f>AQ1118-AR1118</f>
        <v/>
      </c>
      <c r="AT1118" s="217">
        <f>AS1118/VLOOKUP($T1118,'USD Converstion'!$C$7:$D$174,2,FALSE)</f>
        <v/>
      </c>
      <c r="AU1118" s="52" t="n"/>
      <c r="AV1118" s="221" t="n">
        <v>43957</v>
      </c>
      <c r="AW1118" s="222" t="n">
        <v>29231.10679611651</v>
      </c>
      <c r="AX1118" s="222" t="n"/>
      <c r="AY1118" s="223" t="n"/>
      <c r="AZ1118" s="52" t="n"/>
      <c r="BA1118" s="137" t="n"/>
      <c r="BB1118" s="138" t="inlineStr">
        <is>
          <t xml:space="preserve"> </t>
        </is>
      </c>
      <c r="BC1118" s="52" t="n"/>
      <c r="BD1118" s="219" t="n">
        <v>3300000</v>
      </c>
      <c r="BE1118" s="219" t="n">
        <v>2200000</v>
      </c>
      <c r="BF1118" s="219" t="n"/>
      <c r="BG1118" s="120">
        <f>BF1118+BE1118+BD1118</f>
        <v/>
      </c>
      <c r="BH1118" s="217">
        <f>IF(LOWER(T1118)="ILS",12,1)*BG1118/VLOOKUP($T1118,CPC_USDConversion_xlTbl[[Currency2]:[Units/1 USD]],2,FALSE)</f>
        <v/>
      </c>
      <c r="BI1118" s="224">
        <f>BH1118/VLOOKUP($S1118,'CP$'!$B$5:$D$74,2,FALSE)</f>
        <v/>
      </c>
      <c r="BJ1118" s="140" t="n">
        <v>4000000</v>
      </c>
      <c r="BK1118" s="140" t="n">
        <v>6500000</v>
      </c>
      <c r="BL1118" s="141">
        <f>IFERROR(U1118/X1118,"")</f>
        <v/>
      </c>
      <c r="BM1118" s="141">
        <f>IFERROR(V1118/X1118,"")</f>
        <v/>
      </c>
      <c r="BN1118" s="141">
        <f>IFERROR(W1118/X1118,"")</f>
        <v/>
      </c>
      <c r="BO1118" s="141">
        <f>IFERROR(AA1118/AD1118,"")</f>
        <v/>
      </c>
      <c r="BP1118" s="141">
        <f>IFERROR(AB1118/AD1118,"")</f>
        <v/>
      </c>
      <c r="BQ1118" s="141">
        <f>IFERROR(AC1118/AD1118,"")</f>
        <v/>
      </c>
      <c r="BR1118" s="119" t="n">
        <v>3</v>
      </c>
      <c r="BS1118" s="119" t="n">
        <v>4</v>
      </c>
      <c r="BT1118" s="119" t="n">
        <v>3</v>
      </c>
      <c r="BU1118" s="119" t="n"/>
      <c r="BV1118" s="119" t="n"/>
      <c r="BW1118" s="119" t="n"/>
      <c r="BX1118" s="119" t="n"/>
      <c r="BY1118" s="119" t="n"/>
      <c r="BZ1118" s="119" t="inlineStr">
        <is>
          <t>Employee</t>
        </is>
      </c>
      <c r="CA1118" s="142" t="inlineStr">
        <is>
          <t>S43P</t>
        </is>
      </c>
      <c r="CB1118" s="131" t="n">
        <v>1</v>
      </c>
      <c r="CC1118" s="143">
        <f>IF(P1118&gt;1,1,P1118)*CB1118</f>
        <v/>
      </c>
      <c r="CD1118" s="143" t="n"/>
      <c r="CE1118" s="222" t="n">
        <v>52557.08</v>
      </c>
      <c r="CF1118" s="86" t="n"/>
      <c r="CG1118" s="219" t="n">
        <v>5600200.000000001</v>
      </c>
      <c r="CH1118" s="217">
        <f>IF(LOWER(T1118)="ILS",12,1)*CG1118/VLOOKUP($T1118,CPC_USDConversion_xlTbl[[Currency2]:[Units/1 USD]],2,FALSE)</f>
        <v/>
      </c>
      <c r="CI1118" s="225">
        <f>AF1118</f>
        <v/>
      </c>
      <c r="CJ1118" s="225">
        <f>IFERROR(CI1118-CH1118,"")</f>
        <v/>
      </c>
      <c r="CK1118" s="140">
        <f>ROUND(AN1118*CC1118,-2)</f>
        <v/>
      </c>
      <c r="CL1118" s="217">
        <f>CK1118/VLOOKUP($T1118,'USD Converstion'!$C$7:$D$174,2,FALSE)</f>
        <v/>
      </c>
      <c r="CM1118" s="145">
        <f>IF(AD1118&gt;X1118,1,0)</f>
        <v/>
      </c>
      <c r="CN1118" s="225">
        <f>IF(CM1118&gt;0,AG1118,0)</f>
        <v/>
      </c>
      <c r="CO1118" s="225">
        <f>IF(CM1118=0,0,AF1118)</f>
        <v/>
      </c>
      <c r="CP1118" s="146" t="n">
        <v>0</v>
      </c>
      <c r="CQ1118" s="147" t="inlineStr">
        <is>
          <t>Regular</t>
        </is>
      </c>
      <c r="CR1118" s="225">
        <f>AM1118/VLOOKUP(T1118,'USD Converstion'!$C$7:$D$174,2,FALSE)</f>
        <v/>
      </c>
      <c r="CS1118" s="226">
        <f>AT1118</f>
        <v/>
      </c>
      <c r="CT1118" s="222" t="n">
        <v>0</v>
      </c>
      <c r="CU1118" s="227" t="n"/>
      <c r="CV1118" s="145">
        <f>IF(AX1118&gt;0,1,0)</f>
        <v/>
      </c>
      <c r="CW1118" s="145">
        <f>IF(AY1118&gt;0,1,0)</f>
        <v/>
      </c>
      <c r="CX1118" s="52" t="n">
        <v>0</v>
      </c>
      <c r="DM1118">
        <f>IF(LOWER(T1118)="ILS",12,1)*Y1118/VLOOKUP($T1118,CPC_USDConversion_xlTbl[[Currency2]:[Units/1 USD]],2,FALSE)</f>
        <v/>
      </c>
    </row>
    <row r="1119">
      <c r="B1119" s="113" t="n">
        <v>110781</v>
      </c>
      <c r="C1119" s="113" t="n">
        <v>117408</v>
      </c>
      <c r="D1119" s="113" t="n">
        <v>45888</v>
      </c>
      <c r="E1119" s="114" t="inlineStr">
        <is>
          <t>Sergey Pilas</t>
        </is>
      </c>
      <c r="F1119" s="152" t="inlineStr">
        <is>
          <t>Major Account Manager</t>
        </is>
      </c>
      <c r="G1119" s="113" t="inlineStr">
        <is>
          <t>Sales Russia</t>
        </is>
      </c>
      <c r="H1119" s="113" t="inlineStr">
        <is>
          <t>Vasily Dyagilev</t>
        </is>
      </c>
      <c r="I1119" s="113" t="inlineStr">
        <is>
          <t>David Klusacek</t>
        </is>
      </c>
      <c r="J1119" s="114" t="inlineStr">
        <is>
          <t>Thorsten Freitag</t>
        </is>
      </c>
      <c r="K1119" s="114" t="inlineStr">
        <is>
          <t>Bruno Darmon</t>
        </is>
      </c>
      <c r="L1119" s="113" t="inlineStr">
        <is>
          <t>EMEA Sales</t>
        </is>
      </c>
      <c r="M1119" s="115" t="n">
        <v>1</v>
      </c>
      <c r="N1119" s="151">
        <f>LEFT(CA1119,3)</f>
        <v/>
      </c>
      <c r="O1119" s="216" t="n">
        <v>43416</v>
      </c>
      <c r="P1119" s="118">
        <f>($D$5-O1119)/365</f>
        <v/>
      </c>
      <c r="Q1119" s="119">
        <f>Q1119</f>
        <v/>
      </c>
      <c r="R1119" s="52" t="n"/>
      <c r="S1119" s="120" t="inlineStr">
        <is>
          <t>Russian Federation</t>
        </is>
      </c>
      <c r="T1119" s="120" t="inlineStr">
        <is>
          <t>RUB</t>
        </is>
      </c>
      <c r="U1119" s="120" t="n">
        <v>4359500</v>
      </c>
      <c r="V1119" s="120" t="n">
        <v>2109390.909090909</v>
      </c>
      <c r="W1119" s="120" t="n"/>
      <c r="X1119" s="120">
        <f>W1119+V1119+U1119</f>
        <v/>
      </c>
      <c r="Y1119" s="121" t="n"/>
      <c r="Z1119" s="121" t="n"/>
      <c r="AA1119" s="122" t="n"/>
      <c r="AB1119" s="122" t="n"/>
      <c r="AC1119" s="122" t="n"/>
      <c r="AD1119" s="123">
        <f>AC1119+AB1119+AA1119</f>
        <v/>
      </c>
      <c r="AE1119" s="124">
        <f>IFERROR(AD1119/X1119-1,"")</f>
        <v/>
      </c>
      <c r="AF1119" s="217">
        <f>IF(LOWER(T1119)="ILS",12,1)*X1119/VLOOKUP($T1119,CPC_USDConversion_xlTbl[[Currency2]:[Units/1 USD]],2,FALSE)</f>
        <v/>
      </c>
      <c r="AG1119" s="217">
        <f>IF(LOWER(T1119)="ILS",12,1)*AD1119/VLOOKUP($T1119,CPC_USDConversion_xlTbl[[Currency2]:[Units/1 USD]],2,FALSE)</f>
        <v/>
      </c>
      <c r="AH1119" s="126">
        <f>AF1119/VLOOKUP($S1119,'CP$'!$B$5:$D$74,2,FALSE)</f>
        <v/>
      </c>
      <c r="AI1119" s="126">
        <f>AG1119/VLOOKUP($S1119,'CP$'!$B$5:$D$74,2,FALSE)</f>
        <v/>
      </c>
      <c r="AJ1119" s="52" t="n"/>
      <c r="AK1119" s="127" t="inlineStr">
        <is>
          <t>Sales Variable</t>
        </is>
      </c>
      <c r="AL1119" s="218" t="n"/>
      <c r="AM1119" s="129" t="n"/>
      <c r="AN1119" s="121" t="n"/>
      <c r="AO1119" s="130" t="n"/>
      <c r="AP1119" s="131">
        <f>IFERROR(AO1119/AM1119,"")</f>
        <v/>
      </c>
      <c r="AQ1119" s="219">
        <f>AO1119*CC1119</f>
        <v/>
      </c>
      <c r="AR1119" s="219" t="n"/>
      <c r="AS1119" s="220">
        <f>AQ1119-AR1119</f>
        <v/>
      </c>
      <c r="AT1119" s="217">
        <f>AS1119/VLOOKUP($T1119,'USD Converstion'!$C$7:$D$174,2,FALSE)</f>
        <v/>
      </c>
      <c r="AU1119" s="52" t="n"/>
      <c r="AV1119" s="221" t="n">
        <v>43957</v>
      </c>
      <c r="AW1119" s="222" t="n">
        <v>19589.26213592233</v>
      </c>
      <c r="AX1119" s="222" t="n"/>
      <c r="AY1119" s="223" t="n"/>
      <c r="AZ1119" s="52" t="n"/>
      <c r="BA1119" s="137" t="n"/>
      <c r="BB1119" s="138" t="inlineStr">
        <is>
          <t xml:space="preserve"> </t>
        </is>
      </c>
      <c r="BC1119" s="52" t="n"/>
      <c r="BD1119" s="219" t="n">
        <v>3360000</v>
      </c>
      <c r="BE1119" s="219" t="n">
        <v>2240000</v>
      </c>
      <c r="BF1119" s="219" t="n"/>
      <c r="BG1119" s="120">
        <f>BF1119+BE1119+BD1119</f>
        <v/>
      </c>
      <c r="BH1119" s="217">
        <f>IF(LOWER(T1119)="ILS",12,1)*BG1119/VLOOKUP($T1119,CPC_USDConversion_xlTbl[[Currency2]:[Units/1 USD]],2,FALSE)</f>
        <v/>
      </c>
      <c r="BI1119" s="224">
        <f>BH1119/VLOOKUP($S1119,'CP$'!$B$5:$D$74,2,FALSE)</f>
        <v/>
      </c>
      <c r="BJ1119" s="140" t="n">
        <v>4000000</v>
      </c>
      <c r="BK1119" s="140" t="n">
        <v>6500000</v>
      </c>
      <c r="BL1119" s="141">
        <f>IFERROR(U1119/X1119,"")</f>
        <v/>
      </c>
      <c r="BM1119" s="141">
        <f>IFERROR(V1119/X1119,"")</f>
        <v/>
      </c>
      <c r="BN1119" s="141">
        <f>IFERROR(W1119/X1119,"")</f>
        <v/>
      </c>
      <c r="BO1119" s="141">
        <f>IFERROR(AA1119/AD1119,"")</f>
        <v/>
      </c>
      <c r="BP1119" s="141">
        <f>IFERROR(AB1119/AD1119,"")</f>
        <v/>
      </c>
      <c r="BQ1119" s="141">
        <f>IFERROR(AC1119/AD1119,"")</f>
        <v/>
      </c>
      <c r="BR1119" s="119" t="n">
        <v>3</v>
      </c>
      <c r="BS1119" s="119" t="n">
        <v>3</v>
      </c>
      <c r="BT1119" s="119" t="n">
        <v>3</v>
      </c>
      <c r="BU1119" s="119" t="n"/>
      <c r="BV1119" s="119" t="n"/>
      <c r="BW1119" s="119" t="n"/>
      <c r="BX1119" s="119" t="n"/>
      <c r="BY1119" s="119" t="n"/>
      <c r="BZ1119" s="119" t="inlineStr">
        <is>
          <t>Employee</t>
        </is>
      </c>
      <c r="CA1119" s="142" t="inlineStr">
        <is>
          <t>S43P</t>
        </is>
      </c>
      <c r="CB1119" s="131" t="n">
        <v>1</v>
      </c>
      <c r="CC1119" s="143">
        <f>IF(P1119&gt;1,1,P1119)*CB1119</f>
        <v/>
      </c>
      <c r="CD1119" s="143" t="n"/>
      <c r="CE1119" s="222" t="n">
        <v>22627.08</v>
      </c>
      <c r="CF1119" s="86" t="n"/>
      <c r="CG1119" s="219" t="n">
        <v>5658736.585365854</v>
      </c>
      <c r="CH1119" s="217">
        <f>IF(LOWER(T1119)="ILS",12,1)*CG1119/VLOOKUP($T1119,CPC_USDConversion_xlTbl[[Currency2]:[Units/1 USD]],2,FALSE)</f>
        <v/>
      </c>
      <c r="CI1119" s="225">
        <f>AF1119</f>
        <v/>
      </c>
      <c r="CJ1119" s="225">
        <f>IFERROR(CI1119-CH1119,"")</f>
        <v/>
      </c>
      <c r="CK1119" s="140">
        <f>ROUND(AN1119*CC1119,-2)</f>
        <v/>
      </c>
      <c r="CL1119" s="217">
        <f>CK1119/VLOOKUP($T1119,'USD Converstion'!$C$7:$D$174,2,FALSE)</f>
        <v/>
      </c>
      <c r="CM1119" s="145">
        <f>IF(AD1119&gt;X1119,1,0)</f>
        <v/>
      </c>
      <c r="CN1119" s="225">
        <f>IF(CM1119&gt;0,AG1119,0)</f>
        <v/>
      </c>
      <c r="CO1119" s="225">
        <f>IF(CM1119=0,0,AF1119)</f>
        <v/>
      </c>
      <c r="CP1119" s="146" t="n">
        <v>0</v>
      </c>
      <c r="CQ1119" s="147" t="inlineStr">
        <is>
          <t>Regular</t>
        </is>
      </c>
      <c r="CR1119" s="225">
        <f>AM1119/VLOOKUP(T1119,'USD Converstion'!$C$7:$D$174,2,FALSE)</f>
        <v/>
      </c>
      <c r="CS1119" s="226">
        <f>AT1119</f>
        <v/>
      </c>
      <c r="CT1119" s="222" t="n">
        <v>0</v>
      </c>
      <c r="CU1119" s="227" t="n"/>
      <c r="CV1119" s="145">
        <f>IF(AX1119&gt;0,1,0)</f>
        <v/>
      </c>
      <c r="CW1119" s="145">
        <f>IF(AY1119&gt;0,1,0)</f>
        <v/>
      </c>
      <c r="CX1119" s="52" t="n">
        <v>0</v>
      </c>
      <c r="DM1119">
        <f>IF(LOWER(T1119)="ILS",12,1)*Y1119/VLOOKUP($T1119,CPC_USDConversion_xlTbl[[Currency2]:[Units/1 USD]],2,FALSE)</f>
        <v/>
      </c>
    </row>
    <row r="1120">
      <c r="B1120" s="113" t="n">
        <v>108684</v>
      </c>
      <c r="C1120" s="113" t="n">
        <v>73371</v>
      </c>
      <c r="D1120" s="113" t="n"/>
      <c r="E1120" s="114" t="inlineStr">
        <is>
          <t>Vasily Kovalev</t>
        </is>
      </c>
      <c r="F1120" s="152" t="inlineStr">
        <is>
          <t>Major Account Manager</t>
        </is>
      </c>
      <c r="G1120" s="113" t="inlineStr">
        <is>
          <t>Sales Russia</t>
        </is>
      </c>
      <c r="H1120" s="113" t="inlineStr">
        <is>
          <t>Vasily Dyagilev</t>
        </is>
      </c>
      <c r="I1120" s="113" t="inlineStr">
        <is>
          <t>David Klusacek</t>
        </is>
      </c>
      <c r="J1120" s="114" t="inlineStr">
        <is>
          <t>Thorsten Freitag</t>
        </is>
      </c>
      <c r="K1120" s="114" t="inlineStr">
        <is>
          <t>Bruno Darmon</t>
        </is>
      </c>
      <c r="L1120" s="113" t="inlineStr">
        <is>
          <t>EMEA Sales</t>
        </is>
      </c>
      <c r="M1120" s="115" t="n">
        <v>1</v>
      </c>
      <c r="N1120" s="151">
        <f>LEFT(CA1120,3)</f>
        <v/>
      </c>
      <c r="O1120" s="216" t="n">
        <v>41091</v>
      </c>
      <c r="P1120" s="118">
        <f>($D$5-O1120)/365</f>
        <v/>
      </c>
      <c r="Q1120" s="119">
        <f>Q1120</f>
        <v/>
      </c>
      <c r="R1120" s="52" t="n"/>
      <c r="S1120" s="120" t="inlineStr">
        <is>
          <t>Russian Federation</t>
        </is>
      </c>
      <c r="T1120" s="120" t="inlineStr">
        <is>
          <t>RUB</t>
        </is>
      </c>
      <c r="U1120" s="120" t="n">
        <v>2674249.999999999</v>
      </c>
      <c r="V1120" s="120" t="n">
        <v>1292118.181818182</v>
      </c>
      <c r="W1120" s="120" t="n"/>
      <c r="X1120" s="120">
        <f>W1120+V1120+U1120</f>
        <v/>
      </c>
      <c r="Y1120" s="121" t="n"/>
      <c r="Z1120" s="121" t="n"/>
      <c r="AA1120" s="122" t="n"/>
      <c r="AB1120" s="122" t="n"/>
      <c r="AC1120" s="122" t="n"/>
      <c r="AD1120" s="123">
        <f>AC1120+AB1120+AA1120</f>
        <v/>
      </c>
      <c r="AE1120" s="124">
        <f>IFERROR(AD1120/X1120-1,"")</f>
        <v/>
      </c>
      <c r="AF1120" s="217">
        <f>IF(LOWER(T1120)="ILS",12,1)*X1120/VLOOKUP($T1120,CPC_USDConversion_xlTbl[[Currency2]:[Units/1 USD]],2,FALSE)</f>
        <v/>
      </c>
      <c r="AG1120" s="217">
        <f>IF(LOWER(T1120)="ILS",12,1)*AD1120/VLOOKUP($T1120,CPC_USDConversion_xlTbl[[Currency2]:[Units/1 USD]],2,FALSE)</f>
        <v/>
      </c>
      <c r="AH1120" s="126">
        <f>AF1120/VLOOKUP($S1120,'CP$'!$B$5:$D$74,2,FALSE)</f>
        <v/>
      </c>
      <c r="AI1120" s="126">
        <f>AG1120/VLOOKUP($S1120,'CP$'!$B$5:$D$74,2,FALSE)</f>
        <v/>
      </c>
      <c r="AJ1120" s="52" t="n"/>
      <c r="AK1120" s="127" t="inlineStr">
        <is>
          <t>Sales Variable</t>
        </is>
      </c>
      <c r="AL1120" s="218" t="n"/>
      <c r="AM1120" s="129" t="n"/>
      <c r="AN1120" s="121" t="n"/>
      <c r="AO1120" s="130" t="n"/>
      <c r="AP1120" s="131">
        <f>IFERROR(AO1120/AM1120,"")</f>
        <v/>
      </c>
      <c r="AQ1120" s="219">
        <f>AO1120*CC1120</f>
        <v/>
      </c>
      <c r="AR1120" s="219" t="n"/>
      <c r="AS1120" s="220">
        <f>AQ1120-AR1120</f>
        <v/>
      </c>
      <c r="AT1120" s="217">
        <f>AS1120/VLOOKUP($T1120,'USD Converstion'!$C$7:$D$174,2,FALSE)</f>
        <v/>
      </c>
      <c r="AU1120" s="52" t="n"/>
      <c r="AV1120" s="221" t="n">
        <v>43957</v>
      </c>
      <c r="AW1120" s="222" t="n">
        <v>19589.26213592233</v>
      </c>
      <c r="AX1120" s="222" t="n"/>
      <c r="AY1120" s="223" t="n"/>
      <c r="AZ1120" s="52" t="n"/>
      <c r="BA1120" s="137" t="n"/>
      <c r="BB1120" s="138" t="inlineStr">
        <is>
          <t xml:space="preserve"> </t>
        </is>
      </c>
      <c r="BC1120" s="52" t="n"/>
      <c r="BD1120" s="219" t="n">
        <v>2040000</v>
      </c>
      <c r="BE1120" s="219" t="n">
        <v>1360000</v>
      </c>
      <c r="BF1120" s="219" t="n"/>
      <c r="BG1120" s="120">
        <f>BF1120+BE1120+BD1120</f>
        <v/>
      </c>
      <c r="BH1120" s="217">
        <f>IF(LOWER(T1120)="ILS",12,1)*BG1120/VLOOKUP($T1120,CPC_USDConversion_xlTbl[[Currency2]:[Units/1 USD]],2,FALSE)</f>
        <v/>
      </c>
      <c r="BI1120" s="224">
        <f>BH1120/VLOOKUP($S1120,'CP$'!$B$5:$D$74,2,FALSE)</f>
        <v/>
      </c>
      <c r="BJ1120" s="140" t="n">
        <v>2500000</v>
      </c>
      <c r="BK1120" s="140" t="n">
        <v>4500000</v>
      </c>
      <c r="BL1120" s="141">
        <f>IFERROR(U1120/X1120,"")</f>
        <v/>
      </c>
      <c r="BM1120" s="141">
        <f>IFERROR(V1120/X1120,"")</f>
        <v/>
      </c>
      <c r="BN1120" s="141">
        <f>IFERROR(W1120/X1120,"")</f>
        <v/>
      </c>
      <c r="BO1120" s="141">
        <f>IFERROR(AA1120/AD1120,"")</f>
        <v/>
      </c>
      <c r="BP1120" s="141">
        <f>IFERROR(AB1120/AD1120,"")</f>
        <v/>
      </c>
      <c r="BQ1120" s="141">
        <f>IFERROR(AC1120/AD1120,"")</f>
        <v/>
      </c>
      <c r="BR1120" s="119" t="n">
        <v>3</v>
      </c>
      <c r="BS1120" s="119" t="n">
        <v>4</v>
      </c>
      <c r="BT1120" s="119" t="n">
        <v>3</v>
      </c>
      <c r="BU1120" s="119" t="n"/>
      <c r="BV1120" s="119" t="n"/>
      <c r="BW1120" s="119" t="n"/>
      <c r="BX1120" s="119" t="n"/>
      <c r="BY1120" s="119" t="n"/>
      <c r="BZ1120" s="119" t="inlineStr">
        <is>
          <t>Employee</t>
        </is>
      </c>
      <c r="CA1120" s="142" t="inlineStr">
        <is>
          <t>S53P</t>
        </is>
      </c>
      <c r="CB1120" s="131" t="n">
        <v>1</v>
      </c>
      <c r="CC1120" s="143">
        <f>IF(P1120&gt;1,1,P1120)*CB1120</f>
        <v/>
      </c>
      <c r="CD1120" s="143" t="n"/>
      <c r="CE1120" s="222" t="n">
        <v>28253.92</v>
      </c>
      <c r="CF1120" s="86" t="n"/>
      <c r="CG1120" s="219" t="n">
        <v>3466346.341463414</v>
      </c>
      <c r="CH1120" s="217">
        <f>IF(LOWER(T1120)="ILS",12,1)*CG1120/VLOOKUP($T1120,CPC_USDConversion_xlTbl[[Currency2]:[Units/1 USD]],2,FALSE)</f>
        <v/>
      </c>
      <c r="CI1120" s="225">
        <f>AF1120</f>
        <v/>
      </c>
      <c r="CJ1120" s="225">
        <f>IFERROR(CI1120-CH1120,"")</f>
        <v/>
      </c>
      <c r="CK1120" s="140">
        <f>ROUND(AN1120*CC1120,-2)</f>
        <v/>
      </c>
      <c r="CL1120" s="217">
        <f>CK1120/VLOOKUP($T1120,'USD Converstion'!$C$7:$D$174,2,FALSE)</f>
        <v/>
      </c>
      <c r="CM1120" s="145">
        <f>IF(AD1120&gt;X1120,1,0)</f>
        <v/>
      </c>
      <c r="CN1120" s="225">
        <f>IF(CM1120&gt;0,AG1120,0)</f>
        <v/>
      </c>
      <c r="CO1120" s="225">
        <f>IF(CM1120=0,0,AF1120)</f>
        <v/>
      </c>
      <c r="CP1120" s="146" t="n">
        <v>0</v>
      </c>
      <c r="CQ1120" s="147" t="inlineStr">
        <is>
          <t>Regular</t>
        </is>
      </c>
      <c r="CR1120" s="225">
        <f>AM1120/VLOOKUP(T1120,'USD Converstion'!$C$7:$D$174,2,FALSE)</f>
        <v/>
      </c>
      <c r="CS1120" s="226">
        <f>AT1120</f>
        <v/>
      </c>
      <c r="CT1120" s="222" t="n">
        <v>0</v>
      </c>
      <c r="CU1120" s="227" t="n"/>
      <c r="CV1120" s="145">
        <f>IF(AX1120&gt;0,1,0)</f>
        <v/>
      </c>
      <c r="CW1120" s="145">
        <f>IF(AY1120&gt;0,1,0)</f>
        <v/>
      </c>
      <c r="CX1120" s="52" t="n">
        <v>0</v>
      </c>
      <c r="DM1120">
        <f>IF(LOWER(T1120)="ILS",12,1)*Y1120/VLOOKUP($T1120,CPC_USDConversion_xlTbl[[Currency2]:[Units/1 USD]],2,FALSE)</f>
        <v/>
      </c>
    </row>
    <row r="1121">
      <c r="B1121" s="113" t="n">
        <v>102431</v>
      </c>
      <c r="C1121" s="113" t="n">
        <v>103051</v>
      </c>
      <c r="D1121" s="113" t="n"/>
      <c r="E1121" s="114" t="inlineStr">
        <is>
          <t>Vasily Shirokov</t>
        </is>
      </c>
      <c r="F1121" s="152" t="inlineStr">
        <is>
          <t xml:space="preserve">Compliance Manager </t>
        </is>
      </c>
      <c r="G1121" s="113" t="inlineStr">
        <is>
          <t>Sales Russia</t>
        </is>
      </c>
      <c r="H1121" s="113" t="inlineStr">
        <is>
          <t>Vasily Dyagilev</t>
        </is>
      </c>
      <c r="I1121" s="113" t="inlineStr">
        <is>
          <t>David Klusacek</t>
        </is>
      </c>
      <c r="J1121" s="114" t="inlineStr">
        <is>
          <t>Thorsten Freitag</t>
        </is>
      </c>
      <c r="K1121" s="114" t="inlineStr">
        <is>
          <t>Bruno Darmon</t>
        </is>
      </c>
      <c r="L1121" s="113" t="inlineStr">
        <is>
          <t>EMEA Sales</t>
        </is>
      </c>
      <c r="M1121" s="115" t="n">
        <v>1</v>
      </c>
      <c r="N1121" s="151">
        <f>LEFT(CA1121,3)</f>
        <v/>
      </c>
      <c r="O1121" s="216" t="n">
        <v>39979</v>
      </c>
      <c r="P1121" s="118">
        <f>($D$5-O1121)/365</f>
        <v/>
      </c>
      <c r="Q1121" s="119">
        <f>Q1121</f>
        <v/>
      </c>
      <c r="R1121" s="52" t="n"/>
      <c r="S1121" s="120" t="inlineStr">
        <is>
          <t>Russian Federation</t>
        </is>
      </c>
      <c r="T1121" s="120" t="inlineStr">
        <is>
          <t>RUB</t>
        </is>
      </c>
      <c r="U1121" s="120" t="n">
        <v>3920475</v>
      </c>
      <c r="V1121" s="120" t="n">
        <v>1896527.272727272</v>
      </c>
      <c r="W1121" s="120" t="n"/>
      <c r="X1121" s="120">
        <f>W1121+V1121+U1121</f>
        <v/>
      </c>
      <c r="Y1121" s="121" t="n"/>
      <c r="Z1121" s="121" t="n"/>
      <c r="AA1121" s="122" t="n"/>
      <c r="AB1121" s="122" t="n"/>
      <c r="AC1121" s="122" t="n"/>
      <c r="AD1121" s="123">
        <f>AC1121+AB1121+AA1121</f>
        <v/>
      </c>
      <c r="AE1121" s="124">
        <f>IFERROR(AD1121/X1121-1,"")</f>
        <v/>
      </c>
      <c r="AF1121" s="217">
        <f>IF(LOWER(T1121)="ILS",12,1)*X1121/VLOOKUP($T1121,CPC_USDConversion_xlTbl[[Currency2]:[Units/1 USD]],2,FALSE)</f>
        <v/>
      </c>
      <c r="AG1121" s="217">
        <f>IF(LOWER(T1121)="ILS",12,1)*AD1121/VLOOKUP($T1121,CPC_USDConversion_xlTbl[[Currency2]:[Units/1 USD]],2,FALSE)</f>
        <v/>
      </c>
      <c r="AH1121" s="126">
        <f>AF1121/VLOOKUP($S1121,'CP$'!$B$5:$D$74,2,FALSE)</f>
        <v/>
      </c>
      <c r="AI1121" s="126">
        <f>AG1121/VLOOKUP($S1121,'CP$'!$B$5:$D$74,2,FALSE)</f>
        <v/>
      </c>
      <c r="AJ1121" s="52" t="n"/>
      <c r="AK1121" s="127" t="inlineStr">
        <is>
          <t>Sales Variable</t>
        </is>
      </c>
      <c r="AL1121" s="218" t="n"/>
      <c r="AM1121" s="129" t="n"/>
      <c r="AN1121" s="121" t="n"/>
      <c r="AO1121" s="130" t="n"/>
      <c r="AP1121" s="131">
        <f>IFERROR(AO1121/AM1121,"")</f>
        <v/>
      </c>
      <c r="AQ1121" s="219">
        <f>AO1121*CC1121</f>
        <v/>
      </c>
      <c r="AR1121" s="219" t="n"/>
      <c r="AS1121" s="220">
        <f>AQ1121-AR1121</f>
        <v/>
      </c>
      <c r="AT1121" s="217">
        <f>AS1121/VLOOKUP($T1121,'USD Converstion'!$C$7:$D$174,2,FALSE)</f>
        <v/>
      </c>
      <c r="AU1121" s="52" t="n"/>
      <c r="AV1121" s="221" t="n">
        <v>42494</v>
      </c>
      <c r="AW1121" s="222" t="n">
        <v>29264.79611650485</v>
      </c>
      <c r="AX1121" s="222" t="n"/>
      <c r="AY1121" s="223" t="n"/>
      <c r="AZ1121" s="52" t="n"/>
      <c r="BA1121" s="137" t="n"/>
      <c r="BB1121" s="138" t="inlineStr">
        <is>
          <t xml:space="preserve"> </t>
        </is>
      </c>
      <c r="BC1121" s="52" t="n"/>
      <c r="BD1121" s="219" t="n">
        <v>3037651.8408</v>
      </c>
      <c r="BE1121" s="219" t="n">
        <v>2025101.2272</v>
      </c>
      <c r="BF1121" s="219" t="n"/>
      <c r="BG1121" s="120">
        <f>BF1121+BE1121+BD1121</f>
        <v/>
      </c>
      <c r="BH1121" s="217">
        <f>IF(LOWER(T1121)="ILS",12,1)*BG1121/VLOOKUP($T1121,CPC_USDConversion_xlTbl[[Currency2]:[Units/1 USD]],2,FALSE)</f>
        <v/>
      </c>
      <c r="BI1121" s="224">
        <f>BH1121/VLOOKUP($S1121,'CP$'!$B$5:$D$74,2,FALSE)</f>
        <v/>
      </c>
      <c r="BJ1121" s="140" t="n">
        <v>4000000</v>
      </c>
      <c r="BK1121" s="140" t="n">
        <v>6500000</v>
      </c>
      <c r="BL1121" s="141">
        <f>IFERROR(U1121/X1121,"")</f>
        <v/>
      </c>
      <c r="BM1121" s="141">
        <f>IFERROR(V1121/X1121,"")</f>
        <v/>
      </c>
      <c r="BN1121" s="141">
        <f>IFERROR(W1121/X1121,"")</f>
        <v/>
      </c>
      <c r="BO1121" s="141">
        <f>IFERROR(AA1121/AD1121,"")</f>
        <v/>
      </c>
      <c r="BP1121" s="141">
        <f>IFERROR(AB1121/AD1121,"")</f>
        <v/>
      </c>
      <c r="BQ1121" s="141">
        <f>IFERROR(AC1121/AD1121,"")</f>
        <v/>
      </c>
      <c r="BR1121" s="119" t="n">
        <v>2</v>
      </c>
      <c r="BS1121" s="119" t="n">
        <v>3</v>
      </c>
      <c r="BT1121" s="119" t="n">
        <v>3</v>
      </c>
      <c r="BU1121" s="119" t="n"/>
      <c r="BV1121" s="119" t="n"/>
      <c r="BW1121" s="119" t="n"/>
      <c r="BX1121" s="119" t="n"/>
      <c r="BY1121" s="119" t="n"/>
      <c r="BZ1121" s="119" t="inlineStr">
        <is>
          <t>Employee</t>
        </is>
      </c>
      <c r="CA1121" s="142" t="inlineStr">
        <is>
          <t>S43P</t>
        </is>
      </c>
      <c r="CB1121" s="131" t="n">
        <v>1</v>
      </c>
      <c r="CC1121" s="143">
        <f>IF(P1121&gt;1,1,P1121)*CB1121</f>
        <v/>
      </c>
      <c r="CD1121" s="143" t="n"/>
      <c r="CE1121" s="222" t="n">
        <v>0</v>
      </c>
      <c r="CF1121" s="86" t="n"/>
      <c r="CG1121" s="219" t="n">
        <v>5087643.902439025</v>
      </c>
      <c r="CH1121" s="217">
        <f>IF(LOWER(T1121)="ILS",12,1)*CG1121/VLOOKUP($T1121,CPC_USDConversion_xlTbl[[Currency2]:[Units/1 USD]],2,FALSE)</f>
        <v/>
      </c>
      <c r="CI1121" s="225">
        <f>AF1121</f>
        <v/>
      </c>
      <c r="CJ1121" s="225">
        <f>IFERROR(CI1121-CH1121,"")</f>
        <v/>
      </c>
      <c r="CK1121" s="140">
        <f>ROUND(AN1121*CC1121,-2)</f>
        <v/>
      </c>
      <c r="CL1121" s="217">
        <f>CK1121/VLOOKUP($T1121,'USD Converstion'!$C$7:$D$174,2,FALSE)</f>
        <v/>
      </c>
      <c r="CM1121" s="145">
        <f>IF(AD1121&gt;X1121,1,0)</f>
        <v/>
      </c>
      <c r="CN1121" s="225">
        <f>IF(CM1121&gt;0,AG1121,0)</f>
        <v/>
      </c>
      <c r="CO1121" s="225">
        <f>IF(CM1121=0,0,AF1121)</f>
        <v/>
      </c>
      <c r="CP1121" s="146" t="n">
        <v>0</v>
      </c>
      <c r="CQ1121" s="147" t="inlineStr">
        <is>
          <t>Regular</t>
        </is>
      </c>
      <c r="CR1121" s="225">
        <f>AM1121/VLOOKUP(T1121,'USD Converstion'!$C$7:$D$174,2,FALSE)</f>
        <v/>
      </c>
      <c r="CS1121" s="226">
        <f>AT1121</f>
        <v/>
      </c>
      <c r="CT1121" s="222" t="n">
        <v>0</v>
      </c>
      <c r="CU1121" s="227" t="n"/>
      <c r="CV1121" s="145">
        <f>IF(AX1121&gt;0,1,0)</f>
        <v/>
      </c>
      <c r="CW1121" s="145">
        <f>IF(AY1121&gt;0,1,0)</f>
        <v/>
      </c>
      <c r="CX1121" s="52" t="n">
        <v>0</v>
      </c>
      <c r="DM1121">
        <f>IF(LOWER(T1121)="ILS",12,1)*Y1121/VLOOKUP($T1121,CPC_USDConversion_xlTbl[[Currency2]:[Units/1 USD]],2,FALSE)</f>
        <v/>
      </c>
    </row>
    <row r="1122">
      <c r="B1122" s="113" t="n">
        <v>119247</v>
      </c>
      <c r="C1122" s="113" t="n">
        <v>27362</v>
      </c>
      <c r="D1122" s="113" t="n">
        <v>67417</v>
      </c>
      <c r="E1122" s="114" t="inlineStr">
        <is>
          <t>Veselin Troyanov</t>
        </is>
      </c>
      <c r="F1122" s="152" t="inlineStr">
        <is>
          <t>Sales Manager - Bulgaria</t>
        </is>
      </c>
      <c r="G1122" s="113" t="inlineStr">
        <is>
          <t>Greece, Romania &amp; Bulgaria Sales</t>
        </is>
      </c>
      <c r="H1122" s="113" t="inlineStr">
        <is>
          <t>Yannis Gikas</t>
        </is>
      </c>
      <c r="I1122" s="113" t="inlineStr">
        <is>
          <t>David Klusacek</t>
        </is>
      </c>
      <c r="J1122" s="114" t="inlineStr">
        <is>
          <t>Thorsten Freitag</t>
        </is>
      </c>
      <c r="K1122" s="114" t="inlineStr">
        <is>
          <t>Bruno Darmon</t>
        </is>
      </c>
      <c r="L1122" s="113" t="inlineStr">
        <is>
          <t>EMEA Sales</t>
        </is>
      </c>
      <c r="M1122" s="115" t="n">
        <v>1</v>
      </c>
      <c r="N1122" s="151">
        <f>LEFT(CA1122,3)</f>
        <v/>
      </c>
      <c r="O1122" s="216" t="n">
        <v>44092</v>
      </c>
      <c r="P1122" s="118">
        <f>($D$5-O1122)/365</f>
        <v/>
      </c>
      <c r="Q1122" s="119">
        <f>Q1122</f>
        <v/>
      </c>
      <c r="R1122" s="52" t="n"/>
      <c r="S1122" s="120" t="inlineStr">
        <is>
          <t>Bulgaria</t>
        </is>
      </c>
      <c r="T1122" s="120" t="inlineStr">
        <is>
          <t>BGN</t>
        </is>
      </c>
      <c r="U1122" s="120" t="n">
        <v>140750</v>
      </c>
      <c r="V1122" s="120" t="n">
        <v>63936.36363636363</v>
      </c>
      <c r="W1122" s="120" t="n"/>
      <c r="X1122" s="120">
        <f>W1122+V1122+U1122</f>
        <v/>
      </c>
      <c r="Y1122" s="121" t="n"/>
      <c r="Z1122" s="121" t="n"/>
      <c r="AA1122" s="122" t="n"/>
      <c r="AB1122" s="122" t="n"/>
      <c r="AC1122" s="122" t="n"/>
      <c r="AD1122" s="123">
        <f>AC1122+AB1122+AA1122</f>
        <v/>
      </c>
      <c r="AE1122" s="124">
        <f>IFERROR(AD1122/X1122-1,"")</f>
        <v/>
      </c>
      <c r="AF1122" s="217">
        <f>IF(LOWER(T1122)="ILS",12,1)*X1122/VLOOKUP($T1122,CPC_USDConversion_xlTbl[[Currency2]:[Units/1 USD]],2,FALSE)</f>
        <v/>
      </c>
      <c r="AG1122" s="217">
        <f>IF(LOWER(T1122)="ILS",12,1)*AD1122/VLOOKUP($T1122,CPC_USDConversion_xlTbl[[Currency2]:[Units/1 USD]],2,FALSE)</f>
        <v/>
      </c>
      <c r="AH1122" s="126">
        <f>AF1122/VLOOKUP($S1122,'CP$'!$B$5:$D$74,2,FALSE)</f>
        <v/>
      </c>
      <c r="AI1122" s="126">
        <f>AG1122/VLOOKUP($S1122,'CP$'!$B$5:$D$74,2,FALSE)</f>
        <v/>
      </c>
      <c r="AJ1122" s="52" t="n"/>
      <c r="AK1122" s="127" t="inlineStr">
        <is>
          <t>Sales Variable</t>
        </is>
      </c>
      <c r="AL1122" s="218" t="n"/>
      <c r="AM1122" s="129" t="n"/>
      <c r="AN1122" s="121" t="n"/>
      <c r="AO1122" s="130" t="n"/>
      <c r="AP1122" s="131">
        <f>IFERROR(AO1122/AM1122,"")</f>
        <v/>
      </c>
      <c r="AQ1122" s="219">
        <f>AO1122*CC1122</f>
        <v/>
      </c>
      <c r="AR1122" s="219" t="n"/>
      <c r="AS1122" s="220">
        <f>AQ1122-AR1122</f>
        <v/>
      </c>
      <c r="AT1122" s="217">
        <f>AS1122/VLOOKUP($T1122,'USD Converstion'!$C$7:$D$174,2,FALSE)</f>
        <v/>
      </c>
      <c r="AU1122" s="52" t="n"/>
      <c r="AV1122" s="221" t="n"/>
      <c r="AW1122" s="222" t="n"/>
      <c r="AX1122" s="222" t="n"/>
      <c r="AY1122" s="223" t="n"/>
      <c r="AZ1122" s="52" t="n"/>
      <c r="BA1122" s="137" t="inlineStr">
        <is>
          <t>September, 2020 - Hiring change to Replacement || September, 2020 - Compensation change to One-Time Bonus: 5596</t>
        </is>
      </c>
      <c r="BB1122" s="138" t="inlineStr">
        <is>
          <t xml:space="preserve"> </t>
        </is>
      </c>
      <c r="BC1122" s="52" t="n"/>
      <c r="BD1122" s="219" t="n"/>
      <c r="BE1122" s="219" t="n"/>
      <c r="BF1122" s="219" t="n"/>
      <c r="BG1122" s="120">
        <f>BF1122+BE1122+BD1122</f>
        <v/>
      </c>
      <c r="BH1122" s="217">
        <f>IF(LOWER(T1122)="ILS",12,1)*BG1122/VLOOKUP($T1122,CPC_USDConversion_xlTbl[[Currency2]:[Units/1 USD]],2,FALSE)</f>
        <v/>
      </c>
      <c r="BI1122" s="224">
        <f>BH1122/VLOOKUP($S1122,'CP$'!$B$5:$D$74,2,FALSE)</f>
        <v/>
      </c>
      <c r="BJ1122" s="140" t="n">
        <v>120000</v>
      </c>
      <c r="BK1122" s="140" t="n">
        <v>150000</v>
      </c>
      <c r="BL1122" s="141">
        <f>IFERROR(U1122/X1122,"")</f>
        <v/>
      </c>
      <c r="BM1122" s="141">
        <f>IFERROR(V1122/X1122,"")</f>
        <v/>
      </c>
      <c r="BN1122" s="141">
        <f>IFERROR(W1122/X1122,"")</f>
        <v/>
      </c>
      <c r="BO1122" s="141">
        <f>IFERROR(AA1122/AD1122,"")</f>
        <v/>
      </c>
      <c r="BP1122" s="141">
        <f>IFERROR(AB1122/AD1122,"")</f>
        <v/>
      </c>
      <c r="BQ1122" s="141">
        <f>IFERROR(AC1122/AD1122,"")</f>
        <v/>
      </c>
      <c r="BR1122" s="119" t="n"/>
      <c r="BS1122" s="119" t="n"/>
      <c r="BT1122" s="119" t="n"/>
      <c r="BU1122" s="119" t="n"/>
      <c r="BV1122" s="119" t="n"/>
      <c r="BW1122" s="119" t="n"/>
      <c r="BX1122" s="119" t="n"/>
      <c r="BY1122" s="119" t="n"/>
      <c r="BZ1122" s="119" t="inlineStr">
        <is>
          <t>Contractor</t>
        </is>
      </c>
      <c r="CA1122" s="142" t="inlineStr">
        <is>
          <t>S43P</t>
        </is>
      </c>
      <c r="CB1122" s="131" t="n">
        <v>1</v>
      </c>
      <c r="CC1122" s="143">
        <f>IF(P1122&gt;1,1,P1122)*CB1122</f>
        <v/>
      </c>
      <c r="CD1122" s="143" t="n"/>
      <c r="CE1122" s="222" t="n"/>
      <c r="CF1122" s="86" t="n"/>
      <c r="CG1122" s="219" t="n">
        <v>170931.7073170732</v>
      </c>
      <c r="CH1122" s="217">
        <f>IF(LOWER(T1122)="ILS",12,1)*CG1122/VLOOKUP($T1122,CPC_USDConversion_xlTbl[[Currency2]:[Units/1 USD]],2,FALSE)</f>
        <v/>
      </c>
      <c r="CI1122" s="225">
        <f>AF1122</f>
        <v/>
      </c>
      <c r="CJ1122" s="225">
        <f>IFERROR(CI1122-CH1122,"")</f>
        <v/>
      </c>
      <c r="CK1122" s="140">
        <f>ROUND(AN1122*CC1122,-2)</f>
        <v/>
      </c>
      <c r="CL1122" s="217">
        <f>CK1122/VLOOKUP($T1122,'USD Converstion'!$C$7:$D$174,2,FALSE)</f>
        <v/>
      </c>
      <c r="CM1122" s="145">
        <f>IF(AD1122&gt;X1122,1,0)</f>
        <v/>
      </c>
      <c r="CN1122" s="225">
        <f>IF(CM1122&gt;0,AG1122,0)</f>
        <v/>
      </c>
      <c r="CO1122" s="225">
        <f>IF(CM1122=0,0,AF1122)</f>
        <v/>
      </c>
      <c r="CP1122" s="146" t="n">
        <v>0</v>
      </c>
      <c r="CQ1122" s="147" t="inlineStr">
        <is>
          <t>Regular</t>
        </is>
      </c>
      <c r="CR1122" s="225">
        <f>AM1122/VLOOKUP(T1122,'USD Converstion'!$C$7:$D$174,2,FALSE)</f>
        <v/>
      </c>
      <c r="CS1122" s="226">
        <f>AT1122</f>
        <v/>
      </c>
      <c r="CT1122" s="222" t="n">
        <v>0</v>
      </c>
      <c r="CU1122" s="227" t="n"/>
      <c r="CV1122" s="145">
        <f>IF(AX1122&gt;0,1,0)</f>
        <v/>
      </c>
      <c r="CW1122" s="145">
        <f>IF(AY1122&gt;0,1,0)</f>
        <v/>
      </c>
      <c r="CX1122" s="52" t="n">
        <v>0</v>
      </c>
      <c r="DM1122">
        <f>IF(LOWER(T1122)="ILS",12,1)*Y1122/VLOOKUP($T1122,CPC_USDConversion_xlTbl[[Currency2]:[Units/1 USD]],2,FALSE)</f>
        <v/>
      </c>
    </row>
    <row r="1123">
      <c r="B1123" s="113" t="n">
        <v>110569</v>
      </c>
      <c r="C1123" s="113" t="n">
        <v>97725</v>
      </c>
      <c r="D1123" s="113" t="n">
        <v>66153</v>
      </c>
      <c r="E1123" s="114" t="inlineStr">
        <is>
          <t>Victor Krymskiy</t>
        </is>
      </c>
      <c r="F1123" s="152" t="inlineStr">
        <is>
          <t>Channel Manager</t>
        </is>
      </c>
      <c r="G1123" s="113" t="inlineStr">
        <is>
          <t>Sales Russia</t>
        </is>
      </c>
      <c r="H1123" s="113" t="inlineStr">
        <is>
          <t>Vasily Dyagilev</t>
        </is>
      </c>
      <c r="I1123" s="113" t="inlineStr">
        <is>
          <t>David Klusacek</t>
        </is>
      </c>
      <c r="J1123" s="114" t="inlineStr">
        <is>
          <t>Thorsten Freitag</t>
        </is>
      </c>
      <c r="K1123" s="114" t="inlineStr">
        <is>
          <t>Bruno Darmon</t>
        </is>
      </c>
      <c r="L1123" s="113" t="inlineStr">
        <is>
          <t>EMEA Sales</t>
        </is>
      </c>
      <c r="M1123" s="115" t="n">
        <v>1</v>
      </c>
      <c r="N1123" s="151">
        <f>LEFT(CA1123,3)</f>
        <v/>
      </c>
      <c r="O1123" s="216" t="n">
        <v>41876</v>
      </c>
      <c r="P1123" s="118">
        <f>($D$5-O1123)/365</f>
        <v/>
      </c>
      <c r="Q1123" s="119">
        <f>Q1123</f>
        <v/>
      </c>
      <c r="R1123" s="52" t="n"/>
      <c r="S1123" s="120" t="inlineStr">
        <is>
          <t>Russian Federation</t>
        </is>
      </c>
      <c r="T1123" s="120" t="inlineStr">
        <is>
          <t>RUB</t>
        </is>
      </c>
      <c r="U1123" s="120" t="n">
        <v>3634500</v>
      </c>
      <c r="V1123" s="120" t="n">
        <v>1754845.454545454</v>
      </c>
      <c r="W1123" s="120" t="n"/>
      <c r="X1123" s="120">
        <f>W1123+V1123+U1123</f>
        <v/>
      </c>
      <c r="Y1123" s="121" t="n"/>
      <c r="Z1123" s="121" t="n"/>
      <c r="AA1123" s="122" t="n"/>
      <c r="AB1123" s="122" t="n"/>
      <c r="AC1123" s="122" t="n"/>
      <c r="AD1123" s="123">
        <f>AC1123+AB1123+AA1123</f>
        <v/>
      </c>
      <c r="AE1123" s="124">
        <f>IFERROR(AD1123/X1123-1,"")</f>
        <v/>
      </c>
      <c r="AF1123" s="217">
        <f>IF(LOWER(T1123)="ILS",12,1)*X1123/VLOOKUP($T1123,CPC_USDConversion_xlTbl[[Currency2]:[Units/1 USD]],2,FALSE)</f>
        <v/>
      </c>
      <c r="AG1123" s="217">
        <f>IF(LOWER(T1123)="ILS",12,1)*AD1123/VLOOKUP($T1123,CPC_USDConversion_xlTbl[[Currency2]:[Units/1 USD]],2,FALSE)</f>
        <v/>
      </c>
      <c r="AH1123" s="126">
        <f>AF1123/VLOOKUP($S1123,'CP$'!$B$5:$D$74,2,FALSE)</f>
        <v/>
      </c>
      <c r="AI1123" s="126">
        <f>AG1123/VLOOKUP($S1123,'CP$'!$B$5:$D$74,2,FALSE)</f>
        <v/>
      </c>
      <c r="AJ1123" s="52" t="n"/>
      <c r="AK1123" s="127" t="inlineStr">
        <is>
          <t>Sales Variable</t>
        </is>
      </c>
      <c r="AL1123" s="218" t="n"/>
      <c r="AM1123" s="129" t="n"/>
      <c r="AN1123" s="121" t="n"/>
      <c r="AO1123" s="130" t="n"/>
      <c r="AP1123" s="131">
        <f>IFERROR(AO1123/AM1123,"")</f>
        <v/>
      </c>
      <c r="AQ1123" s="219">
        <f>AO1123*CC1123</f>
        <v/>
      </c>
      <c r="AR1123" s="219" t="n"/>
      <c r="AS1123" s="220">
        <f>AQ1123-AR1123</f>
        <v/>
      </c>
      <c r="AT1123" s="217">
        <f>AS1123/VLOOKUP($T1123,'USD Converstion'!$C$7:$D$174,2,FALSE)</f>
        <v/>
      </c>
      <c r="AU1123" s="52" t="n"/>
      <c r="AV1123" s="221" t="n">
        <v>43957</v>
      </c>
      <c r="AW1123" s="222" t="n">
        <v>19589.26213592233</v>
      </c>
      <c r="AX1123" s="222" t="n"/>
      <c r="AY1123" s="223" t="n"/>
      <c r="AZ1123" s="52" t="n"/>
      <c r="BA1123" s="137" t="inlineStr">
        <is>
          <t>January, 2021 - Organization change from JS:S51P to JS:S41P</t>
        </is>
      </c>
      <c r="BB1123" s="138" t="inlineStr">
        <is>
          <t xml:space="preserve"> </t>
        </is>
      </c>
      <c r="BC1123" s="52" t="n"/>
      <c r="BD1123" s="219" t="n">
        <v>2760000</v>
      </c>
      <c r="BE1123" s="219" t="n">
        <v>1840000</v>
      </c>
      <c r="BF1123" s="219" t="n"/>
      <c r="BG1123" s="120">
        <f>BF1123+BE1123+BD1123</f>
        <v/>
      </c>
      <c r="BH1123" s="217">
        <f>IF(LOWER(T1123)="ILS",12,1)*BG1123/VLOOKUP($T1123,CPC_USDConversion_xlTbl[[Currency2]:[Units/1 USD]],2,FALSE)</f>
        <v/>
      </c>
      <c r="BI1123" s="224">
        <f>BH1123/VLOOKUP($S1123,'CP$'!$B$5:$D$74,2,FALSE)</f>
        <v/>
      </c>
      <c r="BJ1123" s="140" t="n">
        <v>3700000</v>
      </c>
      <c r="BK1123" s="140" t="n">
        <v>5500000</v>
      </c>
      <c r="BL1123" s="141">
        <f>IFERROR(U1123/X1123,"")</f>
        <v/>
      </c>
      <c r="BM1123" s="141">
        <f>IFERROR(V1123/X1123,"")</f>
        <v/>
      </c>
      <c r="BN1123" s="141">
        <f>IFERROR(W1123/X1123,"")</f>
        <v/>
      </c>
      <c r="BO1123" s="141">
        <f>IFERROR(AA1123/AD1123,"")</f>
        <v/>
      </c>
      <c r="BP1123" s="141">
        <f>IFERROR(AB1123/AD1123,"")</f>
        <v/>
      </c>
      <c r="BQ1123" s="141">
        <f>IFERROR(AC1123/AD1123,"")</f>
        <v/>
      </c>
      <c r="BR1123" s="119" t="n">
        <v>4</v>
      </c>
      <c r="BS1123" s="119" t="n">
        <v>5</v>
      </c>
      <c r="BT1123" s="119" t="n">
        <v>3</v>
      </c>
      <c r="BU1123" s="119" t="n"/>
      <c r="BV1123" s="119" t="n"/>
      <c r="BW1123" s="119" t="n"/>
      <c r="BX1123" s="119" t="n"/>
      <c r="BY1123" s="119" t="n"/>
      <c r="BZ1123" s="119" t="inlineStr">
        <is>
          <t>Employee</t>
        </is>
      </c>
      <c r="CA1123" s="142" t="inlineStr">
        <is>
          <t>S41P</t>
        </is>
      </c>
      <c r="CB1123" s="131" t="n">
        <v>1</v>
      </c>
      <c r="CC1123" s="143">
        <f>IF(P1123&gt;1,1,P1123)*CB1123</f>
        <v/>
      </c>
      <c r="CD1123" s="143" t="n"/>
      <c r="CE1123" s="222" t="n">
        <v>40944.24</v>
      </c>
      <c r="CF1123" s="86" t="n"/>
      <c r="CG1123" s="219" t="n">
        <v>4712395.12195122</v>
      </c>
      <c r="CH1123" s="217">
        <f>IF(LOWER(T1123)="ILS",12,1)*CG1123/VLOOKUP($T1123,CPC_USDConversion_xlTbl[[Currency2]:[Units/1 USD]],2,FALSE)</f>
        <v/>
      </c>
      <c r="CI1123" s="225">
        <f>AF1123</f>
        <v/>
      </c>
      <c r="CJ1123" s="225">
        <f>IFERROR(CI1123-CH1123,"")</f>
        <v/>
      </c>
      <c r="CK1123" s="140">
        <f>ROUND(AN1123*CC1123,-2)</f>
        <v/>
      </c>
      <c r="CL1123" s="217">
        <f>CK1123/VLOOKUP($T1123,'USD Converstion'!$C$7:$D$174,2,FALSE)</f>
        <v/>
      </c>
      <c r="CM1123" s="145">
        <f>IF(AD1123&gt;X1123,1,0)</f>
        <v/>
      </c>
      <c r="CN1123" s="225">
        <f>IF(CM1123&gt;0,AG1123,0)</f>
        <v/>
      </c>
      <c r="CO1123" s="225">
        <f>IF(CM1123=0,0,AF1123)</f>
        <v/>
      </c>
      <c r="CP1123" s="146" t="n">
        <v>0</v>
      </c>
      <c r="CQ1123" s="147" t="inlineStr">
        <is>
          <t>Regular</t>
        </is>
      </c>
      <c r="CR1123" s="225">
        <f>AM1123/VLOOKUP(T1123,'USD Converstion'!$C$7:$D$174,2,FALSE)</f>
        <v/>
      </c>
      <c r="CS1123" s="226">
        <f>AT1123</f>
        <v/>
      </c>
      <c r="CT1123" s="222" t="n">
        <v>0</v>
      </c>
      <c r="CU1123" s="227" t="n"/>
      <c r="CV1123" s="145">
        <f>IF(AX1123&gt;0,1,0)</f>
        <v/>
      </c>
      <c r="CW1123" s="145">
        <f>IF(AY1123&gt;0,1,0)</f>
        <v/>
      </c>
      <c r="CX1123" s="52" t="n">
        <v>0</v>
      </c>
      <c r="DM1123">
        <f>IF(LOWER(T1123)="ILS",12,1)*Y1123/VLOOKUP($T1123,CPC_USDConversion_xlTbl[[Currency2]:[Units/1 USD]],2,FALSE)</f>
        <v/>
      </c>
    </row>
    <row r="1124">
      <c r="B1124" s="113" t="n">
        <v>120855</v>
      </c>
      <c r="C1124" s="113" t="n">
        <v>103595</v>
      </c>
      <c r="D1124" s="113" t="n">
        <v>118234</v>
      </c>
      <c r="E1124" s="114" t="inlineStr">
        <is>
          <t>Wojciech Glazewski</t>
        </is>
      </c>
      <c r="F1124" s="152" t="inlineStr">
        <is>
          <t>Country Manager, Poland</t>
        </is>
      </c>
      <c r="G1124" s="113" t="inlineStr">
        <is>
          <t>Eastern Europe &amp; Greece Mgmt</t>
        </is>
      </c>
      <c r="H1124" s="113" t="inlineStr">
        <is>
          <t>David Klusacek</t>
        </is>
      </c>
      <c r="I1124" s="113" t="inlineStr">
        <is>
          <t>David Klusacek</t>
        </is>
      </c>
      <c r="J1124" s="114" t="inlineStr">
        <is>
          <t>Thorsten Freitag</t>
        </is>
      </c>
      <c r="K1124" s="114" t="inlineStr">
        <is>
          <t>Bruno Darmon</t>
        </is>
      </c>
      <c r="L1124" s="113" t="inlineStr">
        <is>
          <t>EMEA Sales</t>
        </is>
      </c>
      <c r="M1124" s="115" t="n">
        <v>1</v>
      </c>
      <c r="N1124" s="151">
        <f>LEFT(CA1124,3)</f>
        <v/>
      </c>
      <c r="O1124" s="216" t="n">
        <v>42767</v>
      </c>
      <c r="P1124" s="118">
        <f>($D$5-O1124)/365</f>
        <v/>
      </c>
      <c r="Q1124" s="119">
        <f>Q1124</f>
        <v/>
      </c>
      <c r="R1124" s="52" t="n"/>
      <c r="S1124" s="120" t="inlineStr">
        <is>
          <t>Poland</t>
        </is>
      </c>
      <c r="T1124" s="120" t="inlineStr">
        <is>
          <t>PLN</t>
        </is>
      </c>
      <c r="U1124" s="120" t="n">
        <v>615125</v>
      </c>
      <c r="V1124" s="120" t="n">
        <v>293936.3636363636</v>
      </c>
      <c r="W1124" s="120" t="n"/>
      <c r="X1124" s="120">
        <f>W1124+V1124+U1124</f>
        <v/>
      </c>
      <c r="Y1124" s="121" t="n"/>
      <c r="Z1124" s="121" t="n"/>
      <c r="AA1124" s="122" t="n"/>
      <c r="AB1124" s="122" t="n"/>
      <c r="AC1124" s="122" t="n"/>
      <c r="AD1124" s="123">
        <f>AC1124+AB1124+AA1124</f>
        <v/>
      </c>
      <c r="AE1124" s="124">
        <f>IFERROR(AD1124/X1124-1,"")</f>
        <v/>
      </c>
      <c r="AF1124" s="217">
        <f>IF(LOWER(T1124)="ILS",12,1)*X1124/VLOOKUP($T1124,CPC_USDConversion_xlTbl[[Currency2]:[Units/1 USD]],2,FALSE)</f>
        <v/>
      </c>
      <c r="AG1124" s="217">
        <f>IF(LOWER(T1124)="ILS",12,1)*AD1124/VLOOKUP($T1124,CPC_USDConversion_xlTbl[[Currency2]:[Units/1 USD]],2,FALSE)</f>
        <v/>
      </c>
      <c r="AH1124" s="126">
        <f>AF1124/VLOOKUP($S1124,'CP$'!$B$5:$D$74,2,FALSE)</f>
        <v/>
      </c>
      <c r="AI1124" s="126">
        <f>AG1124/VLOOKUP($S1124,'CP$'!$B$5:$D$74,2,FALSE)</f>
        <v/>
      </c>
      <c r="AJ1124" s="52" t="n"/>
      <c r="AK1124" s="127" t="inlineStr">
        <is>
          <t>Sales Variable</t>
        </is>
      </c>
      <c r="AL1124" s="218" t="n"/>
      <c r="AM1124" s="129" t="n"/>
      <c r="AN1124" s="121" t="n"/>
      <c r="AO1124" s="130" t="n"/>
      <c r="AP1124" s="131">
        <f>IFERROR(AO1124/AM1124,"")</f>
        <v/>
      </c>
      <c r="AQ1124" s="219">
        <f>AO1124*CC1124</f>
        <v/>
      </c>
      <c r="AR1124" s="219" t="n"/>
      <c r="AS1124" s="220">
        <f>AQ1124-AR1124</f>
        <v/>
      </c>
      <c r="AT1124" s="217">
        <f>AS1124/VLOOKUP($T1124,'USD Converstion'!$C$7:$D$174,2,FALSE)</f>
        <v/>
      </c>
      <c r="AU1124" s="52" t="n"/>
      <c r="AV1124" s="221" t="n">
        <v>43957</v>
      </c>
      <c r="AW1124" s="222" t="n">
        <v>29231.10679611651</v>
      </c>
      <c r="AX1124" s="222" t="n"/>
      <c r="AY1124" s="223" t="n"/>
      <c r="AZ1124" s="52" t="n"/>
      <c r="BA1124" s="137" t="n"/>
      <c r="BB1124" s="138" t="inlineStr">
        <is>
          <t xml:space="preserve"> </t>
        </is>
      </c>
      <c r="BC1124" s="52" t="n"/>
      <c r="BD1124" s="219" t="n">
        <v>475020</v>
      </c>
      <c r="BE1124" s="219" t="n">
        <v>316680</v>
      </c>
      <c r="BF1124" s="219" t="n"/>
      <c r="BG1124" s="120">
        <f>BF1124+BE1124+BD1124</f>
        <v/>
      </c>
      <c r="BH1124" s="217">
        <f>IF(LOWER(T1124)="ILS",12,1)*BG1124/VLOOKUP($T1124,CPC_USDConversion_xlTbl[[Currency2]:[Units/1 USD]],2,FALSE)</f>
        <v/>
      </c>
      <c r="BI1124" s="224">
        <f>BH1124/VLOOKUP($S1124,'CP$'!$B$5:$D$74,2,FALSE)</f>
        <v/>
      </c>
      <c r="BJ1124" s="140" t="n">
        <v>500000</v>
      </c>
      <c r="BK1124" s="140" t="n">
        <v>820000</v>
      </c>
      <c r="BL1124" s="141">
        <f>IFERROR(U1124/X1124,"")</f>
        <v/>
      </c>
      <c r="BM1124" s="141">
        <f>IFERROR(V1124/X1124,"")</f>
        <v/>
      </c>
      <c r="BN1124" s="141">
        <f>IFERROR(W1124/X1124,"")</f>
        <v/>
      </c>
      <c r="BO1124" s="141">
        <f>IFERROR(AA1124/AD1124,"")</f>
        <v/>
      </c>
      <c r="BP1124" s="141">
        <f>IFERROR(AB1124/AD1124,"")</f>
        <v/>
      </c>
      <c r="BQ1124" s="141">
        <f>IFERROR(AC1124/AD1124,"")</f>
        <v/>
      </c>
      <c r="BR1124" s="119" t="n">
        <v>3</v>
      </c>
      <c r="BS1124" s="119" t="n">
        <v>3</v>
      </c>
      <c r="BT1124" s="119" t="n">
        <v>3</v>
      </c>
      <c r="BU1124" s="119" t="n"/>
      <c r="BV1124" s="119" t="n"/>
      <c r="BW1124" s="119" t="n"/>
      <c r="BX1124" s="119" t="n"/>
      <c r="BY1124" s="119" t="n"/>
      <c r="BZ1124" s="119" t="inlineStr">
        <is>
          <t>Employee</t>
        </is>
      </c>
      <c r="CA1124" s="142" t="inlineStr">
        <is>
          <t>S31M</t>
        </is>
      </c>
      <c r="CB1124" s="131" t="n">
        <v>1</v>
      </c>
      <c r="CC1124" s="143">
        <f>IF(P1124&gt;1,1,P1124)*CB1124</f>
        <v/>
      </c>
      <c r="CD1124" s="143" t="n"/>
      <c r="CE1124" s="222" t="n">
        <v>129297.6</v>
      </c>
      <c r="CF1124" s="86" t="n"/>
      <c r="CG1124" s="219" t="n">
        <v>788004.8780487806</v>
      </c>
      <c r="CH1124" s="217">
        <f>IF(LOWER(T1124)="ILS",12,1)*CG1124/VLOOKUP($T1124,CPC_USDConversion_xlTbl[[Currency2]:[Units/1 USD]],2,FALSE)</f>
        <v/>
      </c>
      <c r="CI1124" s="225">
        <f>AF1124</f>
        <v/>
      </c>
      <c r="CJ1124" s="225">
        <f>IFERROR(CI1124-CH1124,"")</f>
        <v/>
      </c>
      <c r="CK1124" s="140">
        <f>ROUND(AN1124*CC1124,-2)</f>
        <v/>
      </c>
      <c r="CL1124" s="217">
        <f>CK1124/VLOOKUP($T1124,'USD Converstion'!$C$7:$D$174,2,FALSE)</f>
        <v/>
      </c>
      <c r="CM1124" s="145">
        <f>IF(AD1124&gt;X1124,1,0)</f>
        <v/>
      </c>
      <c r="CN1124" s="225">
        <f>IF(CM1124&gt;0,AG1124,0)</f>
        <v/>
      </c>
      <c r="CO1124" s="225">
        <f>IF(CM1124=0,0,AF1124)</f>
        <v/>
      </c>
      <c r="CP1124" s="146" t="n">
        <v>0</v>
      </c>
      <c r="CQ1124" s="147" t="inlineStr">
        <is>
          <t>Regular</t>
        </is>
      </c>
      <c r="CR1124" s="225">
        <f>AM1124/VLOOKUP(T1124,'USD Converstion'!$C$7:$D$174,2,FALSE)</f>
        <v/>
      </c>
      <c r="CS1124" s="226">
        <f>AT1124</f>
        <v/>
      </c>
      <c r="CT1124" s="222" t="n">
        <v>0</v>
      </c>
      <c r="CU1124" s="227" t="n"/>
      <c r="CV1124" s="145">
        <f>IF(AX1124&gt;0,1,0)</f>
        <v/>
      </c>
      <c r="CW1124" s="145">
        <f>IF(AY1124&gt;0,1,0)</f>
        <v/>
      </c>
      <c r="CX1124" s="52" t="n">
        <v>0</v>
      </c>
      <c r="DM1124">
        <f>IF(LOWER(T1124)="ILS",12,1)*Y1124/VLOOKUP($T1124,CPC_USDConversion_xlTbl[[Currency2]:[Units/1 USD]],2,FALSE)</f>
        <v/>
      </c>
    </row>
    <row r="1125">
      <c r="B1125" s="113" t="n">
        <v>121514</v>
      </c>
      <c r="C1125" s="113" t="n">
        <v>28644</v>
      </c>
      <c r="D1125" s="113" t="n">
        <v>96537</v>
      </c>
      <c r="E1125" s="114" t="inlineStr">
        <is>
          <t>Yury Bohush</t>
        </is>
      </c>
      <c r="F1125" s="152" t="inlineStr">
        <is>
          <t>Territory Account Manager - Belarus</t>
        </is>
      </c>
      <c r="G1125" s="113" t="inlineStr">
        <is>
          <t>Sales Russia</t>
        </is>
      </c>
      <c r="H1125" s="113" t="inlineStr">
        <is>
          <t>Vasily Dyagilev</t>
        </is>
      </c>
      <c r="I1125" s="113" t="inlineStr">
        <is>
          <t>David Klusacek</t>
        </is>
      </c>
      <c r="J1125" s="114" t="inlineStr">
        <is>
          <t>Thorsten Freitag</t>
        </is>
      </c>
      <c r="K1125" s="114" t="inlineStr">
        <is>
          <t>Bruno Darmon</t>
        </is>
      </c>
      <c r="L1125" s="113" t="inlineStr">
        <is>
          <t>EMEA Sales</t>
        </is>
      </c>
      <c r="M1125" s="115" t="n">
        <v>1</v>
      </c>
      <c r="N1125" s="151">
        <f>LEFT(CA1125,3)</f>
        <v/>
      </c>
      <c r="O1125" s="216" t="n">
        <v>44095</v>
      </c>
      <c r="P1125" s="118">
        <f>($D$5-O1125)/365</f>
        <v/>
      </c>
      <c r="Q1125" s="119">
        <f>Q1125</f>
        <v/>
      </c>
      <c r="R1125" s="52" t="n"/>
      <c r="S1125" s="120" t="inlineStr">
        <is>
          <t>Belarus</t>
        </is>
      </c>
      <c r="T1125" s="120" t="inlineStr">
        <is>
          <t>USD</t>
        </is>
      </c>
      <c r="U1125" s="120" t="n">
        <v>45750</v>
      </c>
      <c r="V1125" s="120" t="n">
        <v>17572.72727272727</v>
      </c>
      <c r="W1125" s="120" t="n"/>
      <c r="X1125" s="120">
        <f>W1125+V1125+U1125</f>
        <v/>
      </c>
      <c r="Y1125" s="121" t="n"/>
      <c r="Z1125" s="121" t="n"/>
      <c r="AA1125" s="122" t="n"/>
      <c r="AB1125" s="122" t="n"/>
      <c r="AC1125" s="122" t="n"/>
      <c r="AD1125" s="123">
        <f>AC1125+AB1125+AA1125</f>
        <v/>
      </c>
      <c r="AE1125" s="124">
        <f>IFERROR(AD1125/X1125-1,"")</f>
        <v/>
      </c>
      <c r="AF1125" s="217">
        <f>IF(LOWER(T1125)="ILS",12,1)*X1125/VLOOKUP($T1125,CPC_USDConversion_xlTbl[[Currency2]:[Units/1 USD]],2,FALSE)</f>
        <v/>
      </c>
      <c r="AG1125" s="217">
        <f>IF(LOWER(T1125)="ILS",12,1)*AD1125/VLOOKUP($T1125,CPC_USDConversion_xlTbl[[Currency2]:[Units/1 USD]],2,FALSE)</f>
        <v/>
      </c>
      <c r="AH1125" s="126">
        <f>AF1125/VLOOKUP($S1125,'CP$'!$B$5:$D$74,2,FALSE)</f>
        <v/>
      </c>
      <c r="AI1125" s="126">
        <f>AG1125/VLOOKUP($S1125,'CP$'!$B$5:$D$74,2,FALSE)</f>
        <v/>
      </c>
      <c r="AJ1125" s="52" t="n"/>
      <c r="AK1125" s="127" t="inlineStr">
        <is>
          <t>Sales Variable</t>
        </is>
      </c>
      <c r="AL1125" s="218" t="n"/>
      <c r="AM1125" s="129" t="n"/>
      <c r="AN1125" s="121" t="n"/>
      <c r="AO1125" s="130" t="n"/>
      <c r="AP1125" s="131">
        <f>IFERROR(AO1125/AM1125,"")</f>
        <v/>
      </c>
      <c r="AQ1125" s="219">
        <f>AO1125*CC1125</f>
        <v/>
      </c>
      <c r="AR1125" s="219" t="n"/>
      <c r="AS1125" s="220">
        <f>AQ1125-AR1125</f>
        <v/>
      </c>
      <c r="AT1125" s="217">
        <f>AS1125/VLOOKUP($T1125,'USD Converstion'!$C$7:$D$174,2,FALSE)</f>
        <v/>
      </c>
      <c r="AU1125" s="52" t="n"/>
      <c r="AV1125" s="221" t="n"/>
      <c r="AW1125" s="222" t="n"/>
      <c r="AX1125" s="222" t="n"/>
      <c r="AY1125" s="223" t="n"/>
      <c r="AZ1125" s="52" t="n"/>
      <c r="BA1125" s="137" t="n"/>
      <c r="BB1125" s="138" t="inlineStr">
        <is>
          <t xml:space="preserve"> </t>
        </is>
      </c>
      <c r="BC1125" s="52" t="n"/>
      <c r="BD1125" s="219" t="n"/>
      <c r="BE1125" s="219" t="n"/>
      <c r="BF1125" s="219" t="n"/>
      <c r="BG1125" s="120">
        <f>BF1125+BE1125+BD1125</f>
        <v/>
      </c>
      <c r="BH1125" s="217">
        <f>IF(LOWER(T1125)="ILS",12,1)*BG1125/VLOOKUP($T1125,CPC_USDConversion_xlTbl[[Currency2]:[Units/1 USD]],2,FALSE)</f>
        <v/>
      </c>
      <c r="BI1125" s="224">
        <f>BH1125/VLOOKUP($S1125,'CP$'!$B$5:$D$74,2,FALSE)</f>
        <v/>
      </c>
      <c r="BJ1125" s="140" t="n">
        <v>45000</v>
      </c>
      <c r="BK1125" s="140" t="n">
        <v>65000</v>
      </c>
      <c r="BL1125" s="141">
        <f>IFERROR(U1125/X1125,"")</f>
        <v/>
      </c>
      <c r="BM1125" s="141">
        <f>IFERROR(V1125/X1125,"")</f>
        <v/>
      </c>
      <c r="BN1125" s="141">
        <f>IFERROR(W1125/X1125,"")</f>
        <v/>
      </c>
      <c r="BO1125" s="141">
        <f>IFERROR(AA1125/AD1125,"")</f>
        <v/>
      </c>
      <c r="BP1125" s="141">
        <f>IFERROR(AB1125/AD1125,"")</f>
        <v/>
      </c>
      <c r="BQ1125" s="141">
        <f>IFERROR(AC1125/AD1125,"")</f>
        <v/>
      </c>
      <c r="BR1125" s="119" t="n"/>
      <c r="BS1125" s="119" t="n"/>
      <c r="BT1125" s="119" t="n"/>
      <c r="BU1125" s="119" t="n"/>
      <c r="BV1125" s="119" t="n"/>
      <c r="BW1125" s="119" t="n"/>
      <c r="BX1125" s="119" t="n"/>
      <c r="BY1125" s="119" t="n"/>
      <c r="BZ1125" s="119" t="inlineStr">
        <is>
          <t>Contractor</t>
        </is>
      </c>
      <c r="CA1125" s="142" t="inlineStr">
        <is>
          <t>S43P</t>
        </is>
      </c>
      <c r="CB1125" s="131" t="n">
        <v>1</v>
      </c>
      <c r="CC1125" s="143">
        <f>IF(P1125&gt;1,1,P1125)*CB1125</f>
        <v/>
      </c>
      <c r="CD1125" s="143" t="n"/>
      <c r="CE1125" s="222" t="n"/>
      <c r="CF1125" s="86" t="n"/>
      <c r="CG1125" s="219" t="n">
        <v>47029.26829268293</v>
      </c>
      <c r="CH1125" s="217">
        <f>IF(LOWER(T1125)="ILS",12,1)*CG1125/VLOOKUP($T1125,CPC_USDConversion_xlTbl[[Currency2]:[Units/1 USD]],2,FALSE)</f>
        <v/>
      </c>
      <c r="CI1125" s="225">
        <f>AF1125</f>
        <v/>
      </c>
      <c r="CJ1125" s="225">
        <f>IFERROR(CI1125-CH1125,"")</f>
        <v/>
      </c>
      <c r="CK1125" s="140">
        <f>ROUND(AN1125*CC1125,-2)</f>
        <v/>
      </c>
      <c r="CL1125" s="217">
        <f>CK1125/VLOOKUP($T1125,'USD Converstion'!$C$7:$D$174,2,FALSE)</f>
        <v/>
      </c>
      <c r="CM1125" s="145">
        <f>IF(AD1125&gt;X1125,1,0)</f>
        <v/>
      </c>
      <c r="CN1125" s="225">
        <f>IF(CM1125&gt;0,AG1125,0)</f>
        <v/>
      </c>
      <c r="CO1125" s="225">
        <f>IF(CM1125=0,0,AF1125)</f>
        <v/>
      </c>
      <c r="CP1125" s="146" t="n">
        <v>0</v>
      </c>
      <c r="CQ1125" s="147" t="inlineStr">
        <is>
          <t>Regular</t>
        </is>
      </c>
      <c r="CR1125" s="225">
        <f>AM1125/VLOOKUP(T1125,'USD Converstion'!$C$7:$D$174,2,FALSE)</f>
        <v/>
      </c>
      <c r="CS1125" s="226">
        <f>AT1125</f>
        <v/>
      </c>
      <c r="CT1125" s="222" t="n">
        <v>0</v>
      </c>
      <c r="CU1125" s="227" t="n"/>
      <c r="CV1125" s="145">
        <f>IF(AX1125&gt;0,1,0)</f>
        <v/>
      </c>
      <c r="CW1125" s="145">
        <f>IF(AY1125&gt;0,1,0)</f>
        <v/>
      </c>
      <c r="CX1125" s="52" t="n">
        <v>0</v>
      </c>
      <c r="DM1125">
        <f>IF(LOWER(T1125)="ILS",12,1)*Y1125/VLOOKUP($T1125,CPC_USDConversion_xlTbl[[Currency2]:[Units/1 USD]],2,FALSE)</f>
        <v/>
      </c>
    </row>
    <row r="1126">
      <c r="B1126" s="113" t="n">
        <v>121812</v>
      </c>
      <c r="C1126" s="113" t="n">
        <v>118683</v>
      </c>
      <c r="D1126" s="113" t="n">
        <v>58410</v>
      </c>
      <c r="E1126" s="114" t="inlineStr">
        <is>
          <t>Jon Niccolls</t>
        </is>
      </c>
      <c r="F1126" s="152" t="inlineStr">
        <is>
          <t xml:space="preserve">Team Lead, Incident Response, EMEA </t>
        </is>
      </c>
      <c r="G1126" s="113" t="inlineStr">
        <is>
          <t>Incident Response</t>
        </is>
      </c>
      <c r="H1126" s="113" t="inlineStr">
        <is>
          <t>Daniel Wiley</t>
        </is>
      </c>
      <c r="I1126" s="113" t="inlineStr">
        <is>
          <t>Daniel Wiley</t>
        </is>
      </c>
      <c r="J1126" s="114" t="inlineStr">
        <is>
          <t>Avi Rembaum</t>
        </is>
      </c>
      <c r="K1126" s="114" t="inlineStr">
        <is>
          <t>Avi Rembaum</t>
        </is>
      </c>
      <c r="L1126" s="113" t="inlineStr">
        <is>
          <t>Security Solutions</t>
        </is>
      </c>
      <c r="M1126" s="115" t="n">
        <v>1</v>
      </c>
      <c r="N1126" s="151">
        <f>LEFT(CA1126,3)</f>
        <v/>
      </c>
      <c r="O1126" s="216" t="n">
        <v>43899</v>
      </c>
      <c r="P1126" s="118">
        <f>($D$5-O1126)/365</f>
        <v/>
      </c>
      <c r="Q1126" s="119">
        <f>Q1126</f>
        <v/>
      </c>
      <c r="R1126" s="52" t="n"/>
      <c r="S1126" s="120" t="inlineStr">
        <is>
          <t>Great Britain</t>
        </is>
      </c>
      <c r="T1126" s="120" t="inlineStr">
        <is>
          <t>GBP</t>
        </is>
      </c>
      <c r="U1126" s="120" t="n">
        <v>134500</v>
      </c>
      <c r="V1126" s="120" t="n"/>
      <c r="W1126" s="120" t="n">
        <v>10023.80952380952</v>
      </c>
      <c r="X1126" s="120">
        <f>W1126+V1126+U1126</f>
        <v/>
      </c>
      <c r="Y1126" s="121" t="n"/>
      <c r="Z1126" s="121" t="n"/>
      <c r="AA1126" s="122" t="n"/>
      <c r="AB1126" s="122" t="n"/>
      <c r="AC1126" s="122" t="n"/>
      <c r="AD1126" s="123">
        <f>AC1126+AB1126+AA1126</f>
        <v/>
      </c>
      <c r="AE1126" s="124">
        <f>IFERROR(AD1126/X1126-1,"")</f>
        <v/>
      </c>
      <c r="AF1126" s="217">
        <f>IF(LOWER(T1126)="ILS",12,1)*X1126/VLOOKUP($T1126,CPC_USDConversion_xlTbl[[Currency2]:[Units/1 USD]],2,FALSE)</f>
        <v/>
      </c>
      <c r="AG1126" s="217">
        <f>IF(LOWER(T1126)="ILS",12,1)*AD1126/VLOOKUP($T1126,CPC_USDConversion_xlTbl[[Currency2]:[Units/1 USD]],2,FALSE)</f>
        <v/>
      </c>
      <c r="AH1126" s="126">
        <f>AF1126/VLOOKUP($S1126,'CP$'!$B$5:$D$74,2,FALSE)</f>
        <v/>
      </c>
      <c r="AI1126" s="126">
        <f>AG1126/VLOOKUP($S1126,'CP$'!$B$5:$D$74,2,FALSE)</f>
        <v/>
      </c>
      <c r="AJ1126" s="52" t="n"/>
      <c r="AK1126" s="127" t="inlineStr">
        <is>
          <t>Target Bonus</t>
        </is>
      </c>
      <c r="AL1126" s="218" t="n"/>
      <c r="AM1126" s="129" t="n">
        <v>10000</v>
      </c>
      <c r="AN1126" s="121" t="n"/>
      <c r="AO1126" s="130" t="n"/>
      <c r="AP1126" s="131">
        <f>IFERROR(AO1126/AM1126,"")</f>
        <v/>
      </c>
      <c r="AQ1126" s="219">
        <f>AO1126*CC1126</f>
        <v/>
      </c>
      <c r="AR1126" s="219" t="n"/>
      <c r="AS1126" s="220">
        <f>AQ1126-AR1126</f>
        <v/>
      </c>
      <c r="AT1126" s="217">
        <f>AS1126/VLOOKUP($T1126,'USD Converstion'!$C$7:$D$174,2,FALSE)</f>
        <v/>
      </c>
      <c r="AU1126" s="52" t="n"/>
      <c r="AV1126" s="221" t="n"/>
      <c r="AW1126" s="222" t="n"/>
      <c r="AX1126" s="222" t="n"/>
      <c r="AY1126" s="223" t="n"/>
      <c r="AZ1126" s="52" t="n"/>
      <c r="BA1126" s="137" t="inlineStr">
        <is>
          <t>July, 2020 - Promotion change from JS:R41P, Title:Senior Incident Response Analyst to JS:R41M, Title:Team Lead, Incident Response, EMEA</t>
        </is>
      </c>
      <c r="BB1126" s="138" t="inlineStr">
        <is>
          <t xml:space="preserve"> </t>
        </is>
      </c>
      <c r="BC1126" s="52" t="n"/>
      <c r="BD1126" s="219" t="n"/>
      <c r="BE1126" s="219" t="n"/>
      <c r="BF1126" s="219" t="n"/>
      <c r="BG1126" s="120">
        <f>BF1126+BE1126+BD1126</f>
        <v/>
      </c>
      <c r="BH1126" s="217">
        <f>IF(LOWER(T1126)="ILS",12,1)*BG1126/VLOOKUP($T1126,CPC_USDConversion_xlTbl[[Currency2]:[Units/1 USD]],2,FALSE)</f>
        <v/>
      </c>
      <c r="BI1126" s="224">
        <f>BH1126/VLOOKUP($S1126,'CP$'!$B$5:$D$74,2,FALSE)</f>
        <v/>
      </c>
      <c r="BJ1126" s="140" t="n">
        <v>80000</v>
      </c>
      <c r="BK1126" s="140" t="n">
        <v>130000</v>
      </c>
      <c r="BL1126" s="141">
        <f>IFERROR(U1126/X1126,"")</f>
        <v/>
      </c>
      <c r="BM1126" s="141">
        <f>IFERROR(V1126/X1126,"")</f>
        <v/>
      </c>
      <c r="BN1126" s="141">
        <f>IFERROR(W1126/X1126,"")</f>
        <v/>
      </c>
      <c r="BO1126" s="141">
        <f>IFERROR(AA1126/AD1126,"")</f>
        <v/>
      </c>
      <c r="BP1126" s="141">
        <f>IFERROR(AB1126/AD1126,"")</f>
        <v/>
      </c>
      <c r="BQ1126" s="141">
        <f>IFERROR(AC1126/AD1126,"")</f>
        <v/>
      </c>
      <c r="BR1126" s="119" t="n"/>
      <c r="BS1126" s="119" t="n"/>
      <c r="BT1126" s="119" t="n">
        <v>3</v>
      </c>
      <c r="BU1126" s="119" t="n"/>
      <c r="BV1126" s="119" t="n"/>
      <c r="BW1126" s="119" t="n"/>
      <c r="BX1126" s="119" t="n"/>
      <c r="BY1126" s="119" t="n"/>
      <c r="BZ1126" s="119" t="inlineStr">
        <is>
          <t>Employee</t>
        </is>
      </c>
      <c r="CA1126" s="142" t="inlineStr">
        <is>
          <t>R41M</t>
        </is>
      </c>
      <c r="CB1126" s="131" t="n">
        <v>1</v>
      </c>
      <c r="CC1126" s="143">
        <f>IF(P1126&gt;1,1,P1126)*CB1126</f>
        <v/>
      </c>
      <c r="CD1126" s="143" t="n"/>
      <c r="CE1126" s="222" t="n"/>
      <c r="CF1126" s="86" t="n"/>
      <c r="CG1126" s="219" t="n">
        <v>107517.0731707317</v>
      </c>
      <c r="CH1126" s="217">
        <f>IF(LOWER(T1126)="ILS",12,1)*CG1126/VLOOKUP($T1126,CPC_USDConversion_xlTbl[[Currency2]:[Units/1 USD]],2,FALSE)</f>
        <v/>
      </c>
      <c r="CI1126" s="225">
        <f>AF1126</f>
        <v/>
      </c>
      <c r="CJ1126" s="225">
        <f>IFERROR(CI1126-CH1126,"")</f>
        <v/>
      </c>
      <c r="CK1126" s="140">
        <f>ROUND(AN1126*CC1126,-2)</f>
        <v/>
      </c>
      <c r="CL1126" s="217">
        <f>CK1126/VLOOKUP($T1126,'USD Converstion'!$C$7:$D$174,2,FALSE)</f>
        <v/>
      </c>
      <c r="CM1126" s="145">
        <f>IF(AD1126&gt;X1126,1,0)</f>
        <v/>
      </c>
      <c r="CN1126" s="225">
        <f>IF(CM1126&gt;0,AG1126,0)</f>
        <v/>
      </c>
      <c r="CO1126" s="225">
        <f>IF(CM1126=0,0,AF1126)</f>
        <v/>
      </c>
      <c r="CP1126" s="146" t="n">
        <v>0</v>
      </c>
      <c r="CQ1126" s="147" t="inlineStr">
        <is>
          <t>Regular</t>
        </is>
      </c>
      <c r="CR1126" s="225">
        <f>AM1126/VLOOKUP(T1126,'USD Converstion'!$C$7:$D$174,2,FALSE)</f>
        <v/>
      </c>
      <c r="CS1126" s="226">
        <f>AT1126</f>
        <v/>
      </c>
      <c r="CT1126" s="222" t="n">
        <v>0</v>
      </c>
      <c r="CU1126" s="227" t="n"/>
      <c r="CV1126" s="145">
        <f>IF(AX1126&gt;0,1,0)</f>
        <v/>
      </c>
      <c r="CW1126" s="145">
        <f>IF(AY1126&gt;0,1,0)</f>
        <v/>
      </c>
      <c r="CX1126" s="52" t="n">
        <v>0</v>
      </c>
      <c r="DM1126">
        <f>IF(LOWER(T1126)="ILS",12,1)*Y1126/VLOOKUP($T1126,CPC_USDConversion_xlTbl[[Currency2]:[Units/1 USD]],2,FALSE)</f>
        <v/>
      </c>
    </row>
    <row r="1127">
      <c r="B1127" s="113" t="n">
        <v>130740</v>
      </c>
      <c r="C1127" s="113" t="n">
        <v>27973</v>
      </c>
      <c r="D1127" s="113" t="n">
        <v>67394</v>
      </c>
      <c r="E1127" s="114" t="inlineStr">
        <is>
          <t>Eric Chapat</t>
        </is>
      </c>
      <c r="F1127" s="152" t="inlineStr">
        <is>
          <t>Global Account Manager</t>
        </is>
      </c>
      <c r="G1127" s="113" t="inlineStr">
        <is>
          <t>European Global Accounts</t>
        </is>
      </c>
      <c r="H1127" s="113" t="inlineStr">
        <is>
          <t>Christophe Dufau</t>
        </is>
      </c>
      <c r="I1127" s="113" t="inlineStr">
        <is>
          <t>Christophe Dufau</t>
        </is>
      </c>
      <c r="J1127" s="114" t="inlineStr">
        <is>
          <t>Bruno Darmon</t>
        </is>
      </c>
      <c r="K1127" s="114" t="inlineStr">
        <is>
          <t>Bruno Darmon</t>
        </is>
      </c>
      <c r="L1127" s="113" t="inlineStr">
        <is>
          <t>EMEA Sales</t>
        </is>
      </c>
      <c r="M1127" s="115" t="n">
        <v>1</v>
      </c>
      <c r="N1127" s="151">
        <f>LEFT(CA1127,3)</f>
        <v/>
      </c>
      <c r="O1127" s="216" t="n">
        <v>43754</v>
      </c>
      <c r="P1127" s="118">
        <f>($D$5-O1127)/365</f>
        <v/>
      </c>
      <c r="Q1127" s="119">
        <f>Q1127</f>
        <v/>
      </c>
      <c r="R1127" s="52" t="n"/>
      <c r="S1127" s="120" t="inlineStr">
        <is>
          <t>France</t>
        </is>
      </c>
      <c r="T1127" s="120" t="inlineStr">
        <is>
          <t>EUR</t>
        </is>
      </c>
      <c r="U1127" s="120" t="n">
        <v>122000</v>
      </c>
      <c r="V1127" s="120" t="n">
        <v>54845.45454545454</v>
      </c>
      <c r="W1127" s="120" t="n"/>
      <c r="X1127" s="120">
        <f>W1127+V1127+U1127</f>
        <v/>
      </c>
      <c r="Y1127" s="121" t="n"/>
      <c r="Z1127" s="121" t="n"/>
      <c r="AA1127" s="122" t="n"/>
      <c r="AB1127" s="122" t="n"/>
      <c r="AC1127" s="122" t="n"/>
      <c r="AD1127" s="123">
        <f>AC1127+AB1127+AA1127</f>
        <v/>
      </c>
      <c r="AE1127" s="124">
        <f>IFERROR(AD1127/X1127-1,"")</f>
        <v/>
      </c>
      <c r="AF1127" s="217">
        <f>IF(LOWER(T1127)="ILS",12,1)*X1127/VLOOKUP($T1127,CPC_USDConversion_xlTbl[[Currency2]:[Units/1 USD]],2,FALSE)</f>
        <v/>
      </c>
      <c r="AG1127" s="217">
        <f>IF(LOWER(T1127)="ILS",12,1)*AD1127/VLOOKUP($T1127,CPC_USDConversion_xlTbl[[Currency2]:[Units/1 USD]],2,FALSE)</f>
        <v/>
      </c>
      <c r="AH1127" s="126">
        <f>AF1127/VLOOKUP($S1127,'CP$'!$B$5:$D$74,2,FALSE)</f>
        <v/>
      </c>
      <c r="AI1127" s="126">
        <f>AG1127/VLOOKUP($S1127,'CP$'!$B$5:$D$74,2,FALSE)</f>
        <v/>
      </c>
      <c r="AJ1127" s="52" t="n"/>
      <c r="AK1127" s="127" t="inlineStr">
        <is>
          <t>Sales Variable</t>
        </is>
      </c>
      <c r="AL1127" s="218" t="n"/>
      <c r="AM1127" s="129" t="n"/>
      <c r="AN1127" s="121" t="n"/>
      <c r="AO1127" s="130" t="n"/>
      <c r="AP1127" s="131">
        <f>IFERROR(AO1127/AM1127,"")</f>
        <v/>
      </c>
      <c r="AQ1127" s="219">
        <f>AO1127*CC1127</f>
        <v/>
      </c>
      <c r="AR1127" s="219" t="n"/>
      <c r="AS1127" s="220">
        <f>AQ1127-AR1127</f>
        <v/>
      </c>
      <c r="AT1127" s="217">
        <f>AS1127/VLOOKUP($T1127,'USD Converstion'!$C$7:$D$174,2,FALSE)</f>
        <v/>
      </c>
      <c r="AU1127" s="52" t="n"/>
      <c r="AV1127" s="221" t="n"/>
      <c r="AW1127" s="222" t="n"/>
      <c r="AX1127" s="222" t="n"/>
      <c r="AY1127" s="223" t="n"/>
      <c r="AZ1127" s="52" t="n"/>
      <c r="BA1127" s="137" t="n"/>
      <c r="BB1127" s="138" t="inlineStr">
        <is>
          <t xml:space="preserve"> </t>
        </is>
      </c>
      <c r="BC1127" s="52" t="n"/>
      <c r="BD1127" s="219" t="n">
        <v>90000</v>
      </c>
      <c r="BE1127" s="219" t="n">
        <v>60000</v>
      </c>
      <c r="BF1127" s="219" t="n"/>
      <c r="BG1127" s="120">
        <f>BF1127+BE1127+BD1127</f>
        <v/>
      </c>
      <c r="BH1127" s="217">
        <f>IF(LOWER(T1127)="ILS",12,1)*BG1127/VLOOKUP($T1127,CPC_USDConversion_xlTbl[[Currency2]:[Units/1 USD]],2,FALSE)</f>
        <v/>
      </c>
      <c r="BI1127" s="224">
        <f>BH1127/VLOOKUP($S1127,'CP$'!$B$5:$D$74,2,FALSE)</f>
        <v/>
      </c>
      <c r="BJ1127" s="140" t="n">
        <v>110000</v>
      </c>
      <c r="BK1127" s="140" t="n">
        <v>170000</v>
      </c>
      <c r="BL1127" s="141">
        <f>IFERROR(U1127/X1127,"")</f>
        <v/>
      </c>
      <c r="BM1127" s="141">
        <f>IFERROR(V1127/X1127,"")</f>
        <v/>
      </c>
      <c r="BN1127" s="141">
        <f>IFERROR(W1127/X1127,"")</f>
        <v/>
      </c>
      <c r="BO1127" s="141">
        <f>IFERROR(AA1127/AD1127,"")</f>
        <v/>
      </c>
      <c r="BP1127" s="141">
        <f>IFERROR(AB1127/AD1127,"")</f>
        <v/>
      </c>
      <c r="BQ1127" s="141">
        <f>IFERROR(AC1127/AD1127,"")</f>
        <v/>
      </c>
      <c r="BR1127" s="119" t="n"/>
      <c r="BS1127" s="119" t="n"/>
      <c r="BT1127" s="119" t="n">
        <v>3</v>
      </c>
      <c r="BU1127" s="119" t="n"/>
      <c r="BV1127" s="119" t="n"/>
      <c r="BW1127" s="119" t="n"/>
      <c r="BX1127" s="119" t="n"/>
      <c r="BY1127" s="119" t="n"/>
      <c r="BZ1127" s="119" t="inlineStr">
        <is>
          <t>Employee</t>
        </is>
      </c>
      <c r="CA1127" s="142" t="inlineStr">
        <is>
          <t>S43P</t>
        </is>
      </c>
      <c r="CB1127" s="131" t="n">
        <v>1</v>
      </c>
      <c r="CC1127" s="143">
        <f>IF(P1127&gt;1,1,P1127)*CB1127</f>
        <v/>
      </c>
      <c r="CD1127" s="143" t="n"/>
      <c r="CE1127" s="222" t="n"/>
      <c r="CF1127" s="86" t="n"/>
      <c r="CG1127" s="219" t="n">
        <v>146541.4634146342</v>
      </c>
      <c r="CH1127" s="217">
        <f>IF(LOWER(T1127)="ILS",12,1)*CG1127/VLOOKUP($T1127,CPC_USDConversion_xlTbl[[Currency2]:[Units/1 USD]],2,FALSE)</f>
        <v/>
      </c>
      <c r="CI1127" s="225">
        <f>AF1127</f>
        <v/>
      </c>
      <c r="CJ1127" s="225">
        <f>IFERROR(CI1127-CH1127,"")</f>
        <v/>
      </c>
      <c r="CK1127" s="140">
        <f>ROUND(AN1127*CC1127,-2)</f>
        <v/>
      </c>
      <c r="CL1127" s="217">
        <f>CK1127/VLOOKUP($T1127,'USD Converstion'!$C$7:$D$174,2,FALSE)</f>
        <v/>
      </c>
      <c r="CM1127" s="145">
        <f>IF(AD1127&gt;X1127,1,0)</f>
        <v/>
      </c>
      <c r="CN1127" s="225">
        <f>IF(CM1127&gt;0,AG1127,0)</f>
        <v/>
      </c>
      <c r="CO1127" s="225">
        <f>IF(CM1127=0,0,AF1127)</f>
        <v/>
      </c>
      <c r="CP1127" s="146" t="n">
        <v>0</v>
      </c>
      <c r="CQ1127" s="147" t="inlineStr">
        <is>
          <t>Regular</t>
        </is>
      </c>
      <c r="CR1127" s="225">
        <f>AM1127/VLOOKUP(T1127,'USD Converstion'!$C$7:$D$174,2,FALSE)</f>
        <v/>
      </c>
      <c r="CS1127" s="226">
        <f>AT1127</f>
        <v/>
      </c>
      <c r="CT1127" s="222" t="n">
        <v>0</v>
      </c>
      <c r="CU1127" s="227" t="n"/>
      <c r="CV1127" s="145">
        <f>IF(AX1127&gt;0,1,0)</f>
        <v/>
      </c>
      <c r="CW1127" s="145">
        <f>IF(AY1127&gt;0,1,0)</f>
        <v/>
      </c>
      <c r="CX1127" s="52" t="n">
        <v>0</v>
      </c>
      <c r="DM1127">
        <f>IF(LOWER(T1127)="ILS",12,1)*Y1127/VLOOKUP($T1127,CPC_USDConversion_xlTbl[[Currency2]:[Units/1 USD]],2,FALSE)</f>
        <v/>
      </c>
    </row>
    <row r="1128">
      <c r="B1128" s="113" t="n">
        <v>101764</v>
      </c>
      <c r="C1128" s="113" t="n">
        <v>93414</v>
      </c>
      <c r="D1128" s="113" t="n">
        <v>35596</v>
      </c>
      <c r="E1128" s="114" t="inlineStr">
        <is>
          <t>John Gorbutt</t>
        </is>
      </c>
      <c r="F1128" s="152" t="inlineStr">
        <is>
          <t>Global Account Manager</t>
        </is>
      </c>
      <c r="G1128" s="113" t="inlineStr">
        <is>
          <t>European Global Accounts</t>
        </is>
      </c>
      <c r="H1128" s="113" t="inlineStr">
        <is>
          <t>Christophe Dufau</t>
        </is>
      </c>
      <c r="I1128" s="113" t="inlineStr">
        <is>
          <t>Christophe Dufau</t>
        </is>
      </c>
      <c r="J1128" s="114" t="inlineStr">
        <is>
          <t>Bruno Darmon</t>
        </is>
      </c>
      <c r="K1128" s="114" t="inlineStr">
        <is>
          <t>Bruno Darmon</t>
        </is>
      </c>
      <c r="L1128" s="113" t="inlineStr">
        <is>
          <t>EMEA Sales</t>
        </is>
      </c>
      <c r="M1128" s="115" t="n">
        <v>1</v>
      </c>
      <c r="N1128" s="151">
        <f>LEFT(CA1128,3)</f>
        <v/>
      </c>
      <c r="O1128" s="216" t="n">
        <v>43262</v>
      </c>
      <c r="P1128" s="118">
        <f>($D$5-O1128)/365</f>
        <v/>
      </c>
      <c r="Q1128" s="119">
        <f>Q1128</f>
        <v/>
      </c>
      <c r="R1128" s="52" t="n"/>
      <c r="S1128" s="120" t="inlineStr">
        <is>
          <t>Great Britain</t>
        </is>
      </c>
      <c r="T1128" s="120" t="inlineStr">
        <is>
          <t>GBP</t>
        </is>
      </c>
      <c r="U1128" s="120" t="n">
        <v>163250</v>
      </c>
      <c r="V1128" s="120" t="n">
        <v>74845.45454545454</v>
      </c>
      <c r="W1128" s="120" t="n"/>
      <c r="X1128" s="120">
        <f>W1128+V1128+U1128</f>
        <v/>
      </c>
      <c r="Y1128" s="121" t="n"/>
      <c r="Z1128" s="121" t="n"/>
      <c r="AA1128" s="122" t="n"/>
      <c r="AB1128" s="122" t="n"/>
      <c r="AC1128" s="122" t="n"/>
      <c r="AD1128" s="123">
        <f>AC1128+AB1128+AA1128</f>
        <v/>
      </c>
      <c r="AE1128" s="124">
        <f>IFERROR(AD1128/X1128-1,"")</f>
        <v/>
      </c>
      <c r="AF1128" s="217">
        <f>IF(LOWER(T1128)="ILS",12,1)*X1128/VLOOKUP($T1128,CPC_USDConversion_xlTbl[[Currency2]:[Units/1 USD]],2,FALSE)</f>
        <v/>
      </c>
      <c r="AG1128" s="217">
        <f>IF(LOWER(T1128)="ILS",12,1)*AD1128/VLOOKUP($T1128,CPC_USDConversion_xlTbl[[Currency2]:[Units/1 USD]],2,FALSE)</f>
        <v/>
      </c>
      <c r="AH1128" s="126">
        <f>AF1128/VLOOKUP($S1128,'CP$'!$B$5:$D$74,2,FALSE)</f>
        <v/>
      </c>
      <c r="AI1128" s="126">
        <f>AG1128/VLOOKUP($S1128,'CP$'!$B$5:$D$74,2,FALSE)</f>
        <v/>
      </c>
      <c r="AJ1128" s="52" t="n"/>
      <c r="AK1128" s="127" t="inlineStr">
        <is>
          <t>Sales Variable</t>
        </is>
      </c>
      <c r="AL1128" s="218" t="n"/>
      <c r="AM1128" s="129" t="n"/>
      <c r="AN1128" s="121" t="n"/>
      <c r="AO1128" s="130" t="n"/>
      <c r="AP1128" s="131">
        <f>IFERROR(AO1128/AM1128,"")</f>
        <v/>
      </c>
      <c r="AQ1128" s="219">
        <f>AO1128*CC1128</f>
        <v/>
      </c>
      <c r="AR1128" s="219" t="n"/>
      <c r="AS1128" s="220">
        <f>AQ1128-AR1128</f>
        <v/>
      </c>
      <c r="AT1128" s="217">
        <f>AS1128/VLOOKUP($T1128,'USD Converstion'!$C$7:$D$174,2,FALSE)</f>
        <v/>
      </c>
      <c r="AU1128" s="52" t="n"/>
      <c r="AV1128" s="221" t="n">
        <v>43957</v>
      </c>
      <c r="AW1128" s="222" t="n">
        <v>38975.52427184465</v>
      </c>
      <c r="AX1128" s="222" t="n"/>
      <c r="AY1128" s="223" t="n"/>
      <c r="AZ1128" s="52" t="n"/>
      <c r="BA1128" s="137" t="inlineStr">
        <is>
          <t>July, 2020 - Compensation change from Yearly Salary:117000, Yearly Commission:78000, Total Compensation:195000 to Yearly Salary:123000, Yearly Commission:82000, Total Compensation:205000</t>
        </is>
      </c>
      <c r="BB1128" s="138" t="inlineStr">
        <is>
          <t xml:space="preserve"> </t>
        </is>
      </c>
      <c r="BC1128" s="52" t="n"/>
      <c r="BD1128" s="219" t="n">
        <v>117000</v>
      </c>
      <c r="BE1128" s="219" t="n">
        <v>78000</v>
      </c>
      <c r="BF1128" s="219" t="n"/>
      <c r="BG1128" s="120">
        <f>BF1128+BE1128+BD1128</f>
        <v/>
      </c>
      <c r="BH1128" s="217">
        <f>IF(LOWER(T1128)="ILS",12,1)*BG1128/VLOOKUP($T1128,CPC_USDConversion_xlTbl[[Currency2]:[Units/1 USD]],2,FALSE)</f>
        <v/>
      </c>
      <c r="BI1128" s="224">
        <f>BH1128/VLOOKUP($S1128,'CP$'!$B$5:$D$74,2,FALSE)</f>
        <v/>
      </c>
      <c r="BJ1128" s="140" t="n">
        <v>120000</v>
      </c>
      <c r="BK1128" s="140" t="n">
        <v>185000</v>
      </c>
      <c r="BL1128" s="141">
        <f>IFERROR(U1128/X1128,"")</f>
        <v/>
      </c>
      <c r="BM1128" s="141">
        <f>IFERROR(V1128/X1128,"")</f>
        <v/>
      </c>
      <c r="BN1128" s="141">
        <f>IFERROR(W1128/X1128,"")</f>
        <v/>
      </c>
      <c r="BO1128" s="141">
        <f>IFERROR(AA1128/AD1128,"")</f>
        <v/>
      </c>
      <c r="BP1128" s="141">
        <f>IFERROR(AB1128/AD1128,"")</f>
        <v/>
      </c>
      <c r="BQ1128" s="141">
        <f>IFERROR(AC1128/AD1128,"")</f>
        <v/>
      </c>
      <c r="BR1128" s="119" t="n">
        <v>3</v>
      </c>
      <c r="BS1128" s="119" t="n">
        <v>5</v>
      </c>
      <c r="BT1128" s="119" t="n">
        <v>3</v>
      </c>
      <c r="BU1128" s="119" t="n"/>
      <c r="BV1128" s="119" t="n"/>
      <c r="BW1128" s="119" t="n"/>
      <c r="BX1128" s="119" t="n"/>
      <c r="BY1128" s="119" t="n"/>
      <c r="BZ1128" s="119" t="inlineStr">
        <is>
          <t>Employee</t>
        </is>
      </c>
      <c r="CA1128" s="142" t="inlineStr">
        <is>
          <t>S43P</t>
        </is>
      </c>
      <c r="CB1128" s="131" t="n">
        <v>1</v>
      </c>
      <c r="CC1128" s="143">
        <f>IF(P1128&gt;1,1,P1128)*CB1128</f>
        <v/>
      </c>
      <c r="CD1128" s="143" t="n"/>
      <c r="CE1128" s="222" t="n">
        <v>61416.36</v>
      </c>
      <c r="CF1128" s="86" t="n"/>
      <c r="CG1128" s="219" t="n">
        <v>200200</v>
      </c>
      <c r="CH1128" s="217">
        <f>IF(LOWER(T1128)="ILS",12,1)*CG1128/VLOOKUP($T1128,CPC_USDConversion_xlTbl[[Currency2]:[Units/1 USD]],2,FALSE)</f>
        <v/>
      </c>
      <c r="CI1128" s="225">
        <f>AF1128</f>
        <v/>
      </c>
      <c r="CJ1128" s="225">
        <f>IFERROR(CI1128-CH1128,"")</f>
        <v/>
      </c>
      <c r="CK1128" s="140">
        <f>ROUND(AN1128*CC1128,-2)</f>
        <v/>
      </c>
      <c r="CL1128" s="217">
        <f>CK1128/VLOOKUP($T1128,'USD Converstion'!$C$7:$D$174,2,FALSE)</f>
        <v/>
      </c>
      <c r="CM1128" s="145">
        <f>IF(AD1128&gt;X1128,1,0)</f>
        <v/>
      </c>
      <c r="CN1128" s="225">
        <f>IF(CM1128&gt;0,AG1128,0)</f>
        <v/>
      </c>
      <c r="CO1128" s="225">
        <f>IF(CM1128=0,0,AF1128)</f>
        <v/>
      </c>
      <c r="CP1128" s="146" t="n">
        <v>0</v>
      </c>
      <c r="CQ1128" s="147" t="inlineStr">
        <is>
          <t>Regular</t>
        </is>
      </c>
      <c r="CR1128" s="225">
        <f>AM1128/VLOOKUP(T1128,'USD Converstion'!$C$7:$D$174,2,FALSE)</f>
        <v/>
      </c>
      <c r="CS1128" s="226">
        <f>AT1128</f>
        <v/>
      </c>
      <c r="CT1128" s="222" t="n">
        <v>0</v>
      </c>
      <c r="CU1128" s="227" t="n"/>
      <c r="CV1128" s="145">
        <f>IF(AX1128&gt;0,1,0)</f>
        <v/>
      </c>
      <c r="CW1128" s="145">
        <f>IF(AY1128&gt;0,1,0)</f>
        <v/>
      </c>
      <c r="CX1128" s="52" t="n">
        <v>0</v>
      </c>
      <c r="DM1128">
        <f>IF(LOWER(T1128)="ILS",12,1)*Y1128/VLOOKUP($T1128,CPC_USDConversion_xlTbl[[Currency2]:[Units/1 USD]],2,FALSE)</f>
        <v/>
      </c>
    </row>
    <row r="1129">
      <c r="B1129" s="113" t="n">
        <v>125144</v>
      </c>
      <c r="C1129" s="113" t="n">
        <v>93736</v>
      </c>
      <c r="D1129" s="113" t="n">
        <v>27603</v>
      </c>
      <c r="E1129" s="114" t="inlineStr">
        <is>
          <t>Richard Payling</t>
        </is>
      </c>
      <c r="F1129" s="152" t="inlineStr">
        <is>
          <t>Global Account Manager</t>
        </is>
      </c>
      <c r="G1129" s="113" t="inlineStr">
        <is>
          <t>European Global Accounts</t>
        </is>
      </c>
      <c r="H1129" s="113" t="inlineStr">
        <is>
          <t>Christophe Dufau</t>
        </is>
      </c>
      <c r="I1129" s="113" t="inlineStr">
        <is>
          <t>Christophe Dufau</t>
        </is>
      </c>
      <c r="J1129" s="114" t="inlineStr">
        <is>
          <t>Bruno Darmon</t>
        </is>
      </c>
      <c r="K1129" s="114" t="inlineStr">
        <is>
          <t>Bruno Darmon</t>
        </is>
      </c>
      <c r="L1129" s="113" t="inlineStr">
        <is>
          <t>EMEA Sales</t>
        </is>
      </c>
      <c r="M1129" s="115" t="n">
        <v>1</v>
      </c>
      <c r="N1129" s="151">
        <f>LEFT(CA1129,3)</f>
        <v/>
      </c>
      <c r="O1129" s="216" t="n">
        <v>42744</v>
      </c>
      <c r="P1129" s="118">
        <f>($D$5-O1129)/365</f>
        <v/>
      </c>
      <c r="Q1129" s="119">
        <f>Q1129</f>
        <v/>
      </c>
      <c r="R1129" s="52" t="n"/>
      <c r="S1129" s="120" t="inlineStr">
        <is>
          <t>Great Britain</t>
        </is>
      </c>
      <c r="T1129" s="120" t="inlineStr">
        <is>
          <t>GBP</t>
        </is>
      </c>
      <c r="U1129" s="120" t="n">
        <v>154875</v>
      </c>
      <c r="V1129" s="120" t="n">
        <v>70754.54545454546</v>
      </c>
      <c r="W1129" s="120" t="n"/>
      <c r="X1129" s="120">
        <f>W1129+V1129+U1129</f>
        <v/>
      </c>
      <c r="Y1129" s="121" t="n"/>
      <c r="Z1129" s="121" t="n"/>
      <c r="AA1129" s="122" t="n"/>
      <c r="AB1129" s="122" t="n"/>
      <c r="AC1129" s="122" t="n"/>
      <c r="AD1129" s="123">
        <f>AC1129+AB1129+AA1129</f>
        <v/>
      </c>
      <c r="AE1129" s="124">
        <f>IFERROR(AD1129/X1129-1,"")</f>
        <v/>
      </c>
      <c r="AF1129" s="217">
        <f>IF(LOWER(T1129)="ILS",12,1)*X1129/VLOOKUP($T1129,CPC_USDConversion_xlTbl[[Currency2]:[Units/1 USD]],2,FALSE)</f>
        <v/>
      </c>
      <c r="AG1129" s="217">
        <f>IF(LOWER(T1129)="ILS",12,1)*AD1129/VLOOKUP($T1129,CPC_USDConversion_xlTbl[[Currency2]:[Units/1 USD]],2,FALSE)</f>
        <v/>
      </c>
      <c r="AH1129" s="126">
        <f>AF1129/VLOOKUP($S1129,'CP$'!$B$5:$D$74,2,FALSE)</f>
        <v/>
      </c>
      <c r="AI1129" s="126">
        <f>AG1129/VLOOKUP($S1129,'CP$'!$B$5:$D$74,2,FALSE)</f>
        <v/>
      </c>
      <c r="AJ1129" s="52" t="n"/>
      <c r="AK1129" s="127" t="inlineStr">
        <is>
          <t>Sales Variable</t>
        </is>
      </c>
      <c r="AL1129" s="218" t="n"/>
      <c r="AM1129" s="129" t="n"/>
      <c r="AN1129" s="121" t="n"/>
      <c r="AO1129" s="130" t="n"/>
      <c r="AP1129" s="131">
        <f>IFERROR(AO1129/AM1129,"")</f>
        <v/>
      </c>
      <c r="AQ1129" s="219">
        <f>AO1129*CC1129</f>
        <v/>
      </c>
      <c r="AR1129" s="219" t="n"/>
      <c r="AS1129" s="220">
        <f>AQ1129-AR1129</f>
        <v/>
      </c>
      <c r="AT1129" s="217">
        <f>AS1129/VLOOKUP($T1129,'USD Converstion'!$C$7:$D$174,2,FALSE)</f>
        <v/>
      </c>
      <c r="AU1129" s="52" t="n"/>
      <c r="AV1129" s="221" t="n">
        <v>43957</v>
      </c>
      <c r="AW1129" s="222" t="n">
        <v>29231.10679611651</v>
      </c>
      <c r="AX1129" s="222" t="n"/>
      <c r="AY1129" s="223" t="n"/>
      <c r="AZ1129" s="52" t="n"/>
      <c r="BA1129" s="137" t="n"/>
      <c r="BB1129" s="138" t="inlineStr">
        <is>
          <t xml:space="preserve"> </t>
        </is>
      </c>
      <c r="BC1129" s="52" t="n"/>
      <c r="BD1129" s="219" t="n">
        <v>116300</v>
      </c>
      <c r="BE1129" s="219" t="n">
        <v>77500</v>
      </c>
      <c r="BF1129" s="219" t="n"/>
      <c r="BG1129" s="120">
        <f>BF1129+BE1129+BD1129</f>
        <v/>
      </c>
      <c r="BH1129" s="217">
        <f>IF(LOWER(T1129)="ILS",12,1)*BG1129/VLOOKUP($T1129,CPC_USDConversion_xlTbl[[Currency2]:[Units/1 USD]],2,FALSE)</f>
        <v/>
      </c>
      <c r="BI1129" s="224">
        <f>BH1129/VLOOKUP($S1129,'CP$'!$B$5:$D$74,2,FALSE)</f>
        <v/>
      </c>
      <c r="BJ1129" s="140" t="n">
        <v>120000</v>
      </c>
      <c r="BK1129" s="140" t="n">
        <v>185000</v>
      </c>
      <c r="BL1129" s="141">
        <f>IFERROR(U1129/X1129,"")</f>
        <v/>
      </c>
      <c r="BM1129" s="141">
        <f>IFERROR(V1129/X1129,"")</f>
        <v/>
      </c>
      <c r="BN1129" s="141">
        <f>IFERROR(W1129/X1129,"")</f>
        <v/>
      </c>
      <c r="BO1129" s="141">
        <f>IFERROR(AA1129/AD1129,"")</f>
        <v/>
      </c>
      <c r="BP1129" s="141">
        <f>IFERROR(AB1129/AD1129,"")</f>
        <v/>
      </c>
      <c r="BQ1129" s="141">
        <f>IFERROR(AC1129/AD1129,"")</f>
        <v/>
      </c>
      <c r="BR1129" s="119" t="n">
        <v>5</v>
      </c>
      <c r="BS1129" s="119" t="n">
        <v>4</v>
      </c>
      <c r="BT1129" s="119" t="n">
        <v>3</v>
      </c>
      <c r="BU1129" s="119" t="n"/>
      <c r="BV1129" s="119" t="n"/>
      <c r="BW1129" s="119" t="n"/>
      <c r="BX1129" s="119" t="n"/>
      <c r="BY1129" s="119" t="n"/>
      <c r="BZ1129" s="119" t="inlineStr">
        <is>
          <t>Employee</t>
        </is>
      </c>
      <c r="CA1129" s="142" t="inlineStr">
        <is>
          <t>S43P</t>
        </is>
      </c>
      <c r="CB1129" s="131" t="n">
        <v>1</v>
      </c>
      <c r="CC1129" s="143">
        <f>IF(P1129&gt;1,1,P1129)*CB1129</f>
        <v/>
      </c>
      <c r="CD1129" s="143" t="n"/>
      <c r="CE1129" s="222" t="n">
        <v>75902.48</v>
      </c>
      <c r="CF1129" s="86" t="n"/>
      <c r="CG1129" s="219" t="n">
        <v>189273.1707317073</v>
      </c>
      <c r="CH1129" s="217">
        <f>IF(LOWER(T1129)="ILS",12,1)*CG1129/VLOOKUP($T1129,CPC_USDConversion_xlTbl[[Currency2]:[Units/1 USD]],2,FALSE)</f>
        <v/>
      </c>
      <c r="CI1129" s="225">
        <f>AF1129</f>
        <v/>
      </c>
      <c r="CJ1129" s="225">
        <f>IFERROR(CI1129-CH1129,"")</f>
        <v/>
      </c>
      <c r="CK1129" s="140">
        <f>ROUND(AN1129*CC1129,-2)</f>
        <v/>
      </c>
      <c r="CL1129" s="217">
        <f>CK1129/VLOOKUP($T1129,'USD Converstion'!$C$7:$D$174,2,FALSE)</f>
        <v/>
      </c>
      <c r="CM1129" s="145">
        <f>IF(AD1129&gt;X1129,1,0)</f>
        <v/>
      </c>
      <c r="CN1129" s="225">
        <f>IF(CM1129&gt;0,AG1129,0)</f>
        <v/>
      </c>
      <c r="CO1129" s="225">
        <f>IF(CM1129=0,0,AF1129)</f>
        <v/>
      </c>
      <c r="CP1129" s="146" t="n">
        <v>0</v>
      </c>
      <c r="CQ1129" s="147" t="inlineStr">
        <is>
          <t>Regular</t>
        </is>
      </c>
      <c r="CR1129" s="225">
        <f>AM1129/VLOOKUP(T1129,'USD Converstion'!$C$7:$D$174,2,FALSE)</f>
        <v/>
      </c>
      <c r="CS1129" s="226">
        <f>AT1129</f>
        <v/>
      </c>
      <c r="CT1129" s="222" t="n">
        <v>0</v>
      </c>
      <c r="CU1129" s="227" t="n"/>
      <c r="CV1129" s="145">
        <f>IF(AX1129&gt;0,1,0)</f>
        <v/>
      </c>
      <c r="CW1129" s="145">
        <f>IF(AY1129&gt;0,1,0)</f>
        <v/>
      </c>
      <c r="CX1129" s="52" t="n">
        <v>0</v>
      </c>
      <c r="DM1129">
        <f>IF(LOWER(T1129)="ILS",12,1)*Y1129/VLOOKUP($T1129,CPC_USDConversion_xlTbl[[Currency2]:[Units/1 USD]],2,FALSE)</f>
        <v/>
      </c>
    </row>
    <row r="1130">
      <c r="B1130" s="113" t="n">
        <v>124572</v>
      </c>
      <c r="C1130" s="113" t="n">
        <v>88553</v>
      </c>
      <c r="D1130" s="113" t="n">
        <v>111229</v>
      </c>
      <c r="E1130" s="114" t="inlineStr">
        <is>
          <t>Svetaslau Yuntsevich</t>
        </is>
      </c>
      <c r="F1130" s="152" t="inlineStr">
        <is>
          <t>QA Engineer</t>
        </is>
      </c>
      <c r="G1130" s="113" t="inlineStr">
        <is>
          <t>Network Security QA intl</t>
        </is>
      </c>
      <c r="H1130" s="113" t="inlineStr">
        <is>
          <t>Barak Ran</t>
        </is>
      </c>
      <c r="I1130" s="113" t="inlineStr">
        <is>
          <t>Barak Ran</t>
        </is>
      </c>
      <c r="J1130" s="114" t="inlineStr">
        <is>
          <t>Amit Gadol</t>
        </is>
      </c>
      <c r="K1130" s="114" t="inlineStr">
        <is>
          <t>Dorit Dor</t>
        </is>
      </c>
      <c r="L1130" s="113" t="inlineStr">
        <is>
          <t>Products - QA</t>
        </is>
      </c>
      <c r="M1130" s="115" t="n">
        <v>1</v>
      </c>
      <c r="N1130" s="151">
        <f>LEFT(CA1130,3)</f>
        <v/>
      </c>
      <c r="O1130" s="216" t="n">
        <v>43726</v>
      </c>
      <c r="P1130" s="118">
        <f>($D$5-O1130)/365</f>
        <v/>
      </c>
      <c r="Q1130" s="119">
        <f>Q1130</f>
        <v/>
      </c>
      <c r="R1130" s="52" t="n"/>
      <c r="S1130" s="120" t="inlineStr">
        <is>
          <t>Belarus</t>
        </is>
      </c>
      <c r="T1130" s="120" t="inlineStr">
        <is>
          <t>USD</t>
        </is>
      </c>
      <c r="U1130" s="120" t="n">
        <v>24500</v>
      </c>
      <c r="V1130" s="120" t="n"/>
      <c r="W1130" s="120" t="n"/>
      <c r="X1130" s="120">
        <f>W1130+V1130+U1130</f>
        <v/>
      </c>
      <c r="Y1130" s="121" t="n"/>
      <c r="Z1130" s="121" t="n"/>
      <c r="AA1130" s="122" t="n"/>
      <c r="AB1130" s="122" t="n"/>
      <c r="AC1130" s="122" t="n"/>
      <c r="AD1130" s="123">
        <f>AC1130+AB1130+AA1130</f>
        <v/>
      </c>
      <c r="AE1130" s="124">
        <f>IFERROR(AD1130/X1130-1,"")</f>
        <v/>
      </c>
      <c r="AF1130" s="217">
        <f>IF(LOWER(T1130)="ILS",12,1)*X1130/VLOOKUP($T1130,CPC_USDConversion_xlTbl[[Currency2]:[Units/1 USD]],2,FALSE)</f>
        <v/>
      </c>
      <c r="AG1130" s="217">
        <f>IF(LOWER(T1130)="ILS",12,1)*AD1130/VLOOKUP($T1130,CPC_USDConversion_xlTbl[[Currency2]:[Units/1 USD]],2,FALSE)</f>
        <v/>
      </c>
      <c r="AH1130" s="126">
        <f>AF1130/VLOOKUP($S1130,'CP$'!$B$5:$D$74,2,FALSE)</f>
        <v/>
      </c>
      <c r="AI1130" s="126">
        <f>AG1130/VLOOKUP($S1130,'CP$'!$B$5:$D$74,2,FALSE)</f>
        <v/>
      </c>
      <c r="AJ1130" s="52" t="n"/>
      <c r="AK1130" s="127" t="inlineStr">
        <is>
          <t>Regular</t>
        </is>
      </c>
      <c r="AL1130" s="218" t="n">
        <v>284.931506849315</v>
      </c>
      <c r="AM1130" s="129" t="n"/>
      <c r="AN1130" s="121" t="n"/>
      <c r="AO1130" s="130" t="n"/>
      <c r="AP1130" s="131">
        <f>IFERROR(AO1130/AM1130,"")</f>
        <v/>
      </c>
      <c r="AQ1130" s="219">
        <f>AO1130*CC1130</f>
        <v/>
      </c>
      <c r="AR1130" s="219" t="n"/>
      <c r="AS1130" s="220">
        <f>AQ1130-AR1130</f>
        <v/>
      </c>
      <c r="AT1130" s="217">
        <f>AS1130/VLOOKUP($T1130,'USD Converstion'!$C$7:$D$174,2,FALSE)</f>
        <v/>
      </c>
      <c r="AU1130" s="52" t="n"/>
      <c r="AV1130" s="221" t="n"/>
      <c r="AW1130" s="222" t="n"/>
      <c r="AX1130" s="222" t="n"/>
      <c r="AY1130" s="223" t="n"/>
      <c r="AZ1130" s="52" t="n"/>
      <c r="BA1130" s="137" t="n"/>
      <c r="BB1130" s="138" t="inlineStr">
        <is>
          <t xml:space="preserve"> </t>
        </is>
      </c>
      <c r="BC1130" s="52" t="n"/>
      <c r="BD1130" s="219" t="n">
        <v>9600</v>
      </c>
      <c r="BE1130" s="219" t="n"/>
      <c r="BF1130" s="219" t="n"/>
      <c r="BG1130" s="120">
        <f>BF1130+BE1130+BD1130</f>
        <v/>
      </c>
      <c r="BH1130" s="217">
        <f>IF(LOWER(T1130)="ILS",12,1)*BG1130/VLOOKUP($T1130,CPC_USDConversion_xlTbl[[Currency2]:[Units/1 USD]],2,FALSE)</f>
        <v/>
      </c>
      <c r="BI1130" s="224">
        <f>BH1130/VLOOKUP($S1130,'CP$'!$B$5:$D$74,2,FALSE)</f>
        <v/>
      </c>
      <c r="BJ1130" s="140" t="n">
        <v>10000</v>
      </c>
      <c r="BK1130" s="140" t="n">
        <v>21000</v>
      </c>
      <c r="BL1130" s="141">
        <f>IFERROR(U1130/X1130,"")</f>
        <v/>
      </c>
      <c r="BM1130" s="141">
        <f>IFERROR(V1130/X1130,"")</f>
        <v/>
      </c>
      <c r="BN1130" s="141">
        <f>IFERROR(W1130/X1130,"")</f>
        <v/>
      </c>
      <c r="BO1130" s="141">
        <f>IFERROR(AA1130/AD1130,"")</f>
        <v/>
      </c>
      <c r="BP1130" s="141">
        <f>IFERROR(AB1130/AD1130,"")</f>
        <v/>
      </c>
      <c r="BQ1130" s="141">
        <f>IFERROR(AC1130/AD1130,"")</f>
        <v/>
      </c>
      <c r="BR1130" s="119" t="n"/>
      <c r="BS1130" s="119" t="n">
        <v>3</v>
      </c>
      <c r="BT1130" s="119" t="n">
        <v>5</v>
      </c>
      <c r="BU1130" s="119" t="n"/>
      <c r="BV1130" s="119" t="n"/>
      <c r="BW1130" s="119" t="n"/>
      <c r="BX1130" s="119" t="n"/>
      <c r="BY1130" s="119" t="n"/>
      <c r="BZ1130" s="119" t="inlineStr">
        <is>
          <t>Employee</t>
        </is>
      </c>
      <c r="CA1130" s="142" t="inlineStr">
        <is>
          <t>T56P</t>
        </is>
      </c>
      <c r="CB1130" s="131" t="n">
        <v>1</v>
      </c>
      <c r="CC1130" s="143">
        <f>IF(P1130&gt;1,1,P1130)*CB1130</f>
        <v/>
      </c>
      <c r="CD1130" s="143" t="n"/>
      <c r="CE1130" s="222" t="n"/>
      <c r="CF1130" s="86" t="n"/>
      <c r="CG1130" s="219" t="n">
        <v>11907.31707317073</v>
      </c>
      <c r="CH1130" s="217">
        <f>IF(LOWER(T1130)="ILS",12,1)*CG1130/VLOOKUP($T1130,CPC_USDConversion_xlTbl[[Currency2]:[Units/1 USD]],2,FALSE)</f>
        <v/>
      </c>
      <c r="CI1130" s="225">
        <f>AF1130</f>
        <v/>
      </c>
      <c r="CJ1130" s="225">
        <f>IFERROR(CI1130-CH1130,"")</f>
        <v/>
      </c>
      <c r="CK1130" s="140">
        <f>ROUND(AN1130*CC1130,-2)</f>
        <v/>
      </c>
      <c r="CL1130" s="217">
        <f>CK1130/VLOOKUP($T1130,'USD Converstion'!$C$7:$D$174,2,FALSE)</f>
        <v/>
      </c>
      <c r="CM1130" s="145">
        <f>IF(AD1130&gt;X1130,1,0)</f>
        <v/>
      </c>
      <c r="CN1130" s="225">
        <f>IF(CM1130&gt;0,AG1130,0)</f>
        <v/>
      </c>
      <c r="CO1130" s="225">
        <f>IF(CM1130=0,0,AF1130)</f>
        <v/>
      </c>
      <c r="CP1130" s="146" t="n">
        <v>0</v>
      </c>
      <c r="CQ1130" s="147" t="inlineStr">
        <is>
          <t>Regular</t>
        </is>
      </c>
      <c r="CR1130" s="225">
        <f>AM1130/VLOOKUP(T1130,'USD Converstion'!$C$7:$D$174,2,FALSE)</f>
        <v/>
      </c>
      <c r="CS1130" s="226">
        <f>AT1130</f>
        <v/>
      </c>
      <c r="CT1130" s="222" t="n">
        <v>0</v>
      </c>
      <c r="CU1130" s="227" t="n"/>
      <c r="CV1130" s="145">
        <f>IF(AX1130&gt;0,1,0)</f>
        <v/>
      </c>
      <c r="CW1130" s="145">
        <f>IF(AY1130&gt;0,1,0)</f>
        <v/>
      </c>
      <c r="CX1130" s="52" t="n">
        <v>0</v>
      </c>
      <c r="DM1130">
        <f>IF(LOWER(T1130)="ILS",12,1)*Y1130/VLOOKUP($T1130,CPC_USDConversion_xlTbl[[Currency2]:[Units/1 USD]],2,FALSE)</f>
        <v/>
      </c>
    </row>
    <row r="1131">
      <c r="B1131" s="113" t="n">
        <v>125703</v>
      </c>
      <c r="C1131" s="113" t="n">
        <v>94459</v>
      </c>
      <c r="D1131" s="113" t="n">
        <v>99857</v>
      </c>
      <c r="E1131" s="114" t="inlineStr">
        <is>
          <t>Valentin Selitskiy</t>
        </is>
      </c>
      <c r="F1131" s="152" t="inlineStr">
        <is>
          <t>QA Engineer</t>
        </is>
      </c>
      <c r="G1131" s="113" t="inlineStr">
        <is>
          <t>Network Security QA intl</t>
        </is>
      </c>
      <c r="H1131" s="113" t="inlineStr">
        <is>
          <t>Barak Ran</t>
        </is>
      </c>
      <c r="I1131" s="113" t="inlineStr">
        <is>
          <t>Barak Ran</t>
        </is>
      </c>
      <c r="J1131" s="114" t="inlineStr">
        <is>
          <t>Amit Gadol</t>
        </is>
      </c>
      <c r="K1131" s="114" t="inlineStr">
        <is>
          <t>Dorit Dor</t>
        </is>
      </c>
      <c r="L1131" s="113" t="inlineStr">
        <is>
          <t>Products - QA</t>
        </is>
      </c>
      <c r="M1131" s="115" t="n">
        <v>1</v>
      </c>
      <c r="N1131" s="151">
        <f>LEFT(CA1131,3)</f>
        <v/>
      </c>
      <c r="O1131" s="216" t="n">
        <v>43787</v>
      </c>
      <c r="P1131" s="118">
        <f>($D$5-O1131)/365</f>
        <v/>
      </c>
      <c r="Q1131" s="119">
        <f>Q1131</f>
        <v/>
      </c>
      <c r="R1131" s="52" t="n"/>
      <c r="S1131" s="120" t="inlineStr">
        <is>
          <t>Belarus</t>
        </is>
      </c>
      <c r="T1131" s="120" t="inlineStr">
        <is>
          <t>USD</t>
        </is>
      </c>
      <c r="U1131" s="120" t="n">
        <v>21500</v>
      </c>
      <c r="V1131" s="120" t="n"/>
      <c r="W1131" s="120" t="n"/>
      <c r="X1131" s="120">
        <f>W1131+V1131+U1131</f>
        <v/>
      </c>
      <c r="Y1131" s="121" t="n"/>
      <c r="Z1131" s="121" t="n"/>
      <c r="AA1131" s="122" t="n"/>
      <c r="AB1131" s="122" t="n"/>
      <c r="AC1131" s="122" t="n"/>
      <c r="AD1131" s="123">
        <f>AC1131+AB1131+AA1131</f>
        <v/>
      </c>
      <c r="AE1131" s="124">
        <f>IFERROR(AD1131/X1131-1,"")</f>
        <v/>
      </c>
      <c r="AF1131" s="217">
        <f>IF(LOWER(T1131)="ILS",12,1)*X1131/VLOOKUP($T1131,CPC_USDConversion_xlTbl[[Currency2]:[Units/1 USD]],2,FALSE)</f>
        <v/>
      </c>
      <c r="AG1131" s="217">
        <f>IF(LOWER(T1131)="ILS",12,1)*AD1131/VLOOKUP($T1131,CPC_USDConversion_xlTbl[[Currency2]:[Units/1 USD]],2,FALSE)</f>
        <v/>
      </c>
      <c r="AH1131" s="126">
        <f>AF1131/VLOOKUP($S1131,'CP$'!$B$5:$D$74,2,FALSE)</f>
        <v/>
      </c>
      <c r="AI1131" s="126">
        <f>AG1131/VLOOKUP($S1131,'CP$'!$B$5:$D$74,2,FALSE)</f>
        <v/>
      </c>
      <c r="AJ1131" s="52" t="n"/>
      <c r="AK1131" s="127" t="inlineStr">
        <is>
          <t>Regular</t>
        </is>
      </c>
      <c r="AL1131" s="218" t="n"/>
      <c r="AM1131" s="129" t="n"/>
      <c r="AN1131" s="121" t="n"/>
      <c r="AO1131" s="130" t="n"/>
      <c r="AP1131" s="131">
        <f>IFERROR(AO1131/AM1131,"")</f>
        <v/>
      </c>
      <c r="AQ1131" s="219">
        <f>AO1131*CC1131</f>
        <v/>
      </c>
      <c r="AR1131" s="219" t="n"/>
      <c r="AS1131" s="220">
        <f>AQ1131-AR1131</f>
        <v/>
      </c>
      <c r="AT1131" s="217">
        <f>AS1131/VLOOKUP($T1131,'USD Converstion'!$C$7:$D$174,2,FALSE)</f>
        <v/>
      </c>
      <c r="AU1131" s="52" t="n"/>
      <c r="AV1131" s="221" t="n"/>
      <c r="AW1131" s="222" t="n"/>
      <c r="AX1131" s="222" t="n"/>
      <c r="AY1131" s="223" t="n"/>
      <c r="AZ1131" s="52" t="n"/>
      <c r="BA1131" s="137" t="n"/>
      <c r="BB1131" s="138" t="inlineStr">
        <is>
          <t xml:space="preserve"> </t>
        </is>
      </c>
      <c r="BC1131" s="52" t="n"/>
      <c r="BD1131" s="219" t="n">
        <v>9600</v>
      </c>
      <c r="BE1131" s="219" t="n"/>
      <c r="BF1131" s="219" t="n"/>
      <c r="BG1131" s="120">
        <f>BF1131+BE1131+BD1131</f>
        <v/>
      </c>
      <c r="BH1131" s="217">
        <f>IF(LOWER(T1131)="ILS",12,1)*BG1131/VLOOKUP($T1131,CPC_USDConversion_xlTbl[[Currency2]:[Units/1 USD]],2,FALSE)</f>
        <v/>
      </c>
      <c r="BI1131" s="224">
        <f>BH1131/VLOOKUP($S1131,'CP$'!$B$5:$D$74,2,FALSE)</f>
        <v/>
      </c>
      <c r="BJ1131" s="140" t="n">
        <v>10000</v>
      </c>
      <c r="BK1131" s="140" t="n">
        <v>21000</v>
      </c>
      <c r="BL1131" s="141">
        <f>IFERROR(U1131/X1131,"")</f>
        <v/>
      </c>
      <c r="BM1131" s="141">
        <f>IFERROR(V1131/X1131,"")</f>
        <v/>
      </c>
      <c r="BN1131" s="141">
        <f>IFERROR(W1131/X1131,"")</f>
        <v/>
      </c>
      <c r="BO1131" s="141">
        <f>IFERROR(AA1131/AD1131,"")</f>
        <v/>
      </c>
      <c r="BP1131" s="141">
        <f>IFERROR(AB1131/AD1131,"")</f>
        <v/>
      </c>
      <c r="BQ1131" s="141">
        <f>IFERROR(AC1131/AD1131,"")</f>
        <v/>
      </c>
      <c r="BR1131" s="119" t="n"/>
      <c r="BS1131" s="119" t="n"/>
      <c r="BT1131" s="119" t="n">
        <v>2</v>
      </c>
      <c r="BU1131" s="119" t="n"/>
      <c r="BV1131" s="119" t="n"/>
      <c r="BW1131" s="119" t="n"/>
      <c r="BX1131" s="119" t="n"/>
      <c r="BY1131" s="119" t="n"/>
      <c r="BZ1131" s="119" t="inlineStr">
        <is>
          <t>Employee</t>
        </is>
      </c>
      <c r="CA1131" s="142" t="inlineStr">
        <is>
          <t>T56P</t>
        </is>
      </c>
      <c r="CB1131" s="131" t="n">
        <v>1</v>
      </c>
      <c r="CC1131" s="143">
        <f>IF(P1131&gt;1,1,P1131)*CB1131</f>
        <v/>
      </c>
      <c r="CD1131" s="143" t="n"/>
      <c r="CE1131" s="222" t="n"/>
      <c r="CF1131" s="86" t="n"/>
      <c r="CG1131" s="219" t="n">
        <v>9565.853658536585</v>
      </c>
      <c r="CH1131" s="217">
        <f>IF(LOWER(T1131)="ILS",12,1)*CG1131/VLOOKUP($T1131,CPC_USDConversion_xlTbl[[Currency2]:[Units/1 USD]],2,FALSE)</f>
        <v/>
      </c>
      <c r="CI1131" s="225">
        <f>AF1131</f>
        <v/>
      </c>
      <c r="CJ1131" s="225">
        <f>IFERROR(CI1131-CH1131,"")</f>
        <v/>
      </c>
      <c r="CK1131" s="140">
        <f>ROUND(AN1131*CC1131,-2)</f>
        <v/>
      </c>
      <c r="CL1131" s="217">
        <f>CK1131/VLOOKUP($T1131,'USD Converstion'!$C$7:$D$174,2,FALSE)</f>
        <v/>
      </c>
      <c r="CM1131" s="145">
        <f>IF(AD1131&gt;X1131,1,0)</f>
        <v/>
      </c>
      <c r="CN1131" s="225">
        <f>IF(CM1131&gt;0,AG1131,0)</f>
        <v/>
      </c>
      <c r="CO1131" s="225">
        <f>IF(CM1131=0,0,AF1131)</f>
        <v/>
      </c>
      <c r="CP1131" s="146" t="n">
        <v>0</v>
      </c>
      <c r="CQ1131" s="147" t="inlineStr">
        <is>
          <t>Regular</t>
        </is>
      </c>
      <c r="CR1131" s="225">
        <f>AM1131/VLOOKUP(T1131,'USD Converstion'!$C$7:$D$174,2,FALSE)</f>
        <v/>
      </c>
      <c r="CS1131" s="226">
        <f>AT1131</f>
        <v/>
      </c>
      <c r="CT1131" s="222" t="n">
        <v>0</v>
      </c>
      <c r="CU1131" s="227" t="n"/>
      <c r="CV1131" s="145">
        <f>IF(AX1131&gt;0,1,0)</f>
        <v/>
      </c>
      <c r="CW1131" s="145">
        <f>IF(AY1131&gt;0,1,0)</f>
        <v/>
      </c>
      <c r="CX1131" s="52" t="n">
        <v>0</v>
      </c>
      <c r="DM1131">
        <f>IF(LOWER(T1131)="ILS",12,1)*Y1131/VLOOKUP($T1131,CPC_USDConversion_xlTbl[[Currency2]:[Units/1 USD]],2,FALSE)</f>
        <v/>
      </c>
    </row>
    <row r="1132">
      <c r="B1132" s="113" t="n">
        <v>105083</v>
      </c>
      <c r="C1132" s="113" t="n">
        <v>67406</v>
      </c>
      <c r="D1132" s="113" t="n">
        <v>112684</v>
      </c>
      <c r="E1132" s="114" t="inlineStr">
        <is>
          <t>Vitaliy Tregubov</t>
        </is>
      </c>
      <c r="F1132" s="152" t="inlineStr">
        <is>
          <t>QA Engineer</t>
        </is>
      </c>
      <c r="G1132" s="113" t="inlineStr">
        <is>
          <t>Network Security QA intl</t>
        </is>
      </c>
      <c r="H1132" s="113" t="inlineStr">
        <is>
          <t>Barak Ran</t>
        </is>
      </c>
      <c r="I1132" s="113" t="inlineStr">
        <is>
          <t>Barak Ran</t>
        </is>
      </c>
      <c r="J1132" s="114" t="inlineStr">
        <is>
          <t>Amit Gadol</t>
        </is>
      </c>
      <c r="K1132" s="114" t="inlineStr">
        <is>
          <t>Dorit Dor</t>
        </is>
      </c>
      <c r="L1132" s="113" t="inlineStr">
        <is>
          <t>Products - QA</t>
        </is>
      </c>
      <c r="M1132" s="115" t="n">
        <v>1</v>
      </c>
      <c r="N1132" s="151">
        <f>LEFT(CA1132,3)</f>
        <v/>
      </c>
      <c r="O1132" s="216" t="n">
        <v>42969</v>
      </c>
      <c r="P1132" s="118">
        <f>($D$5-O1132)/365</f>
        <v/>
      </c>
      <c r="Q1132" s="119">
        <f>Q1132</f>
        <v/>
      </c>
      <c r="R1132" s="52" t="n"/>
      <c r="S1132" s="120" t="inlineStr">
        <is>
          <t>Belarus</t>
        </is>
      </c>
      <c r="T1132" s="120" t="inlineStr">
        <is>
          <t>USD</t>
        </is>
      </c>
      <c r="U1132" s="120" t="n">
        <v>37000</v>
      </c>
      <c r="V1132" s="120" t="n"/>
      <c r="W1132" s="120" t="n"/>
      <c r="X1132" s="120">
        <f>W1132+V1132+U1132</f>
        <v/>
      </c>
      <c r="Y1132" s="121" t="n"/>
      <c r="Z1132" s="121" t="n"/>
      <c r="AA1132" s="122" t="n"/>
      <c r="AB1132" s="122" t="n"/>
      <c r="AC1132" s="122" t="n"/>
      <c r="AD1132" s="123">
        <f>AC1132+AB1132+AA1132</f>
        <v/>
      </c>
      <c r="AE1132" s="124">
        <f>IFERROR(AD1132/X1132-1,"")</f>
        <v/>
      </c>
      <c r="AF1132" s="217">
        <f>IF(LOWER(T1132)="ILS",12,1)*X1132/VLOOKUP($T1132,CPC_USDConversion_xlTbl[[Currency2]:[Units/1 USD]],2,FALSE)</f>
        <v/>
      </c>
      <c r="AG1132" s="217">
        <f>IF(LOWER(T1132)="ILS",12,1)*AD1132/VLOOKUP($T1132,CPC_USDConversion_xlTbl[[Currency2]:[Units/1 USD]],2,FALSE)</f>
        <v/>
      </c>
      <c r="AH1132" s="126">
        <f>AF1132/VLOOKUP($S1132,'CP$'!$B$5:$D$74,2,FALSE)</f>
        <v/>
      </c>
      <c r="AI1132" s="126">
        <f>AG1132/VLOOKUP($S1132,'CP$'!$B$5:$D$74,2,FALSE)</f>
        <v/>
      </c>
      <c r="AJ1132" s="52" t="n"/>
      <c r="AK1132" s="127" t="inlineStr">
        <is>
          <t>Regular</t>
        </is>
      </c>
      <c r="AL1132" s="218" t="n">
        <v>1700</v>
      </c>
      <c r="AM1132" s="129" t="n"/>
      <c r="AN1132" s="121" t="n"/>
      <c r="AO1132" s="130" t="n"/>
      <c r="AP1132" s="131">
        <f>IFERROR(AO1132/AM1132,"")</f>
        <v/>
      </c>
      <c r="AQ1132" s="219">
        <f>AO1132*CC1132</f>
        <v/>
      </c>
      <c r="AR1132" s="219" t="n"/>
      <c r="AS1132" s="220">
        <f>AQ1132-AR1132</f>
        <v/>
      </c>
      <c r="AT1132" s="217">
        <f>AS1132/VLOOKUP($T1132,'USD Converstion'!$C$7:$D$174,2,FALSE)</f>
        <v/>
      </c>
      <c r="AU1132" s="52" t="n"/>
      <c r="AV1132" s="221" t="n">
        <v>43957</v>
      </c>
      <c r="AW1132" s="222" t="n">
        <v>2562.174757281553</v>
      </c>
      <c r="AX1132" s="222" t="n"/>
      <c r="AY1132" s="223" t="n"/>
      <c r="AZ1132" s="52" t="n"/>
      <c r="BA1132" s="137" t="n"/>
      <c r="BB1132" s="138" t="inlineStr">
        <is>
          <t xml:space="preserve"> </t>
        </is>
      </c>
      <c r="BC1132" s="52" t="n"/>
      <c r="BD1132" s="219" t="n">
        <v>17300</v>
      </c>
      <c r="BE1132" s="219" t="n"/>
      <c r="BF1132" s="219" t="n"/>
      <c r="BG1132" s="120">
        <f>BF1132+BE1132+BD1132</f>
        <v/>
      </c>
      <c r="BH1132" s="217">
        <f>IF(LOWER(T1132)="ILS",12,1)*BG1132/VLOOKUP($T1132,CPC_USDConversion_xlTbl[[Currency2]:[Units/1 USD]],2,FALSE)</f>
        <v/>
      </c>
      <c r="BI1132" s="224">
        <f>BH1132/VLOOKUP($S1132,'CP$'!$B$5:$D$74,2,FALSE)</f>
        <v/>
      </c>
      <c r="BJ1132" s="140" t="n">
        <v>10000</v>
      </c>
      <c r="BK1132" s="140" t="n">
        <v>21000</v>
      </c>
      <c r="BL1132" s="141">
        <f>IFERROR(U1132/X1132,"")</f>
        <v/>
      </c>
      <c r="BM1132" s="141">
        <f>IFERROR(V1132/X1132,"")</f>
        <v/>
      </c>
      <c r="BN1132" s="141">
        <f>IFERROR(W1132/X1132,"")</f>
        <v/>
      </c>
      <c r="BO1132" s="141">
        <f>IFERROR(AA1132/AD1132,"")</f>
        <v/>
      </c>
      <c r="BP1132" s="141">
        <f>IFERROR(AB1132/AD1132,"")</f>
        <v/>
      </c>
      <c r="BQ1132" s="141">
        <f>IFERROR(AC1132/AD1132,"")</f>
        <v/>
      </c>
      <c r="BR1132" s="119" t="n">
        <v>3</v>
      </c>
      <c r="BS1132" s="119" t="n">
        <v>4</v>
      </c>
      <c r="BT1132" s="119" t="n">
        <v>3</v>
      </c>
      <c r="BU1132" s="119" t="n"/>
      <c r="BV1132" s="119" t="n"/>
      <c r="BW1132" s="119" t="n"/>
      <c r="BX1132" s="119" t="n"/>
      <c r="BY1132" s="119" t="n"/>
      <c r="BZ1132" s="119" t="inlineStr">
        <is>
          <t>Employee</t>
        </is>
      </c>
      <c r="CA1132" s="142" t="inlineStr">
        <is>
          <t>T56P</t>
        </is>
      </c>
      <c r="CB1132" s="131" t="n">
        <v>1</v>
      </c>
      <c r="CC1132" s="143">
        <f>IF(P1132&gt;1,1,P1132)*CB1132</f>
        <v/>
      </c>
      <c r="CD1132" s="143" t="n"/>
      <c r="CE1132" s="222" t="n">
        <v>2753.56</v>
      </c>
      <c r="CF1132" s="86" t="n"/>
      <c r="CG1132" s="219" t="n">
        <v>21663.41463414634</v>
      </c>
      <c r="CH1132" s="217">
        <f>IF(LOWER(T1132)="ILS",12,1)*CG1132/VLOOKUP($T1132,CPC_USDConversion_xlTbl[[Currency2]:[Units/1 USD]],2,FALSE)</f>
        <v/>
      </c>
      <c r="CI1132" s="225">
        <f>AF1132</f>
        <v/>
      </c>
      <c r="CJ1132" s="225">
        <f>IFERROR(CI1132-CH1132,"")</f>
        <v/>
      </c>
      <c r="CK1132" s="140">
        <f>ROUND(AN1132*CC1132,-2)</f>
        <v/>
      </c>
      <c r="CL1132" s="217">
        <f>CK1132/VLOOKUP($T1132,'USD Converstion'!$C$7:$D$174,2,FALSE)</f>
        <v/>
      </c>
      <c r="CM1132" s="145">
        <f>IF(AD1132&gt;X1132,1,0)</f>
        <v/>
      </c>
      <c r="CN1132" s="225">
        <f>IF(CM1132&gt;0,AG1132,0)</f>
        <v/>
      </c>
      <c r="CO1132" s="225">
        <f>IF(CM1132=0,0,AF1132)</f>
        <v/>
      </c>
      <c r="CP1132" s="146" t="n">
        <v>0</v>
      </c>
      <c r="CQ1132" s="147" t="inlineStr">
        <is>
          <t>Regular</t>
        </is>
      </c>
      <c r="CR1132" s="225">
        <f>AM1132/VLOOKUP(T1132,'USD Converstion'!$C$7:$D$174,2,FALSE)</f>
        <v/>
      </c>
      <c r="CS1132" s="226">
        <f>AT1132</f>
        <v/>
      </c>
      <c r="CT1132" s="222" t="n">
        <v>0</v>
      </c>
      <c r="CU1132" s="227" t="n"/>
      <c r="CV1132" s="145">
        <f>IF(AX1132&gt;0,1,0)</f>
        <v/>
      </c>
      <c r="CW1132" s="145">
        <f>IF(AY1132&gt;0,1,0)</f>
        <v/>
      </c>
      <c r="CX1132" s="52" t="n">
        <v>0</v>
      </c>
      <c r="DM1132">
        <f>IF(LOWER(T1132)="ILS",12,1)*Y1132/VLOOKUP($T1132,CPC_USDConversion_xlTbl[[Currency2]:[Units/1 USD]],2,FALSE)</f>
        <v/>
      </c>
    </row>
    <row r="1133">
      <c r="B1133" s="113" t="n">
        <v>112001</v>
      </c>
      <c r="C1133" s="113" t="n">
        <v>70011</v>
      </c>
      <c r="D1133" s="113" t="n"/>
      <c r="E1133" s="114" t="inlineStr">
        <is>
          <t>Amy Chow</t>
        </is>
      </c>
      <c r="F1133" s="152" t="inlineStr">
        <is>
          <t xml:space="preserve">Country Manager, Hong Kong </t>
        </is>
      </c>
      <c r="G1133" s="113" t="inlineStr">
        <is>
          <t>Greater China</t>
        </is>
      </c>
      <c r="H1133" s="113" t="inlineStr">
        <is>
          <t>Argon Ho</t>
        </is>
      </c>
      <c r="I1133" s="113" t="inlineStr">
        <is>
          <t>Argon Ho</t>
        </is>
      </c>
      <c r="J1133" s="114" t="inlineStr">
        <is>
          <t>Sharat Sinha</t>
        </is>
      </c>
      <c r="K1133" s="114" t="inlineStr">
        <is>
          <t>Sharat Sinha</t>
        </is>
      </c>
      <c r="L1133" s="113" t="inlineStr">
        <is>
          <t>APAC Sales</t>
        </is>
      </c>
      <c r="M1133" s="115" t="n">
        <v>1</v>
      </c>
      <c r="N1133" s="151">
        <f>LEFT(CA1133,3)</f>
        <v/>
      </c>
      <c r="O1133" s="216" t="n">
        <v>39335</v>
      </c>
      <c r="P1133" s="118">
        <f>($D$5-O1133)/365</f>
        <v/>
      </c>
      <c r="Q1133" s="119">
        <f>Q1133</f>
        <v/>
      </c>
      <c r="R1133" s="52" t="n"/>
      <c r="S1133" s="120" t="inlineStr">
        <is>
          <t>Hong Kong</t>
        </is>
      </c>
      <c r="T1133" s="120" t="inlineStr">
        <is>
          <t>HKD</t>
        </is>
      </c>
      <c r="U1133" s="120" t="n">
        <v>1395980</v>
      </c>
      <c r="V1133" s="120" t="n">
        <v>672532.7272727273</v>
      </c>
      <c r="W1133" s="120" t="n"/>
      <c r="X1133" s="120">
        <f>W1133+V1133+U1133</f>
        <v/>
      </c>
      <c r="Y1133" s="121" t="n"/>
      <c r="Z1133" s="121" t="n"/>
      <c r="AA1133" s="122" t="n"/>
      <c r="AB1133" s="122" t="n"/>
      <c r="AC1133" s="122" t="n"/>
      <c r="AD1133" s="123">
        <f>AC1133+AB1133+AA1133</f>
        <v/>
      </c>
      <c r="AE1133" s="124">
        <f>IFERROR(AD1133/X1133-1,"")</f>
        <v/>
      </c>
      <c r="AF1133" s="217">
        <f>IF(LOWER(T1133)="ILS",12,1)*X1133/VLOOKUP($T1133,CPC_USDConversion_xlTbl[[Currency2]:[Units/1 USD]],2,FALSE)</f>
        <v/>
      </c>
      <c r="AG1133" s="217">
        <f>IF(LOWER(T1133)="ILS",12,1)*AD1133/VLOOKUP($T1133,CPC_USDConversion_xlTbl[[Currency2]:[Units/1 USD]],2,FALSE)</f>
        <v/>
      </c>
      <c r="AH1133" s="126">
        <f>AF1133/VLOOKUP($S1133,'CP$'!$B$5:$D$74,2,FALSE)</f>
        <v/>
      </c>
      <c r="AI1133" s="126">
        <f>AG1133/VLOOKUP($S1133,'CP$'!$B$5:$D$74,2,FALSE)</f>
        <v/>
      </c>
      <c r="AJ1133" s="52" t="n"/>
      <c r="AK1133" s="127" t="inlineStr">
        <is>
          <t>Sales Variable</t>
        </is>
      </c>
      <c r="AL1133" s="218" t="n"/>
      <c r="AM1133" s="129" t="n"/>
      <c r="AN1133" s="121" t="n"/>
      <c r="AO1133" s="130" t="n"/>
      <c r="AP1133" s="131">
        <f>IFERROR(AO1133/AM1133,"")</f>
        <v/>
      </c>
      <c r="AQ1133" s="219">
        <f>AO1133*CC1133</f>
        <v/>
      </c>
      <c r="AR1133" s="219" t="n"/>
      <c r="AS1133" s="220">
        <f>AQ1133-AR1133</f>
        <v/>
      </c>
      <c r="AT1133" s="217">
        <f>AS1133/VLOOKUP($T1133,'USD Converstion'!$C$7:$D$174,2,FALSE)</f>
        <v/>
      </c>
      <c r="AU1133" s="52" t="n"/>
      <c r="AV1133" s="221" t="n">
        <v>43957</v>
      </c>
      <c r="AW1133" s="222" t="n">
        <v>58361.78640776699</v>
      </c>
      <c r="AX1133" s="222" t="n"/>
      <c r="AY1133" s="223" t="n"/>
      <c r="AZ1133" s="52" t="n"/>
      <c r="BA1133" s="137" t="n"/>
      <c r="BB1133" s="138" t="inlineStr">
        <is>
          <t xml:space="preserve"> </t>
        </is>
      </c>
      <c r="BC1133" s="52" t="n"/>
      <c r="BD1133" s="219" t="n">
        <v>1046400</v>
      </c>
      <c r="BE1133" s="219" t="n">
        <v>697600.0000000001</v>
      </c>
      <c r="BF1133" s="219" t="n"/>
      <c r="BG1133" s="120">
        <f>BF1133+BE1133+BD1133</f>
        <v/>
      </c>
      <c r="BH1133" s="217">
        <f>IF(LOWER(T1133)="ILS",12,1)*BG1133/VLOOKUP($T1133,CPC_USDConversion_xlTbl[[Currency2]:[Units/1 USD]],2,FALSE)</f>
        <v/>
      </c>
      <c r="BI1133" s="224">
        <f>BH1133/VLOOKUP($S1133,'CP$'!$B$5:$D$74,2,FALSE)</f>
        <v/>
      </c>
      <c r="BJ1133" s="140" t="n">
        <v>1500000</v>
      </c>
      <c r="BK1133" s="140" t="n">
        <v>2300000</v>
      </c>
      <c r="BL1133" s="141">
        <f>IFERROR(U1133/X1133,"")</f>
        <v/>
      </c>
      <c r="BM1133" s="141">
        <f>IFERROR(V1133/X1133,"")</f>
        <v/>
      </c>
      <c r="BN1133" s="141">
        <f>IFERROR(W1133/X1133,"")</f>
        <v/>
      </c>
      <c r="BO1133" s="141">
        <f>IFERROR(AA1133/AD1133,"")</f>
        <v/>
      </c>
      <c r="BP1133" s="141">
        <f>IFERROR(AB1133/AD1133,"")</f>
        <v/>
      </c>
      <c r="BQ1133" s="141">
        <f>IFERROR(AC1133/AD1133,"")</f>
        <v/>
      </c>
      <c r="BR1133" s="119" t="n">
        <v>4</v>
      </c>
      <c r="BS1133" s="119" t="n">
        <v>5</v>
      </c>
      <c r="BT1133" s="119" t="n">
        <v>3</v>
      </c>
      <c r="BU1133" s="119" t="n"/>
      <c r="BV1133" s="119" t="n"/>
      <c r="BW1133" s="119" t="n"/>
      <c r="BX1133" s="119" t="n"/>
      <c r="BY1133" s="119" t="n"/>
      <c r="BZ1133" s="119" t="inlineStr">
        <is>
          <t>Employee</t>
        </is>
      </c>
      <c r="CA1133" s="142" t="inlineStr">
        <is>
          <t>S31M</t>
        </is>
      </c>
      <c r="CB1133" s="131" t="n">
        <v>1</v>
      </c>
      <c r="CC1133" s="143">
        <f>IF(P1133&gt;1,1,P1133)*CB1133</f>
        <v/>
      </c>
      <c r="CD1133" s="143" t="n"/>
      <c r="CE1133" s="222" t="n">
        <v>145818.96</v>
      </c>
      <c r="CF1133" s="86" t="n"/>
      <c r="CG1133" s="219" t="n">
        <v>1803751.219512195</v>
      </c>
      <c r="CH1133" s="217">
        <f>IF(LOWER(T1133)="ILS",12,1)*CG1133/VLOOKUP($T1133,CPC_USDConversion_xlTbl[[Currency2]:[Units/1 USD]],2,FALSE)</f>
        <v/>
      </c>
      <c r="CI1133" s="225">
        <f>AF1133</f>
        <v/>
      </c>
      <c r="CJ1133" s="225">
        <f>IFERROR(CI1133-CH1133,"")</f>
        <v/>
      </c>
      <c r="CK1133" s="140">
        <f>ROUND(AN1133*CC1133,-2)</f>
        <v/>
      </c>
      <c r="CL1133" s="217">
        <f>CK1133/VLOOKUP($T1133,'USD Converstion'!$C$7:$D$174,2,FALSE)</f>
        <v/>
      </c>
      <c r="CM1133" s="145">
        <f>IF(AD1133&gt;X1133,1,0)</f>
        <v/>
      </c>
      <c r="CN1133" s="225">
        <f>IF(CM1133&gt;0,AG1133,0)</f>
        <v/>
      </c>
      <c r="CO1133" s="225">
        <f>IF(CM1133=0,0,AF1133)</f>
        <v/>
      </c>
      <c r="CP1133" s="146" t="n">
        <v>0</v>
      </c>
      <c r="CQ1133" s="147" t="inlineStr">
        <is>
          <t>Regular</t>
        </is>
      </c>
      <c r="CR1133" s="225">
        <f>AM1133/VLOOKUP(T1133,'USD Converstion'!$C$7:$D$174,2,FALSE)</f>
        <v/>
      </c>
      <c r="CS1133" s="226">
        <f>AT1133</f>
        <v/>
      </c>
      <c r="CT1133" s="222" t="n">
        <v>0</v>
      </c>
      <c r="CU1133" s="227" t="n"/>
      <c r="CV1133" s="145">
        <f>IF(AX1133&gt;0,1,0)</f>
        <v/>
      </c>
      <c r="CW1133" s="145">
        <f>IF(AY1133&gt;0,1,0)</f>
        <v/>
      </c>
      <c r="CX1133" s="52" t="n">
        <v>0</v>
      </c>
      <c r="DM1133">
        <f>IF(LOWER(T1133)="ILS",12,1)*Y1133/VLOOKUP($T1133,CPC_USDConversion_xlTbl[[Currency2]:[Units/1 USD]],2,FALSE)</f>
        <v/>
      </c>
    </row>
    <row r="1134">
      <c r="B1134" s="113" t="n">
        <v>121199</v>
      </c>
      <c r="C1134" s="113" t="n">
        <v>94531</v>
      </c>
      <c r="D1134" s="113" t="n">
        <v>26104</v>
      </c>
      <c r="E1134" s="114" t="inlineStr">
        <is>
          <t>Ben Chen</t>
        </is>
      </c>
      <c r="F1134" s="152" t="inlineStr">
        <is>
          <t>Channel Account Manager</t>
        </is>
      </c>
      <c r="G1134" s="113" t="inlineStr">
        <is>
          <t>Greater China Channels</t>
        </is>
      </c>
      <c r="H1134" s="113" t="inlineStr">
        <is>
          <t>Harry Wong</t>
        </is>
      </c>
      <c r="I1134" s="113" t="inlineStr">
        <is>
          <t>Argon Ho</t>
        </is>
      </c>
      <c r="J1134" s="114" t="inlineStr">
        <is>
          <t>Sharat Sinha</t>
        </is>
      </c>
      <c r="K1134" s="114" t="inlineStr">
        <is>
          <t>Sharat Sinha</t>
        </is>
      </c>
      <c r="L1134" s="113" t="inlineStr">
        <is>
          <t>APAC Sales</t>
        </is>
      </c>
      <c r="M1134" s="115" t="n">
        <v>1</v>
      </c>
      <c r="N1134" s="151">
        <f>LEFT(CA1134,3)</f>
        <v/>
      </c>
      <c r="O1134" s="216" t="n">
        <v>43739</v>
      </c>
      <c r="P1134" s="118">
        <f>($D$5-O1134)/365</f>
        <v/>
      </c>
      <c r="Q1134" s="119">
        <f>Q1134</f>
        <v/>
      </c>
      <c r="R1134" s="52" t="n"/>
      <c r="S1134" s="120" t="inlineStr">
        <is>
          <t>Taiwan</t>
        </is>
      </c>
      <c r="T1134" s="120" t="inlineStr">
        <is>
          <t>TWD</t>
        </is>
      </c>
      <c r="U1134" s="120" t="n">
        <v>1759500</v>
      </c>
      <c r="V1134" s="120" t="n">
        <v>848784.5454545454</v>
      </c>
      <c r="W1134" s="120" t="n"/>
      <c r="X1134" s="120">
        <f>W1134+V1134+U1134</f>
        <v/>
      </c>
      <c r="Y1134" s="121" t="n"/>
      <c r="Z1134" s="121" t="n"/>
      <c r="AA1134" s="122" t="n"/>
      <c r="AB1134" s="122" t="n"/>
      <c r="AC1134" s="122" t="n"/>
      <c r="AD1134" s="123">
        <f>AC1134+AB1134+AA1134</f>
        <v/>
      </c>
      <c r="AE1134" s="124">
        <f>IFERROR(AD1134/X1134-1,"")</f>
        <v/>
      </c>
      <c r="AF1134" s="217">
        <f>IF(LOWER(T1134)="ILS",12,1)*X1134/VLOOKUP($T1134,CPC_USDConversion_xlTbl[[Currency2]:[Units/1 USD]],2,FALSE)</f>
        <v/>
      </c>
      <c r="AG1134" s="217">
        <f>IF(LOWER(T1134)="ILS",12,1)*AD1134/VLOOKUP($T1134,CPC_USDConversion_xlTbl[[Currency2]:[Units/1 USD]],2,FALSE)</f>
        <v/>
      </c>
      <c r="AH1134" s="126">
        <f>AF1134/VLOOKUP($S1134,'CP$'!$B$5:$D$74,2,FALSE)</f>
        <v/>
      </c>
      <c r="AI1134" s="126">
        <f>AG1134/VLOOKUP($S1134,'CP$'!$B$5:$D$74,2,FALSE)</f>
        <v/>
      </c>
      <c r="AJ1134" s="52" t="n"/>
      <c r="AK1134" s="127" t="inlineStr">
        <is>
          <t>Sales Variable</t>
        </is>
      </c>
      <c r="AL1134" s="218" t="n"/>
      <c r="AM1134" s="129" t="n"/>
      <c r="AN1134" s="121" t="n"/>
      <c r="AO1134" s="130" t="n"/>
      <c r="AP1134" s="131">
        <f>IFERROR(AO1134/AM1134,"")</f>
        <v/>
      </c>
      <c r="AQ1134" s="219">
        <f>AO1134*CC1134</f>
        <v/>
      </c>
      <c r="AR1134" s="219" t="n"/>
      <c r="AS1134" s="220">
        <f>AQ1134-AR1134</f>
        <v/>
      </c>
      <c r="AT1134" s="217">
        <f>AS1134/VLOOKUP($T1134,'USD Converstion'!$C$7:$D$174,2,FALSE)</f>
        <v/>
      </c>
      <c r="AU1134" s="52" t="n"/>
      <c r="AV1134" s="221" t="n"/>
      <c r="AW1134" s="222" t="n"/>
      <c r="AX1134" s="222" t="n"/>
      <c r="AY1134" s="223" t="n"/>
      <c r="AZ1134" s="52" t="n"/>
      <c r="BA1134" s="137" t="n"/>
      <c r="BB1134" s="138" t="inlineStr">
        <is>
          <t xml:space="preserve"> </t>
        </is>
      </c>
      <c r="BC1134" s="52" t="n"/>
      <c r="BD1134" s="219" t="n">
        <v>1400000</v>
      </c>
      <c r="BE1134" s="219" t="n">
        <v>933333</v>
      </c>
      <c r="BF1134" s="219" t="n"/>
      <c r="BG1134" s="120">
        <f>BF1134+BE1134+BD1134</f>
        <v/>
      </c>
      <c r="BH1134" s="217">
        <f>IF(LOWER(T1134)="ILS",12,1)*BG1134/VLOOKUP($T1134,CPC_USDConversion_xlTbl[[Currency2]:[Units/1 USD]],2,FALSE)</f>
        <v/>
      </c>
      <c r="BI1134" s="224">
        <f>BH1134/VLOOKUP($S1134,'CP$'!$B$5:$D$74,2,FALSE)</f>
        <v/>
      </c>
      <c r="BJ1134" s="140" t="n">
        <v>1700000</v>
      </c>
      <c r="BK1134" s="140" t="n">
        <v>2900000</v>
      </c>
      <c r="BL1134" s="141">
        <f>IFERROR(U1134/X1134,"")</f>
        <v/>
      </c>
      <c r="BM1134" s="141">
        <f>IFERROR(V1134/X1134,"")</f>
        <v/>
      </c>
      <c r="BN1134" s="141">
        <f>IFERROR(W1134/X1134,"")</f>
        <v/>
      </c>
      <c r="BO1134" s="141">
        <f>IFERROR(AA1134/AD1134,"")</f>
        <v/>
      </c>
      <c r="BP1134" s="141">
        <f>IFERROR(AB1134/AD1134,"")</f>
        <v/>
      </c>
      <c r="BQ1134" s="141">
        <f>IFERROR(AC1134/AD1134,"")</f>
        <v/>
      </c>
      <c r="BR1134" s="119" t="n"/>
      <c r="BS1134" s="119" t="n"/>
      <c r="BT1134" s="119" t="n">
        <v>3</v>
      </c>
      <c r="BU1134" s="119" t="n"/>
      <c r="BV1134" s="119" t="n"/>
      <c r="BW1134" s="119" t="n"/>
      <c r="BX1134" s="119" t="n"/>
      <c r="BY1134" s="119" t="n"/>
      <c r="BZ1134" s="119" t="inlineStr">
        <is>
          <t>Employee</t>
        </is>
      </c>
      <c r="CA1134" s="142" t="inlineStr">
        <is>
          <t>S51P</t>
        </is>
      </c>
      <c r="CB1134" s="131" t="n">
        <v>1</v>
      </c>
      <c r="CC1134" s="143">
        <f>IF(P1134&gt;1,1,P1134)*CB1134</f>
        <v/>
      </c>
      <c r="CD1134" s="143" t="n"/>
      <c r="CE1134" s="222" t="n"/>
      <c r="CF1134" s="86" t="n"/>
      <c r="CG1134" s="219" t="n">
        <v>2276622.439024391</v>
      </c>
      <c r="CH1134" s="217">
        <f>IF(LOWER(T1134)="ILS",12,1)*CG1134/VLOOKUP($T1134,CPC_USDConversion_xlTbl[[Currency2]:[Units/1 USD]],2,FALSE)</f>
        <v/>
      </c>
      <c r="CI1134" s="225">
        <f>AF1134</f>
        <v/>
      </c>
      <c r="CJ1134" s="225">
        <f>IFERROR(CI1134-CH1134,"")</f>
        <v/>
      </c>
      <c r="CK1134" s="140">
        <f>ROUND(AN1134*CC1134,-2)</f>
        <v/>
      </c>
      <c r="CL1134" s="217">
        <f>CK1134/VLOOKUP($T1134,'USD Converstion'!$C$7:$D$174,2,FALSE)</f>
        <v/>
      </c>
      <c r="CM1134" s="145">
        <f>IF(AD1134&gt;X1134,1,0)</f>
        <v/>
      </c>
      <c r="CN1134" s="225">
        <f>IF(CM1134&gt;0,AG1134,0)</f>
        <v/>
      </c>
      <c r="CO1134" s="225">
        <f>IF(CM1134=0,0,AF1134)</f>
        <v/>
      </c>
      <c r="CP1134" s="146" t="n">
        <v>0</v>
      </c>
      <c r="CQ1134" s="147" t="inlineStr">
        <is>
          <t>Regular</t>
        </is>
      </c>
      <c r="CR1134" s="225">
        <f>AM1134/VLOOKUP(T1134,'USD Converstion'!$C$7:$D$174,2,FALSE)</f>
        <v/>
      </c>
      <c r="CS1134" s="226">
        <f>AT1134</f>
        <v/>
      </c>
      <c r="CT1134" s="222" t="n">
        <v>0</v>
      </c>
      <c r="CU1134" s="227" t="n"/>
      <c r="CV1134" s="145">
        <f>IF(AX1134&gt;0,1,0)</f>
        <v/>
      </c>
      <c r="CW1134" s="145">
        <f>IF(AY1134&gt;0,1,0)</f>
        <v/>
      </c>
      <c r="CX1134" s="52" t="n">
        <v>0</v>
      </c>
      <c r="DM1134">
        <f>IF(LOWER(T1134)="ILS",12,1)*Y1134/VLOOKUP($T1134,CPC_USDConversion_xlTbl[[Currency2]:[Units/1 USD]],2,FALSE)</f>
        <v/>
      </c>
    </row>
    <row r="1135">
      <c r="B1135" s="113" t="n">
        <v>125164</v>
      </c>
      <c r="C1135" s="113" t="n">
        <v>101188</v>
      </c>
      <c r="D1135" s="113" t="n">
        <v>48186</v>
      </c>
      <c r="E1135" s="114" t="inlineStr">
        <is>
          <t>Benny Wong</t>
        </is>
      </c>
      <c r="F1135" s="152" t="inlineStr">
        <is>
          <t>Channel Team Leader</t>
        </is>
      </c>
      <c r="G1135" s="113" t="inlineStr">
        <is>
          <t>Greater China Channels</t>
        </is>
      </c>
      <c r="H1135" s="113" t="inlineStr">
        <is>
          <t>Harry Wong</t>
        </is>
      </c>
      <c r="I1135" s="113" t="inlineStr">
        <is>
          <t>Argon Ho</t>
        </is>
      </c>
      <c r="J1135" s="114" t="inlineStr">
        <is>
          <t>Sharat Sinha</t>
        </is>
      </c>
      <c r="K1135" s="114" t="inlineStr">
        <is>
          <t>Sharat Sinha</t>
        </is>
      </c>
      <c r="L1135" s="113" t="inlineStr">
        <is>
          <t>APAC Sales</t>
        </is>
      </c>
      <c r="M1135" s="115" t="n">
        <v>1</v>
      </c>
      <c r="N1135" s="151">
        <f>LEFT(CA1135,3)</f>
        <v/>
      </c>
      <c r="O1135" s="216" t="n">
        <v>42933</v>
      </c>
      <c r="P1135" s="118">
        <f>($D$5-O1135)/365</f>
        <v/>
      </c>
      <c r="Q1135" s="119">
        <f>Q1135</f>
        <v/>
      </c>
      <c r="R1135" s="52" t="n"/>
      <c r="S1135" s="120" t="inlineStr">
        <is>
          <t>Hong Kong</t>
        </is>
      </c>
      <c r="T1135" s="120" t="inlineStr">
        <is>
          <t>HKD</t>
        </is>
      </c>
      <c r="U1135" s="120" t="n">
        <v>939650</v>
      </c>
      <c r="V1135" s="120" t="n">
        <v>451281.8181818181</v>
      </c>
      <c r="W1135" s="120" t="n"/>
      <c r="X1135" s="120">
        <f>W1135+V1135+U1135</f>
        <v/>
      </c>
      <c r="Y1135" s="121" t="n"/>
      <c r="Z1135" s="121" t="n"/>
      <c r="AA1135" s="122" t="n"/>
      <c r="AB1135" s="122" t="n"/>
      <c r="AC1135" s="122" t="n"/>
      <c r="AD1135" s="123">
        <f>AC1135+AB1135+AA1135</f>
        <v/>
      </c>
      <c r="AE1135" s="124">
        <f>IFERROR(AD1135/X1135-1,"")</f>
        <v/>
      </c>
      <c r="AF1135" s="217">
        <f>IF(LOWER(T1135)="ILS",12,1)*X1135/VLOOKUP($T1135,CPC_USDConversion_xlTbl[[Currency2]:[Units/1 USD]],2,FALSE)</f>
        <v/>
      </c>
      <c r="AG1135" s="217">
        <f>IF(LOWER(T1135)="ILS",12,1)*AD1135/VLOOKUP($T1135,CPC_USDConversion_xlTbl[[Currency2]:[Units/1 USD]],2,FALSE)</f>
        <v/>
      </c>
      <c r="AH1135" s="126">
        <f>AF1135/VLOOKUP($S1135,'CP$'!$B$5:$D$74,2,FALSE)</f>
        <v/>
      </c>
      <c r="AI1135" s="126">
        <f>AG1135/VLOOKUP($S1135,'CP$'!$B$5:$D$74,2,FALSE)</f>
        <v/>
      </c>
      <c r="AJ1135" s="52" t="n"/>
      <c r="AK1135" s="127" t="inlineStr">
        <is>
          <t>Sales Variable</t>
        </is>
      </c>
      <c r="AL1135" s="218" t="n"/>
      <c r="AM1135" s="129" t="n"/>
      <c r="AN1135" s="121" t="n"/>
      <c r="AO1135" s="130" t="n"/>
      <c r="AP1135" s="131">
        <f>IFERROR(AO1135/AM1135,"")</f>
        <v/>
      </c>
      <c r="AQ1135" s="219">
        <f>AO1135*CC1135</f>
        <v/>
      </c>
      <c r="AR1135" s="219" t="n"/>
      <c r="AS1135" s="220">
        <f>AQ1135-AR1135</f>
        <v/>
      </c>
      <c r="AT1135" s="217">
        <f>AS1135/VLOOKUP($T1135,'USD Converstion'!$C$7:$D$174,2,FALSE)</f>
        <v/>
      </c>
      <c r="AU1135" s="52" t="n"/>
      <c r="AV1135" s="221" t="n">
        <v>43957</v>
      </c>
      <c r="AW1135" s="222" t="n">
        <v>29231.10679611651</v>
      </c>
      <c r="AX1135" s="222" t="n"/>
      <c r="AY1135" s="223" t="n"/>
      <c r="AZ1135" s="52" t="n"/>
      <c r="BA1135" s="137" t="n"/>
      <c r="BB1135" s="138" t="inlineStr">
        <is>
          <t xml:space="preserve"> </t>
        </is>
      </c>
      <c r="BC1135" s="52" t="n"/>
      <c r="BD1135" s="219" t="n">
        <v>702000</v>
      </c>
      <c r="BE1135" s="219" t="n">
        <v>468000</v>
      </c>
      <c r="BF1135" s="219" t="n"/>
      <c r="BG1135" s="120">
        <f>BF1135+BE1135+BD1135</f>
        <v/>
      </c>
      <c r="BH1135" s="217">
        <f>IF(LOWER(T1135)="ILS",12,1)*BG1135/VLOOKUP($T1135,CPC_USDConversion_xlTbl[[Currency2]:[Units/1 USD]],2,FALSE)</f>
        <v/>
      </c>
      <c r="BI1135" s="224">
        <f>BH1135/VLOOKUP($S1135,'CP$'!$B$5:$D$74,2,FALSE)</f>
        <v/>
      </c>
      <c r="BJ1135" s="140" t="n">
        <v>950000</v>
      </c>
      <c r="BK1135" s="140" t="n">
        <v>1500000</v>
      </c>
      <c r="BL1135" s="141">
        <f>IFERROR(U1135/X1135,"")</f>
        <v/>
      </c>
      <c r="BM1135" s="141">
        <f>IFERROR(V1135/X1135,"")</f>
        <v/>
      </c>
      <c r="BN1135" s="141">
        <f>IFERROR(W1135/X1135,"")</f>
        <v/>
      </c>
      <c r="BO1135" s="141">
        <f>IFERROR(AA1135/AD1135,"")</f>
        <v/>
      </c>
      <c r="BP1135" s="141">
        <f>IFERROR(AB1135/AD1135,"")</f>
        <v/>
      </c>
      <c r="BQ1135" s="141">
        <f>IFERROR(AC1135/AD1135,"")</f>
        <v/>
      </c>
      <c r="BR1135" s="119" t="n">
        <v>3</v>
      </c>
      <c r="BS1135" s="119" t="n">
        <v>5</v>
      </c>
      <c r="BT1135" s="119" t="n">
        <v>3</v>
      </c>
      <c r="BU1135" s="119" t="n"/>
      <c r="BV1135" s="119" t="n"/>
      <c r="BW1135" s="119" t="n"/>
      <c r="BX1135" s="119" t="n"/>
      <c r="BY1135" s="119" t="n"/>
      <c r="BZ1135" s="119" t="inlineStr">
        <is>
          <t>Employee</t>
        </is>
      </c>
      <c r="CA1135" s="142" t="inlineStr">
        <is>
          <t>S41M</t>
        </is>
      </c>
      <c r="CB1135" s="131" t="n">
        <v>1</v>
      </c>
      <c r="CC1135" s="143">
        <f>IF(P1135&gt;1,1,P1135)*CB1135</f>
        <v/>
      </c>
      <c r="CD1135" s="143" t="n"/>
      <c r="CE1135" s="222" t="n">
        <v>66085.44</v>
      </c>
      <c r="CF1135" s="86" t="n"/>
      <c r="CG1135" s="219" t="n">
        <v>1210151.219512195</v>
      </c>
      <c r="CH1135" s="217">
        <f>IF(LOWER(T1135)="ILS",12,1)*CG1135/VLOOKUP($T1135,CPC_USDConversion_xlTbl[[Currency2]:[Units/1 USD]],2,FALSE)</f>
        <v/>
      </c>
      <c r="CI1135" s="225">
        <f>AF1135</f>
        <v/>
      </c>
      <c r="CJ1135" s="225">
        <f>IFERROR(CI1135-CH1135,"")</f>
        <v/>
      </c>
      <c r="CK1135" s="140">
        <f>ROUND(AN1135*CC1135,-2)</f>
        <v/>
      </c>
      <c r="CL1135" s="217">
        <f>CK1135/VLOOKUP($T1135,'USD Converstion'!$C$7:$D$174,2,FALSE)</f>
        <v/>
      </c>
      <c r="CM1135" s="145">
        <f>IF(AD1135&gt;X1135,1,0)</f>
        <v/>
      </c>
      <c r="CN1135" s="225">
        <f>IF(CM1135&gt;0,AG1135,0)</f>
        <v/>
      </c>
      <c r="CO1135" s="225">
        <f>IF(CM1135=0,0,AF1135)</f>
        <v/>
      </c>
      <c r="CP1135" s="146" t="n">
        <v>0</v>
      </c>
      <c r="CQ1135" s="147" t="inlineStr">
        <is>
          <t>Regular</t>
        </is>
      </c>
      <c r="CR1135" s="225">
        <f>AM1135/VLOOKUP(T1135,'USD Converstion'!$C$7:$D$174,2,FALSE)</f>
        <v/>
      </c>
      <c r="CS1135" s="226">
        <f>AT1135</f>
        <v/>
      </c>
      <c r="CT1135" s="222" t="n">
        <v>0</v>
      </c>
      <c r="CU1135" s="227" t="n"/>
      <c r="CV1135" s="145">
        <f>IF(AX1135&gt;0,1,0)</f>
        <v/>
      </c>
      <c r="CW1135" s="145">
        <f>IF(AY1135&gt;0,1,0)</f>
        <v/>
      </c>
      <c r="CX1135" s="52" t="n">
        <v>0</v>
      </c>
      <c r="DM1135">
        <f>IF(LOWER(T1135)="ILS",12,1)*Y1135/VLOOKUP($T1135,CPC_USDConversion_xlTbl[[Currency2]:[Units/1 USD]],2,FALSE)</f>
        <v/>
      </c>
    </row>
    <row r="1136">
      <c r="B1136" s="113" t="n">
        <v>113406</v>
      </c>
      <c r="C1136" s="113" t="n">
        <v>72381</v>
      </c>
      <c r="D1136" s="113" t="n">
        <v>79567</v>
      </c>
      <c r="E1136" s="114" t="inlineStr">
        <is>
          <t>Danny Cheung</t>
        </is>
      </c>
      <c r="F1136" s="152" t="inlineStr">
        <is>
          <t>Channel Account Manager</t>
        </is>
      </c>
      <c r="G1136" s="113" t="inlineStr">
        <is>
          <t>Greater China Channels</t>
        </is>
      </c>
      <c r="H1136" s="113" t="inlineStr">
        <is>
          <t>Harry Wong</t>
        </is>
      </c>
      <c r="I1136" s="113" t="inlineStr">
        <is>
          <t>Argon Ho</t>
        </is>
      </c>
      <c r="J1136" s="114" t="inlineStr">
        <is>
          <t>Sharat Sinha</t>
        </is>
      </c>
      <c r="K1136" s="114" t="inlineStr">
        <is>
          <t>Sharat Sinha</t>
        </is>
      </c>
      <c r="L1136" s="113" t="inlineStr">
        <is>
          <t>APAC Sales</t>
        </is>
      </c>
      <c r="M1136" s="115" t="n">
        <v>1</v>
      </c>
      <c r="N1136" s="151">
        <f>LEFT(CA1136,3)</f>
        <v/>
      </c>
      <c r="O1136" s="216" t="n">
        <v>44039</v>
      </c>
      <c r="P1136" s="118">
        <f>($D$5-O1136)/365</f>
        <v/>
      </c>
      <c r="Q1136" s="119">
        <f>Q1136</f>
        <v/>
      </c>
      <c r="R1136" s="52" t="n"/>
      <c r="S1136" s="120" t="inlineStr">
        <is>
          <t>Hong Kong</t>
        </is>
      </c>
      <c r="T1136" s="120" t="inlineStr">
        <is>
          <t>HKD</t>
        </is>
      </c>
      <c r="U1136" s="120" t="n">
        <v>572000</v>
      </c>
      <c r="V1136" s="120" t="n">
        <v>273027.2727272727</v>
      </c>
      <c r="W1136" s="120" t="n"/>
      <c r="X1136" s="120">
        <f>W1136+V1136+U1136</f>
        <v/>
      </c>
      <c r="Y1136" s="121" t="n"/>
      <c r="Z1136" s="121" t="n"/>
      <c r="AA1136" s="122" t="n"/>
      <c r="AB1136" s="122" t="n"/>
      <c r="AC1136" s="122" t="n"/>
      <c r="AD1136" s="123">
        <f>AC1136+AB1136+AA1136</f>
        <v/>
      </c>
      <c r="AE1136" s="124">
        <f>IFERROR(AD1136/X1136-1,"")</f>
        <v/>
      </c>
      <c r="AF1136" s="217">
        <f>IF(LOWER(T1136)="ILS",12,1)*X1136/VLOOKUP($T1136,CPC_USDConversion_xlTbl[[Currency2]:[Units/1 USD]],2,FALSE)</f>
        <v/>
      </c>
      <c r="AG1136" s="217">
        <f>IF(LOWER(T1136)="ILS",12,1)*AD1136/VLOOKUP($T1136,CPC_USDConversion_xlTbl[[Currency2]:[Units/1 USD]],2,FALSE)</f>
        <v/>
      </c>
      <c r="AH1136" s="126">
        <f>AF1136/VLOOKUP($S1136,'CP$'!$B$5:$D$74,2,FALSE)</f>
        <v/>
      </c>
      <c r="AI1136" s="126">
        <f>AG1136/VLOOKUP($S1136,'CP$'!$B$5:$D$74,2,FALSE)</f>
        <v/>
      </c>
      <c r="AJ1136" s="52" t="n"/>
      <c r="AK1136" s="127" t="inlineStr">
        <is>
          <t>Sales Variable</t>
        </is>
      </c>
      <c r="AL1136" s="218" t="n"/>
      <c r="AM1136" s="129" t="n"/>
      <c r="AN1136" s="121" t="n"/>
      <c r="AO1136" s="130" t="n"/>
      <c r="AP1136" s="131">
        <f>IFERROR(AO1136/AM1136,"")</f>
        <v/>
      </c>
      <c r="AQ1136" s="219">
        <f>AO1136*CC1136</f>
        <v/>
      </c>
      <c r="AR1136" s="219" t="n"/>
      <c r="AS1136" s="220">
        <f>AQ1136-AR1136</f>
        <v/>
      </c>
      <c r="AT1136" s="217">
        <f>AS1136/VLOOKUP($T1136,'USD Converstion'!$C$7:$D$174,2,FALSE)</f>
        <v/>
      </c>
      <c r="AU1136" s="52" t="n"/>
      <c r="AV1136" s="221" t="n"/>
      <c r="AW1136" s="222" t="n"/>
      <c r="AX1136" s="222" t="n"/>
      <c r="AY1136" s="223" t="n"/>
      <c r="AZ1136" s="52" t="n"/>
      <c r="BA1136" s="137" t="n"/>
      <c r="BB1136" s="138" t="inlineStr">
        <is>
          <t xml:space="preserve"> </t>
        </is>
      </c>
      <c r="BC1136" s="52" t="n"/>
      <c r="BD1136" s="219" t="n"/>
      <c r="BE1136" s="219" t="n"/>
      <c r="BF1136" s="219" t="n"/>
      <c r="BG1136" s="120">
        <f>BF1136+BE1136+BD1136</f>
        <v/>
      </c>
      <c r="BH1136" s="217">
        <f>IF(LOWER(T1136)="ILS",12,1)*BG1136/VLOOKUP($T1136,CPC_USDConversion_xlTbl[[Currency2]:[Units/1 USD]],2,FALSE)</f>
        <v/>
      </c>
      <c r="BI1136" s="224">
        <f>BH1136/VLOOKUP($S1136,'CP$'!$B$5:$D$74,2,FALSE)</f>
        <v/>
      </c>
      <c r="BJ1136" s="140" t="n">
        <v>700000</v>
      </c>
      <c r="BK1136" s="140" t="n">
        <v>1000000</v>
      </c>
      <c r="BL1136" s="141">
        <f>IFERROR(U1136/X1136,"")</f>
        <v/>
      </c>
      <c r="BM1136" s="141">
        <f>IFERROR(V1136/X1136,"")</f>
        <v/>
      </c>
      <c r="BN1136" s="141">
        <f>IFERROR(W1136/X1136,"")</f>
        <v/>
      </c>
      <c r="BO1136" s="141">
        <f>IFERROR(AA1136/AD1136,"")</f>
        <v/>
      </c>
      <c r="BP1136" s="141">
        <f>IFERROR(AB1136/AD1136,"")</f>
        <v/>
      </c>
      <c r="BQ1136" s="141">
        <f>IFERROR(AC1136/AD1136,"")</f>
        <v/>
      </c>
      <c r="BR1136" s="119" t="n"/>
      <c r="BS1136" s="119" t="n"/>
      <c r="BT1136" s="119" t="n"/>
      <c r="BU1136" s="119" t="n"/>
      <c r="BV1136" s="119" t="n"/>
      <c r="BW1136" s="119" t="n"/>
      <c r="BX1136" s="119" t="n"/>
      <c r="BY1136" s="119" t="n"/>
      <c r="BZ1136" s="119" t="inlineStr">
        <is>
          <t>Employee</t>
        </is>
      </c>
      <c r="CA1136" s="142" t="inlineStr">
        <is>
          <t>S51P</t>
        </is>
      </c>
      <c r="CB1136" s="131" t="n">
        <v>1</v>
      </c>
      <c r="CC1136" s="143">
        <f>IF(P1136&gt;1,1,P1136)*CB1136</f>
        <v/>
      </c>
      <c r="CD1136" s="143" t="n"/>
      <c r="CE1136" s="222" t="n"/>
      <c r="CF1136" s="86" t="n"/>
      <c r="CG1136" s="219" t="n">
        <v>731907.3170731708</v>
      </c>
      <c r="CH1136" s="217">
        <f>IF(LOWER(T1136)="ILS",12,1)*CG1136/VLOOKUP($T1136,CPC_USDConversion_xlTbl[[Currency2]:[Units/1 USD]],2,FALSE)</f>
        <v/>
      </c>
      <c r="CI1136" s="225">
        <f>AF1136</f>
        <v/>
      </c>
      <c r="CJ1136" s="225">
        <f>IFERROR(CI1136-CH1136,"")</f>
        <v/>
      </c>
      <c r="CK1136" s="140">
        <f>ROUND(AN1136*CC1136,-2)</f>
        <v/>
      </c>
      <c r="CL1136" s="217">
        <f>CK1136/VLOOKUP($T1136,'USD Converstion'!$C$7:$D$174,2,FALSE)</f>
        <v/>
      </c>
      <c r="CM1136" s="145">
        <f>IF(AD1136&gt;X1136,1,0)</f>
        <v/>
      </c>
      <c r="CN1136" s="225">
        <f>IF(CM1136&gt;0,AG1136,0)</f>
        <v/>
      </c>
      <c r="CO1136" s="225">
        <f>IF(CM1136=0,0,AF1136)</f>
        <v/>
      </c>
      <c r="CP1136" s="146" t="n">
        <v>0</v>
      </c>
      <c r="CQ1136" s="147" t="inlineStr">
        <is>
          <t>Regular</t>
        </is>
      </c>
      <c r="CR1136" s="225">
        <f>AM1136/VLOOKUP(T1136,'USD Converstion'!$C$7:$D$174,2,FALSE)</f>
        <v/>
      </c>
      <c r="CS1136" s="226">
        <f>AT1136</f>
        <v/>
      </c>
      <c r="CT1136" s="222" t="n">
        <v>0</v>
      </c>
      <c r="CU1136" s="227" t="n"/>
      <c r="CV1136" s="145">
        <f>IF(AX1136&gt;0,1,0)</f>
        <v/>
      </c>
      <c r="CW1136" s="145">
        <f>IF(AY1136&gt;0,1,0)</f>
        <v/>
      </c>
      <c r="CX1136" s="52" t="n">
        <v>0</v>
      </c>
      <c r="DM1136">
        <f>IF(LOWER(T1136)="ILS",12,1)*Y1136/VLOOKUP($T1136,CPC_USDConversion_xlTbl[[Currency2]:[Units/1 USD]],2,FALSE)</f>
        <v/>
      </c>
    </row>
    <row r="1137">
      <c r="B1137" s="113" t="n">
        <v>104520</v>
      </c>
      <c r="C1137" s="113" t="n">
        <v>78505</v>
      </c>
      <c r="D1137" s="113" t="n">
        <v>62525</v>
      </c>
      <c r="E1137" s="114" t="inlineStr">
        <is>
          <t>Danny Yang</t>
        </is>
      </c>
      <c r="F1137" s="152" t="inlineStr">
        <is>
          <t>Security Engineer, Check Point Evangelist</t>
        </is>
      </c>
      <c r="G1137" s="113" t="inlineStr">
        <is>
          <t>Greater China</t>
        </is>
      </c>
      <c r="H1137" s="113" t="inlineStr">
        <is>
          <t>Argon Ho</t>
        </is>
      </c>
      <c r="I1137" s="113" t="inlineStr">
        <is>
          <t>Argon Ho</t>
        </is>
      </c>
      <c r="J1137" s="114" t="inlineStr">
        <is>
          <t>Sharat Sinha</t>
        </is>
      </c>
      <c r="K1137" s="114" t="inlineStr">
        <is>
          <t>Sharat Sinha</t>
        </is>
      </c>
      <c r="L1137" s="113" t="inlineStr">
        <is>
          <t>APAC Sales</t>
        </is>
      </c>
      <c r="M1137" s="115" t="n">
        <v>1</v>
      </c>
      <c r="N1137" s="151">
        <f>LEFT(CA1137,3)</f>
        <v/>
      </c>
      <c r="O1137" s="216" t="n">
        <v>42114</v>
      </c>
      <c r="P1137" s="118">
        <f>($D$5-O1137)/365</f>
        <v/>
      </c>
      <c r="Q1137" s="119">
        <f>Q1137</f>
        <v/>
      </c>
      <c r="R1137" s="52" t="n"/>
      <c r="S1137" s="120" t="inlineStr">
        <is>
          <t>Taiwan</t>
        </is>
      </c>
      <c r="T1137" s="120" t="inlineStr">
        <is>
          <t>TWD</t>
        </is>
      </c>
      <c r="U1137" s="120" t="n">
        <v>2817500</v>
      </c>
      <c r="V1137" s="120" t="n">
        <v>510845.4545454545</v>
      </c>
      <c r="W1137" s="120" t="n"/>
      <c r="X1137" s="120">
        <f>W1137+V1137+U1137</f>
        <v/>
      </c>
      <c r="Y1137" s="121" t="n"/>
      <c r="Z1137" s="121" t="n"/>
      <c r="AA1137" s="122" t="n"/>
      <c r="AB1137" s="122" t="n"/>
      <c r="AC1137" s="122" t="n"/>
      <c r="AD1137" s="123">
        <f>AC1137+AB1137+AA1137</f>
        <v/>
      </c>
      <c r="AE1137" s="124">
        <f>IFERROR(AD1137/X1137-1,"")</f>
        <v/>
      </c>
      <c r="AF1137" s="217">
        <f>IF(LOWER(T1137)="ILS",12,1)*X1137/VLOOKUP($T1137,CPC_USDConversion_xlTbl[[Currency2]:[Units/1 USD]],2,FALSE)</f>
        <v/>
      </c>
      <c r="AG1137" s="217">
        <f>IF(LOWER(T1137)="ILS",12,1)*AD1137/VLOOKUP($T1137,CPC_USDConversion_xlTbl[[Currency2]:[Units/1 USD]],2,FALSE)</f>
        <v/>
      </c>
      <c r="AH1137" s="126">
        <f>AF1137/VLOOKUP($S1137,'CP$'!$B$5:$D$74,2,FALSE)</f>
        <v/>
      </c>
      <c r="AI1137" s="126">
        <f>AG1137/VLOOKUP($S1137,'CP$'!$B$5:$D$74,2,FALSE)</f>
        <v/>
      </c>
      <c r="AJ1137" s="52" t="n"/>
      <c r="AK1137" s="127" t="inlineStr">
        <is>
          <t>Sales Variable</t>
        </is>
      </c>
      <c r="AL1137" s="218" t="n"/>
      <c r="AM1137" s="129" t="n"/>
      <c r="AN1137" s="121" t="n"/>
      <c r="AO1137" s="130" t="n"/>
      <c r="AP1137" s="131">
        <f>IFERROR(AO1137/AM1137,"")</f>
        <v/>
      </c>
      <c r="AQ1137" s="219">
        <f>AO1137*CC1137</f>
        <v/>
      </c>
      <c r="AR1137" s="219" t="n"/>
      <c r="AS1137" s="220">
        <f>AQ1137-AR1137</f>
        <v/>
      </c>
      <c r="AT1137" s="217">
        <f>AS1137/VLOOKUP($T1137,'USD Converstion'!$C$7:$D$174,2,FALSE)</f>
        <v/>
      </c>
      <c r="AU1137" s="52" t="n"/>
      <c r="AV1137" s="221" t="n">
        <v>43957</v>
      </c>
      <c r="AW1137" s="222" t="n">
        <v>5023.922330097087</v>
      </c>
      <c r="AX1137" s="222" t="n"/>
      <c r="AY1137" s="223" t="n"/>
      <c r="AZ1137" s="52" t="n"/>
      <c r="BA1137" s="137" t="n"/>
      <c r="BB1137" s="138" t="inlineStr">
        <is>
          <t xml:space="preserve"> </t>
        </is>
      </c>
      <c r="BC1137" s="52" t="n"/>
      <c r="BD1137" s="219" t="n">
        <v>2160000</v>
      </c>
      <c r="BE1137" s="219" t="n">
        <v>540000</v>
      </c>
      <c r="BF1137" s="219" t="n"/>
      <c r="BG1137" s="120">
        <f>BF1137+BE1137+BD1137</f>
        <v/>
      </c>
      <c r="BH1137" s="217">
        <f>IF(LOWER(T1137)="ILS",12,1)*BG1137/VLOOKUP($T1137,CPC_USDConversion_xlTbl[[Currency2]:[Units/1 USD]],2,FALSE)</f>
        <v/>
      </c>
      <c r="BI1137" s="224">
        <f>BH1137/VLOOKUP($S1137,'CP$'!$B$5:$D$74,2,FALSE)</f>
        <v/>
      </c>
      <c r="BJ1137" s="140" t="n">
        <v>1500000</v>
      </c>
      <c r="BK1137" s="140" t="n">
        <v>2700000</v>
      </c>
      <c r="BL1137" s="141">
        <f>IFERROR(U1137/X1137,"")</f>
        <v/>
      </c>
      <c r="BM1137" s="141">
        <f>IFERROR(V1137/X1137,"")</f>
        <v/>
      </c>
      <c r="BN1137" s="141">
        <f>IFERROR(W1137/X1137,"")</f>
        <v/>
      </c>
      <c r="BO1137" s="141">
        <f>IFERROR(AA1137/AD1137,"")</f>
        <v/>
      </c>
      <c r="BP1137" s="141">
        <f>IFERROR(AB1137/AD1137,"")</f>
        <v/>
      </c>
      <c r="BQ1137" s="141">
        <f>IFERROR(AC1137/AD1137,"")</f>
        <v/>
      </c>
      <c r="BR1137" s="119" t="n">
        <v>3</v>
      </c>
      <c r="BS1137" s="119" t="n">
        <v>3</v>
      </c>
      <c r="BT1137" s="119" t="n">
        <v>3</v>
      </c>
      <c r="BU1137" s="119" t="n"/>
      <c r="BV1137" s="119" t="n"/>
      <c r="BW1137" s="119" t="n"/>
      <c r="BX1137" s="119" t="n"/>
      <c r="BY1137" s="119" t="n"/>
      <c r="BZ1137" s="119" t="inlineStr">
        <is>
          <t>Employee</t>
        </is>
      </c>
      <c r="CA1137" s="142" t="inlineStr">
        <is>
          <t>E51P</t>
        </is>
      </c>
      <c r="CB1137" s="131" t="n">
        <v>1</v>
      </c>
      <c r="CC1137" s="143">
        <f>IF(P1137&gt;1,1,P1137)*CB1137</f>
        <v/>
      </c>
      <c r="CD1137" s="143" t="n"/>
      <c r="CE1137" s="222" t="n">
        <v>26577.84</v>
      </c>
      <c r="CF1137" s="86" t="n"/>
      <c r="CG1137" s="219" t="n">
        <v>2739712.195121951</v>
      </c>
      <c r="CH1137" s="217">
        <f>IF(LOWER(T1137)="ILS",12,1)*CG1137/VLOOKUP($T1137,CPC_USDConversion_xlTbl[[Currency2]:[Units/1 USD]],2,FALSE)</f>
        <v/>
      </c>
      <c r="CI1137" s="225">
        <f>AF1137</f>
        <v/>
      </c>
      <c r="CJ1137" s="225">
        <f>IFERROR(CI1137-CH1137,"")</f>
        <v/>
      </c>
      <c r="CK1137" s="140">
        <f>ROUND(AN1137*CC1137,-2)</f>
        <v/>
      </c>
      <c r="CL1137" s="217">
        <f>CK1137/VLOOKUP($T1137,'USD Converstion'!$C$7:$D$174,2,FALSE)</f>
        <v/>
      </c>
      <c r="CM1137" s="145">
        <f>IF(AD1137&gt;X1137,1,0)</f>
        <v/>
      </c>
      <c r="CN1137" s="225">
        <f>IF(CM1137&gt;0,AG1137,0)</f>
        <v/>
      </c>
      <c r="CO1137" s="225">
        <f>IF(CM1137=0,0,AF1137)</f>
        <v/>
      </c>
      <c r="CP1137" s="146" t="n">
        <v>0</v>
      </c>
      <c r="CQ1137" s="147" t="inlineStr">
        <is>
          <t>Regular</t>
        </is>
      </c>
      <c r="CR1137" s="225">
        <f>AM1137/VLOOKUP(T1137,'USD Converstion'!$C$7:$D$174,2,FALSE)</f>
        <v/>
      </c>
      <c r="CS1137" s="226">
        <f>AT1137</f>
        <v/>
      </c>
      <c r="CT1137" s="222" t="n">
        <v>0</v>
      </c>
      <c r="CU1137" s="227" t="n"/>
      <c r="CV1137" s="145">
        <f>IF(AX1137&gt;0,1,0)</f>
        <v/>
      </c>
      <c r="CW1137" s="145">
        <f>IF(AY1137&gt;0,1,0)</f>
        <v/>
      </c>
      <c r="CX1137" s="52" t="n">
        <v>0</v>
      </c>
      <c r="DM1137">
        <f>IF(LOWER(T1137)="ILS",12,1)*Y1137/VLOOKUP($T1137,CPC_USDConversion_xlTbl[[Currency2]:[Units/1 USD]],2,FALSE)</f>
        <v/>
      </c>
    </row>
    <row r="1138">
      <c r="B1138" s="113" t="n">
        <v>126647</v>
      </c>
      <c r="C1138" s="113" t="n">
        <v>108530</v>
      </c>
      <c r="D1138" s="113" t="n">
        <v>56586</v>
      </c>
      <c r="E1138" s="114" t="inlineStr">
        <is>
          <t>Daoqi Zhang</t>
        </is>
      </c>
      <c r="F1138" s="152" t="inlineStr">
        <is>
          <t>Security Engineer</t>
        </is>
      </c>
      <c r="G1138" s="113" t="inlineStr">
        <is>
          <t>Greater China</t>
        </is>
      </c>
      <c r="H1138" s="113" t="inlineStr">
        <is>
          <t>Argon Ho</t>
        </is>
      </c>
      <c r="I1138" s="113" t="inlineStr">
        <is>
          <t>Argon Ho</t>
        </is>
      </c>
      <c r="J1138" s="114" t="inlineStr">
        <is>
          <t>Sharat Sinha</t>
        </is>
      </c>
      <c r="K1138" s="114" t="inlineStr">
        <is>
          <t>Sharat Sinha</t>
        </is>
      </c>
      <c r="L1138" s="113" t="inlineStr">
        <is>
          <t>APAC Sales</t>
        </is>
      </c>
      <c r="M1138" s="115" t="n">
        <v>1</v>
      </c>
      <c r="N1138" s="151">
        <f>LEFT(CA1138,3)</f>
        <v/>
      </c>
      <c r="O1138" s="216" t="n">
        <v>43817</v>
      </c>
      <c r="P1138" s="118">
        <f>($D$5-O1138)/365</f>
        <v/>
      </c>
      <c r="Q1138" s="119">
        <f>Q1138</f>
        <v/>
      </c>
      <c r="R1138" s="52" t="n"/>
      <c r="S1138" s="120" t="inlineStr">
        <is>
          <t>China</t>
        </is>
      </c>
      <c r="T1138" s="120" t="inlineStr">
        <is>
          <t>CNY</t>
        </is>
      </c>
      <c r="U1138" s="120" t="n">
        <v>599500</v>
      </c>
      <c r="V1138" s="120" t="n">
        <v>107572.7272727273</v>
      </c>
      <c r="W1138" s="120" t="n"/>
      <c r="X1138" s="120">
        <f>W1138+V1138+U1138</f>
        <v/>
      </c>
      <c r="Y1138" s="121" t="n"/>
      <c r="Z1138" s="121" t="n"/>
      <c r="AA1138" s="122" t="n"/>
      <c r="AB1138" s="122" t="n"/>
      <c r="AC1138" s="122" t="n"/>
      <c r="AD1138" s="123">
        <f>AC1138+AB1138+AA1138</f>
        <v/>
      </c>
      <c r="AE1138" s="124">
        <f>IFERROR(AD1138/X1138-1,"")</f>
        <v/>
      </c>
      <c r="AF1138" s="217">
        <f>IF(LOWER(T1138)="ILS",12,1)*X1138/VLOOKUP($T1138,CPC_USDConversion_xlTbl[[Currency2]:[Units/1 USD]],2,FALSE)</f>
        <v/>
      </c>
      <c r="AG1138" s="217">
        <f>IF(LOWER(T1138)="ILS",12,1)*AD1138/VLOOKUP($T1138,CPC_USDConversion_xlTbl[[Currency2]:[Units/1 USD]],2,FALSE)</f>
        <v/>
      </c>
      <c r="AH1138" s="126">
        <f>AF1138/VLOOKUP($S1138,'CP$'!$B$5:$D$74,2,FALSE)</f>
        <v/>
      </c>
      <c r="AI1138" s="126">
        <f>AG1138/VLOOKUP($S1138,'CP$'!$B$5:$D$74,2,FALSE)</f>
        <v/>
      </c>
      <c r="AJ1138" s="52" t="n"/>
      <c r="AK1138" s="127" t="inlineStr">
        <is>
          <t>Sales Variable</t>
        </is>
      </c>
      <c r="AL1138" s="218" t="n"/>
      <c r="AM1138" s="129" t="n"/>
      <c r="AN1138" s="121" t="n"/>
      <c r="AO1138" s="130" t="n"/>
      <c r="AP1138" s="131">
        <f>IFERROR(AO1138/AM1138,"")</f>
        <v/>
      </c>
      <c r="AQ1138" s="219">
        <f>AO1138*CC1138</f>
        <v/>
      </c>
      <c r="AR1138" s="219" t="n"/>
      <c r="AS1138" s="220">
        <f>AQ1138-AR1138</f>
        <v/>
      </c>
      <c r="AT1138" s="217">
        <f>AS1138/VLOOKUP($T1138,'USD Converstion'!$C$7:$D$174,2,FALSE)</f>
        <v/>
      </c>
      <c r="AU1138" s="52" t="n"/>
      <c r="AV1138" s="221" t="n"/>
      <c r="AW1138" s="222" t="n"/>
      <c r="AX1138" s="222" t="n"/>
      <c r="AY1138" s="223" t="n"/>
      <c r="AZ1138" s="52" t="n"/>
      <c r="BA1138" s="137" t="n"/>
      <c r="BB1138" s="138" t="inlineStr">
        <is>
          <t xml:space="preserve"> </t>
        </is>
      </c>
      <c r="BC1138" s="52" t="n"/>
      <c r="BD1138" s="219" t="n">
        <v>472000</v>
      </c>
      <c r="BE1138" s="219" t="n">
        <v>118000</v>
      </c>
      <c r="BF1138" s="219" t="n"/>
      <c r="BG1138" s="120">
        <f>BF1138+BE1138+BD1138</f>
        <v/>
      </c>
      <c r="BH1138" s="217">
        <f>IF(LOWER(T1138)="ILS",12,1)*BG1138/VLOOKUP($T1138,CPC_USDConversion_xlTbl[[Currency2]:[Units/1 USD]],2,FALSE)</f>
        <v/>
      </c>
      <c r="BI1138" s="224">
        <f>BH1138/VLOOKUP($S1138,'CP$'!$B$5:$D$74,2,FALSE)</f>
        <v/>
      </c>
      <c r="BJ1138" s="140" t="n">
        <v>500000</v>
      </c>
      <c r="BK1138" s="140" t="n">
        <v>750000</v>
      </c>
      <c r="BL1138" s="141">
        <f>IFERROR(U1138/X1138,"")</f>
        <v/>
      </c>
      <c r="BM1138" s="141">
        <f>IFERROR(V1138/X1138,"")</f>
        <v/>
      </c>
      <c r="BN1138" s="141">
        <f>IFERROR(W1138/X1138,"")</f>
        <v/>
      </c>
      <c r="BO1138" s="141">
        <f>IFERROR(AA1138/AD1138,"")</f>
        <v/>
      </c>
      <c r="BP1138" s="141">
        <f>IFERROR(AB1138/AD1138,"")</f>
        <v/>
      </c>
      <c r="BQ1138" s="141">
        <f>IFERROR(AC1138/AD1138,"")</f>
        <v/>
      </c>
      <c r="BR1138" s="119" t="n"/>
      <c r="BS1138" s="119" t="n"/>
      <c r="BT1138" s="119" t="n">
        <v>3</v>
      </c>
      <c r="BU1138" s="119" t="n"/>
      <c r="BV1138" s="119" t="n"/>
      <c r="BW1138" s="119" t="n"/>
      <c r="BX1138" s="119" t="n"/>
      <c r="BY1138" s="119" t="n"/>
      <c r="BZ1138" s="119" t="inlineStr">
        <is>
          <t>Employee</t>
        </is>
      </c>
      <c r="CA1138" s="142" t="inlineStr">
        <is>
          <t>E41P</t>
        </is>
      </c>
      <c r="CB1138" s="131" t="n">
        <v>1</v>
      </c>
      <c r="CC1138" s="143">
        <f>IF(P1138&gt;1,1,P1138)*CB1138</f>
        <v/>
      </c>
      <c r="CD1138" s="143" t="n"/>
      <c r="CE1138" s="222" t="n"/>
      <c r="CF1138" s="86" t="n"/>
      <c r="CG1138" s="219" t="n">
        <v>575809.756097561</v>
      </c>
      <c r="CH1138" s="217">
        <f>IF(LOWER(T1138)="ILS",12,1)*CG1138/VLOOKUP($T1138,CPC_USDConversion_xlTbl[[Currency2]:[Units/1 USD]],2,FALSE)</f>
        <v/>
      </c>
      <c r="CI1138" s="225">
        <f>AF1138</f>
        <v/>
      </c>
      <c r="CJ1138" s="225">
        <f>IFERROR(CI1138-CH1138,"")</f>
        <v/>
      </c>
      <c r="CK1138" s="140">
        <f>ROUND(AN1138*CC1138,-2)</f>
        <v/>
      </c>
      <c r="CL1138" s="217">
        <f>CK1138/VLOOKUP($T1138,'USD Converstion'!$C$7:$D$174,2,FALSE)</f>
        <v/>
      </c>
      <c r="CM1138" s="145">
        <f>IF(AD1138&gt;X1138,1,0)</f>
        <v/>
      </c>
      <c r="CN1138" s="225">
        <f>IF(CM1138&gt;0,AG1138,0)</f>
        <v/>
      </c>
      <c r="CO1138" s="225">
        <f>IF(CM1138=0,0,AF1138)</f>
        <v/>
      </c>
      <c r="CP1138" s="146" t="n">
        <v>0</v>
      </c>
      <c r="CQ1138" s="147" t="inlineStr">
        <is>
          <t>Regular</t>
        </is>
      </c>
      <c r="CR1138" s="225">
        <f>AM1138/VLOOKUP(T1138,'USD Converstion'!$C$7:$D$174,2,FALSE)</f>
        <v/>
      </c>
      <c r="CS1138" s="226">
        <f>AT1138</f>
        <v/>
      </c>
      <c r="CT1138" s="222" t="n">
        <v>0</v>
      </c>
      <c r="CU1138" s="227" t="n"/>
      <c r="CV1138" s="145">
        <f>IF(AX1138&gt;0,1,0)</f>
        <v/>
      </c>
      <c r="CW1138" s="145">
        <f>IF(AY1138&gt;0,1,0)</f>
        <v/>
      </c>
      <c r="CX1138" s="52" t="n">
        <v>0</v>
      </c>
      <c r="DM1138">
        <f>IF(LOWER(T1138)="ILS",12,1)*Y1138/VLOOKUP($T1138,CPC_USDConversion_xlTbl[[Currency2]:[Units/1 USD]],2,FALSE)</f>
        <v/>
      </c>
    </row>
    <row r="1139">
      <c r="B1139" s="113" t="n">
        <v>120485</v>
      </c>
      <c r="C1139" s="113" t="n">
        <v>90571</v>
      </c>
      <c r="D1139" s="113" t="n">
        <v>75297</v>
      </c>
      <c r="E1139" s="114" t="inlineStr">
        <is>
          <t>David Chan</t>
        </is>
      </c>
      <c r="F1139" s="152" t="inlineStr">
        <is>
          <t>Security Engineer</t>
        </is>
      </c>
      <c r="G1139" s="113" t="inlineStr">
        <is>
          <t>Greater China</t>
        </is>
      </c>
      <c r="H1139" s="113" t="inlineStr">
        <is>
          <t>Argon Ho</t>
        </is>
      </c>
      <c r="I1139" s="113" t="inlineStr">
        <is>
          <t>Argon Ho</t>
        </is>
      </c>
      <c r="J1139" s="114" t="inlineStr">
        <is>
          <t>Sharat Sinha</t>
        </is>
      </c>
      <c r="K1139" s="114" t="inlineStr">
        <is>
          <t>Sharat Sinha</t>
        </is>
      </c>
      <c r="L1139" s="113" t="inlineStr">
        <is>
          <t>APAC Sales</t>
        </is>
      </c>
      <c r="M1139" s="115" t="n">
        <v>1</v>
      </c>
      <c r="N1139" s="151">
        <f>LEFT(CA1139,3)</f>
        <v/>
      </c>
      <c r="O1139" s="216" t="n">
        <v>43720</v>
      </c>
      <c r="P1139" s="118">
        <f>($D$5-O1139)/365</f>
        <v/>
      </c>
      <c r="Q1139" s="119">
        <f>Q1139</f>
        <v/>
      </c>
      <c r="R1139" s="52" t="n"/>
      <c r="S1139" s="120" t="inlineStr">
        <is>
          <t>Hong Kong</t>
        </is>
      </c>
      <c r="T1139" s="120" t="inlineStr">
        <is>
          <t>HKD</t>
        </is>
      </c>
      <c r="U1139" s="120" t="n">
        <v>1044500</v>
      </c>
      <c r="V1139" s="120" t="n">
        <v>188481.8181818182</v>
      </c>
      <c r="W1139" s="120" t="n"/>
      <c r="X1139" s="120">
        <f>W1139+V1139+U1139</f>
        <v/>
      </c>
      <c r="Y1139" s="121" t="n"/>
      <c r="Z1139" s="121" t="n"/>
      <c r="AA1139" s="122" t="n"/>
      <c r="AB1139" s="122" t="n"/>
      <c r="AC1139" s="122" t="n"/>
      <c r="AD1139" s="123">
        <f>AC1139+AB1139+AA1139</f>
        <v/>
      </c>
      <c r="AE1139" s="124">
        <f>IFERROR(AD1139/X1139-1,"")</f>
        <v/>
      </c>
      <c r="AF1139" s="217">
        <f>IF(LOWER(T1139)="ILS",12,1)*X1139/VLOOKUP($T1139,CPC_USDConversion_xlTbl[[Currency2]:[Units/1 USD]],2,FALSE)</f>
        <v/>
      </c>
      <c r="AG1139" s="217">
        <f>IF(LOWER(T1139)="ILS",12,1)*AD1139/VLOOKUP($T1139,CPC_USDConversion_xlTbl[[Currency2]:[Units/1 USD]],2,FALSE)</f>
        <v/>
      </c>
      <c r="AH1139" s="126">
        <f>AF1139/VLOOKUP($S1139,'CP$'!$B$5:$D$74,2,FALSE)</f>
        <v/>
      </c>
      <c r="AI1139" s="126">
        <f>AG1139/VLOOKUP($S1139,'CP$'!$B$5:$D$74,2,FALSE)</f>
        <v/>
      </c>
      <c r="AJ1139" s="52" t="n"/>
      <c r="AK1139" s="127" t="inlineStr">
        <is>
          <t>Sales Variable</t>
        </is>
      </c>
      <c r="AL1139" s="218" t="n"/>
      <c r="AM1139" s="129" t="n"/>
      <c r="AN1139" s="121" t="n"/>
      <c r="AO1139" s="130" t="n"/>
      <c r="AP1139" s="131">
        <f>IFERROR(AO1139/AM1139,"")</f>
        <v/>
      </c>
      <c r="AQ1139" s="219">
        <f>AO1139*CC1139</f>
        <v/>
      </c>
      <c r="AR1139" s="219" t="n"/>
      <c r="AS1139" s="220">
        <f>AQ1139-AR1139</f>
        <v/>
      </c>
      <c r="AT1139" s="217">
        <f>AS1139/VLOOKUP($T1139,'USD Converstion'!$C$7:$D$174,2,FALSE)</f>
        <v/>
      </c>
      <c r="AU1139" s="52" t="n"/>
      <c r="AV1139" s="221" t="n"/>
      <c r="AW1139" s="222" t="n"/>
      <c r="AX1139" s="222" t="n"/>
      <c r="AY1139" s="223" t="n"/>
      <c r="AZ1139" s="52" t="n"/>
      <c r="BA1139" s="137" t="n"/>
      <c r="BB1139" s="138" t="inlineStr">
        <is>
          <t xml:space="preserve"> </t>
        </is>
      </c>
      <c r="BC1139" s="52" t="n"/>
      <c r="BD1139" s="219" t="n">
        <v>800000</v>
      </c>
      <c r="BE1139" s="219" t="n">
        <v>200000</v>
      </c>
      <c r="BF1139" s="219" t="n"/>
      <c r="BG1139" s="120">
        <f>BF1139+BE1139+BD1139</f>
        <v/>
      </c>
      <c r="BH1139" s="217">
        <f>IF(LOWER(T1139)="ILS",12,1)*BG1139/VLOOKUP($T1139,CPC_USDConversion_xlTbl[[Currency2]:[Units/1 USD]],2,FALSE)</f>
        <v/>
      </c>
      <c r="BI1139" s="224">
        <f>BH1139/VLOOKUP($S1139,'CP$'!$B$5:$D$74,2,FALSE)</f>
        <v/>
      </c>
      <c r="BJ1139" s="140" t="n">
        <v>850000</v>
      </c>
      <c r="BK1139" s="140" t="n">
        <v>1400000</v>
      </c>
      <c r="BL1139" s="141">
        <f>IFERROR(U1139/X1139,"")</f>
        <v/>
      </c>
      <c r="BM1139" s="141">
        <f>IFERROR(V1139/X1139,"")</f>
        <v/>
      </c>
      <c r="BN1139" s="141">
        <f>IFERROR(W1139/X1139,"")</f>
        <v/>
      </c>
      <c r="BO1139" s="141">
        <f>IFERROR(AA1139/AD1139,"")</f>
        <v/>
      </c>
      <c r="BP1139" s="141">
        <f>IFERROR(AB1139/AD1139,"")</f>
        <v/>
      </c>
      <c r="BQ1139" s="141">
        <f>IFERROR(AC1139/AD1139,"")</f>
        <v/>
      </c>
      <c r="BR1139" s="119" t="n"/>
      <c r="BS1139" s="119" t="n">
        <v>3</v>
      </c>
      <c r="BT1139" s="119" t="n">
        <v>3</v>
      </c>
      <c r="BU1139" s="119" t="n"/>
      <c r="BV1139" s="119" t="n"/>
      <c r="BW1139" s="119" t="n"/>
      <c r="BX1139" s="119" t="n"/>
      <c r="BY1139" s="119" t="n"/>
      <c r="BZ1139" s="119" t="inlineStr">
        <is>
          <t>Employee</t>
        </is>
      </c>
      <c r="CA1139" s="142" t="inlineStr">
        <is>
          <t>E41P</t>
        </is>
      </c>
      <c r="CB1139" s="131" t="n">
        <v>1</v>
      </c>
      <c r="CC1139" s="143">
        <f>IF(P1139&gt;1,1,P1139)*CB1139</f>
        <v/>
      </c>
      <c r="CD1139" s="143" t="n"/>
      <c r="CE1139" s="222" t="n"/>
      <c r="CF1139" s="86" t="n"/>
      <c r="CG1139" s="219" t="n">
        <v>1009956.097560976</v>
      </c>
      <c r="CH1139" s="217">
        <f>IF(LOWER(T1139)="ILS",12,1)*CG1139/VLOOKUP($T1139,CPC_USDConversion_xlTbl[[Currency2]:[Units/1 USD]],2,FALSE)</f>
        <v/>
      </c>
      <c r="CI1139" s="225">
        <f>AF1139</f>
        <v/>
      </c>
      <c r="CJ1139" s="225">
        <f>IFERROR(CI1139-CH1139,"")</f>
        <v/>
      </c>
      <c r="CK1139" s="140">
        <f>ROUND(AN1139*CC1139,-2)</f>
        <v/>
      </c>
      <c r="CL1139" s="217">
        <f>CK1139/VLOOKUP($T1139,'USD Converstion'!$C$7:$D$174,2,FALSE)</f>
        <v/>
      </c>
      <c r="CM1139" s="145">
        <f>IF(AD1139&gt;X1139,1,0)</f>
        <v/>
      </c>
      <c r="CN1139" s="225">
        <f>IF(CM1139&gt;0,AG1139,0)</f>
        <v/>
      </c>
      <c r="CO1139" s="225">
        <f>IF(CM1139=0,0,AF1139)</f>
        <v/>
      </c>
      <c r="CP1139" s="146" t="n">
        <v>0</v>
      </c>
      <c r="CQ1139" s="147" t="inlineStr">
        <is>
          <t>Regular</t>
        </is>
      </c>
      <c r="CR1139" s="225">
        <f>AM1139/VLOOKUP(T1139,'USD Converstion'!$C$7:$D$174,2,FALSE)</f>
        <v/>
      </c>
      <c r="CS1139" s="226">
        <f>AT1139</f>
        <v/>
      </c>
      <c r="CT1139" s="222" t="n">
        <v>0</v>
      </c>
      <c r="CU1139" s="227" t="n"/>
      <c r="CV1139" s="145">
        <f>IF(AX1139&gt;0,1,0)</f>
        <v/>
      </c>
      <c r="CW1139" s="145">
        <f>IF(AY1139&gt;0,1,0)</f>
        <v/>
      </c>
      <c r="CX1139" s="52" t="n">
        <v>0</v>
      </c>
      <c r="DM1139">
        <f>IF(LOWER(T1139)="ILS",12,1)*Y1139/VLOOKUP($T1139,CPC_USDConversion_xlTbl[[Currency2]:[Units/1 USD]],2,FALSE)</f>
        <v/>
      </c>
    </row>
    <row r="1140">
      <c r="B1140" s="113" t="n">
        <v>105198</v>
      </c>
      <c r="C1140" s="113" t="n">
        <v>92885</v>
      </c>
      <c r="D1140" s="113" t="n">
        <v>41043</v>
      </c>
      <c r="E1140" s="114" t="inlineStr">
        <is>
          <t>David Wang</t>
        </is>
      </c>
      <c r="F1140" s="152" t="inlineStr">
        <is>
          <t>Channel Team Leader</t>
        </is>
      </c>
      <c r="G1140" s="113" t="inlineStr">
        <is>
          <t>Greater China Channels</t>
        </is>
      </c>
      <c r="H1140" s="113" t="inlineStr">
        <is>
          <t>Harry Wong</t>
        </is>
      </c>
      <c r="I1140" s="113" t="inlineStr">
        <is>
          <t>Argon Ho</t>
        </is>
      </c>
      <c r="J1140" s="114" t="inlineStr">
        <is>
          <t>Sharat Sinha</t>
        </is>
      </c>
      <c r="K1140" s="114" t="inlineStr">
        <is>
          <t>Sharat Sinha</t>
        </is>
      </c>
      <c r="L1140" s="113" t="inlineStr">
        <is>
          <t>APAC Sales</t>
        </is>
      </c>
      <c r="M1140" s="115" t="n">
        <v>1</v>
      </c>
      <c r="N1140" s="151">
        <f>LEFT(CA1140,3)</f>
        <v/>
      </c>
      <c r="O1140" s="216" t="n">
        <v>42467</v>
      </c>
      <c r="P1140" s="118">
        <f>($D$5-O1140)/365</f>
        <v/>
      </c>
      <c r="Q1140" s="119">
        <f>Q1140</f>
        <v/>
      </c>
      <c r="R1140" s="52" t="n"/>
      <c r="S1140" s="120" t="inlineStr">
        <is>
          <t>Taiwan</t>
        </is>
      </c>
      <c r="T1140" s="120" t="inlineStr">
        <is>
          <t>TWD</t>
        </is>
      </c>
      <c r="U1140" s="120" t="n">
        <v>2859500</v>
      </c>
      <c r="V1140" s="120" t="n">
        <v>1382118.181818182</v>
      </c>
      <c r="W1140" s="120" t="n"/>
      <c r="X1140" s="120">
        <f>W1140+V1140+U1140</f>
        <v/>
      </c>
      <c r="Y1140" s="121" t="n"/>
      <c r="Z1140" s="121" t="n"/>
      <c r="AA1140" s="122" t="n"/>
      <c r="AB1140" s="122" t="n"/>
      <c r="AC1140" s="122" t="n"/>
      <c r="AD1140" s="123">
        <f>AC1140+AB1140+AA1140</f>
        <v/>
      </c>
      <c r="AE1140" s="124">
        <f>IFERROR(AD1140/X1140-1,"")</f>
        <v/>
      </c>
      <c r="AF1140" s="217">
        <f>IF(LOWER(T1140)="ILS",12,1)*X1140/VLOOKUP($T1140,CPC_USDConversion_xlTbl[[Currency2]:[Units/1 USD]],2,FALSE)</f>
        <v/>
      </c>
      <c r="AG1140" s="217">
        <f>IF(LOWER(T1140)="ILS",12,1)*AD1140/VLOOKUP($T1140,CPC_USDConversion_xlTbl[[Currency2]:[Units/1 USD]],2,FALSE)</f>
        <v/>
      </c>
      <c r="AH1140" s="126">
        <f>AF1140/VLOOKUP($S1140,'CP$'!$B$5:$D$74,2,FALSE)</f>
        <v/>
      </c>
      <c r="AI1140" s="126">
        <f>AG1140/VLOOKUP($S1140,'CP$'!$B$5:$D$74,2,FALSE)</f>
        <v/>
      </c>
      <c r="AJ1140" s="52" t="n"/>
      <c r="AK1140" s="127" t="inlineStr">
        <is>
          <t>Sales Variable</t>
        </is>
      </c>
      <c r="AL1140" s="218" t="n"/>
      <c r="AM1140" s="129" t="n"/>
      <c r="AN1140" s="121" t="n"/>
      <c r="AO1140" s="130" t="n"/>
      <c r="AP1140" s="131">
        <f>IFERROR(AO1140/AM1140,"")</f>
        <v/>
      </c>
      <c r="AQ1140" s="219">
        <f>AO1140*CC1140</f>
        <v/>
      </c>
      <c r="AR1140" s="219" t="n"/>
      <c r="AS1140" s="220">
        <f>AQ1140-AR1140</f>
        <v/>
      </c>
      <c r="AT1140" s="217">
        <f>AS1140/VLOOKUP($T1140,'USD Converstion'!$C$7:$D$174,2,FALSE)</f>
        <v/>
      </c>
      <c r="AU1140" s="52" t="n"/>
      <c r="AV1140" s="221" t="n">
        <v>43957</v>
      </c>
      <c r="AW1140" s="222" t="n">
        <v>29231.10679611651</v>
      </c>
      <c r="AX1140" s="222" t="n"/>
      <c r="AY1140" s="223" t="n"/>
      <c r="AZ1140" s="52" t="n"/>
      <c r="BA1140" s="137" t="n"/>
      <c r="BB1140" s="138" t="inlineStr">
        <is>
          <t xml:space="preserve"> </t>
        </is>
      </c>
      <c r="BC1140" s="52" t="n"/>
      <c r="BD1140" s="219" t="n">
        <v>2224800</v>
      </c>
      <c r="BE1140" s="219" t="n">
        <v>1483200</v>
      </c>
      <c r="BF1140" s="219" t="n"/>
      <c r="BG1140" s="120">
        <f>BF1140+BE1140+BD1140</f>
        <v/>
      </c>
      <c r="BH1140" s="217">
        <f>IF(LOWER(T1140)="ILS",12,1)*BG1140/VLOOKUP($T1140,CPC_USDConversion_xlTbl[[Currency2]:[Units/1 USD]],2,FALSE)</f>
        <v/>
      </c>
      <c r="BI1140" s="224">
        <f>BH1140/VLOOKUP($S1140,'CP$'!$B$5:$D$74,2,FALSE)</f>
        <v/>
      </c>
      <c r="BJ1140" s="140" t="n">
        <v>2300000</v>
      </c>
      <c r="BK1140" s="140" t="n">
        <v>3800000</v>
      </c>
      <c r="BL1140" s="141">
        <f>IFERROR(U1140/X1140,"")</f>
        <v/>
      </c>
      <c r="BM1140" s="141">
        <f>IFERROR(V1140/X1140,"")</f>
        <v/>
      </c>
      <c r="BN1140" s="141">
        <f>IFERROR(W1140/X1140,"")</f>
        <v/>
      </c>
      <c r="BO1140" s="141">
        <f>IFERROR(AA1140/AD1140,"")</f>
        <v/>
      </c>
      <c r="BP1140" s="141">
        <f>IFERROR(AB1140/AD1140,"")</f>
        <v/>
      </c>
      <c r="BQ1140" s="141">
        <f>IFERROR(AC1140/AD1140,"")</f>
        <v/>
      </c>
      <c r="BR1140" s="119" t="n">
        <v>5</v>
      </c>
      <c r="BS1140" s="119" t="n">
        <v>5</v>
      </c>
      <c r="BT1140" s="119" t="n">
        <v>3</v>
      </c>
      <c r="BU1140" s="119" t="n"/>
      <c r="BV1140" s="119" t="n"/>
      <c r="BW1140" s="119" t="n"/>
      <c r="BX1140" s="119" t="n"/>
      <c r="BY1140" s="119" t="n"/>
      <c r="BZ1140" s="119" t="inlineStr">
        <is>
          <t>Employee</t>
        </is>
      </c>
      <c r="CA1140" s="142" t="inlineStr">
        <is>
          <t>S41M</t>
        </is>
      </c>
      <c r="CB1140" s="131" t="n">
        <v>1</v>
      </c>
      <c r="CC1140" s="143">
        <f>IF(P1140&gt;1,1,P1140)*CB1140</f>
        <v/>
      </c>
      <c r="CD1140" s="143" t="n"/>
      <c r="CE1140" s="222" t="n">
        <v>94578.8</v>
      </c>
      <c r="CF1140" s="86" t="n"/>
      <c r="CG1140" s="219" t="n">
        <v>3707517.073170732</v>
      </c>
      <c r="CH1140" s="217">
        <f>IF(LOWER(T1140)="ILS",12,1)*CG1140/VLOOKUP($T1140,CPC_USDConversion_xlTbl[[Currency2]:[Units/1 USD]],2,FALSE)</f>
        <v/>
      </c>
      <c r="CI1140" s="225">
        <f>AF1140</f>
        <v/>
      </c>
      <c r="CJ1140" s="225">
        <f>IFERROR(CI1140-CH1140,"")</f>
        <v/>
      </c>
      <c r="CK1140" s="140">
        <f>ROUND(AN1140*CC1140,-2)</f>
        <v/>
      </c>
      <c r="CL1140" s="217">
        <f>CK1140/VLOOKUP($T1140,'USD Converstion'!$C$7:$D$174,2,FALSE)</f>
        <v/>
      </c>
      <c r="CM1140" s="145">
        <f>IF(AD1140&gt;X1140,1,0)</f>
        <v/>
      </c>
      <c r="CN1140" s="225">
        <f>IF(CM1140&gt;0,AG1140,0)</f>
        <v/>
      </c>
      <c r="CO1140" s="225">
        <f>IF(CM1140=0,0,AF1140)</f>
        <v/>
      </c>
      <c r="CP1140" s="146" t="n">
        <v>0</v>
      </c>
      <c r="CQ1140" s="147" t="inlineStr">
        <is>
          <t>Regular</t>
        </is>
      </c>
      <c r="CR1140" s="225">
        <f>AM1140/VLOOKUP(T1140,'USD Converstion'!$C$7:$D$174,2,FALSE)</f>
        <v/>
      </c>
      <c r="CS1140" s="226">
        <f>AT1140</f>
        <v/>
      </c>
      <c r="CT1140" s="222" t="n">
        <v>0</v>
      </c>
      <c r="CU1140" s="227" t="n"/>
      <c r="CV1140" s="145">
        <f>IF(AX1140&gt;0,1,0)</f>
        <v/>
      </c>
      <c r="CW1140" s="145">
        <f>IF(AY1140&gt;0,1,0)</f>
        <v/>
      </c>
      <c r="CX1140" s="52" t="n">
        <v>0</v>
      </c>
      <c r="DM1140">
        <f>IF(LOWER(T1140)="ILS",12,1)*Y1140/VLOOKUP($T1140,CPC_USDConversion_xlTbl[[Currency2]:[Units/1 USD]],2,FALSE)</f>
        <v/>
      </c>
    </row>
    <row r="1141">
      <c r="B1141" s="113" t="n">
        <v>110823</v>
      </c>
      <c r="C1141" s="113" t="n">
        <v>35144</v>
      </c>
      <c r="D1141" s="113" t="n">
        <v>51751</v>
      </c>
      <c r="E1141" s="114" t="inlineStr">
        <is>
          <t>DongYuan Wu</t>
        </is>
      </c>
      <c r="F1141" s="152" t="inlineStr">
        <is>
          <t>Security Engineer</t>
        </is>
      </c>
      <c r="G1141" s="113" t="inlineStr">
        <is>
          <t>Greater China</t>
        </is>
      </c>
      <c r="H1141" s="113" t="inlineStr">
        <is>
          <t>Argon Ho</t>
        </is>
      </c>
      <c r="I1141" s="113" t="inlineStr">
        <is>
          <t>Argon Ho</t>
        </is>
      </c>
      <c r="J1141" s="114" t="inlineStr">
        <is>
          <t>Sharat Sinha</t>
        </is>
      </c>
      <c r="K1141" s="114" t="inlineStr">
        <is>
          <t>Sharat Sinha</t>
        </is>
      </c>
      <c r="L1141" s="113" t="inlineStr">
        <is>
          <t>APAC Sales</t>
        </is>
      </c>
      <c r="M1141" s="115" t="n">
        <v>1</v>
      </c>
      <c r="N1141" s="151">
        <f>LEFT(CA1141,3)</f>
        <v/>
      </c>
      <c r="O1141" s="216" t="n">
        <v>43388</v>
      </c>
      <c r="P1141" s="118">
        <f>($D$5-O1141)/365</f>
        <v/>
      </c>
      <c r="Q1141" s="119">
        <f>Q1141</f>
        <v/>
      </c>
      <c r="R1141" s="52" t="n"/>
      <c r="S1141" s="120" t="inlineStr">
        <is>
          <t>Taiwan</t>
        </is>
      </c>
      <c r="T1141" s="120" t="inlineStr">
        <is>
          <t>TWD</t>
        </is>
      </c>
      <c r="U1141" s="120" t="n">
        <v>1229500</v>
      </c>
      <c r="V1141" s="120" t="n">
        <v>222118.1818181818</v>
      </c>
      <c r="W1141" s="120" t="n"/>
      <c r="X1141" s="120">
        <f>W1141+V1141+U1141</f>
        <v/>
      </c>
      <c r="Y1141" s="121" t="n"/>
      <c r="Z1141" s="121" t="n"/>
      <c r="AA1141" s="122" t="n"/>
      <c r="AB1141" s="122" t="n"/>
      <c r="AC1141" s="122" t="n"/>
      <c r="AD1141" s="123">
        <f>AC1141+AB1141+AA1141</f>
        <v/>
      </c>
      <c r="AE1141" s="124">
        <f>IFERROR(AD1141/X1141-1,"")</f>
        <v/>
      </c>
      <c r="AF1141" s="217">
        <f>IF(LOWER(T1141)="ILS",12,1)*X1141/VLOOKUP($T1141,CPC_USDConversion_xlTbl[[Currency2]:[Units/1 USD]],2,FALSE)</f>
        <v/>
      </c>
      <c r="AG1141" s="217">
        <f>IF(LOWER(T1141)="ILS",12,1)*AD1141/VLOOKUP($T1141,CPC_USDConversion_xlTbl[[Currency2]:[Units/1 USD]],2,FALSE)</f>
        <v/>
      </c>
      <c r="AH1141" s="126">
        <f>AF1141/VLOOKUP($S1141,'CP$'!$B$5:$D$74,2,FALSE)</f>
        <v/>
      </c>
      <c r="AI1141" s="126">
        <f>AG1141/VLOOKUP($S1141,'CP$'!$B$5:$D$74,2,FALSE)</f>
        <v/>
      </c>
      <c r="AJ1141" s="52" t="n"/>
      <c r="AK1141" s="127" t="inlineStr">
        <is>
          <t>Sales Variable</t>
        </is>
      </c>
      <c r="AL1141" s="218" t="n"/>
      <c r="AM1141" s="129" t="n"/>
      <c r="AN1141" s="121" t="n"/>
      <c r="AO1141" s="130" t="n"/>
      <c r="AP1141" s="131">
        <f>IFERROR(AO1141/AM1141,"")</f>
        <v/>
      </c>
      <c r="AQ1141" s="219">
        <f>AO1141*CC1141</f>
        <v/>
      </c>
      <c r="AR1141" s="219" t="n"/>
      <c r="AS1141" s="220">
        <f>AQ1141-AR1141</f>
        <v/>
      </c>
      <c r="AT1141" s="217">
        <f>AS1141/VLOOKUP($T1141,'USD Converstion'!$C$7:$D$174,2,FALSE)</f>
        <v/>
      </c>
      <c r="AU1141" s="52" t="n"/>
      <c r="AV1141" s="221" t="n">
        <v>43957</v>
      </c>
      <c r="AW1141" s="222" t="n">
        <v>14665.76699029126</v>
      </c>
      <c r="AX1141" s="222" t="n"/>
      <c r="AY1141" s="223" t="n"/>
      <c r="AZ1141" s="52" t="n"/>
      <c r="BA1141" s="137" t="n"/>
      <c r="BB1141" s="138" t="inlineStr">
        <is>
          <t xml:space="preserve"> </t>
        </is>
      </c>
      <c r="BC1141" s="52" t="n"/>
      <c r="BD1141" s="219" t="n">
        <v>920000</v>
      </c>
      <c r="BE1141" s="219" t="n">
        <v>140000</v>
      </c>
      <c r="BF1141" s="219" t="n"/>
      <c r="BG1141" s="120">
        <f>BF1141+BE1141+BD1141</f>
        <v/>
      </c>
      <c r="BH1141" s="217">
        <f>IF(LOWER(T1141)="ILS",12,1)*BG1141/VLOOKUP($T1141,CPC_USDConversion_xlTbl[[Currency2]:[Units/1 USD]],2,FALSE)</f>
        <v/>
      </c>
      <c r="BI1141" s="224">
        <f>BH1141/VLOOKUP($S1141,'CP$'!$B$5:$D$74,2,FALSE)</f>
        <v/>
      </c>
      <c r="BJ1141" s="140" t="n">
        <v>1500000</v>
      </c>
      <c r="BK1141" s="140" t="n">
        <v>2700000</v>
      </c>
      <c r="BL1141" s="141">
        <f>IFERROR(U1141/X1141,"")</f>
        <v/>
      </c>
      <c r="BM1141" s="141">
        <f>IFERROR(V1141/X1141,"")</f>
        <v/>
      </c>
      <c r="BN1141" s="141">
        <f>IFERROR(W1141/X1141,"")</f>
        <v/>
      </c>
      <c r="BO1141" s="141">
        <f>IFERROR(AA1141/AD1141,"")</f>
        <v/>
      </c>
      <c r="BP1141" s="141">
        <f>IFERROR(AB1141/AD1141,"")</f>
        <v/>
      </c>
      <c r="BQ1141" s="141">
        <f>IFERROR(AC1141/AD1141,"")</f>
        <v/>
      </c>
      <c r="BR1141" s="119" t="n">
        <v>3</v>
      </c>
      <c r="BS1141" s="119" t="n">
        <v>5</v>
      </c>
      <c r="BT1141" s="119" t="n">
        <v>3</v>
      </c>
      <c r="BU1141" s="119" t="n"/>
      <c r="BV1141" s="119" t="n"/>
      <c r="BW1141" s="119" t="n"/>
      <c r="BX1141" s="119" t="n"/>
      <c r="BY1141" s="119" t="n"/>
      <c r="BZ1141" s="119" t="inlineStr">
        <is>
          <t>Employee</t>
        </is>
      </c>
      <c r="CA1141" s="142" t="inlineStr">
        <is>
          <t>E51P</t>
        </is>
      </c>
      <c r="CB1141" s="131" t="n">
        <v>1</v>
      </c>
      <c r="CC1141" s="143">
        <f>IF(P1141&gt;1,1,P1141)*CB1141</f>
        <v/>
      </c>
      <c r="CD1141" s="143" t="n"/>
      <c r="CE1141" s="222" t="n">
        <v>16880.52</v>
      </c>
      <c r="CF1141" s="86" t="n"/>
      <c r="CG1141" s="219" t="n">
        <v>1190443.902439025</v>
      </c>
      <c r="CH1141" s="217">
        <f>IF(LOWER(T1141)="ILS",12,1)*CG1141/VLOOKUP($T1141,CPC_USDConversion_xlTbl[[Currency2]:[Units/1 USD]],2,FALSE)</f>
        <v/>
      </c>
      <c r="CI1141" s="225">
        <f>AF1141</f>
        <v/>
      </c>
      <c r="CJ1141" s="225">
        <f>IFERROR(CI1141-CH1141,"")</f>
        <v/>
      </c>
      <c r="CK1141" s="140">
        <f>ROUND(AN1141*CC1141,-2)</f>
        <v/>
      </c>
      <c r="CL1141" s="217">
        <f>CK1141/VLOOKUP($T1141,'USD Converstion'!$C$7:$D$174,2,FALSE)</f>
        <v/>
      </c>
      <c r="CM1141" s="145">
        <f>IF(AD1141&gt;X1141,1,0)</f>
        <v/>
      </c>
      <c r="CN1141" s="225">
        <f>IF(CM1141&gt;0,AG1141,0)</f>
        <v/>
      </c>
      <c r="CO1141" s="225">
        <f>IF(CM1141=0,0,AF1141)</f>
        <v/>
      </c>
      <c r="CP1141" s="146" t="n">
        <v>0</v>
      </c>
      <c r="CQ1141" s="147" t="inlineStr">
        <is>
          <t>Regular</t>
        </is>
      </c>
      <c r="CR1141" s="225">
        <f>AM1141/VLOOKUP(T1141,'USD Converstion'!$C$7:$D$174,2,FALSE)</f>
        <v/>
      </c>
      <c r="CS1141" s="226">
        <f>AT1141</f>
        <v/>
      </c>
      <c r="CT1141" s="222" t="n">
        <v>0</v>
      </c>
      <c r="CU1141" s="227" t="n"/>
      <c r="CV1141" s="145">
        <f>IF(AX1141&gt;0,1,0)</f>
        <v/>
      </c>
      <c r="CW1141" s="145">
        <f>IF(AY1141&gt;0,1,0)</f>
        <v/>
      </c>
      <c r="CX1141" s="52" t="n">
        <v>0</v>
      </c>
      <c r="DM1141">
        <f>IF(LOWER(T1141)="ILS",12,1)*Y1141/VLOOKUP($T1141,CPC_USDConversion_xlTbl[[Currency2]:[Units/1 USD]],2,FALSE)</f>
        <v/>
      </c>
    </row>
    <row r="1142">
      <c r="B1142" s="113" t="n">
        <v>13655</v>
      </c>
      <c r="C1142" s="113" t="n">
        <v>38659</v>
      </c>
      <c r="D1142" s="113" t="n">
        <v>120159</v>
      </c>
      <c r="E1142" s="114" t="inlineStr">
        <is>
          <t>Edmond Wong</t>
        </is>
      </c>
      <c r="F1142" s="152" t="inlineStr">
        <is>
          <t>Territory Manager</t>
        </is>
      </c>
      <c r="G1142" s="113" t="inlineStr">
        <is>
          <t>Hong Kong Sales</t>
        </is>
      </c>
      <c r="H1142" s="113" t="inlineStr">
        <is>
          <t>Amy Chow</t>
        </is>
      </c>
      <c r="I1142" s="113" t="inlineStr">
        <is>
          <t>Argon Ho</t>
        </is>
      </c>
      <c r="J1142" s="114" t="inlineStr">
        <is>
          <t>Sharat Sinha</t>
        </is>
      </c>
      <c r="K1142" s="114" t="inlineStr">
        <is>
          <t>Sharat Sinha</t>
        </is>
      </c>
      <c r="L1142" s="113" t="inlineStr">
        <is>
          <t>APAC Sales</t>
        </is>
      </c>
      <c r="M1142" s="115" t="n">
        <v>1</v>
      </c>
      <c r="N1142" s="151">
        <f>LEFT(CA1142,3)</f>
        <v/>
      </c>
      <c r="O1142" s="216" t="n">
        <v>44027</v>
      </c>
      <c r="P1142" s="118">
        <f>($D$5-O1142)/365</f>
        <v/>
      </c>
      <c r="Q1142" s="119">
        <f>Q1142</f>
        <v/>
      </c>
      <c r="R1142" s="52" t="n"/>
      <c r="S1142" s="120" t="inlineStr">
        <is>
          <t>Hong Kong</t>
        </is>
      </c>
      <c r="T1142" s="120" t="inlineStr">
        <is>
          <t>HKD</t>
        </is>
      </c>
      <c r="U1142" s="120" t="n">
        <v>984500</v>
      </c>
      <c r="V1142" s="120" t="n">
        <v>473027.2727272727</v>
      </c>
      <c r="W1142" s="120" t="n"/>
      <c r="X1142" s="120">
        <f>W1142+V1142+U1142</f>
        <v/>
      </c>
      <c r="Y1142" s="121" t="n">
        <v>18540</v>
      </c>
      <c r="Z1142" s="121" t="n">
        <v>0</v>
      </c>
      <c r="AA1142" s="122" t="n"/>
      <c r="AB1142" s="122" t="n"/>
      <c r="AC1142" s="122" t="n"/>
      <c r="AD1142" s="123">
        <f>AC1142+AB1142+AA1142</f>
        <v/>
      </c>
      <c r="AE1142" s="124">
        <f>IFERROR(AD1142/X1142-1,"")</f>
        <v/>
      </c>
      <c r="AF1142" s="217">
        <f>IF(LOWER(T1142)="ILS",12,1)*X1142/VLOOKUP($T1142,CPC_USDConversion_xlTbl[[Currency2]:[Units/1 USD]],2,FALSE)</f>
        <v/>
      </c>
      <c r="AG1142" s="217">
        <f>IF(LOWER(T1142)="ILS",12,1)*AD1142/VLOOKUP($T1142,CPC_USDConversion_xlTbl[[Currency2]:[Units/1 USD]],2,FALSE)</f>
        <v/>
      </c>
      <c r="AH1142" s="126">
        <f>AF1142/VLOOKUP($S1142,'CP$'!$B$5:$D$74,2,FALSE)</f>
        <v/>
      </c>
      <c r="AI1142" s="126">
        <f>AG1142/VLOOKUP($S1142,'CP$'!$B$5:$D$74,2,FALSE)</f>
        <v/>
      </c>
      <c r="AJ1142" s="52" t="n"/>
      <c r="AK1142" s="127" t="inlineStr">
        <is>
          <t>Sales Variable</t>
        </is>
      </c>
      <c r="AL1142" s="218" t="n"/>
      <c r="AM1142" s="129" t="n"/>
      <c r="AN1142" s="121" t="n"/>
      <c r="AO1142" s="130" t="n"/>
      <c r="AP1142" s="131">
        <f>IFERROR(AO1142/AM1142,"")</f>
        <v/>
      </c>
      <c r="AQ1142" s="219">
        <f>AO1142*CC1142</f>
        <v/>
      </c>
      <c r="AR1142" s="219" t="n"/>
      <c r="AS1142" s="220">
        <f>AQ1142-AR1142</f>
        <v/>
      </c>
      <c r="AT1142" s="217">
        <f>AS1142/VLOOKUP($T1142,'USD Converstion'!$C$7:$D$174,2,FALSE)</f>
        <v/>
      </c>
      <c r="AU1142" s="52" t="n"/>
      <c r="AV1142" s="221" t="n"/>
      <c r="AW1142" s="222" t="n"/>
      <c r="AX1142" s="222" t="n"/>
      <c r="AY1142" s="223" t="n"/>
      <c r="AZ1142" s="52" t="n"/>
      <c r="BA1142" s="137" t="inlineStr">
        <is>
          <t>February, 2021: title change from major account manager to territory manager</t>
        </is>
      </c>
      <c r="BB1142" s="138" t="inlineStr">
        <is>
          <t xml:space="preserve"> </t>
        </is>
      </c>
      <c r="BC1142" s="52" t="n"/>
      <c r="BD1142" s="219" t="n"/>
      <c r="BE1142" s="219" t="n"/>
      <c r="BF1142" s="219" t="n"/>
      <c r="BG1142" s="120">
        <f>BF1142+BE1142+BD1142</f>
        <v/>
      </c>
      <c r="BH1142" s="217">
        <f>IF(LOWER(T1142)="ILS",12,1)*BG1142/VLOOKUP($T1142,CPC_USDConversion_xlTbl[[Currency2]:[Units/1 USD]],2,FALSE)</f>
        <v/>
      </c>
      <c r="BI1142" s="224">
        <f>BH1142/VLOOKUP($S1142,'CP$'!$B$5:$D$74,2,FALSE)</f>
        <v/>
      </c>
      <c r="BJ1142" s="140" t="n">
        <v>600000</v>
      </c>
      <c r="BK1142" s="140" t="n">
        <v>1100000</v>
      </c>
      <c r="BL1142" s="141">
        <f>IFERROR(U1142/X1142,"")</f>
        <v/>
      </c>
      <c r="BM1142" s="141">
        <f>IFERROR(V1142/X1142,"")</f>
        <v/>
      </c>
      <c r="BN1142" s="141">
        <f>IFERROR(W1142/X1142,"")</f>
        <v/>
      </c>
      <c r="BO1142" s="141">
        <f>IFERROR(AA1142/AD1142,"")</f>
        <v/>
      </c>
      <c r="BP1142" s="141">
        <f>IFERROR(AB1142/AD1142,"")</f>
        <v/>
      </c>
      <c r="BQ1142" s="141">
        <f>IFERROR(AC1142/AD1142,"")</f>
        <v/>
      </c>
      <c r="BR1142" s="119" t="n"/>
      <c r="BS1142" s="119" t="n"/>
      <c r="BT1142" s="119" t="n"/>
      <c r="BU1142" s="119" t="n">
        <v>3</v>
      </c>
      <c r="BV1142" s="119" t="n"/>
      <c r="BW1142" s="119" t="n"/>
      <c r="BX1142" s="119" t="n"/>
      <c r="BY1142" s="119" t="n"/>
      <c r="BZ1142" s="119" t="inlineStr">
        <is>
          <t>Employee</t>
        </is>
      </c>
      <c r="CA1142" s="142" t="inlineStr">
        <is>
          <t>S53P</t>
        </is>
      </c>
      <c r="CB1142" s="131" t="n">
        <v>1</v>
      </c>
      <c r="CC1142" s="143">
        <f>IF(P1142&gt;1,1,P1142)*CB1142</f>
        <v/>
      </c>
      <c r="CD1142" s="143" t="n"/>
      <c r="CE1142" s="222" t="n"/>
      <c r="CF1142" s="86" t="n"/>
      <c r="CG1142" s="219" t="n">
        <v>1268492.682926829</v>
      </c>
      <c r="CH1142" s="217">
        <f>IF(LOWER(T1142)="ILS",12,1)*CG1142/VLOOKUP($T1142,CPC_USDConversion_xlTbl[[Currency2]:[Units/1 USD]],2,FALSE)</f>
        <v/>
      </c>
      <c r="CI1142" s="225">
        <f>AF1142</f>
        <v/>
      </c>
      <c r="CJ1142" s="225">
        <f>IFERROR(CI1142-CH1142,"")</f>
        <v/>
      </c>
      <c r="CK1142" s="140">
        <f>ROUND(AN1142*CC1142,-2)</f>
        <v/>
      </c>
      <c r="CL1142" s="217">
        <f>CK1142/VLOOKUP($T1142,'USD Converstion'!$C$7:$D$174,2,FALSE)</f>
        <v/>
      </c>
      <c r="CM1142" s="145">
        <f>IF(AD1142&gt;X1142,1,0)</f>
        <v/>
      </c>
      <c r="CN1142" s="225">
        <f>IF(CM1142&gt;0,AG1142,0)</f>
        <v/>
      </c>
      <c r="CO1142" s="225">
        <f>IF(CM1142=0,0,AF1142)</f>
        <v/>
      </c>
      <c r="CP1142" s="146" t="n">
        <v>0</v>
      </c>
      <c r="CQ1142" s="147" t="inlineStr">
        <is>
          <t>Regular</t>
        </is>
      </c>
      <c r="CR1142" s="225">
        <f>AM1142/VLOOKUP(T1142,'USD Converstion'!$C$7:$D$174,2,FALSE)</f>
        <v/>
      </c>
      <c r="CS1142" s="226">
        <f>AT1142</f>
        <v/>
      </c>
      <c r="CT1142" s="222" t="n">
        <v>0</v>
      </c>
      <c r="CU1142" s="227" t="n"/>
      <c r="CV1142" s="145">
        <f>IF(AX1142&gt;0,1,0)</f>
        <v/>
      </c>
      <c r="CW1142" s="145">
        <f>IF(AY1142&gt;0,1,0)</f>
        <v/>
      </c>
      <c r="CX1142" s="52" t="n">
        <v>0</v>
      </c>
      <c r="DM1142">
        <f>IF(LOWER(T1142)="ILS",12,1)*Y1142/VLOOKUP($T1142,CPC_USDConversion_xlTbl[[Currency2]:[Units/1 USD]],2,FALSE)</f>
        <v/>
      </c>
    </row>
    <row r="1143">
      <c r="B1143" s="113" t="n">
        <v>138250</v>
      </c>
      <c r="C1143" s="113" t="n">
        <v>82747</v>
      </c>
      <c r="D1143" s="113" t="n">
        <v>113482</v>
      </c>
      <c r="E1143" s="114" t="inlineStr">
        <is>
          <t>Edward Chu</t>
        </is>
      </c>
      <c r="F1143" s="152" t="inlineStr">
        <is>
          <t>Security Engineer</t>
        </is>
      </c>
      <c r="G1143" s="113" t="inlineStr">
        <is>
          <t>Greater China</t>
        </is>
      </c>
      <c r="H1143" s="113" t="inlineStr">
        <is>
          <t>Argon Ho</t>
        </is>
      </c>
      <c r="I1143" s="113" t="inlineStr">
        <is>
          <t>Argon Ho</t>
        </is>
      </c>
      <c r="J1143" s="114" t="inlineStr">
        <is>
          <t>Sharat Sinha</t>
        </is>
      </c>
      <c r="K1143" s="114" t="inlineStr">
        <is>
          <t>Sharat Sinha</t>
        </is>
      </c>
      <c r="L1143" s="113" t="inlineStr">
        <is>
          <t>APAC Sales</t>
        </is>
      </c>
      <c r="M1143" s="115" t="n">
        <v>1</v>
      </c>
      <c r="N1143" s="151">
        <f>LEFT(CA1143,3)</f>
        <v/>
      </c>
      <c r="O1143" s="216" t="n">
        <v>43570</v>
      </c>
      <c r="P1143" s="118">
        <f>($D$5-O1143)/365</f>
        <v/>
      </c>
      <c r="Q1143" s="119">
        <f>Q1143</f>
        <v/>
      </c>
      <c r="R1143" s="52" t="n"/>
      <c r="S1143" s="120" t="inlineStr">
        <is>
          <t>Hong Kong</t>
        </is>
      </c>
      <c r="T1143" s="120" t="inlineStr">
        <is>
          <t>HKD</t>
        </is>
      </c>
      <c r="U1143" s="120" t="n">
        <v>761900</v>
      </c>
      <c r="V1143" s="120" t="n">
        <v>137100</v>
      </c>
      <c r="W1143" s="120" t="n"/>
      <c r="X1143" s="120">
        <f>W1143+V1143+U1143</f>
        <v/>
      </c>
      <c r="Y1143" s="121" t="n"/>
      <c r="Z1143" s="121" t="n"/>
      <c r="AA1143" s="122" t="n"/>
      <c r="AB1143" s="122" t="n"/>
      <c r="AC1143" s="122" t="n"/>
      <c r="AD1143" s="123">
        <f>AC1143+AB1143+AA1143</f>
        <v/>
      </c>
      <c r="AE1143" s="124">
        <f>IFERROR(AD1143/X1143-1,"")</f>
        <v/>
      </c>
      <c r="AF1143" s="217">
        <f>IF(LOWER(T1143)="ILS",12,1)*X1143/VLOOKUP($T1143,CPC_USDConversion_xlTbl[[Currency2]:[Units/1 USD]],2,FALSE)</f>
        <v/>
      </c>
      <c r="AG1143" s="217">
        <f>IF(LOWER(T1143)="ILS",12,1)*AD1143/VLOOKUP($T1143,CPC_USDConversion_xlTbl[[Currency2]:[Units/1 USD]],2,FALSE)</f>
        <v/>
      </c>
      <c r="AH1143" s="126">
        <f>AF1143/VLOOKUP($S1143,'CP$'!$B$5:$D$74,2,FALSE)</f>
        <v/>
      </c>
      <c r="AI1143" s="126">
        <f>AG1143/VLOOKUP($S1143,'CP$'!$B$5:$D$74,2,FALSE)</f>
        <v/>
      </c>
      <c r="AJ1143" s="52" t="n"/>
      <c r="AK1143" s="127" t="inlineStr">
        <is>
          <t>Sales Variable</t>
        </is>
      </c>
      <c r="AL1143" s="218" t="n"/>
      <c r="AM1143" s="129" t="n"/>
      <c r="AN1143" s="121" t="n"/>
      <c r="AO1143" s="130" t="n"/>
      <c r="AP1143" s="131">
        <f>IFERROR(AO1143/AM1143,"")</f>
        <v/>
      </c>
      <c r="AQ1143" s="219">
        <f>AO1143*CC1143</f>
        <v/>
      </c>
      <c r="AR1143" s="219" t="n"/>
      <c r="AS1143" s="220">
        <f>AQ1143-AR1143</f>
        <v/>
      </c>
      <c r="AT1143" s="217">
        <f>AS1143/VLOOKUP($T1143,'USD Converstion'!$C$7:$D$174,2,FALSE)</f>
        <v/>
      </c>
      <c r="AU1143" s="52" t="n"/>
      <c r="AV1143" s="221" t="n"/>
      <c r="AW1143" s="222" t="n"/>
      <c r="AX1143" s="222" t="n"/>
      <c r="AY1143" s="223" t="n"/>
      <c r="AZ1143" s="52" t="n"/>
      <c r="BA1143" s="137" t="n"/>
      <c r="BB1143" s="138" t="inlineStr">
        <is>
          <t xml:space="preserve"> </t>
        </is>
      </c>
      <c r="BC1143" s="52" t="n"/>
      <c r="BD1143" s="219" t="n">
        <v>576000</v>
      </c>
      <c r="BE1143" s="219" t="n">
        <v>144000</v>
      </c>
      <c r="BF1143" s="219" t="n"/>
      <c r="BG1143" s="120">
        <f>BF1143+BE1143+BD1143</f>
        <v/>
      </c>
      <c r="BH1143" s="217">
        <f>IF(LOWER(T1143)="ILS",12,1)*BG1143/VLOOKUP($T1143,CPC_USDConversion_xlTbl[[Currency2]:[Units/1 USD]],2,FALSE)</f>
        <v/>
      </c>
      <c r="BI1143" s="224">
        <f>BH1143/VLOOKUP($S1143,'CP$'!$B$5:$D$74,2,FALSE)</f>
        <v/>
      </c>
      <c r="BJ1143" s="140" t="n">
        <v>850000</v>
      </c>
      <c r="BK1143" s="140" t="n">
        <v>1400000</v>
      </c>
      <c r="BL1143" s="141">
        <f>IFERROR(U1143/X1143,"")</f>
        <v/>
      </c>
      <c r="BM1143" s="141">
        <f>IFERROR(V1143/X1143,"")</f>
        <v/>
      </c>
      <c r="BN1143" s="141">
        <f>IFERROR(W1143/X1143,"")</f>
        <v/>
      </c>
      <c r="BO1143" s="141">
        <f>IFERROR(AA1143/AD1143,"")</f>
        <v/>
      </c>
      <c r="BP1143" s="141">
        <f>IFERROR(AB1143/AD1143,"")</f>
        <v/>
      </c>
      <c r="BQ1143" s="141">
        <f>IFERROR(AC1143/AD1143,"")</f>
        <v/>
      </c>
      <c r="BR1143" s="119" t="n">
        <v>3</v>
      </c>
      <c r="BS1143" s="119" t="n">
        <v>3</v>
      </c>
      <c r="BT1143" s="119" t="n">
        <v>3</v>
      </c>
      <c r="BU1143" s="119" t="n"/>
      <c r="BV1143" s="119" t="n"/>
      <c r="BW1143" s="119" t="n"/>
      <c r="BX1143" s="119" t="n"/>
      <c r="BY1143" s="119" t="n"/>
      <c r="BZ1143" s="119" t="inlineStr">
        <is>
          <t>Employee</t>
        </is>
      </c>
      <c r="CA1143" s="142" t="inlineStr">
        <is>
          <t>E41P</t>
        </is>
      </c>
      <c r="CB1143" s="131" t="n">
        <v>1</v>
      </c>
      <c r="CC1143" s="143">
        <f>IF(P1143&gt;1,1,P1143)*CB1143</f>
        <v/>
      </c>
      <c r="CD1143" s="143" t="n"/>
      <c r="CE1143" s="222" t="n"/>
      <c r="CF1143" s="86" t="n"/>
      <c r="CG1143" s="219" t="n">
        <v>734248.7804878049</v>
      </c>
      <c r="CH1143" s="217">
        <f>IF(LOWER(T1143)="ILS",12,1)*CG1143/VLOOKUP($T1143,CPC_USDConversion_xlTbl[[Currency2]:[Units/1 USD]],2,FALSE)</f>
        <v/>
      </c>
      <c r="CI1143" s="225">
        <f>AF1143</f>
        <v/>
      </c>
      <c r="CJ1143" s="225">
        <f>IFERROR(CI1143-CH1143,"")</f>
        <v/>
      </c>
      <c r="CK1143" s="140">
        <f>ROUND(AN1143*CC1143,-2)</f>
        <v/>
      </c>
      <c r="CL1143" s="217">
        <f>CK1143/VLOOKUP($T1143,'USD Converstion'!$C$7:$D$174,2,FALSE)</f>
        <v/>
      </c>
      <c r="CM1143" s="145">
        <f>IF(AD1143&gt;X1143,1,0)</f>
        <v/>
      </c>
      <c r="CN1143" s="225">
        <f>IF(CM1143&gt;0,AG1143,0)</f>
        <v/>
      </c>
      <c r="CO1143" s="225">
        <f>IF(CM1143=0,0,AF1143)</f>
        <v/>
      </c>
      <c r="CP1143" s="146" t="n">
        <v>0</v>
      </c>
      <c r="CQ1143" s="147" t="inlineStr">
        <is>
          <t>Regular</t>
        </is>
      </c>
      <c r="CR1143" s="225">
        <f>AM1143/VLOOKUP(T1143,'USD Converstion'!$C$7:$D$174,2,FALSE)</f>
        <v/>
      </c>
      <c r="CS1143" s="226">
        <f>AT1143</f>
        <v/>
      </c>
      <c r="CT1143" s="222" t="n">
        <v>0</v>
      </c>
      <c r="CU1143" s="227" t="n"/>
      <c r="CV1143" s="145">
        <f>IF(AX1143&gt;0,1,0)</f>
        <v/>
      </c>
      <c r="CW1143" s="145">
        <f>IF(AY1143&gt;0,1,0)</f>
        <v/>
      </c>
      <c r="CX1143" s="52" t="n">
        <v>0</v>
      </c>
      <c r="DM1143">
        <f>IF(LOWER(T1143)="ILS",12,1)*Y1143/VLOOKUP($T1143,CPC_USDConversion_xlTbl[[Currency2]:[Units/1 USD]],2,FALSE)</f>
        <v/>
      </c>
    </row>
    <row r="1144">
      <c r="B1144" s="113" t="n">
        <v>122209</v>
      </c>
      <c r="C1144" s="113" t="n">
        <v>29883</v>
      </c>
      <c r="D1144" s="113" t="n"/>
      <c r="E1144" s="114" t="inlineStr">
        <is>
          <t>Flora Huang</t>
        </is>
      </c>
      <c r="F1144" s="152" t="inlineStr">
        <is>
          <t>Major Account Manager</t>
        </is>
      </c>
      <c r="G1144" s="113" t="inlineStr">
        <is>
          <t>Taiwan Sales</t>
        </is>
      </c>
      <c r="H1144" s="113" t="inlineStr">
        <is>
          <t>Vincent Liu</t>
        </is>
      </c>
      <c r="I1144" s="113" t="inlineStr">
        <is>
          <t>Argon Ho</t>
        </is>
      </c>
      <c r="J1144" s="114" t="inlineStr">
        <is>
          <t>Sharat Sinha</t>
        </is>
      </c>
      <c r="K1144" s="114" t="inlineStr">
        <is>
          <t>Sharat Sinha</t>
        </is>
      </c>
      <c r="L1144" s="113" t="inlineStr">
        <is>
          <t>APAC Sales</t>
        </is>
      </c>
      <c r="M1144" s="115" t="n">
        <v>1</v>
      </c>
      <c r="N1144" s="151">
        <f>LEFT(CA1144,3)</f>
        <v/>
      </c>
      <c r="O1144" s="216" t="n">
        <v>41086</v>
      </c>
      <c r="P1144" s="118">
        <f>($D$5-O1144)/365</f>
        <v/>
      </c>
      <c r="Q1144" s="119">
        <f>Q1144</f>
        <v/>
      </c>
      <c r="R1144" s="52" t="n"/>
      <c r="S1144" s="120" t="inlineStr">
        <is>
          <t>Taiwan</t>
        </is>
      </c>
      <c r="T1144" s="120" t="inlineStr">
        <is>
          <t>TWD</t>
        </is>
      </c>
      <c r="U1144" s="120" t="n">
        <v>2259500</v>
      </c>
      <c r="V1144" s="120" t="n">
        <v>1091209.090909091</v>
      </c>
      <c r="W1144" s="120" t="n"/>
      <c r="X1144" s="120">
        <f>W1144+V1144+U1144</f>
        <v/>
      </c>
      <c r="Y1144" s="121" t="n"/>
      <c r="Z1144" s="121" t="n"/>
      <c r="AA1144" s="122" t="n"/>
      <c r="AB1144" s="122" t="n"/>
      <c r="AC1144" s="122" t="n"/>
      <c r="AD1144" s="123">
        <f>AC1144+AB1144+AA1144</f>
        <v/>
      </c>
      <c r="AE1144" s="124">
        <f>IFERROR(AD1144/X1144-1,"")</f>
        <v/>
      </c>
      <c r="AF1144" s="217">
        <f>IF(LOWER(T1144)="ILS",12,1)*X1144/VLOOKUP($T1144,CPC_USDConversion_xlTbl[[Currency2]:[Units/1 USD]],2,FALSE)</f>
        <v/>
      </c>
      <c r="AG1144" s="217">
        <f>IF(LOWER(T1144)="ILS",12,1)*AD1144/VLOOKUP($T1144,CPC_USDConversion_xlTbl[[Currency2]:[Units/1 USD]],2,FALSE)</f>
        <v/>
      </c>
      <c r="AH1144" s="126">
        <f>AF1144/VLOOKUP($S1144,'CP$'!$B$5:$D$74,2,FALSE)</f>
        <v/>
      </c>
      <c r="AI1144" s="126">
        <f>AG1144/VLOOKUP($S1144,'CP$'!$B$5:$D$74,2,FALSE)</f>
        <v/>
      </c>
      <c r="AJ1144" s="52" t="n"/>
      <c r="AK1144" s="127" t="inlineStr">
        <is>
          <t>Sales Variable</t>
        </is>
      </c>
      <c r="AL1144" s="218" t="n"/>
      <c r="AM1144" s="129" t="n"/>
      <c r="AN1144" s="121" t="n"/>
      <c r="AO1144" s="130" t="n"/>
      <c r="AP1144" s="131">
        <f>IFERROR(AO1144/AM1144,"")</f>
        <v/>
      </c>
      <c r="AQ1144" s="219">
        <f>AO1144*CC1144</f>
        <v/>
      </c>
      <c r="AR1144" s="219" t="n"/>
      <c r="AS1144" s="220">
        <f>AQ1144-AR1144</f>
        <v/>
      </c>
      <c r="AT1144" s="217">
        <f>AS1144/VLOOKUP($T1144,'USD Converstion'!$C$7:$D$174,2,FALSE)</f>
        <v/>
      </c>
      <c r="AU1144" s="52" t="n"/>
      <c r="AV1144" s="221" t="n">
        <v>43957</v>
      </c>
      <c r="AW1144" s="222" t="n">
        <v>19589.26213592233</v>
      </c>
      <c r="AX1144" s="222" t="n"/>
      <c r="AY1144" s="223" t="n"/>
      <c r="AZ1144" s="52" t="n"/>
      <c r="BA1144" s="137" t="n"/>
      <c r="BB1144" s="138" t="inlineStr">
        <is>
          <t xml:space="preserve"> </t>
        </is>
      </c>
      <c r="BC1144" s="52" t="n"/>
      <c r="BD1144" s="219" t="n">
        <v>1680000</v>
      </c>
      <c r="BE1144" s="219" t="n">
        <v>1120000</v>
      </c>
      <c r="BF1144" s="219" t="n"/>
      <c r="BG1144" s="120">
        <f>BF1144+BE1144+BD1144</f>
        <v/>
      </c>
      <c r="BH1144" s="217">
        <f>IF(LOWER(T1144)="ILS",12,1)*BG1144/VLOOKUP($T1144,CPC_USDConversion_xlTbl[[Currency2]:[Units/1 USD]],2,FALSE)</f>
        <v/>
      </c>
      <c r="BI1144" s="224">
        <f>BH1144/VLOOKUP($S1144,'CP$'!$B$5:$D$74,2,FALSE)</f>
        <v/>
      </c>
      <c r="BJ1144" s="140" t="n">
        <v>1700000</v>
      </c>
      <c r="BK1144" s="140" t="n">
        <v>2900000</v>
      </c>
      <c r="BL1144" s="141">
        <f>IFERROR(U1144/X1144,"")</f>
        <v/>
      </c>
      <c r="BM1144" s="141">
        <f>IFERROR(V1144/X1144,"")</f>
        <v/>
      </c>
      <c r="BN1144" s="141">
        <f>IFERROR(W1144/X1144,"")</f>
        <v/>
      </c>
      <c r="BO1144" s="141">
        <f>IFERROR(AA1144/AD1144,"")</f>
        <v/>
      </c>
      <c r="BP1144" s="141">
        <f>IFERROR(AB1144/AD1144,"")</f>
        <v/>
      </c>
      <c r="BQ1144" s="141">
        <f>IFERROR(AC1144/AD1144,"")</f>
        <v/>
      </c>
      <c r="BR1144" s="119" t="n">
        <v>5</v>
      </c>
      <c r="BS1144" s="119" t="n">
        <v>5</v>
      </c>
      <c r="BT1144" s="119" t="n">
        <v>3</v>
      </c>
      <c r="BU1144" s="119" t="n"/>
      <c r="BV1144" s="119" t="n"/>
      <c r="BW1144" s="119" t="n"/>
      <c r="BX1144" s="119" t="n"/>
      <c r="BY1144" s="119" t="n"/>
      <c r="BZ1144" s="119" t="inlineStr">
        <is>
          <t>Employee</t>
        </is>
      </c>
      <c r="CA1144" s="142" t="inlineStr">
        <is>
          <t>S51P</t>
        </is>
      </c>
      <c r="CB1144" s="131" t="n">
        <v>1</v>
      </c>
      <c r="CC1144" s="143">
        <f>IF(P1144&gt;1,1,P1144)*CB1144</f>
        <v/>
      </c>
      <c r="CD1144" s="143" t="n"/>
      <c r="CE1144" s="222" t="n">
        <v>52557.08</v>
      </c>
      <c r="CF1144" s="86" t="n"/>
      <c r="CG1144" s="219" t="n">
        <v>2927029.268292683</v>
      </c>
      <c r="CH1144" s="217">
        <f>IF(LOWER(T1144)="ILS",12,1)*CG1144/VLOOKUP($T1144,CPC_USDConversion_xlTbl[[Currency2]:[Units/1 USD]],2,FALSE)</f>
        <v/>
      </c>
      <c r="CI1144" s="225">
        <f>AF1144</f>
        <v/>
      </c>
      <c r="CJ1144" s="225">
        <f>IFERROR(CI1144-CH1144,"")</f>
        <v/>
      </c>
      <c r="CK1144" s="140">
        <f>ROUND(AN1144*CC1144,-2)</f>
        <v/>
      </c>
      <c r="CL1144" s="217">
        <f>CK1144/VLOOKUP($T1144,'USD Converstion'!$C$7:$D$174,2,FALSE)</f>
        <v/>
      </c>
      <c r="CM1144" s="145">
        <f>IF(AD1144&gt;X1144,1,0)</f>
        <v/>
      </c>
      <c r="CN1144" s="225">
        <f>IF(CM1144&gt;0,AG1144,0)</f>
        <v/>
      </c>
      <c r="CO1144" s="225">
        <f>IF(CM1144=0,0,AF1144)</f>
        <v/>
      </c>
      <c r="CP1144" s="146" t="n">
        <v>0</v>
      </c>
      <c r="CQ1144" s="147" t="inlineStr">
        <is>
          <t>Regular</t>
        </is>
      </c>
      <c r="CR1144" s="225">
        <f>AM1144/VLOOKUP(T1144,'USD Converstion'!$C$7:$D$174,2,FALSE)</f>
        <v/>
      </c>
      <c r="CS1144" s="226">
        <f>AT1144</f>
        <v/>
      </c>
      <c r="CT1144" s="222" t="n">
        <v>0</v>
      </c>
      <c r="CU1144" s="227" t="n"/>
      <c r="CV1144" s="145">
        <f>IF(AX1144&gt;0,1,0)</f>
        <v/>
      </c>
      <c r="CW1144" s="145">
        <f>IF(AY1144&gt;0,1,0)</f>
        <v/>
      </c>
      <c r="CX1144" s="52" t="n">
        <v>0</v>
      </c>
      <c r="DM1144">
        <f>IF(LOWER(T1144)="ILS",12,1)*Y1144/VLOOKUP($T1144,CPC_USDConversion_xlTbl[[Currency2]:[Units/1 USD]],2,FALSE)</f>
        <v/>
      </c>
    </row>
    <row r="1145">
      <c r="B1145" s="113" t="n">
        <v>129998</v>
      </c>
      <c r="C1145" s="113" t="n">
        <v>68163</v>
      </c>
      <c r="D1145" s="113" t="n">
        <v>97773</v>
      </c>
      <c r="E1145" s="114" t="inlineStr">
        <is>
          <t>Henry Yang</t>
        </is>
      </c>
      <c r="F1145" s="152" t="inlineStr">
        <is>
          <t>Security Engineer</t>
        </is>
      </c>
      <c r="G1145" s="113" t="inlineStr">
        <is>
          <t>Greater China</t>
        </is>
      </c>
      <c r="H1145" s="113" t="inlineStr">
        <is>
          <t>Argon Ho</t>
        </is>
      </c>
      <c r="I1145" s="113" t="inlineStr">
        <is>
          <t>Argon Ho</t>
        </is>
      </c>
      <c r="J1145" s="114" t="inlineStr">
        <is>
          <t>Sharat Sinha</t>
        </is>
      </c>
      <c r="K1145" s="114" t="inlineStr">
        <is>
          <t>Sharat Sinha</t>
        </is>
      </c>
      <c r="L1145" s="113" t="inlineStr">
        <is>
          <t>APAC Sales</t>
        </is>
      </c>
      <c r="M1145" s="115" t="n">
        <v>1</v>
      </c>
      <c r="N1145" s="151">
        <f>LEFT(CA1145,3)</f>
        <v/>
      </c>
      <c r="O1145" s="216" t="n">
        <v>43527</v>
      </c>
      <c r="P1145" s="118">
        <f>($D$5-O1145)/365</f>
        <v/>
      </c>
      <c r="Q1145" s="119">
        <f>Q1145</f>
        <v/>
      </c>
      <c r="R1145" s="52" t="n"/>
      <c r="S1145" s="120" t="inlineStr">
        <is>
          <t>China</t>
        </is>
      </c>
      <c r="T1145" s="120" t="inlineStr">
        <is>
          <t>CNY</t>
        </is>
      </c>
      <c r="U1145" s="120" t="n">
        <v>309500</v>
      </c>
      <c r="V1145" s="120" t="n">
        <v>54845.45454545454</v>
      </c>
      <c r="W1145" s="120" t="n"/>
      <c r="X1145" s="120">
        <f>W1145+V1145+U1145</f>
        <v/>
      </c>
      <c r="Y1145" s="121" t="n"/>
      <c r="Z1145" s="121" t="n"/>
      <c r="AA1145" s="122" t="n"/>
      <c r="AB1145" s="122" t="n"/>
      <c r="AC1145" s="122" t="n"/>
      <c r="AD1145" s="123">
        <f>AC1145+AB1145+AA1145</f>
        <v/>
      </c>
      <c r="AE1145" s="124">
        <f>IFERROR(AD1145/X1145-1,"")</f>
        <v/>
      </c>
      <c r="AF1145" s="217">
        <f>IF(LOWER(T1145)="ILS",12,1)*X1145/VLOOKUP($T1145,CPC_USDConversion_xlTbl[[Currency2]:[Units/1 USD]],2,FALSE)</f>
        <v/>
      </c>
      <c r="AG1145" s="217">
        <f>IF(LOWER(T1145)="ILS",12,1)*AD1145/VLOOKUP($T1145,CPC_USDConversion_xlTbl[[Currency2]:[Units/1 USD]],2,FALSE)</f>
        <v/>
      </c>
      <c r="AH1145" s="126">
        <f>AF1145/VLOOKUP($S1145,'CP$'!$B$5:$D$74,2,FALSE)</f>
        <v/>
      </c>
      <c r="AI1145" s="126">
        <f>AG1145/VLOOKUP($S1145,'CP$'!$B$5:$D$74,2,FALSE)</f>
        <v/>
      </c>
      <c r="AJ1145" s="52" t="n"/>
      <c r="AK1145" s="127" t="inlineStr">
        <is>
          <t>Sales Variable</t>
        </is>
      </c>
      <c r="AL1145" s="218" t="n"/>
      <c r="AM1145" s="129" t="n"/>
      <c r="AN1145" s="121" t="n"/>
      <c r="AO1145" s="130" t="n"/>
      <c r="AP1145" s="131">
        <f>IFERROR(AO1145/AM1145,"")</f>
        <v/>
      </c>
      <c r="AQ1145" s="219">
        <f>AO1145*CC1145</f>
        <v/>
      </c>
      <c r="AR1145" s="219" t="n"/>
      <c r="AS1145" s="220">
        <f>AQ1145-AR1145</f>
        <v/>
      </c>
      <c r="AT1145" s="217">
        <f>AS1145/VLOOKUP($T1145,'USD Converstion'!$C$7:$D$174,2,FALSE)</f>
        <v/>
      </c>
      <c r="AU1145" s="52" t="n"/>
      <c r="AV1145" s="221" t="n"/>
      <c r="AW1145" s="222" t="n"/>
      <c r="AX1145" s="222" t="n"/>
      <c r="AY1145" s="223" t="n"/>
      <c r="AZ1145" s="52" t="n"/>
      <c r="BA1145" s="137" t="inlineStr">
        <is>
          <t>Jan 1, 2021 - EL Comp update from 192,000 base + 48,000 commission (240,000 OTE) to 240,000 base + 60,000 commission (300,000 OTE). JS from E61P to E51P. Title from Associate Security Engineer to Security Engineer.</t>
        </is>
      </c>
      <c r="BB1145" s="138" t="inlineStr">
        <is>
          <t xml:space="preserve"> </t>
        </is>
      </c>
      <c r="BC1145" s="52" t="n"/>
      <c r="BD1145" s="219" t="n">
        <v>150000</v>
      </c>
      <c r="BE1145" s="219" t="n">
        <v>50000</v>
      </c>
      <c r="BF1145" s="219" t="n"/>
      <c r="BG1145" s="120">
        <f>BF1145+BE1145+BD1145</f>
        <v/>
      </c>
      <c r="BH1145" s="217">
        <f>IF(LOWER(T1145)="ILS",12,1)*BG1145/VLOOKUP($T1145,CPC_USDConversion_xlTbl[[Currency2]:[Units/1 USD]],2,FALSE)</f>
        <v/>
      </c>
      <c r="BI1145" s="224">
        <f>BH1145/VLOOKUP($S1145,'CP$'!$B$5:$D$74,2,FALSE)</f>
        <v/>
      </c>
      <c r="BJ1145" s="140" t="n">
        <v>300000</v>
      </c>
      <c r="BK1145" s="140" t="n">
        <v>500000</v>
      </c>
      <c r="BL1145" s="141">
        <f>IFERROR(U1145/X1145,"")</f>
        <v/>
      </c>
      <c r="BM1145" s="141">
        <f>IFERROR(V1145/X1145,"")</f>
        <v/>
      </c>
      <c r="BN1145" s="141">
        <f>IFERROR(W1145/X1145,"")</f>
        <v/>
      </c>
      <c r="BO1145" s="141">
        <f>IFERROR(AA1145/AD1145,"")</f>
        <v/>
      </c>
      <c r="BP1145" s="141">
        <f>IFERROR(AB1145/AD1145,"")</f>
        <v/>
      </c>
      <c r="BQ1145" s="141">
        <f>IFERROR(AC1145/AD1145,"")</f>
        <v/>
      </c>
      <c r="BR1145" s="119" t="n">
        <v>3</v>
      </c>
      <c r="BS1145" s="119" t="n">
        <v>3</v>
      </c>
      <c r="BT1145" s="119" t="n">
        <v>3</v>
      </c>
      <c r="BU1145" s="119" t="n"/>
      <c r="BV1145" s="119" t="n"/>
      <c r="BW1145" s="119" t="n"/>
      <c r="BX1145" s="119" t="n"/>
      <c r="BY1145" s="119" t="n"/>
      <c r="BZ1145" s="119" t="inlineStr">
        <is>
          <t>Employee</t>
        </is>
      </c>
      <c r="CA1145" s="142" t="inlineStr">
        <is>
          <t>E51P</t>
        </is>
      </c>
      <c r="CB1145" s="131" t="n">
        <v>1</v>
      </c>
      <c r="CC1145" s="143">
        <f>IF(P1145&gt;1,1,P1145)*CB1145</f>
        <v/>
      </c>
      <c r="CD1145" s="143" t="n"/>
      <c r="CE1145" s="222" t="n"/>
      <c r="CF1145" s="86" t="n"/>
      <c r="CG1145" s="219" t="n">
        <v>234346.3414634147</v>
      </c>
      <c r="CH1145" s="217">
        <f>IF(LOWER(T1145)="ILS",12,1)*CG1145/VLOOKUP($T1145,CPC_USDConversion_xlTbl[[Currency2]:[Units/1 USD]],2,FALSE)</f>
        <v/>
      </c>
      <c r="CI1145" s="225">
        <f>AF1145</f>
        <v/>
      </c>
      <c r="CJ1145" s="225">
        <f>IFERROR(CI1145-CH1145,"")</f>
        <v/>
      </c>
      <c r="CK1145" s="140">
        <f>ROUND(AN1145*CC1145,-2)</f>
        <v/>
      </c>
      <c r="CL1145" s="217">
        <f>CK1145/VLOOKUP($T1145,'USD Converstion'!$C$7:$D$174,2,FALSE)</f>
        <v/>
      </c>
      <c r="CM1145" s="145">
        <f>IF(AD1145&gt;X1145,1,0)</f>
        <v/>
      </c>
      <c r="CN1145" s="225">
        <f>IF(CM1145&gt;0,AG1145,0)</f>
        <v/>
      </c>
      <c r="CO1145" s="225">
        <f>IF(CM1145=0,0,AF1145)</f>
        <v/>
      </c>
      <c r="CP1145" s="146" t="n">
        <v>0</v>
      </c>
      <c r="CQ1145" s="147" t="inlineStr">
        <is>
          <t>EL</t>
        </is>
      </c>
      <c r="CR1145" s="225">
        <f>AM1145/VLOOKUP(T1145,'USD Converstion'!$C$7:$D$174,2,FALSE)</f>
        <v/>
      </c>
      <c r="CS1145" s="226">
        <f>AT1145</f>
        <v/>
      </c>
      <c r="CT1145" s="222" t="n">
        <v>0</v>
      </c>
      <c r="CU1145" s="227" t="n"/>
      <c r="CV1145" s="145">
        <f>IF(AX1145&gt;0,1,0)</f>
        <v/>
      </c>
      <c r="CW1145" s="145">
        <f>IF(AY1145&gt;0,1,0)</f>
        <v/>
      </c>
      <c r="CX1145" s="52" t="n">
        <v>0</v>
      </c>
      <c r="DM1145">
        <f>IF(LOWER(T1145)="ILS",12,1)*Y1145/VLOOKUP($T1145,CPC_USDConversion_xlTbl[[Currency2]:[Units/1 USD]],2,FALSE)</f>
        <v/>
      </c>
    </row>
    <row r="1146">
      <c r="B1146" s="113" t="n">
        <v>124574</v>
      </c>
      <c r="C1146" s="113" t="n">
        <v>66611</v>
      </c>
      <c r="D1146" s="113" t="n">
        <v>112021</v>
      </c>
      <c r="E1146" s="114" t="inlineStr">
        <is>
          <t>Hon Kit Leung</t>
        </is>
      </c>
      <c r="F1146" s="152" t="inlineStr">
        <is>
          <t>Security Engineer</t>
        </is>
      </c>
      <c r="G1146" s="113" t="inlineStr">
        <is>
          <t>Greater China</t>
        </is>
      </c>
      <c r="H1146" s="113" t="inlineStr">
        <is>
          <t>Argon Ho</t>
        </is>
      </c>
      <c r="I1146" s="113" t="inlineStr">
        <is>
          <t>Argon Ho</t>
        </is>
      </c>
      <c r="J1146" s="114" t="inlineStr">
        <is>
          <t>Sharat Sinha</t>
        </is>
      </c>
      <c r="K1146" s="114" t="inlineStr">
        <is>
          <t>Sharat Sinha</t>
        </is>
      </c>
      <c r="L1146" s="113" t="inlineStr">
        <is>
          <t>APAC Sales</t>
        </is>
      </c>
      <c r="M1146" s="115" t="n">
        <v>1</v>
      </c>
      <c r="N1146" s="151">
        <f>LEFT(CA1146,3)</f>
        <v/>
      </c>
      <c r="O1146" s="216" t="n">
        <v>42738</v>
      </c>
      <c r="P1146" s="118">
        <f>($D$5-O1146)/365</f>
        <v/>
      </c>
      <c r="Q1146" s="119">
        <f>Q1146</f>
        <v/>
      </c>
      <c r="R1146" s="52" t="n"/>
      <c r="S1146" s="120" t="inlineStr">
        <is>
          <t>Hong Kong</t>
        </is>
      </c>
      <c r="T1146" s="120" t="inlineStr">
        <is>
          <t>HKD</t>
        </is>
      </c>
      <c r="U1146" s="120" t="n">
        <v>1098875</v>
      </c>
      <c r="V1146" s="120" t="n">
        <v>162572.7272727273</v>
      </c>
      <c r="W1146" s="120" t="n"/>
      <c r="X1146" s="120">
        <f>W1146+V1146+U1146</f>
        <v/>
      </c>
      <c r="Y1146" s="121" t="n"/>
      <c r="Z1146" s="121" t="n"/>
      <c r="AA1146" s="122" t="n"/>
      <c r="AB1146" s="122" t="n"/>
      <c r="AC1146" s="122" t="n"/>
      <c r="AD1146" s="123">
        <f>AC1146+AB1146+AA1146</f>
        <v/>
      </c>
      <c r="AE1146" s="124">
        <f>IFERROR(AD1146/X1146-1,"")</f>
        <v/>
      </c>
      <c r="AF1146" s="217">
        <f>IF(LOWER(T1146)="ILS",12,1)*X1146/VLOOKUP($T1146,CPC_USDConversion_xlTbl[[Currency2]:[Units/1 USD]],2,FALSE)</f>
        <v/>
      </c>
      <c r="AG1146" s="217">
        <f>IF(LOWER(T1146)="ILS",12,1)*AD1146/VLOOKUP($T1146,CPC_USDConversion_xlTbl[[Currency2]:[Units/1 USD]],2,FALSE)</f>
        <v/>
      </c>
      <c r="AH1146" s="126">
        <f>AF1146/VLOOKUP($S1146,'CP$'!$B$5:$D$74,2,FALSE)</f>
        <v/>
      </c>
      <c r="AI1146" s="126">
        <f>AG1146/VLOOKUP($S1146,'CP$'!$B$5:$D$74,2,FALSE)</f>
        <v/>
      </c>
      <c r="AJ1146" s="52" t="n"/>
      <c r="AK1146" s="127" t="inlineStr">
        <is>
          <t>Sales Variable</t>
        </is>
      </c>
      <c r="AL1146" s="218" t="n"/>
      <c r="AM1146" s="129" t="n"/>
      <c r="AN1146" s="121" t="n"/>
      <c r="AO1146" s="130" t="n"/>
      <c r="AP1146" s="131">
        <f>IFERROR(AO1146/AM1146,"")</f>
        <v/>
      </c>
      <c r="AQ1146" s="219">
        <f>AO1146*CC1146</f>
        <v/>
      </c>
      <c r="AR1146" s="219" t="n"/>
      <c r="AS1146" s="220">
        <f>AQ1146-AR1146</f>
        <v/>
      </c>
      <c r="AT1146" s="217">
        <f>AS1146/VLOOKUP($T1146,'USD Converstion'!$C$7:$D$174,2,FALSE)</f>
        <v/>
      </c>
      <c r="AU1146" s="52" t="n"/>
      <c r="AV1146" s="221" t="n">
        <v>43768</v>
      </c>
      <c r="AW1146" s="222" t="n">
        <v>38965.52427184466</v>
      </c>
      <c r="AX1146" s="222" t="n"/>
      <c r="AY1146" s="223" t="n"/>
      <c r="AZ1146" s="52" t="n"/>
      <c r="BA1146" s="137" t="n"/>
      <c r="BB1146" s="138" t="inlineStr">
        <is>
          <t xml:space="preserve"> </t>
        </is>
      </c>
      <c r="BC1146" s="52" t="n"/>
      <c r="BD1146" s="219" t="n">
        <v>871500</v>
      </c>
      <c r="BE1146" s="219" t="n">
        <v>178500</v>
      </c>
      <c r="BF1146" s="219" t="n"/>
      <c r="BG1146" s="120">
        <f>BF1146+BE1146+BD1146</f>
        <v/>
      </c>
      <c r="BH1146" s="217">
        <f>IF(LOWER(T1146)="ILS",12,1)*BG1146/VLOOKUP($T1146,CPC_USDConversion_xlTbl[[Currency2]:[Units/1 USD]],2,FALSE)</f>
        <v/>
      </c>
      <c r="BI1146" s="224">
        <f>BH1146/VLOOKUP($S1146,'CP$'!$B$5:$D$74,2,FALSE)</f>
        <v/>
      </c>
      <c r="BJ1146" s="140" t="n">
        <v>600000</v>
      </c>
      <c r="BK1146" s="140" t="n">
        <v>950000</v>
      </c>
      <c r="BL1146" s="141">
        <f>IFERROR(U1146/X1146,"")</f>
        <v/>
      </c>
      <c r="BM1146" s="141">
        <f>IFERROR(V1146/X1146,"")</f>
        <v/>
      </c>
      <c r="BN1146" s="141">
        <f>IFERROR(W1146/X1146,"")</f>
        <v/>
      </c>
      <c r="BO1146" s="141">
        <f>IFERROR(AA1146/AD1146,"")</f>
        <v/>
      </c>
      <c r="BP1146" s="141">
        <f>IFERROR(AB1146/AD1146,"")</f>
        <v/>
      </c>
      <c r="BQ1146" s="141">
        <f>IFERROR(AC1146/AD1146,"")</f>
        <v/>
      </c>
      <c r="BR1146" s="119" t="n">
        <v>3</v>
      </c>
      <c r="BS1146" s="119" t="n">
        <v>3</v>
      </c>
      <c r="BT1146" s="119" t="n">
        <v>3</v>
      </c>
      <c r="BU1146" s="119" t="n"/>
      <c r="BV1146" s="119" t="n"/>
      <c r="BW1146" s="119" t="n"/>
      <c r="BX1146" s="119" t="n"/>
      <c r="BY1146" s="119" t="n"/>
      <c r="BZ1146" s="119" t="inlineStr">
        <is>
          <t>Employee</t>
        </is>
      </c>
      <c r="CA1146" s="142" t="inlineStr">
        <is>
          <t>E51P</t>
        </is>
      </c>
      <c r="CB1146" s="131" t="n">
        <v>1</v>
      </c>
      <c r="CC1146" s="143">
        <f>IF(P1146&gt;1,1,P1146)*CB1146</f>
        <v/>
      </c>
      <c r="CD1146" s="143" t="n"/>
      <c r="CE1146" s="222" t="n">
        <v>47768.28</v>
      </c>
      <c r="CF1146" s="86" t="n"/>
      <c r="CG1146" s="219" t="n">
        <v>1024590.243902439</v>
      </c>
      <c r="CH1146" s="217">
        <f>IF(LOWER(T1146)="ILS",12,1)*CG1146/VLOOKUP($T1146,CPC_USDConversion_xlTbl[[Currency2]:[Units/1 USD]],2,FALSE)</f>
        <v/>
      </c>
      <c r="CI1146" s="225">
        <f>AF1146</f>
        <v/>
      </c>
      <c r="CJ1146" s="225">
        <f>IFERROR(CI1146-CH1146,"")</f>
        <v/>
      </c>
      <c r="CK1146" s="140">
        <f>ROUND(AN1146*CC1146,-2)</f>
        <v/>
      </c>
      <c r="CL1146" s="217">
        <f>CK1146/VLOOKUP($T1146,'USD Converstion'!$C$7:$D$174,2,FALSE)</f>
        <v/>
      </c>
      <c r="CM1146" s="145">
        <f>IF(AD1146&gt;X1146,1,0)</f>
        <v/>
      </c>
      <c r="CN1146" s="225">
        <f>IF(CM1146&gt;0,AG1146,0)</f>
        <v/>
      </c>
      <c r="CO1146" s="225">
        <f>IF(CM1146=0,0,AF1146)</f>
        <v/>
      </c>
      <c r="CP1146" s="146" t="n">
        <v>0</v>
      </c>
      <c r="CQ1146" s="147" t="inlineStr">
        <is>
          <t>Regular</t>
        </is>
      </c>
      <c r="CR1146" s="225">
        <f>AM1146/VLOOKUP(T1146,'USD Converstion'!$C$7:$D$174,2,FALSE)</f>
        <v/>
      </c>
      <c r="CS1146" s="226">
        <f>AT1146</f>
        <v/>
      </c>
      <c r="CT1146" s="222" t="n">
        <v>0</v>
      </c>
      <c r="CU1146" s="227" t="n"/>
      <c r="CV1146" s="145">
        <f>IF(AX1146&gt;0,1,0)</f>
        <v/>
      </c>
      <c r="CW1146" s="145">
        <f>IF(AY1146&gt;0,1,0)</f>
        <v/>
      </c>
      <c r="CX1146" s="52" t="n">
        <v>0</v>
      </c>
      <c r="DM1146">
        <f>IF(LOWER(T1146)="ILS",12,1)*Y1146/VLOOKUP($T1146,CPC_USDConversion_xlTbl[[Currency2]:[Units/1 USD]],2,FALSE)</f>
        <v/>
      </c>
    </row>
    <row r="1147">
      <c r="B1147" s="113" t="n">
        <v>130185</v>
      </c>
      <c r="C1147" s="113" t="n">
        <v>65114</v>
      </c>
      <c r="D1147" s="113" t="n">
        <v>67241</v>
      </c>
      <c r="E1147" s="114" t="inlineStr">
        <is>
          <t>Hui Shu</t>
        </is>
      </c>
      <c r="F1147" s="152" t="inlineStr">
        <is>
          <t>Security Engineer</t>
        </is>
      </c>
      <c r="G1147" s="113" t="inlineStr">
        <is>
          <t>Greater China</t>
        </is>
      </c>
      <c r="H1147" s="113" t="inlineStr">
        <is>
          <t>Argon Ho</t>
        </is>
      </c>
      <c r="I1147" s="113" t="inlineStr">
        <is>
          <t>Argon Ho</t>
        </is>
      </c>
      <c r="J1147" s="114" t="inlineStr">
        <is>
          <t>Sharat Sinha</t>
        </is>
      </c>
      <c r="K1147" s="114" t="inlineStr">
        <is>
          <t>Sharat Sinha</t>
        </is>
      </c>
      <c r="L1147" s="113" t="inlineStr">
        <is>
          <t>APAC Sales</t>
        </is>
      </c>
      <c r="M1147" s="115" t="n">
        <v>1</v>
      </c>
      <c r="N1147" s="151">
        <f>LEFT(CA1147,3)</f>
        <v/>
      </c>
      <c r="O1147" s="216" t="n">
        <v>43675</v>
      </c>
      <c r="P1147" s="118">
        <f>($D$5-O1147)/365</f>
        <v/>
      </c>
      <c r="Q1147" s="119">
        <f>Q1147</f>
        <v/>
      </c>
      <c r="R1147" s="52" t="n"/>
      <c r="S1147" s="120" t="inlineStr">
        <is>
          <t>China</t>
        </is>
      </c>
      <c r="T1147" s="120" t="inlineStr">
        <is>
          <t>CNY</t>
        </is>
      </c>
      <c r="U1147" s="120" t="n">
        <v>509500</v>
      </c>
      <c r="V1147" s="120" t="n">
        <v>91209.0909090909</v>
      </c>
      <c r="W1147" s="120" t="n"/>
      <c r="X1147" s="120">
        <f>W1147+V1147+U1147</f>
        <v/>
      </c>
      <c r="Y1147" s="121" t="n"/>
      <c r="Z1147" s="121" t="n"/>
      <c r="AA1147" s="122" t="n"/>
      <c r="AB1147" s="122" t="n"/>
      <c r="AC1147" s="122" t="n"/>
      <c r="AD1147" s="123">
        <f>AC1147+AB1147+AA1147</f>
        <v/>
      </c>
      <c r="AE1147" s="124">
        <f>IFERROR(AD1147/X1147-1,"")</f>
        <v/>
      </c>
      <c r="AF1147" s="217">
        <f>IF(LOWER(T1147)="ILS",12,1)*X1147/VLOOKUP($T1147,CPC_USDConversion_xlTbl[[Currency2]:[Units/1 USD]],2,FALSE)</f>
        <v/>
      </c>
      <c r="AG1147" s="217">
        <f>IF(LOWER(T1147)="ILS",12,1)*AD1147/VLOOKUP($T1147,CPC_USDConversion_xlTbl[[Currency2]:[Units/1 USD]],2,FALSE)</f>
        <v/>
      </c>
      <c r="AH1147" s="126">
        <f>AF1147/VLOOKUP($S1147,'CP$'!$B$5:$D$74,2,FALSE)</f>
        <v/>
      </c>
      <c r="AI1147" s="126">
        <f>AG1147/VLOOKUP($S1147,'CP$'!$B$5:$D$74,2,FALSE)</f>
        <v/>
      </c>
      <c r="AJ1147" s="52" t="n"/>
      <c r="AK1147" s="127" t="inlineStr">
        <is>
          <t>Sales Variable</t>
        </is>
      </c>
      <c r="AL1147" s="218" t="n"/>
      <c r="AM1147" s="129" t="n"/>
      <c r="AN1147" s="121" t="n"/>
      <c r="AO1147" s="130" t="n"/>
      <c r="AP1147" s="131">
        <f>IFERROR(AO1147/AM1147,"")</f>
        <v/>
      </c>
      <c r="AQ1147" s="219">
        <f>AO1147*CC1147</f>
        <v/>
      </c>
      <c r="AR1147" s="219" t="n"/>
      <c r="AS1147" s="220">
        <f>AQ1147-AR1147</f>
        <v/>
      </c>
      <c r="AT1147" s="217">
        <f>AS1147/VLOOKUP($T1147,'USD Converstion'!$C$7:$D$174,2,FALSE)</f>
        <v/>
      </c>
      <c r="AU1147" s="52" t="n"/>
      <c r="AV1147" s="221" t="n"/>
      <c r="AW1147" s="222" t="n"/>
      <c r="AX1147" s="222" t="n"/>
      <c r="AY1147" s="223" t="n"/>
      <c r="AZ1147" s="52" t="n"/>
      <c r="BA1147" s="137" t="n"/>
      <c r="BB1147" s="138" t="inlineStr">
        <is>
          <t xml:space="preserve"> </t>
        </is>
      </c>
      <c r="BC1147" s="52" t="n"/>
      <c r="BD1147" s="219" t="n">
        <v>400000</v>
      </c>
      <c r="BE1147" s="219" t="n">
        <v>100000</v>
      </c>
      <c r="BF1147" s="219" t="n"/>
      <c r="BG1147" s="120">
        <f>BF1147+BE1147+BD1147</f>
        <v/>
      </c>
      <c r="BH1147" s="217">
        <f>IF(LOWER(T1147)="ILS",12,1)*BG1147/VLOOKUP($T1147,CPC_USDConversion_xlTbl[[Currency2]:[Units/1 USD]],2,FALSE)</f>
        <v/>
      </c>
      <c r="BI1147" s="224">
        <f>BH1147/VLOOKUP($S1147,'CP$'!$B$5:$D$74,2,FALSE)</f>
        <v/>
      </c>
      <c r="BJ1147" s="140" t="n">
        <v>300000</v>
      </c>
      <c r="BK1147" s="140" t="n">
        <v>500000</v>
      </c>
      <c r="BL1147" s="141">
        <f>IFERROR(U1147/X1147,"")</f>
        <v/>
      </c>
      <c r="BM1147" s="141">
        <f>IFERROR(V1147/X1147,"")</f>
        <v/>
      </c>
      <c r="BN1147" s="141">
        <f>IFERROR(W1147/X1147,"")</f>
        <v/>
      </c>
      <c r="BO1147" s="141">
        <f>IFERROR(AA1147/AD1147,"")</f>
        <v/>
      </c>
      <c r="BP1147" s="141">
        <f>IFERROR(AB1147/AD1147,"")</f>
        <v/>
      </c>
      <c r="BQ1147" s="141">
        <f>IFERROR(AC1147/AD1147,"")</f>
        <v/>
      </c>
      <c r="BR1147" s="119" t="n"/>
      <c r="BS1147" s="119" t="n">
        <v>2</v>
      </c>
      <c r="BT1147" s="119" t="n">
        <v>3</v>
      </c>
      <c r="BU1147" s="119" t="n"/>
      <c r="BV1147" s="119" t="n"/>
      <c r="BW1147" s="119" t="n"/>
      <c r="BX1147" s="119" t="n"/>
      <c r="BY1147" s="119" t="n"/>
      <c r="BZ1147" s="119" t="inlineStr">
        <is>
          <t>Employee</t>
        </is>
      </c>
      <c r="CA1147" s="142" t="inlineStr">
        <is>
          <t>E51P</t>
        </is>
      </c>
      <c r="CB1147" s="131" t="n">
        <v>1</v>
      </c>
      <c r="CC1147" s="143">
        <f>IF(P1147&gt;1,1,P1147)*CB1147</f>
        <v/>
      </c>
      <c r="CD1147" s="143" t="n"/>
      <c r="CE1147" s="222" t="n"/>
      <c r="CF1147" s="86" t="n"/>
      <c r="CG1147" s="219" t="n">
        <v>488004.8780487805</v>
      </c>
      <c r="CH1147" s="217">
        <f>IF(LOWER(T1147)="ILS",12,1)*CG1147/VLOOKUP($T1147,CPC_USDConversion_xlTbl[[Currency2]:[Units/1 USD]],2,FALSE)</f>
        <v/>
      </c>
      <c r="CI1147" s="225">
        <f>AF1147</f>
        <v/>
      </c>
      <c r="CJ1147" s="225">
        <f>IFERROR(CI1147-CH1147,"")</f>
        <v/>
      </c>
      <c r="CK1147" s="140">
        <f>ROUND(AN1147*CC1147,-2)</f>
        <v/>
      </c>
      <c r="CL1147" s="217">
        <f>CK1147/VLOOKUP($T1147,'USD Converstion'!$C$7:$D$174,2,FALSE)</f>
        <v/>
      </c>
      <c r="CM1147" s="145">
        <f>IF(AD1147&gt;X1147,1,0)</f>
        <v/>
      </c>
      <c r="CN1147" s="225">
        <f>IF(CM1147&gt;0,AG1147,0)</f>
        <v/>
      </c>
      <c r="CO1147" s="225">
        <f>IF(CM1147=0,0,AF1147)</f>
        <v/>
      </c>
      <c r="CP1147" s="146" t="n">
        <v>0</v>
      </c>
      <c r="CQ1147" s="147" t="inlineStr">
        <is>
          <t>Regular</t>
        </is>
      </c>
      <c r="CR1147" s="225">
        <f>AM1147/VLOOKUP(T1147,'USD Converstion'!$C$7:$D$174,2,FALSE)</f>
        <v/>
      </c>
      <c r="CS1147" s="226">
        <f>AT1147</f>
        <v/>
      </c>
      <c r="CT1147" s="222" t="n">
        <v>0</v>
      </c>
      <c r="CU1147" s="227" t="n"/>
      <c r="CV1147" s="145">
        <f>IF(AX1147&gt;0,1,0)</f>
        <v/>
      </c>
      <c r="CW1147" s="145">
        <f>IF(AY1147&gt;0,1,0)</f>
        <v/>
      </c>
      <c r="CX1147" s="52" t="n">
        <v>0</v>
      </c>
      <c r="DM1147">
        <f>IF(LOWER(T1147)="ILS",12,1)*Y1147/VLOOKUP($T1147,CPC_USDConversion_xlTbl[[Currency2]:[Units/1 USD]],2,FALSE)</f>
        <v/>
      </c>
    </row>
    <row r="1148">
      <c r="B1148" s="113" t="n">
        <v>135347</v>
      </c>
      <c r="C1148" s="113" t="n">
        <v>82665</v>
      </c>
      <c r="D1148" s="113" t="n">
        <v>51815</v>
      </c>
      <c r="E1148" s="114" t="inlineStr">
        <is>
          <t>Jirao Wang</t>
        </is>
      </c>
      <c r="F1148" s="152" t="inlineStr">
        <is>
          <t>Security Engineer</t>
        </is>
      </c>
      <c r="G1148" s="113" t="inlineStr">
        <is>
          <t>Greater China</t>
        </is>
      </c>
      <c r="H1148" s="113" t="inlineStr">
        <is>
          <t>Argon Ho</t>
        </is>
      </c>
      <c r="I1148" s="113" t="inlineStr">
        <is>
          <t>Argon Ho</t>
        </is>
      </c>
      <c r="J1148" s="114" t="inlineStr">
        <is>
          <t>Sharat Sinha</t>
        </is>
      </c>
      <c r="K1148" s="114" t="inlineStr">
        <is>
          <t>Sharat Sinha</t>
        </is>
      </c>
      <c r="L1148" s="113" t="inlineStr">
        <is>
          <t>APAC Sales</t>
        </is>
      </c>
      <c r="M1148" s="115" t="n">
        <v>1</v>
      </c>
      <c r="N1148" s="151">
        <f>LEFT(CA1148,3)</f>
        <v/>
      </c>
      <c r="O1148" s="216" t="n">
        <v>43394</v>
      </c>
      <c r="P1148" s="118">
        <f>($D$5-O1148)/365</f>
        <v/>
      </c>
      <c r="Q1148" s="119">
        <f>Q1148</f>
        <v/>
      </c>
      <c r="R1148" s="52" t="n"/>
      <c r="S1148" s="120" t="inlineStr">
        <is>
          <t>China</t>
        </is>
      </c>
      <c r="T1148" s="120" t="inlineStr">
        <is>
          <t>CNY</t>
        </is>
      </c>
      <c r="U1148" s="120" t="n">
        <v>309500</v>
      </c>
      <c r="V1148" s="120" t="n">
        <v>54845.45454545454</v>
      </c>
      <c r="W1148" s="120" t="n"/>
      <c r="X1148" s="120">
        <f>W1148+V1148+U1148</f>
        <v/>
      </c>
      <c r="Y1148" s="121" t="n"/>
      <c r="Z1148" s="121" t="n"/>
      <c r="AA1148" s="122" t="n"/>
      <c r="AB1148" s="122" t="n"/>
      <c r="AC1148" s="122" t="n"/>
      <c r="AD1148" s="123">
        <f>AC1148+AB1148+AA1148</f>
        <v/>
      </c>
      <c r="AE1148" s="124">
        <f>IFERROR(AD1148/X1148-1,"")</f>
        <v/>
      </c>
      <c r="AF1148" s="217">
        <f>IF(LOWER(T1148)="ILS",12,1)*X1148/VLOOKUP($T1148,CPC_USDConversion_xlTbl[[Currency2]:[Units/1 USD]],2,FALSE)</f>
        <v/>
      </c>
      <c r="AG1148" s="217">
        <f>IF(LOWER(T1148)="ILS",12,1)*AD1148/VLOOKUP($T1148,CPC_USDConversion_xlTbl[[Currency2]:[Units/1 USD]],2,FALSE)</f>
        <v/>
      </c>
      <c r="AH1148" s="126">
        <f>AF1148/VLOOKUP($S1148,'CP$'!$B$5:$D$74,2,FALSE)</f>
        <v/>
      </c>
      <c r="AI1148" s="126">
        <f>AG1148/VLOOKUP($S1148,'CP$'!$B$5:$D$74,2,FALSE)</f>
        <v/>
      </c>
      <c r="AJ1148" s="52" t="n"/>
      <c r="AK1148" s="127" t="inlineStr">
        <is>
          <t>Sales Variable</t>
        </is>
      </c>
      <c r="AL1148" s="218" t="n"/>
      <c r="AM1148" s="129" t="n"/>
      <c r="AN1148" s="121" t="n"/>
      <c r="AO1148" s="130" t="n"/>
      <c r="AP1148" s="131">
        <f>IFERROR(AO1148/AM1148,"")</f>
        <v/>
      </c>
      <c r="AQ1148" s="219">
        <f>AO1148*CC1148</f>
        <v/>
      </c>
      <c r="AR1148" s="219" t="n"/>
      <c r="AS1148" s="220">
        <f>AQ1148-AR1148</f>
        <v/>
      </c>
      <c r="AT1148" s="217">
        <f>AS1148/VLOOKUP($T1148,'USD Converstion'!$C$7:$D$174,2,FALSE)</f>
        <v/>
      </c>
      <c r="AU1148" s="52" t="n"/>
      <c r="AV1148" s="221" t="n"/>
      <c r="AW1148" s="222" t="n"/>
      <c r="AX1148" s="222" t="n"/>
      <c r="AY1148" s="223" t="n"/>
      <c r="AZ1148" s="52" t="n"/>
      <c r="BA1148" s="137" t="inlineStr">
        <is>
          <t>Jan 1, 2021 - EL Comp update from 224,000 base + 56,000 commission (280,000 OTE) to 240,000 base + 60,000 commission (300,000 OTE). JS from E61P to E51P. Title from Associate Security Engineer to Security Engineer.</t>
        </is>
      </c>
      <c r="BB1148" s="138" t="inlineStr">
        <is>
          <t xml:space="preserve"> </t>
        </is>
      </c>
      <c r="BC1148" s="52" t="n"/>
      <c r="BD1148" s="219" t="n">
        <v>188000</v>
      </c>
      <c r="BE1148" s="219" t="n">
        <v>62000</v>
      </c>
      <c r="BF1148" s="219" t="n"/>
      <c r="BG1148" s="120">
        <f>BF1148+BE1148+BD1148</f>
        <v/>
      </c>
      <c r="BH1148" s="217">
        <f>IF(LOWER(T1148)="ILS",12,1)*BG1148/VLOOKUP($T1148,CPC_USDConversion_xlTbl[[Currency2]:[Units/1 USD]],2,FALSE)</f>
        <v/>
      </c>
      <c r="BI1148" s="224">
        <f>BH1148/VLOOKUP($S1148,'CP$'!$B$5:$D$74,2,FALSE)</f>
        <v/>
      </c>
      <c r="BJ1148" s="140" t="n">
        <v>300000</v>
      </c>
      <c r="BK1148" s="140" t="n">
        <v>500000</v>
      </c>
      <c r="BL1148" s="141">
        <f>IFERROR(U1148/X1148,"")</f>
        <v/>
      </c>
      <c r="BM1148" s="141">
        <f>IFERROR(V1148/X1148,"")</f>
        <v/>
      </c>
      <c r="BN1148" s="141">
        <f>IFERROR(W1148/X1148,"")</f>
        <v/>
      </c>
      <c r="BO1148" s="141">
        <f>IFERROR(AA1148/AD1148,"")</f>
        <v/>
      </c>
      <c r="BP1148" s="141">
        <f>IFERROR(AB1148/AD1148,"")</f>
        <v/>
      </c>
      <c r="BQ1148" s="141">
        <f>IFERROR(AC1148/AD1148,"")</f>
        <v/>
      </c>
      <c r="BR1148" s="119" t="n">
        <v>3</v>
      </c>
      <c r="BS1148" s="119" t="n">
        <v>3</v>
      </c>
      <c r="BT1148" s="119" t="n">
        <v>3</v>
      </c>
      <c r="BU1148" s="119" t="n"/>
      <c r="BV1148" s="119" t="n"/>
      <c r="BW1148" s="119" t="n"/>
      <c r="BX1148" s="119" t="n"/>
      <c r="BY1148" s="119" t="n"/>
      <c r="BZ1148" s="119" t="inlineStr">
        <is>
          <t>Employee</t>
        </is>
      </c>
      <c r="CA1148" s="142" t="inlineStr">
        <is>
          <t>E51P</t>
        </is>
      </c>
      <c r="CB1148" s="131" t="n">
        <v>1</v>
      </c>
      <c r="CC1148" s="143">
        <f>IF(P1148&gt;1,1,P1148)*CB1148</f>
        <v/>
      </c>
      <c r="CD1148" s="143" t="n"/>
      <c r="CE1148" s="222" t="n"/>
      <c r="CF1148" s="86" t="n"/>
      <c r="CG1148" s="219" t="n">
        <v>273370.7317073171</v>
      </c>
      <c r="CH1148" s="217">
        <f>IF(LOWER(T1148)="ILS",12,1)*CG1148/VLOOKUP($T1148,CPC_USDConversion_xlTbl[[Currency2]:[Units/1 USD]],2,FALSE)</f>
        <v/>
      </c>
      <c r="CI1148" s="225">
        <f>AF1148</f>
        <v/>
      </c>
      <c r="CJ1148" s="225">
        <f>IFERROR(CI1148-CH1148,"")</f>
        <v/>
      </c>
      <c r="CK1148" s="140">
        <f>ROUND(AN1148*CC1148,-2)</f>
        <v/>
      </c>
      <c r="CL1148" s="217">
        <f>CK1148/VLOOKUP($T1148,'USD Converstion'!$C$7:$D$174,2,FALSE)</f>
        <v/>
      </c>
      <c r="CM1148" s="145">
        <f>IF(AD1148&gt;X1148,1,0)</f>
        <v/>
      </c>
      <c r="CN1148" s="225">
        <f>IF(CM1148&gt;0,AG1148,0)</f>
        <v/>
      </c>
      <c r="CO1148" s="225">
        <f>IF(CM1148=0,0,AF1148)</f>
        <v/>
      </c>
      <c r="CP1148" s="146" t="n">
        <v>0</v>
      </c>
      <c r="CQ1148" s="147" t="inlineStr">
        <is>
          <t>EL</t>
        </is>
      </c>
      <c r="CR1148" s="225">
        <f>AM1148/VLOOKUP(T1148,'USD Converstion'!$C$7:$D$174,2,FALSE)</f>
        <v/>
      </c>
      <c r="CS1148" s="226">
        <f>AT1148</f>
        <v/>
      </c>
      <c r="CT1148" s="222" t="n">
        <v>0</v>
      </c>
      <c r="CU1148" s="227" t="n"/>
      <c r="CV1148" s="145">
        <f>IF(AX1148&gt;0,1,0)</f>
        <v/>
      </c>
      <c r="CW1148" s="145">
        <f>IF(AY1148&gt;0,1,0)</f>
        <v/>
      </c>
      <c r="CX1148" s="52" t="n">
        <v>0</v>
      </c>
      <c r="DM1148">
        <f>IF(LOWER(T1148)="ILS",12,1)*Y1148/VLOOKUP($T1148,CPC_USDConversion_xlTbl[[Currency2]:[Units/1 USD]],2,FALSE)</f>
        <v/>
      </c>
    </row>
    <row r="1149">
      <c r="B1149" s="113" t="n">
        <v>130618</v>
      </c>
      <c r="C1149" s="113" t="n">
        <v>30661</v>
      </c>
      <c r="D1149" s="113" t="n">
        <v>121769</v>
      </c>
      <c r="E1149" s="114" t="inlineStr">
        <is>
          <t>Johnny Wong</t>
        </is>
      </c>
      <c r="F1149" s="152" t="inlineStr">
        <is>
          <t>Security Engineer Lead, Hong Kong</t>
        </is>
      </c>
      <c r="G1149" s="113" t="inlineStr">
        <is>
          <t>Greater China</t>
        </is>
      </c>
      <c r="H1149" s="113" t="inlineStr">
        <is>
          <t>Argon Ho</t>
        </is>
      </c>
      <c r="I1149" s="113" t="inlineStr">
        <is>
          <t>Argon Ho</t>
        </is>
      </c>
      <c r="J1149" s="114" t="inlineStr">
        <is>
          <t>Sharat Sinha</t>
        </is>
      </c>
      <c r="K1149" s="114" t="inlineStr">
        <is>
          <t>Sharat Sinha</t>
        </is>
      </c>
      <c r="L1149" s="113" t="inlineStr">
        <is>
          <t>APAC Sales</t>
        </is>
      </c>
      <c r="M1149" s="115" t="n">
        <v>1</v>
      </c>
      <c r="N1149" s="151">
        <f>LEFT(CA1149,3)</f>
        <v/>
      </c>
      <c r="O1149" s="216" t="n">
        <v>43409</v>
      </c>
      <c r="P1149" s="118">
        <f>($D$5-O1149)/365</f>
        <v/>
      </c>
      <c r="Q1149" s="119">
        <f>Q1149</f>
        <v/>
      </c>
      <c r="R1149" s="52" t="n"/>
      <c r="S1149" s="120" t="inlineStr">
        <is>
          <t>Hong Kong</t>
        </is>
      </c>
      <c r="T1149" s="120" t="inlineStr">
        <is>
          <t>HKD</t>
        </is>
      </c>
      <c r="U1149" s="120" t="n">
        <v>1265500</v>
      </c>
      <c r="V1149" s="120" t="n">
        <v>228663.6363636364</v>
      </c>
      <c r="W1149" s="120" t="n"/>
      <c r="X1149" s="120">
        <f>W1149+V1149+U1149</f>
        <v/>
      </c>
      <c r="Y1149" s="121" t="n"/>
      <c r="Z1149" s="121" t="n"/>
      <c r="AA1149" s="122" t="n"/>
      <c r="AB1149" s="122" t="n"/>
      <c r="AC1149" s="122" t="n"/>
      <c r="AD1149" s="123">
        <f>AC1149+AB1149+AA1149</f>
        <v/>
      </c>
      <c r="AE1149" s="124">
        <f>IFERROR(AD1149/X1149-1,"")</f>
        <v/>
      </c>
      <c r="AF1149" s="217">
        <f>IF(LOWER(T1149)="ILS",12,1)*X1149/VLOOKUP($T1149,CPC_USDConversion_xlTbl[[Currency2]:[Units/1 USD]],2,FALSE)</f>
        <v/>
      </c>
      <c r="AG1149" s="217">
        <f>IF(LOWER(T1149)="ILS",12,1)*AD1149/VLOOKUP($T1149,CPC_USDConversion_xlTbl[[Currency2]:[Units/1 USD]],2,FALSE)</f>
        <v/>
      </c>
      <c r="AH1149" s="126">
        <f>AF1149/VLOOKUP($S1149,'CP$'!$B$5:$D$74,2,FALSE)</f>
        <v/>
      </c>
      <c r="AI1149" s="126">
        <f>AG1149/VLOOKUP($S1149,'CP$'!$B$5:$D$74,2,FALSE)</f>
        <v/>
      </c>
      <c r="AJ1149" s="52" t="n"/>
      <c r="AK1149" s="127" t="inlineStr">
        <is>
          <t>Sales Variable</t>
        </is>
      </c>
      <c r="AL1149" s="218" t="n"/>
      <c r="AM1149" s="129" t="n"/>
      <c r="AN1149" s="121" t="n"/>
      <c r="AO1149" s="130" t="n"/>
      <c r="AP1149" s="131">
        <f>IFERROR(AO1149/AM1149,"")</f>
        <v/>
      </c>
      <c r="AQ1149" s="219">
        <f>AO1149*CC1149</f>
        <v/>
      </c>
      <c r="AR1149" s="219" t="n"/>
      <c r="AS1149" s="220">
        <f>AQ1149-AR1149</f>
        <v/>
      </c>
      <c r="AT1149" s="217">
        <f>AS1149/VLOOKUP($T1149,'USD Converstion'!$C$7:$D$174,2,FALSE)</f>
        <v/>
      </c>
      <c r="AU1149" s="52" t="n"/>
      <c r="AV1149" s="221" t="n">
        <v>43768</v>
      </c>
      <c r="AW1149" s="222" t="n">
        <v>19584.26213592233</v>
      </c>
      <c r="AX1149" s="222" t="n"/>
      <c r="AY1149" s="223" t="n"/>
      <c r="AZ1149" s="52" t="n"/>
      <c r="BA1149" s="137" t="n"/>
      <c r="BB1149" s="138" t="inlineStr">
        <is>
          <t xml:space="preserve"> </t>
        </is>
      </c>
      <c r="BC1149" s="52" t="n"/>
      <c r="BD1149" s="219" t="n">
        <v>966000</v>
      </c>
      <c r="BE1149" s="219" t="n">
        <v>241550</v>
      </c>
      <c r="BF1149" s="219" t="n"/>
      <c r="BG1149" s="120">
        <f>BF1149+BE1149+BD1149</f>
        <v/>
      </c>
      <c r="BH1149" s="217">
        <f>IF(LOWER(T1149)="ILS",12,1)*BG1149/VLOOKUP($T1149,CPC_USDConversion_xlTbl[[Currency2]:[Units/1 USD]],2,FALSE)</f>
        <v/>
      </c>
      <c r="BI1149" s="224">
        <f>BH1149/VLOOKUP($S1149,'CP$'!$B$5:$D$74,2,FALSE)</f>
        <v/>
      </c>
      <c r="BJ1149" s="140" t="n">
        <v>850000</v>
      </c>
      <c r="BK1149" s="140" t="n">
        <v>1400000</v>
      </c>
      <c r="BL1149" s="141">
        <f>IFERROR(U1149/X1149,"")</f>
        <v/>
      </c>
      <c r="BM1149" s="141">
        <f>IFERROR(V1149/X1149,"")</f>
        <v/>
      </c>
      <c r="BN1149" s="141">
        <f>IFERROR(W1149/X1149,"")</f>
        <v/>
      </c>
      <c r="BO1149" s="141">
        <f>IFERROR(AA1149/AD1149,"")</f>
        <v/>
      </c>
      <c r="BP1149" s="141">
        <f>IFERROR(AB1149/AD1149,"")</f>
        <v/>
      </c>
      <c r="BQ1149" s="141">
        <f>IFERROR(AC1149/AD1149,"")</f>
        <v/>
      </c>
      <c r="BR1149" s="119" t="n">
        <v>4</v>
      </c>
      <c r="BS1149" s="119" t="n">
        <v>4</v>
      </c>
      <c r="BT1149" s="119" t="n">
        <v>3</v>
      </c>
      <c r="BU1149" s="119" t="n"/>
      <c r="BV1149" s="119" t="n"/>
      <c r="BW1149" s="119" t="n"/>
      <c r="BX1149" s="119" t="n"/>
      <c r="BY1149" s="119" t="n"/>
      <c r="BZ1149" s="119" t="inlineStr">
        <is>
          <t>Employee</t>
        </is>
      </c>
      <c r="CA1149" s="142" t="inlineStr">
        <is>
          <t>E41M</t>
        </is>
      </c>
      <c r="CB1149" s="131" t="n">
        <v>1</v>
      </c>
      <c r="CC1149" s="143">
        <f>IF(P1149&gt;1,1,P1149)*CB1149</f>
        <v/>
      </c>
      <c r="CD1149" s="143" t="n"/>
      <c r="CE1149" s="222" t="n">
        <v>46810.52</v>
      </c>
      <c r="CF1149" s="86" t="n"/>
      <c r="CG1149" s="219" t="n">
        <v>1225565.853658537</v>
      </c>
      <c r="CH1149" s="217">
        <f>IF(LOWER(T1149)="ILS",12,1)*CG1149/VLOOKUP($T1149,CPC_USDConversion_xlTbl[[Currency2]:[Units/1 USD]],2,FALSE)</f>
        <v/>
      </c>
      <c r="CI1149" s="225">
        <f>AF1149</f>
        <v/>
      </c>
      <c r="CJ1149" s="225">
        <f>IFERROR(CI1149-CH1149,"")</f>
        <v/>
      </c>
      <c r="CK1149" s="140">
        <f>ROUND(AN1149*CC1149,-2)</f>
        <v/>
      </c>
      <c r="CL1149" s="217">
        <f>CK1149/VLOOKUP($T1149,'USD Converstion'!$C$7:$D$174,2,FALSE)</f>
        <v/>
      </c>
      <c r="CM1149" s="145">
        <f>IF(AD1149&gt;X1149,1,0)</f>
        <v/>
      </c>
      <c r="CN1149" s="225">
        <f>IF(CM1149&gt;0,AG1149,0)</f>
        <v/>
      </c>
      <c r="CO1149" s="225">
        <f>IF(CM1149=0,0,AF1149)</f>
        <v/>
      </c>
      <c r="CP1149" s="146" t="n">
        <v>0</v>
      </c>
      <c r="CQ1149" s="147" t="inlineStr">
        <is>
          <t>Regular</t>
        </is>
      </c>
      <c r="CR1149" s="225">
        <f>AM1149/VLOOKUP(T1149,'USD Converstion'!$C$7:$D$174,2,FALSE)</f>
        <v/>
      </c>
      <c r="CS1149" s="226">
        <f>AT1149</f>
        <v/>
      </c>
      <c r="CT1149" s="222" t="n">
        <v>0</v>
      </c>
      <c r="CU1149" s="227" t="n"/>
      <c r="CV1149" s="145">
        <f>IF(AX1149&gt;0,1,0)</f>
        <v/>
      </c>
      <c r="CW1149" s="145">
        <f>IF(AY1149&gt;0,1,0)</f>
        <v/>
      </c>
      <c r="CX1149" s="52" t="n">
        <v>0</v>
      </c>
      <c r="DM1149">
        <f>IF(LOWER(T1149)="ILS",12,1)*Y1149/VLOOKUP($T1149,CPC_USDConversion_xlTbl[[Currency2]:[Units/1 USD]],2,FALSE)</f>
        <v/>
      </c>
    </row>
    <row r="1150">
      <c r="B1150" s="113" t="n">
        <v>113427</v>
      </c>
      <c r="C1150" s="113" t="n">
        <v>77286</v>
      </c>
      <c r="D1150" s="113" t="n">
        <v>102808</v>
      </c>
      <c r="E1150" s="114" t="inlineStr">
        <is>
          <t>Kai Wang</t>
        </is>
      </c>
      <c r="F1150" s="152" t="inlineStr">
        <is>
          <t>Territory Manager</t>
        </is>
      </c>
      <c r="G1150" s="113" t="inlineStr">
        <is>
          <t>China Sales Team</t>
        </is>
      </c>
      <c r="H1150" s="113" t="inlineStr">
        <is>
          <t>Stone Chen</t>
        </is>
      </c>
      <c r="I1150" s="113" t="inlineStr">
        <is>
          <t>Argon Ho</t>
        </is>
      </c>
      <c r="J1150" s="114" t="inlineStr">
        <is>
          <t>Sharat Sinha</t>
        </is>
      </c>
      <c r="K1150" s="114" t="inlineStr">
        <is>
          <t>Sharat Sinha</t>
        </is>
      </c>
      <c r="L1150" s="113" t="inlineStr">
        <is>
          <t>APAC Sales</t>
        </is>
      </c>
      <c r="M1150" s="115" t="n">
        <v>1</v>
      </c>
      <c r="N1150" s="151">
        <f>LEFT(CA1150,3)</f>
        <v/>
      </c>
      <c r="O1150" s="216" t="n">
        <v>43157</v>
      </c>
      <c r="P1150" s="118">
        <f>($D$5-O1150)/365</f>
        <v/>
      </c>
      <c r="Q1150" s="119">
        <f>Q1150</f>
        <v/>
      </c>
      <c r="R1150" s="52" t="n"/>
      <c r="S1150" s="120" t="inlineStr">
        <is>
          <t>China</t>
        </is>
      </c>
      <c r="T1150" s="120" t="inlineStr">
        <is>
          <t>CNY</t>
        </is>
      </c>
      <c r="U1150" s="120" t="n">
        <v>380155.9999999999</v>
      </c>
      <c r="V1150" s="120" t="n">
        <v>180012</v>
      </c>
      <c r="W1150" s="120" t="n"/>
      <c r="X1150" s="120">
        <f>W1150+V1150+U1150</f>
        <v/>
      </c>
      <c r="Y1150" s="121" t="n"/>
      <c r="Z1150" s="121" t="n"/>
      <c r="AA1150" s="122" t="n"/>
      <c r="AB1150" s="122" t="n"/>
      <c r="AC1150" s="122" t="n"/>
      <c r="AD1150" s="123">
        <f>AC1150+AB1150+AA1150</f>
        <v/>
      </c>
      <c r="AE1150" s="124">
        <f>IFERROR(AD1150/X1150-1,"")</f>
        <v/>
      </c>
      <c r="AF1150" s="217">
        <f>IF(LOWER(T1150)="ILS",12,1)*X1150/VLOOKUP($T1150,CPC_USDConversion_xlTbl[[Currency2]:[Units/1 USD]],2,FALSE)</f>
        <v/>
      </c>
      <c r="AG1150" s="217">
        <f>IF(LOWER(T1150)="ILS",12,1)*AD1150/VLOOKUP($T1150,CPC_USDConversion_xlTbl[[Currency2]:[Units/1 USD]],2,FALSE)</f>
        <v/>
      </c>
      <c r="AH1150" s="126">
        <f>AF1150/VLOOKUP($S1150,'CP$'!$B$5:$D$74,2,FALSE)</f>
        <v/>
      </c>
      <c r="AI1150" s="126">
        <f>AG1150/VLOOKUP($S1150,'CP$'!$B$5:$D$74,2,FALSE)</f>
        <v/>
      </c>
      <c r="AJ1150" s="52" t="n"/>
      <c r="AK1150" s="127" t="inlineStr">
        <is>
          <t>Sales Variable</t>
        </is>
      </c>
      <c r="AL1150" s="218" t="n"/>
      <c r="AM1150" s="129" t="n"/>
      <c r="AN1150" s="121" t="n"/>
      <c r="AO1150" s="130" t="n"/>
      <c r="AP1150" s="131">
        <f>IFERROR(AO1150/AM1150,"")</f>
        <v/>
      </c>
      <c r="AQ1150" s="219">
        <f>AO1150*CC1150</f>
        <v/>
      </c>
      <c r="AR1150" s="219" t="n"/>
      <c r="AS1150" s="220">
        <f>AQ1150-AR1150</f>
        <v/>
      </c>
      <c r="AT1150" s="217">
        <f>AS1150/VLOOKUP($T1150,'USD Converstion'!$C$7:$D$174,2,FALSE)</f>
        <v/>
      </c>
      <c r="AU1150" s="52" t="n"/>
      <c r="AV1150" s="221" t="n">
        <v>43223</v>
      </c>
      <c r="AW1150" s="222" t="n">
        <v>19535.46601941748</v>
      </c>
      <c r="AX1150" s="222" t="n"/>
      <c r="AY1150" s="223" t="n"/>
      <c r="AZ1150" s="52" t="n"/>
      <c r="BA1150" s="137" t="n"/>
      <c r="BB1150" s="138" t="inlineStr">
        <is>
          <t xml:space="preserve"> </t>
        </is>
      </c>
      <c r="BC1150" s="52" t="n"/>
      <c r="BD1150" s="219" t="n">
        <v>285120</v>
      </c>
      <c r="BE1150" s="219" t="n">
        <v>190080</v>
      </c>
      <c r="BF1150" s="219" t="n"/>
      <c r="BG1150" s="120">
        <f>BF1150+BE1150+BD1150</f>
        <v/>
      </c>
      <c r="BH1150" s="217">
        <f>IF(LOWER(T1150)="ILS",12,1)*BG1150/VLOOKUP($T1150,CPC_USDConversion_xlTbl[[Currency2]:[Units/1 USD]],2,FALSE)</f>
        <v/>
      </c>
      <c r="BI1150" s="224">
        <f>BH1150/VLOOKUP($S1150,'CP$'!$B$5:$D$74,2,FALSE)</f>
        <v/>
      </c>
      <c r="BJ1150" s="140" t="n">
        <v>490000</v>
      </c>
      <c r="BK1150" s="140" t="n">
        <v>700000</v>
      </c>
      <c r="BL1150" s="141">
        <f>IFERROR(U1150/X1150,"")</f>
        <v/>
      </c>
      <c r="BM1150" s="141">
        <f>IFERROR(V1150/X1150,"")</f>
        <v/>
      </c>
      <c r="BN1150" s="141">
        <f>IFERROR(W1150/X1150,"")</f>
        <v/>
      </c>
      <c r="BO1150" s="141">
        <f>IFERROR(AA1150/AD1150,"")</f>
        <v/>
      </c>
      <c r="BP1150" s="141">
        <f>IFERROR(AB1150/AD1150,"")</f>
        <v/>
      </c>
      <c r="BQ1150" s="141">
        <f>IFERROR(AC1150/AD1150,"")</f>
        <v/>
      </c>
      <c r="BR1150" s="119" t="n">
        <v>3</v>
      </c>
      <c r="BS1150" s="119" t="n">
        <v>3</v>
      </c>
      <c r="BT1150" s="119" t="n">
        <v>3</v>
      </c>
      <c r="BU1150" s="119" t="n"/>
      <c r="BV1150" s="119" t="n"/>
      <c r="BW1150" s="119" t="n"/>
      <c r="BX1150" s="119" t="n"/>
      <c r="BY1150" s="119" t="n"/>
      <c r="BZ1150" s="119" t="inlineStr">
        <is>
          <t>Employee</t>
        </is>
      </c>
      <c r="CA1150" s="142" t="inlineStr">
        <is>
          <t>S41P</t>
        </is>
      </c>
      <c r="CB1150" s="131" t="n">
        <v>1</v>
      </c>
      <c r="CC1150" s="143">
        <f>IF(P1150&gt;1,1,P1150)*CB1150</f>
        <v/>
      </c>
      <c r="CD1150" s="143" t="n"/>
      <c r="CE1150" s="222" t="n">
        <v>12211.44</v>
      </c>
      <c r="CF1150" s="86" t="n"/>
      <c r="CG1150" s="219" t="n">
        <v>482354.1463414634</v>
      </c>
      <c r="CH1150" s="217">
        <f>IF(LOWER(T1150)="ILS",12,1)*CG1150/VLOOKUP($T1150,CPC_USDConversion_xlTbl[[Currency2]:[Units/1 USD]],2,FALSE)</f>
        <v/>
      </c>
      <c r="CI1150" s="225">
        <f>AF1150</f>
        <v/>
      </c>
      <c r="CJ1150" s="225">
        <f>IFERROR(CI1150-CH1150,"")</f>
        <v/>
      </c>
      <c r="CK1150" s="140">
        <f>ROUND(AN1150*CC1150,-2)</f>
        <v/>
      </c>
      <c r="CL1150" s="217">
        <f>CK1150/VLOOKUP($T1150,'USD Converstion'!$C$7:$D$174,2,FALSE)</f>
        <v/>
      </c>
      <c r="CM1150" s="145">
        <f>IF(AD1150&gt;X1150,1,0)</f>
        <v/>
      </c>
      <c r="CN1150" s="225">
        <f>IF(CM1150&gt;0,AG1150,0)</f>
        <v/>
      </c>
      <c r="CO1150" s="225">
        <f>IF(CM1150=0,0,AF1150)</f>
        <v/>
      </c>
      <c r="CP1150" s="146" t="n">
        <v>0</v>
      </c>
      <c r="CQ1150" s="147" t="inlineStr">
        <is>
          <t>Regular</t>
        </is>
      </c>
      <c r="CR1150" s="225">
        <f>AM1150/VLOOKUP(T1150,'USD Converstion'!$C$7:$D$174,2,FALSE)</f>
        <v/>
      </c>
      <c r="CS1150" s="226">
        <f>AT1150</f>
        <v/>
      </c>
      <c r="CT1150" s="222" t="n">
        <v>0</v>
      </c>
      <c r="CU1150" s="227" t="n"/>
      <c r="CV1150" s="145">
        <f>IF(AX1150&gt;0,1,0)</f>
        <v/>
      </c>
      <c r="CW1150" s="145">
        <f>IF(AY1150&gt;0,1,0)</f>
        <v/>
      </c>
      <c r="CX1150" s="52" t="n">
        <v>0</v>
      </c>
      <c r="DM1150">
        <f>IF(LOWER(T1150)="ILS",12,1)*Y1150/VLOOKUP($T1150,CPC_USDConversion_xlTbl[[Currency2]:[Units/1 USD]],2,FALSE)</f>
        <v/>
      </c>
    </row>
    <row r="1151">
      <c r="B1151" s="113" t="n">
        <v>119485</v>
      </c>
      <c r="C1151" s="113" t="n">
        <v>67240</v>
      </c>
      <c r="D1151" s="113" t="n">
        <v>33487</v>
      </c>
      <c r="E1151" s="114" t="inlineStr">
        <is>
          <t>Kelvin Tse</t>
        </is>
      </c>
      <c r="F1151" s="152" t="inlineStr">
        <is>
          <t>Channel Account Manager</t>
        </is>
      </c>
      <c r="G1151" s="113" t="inlineStr">
        <is>
          <t>Greater China Channels</t>
        </is>
      </c>
      <c r="H1151" s="113" t="inlineStr">
        <is>
          <t>Harry Wong</t>
        </is>
      </c>
      <c r="I1151" s="113" t="inlineStr">
        <is>
          <t>Argon Ho</t>
        </is>
      </c>
      <c r="J1151" s="114" t="inlineStr">
        <is>
          <t>Sharat Sinha</t>
        </is>
      </c>
      <c r="K1151" s="114" t="inlineStr">
        <is>
          <t>Sharat Sinha</t>
        </is>
      </c>
      <c r="L1151" s="113" t="inlineStr">
        <is>
          <t>APAC Sales</t>
        </is>
      </c>
      <c r="M1151" s="115" t="n">
        <v>1</v>
      </c>
      <c r="N1151" s="151">
        <f>LEFT(CA1151,3)</f>
        <v/>
      </c>
      <c r="O1151" s="216" t="n">
        <v>43648</v>
      </c>
      <c r="P1151" s="118">
        <f>($D$5-O1151)/365</f>
        <v/>
      </c>
      <c r="Q1151" s="119">
        <f>Q1151</f>
        <v/>
      </c>
      <c r="R1151" s="52" t="n"/>
      <c r="S1151" s="120" t="inlineStr">
        <is>
          <t>Hong Kong</t>
        </is>
      </c>
      <c r="T1151" s="120" t="inlineStr">
        <is>
          <t>HKD</t>
        </is>
      </c>
      <c r="U1151" s="120" t="n">
        <v>704750</v>
      </c>
      <c r="V1151" s="120" t="n">
        <v>337390.9090909091</v>
      </c>
      <c r="W1151" s="120" t="n"/>
      <c r="X1151" s="120">
        <f>W1151+V1151+U1151</f>
        <v/>
      </c>
      <c r="Y1151" s="121" t="n"/>
      <c r="Z1151" s="121" t="n"/>
      <c r="AA1151" s="122" t="n"/>
      <c r="AB1151" s="122" t="n"/>
      <c r="AC1151" s="122" t="n"/>
      <c r="AD1151" s="123">
        <f>AC1151+AB1151+AA1151</f>
        <v/>
      </c>
      <c r="AE1151" s="124">
        <f>IFERROR(AD1151/X1151-1,"")</f>
        <v/>
      </c>
      <c r="AF1151" s="217">
        <f>IF(LOWER(T1151)="ILS",12,1)*X1151/VLOOKUP($T1151,CPC_USDConversion_xlTbl[[Currency2]:[Units/1 USD]],2,FALSE)</f>
        <v/>
      </c>
      <c r="AG1151" s="217">
        <f>IF(LOWER(T1151)="ILS",12,1)*AD1151/VLOOKUP($T1151,CPC_USDConversion_xlTbl[[Currency2]:[Units/1 USD]],2,FALSE)</f>
        <v/>
      </c>
      <c r="AH1151" s="126">
        <f>AF1151/VLOOKUP($S1151,'CP$'!$B$5:$D$74,2,FALSE)</f>
        <v/>
      </c>
      <c r="AI1151" s="126">
        <f>AG1151/VLOOKUP($S1151,'CP$'!$B$5:$D$74,2,FALSE)</f>
        <v/>
      </c>
      <c r="AJ1151" s="52" t="n"/>
      <c r="AK1151" s="127" t="inlineStr">
        <is>
          <t>Sales Variable</t>
        </is>
      </c>
      <c r="AL1151" s="218" t="n"/>
      <c r="AM1151" s="129" t="n"/>
      <c r="AN1151" s="121" t="n"/>
      <c r="AO1151" s="130" t="n"/>
      <c r="AP1151" s="131">
        <f>IFERROR(AO1151/AM1151,"")</f>
        <v/>
      </c>
      <c r="AQ1151" s="219">
        <f>AO1151*CC1151</f>
        <v/>
      </c>
      <c r="AR1151" s="219" t="n"/>
      <c r="AS1151" s="220">
        <f>AQ1151-AR1151</f>
        <v/>
      </c>
      <c r="AT1151" s="217">
        <f>AS1151/VLOOKUP($T1151,'USD Converstion'!$C$7:$D$174,2,FALSE)</f>
        <v/>
      </c>
      <c r="AU1151" s="52" t="n"/>
      <c r="AV1151" s="221" t="n">
        <v>43957</v>
      </c>
      <c r="AW1151" s="222" t="n">
        <v>19589.26213592233</v>
      </c>
      <c r="AX1151" s="222" t="n"/>
      <c r="AY1151" s="223" t="n"/>
      <c r="AZ1151" s="52" t="n"/>
      <c r="BA1151" s="137" t="n"/>
      <c r="BB1151" s="138" t="inlineStr">
        <is>
          <t xml:space="preserve"> </t>
        </is>
      </c>
      <c r="BC1151" s="52" t="n"/>
      <c r="BD1151" s="219" t="n">
        <v>540000</v>
      </c>
      <c r="BE1151" s="219" t="n">
        <v>360000</v>
      </c>
      <c r="BF1151" s="219" t="n"/>
      <c r="BG1151" s="120">
        <f>BF1151+BE1151+BD1151</f>
        <v/>
      </c>
      <c r="BH1151" s="217">
        <f>IF(LOWER(T1151)="ILS",12,1)*BG1151/VLOOKUP($T1151,CPC_USDConversion_xlTbl[[Currency2]:[Units/1 USD]],2,FALSE)</f>
        <v/>
      </c>
      <c r="BI1151" s="224">
        <f>BH1151/VLOOKUP($S1151,'CP$'!$B$5:$D$74,2,FALSE)</f>
        <v/>
      </c>
      <c r="BJ1151" s="140" t="n">
        <v>700000</v>
      </c>
      <c r="BK1151" s="140" t="n">
        <v>1000000</v>
      </c>
      <c r="BL1151" s="141">
        <f>IFERROR(U1151/X1151,"")</f>
        <v/>
      </c>
      <c r="BM1151" s="141">
        <f>IFERROR(V1151/X1151,"")</f>
        <v/>
      </c>
      <c r="BN1151" s="141">
        <f>IFERROR(W1151/X1151,"")</f>
        <v/>
      </c>
      <c r="BO1151" s="141">
        <f>IFERROR(AA1151/AD1151,"")</f>
        <v/>
      </c>
      <c r="BP1151" s="141">
        <f>IFERROR(AB1151/AD1151,"")</f>
        <v/>
      </c>
      <c r="BQ1151" s="141">
        <f>IFERROR(AC1151/AD1151,"")</f>
        <v/>
      </c>
      <c r="BR1151" s="119" t="n"/>
      <c r="BS1151" s="119" t="n">
        <v>4</v>
      </c>
      <c r="BT1151" s="119" t="n">
        <v>3</v>
      </c>
      <c r="BU1151" s="119" t="n"/>
      <c r="BV1151" s="119" t="n"/>
      <c r="BW1151" s="119" t="n"/>
      <c r="BX1151" s="119" t="n"/>
      <c r="BY1151" s="119" t="n"/>
      <c r="BZ1151" s="119" t="inlineStr">
        <is>
          <t>Employee</t>
        </is>
      </c>
      <c r="CA1151" s="142" t="inlineStr">
        <is>
          <t>S51P</t>
        </is>
      </c>
      <c r="CB1151" s="131" t="n">
        <v>1</v>
      </c>
      <c r="CC1151" s="143">
        <f>IF(P1151&gt;1,1,P1151)*CB1151</f>
        <v/>
      </c>
      <c r="CD1151" s="143" t="n"/>
      <c r="CE1151" s="222" t="n">
        <v>22627.08</v>
      </c>
      <c r="CF1151" s="86" t="n"/>
      <c r="CG1151" s="219" t="n">
        <v>904590.2439024391</v>
      </c>
      <c r="CH1151" s="217">
        <f>IF(LOWER(T1151)="ILS",12,1)*CG1151/VLOOKUP($T1151,CPC_USDConversion_xlTbl[[Currency2]:[Units/1 USD]],2,FALSE)</f>
        <v/>
      </c>
      <c r="CI1151" s="225">
        <f>AF1151</f>
        <v/>
      </c>
      <c r="CJ1151" s="225">
        <f>IFERROR(CI1151-CH1151,"")</f>
        <v/>
      </c>
      <c r="CK1151" s="140">
        <f>ROUND(AN1151*CC1151,-2)</f>
        <v/>
      </c>
      <c r="CL1151" s="217">
        <f>CK1151/VLOOKUP($T1151,'USD Converstion'!$C$7:$D$174,2,FALSE)</f>
        <v/>
      </c>
      <c r="CM1151" s="145">
        <f>IF(AD1151&gt;X1151,1,0)</f>
        <v/>
      </c>
      <c r="CN1151" s="225">
        <f>IF(CM1151&gt;0,AG1151,0)</f>
        <v/>
      </c>
      <c r="CO1151" s="225">
        <f>IF(CM1151=0,0,AF1151)</f>
        <v/>
      </c>
      <c r="CP1151" s="146" t="n">
        <v>0</v>
      </c>
      <c r="CQ1151" s="147" t="inlineStr">
        <is>
          <t>Regular</t>
        </is>
      </c>
      <c r="CR1151" s="225">
        <f>AM1151/VLOOKUP(T1151,'USD Converstion'!$C$7:$D$174,2,FALSE)</f>
        <v/>
      </c>
      <c r="CS1151" s="226">
        <f>AT1151</f>
        <v/>
      </c>
      <c r="CT1151" s="222" t="n">
        <v>0</v>
      </c>
      <c r="CU1151" s="227" t="n"/>
      <c r="CV1151" s="145">
        <f>IF(AX1151&gt;0,1,0)</f>
        <v/>
      </c>
      <c r="CW1151" s="145">
        <f>IF(AY1151&gt;0,1,0)</f>
        <v/>
      </c>
      <c r="CX1151" s="52" t="n">
        <v>0</v>
      </c>
      <c r="DM1151">
        <f>IF(LOWER(T1151)="ILS",12,1)*Y1151/VLOOKUP($T1151,CPC_USDConversion_xlTbl[[Currency2]:[Units/1 USD]],2,FALSE)</f>
        <v/>
      </c>
    </row>
    <row r="1152">
      <c r="B1152" s="113" t="n">
        <v>123082</v>
      </c>
      <c r="C1152" s="113" t="n">
        <v>61599</v>
      </c>
      <c r="D1152" s="113" t="n">
        <v>115217</v>
      </c>
      <c r="E1152" s="114" t="inlineStr">
        <is>
          <t>Kenneth Yeung</t>
        </is>
      </c>
      <c r="F1152" s="152" t="inlineStr">
        <is>
          <t>Major Account Manager</t>
        </is>
      </c>
      <c r="G1152" s="113" t="inlineStr">
        <is>
          <t>Hong Kong Sales</t>
        </is>
      </c>
      <c r="H1152" s="113" t="inlineStr">
        <is>
          <t>Amy Chow</t>
        </is>
      </c>
      <c r="I1152" s="113" t="inlineStr">
        <is>
          <t>Argon Ho</t>
        </is>
      </c>
      <c r="J1152" s="114" t="inlineStr">
        <is>
          <t>Sharat Sinha</t>
        </is>
      </c>
      <c r="K1152" s="114" t="inlineStr">
        <is>
          <t>Sharat Sinha</t>
        </is>
      </c>
      <c r="L1152" s="113" t="inlineStr">
        <is>
          <t>APAC Sales</t>
        </is>
      </c>
      <c r="M1152" s="115" t="n">
        <v>1</v>
      </c>
      <c r="N1152" s="151">
        <f>LEFT(CA1152,3)</f>
        <v/>
      </c>
      <c r="O1152" s="216" t="n">
        <v>43287</v>
      </c>
      <c r="P1152" s="118">
        <f>($D$5-O1152)/365</f>
        <v/>
      </c>
      <c r="Q1152" s="119">
        <f>Q1152</f>
        <v/>
      </c>
      <c r="R1152" s="52" t="n"/>
      <c r="S1152" s="120" t="inlineStr">
        <is>
          <t>Hong Kong</t>
        </is>
      </c>
      <c r="T1152" s="120" t="inlineStr">
        <is>
          <t>HKD</t>
        </is>
      </c>
      <c r="U1152" s="120" t="n">
        <v>724775</v>
      </c>
      <c r="V1152" s="120" t="n">
        <v>347100</v>
      </c>
      <c r="W1152" s="120" t="n"/>
      <c r="X1152" s="120">
        <f>W1152+V1152+U1152</f>
        <v/>
      </c>
      <c r="Y1152" s="121" t="n"/>
      <c r="Z1152" s="121" t="n"/>
      <c r="AA1152" s="122" t="n"/>
      <c r="AB1152" s="122" t="n"/>
      <c r="AC1152" s="122" t="n"/>
      <c r="AD1152" s="123">
        <f>AC1152+AB1152+AA1152</f>
        <v/>
      </c>
      <c r="AE1152" s="124">
        <f>IFERROR(AD1152/X1152-1,"")</f>
        <v/>
      </c>
      <c r="AF1152" s="217">
        <f>IF(LOWER(T1152)="ILS",12,1)*X1152/VLOOKUP($T1152,CPC_USDConversion_xlTbl[[Currency2]:[Units/1 USD]],2,FALSE)</f>
        <v/>
      </c>
      <c r="AG1152" s="217">
        <f>IF(LOWER(T1152)="ILS",12,1)*AD1152/VLOOKUP($T1152,CPC_USDConversion_xlTbl[[Currency2]:[Units/1 USD]],2,FALSE)</f>
        <v/>
      </c>
      <c r="AH1152" s="126">
        <f>AF1152/VLOOKUP($S1152,'CP$'!$B$5:$D$74,2,FALSE)</f>
        <v/>
      </c>
      <c r="AI1152" s="126">
        <f>AG1152/VLOOKUP($S1152,'CP$'!$B$5:$D$74,2,FALSE)</f>
        <v/>
      </c>
      <c r="AJ1152" s="52" t="n"/>
      <c r="AK1152" s="127" t="inlineStr">
        <is>
          <t>Sales Variable</t>
        </is>
      </c>
      <c r="AL1152" s="218" t="n"/>
      <c r="AM1152" s="129" t="n"/>
      <c r="AN1152" s="121" t="n"/>
      <c r="AO1152" s="130" t="n"/>
      <c r="AP1152" s="131">
        <f>IFERROR(AO1152/AM1152,"")</f>
        <v/>
      </c>
      <c r="AQ1152" s="219">
        <f>AO1152*CC1152</f>
        <v/>
      </c>
      <c r="AR1152" s="219" t="n"/>
      <c r="AS1152" s="220">
        <f>AQ1152-AR1152</f>
        <v/>
      </c>
      <c r="AT1152" s="217">
        <f>AS1152/VLOOKUP($T1152,'USD Converstion'!$C$7:$D$174,2,FALSE)</f>
        <v/>
      </c>
      <c r="AU1152" s="52" t="n"/>
      <c r="AV1152" s="221" t="n">
        <v>43615</v>
      </c>
      <c r="AW1152" s="222" t="n">
        <v>19547.55339805825</v>
      </c>
      <c r="AX1152" s="222" t="n"/>
      <c r="AY1152" s="223" t="n"/>
      <c r="AZ1152" s="52" t="n"/>
      <c r="BA1152" s="137" t="inlineStr">
        <is>
          <t>June, 2020 - Transfer change from JS:S51P, Cost Center:Sales Hong Kong (700410), Office:Hong Kong, Title:Channel Account Manager, Team:Benny Wong - Hong Kong, Channels, Employment Status:Employee, Yearly Salary:572,220, Yearly Commission:381,480, Total Compensation:953,700 to JS:S53P, Cost Center:Sales Hong Kong (700410), Office:Hong Kong, Title:Major Account Manager - Hong Kong, Team:Stephen Liu - Hong Kong Major Accounts, Employment Status:Employee, Yearly Salary:572,220, Yearly Commission:381,480, Total Compensation:953,700</t>
        </is>
      </c>
      <c r="BB1152" s="138" t="inlineStr">
        <is>
          <t xml:space="preserve"> </t>
        </is>
      </c>
      <c r="BC1152" s="52" t="n"/>
      <c r="BD1152" s="219" t="n">
        <v>560000</v>
      </c>
      <c r="BE1152" s="219" t="n">
        <v>375000</v>
      </c>
      <c r="BF1152" s="219" t="n"/>
      <c r="BG1152" s="120">
        <f>BF1152+BE1152+BD1152</f>
        <v/>
      </c>
      <c r="BH1152" s="217">
        <f>IF(LOWER(T1152)="ILS",12,1)*BG1152/VLOOKUP($T1152,CPC_USDConversion_xlTbl[[Currency2]:[Units/1 USD]],2,FALSE)</f>
        <v/>
      </c>
      <c r="BI1152" s="224">
        <f>BH1152/VLOOKUP($S1152,'CP$'!$B$5:$D$74,2,FALSE)</f>
        <v/>
      </c>
      <c r="BJ1152" s="140" t="n">
        <v>600000</v>
      </c>
      <c r="BK1152" s="140" t="n">
        <v>1100000</v>
      </c>
      <c r="BL1152" s="141">
        <f>IFERROR(U1152/X1152,"")</f>
        <v/>
      </c>
      <c r="BM1152" s="141">
        <f>IFERROR(V1152/X1152,"")</f>
        <v/>
      </c>
      <c r="BN1152" s="141">
        <f>IFERROR(W1152/X1152,"")</f>
        <v/>
      </c>
      <c r="BO1152" s="141">
        <f>IFERROR(AA1152/AD1152,"")</f>
        <v/>
      </c>
      <c r="BP1152" s="141">
        <f>IFERROR(AB1152/AD1152,"")</f>
        <v/>
      </c>
      <c r="BQ1152" s="141">
        <f>IFERROR(AC1152/AD1152,"")</f>
        <v/>
      </c>
      <c r="BR1152" s="119" t="n">
        <v>3</v>
      </c>
      <c r="BS1152" s="119" t="n">
        <v>3</v>
      </c>
      <c r="BT1152" s="119" t="n">
        <v>3</v>
      </c>
      <c r="BU1152" s="119" t="n"/>
      <c r="BV1152" s="119" t="n"/>
      <c r="BW1152" s="119" t="n"/>
      <c r="BX1152" s="119" t="n"/>
      <c r="BY1152" s="119" t="n"/>
      <c r="BZ1152" s="119" t="inlineStr">
        <is>
          <t>Employee</t>
        </is>
      </c>
      <c r="CA1152" s="142" t="inlineStr">
        <is>
          <t>S53P</t>
        </is>
      </c>
      <c r="CB1152" s="131" t="n">
        <v>1</v>
      </c>
      <c r="CC1152" s="143">
        <f>IF(P1152&gt;1,1,P1152)*CB1152</f>
        <v/>
      </c>
      <c r="CD1152" s="143" t="n"/>
      <c r="CE1152" s="222" t="n">
        <v>15803.04</v>
      </c>
      <c r="CF1152" s="86" t="n"/>
      <c r="CG1152" s="219" t="n">
        <v>930639.0243902439</v>
      </c>
      <c r="CH1152" s="217">
        <f>IF(LOWER(T1152)="ILS",12,1)*CG1152/VLOOKUP($T1152,CPC_USDConversion_xlTbl[[Currency2]:[Units/1 USD]],2,FALSE)</f>
        <v/>
      </c>
      <c r="CI1152" s="225">
        <f>AF1152</f>
        <v/>
      </c>
      <c r="CJ1152" s="225">
        <f>IFERROR(CI1152-CH1152,"")</f>
        <v/>
      </c>
      <c r="CK1152" s="140">
        <f>ROUND(AN1152*CC1152,-2)</f>
        <v/>
      </c>
      <c r="CL1152" s="217">
        <f>CK1152/VLOOKUP($T1152,'USD Converstion'!$C$7:$D$174,2,FALSE)</f>
        <v/>
      </c>
      <c r="CM1152" s="145">
        <f>IF(AD1152&gt;X1152,1,0)</f>
        <v/>
      </c>
      <c r="CN1152" s="225">
        <f>IF(CM1152&gt;0,AG1152,0)</f>
        <v/>
      </c>
      <c r="CO1152" s="225">
        <f>IF(CM1152=0,0,AF1152)</f>
        <v/>
      </c>
      <c r="CP1152" s="146" t="n">
        <v>0</v>
      </c>
      <c r="CQ1152" s="147" t="inlineStr">
        <is>
          <t>Regular</t>
        </is>
      </c>
      <c r="CR1152" s="225">
        <f>AM1152/VLOOKUP(T1152,'USD Converstion'!$C$7:$D$174,2,FALSE)</f>
        <v/>
      </c>
      <c r="CS1152" s="226">
        <f>AT1152</f>
        <v/>
      </c>
      <c r="CT1152" s="222" t="n">
        <v>0</v>
      </c>
      <c r="CU1152" s="227" t="n"/>
      <c r="CV1152" s="145">
        <f>IF(AX1152&gt;0,1,0)</f>
        <v/>
      </c>
      <c r="CW1152" s="145">
        <f>IF(AY1152&gt;0,1,0)</f>
        <v/>
      </c>
      <c r="CX1152" s="52" t="n">
        <v>0</v>
      </c>
      <c r="DM1152">
        <f>IF(LOWER(T1152)="ILS",12,1)*Y1152/VLOOKUP($T1152,CPC_USDConversion_xlTbl[[Currency2]:[Units/1 USD]],2,FALSE)</f>
        <v/>
      </c>
    </row>
    <row r="1153">
      <c r="B1153" s="113" t="n">
        <v>123373</v>
      </c>
      <c r="C1153" s="113" t="n">
        <v>60459</v>
      </c>
      <c r="D1153" s="113" t="n"/>
      <c r="E1153" s="114" t="inlineStr">
        <is>
          <t>Kev Hau</t>
        </is>
      </c>
      <c r="F1153" s="152" t="inlineStr">
        <is>
          <t>Security Engineering Manager, HKT, Check Point Evangelist</t>
        </is>
      </c>
      <c r="G1153" s="113" t="inlineStr">
        <is>
          <t>Greater China</t>
        </is>
      </c>
      <c r="H1153" s="113" t="inlineStr">
        <is>
          <t>Argon Ho</t>
        </is>
      </c>
      <c r="I1153" s="113" t="inlineStr">
        <is>
          <t>Argon Ho</t>
        </is>
      </c>
      <c r="J1153" s="114" t="inlineStr">
        <is>
          <t>Sharat Sinha</t>
        </is>
      </c>
      <c r="K1153" s="114" t="inlineStr">
        <is>
          <t>Sharat Sinha</t>
        </is>
      </c>
      <c r="L1153" s="113" t="inlineStr">
        <is>
          <t>APAC Sales</t>
        </is>
      </c>
      <c r="M1153" s="115" t="n">
        <v>1</v>
      </c>
      <c r="N1153" s="151">
        <f>LEFT(CA1153,3)</f>
        <v/>
      </c>
      <c r="O1153" s="216" t="n">
        <v>41047</v>
      </c>
      <c r="P1153" s="118">
        <f>($D$5-O1153)/365</f>
        <v/>
      </c>
      <c r="Q1153" s="119">
        <f>Q1153</f>
        <v/>
      </c>
      <c r="R1153" s="52" t="n"/>
      <c r="S1153" s="120" t="inlineStr">
        <is>
          <t>Hong Kong</t>
        </is>
      </c>
      <c r="T1153" s="120" t="inlineStr">
        <is>
          <t>HKD</t>
        </is>
      </c>
      <c r="U1153" s="120" t="n">
        <v>1374500</v>
      </c>
      <c r="V1153" s="120" t="n">
        <v>248481.8181818181</v>
      </c>
      <c r="W1153" s="120" t="n"/>
      <c r="X1153" s="120">
        <f>W1153+V1153+U1153</f>
        <v/>
      </c>
      <c r="Y1153" s="121" t="n"/>
      <c r="Z1153" s="121" t="n"/>
      <c r="AA1153" s="122" t="n"/>
      <c r="AB1153" s="122" t="n"/>
      <c r="AC1153" s="122" t="n"/>
      <c r="AD1153" s="123">
        <f>AC1153+AB1153+AA1153</f>
        <v/>
      </c>
      <c r="AE1153" s="124">
        <f>IFERROR(AD1153/X1153-1,"")</f>
        <v/>
      </c>
      <c r="AF1153" s="217">
        <f>IF(LOWER(T1153)="ILS",12,1)*X1153/VLOOKUP($T1153,CPC_USDConversion_xlTbl[[Currency2]:[Units/1 USD]],2,FALSE)</f>
        <v/>
      </c>
      <c r="AG1153" s="217">
        <f>IF(LOWER(T1153)="ILS",12,1)*AD1153/VLOOKUP($T1153,CPC_USDConversion_xlTbl[[Currency2]:[Units/1 USD]],2,FALSE)</f>
        <v/>
      </c>
      <c r="AH1153" s="126">
        <f>AF1153/VLOOKUP($S1153,'CP$'!$B$5:$D$74,2,FALSE)</f>
        <v/>
      </c>
      <c r="AI1153" s="126">
        <f>AG1153/VLOOKUP($S1153,'CP$'!$B$5:$D$74,2,FALSE)</f>
        <v/>
      </c>
      <c r="AJ1153" s="52" t="n"/>
      <c r="AK1153" s="127" t="inlineStr">
        <is>
          <t>Sales Variable</t>
        </is>
      </c>
      <c r="AL1153" s="218" t="n"/>
      <c r="AM1153" s="129" t="n"/>
      <c r="AN1153" s="121" t="n"/>
      <c r="AO1153" s="130" t="n"/>
      <c r="AP1153" s="131">
        <f>IFERROR(AO1153/AM1153,"")</f>
        <v/>
      </c>
      <c r="AQ1153" s="219">
        <f>AO1153*CC1153</f>
        <v/>
      </c>
      <c r="AR1153" s="219" t="n"/>
      <c r="AS1153" s="220">
        <f>AQ1153-AR1153</f>
        <v/>
      </c>
      <c r="AT1153" s="217">
        <f>AS1153/VLOOKUP($T1153,'USD Converstion'!$C$7:$D$174,2,FALSE)</f>
        <v/>
      </c>
      <c r="AU1153" s="52" t="n"/>
      <c r="AV1153" s="221" t="n">
        <v>43957</v>
      </c>
      <c r="AW1153" s="222" t="n">
        <v>38975.52427184465</v>
      </c>
      <c r="AX1153" s="222" t="n"/>
      <c r="AY1153" s="223" t="n"/>
      <c r="AZ1153" s="52" t="n"/>
      <c r="BA1153" s="137" t="n"/>
      <c r="BB1153" s="138" t="inlineStr">
        <is>
          <t xml:space="preserve"> </t>
        </is>
      </c>
      <c r="BC1153" s="52" t="n"/>
      <c r="BD1153" s="219" t="n">
        <v>1040000</v>
      </c>
      <c r="BE1153" s="219" t="n">
        <v>260000</v>
      </c>
      <c r="BF1153" s="219" t="n"/>
      <c r="BG1153" s="120">
        <f>BF1153+BE1153+BD1153</f>
        <v/>
      </c>
      <c r="BH1153" s="217">
        <f>IF(LOWER(T1153)="ILS",12,1)*BG1153/VLOOKUP($T1153,CPC_USDConversion_xlTbl[[Currency2]:[Units/1 USD]],2,FALSE)</f>
        <v/>
      </c>
      <c r="BI1153" s="224">
        <f>BH1153/VLOOKUP($S1153,'CP$'!$B$5:$D$74,2,FALSE)</f>
        <v/>
      </c>
      <c r="BJ1153" s="140" t="n">
        <v>1200000</v>
      </c>
      <c r="BK1153" s="140" t="n">
        <v>1800000</v>
      </c>
      <c r="BL1153" s="141">
        <f>IFERROR(U1153/X1153,"")</f>
        <v/>
      </c>
      <c r="BM1153" s="141">
        <f>IFERROR(V1153/X1153,"")</f>
        <v/>
      </c>
      <c r="BN1153" s="141">
        <f>IFERROR(W1153/X1153,"")</f>
        <v/>
      </c>
      <c r="BO1153" s="141">
        <f>IFERROR(AA1153/AD1153,"")</f>
        <v/>
      </c>
      <c r="BP1153" s="141">
        <f>IFERROR(AB1153/AD1153,"")</f>
        <v/>
      </c>
      <c r="BQ1153" s="141">
        <f>IFERROR(AC1153/AD1153,"")</f>
        <v/>
      </c>
      <c r="BR1153" s="119" t="n">
        <v>4</v>
      </c>
      <c r="BS1153" s="119" t="n">
        <v>4</v>
      </c>
      <c r="BT1153" s="119" t="n">
        <v>3</v>
      </c>
      <c r="BU1153" s="119" t="n"/>
      <c r="BV1153" s="119" t="n"/>
      <c r="BW1153" s="119" t="n"/>
      <c r="BX1153" s="119" t="n"/>
      <c r="BY1153" s="119" t="n"/>
      <c r="BZ1153" s="119" t="inlineStr">
        <is>
          <t>Employee</t>
        </is>
      </c>
      <c r="CA1153" s="142" t="inlineStr">
        <is>
          <t>E31M</t>
        </is>
      </c>
      <c r="CB1153" s="131" t="n">
        <v>1</v>
      </c>
      <c r="CC1153" s="143">
        <f>IF(P1153&gt;1,1,P1153)*CB1153</f>
        <v/>
      </c>
      <c r="CD1153" s="143" t="n"/>
      <c r="CE1153" s="222" t="n">
        <v>76620.8</v>
      </c>
      <c r="CF1153" s="86" t="n"/>
      <c r="CG1153" s="219" t="n">
        <v>1331907.317073171</v>
      </c>
      <c r="CH1153" s="217">
        <f>IF(LOWER(T1153)="ILS",12,1)*CG1153/VLOOKUP($T1153,CPC_USDConversion_xlTbl[[Currency2]:[Units/1 USD]],2,FALSE)</f>
        <v/>
      </c>
      <c r="CI1153" s="225">
        <f>AF1153</f>
        <v/>
      </c>
      <c r="CJ1153" s="225">
        <f>IFERROR(CI1153-CH1153,"")</f>
        <v/>
      </c>
      <c r="CK1153" s="140">
        <f>ROUND(AN1153*CC1153,-2)</f>
        <v/>
      </c>
      <c r="CL1153" s="217">
        <f>CK1153/VLOOKUP($T1153,'USD Converstion'!$C$7:$D$174,2,FALSE)</f>
        <v/>
      </c>
      <c r="CM1153" s="145">
        <f>IF(AD1153&gt;X1153,1,0)</f>
        <v/>
      </c>
      <c r="CN1153" s="225">
        <f>IF(CM1153&gt;0,AG1153,0)</f>
        <v/>
      </c>
      <c r="CO1153" s="225">
        <f>IF(CM1153=0,0,AF1153)</f>
        <v/>
      </c>
      <c r="CP1153" s="146" t="n">
        <v>0</v>
      </c>
      <c r="CQ1153" s="147" t="inlineStr">
        <is>
          <t>Regular</t>
        </is>
      </c>
      <c r="CR1153" s="225">
        <f>AM1153/VLOOKUP(T1153,'USD Converstion'!$C$7:$D$174,2,FALSE)</f>
        <v/>
      </c>
      <c r="CS1153" s="226">
        <f>AT1153</f>
        <v/>
      </c>
      <c r="CT1153" s="222" t="n">
        <v>0</v>
      </c>
      <c r="CU1153" s="227" t="n"/>
      <c r="CV1153" s="145">
        <f>IF(AX1153&gt;0,1,0)</f>
        <v/>
      </c>
      <c r="CW1153" s="145">
        <f>IF(AY1153&gt;0,1,0)</f>
        <v/>
      </c>
      <c r="CX1153" s="52" t="n">
        <v>0</v>
      </c>
      <c r="DM1153">
        <f>IF(LOWER(T1153)="ILS",12,1)*Y1153/VLOOKUP($T1153,CPC_USDConversion_xlTbl[[Currency2]:[Units/1 USD]],2,FALSE)</f>
        <v/>
      </c>
    </row>
    <row r="1154">
      <c r="B1154" s="113" t="n">
        <v>112624</v>
      </c>
      <c r="C1154" s="113" t="n">
        <v>70581</v>
      </c>
      <c r="D1154" s="113" t="n">
        <v>39733</v>
      </c>
      <c r="E1154" s="114" t="inlineStr">
        <is>
          <t>Lawrence Lau</t>
        </is>
      </c>
      <c r="F1154" s="152" t="inlineStr">
        <is>
          <t>Security Engineer</t>
        </is>
      </c>
      <c r="G1154" s="113" t="inlineStr">
        <is>
          <t>Greater China</t>
        </is>
      </c>
      <c r="H1154" s="113" t="inlineStr">
        <is>
          <t>Argon Ho</t>
        </is>
      </c>
      <c r="I1154" s="113" t="inlineStr">
        <is>
          <t>Argon Ho</t>
        </is>
      </c>
      <c r="J1154" s="114" t="inlineStr">
        <is>
          <t>Sharat Sinha</t>
        </is>
      </c>
      <c r="K1154" s="114" t="inlineStr">
        <is>
          <t>Sharat Sinha</t>
        </is>
      </c>
      <c r="L1154" s="113" t="inlineStr">
        <is>
          <t>APAC Sales</t>
        </is>
      </c>
      <c r="M1154" s="115" t="n">
        <v>1</v>
      </c>
      <c r="N1154" s="151">
        <f>LEFT(CA1154,3)</f>
        <v/>
      </c>
      <c r="O1154" s="216" t="n">
        <v>43423</v>
      </c>
      <c r="P1154" s="118">
        <f>($D$5-O1154)/365</f>
        <v/>
      </c>
      <c r="Q1154" s="119">
        <f>Q1154</f>
        <v/>
      </c>
      <c r="R1154" s="52" t="n"/>
      <c r="S1154" s="120" t="inlineStr">
        <is>
          <t>Hong Kong</t>
        </is>
      </c>
      <c r="T1154" s="120" t="inlineStr">
        <is>
          <t>HKD</t>
        </is>
      </c>
      <c r="U1154" s="120" t="n">
        <v>581900</v>
      </c>
      <c r="V1154" s="120" t="n">
        <v>104372.7272727273</v>
      </c>
      <c r="W1154" s="120" t="n"/>
      <c r="X1154" s="120">
        <f>W1154+V1154+U1154</f>
        <v/>
      </c>
      <c r="Y1154" s="121" t="n"/>
      <c r="Z1154" s="121" t="n"/>
      <c r="AA1154" s="122" t="n"/>
      <c r="AB1154" s="122" t="n"/>
      <c r="AC1154" s="122" t="n"/>
      <c r="AD1154" s="123">
        <f>AC1154+AB1154+AA1154</f>
        <v/>
      </c>
      <c r="AE1154" s="124">
        <f>IFERROR(AD1154/X1154-1,"")</f>
        <v/>
      </c>
      <c r="AF1154" s="217">
        <f>IF(LOWER(T1154)="ILS",12,1)*X1154/VLOOKUP($T1154,CPC_USDConversion_xlTbl[[Currency2]:[Units/1 USD]],2,FALSE)</f>
        <v/>
      </c>
      <c r="AG1154" s="217">
        <f>IF(LOWER(T1154)="ILS",12,1)*AD1154/VLOOKUP($T1154,CPC_USDConversion_xlTbl[[Currency2]:[Units/1 USD]],2,FALSE)</f>
        <v/>
      </c>
      <c r="AH1154" s="126">
        <f>AF1154/VLOOKUP($S1154,'CP$'!$B$5:$D$74,2,FALSE)</f>
        <v/>
      </c>
      <c r="AI1154" s="126">
        <f>AG1154/VLOOKUP($S1154,'CP$'!$B$5:$D$74,2,FALSE)</f>
        <v/>
      </c>
      <c r="AJ1154" s="52" t="n"/>
      <c r="AK1154" s="127" t="inlineStr">
        <is>
          <t>Sales Variable</t>
        </is>
      </c>
      <c r="AL1154" s="218" t="n"/>
      <c r="AM1154" s="129" t="n"/>
      <c r="AN1154" s="121" t="n"/>
      <c r="AO1154" s="130" t="n"/>
      <c r="AP1154" s="131">
        <f>IFERROR(AO1154/AM1154,"")</f>
        <v/>
      </c>
      <c r="AQ1154" s="219">
        <f>AO1154*CC1154</f>
        <v/>
      </c>
      <c r="AR1154" s="219" t="n"/>
      <c r="AS1154" s="220">
        <f>AQ1154-AR1154</f>
        <v/>
      </c>
      <c r="AT1154" s="217">
        <f>AS1154/VLOOKUP($T1154,'USD Converstion'!$C$7:$D$174,2,FALSE)</f>
        <v/>
      </c>
      <c r="AU1154" s="52" t="n"/>
      <c r="AV1154" s="221" t="n">
        <v>43957</v>
      </c>
      <c r="AW1154" s="222" t="n">
        <v>14665.76699029126</v>
      </c>
      <c r="AX1154" s="222" t="n"/>
      <c r="AY1154" s="223" t="n"/>
      <c r="AZ1154" s="52" t="n"/>
      <c r="BA1154" s="137" t="n"/>
      <c r="BB1154" s="138" t="inlineStr">
        <is>
          <t xml:space="preserve"> </t>
        </is>
      </c>
      <c r="BC1154" s="52" t="n"/>
      <c r="BD1154" s="219" t="n">
        <v>432000</v>
      </c>
      <c r="BE1154" s="219" t="n">
        <v>108000</v>
      </c>
      <c r="BF1154" s="219" t="n"/>
      <c r="BG1154" s="120">
        <f>BF1154+BE1154+BD1154</f>
        <v/>
      </c>
      <c r="BH1154" s="217">
        <f>IF(LOWER(T1154)="ILS",12,1)*BG1154/VLOOKUP($T1154,CPC_USDConversion_xlTbl[[Currency2]:[Units/1 USD]],2,FALSE)</f>
        <v/>
      </c>
      <c r="BI1154" s="224">
        <f>BH1154/VLOOKUP($S1154,'CP$'!$B$5:$D$74,2,FALSE)</f>
        <v/>
      </c>
      <c r="BJ1154" s="140" t="n">
        <v>600000</v>
      </c>
      <c r="BK1154" s="140" t="n">
        <v>950000</v>
      </c>
      <c r="BL1154" s="141">
        <f>IFERROR(U1154/X1154,"")</f>
        <v/>
      </c>
      <c r="BM1154" s="141">
        <f>IFERROR(V1154/X1154,"")</f>
        <v/>
      </c>
      <c r="BN1154" s="141">
        <f>IFERROR(W1154/X1154,"")</f>
        <v/>
      </c>
      <c r="BO1154" s="141">
        <f>IFERROR(AA1154/AD1154,"")</f>
        <v/>
      </c>
      <c r="BP1154" s="141">
        <f>IFERROR(AB1154/AD1154,"")</f>
        <v/>
      </c>
      <c r="BQ1154" s="141">
        <f>IFERROR(AC1154/AD1154,"")</f>
        <v/>
      </c>
      <c r="BR1154" s="119" t="n">
        <v>5</v>
      </c>
      <c r="BS1154" s="119" t="n">
        <v>4</v>
      </c>
      <c r="BT1154" s="119" t="n">
        <v>3</v>
      </c>
      <c r="BU1154" s="119" t="n"/>
      <c r="BV1154" s="119" t="n"/>
      <c r="BW1154" s="119" t="n"/>
      <c r="BX1154" s="119" t="n"/>
      <c r="BY1154" s="119" t="n"/>
      <c r="BZ1154" s="119" t="inlineStr">
        <is>
          <t>Employee</t>
        </is>
      </c>
      <c r="CA1154" s="142" t="inlineStr">
        <is>
          <t>E51P</t>
        </is>
      </c>
      <c r="CB1154" s="131" t="n">
        <v>1</v>
      </c>
      <c r="CC1154" s="143">
        <f>IF(P1154&gt;1,1,P1154)*CB1154</f>
        <v/>
      </c>
      <c r="CD1154" s="143" t="n"/>
      <c r="CE1154" s="222" t="n">
        <v>16880.52</v>
      </c>
      <c r="CF1154" s="86" t="n"/>
      <c r="CG1154" s="219" t="n">
        <v>558639.0243902439</v>
      </c>
      <c r="CH1154" s="217">
        <f>IF(LOWER(T1154)="ILS",12,1)*CG1154/VLOOKUP($T1154,CPC_USDConversion_xlTbl[[Currency2]:[Units/1 USD]],2,FALSE)</f>
        <v/>
      </c>
      <c r="CI1154" s="225">
        <f>AF1154</f>
        <v/>
      </c>
      <c r="CJ1154" s="225">
        <f>IFERROR(CI1154-CH1154,"")</f>
        <v/>
      </c>
      <c r="CK1154" s="140">
        <f>ROUND(AN1154*CC1154,-2)</f>
        <v/>
      </c>
      <c r="CL1154" s="217">
        <f>CK1154/VLOOKUP($T1154,'USD Converstion'!$C$7:$D$174,2,FALSE)</f>
        <v/>
      </c>
      <c r="CM1154" s="145">
        <f>IF(AD1154&gt;X1154,1,0)</f>
        <v/>
      </c>
      <c r="CN1154" s="225">
        <f>IF(CM1154&gt;0,AG1154,0)</f>
        <v/>
      </c>
      <c r="CO1154" s="225">
        <f>IF(CM1154=0,0,AF1154)</f>
        <v/>
      </c>
      <c r="CP1154" s="146" t="n">
        <v>0</v>
      </c>
      <c r="CQ1154" s="147" t="inlineStr">
        <is>
          <t>Regular</t>
        </is>
      </c>
      <c r="CR1154" s="225">
        <f>AM1154/VLOOKUP(T1154,'USD Converstion'!$C$7:$D$174,2,FALSE)</f>
        <v/>
      </c>
      <c r="CS1154" s="226">
        <f>AT1154</f>
        <v/>
      </c>
      <c r="CT1154" s="222" t="n">
        <v>0</v>
      </c>
      <c r="CU1154" s="227" t="n"/>
      <c r="CV1154" s="145">
        <f>IF(AX1154&gt;0,1,0)</f>
        <v/>
      </c>
      <c r="CW1154" s="145">
        <f>IF(AY1154&gt;0,1,0)</f>
        <v/>
      </c>
      <c r="CX1154" s="52" t="n">
        <v>0</v>
      </c>
      <c r="DM1154">
        <f>IF(LOWER(T1154)="ILS",12,1)*Y1154/VLOOKUP($T1154,CPC_USDConversion_xlTbl[[Currency2]:[Units/1 USD]],2,FALSE)</f>
        <v/>
      </c>
    </row>
    <row r="1155">
      <c r="B1155" s="113" t="n">
        <v>134560</v>
      </c>
      <c r="C1155" s="113" t="n">
        <v>117910</v>
      </c>
      <c r="D1155" s="113" t="n">
        <v>26099</v>
      </c>
      <c r="E1155" s="114" t="inlineStr">
        <is>
          <t>Ming Li</t>
        </is>
      </c>
      <c r="F1155" s="152" t="inlineStr">
        <is>
          <t>Channel Account Manager</t>
        </is>
      </c>
      <c r="G1155" s="113" t="inlineStr">
        <is>
          <t>Greater China Channels</t>
        </is>
      </c>
      <c r="H1155" s="113" t="inlineStr">
        <is>
          <t>Harry Wong</t>
        </is>
      </c>
      <c r="I1155" s="113" t="inlineStr">
        <is>
          <t>Argon Ho</t>
        </is>
      </c>
      <c r="J1155" s="114" t="inlineStr">
        <is>
          <t>Sharat Sinha</t>
        </is>
      </c>
      <c r="K1155" s="114" t="inlineStr">
        <is>
          <t>Sharat Sinha</t>
        </is>
      </c>
      <c r="L1155" s="113" t="inlineStr">
        <is>
          <t>APAC Sales</t>
        </is>
      </c>
      <c r="M1155" s="115" t="n">
        <v>1</v>
      </c>
      <c r="N1155" s="151">
        <f>LEFT(CA1155,3)</f>
        <v/>
      </c>
      <c r="O1155" s="216" t="n">
        <v>43570</v>
      </c>
      <c r="P1155" s="118">
        <f>($D$5-O1155)/365</f>
        <v/>
      </c>
      <c r="Q1155" s="119">
        <f>Q1155</f>
        <v/>
      </c>
      <c r="R1155" s="52" t="n"/>
      <c r="S1155" s="120" t="inlineStr">
        <is>
          <t>China</t>
        </is>
      </c>
      <c r="T1155" s="120" t="inlineStr">
        <is>
          <t>CNY</t>
        </is>
      </c>
      <c r="U1155" s="120" t="n">
        <v>324500</v>
      </c>
      <c r="V1155" s="120" t="n">
        <v>153027.2727272727</v>
      </c>
      <c r="W1155" s="120" t="n"/>
      <c r="X1155" s="120">
        <f>W1155+V1155+U1155</f>
        <v/>
      </c>
      <c r="Y1155" s="121" t="n"/>
      <c r="Z1155" s="121" t="n"/>
      <c r="AA1155" s="122" t="n"/>
      <c r="AB1155" s="122" t="n"/>
      <c r="AC1155" s="122" t="n"/>
      <c r="AD1155" s="123">
        <f>AC1155+AB1155+AA1155</f>
        <v/>
      </c>
      <c r="AE1155" s="124">
        <f>IFERROR(AD1155/X1155-1,"")</f>
        <v/>
      </c>
      <c r="AF1155" s="217">
        <f>IF(LOWER(T1155)="ILS",12,1)*X1155/VLOOKUP($T1155,CPC_USDConversion_xlTbl[[Currency2]:[Units/1 USD]],2,FALSE)</f>
        <v/>
      </c>
      <c r="AG1155" s="217">
        <f>IF(LOWER(T1155)="ILS",12,1)*AD1155/VLOOKUP($T1155,CPC_USDConversion_xlTbl[[Currency2]:[Units/1 USD]],2,FALSE)</f>
        <v/>
      </c>
      <c r="AH1155" s="126">
        <f>AF1155/VLOOKUP($S1155,'CP$'!$B$5:$D$74,2,FALSE)</f>
        <v/>
      </c>
      <c r="AI1155" s="126">
        <f>AG1155/VLOOKUP($S1155,'CP$'!$B$5:$D$74,2,FALSE)</f>
        <v/>
      </c>
      <c r="AJ1155" s="52" t="n"/>
      <c r="AK1155" s="127" t="inlineStr">
        <is>
          <t>Sales Variable</t>
        </is>
      </c>
      <c r="AL1155" s="218" t="n"/>
      <c r="AM1155" s="129" t="n"/>
      <c r="AN1155" s="121" t="n"/>
      <c r="AO1155" s="130" t="n"/>
      <c r="AP1155" s="131">
        <f>IFERROR(AO1155/AM1155,"")</f>
        <v/>
      </c>
      <c r="AQ1155" s="219">
        <f>AO1155*CC1155</f>
        <v/>
      </c>
      <c r="AR1155" s="219" t="n"/>
      <c r="AS1155" s="220">
        <f>AQ1155-AR1155</f>
        <v/>
      </c>
      <c r="AT1155" s="217">
        <f>AS1155/VLOOKUP($T1155,'USD Converstion'!$C$7:$D$174,2,FALSE)</f>
        <v/>
      </c>
      <c r="AU1155" s="52" t="n"/>
      <c r="AV1155" s="221" t="n"/>
      <c r="AW1155" s="222" t="n"/>
      <c r="AX1155" s="222" t="n"/>
      <c r="AY1155" s="223" t="n"/>
      <c r="AZ1155" s="52" t="n"/>
      <c r="BA1155" s="137" t="n"/>
      <c r="BB1155" s="138" t="inlineStr">
        <is>
          <t xml:space="preserve"> </t>
        </is>
      </c>
      <c r="BC1155" s="52" t="n"/>
      <c r="BD1155" s="219" t="n">
        <v>252000</v>
      </c>
      <c r="BE1155" s="219" t="n">
        <v>168000</v>
      </c>
      <c r="BF1155" s="219" t="n"/>
      <c r="BG1155" s="120">
        <f>BF1155+BE1155+BD1155</f>
        <v/>
      </c>
      <c r="BH1155" s="217">
        <f>IF(LOWER(T1155)="ILS",12,1)*BG1155/VLOOKUP($T1155,CPC_USDConversion_xlTbl[[Currency2]:[Units/1 USD]],2,FALSE)</f>
        <v/>
      </c>
      <c r="BI1155" s="224">
        <f>BH1155/VLOOKUP($S1155,'CP$'!$B$5:$D$74,2,FALSE)</f>
        <v/>
      </c>
      <c r="BJ1155" s="140" t="n">
        <v>320000</v>
      </c>
      <c r="BK1155" s="140" t="n">
        <v>550000</v>
      </c>
      <c r="BL1155" s="141">
        <f>IFERROR(U1155/X1155,"")</f>
        <v/>
      </c>
      <c r="BM1155" s="141">
        <f>IFERROR(V1155/X1155,"")</f>
        <v/>
      </c>
      <c r="BN1155" s="141">
        <f>IFERROR(W1155/X1155,"")</f>
        <v/>
      </c>
      <c r="BO1155" s="141">
        <f>IFERROR(AA1155/AD1155,"")</f>
        <v/>
      </c>
      <c r="BP1155" s="141">
        <f>IFERROR(AB1155/AD1155,"")</f>
        <v/>
      </c>
      <c r="BQ1155" s="141">
        <f>IFERROR(AC1155/AD1155,"")</f>
        <v/>
      </c>
      <c r="BR1155" s="119" t="n">
        <v>2</v>
      </c>
      <c r="BS1155" s="119" t="n">
        <v>2</v>
      </c>
      <c r="BT1155" s="119" t="n">
        <v>3</v>
      </c>
      <c r="BU1155" s="119" t="n"/>
      <c r="BV1155" s="119" t="n"/>
      <c r="BW1155" s="119" t="n"/>
      <c r="BX1155" s="119" t="n"/>
      <c r="BY1155" s="119" t="n"/>
      <c r="BZ1155" s="119" t="inlineStr">
        <is>
          <t>Employee</t>
        </is>
      </c>
      <c r="CA1155" s="142" t="inlineStr">
        <is>
          <t>S51P</t>
        </is>
      </c>
      <c r="CB1155" s="131" t="n">
        <v>1</v>
      </c>
      <c r="CC1155" s="143">
        <f>IF(P1155&gt;1,1,P1155)*CB1155</f>
        <v/>
      </c>
      <c r="CD1155" s="143" t="n"/>
      <c r="CE1155" s="222" t="n"/>
      <c r="CF1155" s="86" t="n"/>
      <c r="CG1155" s="219" t="n">
        <v>409956.0975609756</v>
      </c>
      <c r="CH1155" s="217">
        <f>IF(LOWER(T1155)="ILS",12,1)*CG1155/VLOOKUP($T1155,CPC_USDConversion_xlTbl[[Currency2]:[Units/1 USD]],2,FALSE)</f>
        <v/>
      </c>
      <c r="CI1155" s="225">
        <f>AF1155</f>
        <v/>
      </c>
      <c r="CJ1155" s="225">
        <f>IFERROR(CI1155-CH1155,"")</f>
        <v/>
      </c>
      <c r="CK1155" s="140">
        <f>ROUND(AN1155*CC1155,-2)</f>
        <v/>
      </c>
      <c r="CL1155" s="217">
        <f>CK1155/VLOOKUP($T1155,'USD Converstion'!$C$7:$D$174,2,FALSE)</f>
        <v/>
      </c>
      <c r="CM1155" s="145">
        <f>IF(AD1155&gt;X1155,1,0)</f>
        <v/>
      </c>
      <c r="CN1155" s="225">
        <f>IF(CM1155&gt;0,AG1155,0)</f>
        <v/>
      </c>
      <c r="CO1155" s="225">
        <f>IF(CM1155=0,0,AF1155)</f>
        <v/>
      </c>
      <c r="CP1155" s="146" t="n">
        <v>0</v>
      </c>
      <c r="CQ1155" s="147" t="inlineStr">
        <is>
          <t>Regular</t>
        </is>
      </c>
      <c r="CR1155" s="225">
        <f>AM1155/VLOOKUP(T1155,'USD Converstion'!$C$7:$D$174,2,FALSE)</f>
        <v/>
      </c>
      <c r="CS1155" s="226">
        <f>AT1155</f>
        <v/>
      </c>
      <c r="CT1155" s="222" t="n">
        <v>0</v>
      </c>
      <c r="CU1155" s="227" t="n"/>
      <c r="CV1155" s="145">
        <f>IF(AX1155&gt;0,1,0)</f>
        <v/>
      </c>
      <c r="CW1155" s="145">
        <f>IF(AY1155&gt;0,1,0)</f>
        <v/>
      </c>
      <c r="CX1155" s="52" t="n">
        <v>0</v>
      </c>
      <c r="DM1155">
        <f>IF(LOWER(T1155)="ILS",12,1)*Y1155/VLOOKUP($T1155,CPC_USDConversion_xlTbl[[Currency2]:[Units/1 USD]],2,FALSE)</f>
        <v/>
      </c>
    </row>
    <row r="1156">
      <c r="B1156" s="113" t="n">
        <v>116010</v>
      </c>
      <c r="C1156" s="113" t="n">
        <v>88715</v>
      </c>
      <c r="D1156" s="113" t="n">
        <v>32222</v>
      </c>
      <c r="E1156" s="114" t="inlineStr">
        <is>
          <t>Paul Ong</t>
        </is>
      </c>
      <c r="F1156" s="152" t="inlineStr">
        <is>
          <t>Major Account Manager</t>
        </is>
      </c>
      <c r="G1156" s="113" t="inlineStr">
        <is>
          <t>Hong Kong Sales</t>
        </is>
      </c>
      <c r="H1156" s="113" t="inlineStr">
        <is>
          <t>Amy Chow</t>
        </is>
      </c>
      <c r="I1156" s="113" t="inlineStr">
        <is>
          <t>Argon Ho</t>
        </is>
      </c>
      <c r="J1156" s="114" t="inlineStr">
        <is>
          <t>Sharat Sinha</t>
        </is>
      </c>
      <c r="K1156" s="114" t="inlineStr">
        <is>
          <t>Sharat Sinha</t>
        </is>
      </c>
      <c r="L1156" s="113" t="inlineStr">
        <is>
          <t>APAC Sales</t>
        </is>
      </c>
      <c r="M1156" s="115" t="n">
        <v>1</v>
      </c>
      <c r="N1156" s="151">
        <f>LEFT(CA1156,3)</f>
        <v/>
      </c>
      <c r="O1156" s="216" t="n">
        <v>43977</v>
      </c>
      <c r="P1156" s="118">
        <f>($D$5-O1156)/365</f>
        <v/>
      </c>
      <c r="Q1156" s="119">
        <f>Q1156</f>
        <v/>
      </c>
      <c r="R1156" s="52" t="n"/>
      <c r="S1156" s="120" t="inlineStr">
        <is>
          <t>Hong Kong</t>
        </is>
      </c>
      <c r="T1156" s="120" t="inlineStr">
        <is>
          <t>HKD</t>
        </is>
      </c>
      <c r="U1156" s="120" t="n">
        <v>972000</v>
      </c>
      <c r="V1156" s="120" t="n">
        <v>300300</v>
      </c>
      <c r="W1156" s="120" t="n"/>
      <c r="X1156" s="120">
        <f>W1156+V1156+U1156</f>
        <v/>
      </c>
      <c r="Y1156" s="121" t="n"/>
      <c r="Z1156" s="121" t="n"/>
      <c r="AA1156" s="122" t="n"/>
      <c r="AB1156" s="122" t="n"/>
      <c r="AC1156" s="122" t="n"/>
      <c r="AD1156" s="123">
        <f>AC1156+AB1156+AA1156</f>
        <v/>
      </c>
      <c r="AE1156" s="124">
        <f>IFERROR(AD1156/X1156-1,"")</f>
        <v/>
      </c>
      <c r="AF1156" s="217">
        <f>IF(LOWER(T1156)="ILS",12,1)*X1156/VLOOKUP($T1156,CPC_USDConversion_xlTbl[[Currency2]:[Units/1 USD]],2,FALSE)</f>
        <v/>
      </c>
      <c r="AG1156" s="217">
        <f>IF(LOWER(T1156)="ILS",12,1)*AD1156/VLOOKUP($T1156,CPC_USDConversion_xlTbl[[Currency2]:[Units/1 USD]],2,FALSE)</f>
        <v/>
      </c>
      <c r="AH1156" s="126">
        <f>AF1156/VLOOKUP($S1156,'CP$'!$B$5:$D$74,2,FALSE)</f>
        <v/>
      </c>
      <c r="AI1156" s="126">
        <f>AG1156/VLOOKUP($S1156,'CP$'!$B$5:$D$74,2,FALSE)</f>
        <v/>
      </c>
      <c r="AJ1156" s="52" t="n"/>
      <c r="AK1156" s="127" t="inlineStr">
        <is>
          <t>Sales Variable</t>
        </is>
      </c>
      <c r="AL1156" s="218" t="n"/>
      <c r="AM1156" s="129" t="n"/>
      <c r="AN1156" s="121" t="n"/>
      <c r="AO1156" s="130" t="n"/>
      <c r="AP1156" s="131">
        <f>IFERROR(AO1156/AM1156,"")</f>
        <v/>
      </c>
      <c r="AQ1156" s="219">
        <f>AO1156*CC1156</f>
        <v/>
      </c>
      <c r="AR1156" s="219" t="n"/>
      <c r="AS1156" s="220">
        <f>AQ1156-AR1156</f>
        <v/>
      </c>
      <c r="AT1156" s="217">
        <f>AS1156/VLOOKUP($T1156,'USD Converstion'!$C$7:$D$174,2,FALSE)</f>
        <v/>
      </c>
      <c r="AU1156" s="52" t="n"/>
      <c r="AV1156" s="221" t="n"/>
      <c r="AW1156" s="222" t="n"/>
      <c r="AX1156" s="222" t="n"/>
      <c r="AY1156" s="223" t="n"/>
      <c r="AZ1156" s="52" t="n"/>
      <c r="BA1156" s="137" t="n"/>
      <c r="BB1156" s="138" t="inlineStr">
        <is>
          <t xml:space="preserve"> </t>
        </is>
      </c>
      <c r="BC1156" s="52" t="n"/>
      <c r="BD1156" s="219" t="n"/>
      <c r="BE1156" s="219" t="n"/>
      <c r="BF1156" s="219" t="n"/>
      <c r="BG1156" s="120">
        <f>BF1156+BE1156+BD1156</f>
        <v/>
      </c>
      <c r="BH1156" s="217">
        <f>IF(LOWER(T1156)="ILS",12,1)*BG1156/VLOOKUP($T1156,CPC_USDConversion_xlTbl[[Currency2]:[Units/1 USD]],2,FALSE)</f>
        <v/>
      </c>
      <c r="BI1156" s="224">
        <f>BH1156/VLOOKUP($S1156,'CP$'!$B$5:$D$74,2,FALSE)</f>
        <v/>
      </c>
      <c r="BJ1156" s="140" t="n">
        <v>950000</v>
      </c>
      <c r="BK1156" s="140" t="n">
        <v>1500000</v>
      </c>
      <c r="BL1156" s="141">
        <f>IFERROR(U1156/X1156,"")</f>
        <v/>
      </c>
      <c r="BM1156" s="141">
        <f>IFERROR(V1156/X1156,"")</f>
        <v/>
      </c>
      <c r="BN1156" s="141">
        <f>IFERROR(W1156/X1156,"")</f>
        <v/>
      </c>
      <c r="BO1156" s="141">
        <f>IFERROR(AA1156/AD1156,"")</f>
        <v/>
      </c>
      <c r="BP1156" s="141">
        <f>IFERROR(AB1156/AD1156,"")</f>
        <v/>
      </c>
      <c r="BQ1156" s="141">
        <f>IFERROR(AC1156/AD1156,"")</f>
        <v/>
      </c>
      <c r="BR1156" s="119" t="n"/>
      <c r="BS1156" s="119" t="n"/>
      <c r="BT1156" s="119" t="n"/>
      <c r="BU1156" s="119" t="n"/>
      <c r="BV1156" s="119" t="n"/>
      <c r="BW1156" s="119" t="n"/>
      <c r="BX1156" s="119" t="n"/>
      <c r="BY1156" s="119" t="n"/>
      <c r="BZ1156" s="119" t="inlineStr">
        <is>
          <t>Employee</t>
        </is>
      </c>
      <c r="CA1156" s="142" t="inlineStr">
        <is>
          <t>S43P</t>
        </is>
      </c>
      <c r="CB1156" s="131" t="n">
        <v>1</v>
      </c>
      <c r="CC1156" s="143">
        <f>IF(P1156&gt;1,1,P1156)*CB1156</f>
        <v/>
      </c>
      <c r="CD1156" s="143" t="n"/>
      <c r="CE1156" s="222" t="n"/>
      <c r="CF1156" s="86" t="n"/>
      <c r="CG1156" s="219" t="n">
        <v>1073370.731707317</v>
      </c>
      <c r="CH1156" s="217">
        <f>IF(LOWER(T1156)="ILS",12,1)*CG1156/VLOOKUP($T1156,CPC_USDConversion_xlTbl[[Currency2]:[Units/1 USD]],2,FALSE)</f>
        <v/>
      </c>
      <c r="CI1156" s="225">
        <f>AF1156</f>
        <v/>
      </c>
      <c r="CJ1156" s="225">
        <f>IFERROR(CI1156-CH1156,"")</f>
        <v/>
      </c>
      <c r="CK1156" s="140">
        <f>ROUND(AN1156*CC1156,-2)</f>
        <v/>
      </c>
      <c r="CL1156" s="217">
        <f>CK1156/VLOOKUP($T1156,'USD Converstion'!$C$7:$D$174,2,FALSE)</f>
        <v/>
      </c>
      <c r="CM1156" s="145">
        <f>IF(AD1156&gt;X1156,1,0)</f>
        <v/>
      </c>
      <c r="CN1156" s="225">
        <f>IF(CM1156&gt;0,AG1156,0)</f>
        <v/>
      </c>
      <c r="CO1156" s="225">
        <f>IF(CM1156=0,0,AF1156)</f>
        <v/>
      </c>
      <c r="CP1156" s="146" t="n">
        <v>0</v>
      </c>
      <c r="CQ1156" s="147" t="inlineStr">
        <is>
          <t>Regular</t>
        </is>
      </c>
      <c r="CR1156" s="225">
        <f>AM1156/VLOOKUP(T1156,'USD Converstion'!$C$7:$D$174,2,FALSE)</f>
        <v/>
      </c>
      <c r="CS1156" s="226">
        <f>AT1156</f>
        <v/>
      </c>
      <c r="CT1156" s="222" t="n">
        <v>0</v>
      </c>
      <c r="CU1156" s="227" t="n"/>
      <c r="CV1156" s="145">
        <f>IF(AX1156&gt;0,1,0)</f>
        <v/>
      </c>
      <c r="CW1156" s="145">
        <f>IF(AY1156&gt;0,1,0)</f>
        <v/>
      </c>
      <c r="CX1156" s="52" t="n">
        <v>0</v>
      </c>
      <c r="DM1156">
        <f>IF(LOWER(T1156)="ILS",12,1)*Y1156/VLOOKUP($T1156,CPC_USDConversion_xlTbl[[Currency2]:[Units/1 USD]],2,FALSE)</f>
        <v/>
      </c>
    </row>
    <row r="1157">
      <c r="B1157" s="113" t="n">
        <v>101905</v>
      </c>
      <c r="C1157" s="113" t="n">
        <v>34120</v>
      </c>
      <c r="D1157" s="113" t="n">
        <v>110067</v>
      </c>
      <c r="E1157" s="114" t="inlineStr">
        <is>
          <t>Penny Ting</t>
        </is>
      </c>
      <c r="F1157" s="152" t="inlineStr">
        <is>
          <t>Distribution Manager</t>
        </is>
      </c>
      <c r="G1157" s="113" t="inlineStr">
        <is>
          <t>Greater China Channels</t>
        </is>
      </c>
      <c r="H1157" s="113" t="inlineStr">
        <is>
          <t>Harry Wong</t>
        </is>
      </c>
      <c r="I1157" s="113" t="inlineStr">
        <is>
          <t>Argon Ho</t>
        </is>
      </c>
      <c r="J1157" s="114" t="inlineStr">
        <is>
          <t>Sharat Sinha</t>
        </is>
      </c>
      <c r="K1157" s="114" t="inlineStr">
        <is>
          <t>Sharat Sinha</t>
        </is>
      </c>
      <c r="L1157" s="113" t="inlineStr">
        <is>
          <t>APAC Sales</t>
        </is>
      </c>
      <c r="M1157" s="115" t="n">
        <v>1</v>
      </c>
      <c r="N1157" s="151">
        <f>LEFT(CA1157,3)</f>
        <v/>
      </c>
      <c r="O1157" s="216" t="n">
        <v>42338</v>
      </c>
      <c r="P1157" s="118">
        <f>($D$5-O1157)/365</f>
        <v/>
      </c>
      <c r="Q1157" s="119">
        <f>Q1157</f>
        <v/>
      </c>
      <c r="R1157" s="52" t="n"/>
      <c r="S1157" s="120" t="inlineStr">
        <is>
          <t>Hong Kong</t>
        </is>
      </c>
      <c r="T1157" s="120" t="inlineStr">
        <is>
          <t>HKD</t>
        </is>
      </c>
      <c r="U1157" s="120" t="n">
        <v>572000</v>
      </c>
      <c r="V1157" s="120" t="n">
        <v>273027.2727272727</v>
      </c>
      <c r="W1157" s="120" t="n"/>
      <c r="X1157" s="120">
        <f>W1157+V1157+U1157</f>
        <v/>
      </c>
      <c r="Y1157" s="121" t="n"/>
      <c r="Z1157" s="121" t="n"/>
      <c r="AA1157" s="122" t="n"/>
      <c r="AB1157" s="122" t="n"/>
      <c r="AC1157" s="122" t="n"/>
      <c r="AD1157" s="123">
        <f>AC1157+AB1157+AA1157</f>
        <v/>
      </c>
      <c r="AE1157" s="124">
        <f>IFERROR(AD1157/X1157-1,"")</f>
        <v/>
      </c>
      <c r="AF1157" s="217">
        <f>IF(LOWER(T1157)="ILS",12,1)*X1157/VLOOKUP($T1157,CPC_USDConversion_xlTbl[[Currency2]:[Units/1 USD]],2,FALSE)</f>
        <v/>
      </c>
      <c r="AG1157" s="217">
        <f>IF(LOWER(T1157)="ILS",12,1)*AD1157/VLOOKUP($T1157,CPC_USDConversion_xlTbl[[Currency2]:[Units/1 USD]],2,FALSE)</f>
        <v/>
      </c>
      <c r="AH1157" s="126">
        <f>AF1157/VLOOKUP($S1157,'CP$'!$B$5:$D$74,2,FALSE)</f>
        <v/>
      </c>
      <c r="AI1157" s="126">
        <f>AG1157/VLOOKUP($S1157,'CP$'!$B$5:$D$74,2,FALSE)</f>
        <v/>
      </c>
      <c r="AJ1157" s="52" t="n"/>
      <c r="AK1157" s="127" t="inlineStr">
        <is>
          <t>Sales Variable</t>
        </is>
      </c>
      <c r="AL1157" s="218" t="n"/>
      <c r="AM1157" s="129" t="n"/>
      <c r="AN1157" s="121" t="n"/>
      <c r="AO1157" s="130" t="n"/>
      <c r="AP1157" s="131">
        <f>IFERROR(AO1157/AM1157,"")</f>
        <v/>
      </c>
      <c r="AQ1157" s="219">
        <f>AO1157*CC1157</f>
        <v/>
      </c>
      <c r="AR1157" s="219" t="n"/>
      <c r="AS1157" s="220">
        <f>AQ1157-AR1157</f>
        <v/>
      </c>
      <c r="AT1157" s="217">
        <f>AS1157/VLOOKUP($T1157,'USD Converstion'!$C$7:$D$174,2,FALSE)</f>
        <v/>
      </c>
      <c r="AU1157" s="52" t="n"/>
      <c r="AV1157" s="221" t="n">
        <v>43957</v>
      </c>
      <c r="AW1157" s="222" t="n">
        <v>19589.26213592233</v>
      </c>
      <c r="AX1157" s="222" t="n"/>
      <c r="AY1157" s="223" t="n"/>
      <c r="AZ1157" s="52" t="n"/>
      <c r="BA1157" s="137" t="inlineStr">
        <is>
          <t>August, 2020 - Compensation change from Yearly Salary:378560, Yearly Commission:162240, Total Compensation:540800 to Yearly Salary:450000, Yearly Commission:300000, Total Compensation:750000</t>
        </is>
      </c>
      <c r="BB1157" s="138" t="inlineStr">
        <is>
          <t xml:space="preserve"> </t>
        </is>
      </c>
      <c r="BC1157" s="52" t="n"/>
      <c r="BD1157" s="219" t="n">
        <v>416000</v>
      </c>
      <c r="BE1157" s="219" t="n">
        <v>104000</v>
      </c>
      <c r="BF1157" s="219" t="n"/>
      <c r="BG1157" s="120">
        <f>BF1157+BE1157+BD1157</f>
        <v/>
      </c>
      <c r="BH1157" s="217">
        <f>IF(LOWER(T1157)="ILS",12,1)*BG1157/VLOOKUP($T1157,CPC_USDConversion_xlTbl[[Currency2]:[Units/1 USD]],2,FALSE)</f>
        <v/>
      </c>
      <c r="BI1157" s="224">
        <f>BH1157/VLOOKUP($S1157,'CP$'!$B$5:$D$74,2,FALSE)</f>
        <v/>
      </c>
      <c r="BJ1157" s="140" t="n">
        <v>700000</v>
      </c>
      <c r="BK1157" s="140" t="n">
        <v>1000000</v>
      </c>
      <c r="BL1157" s="141">
        <f>IFERROR(U1157/X1157,"")</f>
        <v/>
      </c>
      <c r="BM1157" s="141">
        <f>IFERROR(V1157/X1157,"")</f>
        <v/>
      </c>
      <c r="BN1157" s="141">
        <f>IFERROR(W1157/X1157,"")</f>
        <v/>
      </c>
      <c r="BO1157" s="141">
        <f>IFERROR(AA1157/AD1157,"")</f>
        <v/>
      </c>
      <c r="BP1157" s="141">
        <f>IFERROR(AB1157/AD1157,"")</f>
        <v/>
      </c>
      <c r="BQ1157" s="141">
        <f>IFERROR(AC1157/AD1157,"")</f>
        <v/>
      </c>
      <c r="BR1157" s="119" t="n">
        <v>3</v>
      </c>
      <c r="BS1157" s="119" t="n">
        <v>4</v>
      </c>
      <c r="BT1157" s="119" t="n">
        <v>3</v>
      </c>
      <c r="BU1157" s="119" t="n"/>
      <c r="BV1157" s="119" t="n"/>
      <c r="BW1157" s="119" t="n"/>
      <c r="BX1157" s="119" t="n"/>
      <c r="BY1157" s="119" t="n"/>
      <c r="BZ1157" s="119" t="inlineStr">
        <is>
          <t>Employee</t>
        </is>
      </c>
      <c r="CA1157" s="142" t="inlineStr">
        <is>
          <t>S51P</t>
        </is>
      </c>
      <c r="CB1157" s="131" t="n">
        <v>1</v>
      </c>
      <c r="CC1157" s="143">
        <f>IF(P1157&gt;1,1,P1157)*CB1157</f>
        <v/>
      </c>
      <c r="CD1157" s="143" t="n"/>
      <c r="CE1157" s="222" t="n">
        <v>22627.08</v>
      </c>
      <c r="CF1157" s="86" t="n"/>
      <c r="CG1157" s="219" t="n">
        <v>731907.3170731708</v>
      </c>
      <c r="CH1157" s="217">
        <f>IF(LOWER(T1157)="ILS",12,1)*CG1157/VLOOKUP($T1157,CPC_USDConversion_xlTbl[[Currency2]:[Units/1 USD]],2,FALSE)</f>
        <v/>
      </c>
      <c r="CI1157" s="225">
        <f>AF1157</f>
        <v/>
      </c>
      <c r="CJ1157" s="225">
        <f>IFERROR(CI1157-CH1157,"")</f>
        <v/>
      </c>
      <c r="CK1157" s="140">
        <f>ROUND(AN1157*CC1157,-2)</f>
        <v/>
      </c>
      <c r="CL1157" s="217">
        <f>CK1157/VLOOKUP($T1157,'USD Converstion'!$C$7:$D$174,2,FALSE)</f>
        <v/>
      </c>
      <c r="CM1157" s="145">
        <f>IF(AD1157&gt;X1157,1,0)</f>
        <v/>
      </c>
      <c r="CN1157" s="225">
        <f>IF(CM1157&gt;0,AG1157,0)</f>
        <v/>
      </c>
      <c r="CO1157" s="225">
        <f>IF(CM1157=0,0,AF1157)</f>
        <v/>
      </c>
      <c r="CP1157" s="146" t="n">
        <v>0</v>
      </c>
      <c r="CQ1157" s="147" t="inlineStr">
        <is>
          <t>Regular</t>
        </is>
      </c>
      <c r="CR1157" s="225">
        <f>AM1157/VLOOKUP(T1157,'USD Converstion'!$C$7:$D$174,2,FALSE)</f>
        <v/>
      </c>
      <c r="CS1157" s="226">
        <f>AT1157</f>
        <v/>
      </c>
      <c r="CT1157" s="222" t="n">
        <v>0</v>
      </c>
      <c r="CU1157" s="227" t="n"/>
      <c r="CV1157" s="145">
        <f>IF(AX1157&gt;0,1,0)</f>
        <v/>
      </c>
      <c r="CW1157" s="145">
        <f>IF(AY1157&gt;0,1,0)</f>
        <v/>
      </c>
      <c r="CX1157" s="52" t="n">
        <v>0</v>
      </c>
      <c r="DM1157">
        <f>IF(LOWER(T1157)="ILS",12,1)*Y1157/VLOOKUP($T1157,CPC_USDConversion_xlTbl[[Currency2]:[Units/1 USD]],2,FALSE)</f>
        <v/>
      </c>
    </row>
    <row r="1158">
      <c r="B1158" s="113" t="n">
        <v>113501</v>
      </c>
      <c r="C1158" s="113" t="n">
        <v>111944</v>
      </c>
      <c r="D1158" s="113" t="n">
        <v>26164</v>
      </c>
      <c r="E1158" s="114" t="inlineStr">
        <is>
          <t>Simon Fan</t>
        </is>
      </c>
      <c r="F1158" s="152" t="inlineStr">
        <is>
          <t>Security Engineer</t>
        </is>
      </c>
      <c r="G1158" s="113" t="inlineStr">
        <is>
          <t>Greater China</t>
        </is>
      </c>
      <c r="H1158" s="113" t="inlineStr">
        <is>
          <t>Argon Ho</t>
        </is>
      </c>
      <c r="I1158" s="113" t="inlineStr">
        <is>
          <t>Argon Ho</t>
        </is>
      </c>
      <c r="J1158" s="114" t="inlineStr">
        <is>
          <t>Sharat Sinha</t>
        </is>
      </c>
      <c r="K1158" s="114" t="inlineStr">
        <is>
          <t>Sharat Sinha</t>
        </is>
      </c>
      <c r="L1158" s="113" t="inlineStr">
        <is>
          <t>APAC Sales</t>
        </is>
      </c>
      <c r="M1158" s="115" t="n">
        <v>1</v>
      </c>
      <c r="N1158" s="151">
        <f>LEFT(CA1158,3)</f>
        <v/>
      </c>
      <c r="O1158" s="216" t="n">
        <v>43864</v>
      </c>
      <c r="P1158" s="118">
        <f>($D$5-O1158)/365</f>
        <v/>
      </c>
      <c r="Q1158" s="119">
        <f>Q1158</f>
        <v/>
      </c>
      <c r="R1158" s="52" t="n"/>
      <c r="S1158" s="120" t="inlineStr">
        <is>
          <t>Taiwan</t>
        </is>
      </c>
      <c r="T1158" s="120" t="inlineStr">
        <is>
          <t>TWD</t>
        </is>
      </c>
      <c r="U1158" s="120" t="n">
        <v>3609500</v>
      </c>
      <c r="V1158" s="120" t="n">
        <v>654845.4545454545</v>
      </c>
      <c r="W1158" s="120" t="n"/>
      <c r="X1158" s="120">
        <f>W1158+V1158+U1158</f>
        <v/>
      </c>
      <c r="Y1158" s="121" t="n"/>
      <c r="Z1158" s="121" t="n"/>
      <c r="AA1158" s="122" t="n"/>
      <c r="AB1158" s="122" t="n"/>
      <c r="AC1158" s="122" t="n"/>
      <c r="AD1158" s="123">
        <f>AC1158+AB1158+AA1158</f>
        <v/>
      </c>
      <c r="AE1158" s="124">
        <f>IFERROR(AD1158/X1158-1,"")</f>
        <v/>
      </c>
      <c r="AF1158" s="217">
        <f>IF(LOWER(T1158)="ILS",12,1)*X1158/VLOOKUP($T1158,CPC_USDConversion_xlTbl[[Currency2]:[Units/1 USD]],2,FALSE)</f>
        <v/>
      </c>
      <c r="AG1158" s="217">
        <f>IF(LOWER(T1158)="ILS",12,1)*AD1158/VLOOKUP($T1158,CPC_USDConversion_xlTbl[[Currency2]:[Units/1 USD]],2,FALSE)</f>
        <v/>
      </c>
      <c r="AH1158" s="126">
        <f>AF1158/VLOOKUP($S1158,'CP$'!$B$5:$D$74,2,FALSE)</f>
        <v/>
      </c>
      <c r="AI1158" s="126">
        <f>AG1158/VLOOKUP($S1158,'CP$'!$B$5:$D$74,2,FALSE)</f>
        <v/>
      </c>
      <c r="AJ1158" s="52" t="n"/>
      <c r="AK1158" s="127" t="inlineStr">
        <is>
          <t>Sales Variable</t>
        </is>
      </c>
      <c r="AL1158" s="218" t="n"/>
      <c r="AM1158" s="129" t="n"/>
      <c r="AN1158" s="121" t="n"/>
      <c r="AO1158" s="130" t="n"/>
      <c r="AP1158" s="131">
        <f>IFERROR(AO1158/AM1158,"")</f>
        <v/>
      </c>
      <c r="AQ1158" s="219">
        <f>AO1158*CC1158</f>
        <v/>
      </c>
      <c r="AR1158" s="219" t="n"/>
      <c r="AS1158" s="220">
        <f>AQ1158-AR1158</f>
        <v/>
      </c>
      <c r="AT1158" s="217">
        <f>AS1158/VLOOKUP($T1158,'USD Converstion'!$C$7:$D$174,2,FALSE)</f>
        <v/>
      </c>
      <c r="AU1158" s="52" t="n"/>
      <c r="AV1158" s="221" t="n"/>
      <c r="AW1158" s="222" t="n"/>
      <c r="AX1158" s="222" t="n"/>
      <c r="AY1158" s="223" t="n"/>
      <c r="AZ1158" s="52" t="n"/>
      <c r="BA1158" s="137" t="n"/>
      <c r="BB1158" s="138" t="inlineStr">
        <is>
          <t xml:space="preserve"> </t>
        </is>
      </c>
      <c r="BC1158" s="52" t="n"/>
      <c r="BD1158" s="219" t="n">
        <v>2880000</v>
      </c>
      <c r="BE1158" s="219" t="n">
        <v>720000</v>
      </c>
      <c r="BF1158" s="219" t="n"/>
      <c r="BG1158" s="120">
        <f>BF1158+BE1158+BD1158</f>
        <v/>
      </c>
      <c r="BH1158" s="217">
        <f>IF(LOWER(T1158)="ILS",12,1)*BG1158/VLOOKUP($T1158,CPC_USDConversion_xlTbl[[Currency2]:[Units/1 USD]],2,FALSE)</f>
        <v/>
      </c>
      <c r="BI1158" s="224">
        <f>BH1158/VLOOKUP($S1158,'CP$'!$B$5:$D$74,2,FALSE)</f>
        <v/>
      </c>
      <c r="BJ1158" s="140" t="n">
        <v>2300000</v>
      </c>
      <c r="BK1158" s="140" t="n">
        <v>3600000</v>
      </c>
      <c r="BL1158" s="141">
        <f>IFERROR(U1158/X1158,"")</f>
        <v/>
      </c>
      <c r="BM1158" s="141">
        <f>IFERROR(V1158/X1158,"")</f>
        <v/>
      </c>
      <c r="BN1158" s="141">
        <f>IFERROR(W1158/X1158,"")</f>
        <v/>
      </c>
      <c r="BO1158" s="141">
        <f>IFERROR(AA1158/AD1158,"")</f>
        <v/>
      </c>
      <c r="BP1158" s="141">
        <f>IFERROR(AB1158/AD1158,"")</f>
        <v/>
      </c>
      <c r="BQ1158" s="141">
        <f>IFERROR(AC1158/AD1158,"")</f>
        <v/>
      </c>
      <c r="BR1158" s="119" t="n"/>
      <c r="BS1158" s="119" t="n"/>
      <c r="BT1158" s="119" t="n">
        <v>3</v>
      </c>
      <c r="BU1158" s="119" t="n"/>
      <c r="BV1158" s="119" t="n"/>
      <c r="BW1158" s="119" t="n"/>
      <c r="BX1158" s="119" t="n"/>
      <c r="BY1158" s="119" t="n"/>
      <c r="BZ1158" s="119" t="inlineStr">
        <is>
          <t>Employee</t>
        </is>
      </c>
      <c r="CA1158" s="142" t="inlineStr">
        <is>
          <t>E41P</t>
        </is>
      </c>
      <c r="CB1158" s="131" t="n">
        <v>1</v>
      </c>
      <c r="CC1158" s="143">
        <f>IF(P1158&gt;1,1,P1158)*CB1158</f>
        <v/>
      </c>
      <c r="CD1158" s="143" t="n"/>
      <c r="CE1158" s="222" t="n"/>
      <c r="CF1158" s="86" t="n"/>
      <c r="CG1158" s="219" t="n">
        <v>3512395.12195122</v>
      </c>
      <c r="CH1158" s="217">
        <f>IF(LOWER(T1158)="ILS",12,1)*CG1158/VLOOKUP($T1158,CPC_USDConversion_xlTbl[[Currency2]:[Units/1 USD]],2,FALSE)</f>
        <v/>
      </c>
      <c r="CI1158" s="225">
        <f>AF1158</f>
        <v/>
      </c>
      <c r="CJ1158" s="225">
        <f>IFERROR(CI1158-CH1158,"")</f>
        <v/>
      </c>
      <c r="CK1158" s="140">
        <f>ROUND(AN1158*CC1158,-2)</f>
        <v/>
      </c>
      <c r="CL1158" s="217">
        <f>CK1158/VLOOKUP($T1158,'USD Converstion'!$C$7:$D$174,2,FALSE)</f>
        <v/>
      </c>
      <c r="CM1158" s="145">
        <f>IF(AD1158&gt;X1158,1,0)</f>
        <v/>
      </c>
      <c r="CN1158" s="225">
        <f>IF(CM1158&gt;0,AG1158,0)</f>
        <v/>
      </c>
      <c r="CO1158" s="225">
        <f>IF(CM1158=0,0,AF1158)</f>
        <v/>
      </c>
      <c r="CP1158" s="146" t="n">
        <v>0</v>
      </c>
      <c r="CQ1158" s="147" t="inlineStr">
        <is>
          <t>Regular</t>
        </is>
      </c>
      <c r="CR1158" s="225">
        <f>AM1158/VLOOKUP(T1158,'USD Converstion'!$C$7:$D$174,2,FALSE)</f>
        <v/>
      </c>
      <c r="CS1158" s="226">
        <f>AT1158</f>
        <v/>
      </c>
      <c r="CT1158" s="222" t="n">
        <v>0</v>
      </c>
      <c r="CU1158" s="227" t="n"/>
      <c r="CV1158" s="145">
        <f>IF(AX1158&gt;0,1,0)</f>
        <v/>
      </c>
      <c r="CW1158" s="145">
        <f>IF(AY1158&gt;0,1,0)</f>
        <v/>
      </c>
      <c r="CX1158" s="52" t="n">
        <v>0</v>
      </c>
      <c r="DM1158">
        <f>IF(LOWER(T1158)="ILS",12,1)*Y1158/VLOOKUP($T1158,CPC_USDConversion_xlTbl[[Currency2]:[Units/1 USD]],2,FALSE)</f>
        <v/>
      </c>
    </row>
    <row r="1159">
      <c r="B1159" s="113" t="n">
        <v>123179</v>
      </c>
      <c r="C1159" s="113" t="n">
        <v>46019</v>
      </c>
      <c r="D1159" s="113" t="n">
        <v>64725</v>
      </c>
      <c r="E1159" s="114" t="inlineStr">
        <is>
          <t>Sue Chan</t>
        </is>
      </c>
      <c r="F1159" s="152" t="inlineStr">
        <is>
          <t>Office Administrator</t>
        </is>
      </c>
      <c r="G1159" s="113" t="inlineStr">
        <is>
          <t>Hong Kong Sales</t>
        </is>
      </c>
      <c r="H1159" s="113" t="inlineStr">
        <is>
          <t>Amy Chow</t>
        </is>
      </c>
      <c r="I1159" s="113" t="inlineStr">
        <is>
          <t>Argon Ho</t>
        </is>
      </c>
      <c r="J1159" s="114" t="inlineStr">
        <is>
          <t>Sharat Sinha</t>
        </is>
      </c>
      <c r="K1159" s="114" t="inlineStr">
        <is>
          <t>Sharat Sinha</t>
        </is>
      </c>
      <c r="L1159" s="113" t="inlineStr">
        <is>
          <t>APAC Sales</t>
        </is>
      </c>
      <c r="M1159" s="115" t="n">
        <v>1</v>
      </c>
      <c r="N1159" s="151">
        <f>LEFT(CA1159,3)</f>
        <v/>
      </c>
      <c r="O1159" s="216" t="n">
        <v>43266</v>
      </c>
      <c r="P1159" s="118">
        <f>($D$5-O1159)/365</f>
        <v/>
      </c>
      <c r="Q1159" s="119">
        <f>Q1159</f>
        <v/>
      </c>
      <c r="R1159" s="52" t="n"/>
      <c r="S1159" s="120" t="inlineStr">
        <is>
          <t>Hong Kong</t>
        </is>
      </c>
      <c r="T1159" s="120" t="inlineStr">
        <is>
          <t>HKD</t>
        </is>
      </c>
      <c r="U1159" s="120" t="n">
        <v>254029.9999999999</v>
      </c>
      <c r="V1159" s="120" t="n"/>
      <c r="W1159" s="120" t="n">
        <v>21200.95238095238</v>
      </c>
      <c r="X1159" s="120">
        <f>W1159+V1159+U1159</f>
        <v/>
      </c>
      <c r="Y1159" s="121" t="n"/>
      <c r="Z1159" s="121" t="n"/>
      <c r="AA1159" s="122" t="n"/>
      <c r="AB1159" s="122" t="n"/>
      <c r="AC1159" s="122" t="n"/>
      <c r="AD1159" s="123">
        <f>AC1159+AB1159+AA1159</f>
        <v/>
      </c>
      <c r="AE1159" s="124">
        <f>IFERROR(AD1159/X1159-1,"")</f>
        <v/>
      </c>
      <c r="AF1159" s="217">
        <f>IF(LOWER(T1159)="ILS",12,1)*X1159/VLOOKUP($T1159,CPC_USDConversion_xlTbl[[Currency2]:[Units/1 USD]],2,FALSE)</f>
        <v/>
      </c>
      <c r="AG1159" s="217">
        <f>IF(LOWER(T1159)="ILS",12,1)*AD1159/VLOOKUP($T1159,CPC_USDConversion_xlTbl[[Currency2]:[Units/1 USD]],2,FALSE)</f>
        <v/>
      </c>
      <c r="AH1159" s="126">
        <f>AF1159/VLOOKUP($S1159,'CP$'!$B$5:$D$74,2,FALSE)</f>
        <v/>
      </c>
      <c r="AI1159" s="126">
        <f>AG1159/VLOOKUP($S1159,'CP$'!$B$5:$D$74,2,FALSE)</f>
        <v/>
      </c>
      <c r="AJ1159" s="52" t="n"/>
      <c r="AK1159" s="127" t="inlineStr">
        <is>
          <t>Target Bonus</t>
        </is>
      </c>
      <c r="AL1159" s="218" t="n">
        <v>20000</v>
      </c>
      <c r="AM1159" s="129" t="n">
        <v>21736</v>
      </c>
      <c r="AN1159" s="121" t="n"/>
      <c r="AO1159" s="130" t="n"/>
      <c r="AP1159" s="131">
        <f>IFERROR(AO1159/AM1159,"")</f>
        <v/>
      </c>
      <c r="AQ1159" s="219">
        <f>AO1159*CC1159</f>
        <v/>
      </c>
      <c r="AR1159" s="219" t="n"/>
      <c r="AS1159" s="220">
        <f>AQ1159-AR1159</f>
        <v/>
      </c>
      <c r="AT1159" s="217">
        <f>AS1159/VLOOKUP($T1159,'USD Converstion'!$C$7:$D$174,2,FALSE)</f>
        <v/>
      </c>
      <c r="AU1159" s="52" t="n"/>
      <c r="AV1159" s="221" t="n"/>
      <c r="AW1159" s="222" t="n"/>
      <c r="AX1159" s="222" t="n"/>
      <c r="AY1159" s="223" t="n"/>
      <c r="AZ1159" s="52" t="n"/>
      <c r="BA1159" s="137" t="n"/>
      <c r="BB1159" s="138" t="inlineStr">
        <is>
          <t xml:space="preserve"> </t>
        </is>
      </c>
      <c r="BC1159" s="52" t="n"/>
      <c r="BD1159" s="219" t="n">
        <v>188000</v>
      </c>
      <c r="BE1159" s="219" t="n"/>
      <c r="BF1159" s="219" t="n">
        <v>20000</v>
      </c>
      <c r="BG1159" s="120">
        <f>BF1159+BE1159+BD1159</f>
        <v/>
      </c>
      <c r="BH1159" s="217">
        <f>IF(LOWER(T1159)="ILS",12,1)*BG1159/VLOOKUP($T1159,CPC_USDConversion_xlTbl[[Currency2]:[Units/1 USD]],2,FALSE)</f>
        <v/>
      </c>
      <c r="BI1159" s="224">
        <f>BH1159/VLOOKUP($S1159,'CP$'!$B$5:$D$74,2,FALSE)</f>
        <v/>
      </c>
      <c r="BJ1159" s="140" t="n">
        <v>200000</v>
      </c>
      <c r="BK1159" s="140" t="n">
        <v>350000</v>
      </c>
      <c r="BL1159" s="141">
        <f>IFERROR(U1159/X1159,"")</f>
        <v/>
      </c>
      <c r="BM1159" s="141">
        <f>IFERROR(V1159/X1159,"")</f>
        <v/>
      </c>
      <c r="BN1159" s="141">
        <f>IFERROR(W1159/X1159,"")</f>
        <v/>
      </c>
      <c r="BO1159" s="141">
        <f>IFERROR(AA1159/AD1159,"")</f>
        <v/>
      </c>
      <c r="BP1159" s="141">
        <f>IFERROR(AB1159/AD1159,"")</f>
        <v/>
      </c>
      <c r="BQ1159" s="141">
        <f>IFERROR(AC1159/AD1159,"")</f>
        <v/>
      </c>
      <c r="BR1159" s="119" t="n">
        <v>2</v>
      </c>
      <c r="BS1159" s="119" t="n">
        <v>3</v>
      </c>
      <c r="BT1159" s="119" t="n">
        <v>3</v>
      </c>
      <c r="BU1159" s="119" t="n"/>
      <c r="BV1159" s="119" t="n"/>
      <c r="BW1159" s="119" t="n"/>
      <c r="BX1159" s="119" t="n"/>
      <c r="BY1159" s="119" t="n"/>
      <c r="BZ1159" s="119" t="inlineStr">
        <is>
          <t>Employee</t>
        </is>
      </c>
      <c r="CA1159" s="142" t="inlineStr">
        <is>
          <t>P53P</t>
        </is>
      </c>
      <c r="CB1159" s="131" t="n">
        <v>1</v>
      </c>
      <c r="CC1159" s="143">
        <f>IF(P1159&gt;1,1,P1159)*CB1159</f>
        <v/>
      </c>
      <c r="CD1159" s="143" t="n"/>
      <c r="CE1159" s="222" t="n"/>
      <c r="CF1159" s="86" t="n"/>
      <c r="CG1159" s="219" t="n">
        <v>212258.5365853658</v>
      </c>
      <c r="CH1159" s="217">
        <f>IF(LOWER(T1159)="ILS",12,1)*CG1159/VLOOKUP($T1159,CPC_USDConversion_xlTbl[[Currency2]:[Units/1 USD]],2,FALSE)</f>
        <v/>
      </c>
      <c r="CI1159" s="225">
        <f>AF1159</f>
        <v/>
      </c>
      <c r="CJ1159" s="225">
        <f>IFERROR(CI1159-CH1159,"")</f>
        <v/>
      </c>
      <c r="CK1159" s="140">
        <f>ROUND(AN1159*CC1159,-2)</f>
        <v/>
      </c>
      <c r="CL1159" s="217">
        <f>CK1159/VLOOKUP($T1159,'USD Converstion'!$C$7:$D$174,2,FALSE)</f>
        <v/>
      </c>
      <c r="CM1159" s="145">
        <f>IF(AD1159&gt;X1159,1,0)</f>
        <v/>
      </c>
      <c r="CN1159" s="225">
        <f>IF(CM1159&gt;0,AG1159,0)</f>
        <v/>
      </c>
      <c r="CO1159" s="225">
        <f>IF(CM1159=0,0,AF1159)</f>
        <v/>
      </c>
      <c r="CP1159" s="146" t="n">
        <v>0</v>
      </c>
      <c r="CQ1159" s="147" t="inlineStr">
        <is>
          <t>Regular</t>
        </is>
      </c>
      <c r="CR1159" s="225">
        <f>AM1159/VLOOKUP(T1159,'USD Converstion'!$C$7:$D$174,2,FALSE)</f>
        <v/>
      </c>
      <c r="CS1159" s="226">
        <f>AT1159</f>
        <v/>
      </c>
      <c r="CT1159" s="222" t="n">
        <v>0</v>
      </c>
      <c r="CU1159" s="227" t="n"/>
      <c r="CV1159" s="145">
        <f>IF(AX1159&gt;0,1,0)</f>
        <v/>
      </c>
      <c r="CW1159" s="145">
        <f>IF(AY1159&gt;0,1,0)</f>
        <v/>
      </c>
      <c r="CX1159" s="52" t="n">
        <v>0</v>
      </c>
      <c r="DM1159">
        <f>IF(LOWER(T1159)="ILS",12,1)*Y1159/VLOOKUP($T1159,CPC_USDConversion_xlTbl[[Currency2]:[Units/1 USD]],2,FALSE)</f>
        <v/>
      </c>
    </row>
    <row r="1160">
      <c r="B1160" s="113" t="n">
        <v>132863</v>
      </c>
      <c r="C1160" s="113" t="n">
        <v>51590</v>
      </c>
      <c r="D1160" s="113" t="n">
        <v>41777</v>
      </c>
      <c r="E1160" s="114" t="inlineStr">
        <is>
          <t>Ted Wen</t>
        </is>
      </c>
      <c r="F1160" s="152" t="inlineStr">
        <is>
          <t>Security Engineer</t>
        </is>
      </c>
      <c r="G1160" s="113" t="inlineStr">
        <is>
          <t>Greater China</t>
        </is>
      </c>
      <c r="H1160" s="113" t="inlineStr">
        <is>
          <t>Argon Ho</t>
        </is>
      </c>
      <c r="I1160" s="113" t="inlineStr">
        <is>
          <t>Argon Ho</t>
        </is>
      </c>
      <c r="J1160" s="114" t="inlineStr">
        <is>
          <t>Sharat Sinha</t>
        </is>
      </c>
      <c r="K1160" s="114" t="inlineStr">
        <is>
          <t>Sharat Sinha</t>
        </is>
      </c>
      <c r="L1160" s="113" t="inlineStr">
        <is>
          <t>APAC Sales</t>
        </is>
      </c>
      <c r="M1160" s="115" t="n">
        <v>1</v>
      </c>
      <c r="N1160" s="151">
        <f>LEFT(CA1160,3)</f>
        <v/>
      </c>
      <c r="O1160" s="216" t="n">
        <v>43467</v>
      </c>
      <c r="P1160" s="118">
        <f>($D$5-O1160)/365</f>
        <v/>
      </c>
      <c r="Q1160" s="119">
        <f>Q1160</f>
        <v/>
      </c>
      <c r="R1160" s="52" t="n"/>
      <c r="S1160" s="120" t="inlineStr">
        <is>
          <t>Taiwan</t>
        </is>
      </c>
      <c r="T1160" s="120" t="inlineStr">
        <is>
          <t>TWD</t>
        </is>
      </c>
      <c r="U1160" s="120" t="n">
        <v>2338250</v>
      </c>
      <c r="V1160" s="120" t="n">
        <v>423709.0909090909</v>
      </c>
      <c r="W1160" s="120" t="n"/>
      <c r="X1160" s="120">
        <f>W1160+V1160+U1160</f>
        <v/>
      </c>
      <c r="Y1160" s="121" t="n"/>
      <c r="Z1160" s="121" t="n"/>
      <c r="AA1160" s="122" t="n"/>
      <c r="AB1160" s="122" t="n"/>
      <c r="AC1160" s="122" t="n"/>
      <c r="AD1160" s="123">
        <f>AC1160+AB1160+AA1160</f>
        <v/>
      </c>
      <c r="AE1160" s="124">
        <f>IFERROR(AD1160/X1160-1,"")</f>
        <v/>
      </c>
      <c r="AF1160" s="217">
        <f>IF(LOWER(T1160)="ILS",12,1)*X1160/VLOOKUP($T1160,CPC_USDConversion_xlTbl[[Currency2]:[Units/1 USD]],2,FALSE)</f>
        <v/>
      </c>
      <c r="AG1160" s="217">
        <f>IF(LOWER(T1160)="ILS",12,1)*AD1160/VLOOKUP($T1160,CPC_USDConversion_xlTbl[[Currency2]:[Units/1 USD]],2,FALSE)</f>
        <v/>
      </c>
      <c r="AH1160" s="126">
        <f>AF1160/VLOOKUP($S1160,'CP$'!$B$5:$D$74,2,FALSE)</f>
        <v/>
      </c>
      <c r="AI1160" s="126">
        <f>AG1160/VLOOKUP($S1160,'CP$'!$B$5:$D$74,2,FALSE)</f>
        <v/>
      </c>
      <c r="AJ1160" s="52" t="n"/>
      <c r="AK1160" s="127" t="inlineStr">
        <is>
          <t>Sales Variable</t>
        </is>
      </c>
      <c r="AL1160" s="218" t="n"/>
      <c r="AM1160" s="129" t="n"/>
      <c r="AN1160" s="121" t="n"/>
      <c r="AO1160" s="130" t="n"/>
      <c r="AP1160" s="131">
        <f>IFERROR(AO1160/AM1160,"")</f>
        <v/>
      </c>
      <c r="AQ1160" s="219">
        <f>AO1160*CC1160</f>
        <v/>
      </c>
      <c r="AR1160" s="219" t="n"/>
      <c r="AS1160" s="220">
        <f>AQ1160-AR1160</f>
        <v/>
      </c>
      <c r="AT1160" s="217">
        <f>AS1160/VLOOKUP($T1160,'USD Converstion'!$C$7:$D$174,2,FALSE)</f>
        <v/>
      </c>
      <c r="AU1160" s="52" t="n"/>
      <c r="AV1160" s="221" t="n"/>
      <c r="AW1160" s="222" t="n"/>
      <c r="AX1160" s="222" t="n"/>
      <c r="AY1160" s="223" t="n"/>
      <c r="AZ1160" s="52" t="n"/>
      <c r="BA1160" s="137" t="n"/>
      <c r="BB1160" s="138" t="inlineStr">
        <is>
          <t xml:space="preserve"> </t>
        </is>
      </c>
      <c r="BC1160" s="52" t="n"/>
      <c r="BD1160" s="219" t="n">
        <v>1800000</v>
      </c>
      <c r="BE1160" s="219" t="n">
        <v>450000</v>
      </c>
      <c r="BF1160" s="219" t="n"/>
      <c r="BG1160" s="120">
        <f>BF1160+BE1160+BD1160</f>
        <v/>
      </c>
      <c r="BH1160" s="217">
        <f>IF(LOWER(T1160)="ILS",12,1)*BG1160/VLOOKUP($T1160,CPC_USDConversion_xlTbl[[Currency2]:[Units/1 USD]],2,FALSE)</f>
        <v/>
      </c>
      <c r="BI1160" s="224">
        <f>BH1160/VLOOKUP($S1160,'CP$'!$B$5:$D$74,2,FALSE)</f>
        <v/>
      </c>
      <c r="BJ1160" s="140" t="n">
        <v>1500000</v>
      </c>
      <c r="BK1160" s="140" t="n">
        <v>2700000</v>
      </c>
      <c r="BL1160" s="141">
        <f>IFERROR(U1160/X1160,"")</f>
        <v/>
      </c>
      <c r="BM1160" s="141">
        <f>IFERROR(V1160/X1160,"")</f>
        <v/>
      </c>
      <c r="BN1160" s="141">
        <f>IFERROR(W1160/X1160,"")</f>
        <v/>
      </c>
      <c r="BO1160" s="141">
        <f>IFERROR(AA1160/AD1160,"")</f>
        <v/>
      </c>
      <c r="BP1160" s="141">
        <f>IFERROR(AB1160/AD1160,"")</f>
        <v/>
      </c>
      <c r="BQ1160" s="141">
        <f>IFERROR(AC1160/AD1160,"")</f>
        <v/>
      </c>
      <c r="BR1160" s="119" t="n">
        <v>2</v>
      </c>
      <c r="BS1160" s="119" t="n">
        <v>3</v>
      </c>
      <c r="BT1160" s="119" t="n">
        <v>3</v>
      </c>
      <c r="BU1160" s="119" t="n"/>
      <c r="BV1160" s="119" t="n"/>
      <c r="BW1160" s="119" t="n"/>
      <c r="BX1160" s="119" t="n"/>
      <c r="BY1160" s="119" t="n"/>
      <c r="BZ1160" s="119" t="inlineStr">
        <is>
          <t>Employee</t>
        </is>
      </c>
      <c r="CA1160" s="142" t="inlineStr">
        <is>
          <t>E51P</t>
        </is>
      </c>
      <c r="CB1160" s="131" t="n">
        <v>1</v>
      </c>
      <c r="CC1160" s="143">
        <f>IF(P1160&gt;1,1,P1160)*CB1160</f>
        <v/>
      </c>
      <c r="CD1160" s="143" t="n"/>
      <c r="CE1160" s="222" t="n"/>
      <c r="CF1160" s="86" t="n"/>
      <c r="CG1160" s="219" t="n">
        <v>2272151.219512195</v>
      </c>
      <c r="CH1160" s="217">
        <f>IF(LOWER(T1160)="ILS",12,1)*CG1160/VLOOKUP($T1160,CPC_USDConversion_xlTbl[[Currency2]:[Units/1 USD]],2,FALSE)</f>
        <v/>
      </c>
      <c r="CI1160" s="225">
        <f>AF1160</f>
        <v/>
      </c>
      <c r="CJ1160" s="225">
        <f>IFERROR(CI1160-CH1160,"")</f>
        <v/>
      </c>
      <c r="CK1160" s="140">
        <f>ROUND(AN1160*CC1160,-2)</f>
        <v/>
      </c>
      <c r="CL1160" s="217">
        <f>CK1160/VLOOKUP($T1160,'USD Converstion'!$C$7:$D$174,2,FALSE)</f>
        <v/>
      </c>
      <c r="CM1160" s="145">
        <f>IF(AD1160&gt;X1160,1,0)</f>
        <v/>
      </c>
      <c r="CN1160" s="225">
        <f>IF(CM1160&gt;0,AG1160,0)</f>
        <v/>
      </c>
      <c r="CO1160" s="225">
        <f>IF(CM1160=0,0,AF1160)</f>
        <v/>
      </c>
      <c r="CP1160" s="146" t="n">
        <v>0</v>
      </c>
      <c r="CQ1160" s="147" t="inlineStr">
        <is>
          <t>Regular</t>
        </is>
      </c>
      <c r="CR1160" s="225">
        <f>AM1160/VLOOKUP(T1160,'USD Converstion'!$C$7:$D$174,2,FALSE)</f>
        <v/>
      </c>
      <c r="CS1160" s="226">
        <f>AT1160</f>
        <v/>
      </c>
      <c r="CT1160" s="222" t="n">
        <v>0</v>
      </c>
      <c r="CU1160" s="227" t="n"/>
      <c r="CV1160" s="145">
        <f>IF(AX1160&gt;0,1,0)</f>
        <v/>
      </c>
      <c r="CW1160" s="145">
        <f>IF(AY1160&gt;0,1,0)</f>
        <v/>
      </c>
      <c r="CX1160" s="52" t="n">
        <v>0</v>
      </c>
      <c r="DM1160">
        <f>IF(LOWER(T1160)="ILS",12,1)*Y1160/VLOOKUP($T1160,CPC_USDConversion_xlTbl[[Currency2]:[Units/1 USD]],2,FALSE)</f>
        <v/>
      </c>
    </row>
    <row r="1161">
      <c r="B1161" s="113" t="n">
        <v>132782</v>
      </c>
      <c r="C1161" s="113" t="n">
        <v>115328</v>
      </c>
      <c r="D1161" s="113" t="n">
        <v>95123</v>
      </c>
      <c r="E1161" s="114" t="inlineStr">
        <is>
          <t>Wei Huang</t>
        </is>
      </c>
      <c r="F1161" s="152" t="inlineStr">
        <is>
          <t xml:space="preserve">Security Engineer Team Leader </t>
        </is>
      </c>
      <c r="G1161" s="113" t="inlineStr">
        <is>
          <t>Greater China</t>
        </is>
      </c>
      <c r="H1161" s="113" t="inlineStr">
        <is>
          <t>Argon Ho</t>
        </is>
      </c>
      <c r="I1161" s="113" t="inlineStr">
        <is>
          <t>Argon Ho</t>
        </is>
      </c>
      <c r="J1161" s="114" t="inlineStr">
        <is>
          <t>Sharat Sinha</t>
        </is>
      </c>
      <c r="K1161" s="114" t="inlineStr">
        <is>
          <t>Sharat Sinha</t>
        </is>
      </c>
      <c r="L1161" s="113" t="inlineStr">
        <is>
          <t>APAC Sales</t>
        </is>
      </c>
      <c r="M1161" s="115" t="n">
        <v>1</v>
      </c>
      <c r="N1161" s="151">
        <f>LEFT(CA1161,3)</f>
        <v/>
      </c>
      <c r="O1161" s="216" t="n">
        <v>41326</v>
      </c>
      <c r="P1161" s="118">
        <f>($D$5-O1161)/365</f>
        <v/>
      </c>
      <c r="Q1161" s="119">
        <f>Q1161</f>
        <v/>
      </c>
      <c r="R1161" s="52" t="n"/>
      <c r="S1161" s="120" t="inlineStr">
        <is>
          <t>China</t>
        </is>
      </c>
      <c r="T1161" s="120" t="inlineStr">
        <is>
          <t>CNY</t>
        </is>
      </c>
      <c r="U1161" s="120" t="n">
        <v>558125</v>
      </c>
      <c r="V1161" s="120" t="n">
        <v>100050</v>
      </c>
      <c r="W1161" s="120" t="n"/>
      <c r="X1161" s="120">
        <f>W1161+V1161+U1161</f>
        <v/>
      </c>
      <c r="Y1161" s="121" t="n"/>
      <c r="Z1161" s="121" t="n"/>
      <c r="AA1161" s="122" t="n"/>
      <c r="AB1161" s="122" t="n"/>
      <c r="AC1161" s="122" t="n"/>
      <c r="AD1161" s="123">
        <f>AC1161+AB1161+AA1161</f>
        <v/>
      </c>
      <c r="AE1161" s="124">
        <f>IFERROR(AD1161/X1161-1,"")</f>
        <v/>
      </c>
      <c r="AF1161" s="217">
        <f>IF(LOWER(T1161)="ILS",12,1)*X1161/VLOOKUP($T1161,CPC_USDConversion_xlTbl[[Currency2]:[Units/1 USD]],2,FALSE)</f>
        <v/>
      </c>
      <c r="AG1161" s="217">
        <f>IF(LOWER(T1161)="ILS",12,1)*AD1161/VLOOKUP($T1161,CPC_USDConversion_xlTbl[[Currency2]:[Units/1 USD]],2,FALSE)</f>
        <v/>
      </c>
      <c r="AH1161" s="126">
        <f>AF1161/VLOOKUP($S1161,'CP$'!$B$5:$D$74,2,FALSE)</f>
        <v/>
      </c>
      <c r="AI1161" s="126">
        <f>AG1161/VLOOKUP($S1161,'CP$'!$B$5:$D$74,2,FALSE)</f>
        <v/>
      </c>
      <c r="AJ1161" s="52" t="n"/>
      <c r="AK1161" s="127" t="inlineStr">
        <is>
          <t>Sales Variable</t>
        </is>
      </c>
      <c r="AL1161" s="218" t="n"/>
      <c r="AM1161" s="129" t="n"/>
      <c r="AN1161" s="121" t="n"/>
      <c r="AO1161" s="130" t="n"/>
      <c r="AP1161" s="131">
        <f>IFERROR(AO1161/AM1161,"")</f>
        <v/>
      </c>
      <c r="AQ1161" s="219">
        <f>AO1161*CC1161</f>
        <v/>
      </c>
      <c r="AR1161" s="219" t="n"/>
      <c r="AS1161" s="220">
        <f>AQ1161-AR1161</f>
        <v/>
      </c>
      <c r="AT1161" s="217">
        <f>AS1161/VLOOKUP($T1161,'USD Converstion'!$C$7:$D$174,2,FALSE)</f>
        <v/>
      </c>
      <c r="AU1161" s="52" t="n"/>
      <c r="AV1161" s="221" t="n">
        <v>43957</v>
      </c>
      <c r="AW1161" s="222" t="n">
        <v>19589.26213592233</v>
      </c>
      <c r="AX1161" s="222" t="n"/>
      <c r="AY1161" s="223" t="n"/>
      <c r="AZ1161" s="52" t="n"/>
      <c r="BA1161" s="137" t="n"/>
      <c r="BB1161" s="138" t="inlineStr">
        <is>
          <t xml:space="preserve"> </t>
        </is>
      </c>
      <c r="BC1161" s="52" t="n"/>
      <c r="BD1161" s="219" t="n">
        <v>418000</v>
      </c>
      <c r="BE1161" s="219" t="n">
        <v>104500</v>
      </c>
      <c r="BF1161" s="219" t="n"/>
      <c r="BG1161" s="120">
        <f>BF1161+BE1161+BD1161</f>
        <v/>
      </c>
      <c r="BH1161" s="217">
        <f>IF(LOWER(T1161)="ILS",12,1)*BG1161/VLOOKUP($T1161,CPC_USDConversion_xlTbl[[Currency2]:[Units/1 USD]],2,FALSE)</f>
        <v/>
      </c>
      <c r="BI1161" s="224">
        <f>BH1161/VLOOKUP($S1161,'CP$'!$B$5:$D$74,2,FALSE)</f>
        <v/>
      </c>
      <c r="BJ1161" s="140" t="n">
        <v>500000</v>
      </c>
      <c r="BK1161" s="140" t="n">
        <v>750000</v>
      </c>
      <c r="BL1161" s="141">
        <f>IFERROR(U1161/X1161,"")</f>
        <v/>
      </c>
      <c r="BM1161" s="141">
        <f>IFERROR(V1161/X1161,"")</f>
        <v/>
      </c>
      <c r="BN1161" s="141">
        <f>IFERROR(W1161/X1161,"")</f>
        <v/>
      </c>
      <c r="BO1161" s="141">
        <f>IFERROR(AA1161/AD1161,"")</f>
        <v/>
      </c>
      <c r="BP1161" s="141">
        <f>IFERROR(AB1161/AD1161,"")</f>
        <v/>
      </c>
      <c r="BQ1161" s="141">
        <f>IFERROR(AC1161/AD1161,"")</f>
        <v/>
      </c>
      <c r="BR1161" s="119" t="n">
        <v>5</v>
      </c>
      <c r="BS1161" s="119" t="n">
        <v>4</v>
      </c>
      <c r="BT1161" s="119" t="n">
        <v>3</v>
      </c>
      <c r="BU1161" s="119" t="n"/>
      <c r="BV1161" s="119" t="n"/>
      <c r="BW1161" s="119" t="n"/>
      <c r="BX1161" s="119" t="n"/>
      <c r="BY1161" s="119" t="n"/>
      <c r="BZ1161" s="119" t="inlineStr">
        <is>
          <t>Employee</t>
        </is>
      </c>
      <c r="CA1161" s="142" t="inlineStr">
        <is>
          <t>E41M</t>
        </is>
      </c>
      <c r="CB1161" s="131" t="n">
        <v>1</v>
      </c>
      <c r="CC1161" s="143">
        <f>IF(P1161&gt;1,1,P1161)*CB1161</f>
        <v/>
      </c>
      <c r="CD1161" s="143" t="n"/>
      <c r="CE1161" s="222" t="n">
        <v>38430.12</v>
      </c>
      <c r="CF1161" s="86" t="n"/>
      <c r="CG1161" s="219" t="n">
        <v>535443.9024390244</v>
      </c>
      <c r="CH1161" s="217">
        <f>IF(LOWER(T1161)="ILS",12,1)*CG1161/VLOOKUP($T1161,CPC_USDConversion_xlTbl[[Currency2]:[Units/1 USD]],2,FALSE)</f>
        <v/>
      </c>
      <c r="CI1161" s="225">
        <f>AF1161</f>
        <v/>
      </c>
      <c r="CJ1161" s="225">
        <f>IFERROR(CI1161-CH1161,"")</f>
        <v/>
      </c>
      <c r="CK1161" s="140">
        <f>ROUND(AN1161*CC1161,-2)</f>
        <v/>
      </c>
      <c r="CL1161" s="217">
        <f>CK1161/VLOOKUP($T1161,'USD Converstion'!$C$7:$D$174,2,FALSE)</f>
        <v/>
      </c>
      <c r="CM1161" s="145">
        <f>IF(AD1161&gt;X1161,1,0)</f>
        <v/>
      </c>
      <c r="CN1161" s="225">
        <f>IF(CM1161&gt;0,AG1161,0)</f>
        <v/>
      </c>
      <c r="CO1161" s="225">
        <f>IF(CM1161=0,0,AF1161)</f>
        <v/>
      </c>
      <c r="CP1161" s="146" t="n">
        <v>0</v>
      </c>
      <c r="CQ1161" s="147" t="inlineStr">
        <is>
          <t>Regular</t>
        </is>
      </c>
      <c r="CR1161" s="225">
        <f>AM1161/VLOOKUP(T1161,'USD Converstion'!$C$7:$D$174,2,FALSE)</f>
        <v/>
      </c>
      <c r="CS1161" s="226">
        <f>AT1161</f>
        <v/>
      </c>
      <c r="CT1161" s="222" t="n">
        <v>0</v>
      </c>
      <c r="CU1161" s="227" t="n"/>
      <c r="CV1161" s="145">
        <f>IF(AX1161&gt;0,1,0)</f>
        <v/>
      </c>
      <c r="CW1161" s="145">
        <f>IF(AY1161&gt;0,1,0)</f>
        <v/>
      </c>
      <c r="CX1161" s="52" t="n">
        <v>0</v>
      </c>
      <c r="DM1161">
        <f>IF(LOWER(T1161)="ILS",12,1)*Y1161/VLOOKUP($T1161,CPC_USDConversion_xlTbl[[Currency2]:[Units/1 USD]],2,FALSE)</f>
        <v/>
      </c>
    </row>
    <row r="1162">
      <c r="B1162" s="113" t="n">
        <v>129107</v>
      </c>
      <c r="C1162" s="113" t="n">
        <v>36138</v>
      </c>
      <c r="D1162" s="113" t="n">
        <v>68791</v>
      </c>
      <c r="E1162" s="114" t="inlineStr">
        <is>
          <t>Weimin Wang</t>
        </is>
      </c>
      <c r="F1162" s="152" t="inlineStr">
        <is>
          <t>Security Engineer</t>
        </is>
      </c>
      <c r="G1162" s="113" t="inlineStr">
        <is>
          <t>Greater China</t>
        </is>
      </c>
      <c r="H1162" s="113" t="inlineStr">
        <is>
          <t>Argon Ho</t>
        </is>
      </c>
      <c r="I1162" s="113" t="inlineStr">
        <is>
          <t>Argon Ho</t>
        </is>
      </c>
      <c r="J1162" s="114" t="inlineStr">
        <is>
          <t>Sharat Sinha</t>
        </is>
      </c>
      <c r="K1162" s="114" t="inlineStr">
        <is>
          <t>Sharat Sinha</t>
        </is>
      </c>
      <c r="L1162" s="113" t="inlineStr">
        <is>
          <t>APAC Sales</t>
        </is>
      </c>
      <c r="M1162" s="115" t="n">
        <v>1</v>
      </c>
      <c r="N1162" s="151">
        <f>LEFT(CA1162,3)</f>
        <v/>
      </c>
      <c r="O1162" s="216" t="n">
        <v>43668</v>
      </c>
      <c r="P1162" s="118">
        <f>($D$5-O1162)/365</f>
        <v/>
      </c>
      <c r="Q1162" s="119">
        <f>Q1162</f>
        <v/>
      </c>
      <c r="R1162" s="52" t="n"/>
      <c r="S1162" s="120" t="inlineStr">
        <is>
          <t>China</t>
        </is>
      </c>
      <c r="T1162" s="120" t="inlineStr">
        <is>
          <t>CNY</t>
        </is>
      </c>
      <c r="U1162" s="120" t="n">
        <v>444200</v>
      </c>
      <c r="V1162" s="120" t="n">
        <v>79336.36363636363</v>
      </c>
      <c r="W1162" s="120" t="n"/>
      <c r="X1162" s="120">
        <f>W1162+V1162+U1162</f>
        <v/>
      </c>
      <c r="Y1162" s="121" t="n"/>
      <c r="Z1162" s="121" t="n"/>
      <c r="AA1162" s="122" t="n"/>
      <c r="AB1162" s="122" t="n"/>
      <c r="AC1162" s="122" t="n"/>
      <c r="AD1162" s="123">
        <f>AC1162+AB1162+AA1162</f>
        <v/>
      </c>
      <c r="AE1162" s="124">
        <f>IFERROR(AD1162/X1162-1,"")</f>
        <v/>
      </c>
      <c r="AF1162" s="217">
        <f>IF(LOWER(T1162)="ILS",12,1)*X1162/VLOOKUP($T1162,CPC_USDConversion_xlTbl[[Currency2]:[Units/1 USD]],2,FALSE)</f>
        <v/>
      </c>
      <c r="AG1162" s="217">
        <f>IF(LOWER(T1162)="ILS",12,1)*AD1162/VLOOKUP($T1162,CPC_USDConversion_xlTbl[[Currency2]:[Units/1 USD]],2,FALSE)</f>
        <v/>
      </c>
      <c r="AH1162" s="126">
        <f>AF1162/VLOOKUP($S1162,'CP$'!$B$5:$D$74,2,FALSE)</f>
        <v/>
      </c>
      <c r="AI1162" s="126">
        <f>AG1162/VLOOKUP($S1162,'CP$'!$B$5:$D$74,2,FALSE)</f>
        <v/>
      </c>
      <c r="AJ1162" s="52" t="n"/>
      <c r="AK1162" s="127" t="inlineStr">
        <is>
          <t>Sales Variable</t>
        </is>
      </c>
      <c r="AL1162" s="218" t="n"/>
      <c r="AM1162" s="129" t="n"/>
      <c r="AN1162" s="121" t="n"/>
      <c r="AO1162" s="130" t="n"/>
      <c r="AP1162" s="131">
        <f>IFERROR(AO1162/AM1162,"")</f>
        <v/>
      </c>
      <c r="AQ1162" s="219">
        <f>AO1162*CC1162</f>
        <v/>
      </c>
      <c r="AR1162" s="219" t="n"/>
      <c r="AS1162" s="220">
        <f>AQ1162-AR1162</f>
        <v/>
      </c>
      <c r="AT1162" s="217">
        <f>AS1162/VLOOKUP($T1162,'USD Converstion'!$C$7:$D$174,2,FALSE)</f>
        <v/>
      </c>
      <c r="AU1162" s="52" t="n"/>
      <c r="AV1162" s="221" t="n"/>
      <c r="AW1162" s="222" t="n"/>
      <c r="AX1162" s="222" t="n"/>
      <c r="AY1162" s="223" t="n"/>
      <c r="AZ1162" s="52" t="n"/>
      <c r="BA1162" s="137" t="n"/>
      <c r="BB1162" s="138" t="inlineStr">
        <is>
          <t xml:space="preserve"> </t>
        </is>
      </c>
      <c r="BC1162" s="52" t="n"/>
      <c r="BD1162" s="219" t="n">
        <v>336000</v>
      </c>
      <c r="BE1162" s="219" t="n">
        <v>84000</v>
      </c>
      <c r="BF1162" s="219" t="n"/>
      <c r="BG1162" s="120">
        <f>BF1162+BE1162+BD1162</f>
        <v/>
      </c>
      <c r="BH1162" s="217">
        <f>IF(LOWER(T1162)="ILS",12,1)*BG1162/VLOOKUP($T1162,CPC_USDConversion_xlTbl[[Currency2]:[Units/1 USD]],2,FALSE)</f>
        <v/>
      </c>
      <c r="BI1162" s="224">
        <f>BH1162/VLOOKUP($S1162,'CP$'!$B$5:$D$74,2,FALSE)</f>
        <v/>
      </c>
      <c r="BJ1162" s="140" t="n">
        <v>300000</v>
      </c>
      <c r="BK1162" s="140" t="n">
        <v>500000</v>
      </c>
      <c r="BL1162" s="141">
        <f>IFERROR(U1162/X1162,"")</f>
        <v/>
      </c>
      <c r="BM1162" s="141">
        <f>IFERROR(V1162/X1162,"")</f>
        <v/>
      </c>
      <c r="BN1162" s="141">
        <f>IFERROR(W1162/X1162,"")</f>
        <v/>
      </c>
      <c r="BO1162" s="141">
        <f>IFERROR(AA1162/AD1162,"")</f>
        <v/>
      </c>
      <c r="BP1162" s="141">
        <f>IFERROR(AB1162/AD1162,"")</f>
        <v/>
      </c>
      <c r="BQ1162" s="141">
        <f>IFERROR(AC1162/AD1162,"")</f>
        <v/>
      </c>
      <c r="BR1162" s="119" t="n"/>
      <c r="BS1162" s="119" t="n">
        <v>3</v>
      </c>
      <c r="BT1162" s="119" t="n">
        <v>3</v>
      </c>
      <c r="BU1162" s="119" t="n"/>
      <c r="BV1162" s="119" t="n"/>
      <c r="BW1162" s="119" t="n"/>
      <c r="BX1162" s="119" t="n"/>
      <c r="BY1162" s="119" t="n"/>
      <c r="BZ1162" s="119" t="inlineStr">
        <is>
          <t>Employee</t>
        </is>
      </c>
      <c r="CA1162" s="142" t="inlineStr">
        <is>
          <t>E51P</t>
        </is>
      </c>
      <c r="CB1162" s="131" t="n">
        <v>1</v>
      </c>
      <c r="CC1162" s="143">
        <f>IF(P1162&gt;1,1,P1162)*CB1162</f>
        <v/>
      </c>
      <c r="CD1162" s="143" t="n"/>
      <c r="CE1162" s="222" t="n"/>
      <c r="CF1162" s="86" t="n"/>
      <c r="CG1162" s="219" t="n">
        <v>424297.5609756098</v>
      </c>
      <c r="CH1162" s="217">
        <f>IF(LOWER(T1162)="ILS",12,1)*CG1162/VLOOKUP($T1162,CPC_USDConversion_xlTbl[[Currency2]:[Units/1 USD]],2,FALSE)</f>
        <v/>
      </c>
      <c r="CI1162" s="225">
        <f>AF1162</f>
        <v/>
      </c>
      <c r="CJ1162" s="225">
        <f>IFERROR(CI1162-CH1162,"")</f>
        <v/>
      </c>
      <c r="CK1162" s="140">
        <f>ROUND(AN1162*CC1162,-2)</f>
        <v/>
      </c>
      <c r="CL1162" s="217">
        <f>CK1162/VLOOKUP($T1162,'USD Converstion'!$C$7:$D$174,2,FALSE)</f>
        <v/>
      </c>
      <c r="CM1162" s="145">
        <f>IF(AD1162&gt;X1162,1,0)</f>
        <v/>
      </c>
      <c r="CN1162" s="225">
        <f>IF(CM1162&gt;0,AG1162,0)</f>
        <v/>
      </c>
      <c r="CO1162" s="225">
        <f>IF(CM1162=0,0,AF1162)</f>
        <v/>
      </c>
      <c r="CP1162" s="146" t="n">
        <v>0</v>
      </c>
      <c r="CQ1162" s="147" t="inlineStr">
        <is>
          <t>Regular</t>
        </is>
      </c>
      <c r="CR1162" s="225">
        <f>AM1162/VLOOKUP(T1162,'USD Converstion'!$C$7:$D$174,2,FALSE)</f>
        <v/>
      </c>
      <c r="CS1162" s="226">
        <f>AT1162</f>
        <v/>
      </c>
      <c r="CT1162" s="222" t="n">
        <v>0</v>
      </c>
      <c r="CU1162" s="227" t="n"/>
      <c r="CV1162" s="145">
        <f>IF(AX1162&gt;0,1,0)</f>
        <v/>
      </c>
      <c r="CW1162" s="145">
        <f>IF(AY1162&gt;0,1,0)</f>
        <v/>
      </c>
      <c r="CX1162" s="52" t="n">
        <v>0</v>
      </c>
      <c r="DM1162">
        <f>IF(LOWER(T1162)="ILS",12,1)*Y1162/VLOOKUP($T1162,CPC_USDConversion_xlTbl[[Currency2]:[Units/1 USD]],2,FALSE)</f>
        <v/>
      </c>
    </row>
    <row r="1163">
      <c r="B1163" s="113" t="n">
        <v>121422</v>
      </c>
      <c r="C1163" s="113" t="n">
        <v>101943</v>
      </c>
      <c r="D1163" s="113" t="n">
        <v>79635</v>
      </c>
      <c r="E1163" s="114" t="inlineStr">
        <is>
          <t>William Ho</t>
        </is>
      </c>
      <c r="F1163" s="152" t="inlineStr">
        <is>
          <t>Security Engineer</t>
        </is>
      </c>
      <c r="G1163" s="113" t="inlineStr">
        <is>
          <t>Greater China</t>
        </is>
      </c>
      <c r="H1163" s="113" t="inlineStr">
        <is>
          <t>Argon Ho</t>
        </is>
      </c>
      <c r="I1163" s="113" t="inlineStr">
        <is>
          <t>Argon Ho</t>
        </is>
      </c>
      <c r="J1163" s="114" t="inlineStr">
        <is>
          <t>Sharat Sinha</t>
        </is>
      </c>
      <c r="K1163" s="114" t="inlineStr">
        <is>
          <t>Sharat Sinha</t>
        </is>
      </c>
      <c r="L1163" s="113" t="inlineStr">
        <is>
          <t>APAC Sales</t>
        </is>
      </c>
      <c r="M1163" s="115" t="n">
        <v>1</v>
      </c>
      <c r="N1163" s="151">
        <f>LEFT(CA1163,3)</f>
        <v/>
      </c>
      <c r="O1163" s="216" t="n">
        <v>43766</v>
      </c>
      <c r="P1163" s="118">
        <f>($D$5-O1163)/365</f>
        <v/>
      </c>
      <c r="Q1163" s="119">
        <f>Q1163</f>
        <v/>
      </c>
      <c r="R1163" s="52" t="n"/>
      <c r="S1163" s="120" t="inlineStr">
        <is>
          <t>Hong Kong</t>
        </is>
      </c>
      <c r="T1163" s="120" t="inlineStr">
        <is>
          <t>HKD</t>
        </is>
      </c>
      <c r="U1163" s="120" t="n">
        <v>609500</v>
      </c>
      <c r="V1163" s="120" t="n">
        <v>109390.9090909091</v>
      </c>
      <c r="W1163" s="120" t="n"/>
      <c r="X1163" s="120">
        <f>W1163+V1163+U1163</f>
        <v/>
      </c>
      <c r="Y1163" s="121" t="n"/>
      <c r="Z1163" s="121" t="n"/>
      <c r="AA1163" s="122" t="n"/>
      <c r="AB1163" s="122" t="n"/>
      <c r="AC1163" s="122" t="n"/>
      <c r="AD1163" s="123">
        <f>AC1163+AB1163+AA1163</f>
        <v/>
      </c>
      <c r="AE1163" s="124">
        <f>IFERROR(AD1163/X1163-1,"")</f>
        <v/>
      </c>
      <c r="AF1163" s="217">
        <f>IF(LOWER(T1163)="ILS",12,1)*X1163/VLOOKUP($T1163,CPC_USDConversion_xlTbl[[Currency2]:[Units/1 USD]],2,FALSE)</f>
        <v/>
      </c>
      <c r="AG1163" s="217">
        <f>IF(LOWER(T1163)="ILS",12,1)*AD1163/VLOOKUP($T1163,CPC_USDConversion_xlTbl[[Currency2]:[Units/1 USD]],2,FALSE)</f>
        <v/>
      </c>
      <c r="AH1163" s="126">
        <f>AF1163/VLOOKUP($S1163,'CP$'!$B$5:$D$74,2,FALSE)</f>
        <v/>
      </c>
      <c r="AI1163" s="126">
        <f>AG1163/VLOOKUP($S1163,'CP$'!$B$5:$D$74,2,FALSE)</f>
        <v/>
      </c>
      <c r="AJ1163" s="52" t="n"/>
      <c r="AK1163" s="127" t="inlineStr">
        <is>
          <t>Sales Variable</t>
        </is>
      </c>
      <c r="AL1163" s="218" t="n"/>
      <c r="AM1163" s="129" t="n"/>
      <c r="AN1163" s="121" t="n"/>
      <c r="AO1163" s="130" t="n"/>
      <c r="AP1163" s="131">
        <f>IFERROR(AO1163/AM1163,"")</f>
        <v/>
      </c>
      <c r="AQ1163" s="219">
        <f>AO1163*CC1163</f>
        <v/>
      </c>
      <c r="AR1163" s="219" t="n"/>
      <c r="AS1163" s="220">
        <f>AQ1163-AR1163</f>
        <v/>
      </c>
      <c r="AT1163" s="217">
        <f>AS1163/VLOOKUP($T1163,'USD Converstion'!$C$7:$D$174,2,FALSE)</f>
        <v/>
      </c>
      <c r="AU1163" s="52" t="n"/>
      <c r="AV1163" s="221" t="n"/>
      <c r="AW1163" s="222" t="n"/>
      <c r="AX1163" s="222" t="n"/>
      <c r="AY1163" s="223" t="n"/>
      <c r="AZ1163" s="52" t="n"/>
      <c r="BA1163" s="137" t="n"/>
      <c r="BB1163" s="138" t="inlineStr">
        <is>
          <t xml:space="preserve"> </t>
        </is>
      </c>
      <c r="BC1163" s="52" t="n"/>
      <c r="BD1163" s="219" t="n">
        <v>480000</v>
      </c>
      <c r="BE1163" s="219" t="n">
        <v>120000</v>
      </c>
      <c r="BF1163" s="219" t="n"/>
      <c r="BG1163" s="120">
        <f>BF1163+BE1163+BD1163</f>
        <v/>
      </c>
      <c r="BH1163" s="217">
        <f>IF(LOWER(T1163)="ILS",12,1)*BG1163/VLOOKUP($T1163,CPC_USDConversion_xlTbl[[Currency2]:[Units/1 USD]],2,FALSE)</f>
        <v/>
      </c>
      <c r="BI1163" s="224">
        <f>BH1163/VLOOKUP($S1163,'CP$'!$B$5:$D$74,2,FALSE)</f>
        <v/>
      </c>
      <c r="BJ1163" s="140" t="n">
        <v>600000</v>
      </c>
      <c r="BK1163" s="140" t="n">
        <v>950000</v>
      </c>
      <c r="BL1163" s="141">
        <f>IFERROR(U1163/X1163,"")</f>
        <v/>
      </c>
      <c r="BM1163" s="141">
        <f>IFERROR(V1163/X1163,"")</f>
        <v/>
      </c>
      <c r="BN1163" s="141">
        <f>IFERROR(W1163/X1163,"")</f>
        <v/>
      </c>
      <c r="BO1163" s="141">
        <f>IFERROR(AA1163/AD1163,"")</f>
        <v/>
      </c>
      <c r="BP1163" s="141">
        <f>IFERROR(AB1163/AD1163,"")</f>
        <v/>
      </c>
      <c r="BQ1163" s="141">
        <f>IFERROR(AC1163/AD1163,"")</f>
        <v/>
      </c>
      <c r="BR1163" s="119" t="n"/>
      <c r="BS1163" s="119" t="n"/>
      <c r="BT1163" s="119" t="n">
        <v>3</v>
      </c>
      <c r="BU1163" s="119" t="n"/>
      <c r="BV1163" s="119" t="n"/>
      <c r="BW1163" s="119" t="n"/>
      <c r="BX1163" s="119" t="n"/>
      <c r="BY1163" s="119" t="n"/>
      <c r="BZ1163" s="119" t="inlineStr">
        <is>
          <t>Employee</t>
        </is>
      </c>
      <c r="CA1163" s="142" t="inlineStr">
        <is>
          <t>E51P</t>
        </is>
      </c>
      <c r="CB1163" s="131" t="n">
        <v>1</v>
      </c>
      <c r="CC1163" s="143">
        <f>IF(P1163&gt;1,1,P1163)*CB1163</f>
        <v/>
      </c>
      <c r="CD1163" s="143" t="n"/>
      <c r="CE1163" s="222" t="n"/>
      <c r="CF1163" s="86" t="n"/>
      <c r="CG1163" s="219" t="n">
        <v>585565.8536585367</v>
      </c>
      <c r="CH1163" s="217">
        <f>IF(LOWER(T1163)="ILS",12,1)*CG1163/VLOOKUP($T1163,CPC_USDConversion_xlTbl[[Currency2]:[Units/1 USD]],2,FALSE)</f>
        <v/>
      </c>
      <c r="CI1163" s="225">
        <f>AF1163</f>
        <v/>
      </c>
      <c r="CJ1163" s="225">
        <f>IFERROR(CI1163-CH1163,"")</f>
        <v/>
      </c>
      <c r="CK1163" s="140">
        <f>ROUND(AN1163*CC1163,-2)</f>
        <v/>
      </c>
      <c r="CL1163" s="217">
        <f>CK1163/VLOOKUP($T1163,'USD Converstion'!$C$7:$D$174,2,FALSE)</f>
        <v/>
      </c>
      <c r="CM1163" s="145">
        <f>IF(AD1163&gt;X1163,1,0)</f>
        <v/>
      </c>
      <c r="CN1163" s="225">
        <f>IF(CM1163&gt;0,AG1163,0)</f>
        <v/>
      </c>
      <c r="CO1163" s="225">
        <f>IF(CM1163=0,0,AF1163)</f>
        <v/>
      </c>
      <c r="CP1163" s="146" t="n">
        <v>0</v>
      </c>
      <c r="CQ1163" s="147" t="inlineStr">
        <is>
          <t>Regular</t>
        </is>
      </c>
      <c r="CR1163" s="225">
        <f>AM1163/VLOOKUP(T1163,'USD Converstion'!$C$7:$D$174,2,FALSE)</f>
        <v/>
      </c>
      <c r="CS1163" s="226">
        <f>AT1163</f>
        <v/>
      </c>
      <c r="CT1163" s="222" t="n">
        <v>0</v>
      </c>
      <c r="CU1163" s="227" t="n"/>
      <c r="CV1163" s="145">
        <f>IF(AX1163&gt;0,1,0)</f>
        <v/>
      </c>
      <c r="CW1163" s="145">
        <f>IF(AY1163&gt;0,1,0)</f>
        <v/>
      </c>
      <c r="CX1163" s="52" t="n">
        <v>0</v>
      </c>
      <c r="DM1163">
        <f>IF(LOWER(T1163)="ILS",12,1)*Y1163/VLOOKUP($T1163,CPC_USDConversion_xlTbl[[Currency2]:[Units/1 USD]],2,FALSE)</f>
        <v/>
      </c>
    </row>
    <row r="1164">
      <c r="B1164" s="113" t="n">
        <v>113408</v>
      </c>
      <c r="C1164" s="113" t="n">
        <v>48867</v>
      </c>
      <c r="D1164" s="113" t="n">
        <v>45505</v>
      </c>
      <c r="E1164" s="114" t="inlineStr">
        <is>
          <t>Xiangyue (Rebecca) Kong</t>
        </is>
      </c>
      <c r="F1164" s="152" t="inlineStr">
        <is>
          <t>Sales Administrator</t>
        </is>
      </c>
      <c r="G1164" s="113" t="inlineStr">
        <is>
          <t>China Sales Team</t>
        </is>
      </c>
      <c r="H1164" s="113" t="inlineStr">
        <is>
          <t>Stone Chen</t>
        </is>
      </c>
      <c r="I1164" s="113" t="inlineStr">
        <is>
          <t>Argon Ho</t>
        </is>
      </c>
      <c r="J1164" s="114" t="inlineStr">
        <is>
          <t>Sharat Sinha</t>
        </is>
      </c>
      <c r="K1164" s="114" t="inlineStr">
        <is>
          <t>Sharat Sinha</t>
        </is>
      </c>
      <c r="L1164" s="113" t="inlineStr">
        <is>
          <t>APAC Sales</t>
        </is>
      </c>
      <c r="M1164" s="115" t="n">
        <v>1</v>
      </c>
      <c r="N1164" s="151">
        <f>LEFT(CA1164,3)</f>
        <v/>
      </c>
      <c r="O1164" s="216" t="n">
        <v>42430</v>
      </c>
      <c r="P1164" s="118">
        <f>($D$5-O1164)/365</f>
        <v/>
      </c>
      <c r="Q1164" s="119">
        <f>Q1164</f>
        <v/>
      </c>
      <c r="R1164" s="52" t="n"/>
      <c r="S1164" s="120" t="inlineStr">
        <is>
          <t>China</t>
        </is>
      </c>
      <c r="T1164" s="120" t="inlineStr">
        <is>
          <t>CNY</t>
        </is>
      </c>
      <c r="U1164" s="120" t="n">
        <v>157441.553375</v>
      </c>
      <c r="V1164" s="120" t="n"/>
      <c r="W1164" s="120" t="n">
        <v>13024.15266666667</v>
      </c>
      <c r="X1164" s="120">
        <f>W1164+V1164+U1164</f>
        <v/>
      </c>
      <c r="Y1164" s="121" t="n"/>
      <c r="Z1164" s="121" t="n"/>
      <c r="AA1164" s="122" t="n"/>
      <c r="AB1164" s="122" t="n"/>
      <c r="AC1164" s="122" t="n"/>
      <c r="AD1164" s="123">
        <f>AC1164+AB1164+AA1164</f>
        <v/>
      </c>
      <c r="AE1164" s="124">
        <f>IFERROR(AD1164/X1164-1,"")</f>
        <v/>
      </c>
      <c r="AF1164" s="217">
        <f>IF(LOWER(T1164)="ILS",12,1)*X1164/VLOOKUP($T1164,CPC_USDConversion_xlTbl[[Currency2]:[Units/1 USD]],2,FALSE)</f>
        <v/>
      </c>
      <c r="AG1164" s="217">
        <f>IF(LOWER(T1164)="ILS",12,1)*AD1164/VLOOKUP($T1164,CPC_USDConversion_xlTbl[[Currency2]:[Units/1 USD]],2,FALSE)</f>
        <v/>
      </c>
      <c r="AH1164" s="126">
        <f>AF1164/VLOOKUP($S1164,'CP$'!$B$5:$D$74,2,FALSE)</f>
        <v/>
      </c>
      <c r="AI1164" s="126">
        <f>AG1164/VLOOKUP($S1164,'CP$'!$B$5:$D$74,2,FALSE)</f>
        <v/>
      </c>
      <c r="AJ1164" s="52" t="n"/>
      <c r="AK1164" s="127" t="inlineStr">
        <is>
          <t>Target Bonus</t>
        </is>
      </c>
      <c r="AL1164" s="218" t="n">
        <v>13000</v>
      </c>
      <c r="AM1164" s="129" t="n">
        <v>13150.3603</v>
      </c>
      <c r="AN1164" s="121" t="n"/>
      <c r="AO1164" s="130" t="n"/>
      <c r="AP1164" s="131">
        <f>IFERROR(AO1164/AM1164,"")</f>
        <v/>
      </c>
      <c r="AQ1164" s="219">
        <f>AO1164*CC1164</f>
        <v/>
      </c>
      <c r="AR1164" s="219" t="n"/>
      <c r="AS1164" s="220">
        <f>AQ1164-AR1164</f>
        <v/>
      </c>
      <c r="AT1164" s="217">
        <f>AS1164/VLOOKUP($T1164,'USD Converstion'!$C$7:$D$174,2,FALSE)</f>
        <v/>
      </c>
      <c r="AU1164" s="52" t="n"/>
      <c r="AV1164" s="221" t="n">
        <v>43615</v>
      </c>
      <c r="AW1164" s="222" t="n">
        <v>5995.436893203883</v>
      </c>
      <c r="AX1164" s="222" t="n"/>
      <c r="AY1164" s="223" t="n"/>
      <c r="AZ1164" s="52" t="n"/>
      <c r="BA1164" s="137" t="n"/>
      <c r="BB1164" s="138" t="inlineStr">
        <is>
          <t xml:space="preserve"> </t>
        </is>
      </c>
      <c r="BC1164" s="52" t="n"/>
      <c r="BD1164" s="219" t="n">
        <v>116604.18</v>
      </c>
      <c r="BE1164" s="219" t="n"/>
      <c r="BF1164" s="219" t="n">
        <v>12956.02</v>
      </c>
      <c r="BG1164" s="120">
        <f>BF1164+BE1164+BD1164</f>
        <v/>
      </c>
      <c r="BH1164" s="217">
        <f>IF(LOWER(T1164)="ILS",12,1)*BG1164/VLOOKUP($T1164,CPC_USDConversion_xlTbl[[Currency2]:[Units/1 USD]],2,FALSE)</f>
        <v/>
      </c>
      <c r="BI1164" s="224">
        <f>BH1164/VLOOKUP($S1164,'CP$'!$B$5:$D$74,2,FALSE)</f>
        <v/>
      </c>
      <c r="BJ1164" s="140" t="n">
        <v>80000</v>
      </c>
      <c r="BK1164" s="140" t="n">
        <v>135000</v>
      </c>
      <c r="BL1164" s="141">
        <f>IFERROR(U1164/X1164,"")</f>
        <v/>
      </c>
      <c r="BM1164" s="141">
        <f>IFERROR(V1164/X1164,"")</f>
        <v/>
      </c>
      <c r="BN1164" s="141">
        <f>IFERROR(W1164/X1164,"")</f>
        <v/>
      </c>
      <c r="BO1164" s="141">
        <f>IFERROR(AA1164/AD1164,"")</f>
        <v/>
      </c>
      <c r="BP1164" s="141">
        <f>IFERROR(AB1164/AD1164,"")</f>
        <v/>
      </c>
      <c r="BQ1164" s="141">
        <f>IFERROR(AC1164/AD1164,"")</f>
        <v/>
      </c>
      <c r="BR1164" s="119" t="n">
        <v>3</v>
      </c>
      <c r="BS1164" s="119" t="n">
        <v>3</v>
      </c>
      <c r="BT1164" s="119" t="n">
        <v>3</v>
      </c>
      <c r="BU1164" s="119" t="n"/>
      <c r="BV1164" s="119" t="n"/>
      <c r="BW1164" s="119" t="n"/>
      <c r="BX1164" s="119" t="n"/>
      <c r="BY1164" s="119" t="n"/>
      <c r="BZ1164" s="119" t="inlineStr">
        <is>
          <t>Employee</t>
        </is>
      </c>
      <c r="CA1164" s="142" t="inlineStr">
        <is>
          <t>P53P</t>
        </is>
      </c>
      <c r="CB1164" s="131" t="n">
        <v>1</v>
      </c>
      <c r="CC1164" s="143">
        <f>IF(P1164&gt;1,1,P1164)*CB1164</f>
        <v/>
      </c>
      <c r="CD1164" s="143" t="n"/>
      <c r="CE1164" s="222" t="n">
        <v>4669.08</v>
      </c>
      <c r="CF1164" s="86" t="n"/>
      <c r="CG1164" s="219" t="n">
        <v>128496.1980487805</v>
      </c>
      <c r="CH1164" s="217">
        <f>IF(LOWER(T1164)="ILS",12,1)*CG1164/VLOOKUP($T1164,CPC_USDConversion_xlTbl[[Currency2]:[Units/1 USD]],2,FALSE)</f>
        <v/>
      </c>
      <c r="CI1164" s="225">
        <f>AF1164</f>
        <v/>
      </c>
      <c r="CJ1164" s="225">
        <f>IFERROR(CI1164-CH1164,"")</f>
        <v/>
      </c>
      <c r="CK1164" s="140">
        <f>ROUND(AN1164*CC1164,-2)</f>
        <v/>
      </c>
      <c r="CL1164" s="217">
        <f>CK1164/VLOOKUP($T1164,'USD Converstion'!$C$7:$D$174,2,FALSE)</f>
        <v/>
      </c>
      <c r="CM1164" s="145">
        <f>IF(AD1164&gt;X1164,1,0)</f>
        <v/>
      </c>
      <c r="CN1164" s="225">
        <f>IF(CM1164&gt;0,AG1164,0)</f>
        <v/>
      </c>
      <c r="CO1164" s="225">
        <f>IF(CM1164=0,0,AF1164)</f>
        <v/>
      </c>
      <c r="CP1164" s="146" t="n">
        <v>0</v>
      </c>
      <c r="CQ1164" s="147" t="inlineStr">
        <is>
          <t>Regular</t>
        </is>
      </c>
      <c r="CR1164" s="225">
        <f>AM1164/VLOOKUP(T1164,'USD Converstion'!$C$7:$D$174,2,FALSE)</f>
        <v/>
      </c>
      <c r="CS1164" s="226">
        <f>AT1164</f>
        <v/>
      </c>
      <c r="CT1164" s="222" t="n">
        <v>0</v>
      </c>
      <c r="CU1164" s="227" t="n"/>
      <c r="CV1164" s="145">
        <f>IF(AX1164&gt;0,1,0)</f>
        <v/>
      </c>
      <c r="CW1164" s="145">
        <f>IF(AY1164&gt;0,1,0)</f>
        <v/>
      </c>
      <c r="CX1164" s="52" t="n">
        <v>0</v>
      </c>
      <c r="DM1164">
        <f>IF(LOWER(T1164)="ILS",12,1)*Y1164/VLOOKUP($T1164,CPC_USDConversion_xlTbl[[Currency2]:[Units/1 USD]],2,FALSE)</f>
        <v/>
      </c>
    </row>
    <row r="1165">
      <c r="B1165" s="113" t="n">
        <v>127377</v>
      </c>
      <c r="C1165" s="113" t="n">
        <v>72104</v>
      </c>
      <c r="D1165" s="113" t="n">
        <v>79133</v>
      </c>
      <c r="E1165" s="114" t="inlineStr">
        <is>
          <t>Xuran Du</t>
        </is>
      </c>
      <c r="F1165" s="152" t="inlineStr">
        <is>
          <t>Security Engineer</t>
        </is>
      </c>
      <c r="G1165" s="113" t="inlineStr">
        <is>
          <t>Greater China</t>
        </is>
      </c>
      <c r="H1165" s="113" t="inlineStr">
        <is>
          <t>Argon Ho</t>
        </is>
      </c>
      <c r="I1165" s="113" t="inlineStr">
        <is>
          <t>Argon Ho</t>
        </is>
      </c>
      <c r="J1165" s="114" t="inlineStr">
        <is>
          <t>Sharat Sinha</t>
        </is>
      </c>
      <c r="K1165" s="114" t="inlineStr">
        <is>
          <t>Sharat Sinha</t>
        </is>
      </c>
      <c r="L1165" s="113" t="inlineStr">
        <is>
          <t>APAC Sales</t>
        </is>
      </c>
      <c r="M1165" s="115" t="n">
        <v>1</v>
      </c>
      <c r="N1165" s="151">
        <f>LEFT(CA1165,3)</f>
        <v/>
      </c>
      <c r="O1165" s="216" t="n">
        <v>42948</v>
      </c>
      <c r="P1165" s="118">
        <f>($D$5-O1165)/365</f>
        <v/>
      </c>
      <c r="Q1165" s="119">
        <f>Q1165</f>
        <v/>
      </c>
      <c r="R1165" s="52" t="n"/>
      <c r="S1165" s="120" t="inlineStr">
        <is>
          <t>China</t>
        </is>
      </c>
      <c r="T1165" s="120" t="inlineStr">
        <is>
          <t>CNY</t>
        </is>
      </c>
      <c r="U1165" s="120" t="n">
        <v>461588</v>
      </c>
      <c r="V1165" s="120" t="n">
        <v>82497.81818181818</v>
      </c>
      <c r="W1165" s="120" t="n"/>
      <c r="X1165" s="120">
        <f>W1165+V1165+U1165</f>
        <v/>
      </c>
      <c r="Y1165" s="121" t="n"/>
      <c r="Z1165" s="121" t="n"/>
      <c r="AA1165" s="122" t="n"/>
      <c r="AB1165" s="122" t="n"/>
      <c r="AC1165" s="122" t="n"/>
      <c r="AD1165" s="123">
        <f>AC1165+AB1165+AA1165</f>
        <v/>
      </c>
      <c r="AE1165" s="124">
        <f>IFERROR(AD1165/X1165-1,"")</f>
        <v/>
      </c>
      <c r="AF1165" s="217">
        <f>IF(LOWER(T1165)="ILS",12,1)*X1165/VLOOKUP($T1165,CPC_USDConversion_xlTbl[[Currency2]:[Units/1 USD]],2,FALSE)</f>
        <v/>
      </c>
      <c r="AG1165" s="217">
        <f>IF(LOWER(T1165)="ILS",12,1)*AD1165/VLOOKUP($T1165,CPC_USDConversion_xlTbl[[Currency2]:[Units/1 USD]],2,FALSE)</f>
        <v/>
      </c>
      <c r="AH1165" s="126">
        <f>AF1165/VLOOKUP($S1165,'CP$'!$B$5:$D$74,2,FALSE)</f>
        <v/>
      </c>
      <c r="AI1165" s="126">
        <f>AG1165/VLOOKUP($S1165,'CP$'!$B$5:$D$74,2,FALSE)</f>
        <v/>
      </c>
      <c r="AJ1165" s="52" t="n"/>
      <c r="AK1165" s="127" t="inlineStr">
        <is>
          <t>Sales Variable</t>
        </is>
      </c>
      <c r="AL1165" s="218" t="n"/>
      <c r="AM1165" s="129" t="n"/>
      <c r="AN1165" s="121" t="n"/>
      <c r="AO1165" s="130" t="n"/>
      <c r="AP1165" s="131">
        <f>IFERROR(AO1165/AM1165,"")</f>
        <v/>
      </c>
      <c r="AQ1165" s="219">
        <f>AO1165*CC1165</f>
        <v/>
      </c>
      <c r="AR1165" s="219" t="n"/>
      <c r="AS1165" s="220">
        <f>AQ1165-AR1165</f>
        <v/>
      </c>
      <c r="AT1165" s="217">
        <f>AS1165/VLOOKUP($T1165,'USD Converstion'!$C$7:$D$174,2,FALSE)</f>
        <v/>
      </c>
      <c r="AU1165" s="52" t="n"/>
      <c r="AV1165" s="221" t="n">
        <v>43957</v>
      </c>
      <c r="AW1165" s="222" t="n">
        <v>14665.76699029126</v>
      </c>
      <c r="AX1165" s="222" t="n"/>
      <c r="AY1165" s="223" t="n"/>
      <c r="AZ1165" s="52" t="n"/>
      <c r="BA1165" s="137" t="n"/>
      <c r="BB1165" s="138" t="inlineStr">
        <is>
          <t xml:space="preserve"> </t>
        </is>
      </c>
      <c r="BC1165" s="52" t="n"/>
      <c r="BD1165" s="219" t="n">
        <v>347760</v>
      </c>
      <c r="BE1165" s="219" t="n">
        <v>86939.99999999997</v>
      </c>
      <c r="BF1165" s="219" t="n"/>
      <c r="BG1165" s="120">
        <f>BF1165+BE1165+BD1165</f>
        <v/>
      </c>
      <c r="BH1165" s="217">
        <f>IF(LOWER(T1165)="ILS",12,1)*BG1165/VLOOKUP($T1165,CPC_USDConversion_xlTbl[[Currency2]:[Units/1 USD]],2,FALSE)</f>
        <v/>
      </c>
      <c r="BI1165" s="224">
        <f>BH1165/VLOOKUP($S1165,'CP$'!$B$5:$D$74,2,FALSE)</f>
        <v/>
      </c>
      <c r="BJ1165" s="140" t="n">
        <v>300000</v>
      </c>
      <c r="BK1165" s="140" t="n">
        <v>500000</v>
      </c>
      <c r="BL1165" s="141">
        <f>IFERROR(U1165/X1165,"")</f>
        <v/>
      </c>
      <c r="BM1165" s="141">
        <f>IFERROR(V1165/X1165,"")</f>
        <v/>
      </c>
      <c r="BN1165" s="141">
        <f>IFERROR(W1165/X1165,"")</f>
        <v/>
      </c>
      <c r="BO1165" s="141">
        <f>IFERROR(AA1165/AD1165,"")</f>
        <v/>
      </c>
      <c r="BP1165" s="141">
        <f>IFERROR(AB1165/AD1165,"")</f>
        <v/>
      </c>
      <c r="BQ1165" s="141">
        <f>IFERROR(AC1165/AD1165,"")</f>
        <v/>
      </c>
      <c r="BR1165" s="119" t="n">
        <v>4</v>
      </c>
      <c r="BS1165" s="119" t="n">
        <v>4</v>
      </c>
      <c r="BT1165" s="119" t="n">
        <v>3</v>
      </c>
      <c r="BU1165" s="119" t="n"/>
      <c r="BV1165" s="119" t="n"/>
      <c r="BW1165" s="119" t="n"/>
      <c r="BX1165" s="119" t="n"/>
      <c r="BY1165" s="119" t="n"/>
      <c r="BZ1165" s="119" t="inlineStr">
        <is>
          <t>Employee</t>
        </is>
      </c>
      <c r="CA1165" s="142" t="inlineStr">
        <is>
          <t>E51P</t>
        </is>
      </c>
      <c r="CB1165" s="131" t="n">
        <v>1</v>
      </c>
      <c r="CC1165" s="143">
        <f>IF(P1165&gt;1,1,P1165)*CB1165</f>
        <v/>
      </c>
      <c r="CD1165" s="143" t="n"/>
      <c r="CE1165" s="222" t="n">
        <v>20831.28</v>
      </c>
      <c r="CF1165" s="86" t="n"/>
      <c r="CG1165" s="219" t="n">
        <v>441261.4634146342</v>
      </c>
      <c r="CH1165" s="217">
        <f>IF(LOWER(T1165)="ILS",12,1)*CG1165/VLOOKUP($T1165,CPC_USDConversion_xlTbl[[Currency2]:[Units/1 USD]],2,FALSE)</f>
        <v/>
      </c>
      <c r="CI1165" s="225">
        <f>AF1165</f>
        <v/>
      </c>
      <c r="CJ1165" s="225">
        <f>IFERROR(CI1165-CH1165,"")</f>
        <v/>
      </c>
      <c r="CK1165" s="140">
        <f>ROUND(AN1165*CC1165,-2)</f>
        <v/>
      </c>
      <c r="CL1165" s="217">
        <f>CK1165/VLOOKUP($T1165,'USD Converstion'!$C$7:$D$174,2,FALSE)</f>
        <v/>
      </c>
      <c r="CM1165" s="145">
        <f>IF(AD1165&gt;X1165,1,0)</f>
        <v/>
      </c>
      <c r="CN1165" s="225">
        <f>IF(CM1165&gt;0,AG1165,0)</f>
        <v/>
      </c>
      <c r="CO1165" s="225">
        <f>IF(CM1165=0,0,AF1165)</f>
        <v/>
      </c>
      <c r="CP1165" s="146" t="n">
        <v>0</v>
      </c>
      <c r="CQ1165" s="147" t="inlineStr">
        <is>
          <t>Regular</t>
        </is>
      </c>
      <c r="CR1165" s="225">
        <f>AM1165/VLOOKUP(T1165,'USD Converstion'!$C$7:$D$174,2,FALSE)</f>
        <v/>
      </c>
      <c r="CS1165" s="226">
        <f>AT1165</f>
        <v/>
      </c>
      <c r="CT1165" s="222" t="n">
        <v>0</v>
      </c>
      <c r="CU1165" s="227" t="n"/>
      <c r="CV1165" s="145">
        <f>IF(AX1165&gt;0,1,0)</f>
        <v/>
      </c>
      <c r="CW1165" s="145">
        <f>IF(AY1165&gt;0,1,0)</f>
        <v/>
      </c>
      <c r="CX1165" s="52" t="n">
        <v>0</v>
      </c>
      <c r="DM1165">
        <f>IF(LOWER(T1165)="ILS",12,1)*Y1165/VLOOKUP($T1165,CPC_USDConversion_xlTbl[[Currency2]:[Units/1 USD]],2,FALSE)</f>
        <v/>
      </c>
    </row>
    <row r="1166">
      <c r="B1166" s="113" t="n">
        <v>106268</v>
      </c>
      <c r="C1166" s="113" t="n">
        <v>92781</v>
      </c>
      <c r="D1166" s="113" t="n">
        <v>83961</v>
      </c>
      <c r="E1166" s="114" t="inlineStr">
        <is>
          <t>Yabin Zhang</t>
        </is>
      </c>
      <c r="F1166" s="152" t="inlineStr">
        <is>
          <t>Security Engineer</t>
        </is>
      </c>
      <c r="G1166" s="113" t="inlineStr">
        <is>
          <t>Greater China</t>
        </is>
      </c>
      <c r="H1166" s="113" t="inlineStr">
        <is>
          <t>Argon Ho</t>
        </is>
      </c>
      <c r="I1166" s="113" t="inlineStr">
        <is>
          <t>Argon Ho</t>
        </is>
      </c>
      <c r="J1166" s="114" t="inlineStr">
        <is>
          <t>Sharat Sinha</t>
        </is>
      </c>
      <c r="K1166" s="114" t="inlineStr">
        <is>
          <t>Sharat Sinha</t>
        </is>
      </c>
      <c r="L1166" s="113" t="inlineStr">
        <is>
          <t>APAC Sales</t>
        </is>
      </c>
      <c r="M1166" s="115" t="n">
        <v>1</v>
      </c>
      <c r="N1166" s="151">
        <f>LEFT(CA1166,3)</f>
        <v/>
      </c>
      <c r="O1166" s="216" t="n">
        <v>42373</v>
      </c>
      <c r="P1166" s="118">
        <f>($D$5-O1166)/365</f>
        <v/>
      </c>
      <c r="Q1166" s="119">
        <f>Q1166</f>
        <v/>
      </c>
      <c r="R1166" s="52" t="n"/>
      <c r="S1166" s="120" t="inlineStr">
        <is>
          <t>China</t>
        </is>
      </c>
      <c r="T1166" s="120" t="inlineStr">
        <is>
          <t>CNY</t>
        </is>
      </c>
      <c r="U1166" s="120" t="n">
        <v>425916.0000000001</v>
      </c>
      <c r="V1166" s="120" t="n">
        <v>76012</v>
      </c>
      <c r="W1166" s="120" t="n"/>
      <c r="X1166" s="120">
        <f>W1166+V1166+U1166</f>
        <v/>
      </c>
      <c r="Y1166" s="121" t="n"/>
      <c r="Z1166" s="121" t="n"/>
      <c r="AA1166" s="122" t="n"/>
      <c r="AB1166" s="122" t="n"/>
      <c r="AC1166" s="122" t="n"/>
      <c r="AD1166" s="123">
        <f>AC1166+AB1166+AA1166</f>
        <v/>
      </c>
      <c r="AE1166" s="124">
        <f>IFERROR(AD1166/X1166-1,"")</f>
        <v/>
      </c>
      <c r="AF1166" s="217">
        <f>IF(LOWER(T1166)="ILS",12,1)*X1166/VLOOKUP($T1166,CPC_USDConversion_xlTbl[[Currency2]:[Units/1 USD]],2,FALSE)</f>
        <v/>
      </c>
      <c r="AG1166" s="217">
        <f>IF(LOWER(T1166)="ILS",12,1)*AD1166/VLOOKUP($T1166,CPC_USDConversion_xlTbl[[Currency2]:[Units/1 USD]],2,FALSE)</f>
        <v/>
      </c>
      <c r="AH1166" s="126">
        <f>AF1166/VLOOKUP($S1166,'CP$'!$B$5:$D$74,2,FALSE)</f>
        <v/>
      </c>
      <c r="AI1166" s="126">
        <f>AG1166/VLOOKUP($S1166,'CP$'!$B$5:$D$74,2,FALSE)</f>
        <v/>
      </c>
      <c r="AJ1166" s="52" t="n"/>
      <c r="AK1166" s="127" t="inlineStr">
        <is>
          <t>Sales Variable</t>
        </is>
      </c>
      <c r="AL1166" s="218" t="n"/>
      <c r="AM1166" s="129" t="n"/>
      <c r="AN1166" s="121" t="n"/>
      <c r="AO1166" s="130" t="n"/>
      <c r="AP1166" s="131">
        <f>IFERROR(AO1166/AM1166,"")</f>
        <v/>
      </c>
      <c r="AQ1166" s="219">
        <f>AO1166*CC1166</f>
        <v/>
      </c>
      <c r="AR1166" s="219" t="n"/>
      <c r="AS1166" s="220">
        <f>AQ1166-AR1166</f>
        <v/>
      </c>
      <c r="AT1166" s="217">
        <f>AS1166/VLOOKUP($T1166,'USD Converstion'!$C$7:$D$174,2,FALSE)</f>
        <v/>
      </c>
      <c r="AU1166" s="52" t="n"/>
      <c r="AV1166" s="221" t="n">
        <v>43957</v>
      </c>
      <c r="AW1166" s="222" t="n">
        <v>14665.76699029126</v>
      </c>
      <c r="AX1166" s="222" t="n"/>
      <c r="AY1166" s="223" t="n"/>
      <c r="AZ1166" s="52" t="n"/>
      <c r="BA1166" s="137" t="n"/>
      <c r="BB1166" s="138" t="inlineStr">
        <is>
          <t xml:space="preserve"> </t>
        </is>
      </c>
      <c r="BC1166" s="52" t="n"/>
      <c r="BD1166" s="219" t="n">
        <v>320320</v>
      </c>
      <c r="BE1166" s="219" t="n">
        <v>80079.99999999999</v>
      </c>
      <c r="BF1166" s="219" t="n"/>
      <c r="BG1166" s="120">
        <f>BF1166+BE1166+BD1166</f>
        <v/>
      </c>
      <c r="BH1166" s="217">
        <f>IF(LOWER(T1166)="ILS",12,1)*BG1166/VLOOKUP($T1166,CPC_USDConversion_xlTbl[[Currency2]:[Units/1 USD]],2,FALSE)</f>
        <v/>
      </c>
      <c r="BI1166" s="224">
        <f>BH1166/VLOOKUP($S1166,'CP$'!$B$5:$D$74,2,FALSE)</f>
        <v/>
      </c>
      <c r="BJ1166" s="140" t="n">
        <v>300000</v>
      </c>
      <c r="BK1166" s="140" t="n">
        <v>500000</v>
      </c>
      <c r="BL1166" s="141">
        <f>IFERROR(U1166/X1166,"")</f>
        <v/>
      </c>
      <c r="BM1166" s="141">
        <f>IFERROR(V1166/X1166,"")</f>
        <v/>
      </c>
      <c r="BN1166" s="141">
        <f>IFERROR(W1166/X1166,"")</f>
        <v/>
      </c>
      <c r="BO1166" s="141">
        <f>IFERROR(AA1166/AD1166,"")</f>
        <v/>
      </c>
      <c r="BP1166" s="141">
        <f>IFERROR(AB1166/AD1166,"")</f>
        <v/>
      </c>
      <c r="BQ1166" s="141">
        <f>IFERROR(AC1166/AD1166,"")</f>
        <v/>
      </c>
      <c r="BR1166" s="119" t="n">
        <v>3</v>
      </c>
      <c r="BS1166" s="119" t="n">
        <v>4</v>
      </c>
      <c r="BT1166" s="119" t="n">
        <v>3</v>
      </c>
      <c r="BU1166" s="119" t="n"/>
      <c r="BV1166" s="119" t="n"/>
      <c r="BW1166" s="119" t="n"/>
      <c r="BX1166" s="119" t="n"/>
      <c r="BY1166" s="119" t="n"/>
      <c r="BZ1166" s="119" t="inlineStr">
        <is>
          <t>Employee</t>
        </is>
      </c>
      <c r="CA1166" s="142" t="inlineStr">
        <is>
          <t>E51P</t>
        </is>
      </c>
      <c r="CB1166" s="131" t="n">
        <v>1</v>
      </c>
      <c r="CC1166" s="143">
        <f>IF(P1166&gt;1,1,P1166)*CB1166</f>
        <v/>
      </c>
      <c r="CD1166" s="143" t="n"/>
      <c r="CE1166" s="222" t="n">
        <v>24782.04</v>
      </c>
      <c r="CF1166" s="86" t="n"/>
      <c r="CG1166" s="219" t="n">
        <v>406459.512195122</v>
      </c>
      <c r="CH1166" s="217">
        <f>IF(LOWER(T1166)="ILS",12,1)*CG1166/VLOOKUP($T1166,CPC_USDConversion_xlTbl[[Currency2]:[Units/1 USD]],2,FALSE)</f>
        <v/>
      </c>
      <c r="CI1166" s="225">
        <f>AF1166</f>
        <v/>
      </c>
      <c r="CJ1166" s="225">
        <f>IFERROR(CI1166-CH1166,"")</f>
        <v/>
      </c>
      <c r="CK1166" s="140">
        <f>ROUND(AN1166*CC1166,-2)</f>
        <v/>
      </c>
      <c r="CL1166" s="217">
        <f>CK1166/VLOOKUP($T1166,'USD Converstion'!$C$7:$D$174,2,FALSE)</f>
        <v/>
      </c>
      <c r="CM1166" s="145">
        <f>IF(AD1166&gt;X1166,1,0)</f>
        <v/>
      </c>
      <c r="CN1166" s="225">
        <f>IF(CM1166&gt;0,AG1166,0)</f>
        <v/>
      </c>
      <c r="CO1166" s="225">
        <f>IF(CM1166=0,0,AF1166)</f>
        <v/>
      </c>
      <c r="CP1166" s="146" t="n">
        <v>0</v>
      </c>
      <c r="CQ1166" s="147" t="inlineStr">
        <is>
          <t>Regular</t>
        </is>
      </c>
      <c r="CR1166" s="225">
        <f>AM1166/VLOOKUP(T1166,'USD Converstion'!$C$7:$D$174,2,FALSE)</f>
        <v/>
      </c>
      <c r="CS1166" s="226">
        <f>AT1166</f>
        <v/>
      </c>
      <c r="CT1166" s="222" t="n">
        <v>0</v>
      </c>
      <c r="CU1166" s="227" t="n"/>
      <c r="CV1166" s="145">
        <f>IF(AX1166&gt;0,1,0)</f>
        <v/>
      </c>
      <c r="CW1166" s="145">
        <f>IF(AY1166&gt;0,1,0)</f>
        <v/>
      </c>
      <c r="CX1166" s="52" t="n">
        <v>0</v>
      </c>
      <c r="DM1166">
        <f>IF(LOWER(T1166)="ILS",12,1)*Y1166/VLOOKUP($T1166,CPC_USDConversion_xlTbl[[Currency2]:[Units/1 USD]],2,FALSE)</f>
        <v/>
      </c>
    </row>
    <row r="1167">
      <c r="B1167" s="113" t="n">
        <v>118485</v>
      </c>
      <c r="C1167" s="113" t="n">
        <v>74980</v>
      </c>
      <c r="D1167" s="113" t="n"/>
      <c r="E1167" s="114" t="inlineStr">
        <is>
          <t>Yun Tan</t>
        </is>
      </c>
      <c r="F1167" s="152" t="inlineStr">
        <is>
          <t>Security Engineer Team Leader</t>
        </is>
      </c>
      <c r="G1167" s="113" t="inlineStr">
        <is>
          <t>Greater China</t>
        </is>
      </c>
      <c r="H1167" s="113" t="inlineStr">
        <is>
          <t>Argon Ho</t>
        </is>
      </c>
      <c r="I1167" s="113" t="inlineStr">
        <is>
          <t>Argon Ho</t>
        </is>
      </c>
      <c r="J1167" s="114" t="inlineStr">
        <is>
          <t>Sharat Sinha</t>
        </is>
      </c>
      <c r="K1167" s="114" t="inlineStr">
        <is>
          <t>Sharat Sinha</t>
        </is>
      </c>
      <c r="L1167" s="113" t="inlineStr">
        <is>
          <t>APAC Sales</t>
        </is>
      </c>
      <c r="M1167" s="115" t="n">
        <v>1</v>
      </c>
      <c r="N1167" s="151">
        <f>LEFT(CA1167,3)</f>
        <v/>
      </c>
      <c r="O1167" s="216" t="n">
        <v>41064</v>
      </c>
      <c r="P1167" s="118">
        <f>($D$5-O1167)/365</f>
        <v/>
      </c>
      <c r="Q1167" s="119">
        <f>Q1167</f>
        <v/>
      </c>
      <c r="R1167" s="52" t="n"/>
      <c r="S1167" s="120" t="inlineStr">
        <is>
          <t>China</t>
        </is>
      </c>
      <c r="T1167" s="120" t="inlineStr">
        <is>
          <t>CNY</t>
        </is>
      </c>
      <c r="U1167" s="120" t="n">
        <v>589100</v>
      </c>
      <c r="V1167" s="120" t="n">
        <v>105681.8181818182</v>
      </c>
      <c r="W1167" s="120" t="n"/>
      <c r="X1167" s="120">
        <f>W1167+V1167+U1167</f>
        <v/>
      </c>
      <c r="Y1167" s="121" t="n"/>
      <c r="Z1167" s="121" t="n"/>
      <c r="AA1167" s="122" t="n"/>
      <c r="AB1167" s="122" t="n"/>
      <c r="AC1167" s="122" t="n"/>
      <c r="AD1167" s="123">
        <f>AC1167+AB1167+AA1167</f>
        <v/>
      </c>
      <c r="AE1167" s="124">
        <f>IFERROR(AD1167/X1167-1,"")</f>
        <v/>
      </c>
      <c r="AF1167" s="217">
        <f>IF(LOWER(T1167)="ILS",12,1)*X1167/VLOOKUP($T1167,CPC_USDConversion_xlTbl[[Currency2]:[Units/1 USD]],2,FALSE)</f>
        <v/>
      </c>
      <c r="AG1167" s="217">
        <f>IF(LOWER(T1167)="ILS",12,1)*AD1167/VLOOKUP($T1167,CPC_USDConversion_xlTbl[[Currency2]:[Units/1 USD]],2,FALSE)</f>
        <v/>
      </c>
      <c r="AH1167" s="126">
        <f>AF1167/VLOOKUP($S1167,'CP$'!$B$5:$D$74,2,FALSE)</f>
        <v/>
      </c>
      <c r="AI1167" s="126">
        <f>AG1167/VLOOKUP($S1167,'CP$'!$B$5:$D$74,2,FALSE)</f>
        <v/>
      </c>
      <c r="AJ1167" s="52" t="n"/>
      <c r="AK1167" s="127" t="inlineStr">
        <is>
          <t>Sales Variable</t>
        </is>
      </c>
      <c r="AL1167" s="218" t="n"/>
      <c r="AM1167" s="129" t="n"/>
      <c r="AN1167" s="121" t="n"/>
      <c r="AO1167" s="130" t="n"/>
      <c r="AP1167" s="131">
        <f>IFERROR(AO1167/AM1167,"")</f>
        <v/>
      </c>
      <c r="AQ1167" s="219">
        <f>AO1167*CC1167</f>
        <v/>
      </c>
      <c r="AR1167" s="219" t="n"/>
      <c r="AS1167" s="220">
        <f>AQ1167-AR1167</f>
        <v/>
      </c>
      <c r="AT1167" s="217">
        <f>AS1167/VLOOKUP($T1167,'USD Converstion'!$C$7:$D$174,2,FALSE)</f>
        <v/>
      </c>
      <c r="AU1167" s="52" t="n"/>
      <c r="AV1167" s="221" t="n">
        <v>43957</v>
      </c>
      <c r="AW1167" s="222" t="n">
        <v>19589.26213592233</v>
      </c>
      <c r="AX1167" s="222" t="n"/>
      <c r="AY1167" s="223" t="n"/>
      <c r="AZ1167" s="52" t="n"/>
      <c r="BA1167" s="137" t="n"/>
      <c r="BB1167" s="138" t="inlineStr">
        <is>
          <t xml:space="preserve"> </t>
        </is>
      </c>
      <c r="BC1167" s="52" t="n"/>
      <c r="BD1167" s="219" t="n">
        <v>441600</v>
      </c>
      <c r="BE1167" s="219" t="n">
        <v>110400</v>
      </c>
      <c r="BF1167" s="219" t="n"/>
      <c r="BG1167" s="120">
        <f>BF1167+BE1167+BD1167</f>
        <v/>
      </c>
      <c r="BH1167" s="217">
        <f>IF(LOWER(T1167)="ILS",12,1)*BG1167/VLOOKUP($T1167,CPC_USDConversion_xlTbl[[Currency2]:[Units/1 USD]],2,FALSE)</f>
        <v/>
      </c>
      <c r="BI1167" s="224">
        <f>BH1167/VLOOKUP($S1167,'CP$'!$B$5:$D$74,2,FALSE)</f>
        <v/>
      </c>
      <c r="BJ1167" s="140" t="n">
        <v>500000</v>
      </c>
      <c r="BK1167" s="140" t="n">
        <v>750000</v>
      </c>
      <c r="BL1167" s="141">
        <f>IFERROR(U1167/X1167,"")</f>
        <v/>
      </c>
      <c r="BM1167" s="141">
        <f>IFERROR(V1167/X1167,"")</f>
        <v/>
      </c>
      <c r="BN1167" s="141">
        <f>IFERROR(W1167/X1167,"")</f>
        <v/>
      </c>
      <c r="BO1167" s="141">
        <f>IFERROR(AA1167/AD1167,"")</f>
        <v/>
      </c>
      <c r="BP1167" s="141">
        <f>IFERROR(AB1167/AD1167,"")</f>
        <v/>
      </c>
      <c r="BQ1167" s="141">
        <f>IFERROR(AC1167/AD1167,"")</f>
        <v/>
      </c>
      <c r="BR1167" s="119" t="n">
        <v>4</v>
      </c>
      <c r="BS1167" s="119" t="n">
        <v>4</v>
      </c>
      <c r="BT1167" s="119" t="n">
        <v>3</v>
      </c>
      <c r="BU1167" s="119" t="n"/>
      <c r="BV1167" s="119" t="n"/>
      <c r="BW1167" s="119" t="n"/>
      <c r="BX1167" s="119" t="n"/>
      <c r="BY1167" s="119" t="n"/>
      <c r="BZ1167" s="119" t="inlineStr">
        <is>
          <t>Employee</t>
        </is>
      </c>
      <c r="CA1167" s="142" t="inlineStr">
        <is>
          <t>E41M</t>
        </is>
      </c>
      <c r="CB1167" s="131" t="n">
        <v>1</v>
      </c>
      <c r="CC1167" s="143">
        <f>IF(P1167&gt;1,1,P1167)*CB1167</f>
        <v/>
      </c>
      <c r="CD1167" s="143" t="n"/>
      <c r="CE1167" s="222" t="n">
        <v>58902.24</v>
      </c>
      <c r="CF1167" s="86" t="n"/>
      <c r="CG1167" s="219" t="n">
        <v>565663.4146341464</v>
      </c>
      <c r="CH1167" s="217">
        <f>IF(LOWER(T1167)="ILS",12,1)*CG1167/VLOOKUP($T1167,CPC_USDConversion_xlTbl[[Currency2]:[Units/1 USD]],2,FALSE)</f>
        <v/>
      </c>
      <c r="CI1167" s="225">
        <f>AF1167</f>
        <v/>
      </c>
      <c r="CJ1167" s="225">
        <f>IFERROR(CI1167-CH1167,"")</f>
        <v/>
      </c>
      <c r="CK1167" s="140">
        <f>ROUND(AN1167*CC1167,-2)</f>
        <v/>
      </c>
      <c r="CL1167" s="217">
        <f>CK1167/VLOOKUP($T1167,'USD Converstion'!$C$7:$D$174,2,FALSE)</f>
        <v/>
      </c>
      <c r="CM1167" s="145">
        <f>IF(AD1167&gt;X1167,1,0)</f>
        <v/>
      </c>
      <c r="CN1167" s="225">
        <f>IF(CM1167&gt;0,AG1167,0)</f>
        <v/>
      </c>
      <c r="CO1167" s="225">
        <f>IF(CM1167=0,0,AF1167)</f>
        <v/>
      </c>
      <c r="CP1167" s="146" t="n">
        <v>0</v>
      </c>
      <c r="CQ1167" s="147" t="inlineStr">
        <is>
          <t>Regular</t>
        </is>
      </c>
      <c r="CR1167" s="225">
        <f>AM1167/VLOOKUP(T1167,'USD Converstion'!$C$7:$D$174,2,FALSE)</f>
        <v/>
      </c>
      <c r="CS1167" s="226">
        <f>AT1167</f>
        <v/>
      </c>
      <c r="CT1167" s="222" t="n">
        <v>0</v>
      </c>
      <c r="CU1167" s="227" t="n"/>
      <c r="CV1167" s="145">
        <f>IF(AX1167&gt;0,1,0)</f>
        <v/>
      </c>
      <c r="CW1167" s="145">
        <f>IF(AY1167&gt;0,1,0)</f>
        <v/>
      </c>
      <c r="CX1167" s="52" t="n">
        <v>0</v>
      </c>
      <c r="DM1167">
        <f>IF(LOWER(T1167)="ILS",12,1)*Y1167/VLOOKUP($T1167,CPC_USDConversion_xlTbl[[Currency2]:[Units/1 USD]],2,FALSE)</f>
        <v/>
      </c>
    </row>
    <row r="1168">
      <c r="B1168" s="113" t="n">
        <v>134171</v>
      </c>
      <c r="C1168" s="113" t="n">
        <v>110219</v>
      </c>
      <c r="D1168" s="113" t="n">
        <v>106491</v>
      </c>
      <c r="E1168" s="114" t="inlineStr">
        <is>
          <t>Zhong Shuai Wang</t>
        </is>
      </c>
      <c r="F1168" s="152" t="inlineStr">
        <is>
          <t>Security Engineer</t>
        </is>
      </c>
      <c r="G1168" s="113" t="inlineStr">
        <is>
          <t>Greater China</t>
        </is>
      </c>
      <c r="H1168" s="113" t="inlineStr">
        <is>
          <t>Argon Ho</t>
        </is>
      </c>
      <c r="I1168" s="113" t="inlineStr">
        <is>
          <t>Argon Ho</t>
        </is>
      </c>
      <c r="J1168" s="114" t="inlineStr">
        <is>
          <t>Sharat Sinha</t>
        </is>
      </c>
      <c r="K1168" s="114" t="inlineStr">
        <is>
          <t>Sharat Sinha</t>
        </is>
      </c>
      <c r="L1168" s="113" t="inlineStr">
        <is>
          <t>APAC Sales</t>
        </is>
      </c>
      <c r="M1168" s="115" t="n">
        <v>1</v>
      </c>
      <c r="N1168" s="151">
        <f>LEFT(CA1168,3)</f>
        <v/>
      </c>
      <c r="O1168" s="216" t="n">
        <v>43327</v>
      </c>
      <c r="P1168" s="118">
        <f>($D$5-O1168)/365</f>
        <v/>
      </c>
      <c r="Q1168" s="119">
        <f>Q1168</f>
        <v/>
      </c>
      <c r="R1168" s="52" t="n"/>
      <c r="S1168" s="120" t="inlineStr">
        <is>
          <t>China</t>
        </is>
      </c>
      <c r="T1168" s="120" t="inlineStr">
        <is>
          <t>CNY</t>
        </is>
      </c>
      <c r="U1168" s="120" t="n">
        <v>364295</v>
      </c>
      <c r="V1168" s="120" t="n">
        <v>64808.18181818182</v>
      </c>
      <c r="W1168" s="120" t="n"/>
      <c r="X1168" s="120">
        <f>W1168+V1168+U1168</f>
        <v/>
      </c>
      <c r="Y1168" s="121" t="n"/>
      <c r="Z1168" s="121" t="n"/>
      <c r="AA1168" s="122" t="n"/>
      <c r="AB1168" s="122" t="n"/>
      <c r="AC1168" s="122" t="n"/>
      <c r="AD1168" s="123">
        <f>AC1168+AB1168+AA1168</f>
        <v/>
      </c>
      <c r="AE1168" s="124">
        <f>IFERROR(AD1168/X1168-1,"")</f>
        <v/>
      </c>
      <c r="AF1168" s="217">
        <f>IF(LOWER(T1168)="ILS",12,1)*X1168/VLOOKUP($T1168,CPC_USDConversion_xlTbl[[Currency2]:[Units/1 USD]],2,FALSE)</f>
        <v/>
      </c>
      <c r="AG1168" s="217">
        <f>IF(LOWER(T1168)="ILS",12,1)*AD1168/VLOOKUP($T1168,CPC_USDConversion_xlTbl[[Currency2]:[Units/1 USD]],2,FALSE)</f>
        <v/>
      </c>
      <c r="AH1168" s="126">
        <f>AF1168/VLOOKUP($S1168,'CP$'!$B$5:$D$74,2,FALSE)</f>
        <v/>
      </c>
      <c r="AI1168" s="126">
        <f>AG1168/VLOOKUP($S1168,'CP$'!$B$5:$D$74,2,FALSE)</f>
        <v/>
      </c>
      <c r="AJ1168" s="52" t="n"/>
      <c r="AK1168" s="127" t="inlineStr">
        <is>
          <t>Sales Variable</t>
        </is>
      </c>
      <c r="AL1168" s="218" t="n"/>
      <c r="AM1168" s="129" t="n"/>
      <c r="AN1168" s="121" t="n"/>
      <c r="AO1168" s="130" t="n"/>
      <c r="AP1168" s="131">
        <f>IFERROR(AO1168/AM1168,"")</f>
        <v/>
      </c>
      <c r="AQ1168" s="219">
        <f>AO1168*CC1168</f>
        <v/>
      </c>
      <c r="AR1168" s="219" t="n"/>
      <c r="AS1168" s="220">
        <f>AQ1168-AR1168</f>
        <v/>
      </c>
      <c r="AT1168" s="217">
        <f>AS1168/VLOOKUP($T1168,'USD Converstion'!$C$7:$D$174,2,FALSE)</f>
        <v/>
      </c>
      <c r="AU1168" s="52" t="n"/>
      <c r="AV1168" s="221" t="n">
        <v>43957</v>
      </c>
      <c r="AW1168" s="222" t="n">
        <v>14665.76699029126</v>
      </c>
      <c r="AX1168" s="222" t="n"/>
      <c r="AY1168" s="223" t="n"/>
      <c r="AZ1168" s="52" t="n"/>
      <c r="BA1168" s="137" t="n"/>
      <c r="BB1168" s="138" t="inlineStr">
        <is>
          <t xml:space="preserve"> </t>
        </is>
      </c>
      <c r="BC1168" s="52" t="n"/>
      <c r="BD1168" s="219" t="n">
        <v>260400</v>
      </c>
      <c r="BE1168" s="219" t="n">
        <v>65100</v>
      </c>
      <c r="BF1168" s="219" t="n"/>
      <c r="BG1168" s="120">
        <f>BF1168+BE1168+BD1168</f>
        <v/>
      </c>
      <c r="BH1168" s="217">
        <f>IF(LOWER(T1168)="ILS",12,1)*BG1168/VLOOKUP($T1168,CPC_USDConversion_xlTbl[[Currency2]:[Units/1 USD]],2,FALSE)</f>
        <v/>
      </c>
      <c r="BI1168" s="224">
        <f>BH1168/VLOOKUP($S1168,'CP$'!$B$5:$D$74,2,FALSE)</f>
        <v/>
      </c>
      <c r="BJ1168" s="140" t="n">
        <v>300000</v>
      </c>
      <c r="BK1168" s="140" t="n">
        <v>500000</v>
      </c>
      <c r="BL1168" s="141">
        <f>IFERROR(U1168/X1168,"")</f>
        <v/>
      </c>
      <c r="BM1168" s="141">
        <f>IFERROR(V1168/X1168,"")</f>
        <v/>
      </c>
      <c r="BN1168" s="141">
        <f>IFERROR(W1168/X1168,"")</f>
        <v/>
      </c>
      <c r="BO1168" s="141">
        <f>IFERROR(AA1168/AD1168,"")</f>
        <v/>
      </c>
      <c r="BP1168" s="141">
        <f>IFERROR(AB1168/AD1168,"")</f>
        <v/>
      </c>
      <c r="BQ1168" s="141">
        <f>IFERROR(AC1168/AD1168,"")</f>
        <v/>
      </c>
      <c r="BR1168" s="119" t="n">
        <v>4</v>
      </c>
      <c r="BS1168" s="119" t="n">
        <v>5</v>
      </c>
      <c r="BT1168" s="119" t="n">
        <v>3</v>
      </c>
      <c r="BU1168" s="119" t="n"/>
      <c r="BV1168" s="119" t="n"/>
      <c r="BW1168" s="119" t="n"/>
      <c r="BX1168" s="119" t="n"/>
      <c r="BY1168" s="119" t="n"/>
      <c r="BZ1168" s="119" t="inlineStr">
        <is>
          <t>Employee</t>
        </is>
      </c>
      <c r="CA1168" s="142" t="inlineStr">
        <is>
          <t>E51P</t>
        </is>
      </c>
      <c r="CB1168" s="131" t="n">
        <v>1</v>
      </c>
      <c r="CC1168" s="143">
        <f>IF(P1168&gt;1,1,P1168)*CB1168</f>
        <v/>
      </c>
      <c r="CD1168" s="143" t="n"/>
      <c r="CE1168" s="222" t="n">
        <v>16880.52</v>
      </c>
      <c r="CF1168" s="86" t="n"/>
      <c r="CG1168" s="219" t="n">
        <v>346341.4634146342</v>
      </c>
      <c r="CH1168" s="217">
        <f>IF(LOWER(T1168)="ILS",12,1)*CG1168/VLOOKUP($T1168,CPC_USDConversion_xlTbl[[Currency2]:[Units/1 USD]],2,FALSE)</f>
        <v/>
      </c>
      <c r="CI1168" s="225">
        <f>AF1168</f>
        <v/>
      </c>
      <c r="CJ1168" s="225">
        <f>IFERROR(CI1168-CH1168,"")</f>
        <v/>
      </c>
      <c r="CK1168" s="140">
        <f>ROUND(AN1168*CC1168,-2)</f>
        <v/>
      </c>
      <c r="CL1168" s="217">
        <f>CK1168/VLOOKUP($T1168,'USD Converstion'!$C$7:$D$174,2,FALSE)</f>
        <v/>
      </c>
      <c r="CM1168" s="145">
        <f>IF(AD1168&gt;X1168,1,0)</f>
        <v/>
      </c>
      <c r="CN1168" s="225">
        <f>IF(CM1168&gt;0,AG1168,0)</f>
        <v/>
      </c>
      <c r="CO1168" s="225">
        <f>IF(CM1168=0,0,AF1168)</f>
        <v/>
      </c>
      <c r="CP1168" s="146" t="n">
        <v>0</v>
      </c>
      <c r="CQ1168" s="147" t="inlineStr">
        <is>
          <t>Regular</t>
        </is>
      </c>
      <c r="CR1168" s="225">
        <f>AM1168/VLOOKUP(T1168,'USD Converstion'!$C$7:$D$174,2,FALSE)</f>
        <v/>
      </c>
      <c r="CS1168" s="226">
        <f>AT1168</f>
        <v/>
      </c>
      <c r="CT1168" s="222" t="n">
        <v>0</v>
      </c>
      <c r="CU1168" s="227" t="n"/>
      <c r="CV1168" s="145">
        <f>IF(AX1168&gt;0,1,0)</f>
        <v/>
      </c>
      <c r="CW1168" s="145">
        <f>IF(AY1168&gt;0,1,0)</f>
        <v/>
      </c>
      <c r="CX1168" s="52" t="n">
        <v>0</v>
      </c>
      <c r="DM1168">
        <f>IF(LOWER(T1168)="ILS",12,1)*Y1168/VLOOKUP($T1168,CPC_USDConversion_xlTbl[[Currency2]:[Units/1 USD]],2,FALSE)</f>
        <v/>
      </c>
    </row>
    <row r="1169">
      <c r="B1169" s="113" t="n">
        <v>130045</v>
      </c>
      <c r="C1169" s="113" t="n">
        <v>66776</v>
      </c>
      <c r="D1169" s="113" t="n">
        <v>48680</v>
      </c>
      <c r="E1169" s="114" t="inlineStr">
        <is>
          <t>Zhuo Wang</t>
        </is>
      </c>
      <c r="F1169" s="152" t="inlineStr">
        <is>
          <t>Security Engineering Manager</t>
        </is>
      </c>
      <c r="G1169" s="113" t="inlineStr">
        <is>
          <t>Greater China</t>
        </is>
      </c>
      <c r="H1169" s="113" t="inlineStr">
        <is>
          <t>Argon Ho</t>
        </is>
      </c>
      <c r="I1169" s="113" t="inlineStr">
        <is>
          <t>Argon Ho</t>
        </is>
      </c>
      <c r="J1169" s="114" t="inlineStr">
        <is>
          <t>Sharat Sinha</t>
        </is>
      </c>
      <c r="K1169" s="114" t="inlineStr">
        <is>
          <t>Sharat Sinha</t>
        </is>
      </c>
      <c r="L1169" s="113" t="inlineStr">
        <is>
          <t>APAC Sales</t>
        </is>
      </c>
      <c r="M1169" s="115" t="n">
        <v>1</v>
      </c>
      <c r="N1169" s="151">
        <f>LEFT(CA1169,3)</f>
        <v/>
      </c>
      <c r="O1169" s="216" t="n">
        <v>43259</v>
      </c>
      <c r="P1169" s="118">
        <f>($D$5-O1169)/365</f>
        <v/>
      </c>
      <c r="Q1169" s="119">
        <f>Q1169</f>
        <v/>
      </c>
      <c r="R1169" s="52" t="n"/>
      <c r="S1169" s="120" t="inlineStr">
        <is>
          <t>China</t>
        </is>
      </c>
      <c r="T1169" s="120" t="inlineStr">
        <is>
          <t>CNY</t>
        </is>
      </c>
      <c r="U1169" s="120" t="n">
        <v>893500</v>
      </c>
      <c r="V1169" s="120" t="n">
        <v>161027.2727272727</v>
      </c>
      <c r="W1169" s="120" t="n"/>
      <c r="X1169" s="120">
        <f>W1169+V1169+U1169</f>
        <v/>
      </c>
      <c r="Y1169" s="121" t="n"/>
      <c r="Z1169" s="121" t="n"/>
      <c r="AA1169" s="122" t="n"/>
      <c r="AB1169" s="122" t="n"/>
      <c r="AC1169" s="122" t="n"/>
      <c r="AD1169" s="123">
        <f>AC1169+AB1169+AA1169</f>
        <v/>
      </c>
      <c r="AE1169" s="124">
        <f>IFERROR(AD1169/X1169-1,"")</f>
        <v/>
      </c>
      <c r="AF1169" s="217">
        <f>IF(LOWER(T1169)="ILS",12,1)*X1169/VLOOKUP($T1169,CPC_USDConversion_xlTbl[[Currency2]:[Units/1 USD]],2,FALSE)</f>
        <v/>
      </c>
      <c r="AG1169" s="217">
        <f>IF(LOWER(T1169)="ILS",12,1)*AD1169/VLOOKUP($T1169,CPC_USDConversion_xlTbl[[Currency2]:[Units/1 USD]],2,FALSE)</f>
        <v/>
      </c>
      <c r="AH1169" s="126">
        <f>AF1169/VLOOKUP($S1169,'CP$'!$B$5:$D$74,2,FALSE)</f>
        <v/>
      </c>
      <c r="AI1169" s="126">
        <f>AG1169/VLOOKUP($S1169,'CP$'!$B$5:$D$74,2,FALSE)</f>
        <v/>
      </c>
      <c r="AJ1169" s="52" t="n"/>
      <c r="AK1169" s="127" t="inlineStr">
        <is>
          <t>Sales Variable</t>
        </is>
      </c>
      <c r="AL1169" s="218" t="n"/>
      <c r="AM1169" s="129" t="n"/>
      <c r="AN1169" s="121" t="n"/>
      <c r="AO1169" s="130" t="n"/>
      <c r="AP1169" s="131">
        <f>IFERROR(AO1169/AM1169,"")</f>
        <v/>
      </c>
      <c r="AQ1169" s="219">
        <f>AO1169*CC1169</f>
        <v/>
      </c>
      <c r="AR1169" s="219" t="n"/>
      <c r="AS1169" s="220">
        <f>AQ1169-AR1169</f>
        <v/>
      </c>
      <c r="AT1169" s="217">
        <f>AS1169/VLOOKUP($T1169,'USD Converstion'!$C$7:$D$174,2,FALSE)</f>
        <v/>
      </c>
      <c r="AU1169" s="52" t="n"/>
      <c r="AV1169" s="221" t="n">
        <v>43957</v>
      </c>
      <c r="AW1169" s="222" t="n">
        <v>34154.60194174758</v>
      </c>
      <c r="AX1169" s="222" t="n"/>
      <c r="AY1169" s="223" t="n"/>
      <c r="AZ1169" s="52" t="n"/>
      <c r="BA1169" s="137" t="n"/>
      <c r="BB1169" s="138" t="inlineStr">
        <is>
          <t xml:space="preserve"> </t>
        </is>
      </c>
      <c r="BC1169" s="52" t="n"/>
      <c r="BD1169" s="219" t="n">
        <v>680000</v>
      </c>
      <c r="BE1169" s="219" t="n">
        <v>170000</v>
      </c>
      <c r="BF1169" s="219" t="n"/>
      <c r="BG1169" s="120">
        <f>BF1169+BE1169+BD1169</f>
        <v/>
      </c>
      <c r="BH1169" s="217">
        <f>IF(LOWER(T1169)="ILS",12,1)*BG1169/VLOOKUP($T1169,CPC_USDConversion_xlTbl[[Currency2]:[Units/1 USD]],2,FALSE)</f>
        <v/>
      </c>
      <c r="BI1169" s="224">
        <f>BH1169/VLOOKUP($S1169,'CP$'!$B$5:$D$74,2,FALSE)</f>
        <v/>
      </c>
      <c r="BJ1169" s="140" t="n">
        <v>700000</v>
      </c>
      <c r="BK1169" s="140" t="n">
        <v>1000000</v>
      </c>
      <c r="BL1169" s="141">
        <f>IFERROR(U1169/X1169,"")</f>
        <v/>
      </c>
      <c r="BM1169" s="141">
        <f>IFERROR(V1169/X1169,"")</f>
        <v/>
      </c>
      <c r="BN1169" s="141">
        <f>IFERROR(W1169/X1169,"")</f>
        <v/>
      </c>
      <c r="BO1169" s="141">
        <f>IFERROR(AA1169/AD1169,"")</f>
        <v/>
      </c>
      <c r="BP1169" s="141">
        <f>IFERROR(AB1169/AD1169,"")</f>
        <v/>
      </c>
      <c r="BQ1169" s="141">
        <f>IFERROR(AC1169/AD1169,"")</f>
        <v/>
      </c>
      <c r="BR1169" s="119" t="n">
        <v>5</v>
      </c>
      <c r="BS1169" s="119" t="n">
        <v>4</v>
      </c>
      <c r="BT1169" s="119" t="n">
        <v>3</v>
      </c>
      <c r="BU1169" s="119" t="n"/>
      <c r="BV1169" s="119" t="n"/>
      <c r="BW1169" s="119" t="n"/>
      <c r="BX1169" s="119" t="n"/>
      <c r="BY1169" s="119" t="n"/>
      <c r="BZ1169" s="119" t="inlineStr">
        <is>
          <t>Employee</t>
        </is>
      </c>
      <c r="CA1169" s="142" t="inlineStr">
        <is>
          <t>E31M</t>
        </is>
      </c>
      <c r="CB1169" s="131" t="n">
        <v>1</v>
      </c>
      <c r="CC1169" s="143">
        <f>IF(P1169&gt;1,1,P1169)*CB1169</f>
        <v/>
      </c>
      <c r="CD1169" s="143" t="n"/>
      <c r="CE1169" s="222" t="n">
        <v>63451.6</v>
      </c>
      <c r="CF1169" s="86" t="n"/>
      <c r="CG1169" s="219" t="n">
        <v>862639.0243902439</v>
      </c>
      <c r="CH1169" s="217">
        <f>IF(LOWER(T1169)="ILS",12,1)*CG1169/VLOOKUP($T1169,CPC_USDConversion_xlTbl[[Currency2]:[Units/1 USD]],2,FALSE)</f>
        <v/>
      </c>
      <c r="CI1169" s="225">
        <f>AF1169</f>
        <v/>
      </c>
      <c r="CJ1169" s="225">
        <f>IFERROR(CI1169-CH1169,"")</f>
        <v/>
      </c>
      <c r="CK1169" s="140">
        <f>ROUND(AN1169*CC1169,-2)</f>
        <v/>
      </c>
      <c r="CL1169" s="217">
        <f>CK1169/VLOOKUP($T1169,'USD Converstion'!$C$7:$D$174,2,FALSE)</f>
        <v/>
      </c>
      <c r="CM1169" s="145">
        <f>IF(AD1169&gt;X1169,1,0)</f>
        <v/>
      </c>
      <c r="CN1169" s="225">
        <f>IF(CM1169&gt;0,AG1169,0)</f>
        <v/>
      </c>
      <c r="CO1169" s="225">
        <f>IF(CM1169=0,0,AF1169)</f>
        <v/>
      </c>
      <c r="CP1169" s="146" t="n">
        <v>0</v>
      </c>
      <c r="CQ1169" s="147" t="inlineStr">
        <is>
          <t>Regular</t>
        </is>
      </c>
      <c r="CR1169" s="225">
        <f>AM1169/VLOOKUP(T1169,'USD Converstion'!$C$7:$D$174,2,FALSE)</f>
        <v/>
      </c>
      <c r="CS1169" s="226">
        <f>AT1169</f>
        <v/>
      </c>
      <c r="CT1169" s="222" t="n">
        <v>0</v>
      </c>
      <c r="CU1169" s="227" t="n"/>
      <c r="CV1169" s="145">
        <f>IF(AX1169&gt;0,1,0)</f>
        <v/>
      </c>
      <c r="CW1169" s="145">
        <f>IF(AY1169&gt;0,1,0)</f>
        <v/>
      </c>
      <c r="CX1169" s="52" t="n">
        <v>0</v>
      </c>
      <c r="DM1169">
        <f>IF(LOWER(T1169)="ILS",12,1)*Y1169/VLOOKUP($T1169,CPC_USDConversion_xlTbl[[Currency2]:[Units/1 USD]],2,FALSE)</f>
        <v/>
      </c>
    </row>
    <row r="1170">
      <c r="B1170" s="113" t="n">
        <v>103399</v>
      </c>
      <c r="C1170" s="113" t="n">
        <v>117445</v>
      </c>
      <c r="D1170" s="113" t="n">
        <v>97804</v>
      </c>
      <c r="E1170" s="114" t="inlineStr">
        <is>
          <t>Zonghao Chen</t>
        </is>
      </c>
      <c r="F1170" s="152" t="inlineStr">
        <is>
          <t>Security Engineer</t>
        </is>
      </c>
      <c r="G1170" s="113" t="inlineStr">
        <is>
          <t>Greater China</t>
        </is>
      </c>
      <c r="H1170" s="113" t="inlineStr">
        <is>
          <t>Argon Ho</t>
        </is>
      </c>
      <c r="I1170" s="113" t="inlineStr">
        <is>
          <t>Argon Ho</t>
        </is>
      </c>
      <c r="J1170" s="114" t="inlineStr">
        <is>
          <t>Sharat Sinha</t>
        </is>
      </c>
      <c r="K1170" s="114" t="inlineStr">
        <is>
          <t>Sharat Sinha</t>
        </is>
      </c>
      <c r="L1170" s="113" t="inlineStr">
        <is>
          <t>APAC Sales</t>
        </is>
      </c>
      <c r="M1170" s="115" t="n">
        <v>1</v>
      </c>
      <c r="N1170" s="151">
        <f>LEFT(CA1170,3)</f>
        <v/>
      </c>
      <c r="O1170" s="216" t="n">
        <v>42671</v>
      </c>
      <c r="P1170" s="118">
        <f>($D$5-O1170)/365</f>
        <v/>
      </c>
      <c r="Q1170" s="119">
        <f>Q1170</f>
        <v/>
      </c>
      <c r="R1170" s="52" t="n"/>
      <c r="S1170" s="120" t="inlineStr">
        <is>
          <t>Hong Kong</t>
        </is>
      </c>
      <c r="T1170" s="120" t="inlineStr">
        <is>
          <t>HKD</t>
        </is>
      </c>
      <c r="U1170" s="120" t="n">
        <v>621500</v>
      </c>
      <c r="V1170" s="120" t="n">
        <v>111572.7272727273</v>
      </c>
      <c r="W1170" s="120" t="n"/>
      <c r="X1170" s="120">
        <f>W1170+V1170+U1170</f>
        <v/>
      </c>
      <c r="Y1170" s="121" t="n"/>
      <c r="Z1170" s="121" t="n"/>
      <c r="AA1170" s="122" t="n"/>
      <c r="AB1170" s="122" t="n"/>
      <c r="AC1170" s="122" t="n"/>
      <c r="AD1170" s="123">
        <f>AC1170+AB1170+AA1170</f>
        <v/>
      </c>
      <c r="AE1170" s="124">
        <f>IFERROR(AD1170/X1170-1,"")</f>
        <v/>
      </c>
      <c r="AF1170" s="217">
        <f>IF(LOWER(T1170)="ILS",12,1)*X1170/VLOOKUP($T1170,CPC_USDConversion_xlTbl[[Currency2]:[Units/1 USD]],2,FALSE)</f>
        <v/>
      </c>
      <c r="AG1170" s="217">
        <f>IF(LOWER(T1170)="ILS",12,1)*AD1170/VLOOKUP($T1170,CPC_USDConversion_xlTbl[[Currency2]:[Units/1 USD]],2,FALSE)</f>
        <v/>
      </c>
      <c r="AH1170" s="126">
        <f>AF1170/VLOOKUP($S1170,'CP$'!$B$5:$D$74,2,FALSE)</f>
        <v/>
      </c>
      <c r="AI1170" s="126">
        <f>AG1170/VLOOKUP($S1170,'CP$'!$B$5:$D$74,2,FALSE)</f>
        <v/>
      </c>
      <c r="AJ1170" s="52" t="n"/>
      <c r="AK1170" s="127" t="inlineStr">
        <is>
          <t>Sales Variable</t>
        </is>
      </c>
      <c r="AL1170" s="218" t="n"/>
      <c r="AM1170" s="129" t="n"/>
      <c r="AN1170" s="121" t="n"/>
      <c r="AO1170" s="130" t="n"/>
      <c r="AP1170" s="131">
        <f>IFERROR(AO1170/AM1170,"")</f>
        <v/>
      </c>
      <c r="AQ1170" s="219">
        <f>AO1170*CC1170</f>
        <v/>
      </c>
      <c r="AR1170" s="219" t="n"/>
      <c r="AS1170" s="220">
        <f>AQ1170-AR1170</f>
        <v/>
      </c>
      <c r="AT1170" s="217">
        <f>AS1170/VLOOKUP($T1170,'USD Converstion'!$C$7:$D$174,2,FALSE)</f>
        <v/>
      </c>
      <c r="AU1170" s="52" t="n"/>
      <c r="AV1170" s="221" t="n">
        <v>43957</v>
      </c>
      <c r="AW1170" s="222" t="n">
        <v>5023.922330097087</v>
      </c>
      <c r="AX1170" s="222" t="n"/>
      <c r="AY1170" s="223" t="n"/>
      <c r="AZ1170" s="52" t="n"/>
      <c r="BA1170" s="137" t="n"/>
      <c r="BB1170" s="138" t="inlineStr">
        <is>
          <t xml:space="preserve"> </t>
        </is>
      </c>
      <c r="BC1170" s="52" t="n"/>
      <c r="BD1170" s="219" t="n">
        <v>480000</v>
      </c>
      <c r="BE1170" s="219" t="n">
        <v>120000</v>
      </c>
      <c r="BF1170" s="219" t="n"/>
      <c r="BG1170" s="120">
        <f>BF1170+BE1170+BD1170</f>
        <v/>
      </c>
      <c r="BH1170" s="217">
        <f>IF(LOWER(T1170)="ILS",12,1)*BG1170/VLOOKUP($T1170,CPC_USDConversion_xlTbl[[Currency2]:[Units/1 USD]],2,FALSE)</f>
        <v/>
      </c>
      <c r="BI1170" s="224">
        <f>BH1170/VLOOKUP($S1170,'CP$'!$B$5:$D$74,2,FALSE)</f>
        <v/>
      </c>
      <c r="BJ1170" s="140" t="n">
        <v>400000</v>
      </c>
      <c r="BK1170" s="140" t="n">
        <v>670000</v>
      </c>
      <c r="BL1170" s="141">
        <f>IFERROR(U1170/X1170,"")</f>
        <v/>
      </c>
      <c r="BM1170" s="141">
        <f>IFERROR(V1170/X1170,"")</f>
        <v/>
      </c>
      <c r="BN1170" s="141">
        <f>IFERROR(W1170/X1170,"")</f>
        <v/>
      </c>
      <c r="BO1170" s="141">
        <f>IFERROR(AA1170/AD1170,"")</f>
        <v/>
      </c>
      <c r="BP1170" s="141">
        <f>IFERROR(AB1170/AD1170,"")</f>
        <v/>
      </c>
      <c r="BQ1170" s="141">
        <f>IFERROR(AC1170/AD1170,"")</f>
        <v/>
      </c>
      <c r="BR1170" s="119" t="n">
        <v>4</v>
      </c>
      <c r="BS1170" s="119" t="n">
        <v>3</v>
      </c>
      <c r="BT1170" s="119" t="n">
        <v>3</v>
      </c>
      <c r="BU1170" s="119" t="n"/>
      <c r="BV1170" s="119" t="n"/>
      <c r="BW1170" s="119" t="n"/>
      <c r="BX1170" s="119" t="n"/>
      <c r="BY1170" s="119" t="n"/>
      <c r="BZ1170" s="119" t="inlineStr">
        <is>
          <t>Employee</t>
        </is>
      </c>
      <c r="CA1170" s="142" t="inlineStr">
        <is>
          <t>E61P</t>
        </is>
      </c>
      <c r="CB1170" s="131" t="n">
        <v>1</v>
      </c>
      <c r="CC1170" s="143">
        <f>IF(P1170&gt;1,1,P1170)*CB1170</f>
        <v/>
      </c>
      <c r="CD1170" s="143" t="n"/>
      <c r="CE1170" s="222" t="n">
        <v>5626.84</v>
      </c>
      <c r="CF1170" s="86" t="n"/>
      <c r="CG1170" s="219" t="n">
        <v>597273.1707317074</v>
      </c>
      <c r="CH1170" s="217">
        <f>IF(LOWER(T1170)="ILS",12,1)*CG1170/VLOOKUP($T1170,CPC_USDConversion_xlTbl[[Currency2]:[Units/1 USD]],2,FALSE)</f>
        <v/>
      </c>
      <c r="CI1170" s="225">
        <f>AF1170</f>
        <v/>
      </c>
      <c r="CJ1170" s="225">
        <f>IFERROR(CI1170-CH1170,"")</f>
        <v/>
      </c>
      <c r="CK1170" s="140">
        <f>ROUND(AN1170*CC1170,-2)</f>
        <v/>
      </c>
      <c r="CL1170" s="217">
        <f>CK1170/VLOOKUP($T1170,'USD Converstion'!$C$7:$D$174,2,FALSE)</f>
        <v/>
      </c>
      <c r="CM1170" s="145">
        <f>IF(AD1170&gt;X1170,1,0)</f>
        <v/>
      </c>
      <c r="CN1170" s="225">
        <f>IF(CM1170&gt;0,AG1170,0)</f>
        <v/>
      </c>
      <c r="CO1170" s="225">
        <f>IF(CM1170=0,0,AF1170)</f>
        <v/>
      </c>
      <c r="CP1170" s="146" t="n">
        <v>0</v>
      </c>
      <c r="CQ1170" s="147" t="inlineStr">
        <is>
          <t>Regular</t>
        </is>
      </c>
      <c r="CR1170" s="225">
        <f>AM1170/VLOOKUP(T1170,'USD Converstion'!$C$7:$D$174,2,FALSE)</f>
        <v/>
      </c>
      <c r="CS1170" s="226">
        <f>AT1170</f>
        <v/>
      </c>
      <c r="CT1170" s="222" t="n">
        <v>0</v>
      </c>
      <c r="CU1170" s="227" t="n"/>
      <c r="CV1170" s="145">
        <f>IF(AX1170&gt;0,1,0)</f>
        <v/>
      </c>
      <c r="CW1170" s="145">
        <f>IF(AY1170&gt;0,1,0)</f>
        <v/>
      </c>
      <c r="CX1170" s="52" t="n">
        <v>0</v>
      </c>
      <c r="DM1170">
        <f>IF(LOWER(T1170)="ILS",12,1)*Y1170/VLOOKUP($T1170,CPC_USDConversion_xlTbl[[Currency2]:[Units/1 USD]],2,FALSE)</f>
        <v/>
      </c>
    </row>
    <row r="1171">
      <c r="B1171" s="113" t="n">
        <v>129481</v>
      </c>
      <c r="C1171" s="113" t="n">
        <v>38048</v>
      </c>
      <c r="D1171" s="113" t="n">
        <v>77768</v>
      </c>
      <c r="E1171" s="114" t="inlineStr">
        <is>
          <t>Abigail Stratton</t>
        </is>
      </c>
      <c r="F1171" s="152" t="inlineStr">
        <is>
          <t>Account Manager</t>
        </is>
      </c>
      <c r="G1171" s="113" t="inlineStr">
        <is>
          <t>UK Channel &amp; Direct Sales</t>
        </is>
      </c>
      <c r="H1171" s="113" t="inlineStr">
        <is>
          <t>Michael Wakefield</t>
        </is>
      </c>
      <c r="I1171" s="113" t="inlineStr">
        <is>
          <t>Andy Wright</t>
        </is>
      </c>
      <c r="J1171" s="114" t="inlineStr">
        <is>
          <t>Thorsten Freitag</t>
        </is>
      </c>
      <c r="K1171" s="114" t="inlineStr">
        <is>
          <t>Bruno Darmon</t>
        </is>
      </c>
      <c r="L1171" s="113" t="inlineStr">
        <is>
          <t>EMEA Sales</t>
        </is>
      </c>
      <c r="M1171" s="115" t="n">
        <v>1</v>
      </c>
      <c r="N1171" s="151">
        <f>LEFT(CA1171,3)</f>
        <v/>
      </c>
      <c r="O1171" s="216" t="n">
        <v>43528</v>
      </c>
      <c r="P1171" s="118">
        <f>($D$5-O1171)/365</f>
        <v/>
      </c>
      <c r="Q1171" s="119">
        <f>Q1171</f>
        <v/>
      </c>
      <c r="R1171" s="52" t="n"/>
      <c r="S1171" s="120" t="inlineStr">
        <is>
          <t>Great Britain</t>
        </is>
      </c>
      <c r="T1171" s="120" t="inlineStr">
        <is>
          <t>GBP</t>
        </is>
      </c>
      <c r="U1171" s="120" t="n">
        <v>118850</v>
      </c>
      <c r="V1171" s="120" t="n">
        <v>53318.18181818182</v>
      </c>
      <c r="W1171" s="120" t="n"/>
      <c r="X1171" s="120">
        <f>W1171+V1171+U1171</f>
        <v/>
      </c>
      <c r="Y1171" s="121" t="n"/>
      <c r="Z1171" s="121" t="n"/>
      <c r="AA1171" s="122" t="n"/>
      <c r="AB1171" s="122" t="n"/>
      <c r="AC1171" s="122" t="n"/>
      <c r="AD1171" s="123">
        <f>AC1171+AB1171+AA1171</f>
        <v/>
      </c>
      <c r="AE1171" s="124">
        <f>IFERROR(AD1171/X1171-1,"")</f>
        <v/>
      </c>
      <c r="AF1171" s="217">
        <f>IF(LOWER(T1171)="ILS",12,1)*X1171/VLOOKUP($T1171,CPC_USDConversion_xlTbl[[Currency2]:[Units/1 USD]],2,FALSE)</f>
        <v/>
      </c>
      <c r="AG1171" s="217">
        <f>IF(LOWER(T1171)="ILS",12,1)*AD1171/VLOOKUP($T1171,CPC_USDConversion_xlTbl[[Currency2]:[Units/1 USD]],2,FALSE)</f>
        <v/>
      </c>
      <c r="AH1171" s="126">
        <f>AF1171/VLOOKUP($S1171,'CP$'!$B$5:$D$74,2,FALSE)</f>
        <v/>
      </c>
      <c r="AI1171" s="126">
        <f>AG1171/VLOOKUP($S1171,'CP$'!$B$5:$D$74,2,FALSE)</f>
        <v/>
      </c>
      <c r="AJ1171" s="52" t="n"/>
      <c r="AK1171" s="127" t="inlineStr">
        <is>
          <t>Sales Variable</t>
        </is>
      </c>
      <c r="AL1171" s="218" t="n"/>
      <c r="AM1171" s="129" t="n"/>
      <c r="AN1171" s="121" t="n"/>
      <c r="AO1171" s="130" t="n"/>
      <c r="AP1171" s="131">
        <f>IFERROR(AO1171/AM1171,"")</f>
        <v/>
      </c>
      <c r="AQ1171" s="219">
        <f>AO1171*CC1171</f>
        <v/>
      </c>
      <c r="AR1171" s="219" t="n"/>
      <c r="AS1171" s="220">
        <f>AQ1171-AR1171</f>
        <v/>
      </c>
      <c r="AT1171" s="217">
        <f>AS1171/VLOOKUP($T1171,'USD Converstion'!$C$7:$D$174,2,FALSE)</f>
        <v/>
      </c>
      <c r="AU1171" s="52" t="n"/>
      <c r="AV1171" s="221" t="n">
        <v>43615</v>
      </c>
      <c r="AW1171" s="222" t="n">
        <v>29274.47572815534</v>
      </c>
      <c r="AX1171" s="222" t="n"/>
      <c r="AY1171" s="223" t="n"/>
      <c r="AZ1171" s="52" t="n"/>
      <c r="BA1171" s="137" t="n"/>
      <c r="BB1171" s="138" t="inlineStr">
        <is>
          <t xml:space="preserve"> </t>
        </is>
      </c>
      <c r="BC1171" s="52" t="n"/>
      <c r="BD1171" s="219" t="n">
        <v>81000</v>
      </c>
      <c r="BE1171" s="219" t="n">
        <v>54000</v>
      </c>
      <c r="BF1171" s="219" t="n"/>
      <c r="BG1171" s="120">
        <f>BF1171+BE1171+BD1171</f>
        <v/>
      </c>
      <c r="BH1171" s="217">
        <f>IF(LOWER(T1171)="ILS",12,1)*BG1171/VLOOKUP($T1171,CPC_USDConversion_xlTbl[[Currency2]:[Units/1 USD]],2,FALSE)</f>
        <v/>
      </c>
      <c r="BI1171" s="224">
        <f>BH1171/VLOOKUP($S1171,'CP$'!$B$5:$D$74,2,FALSE)</f>
        <v/>
      </c>
      <c r="BJ1171" s="140" t="n">
        <v>85000</v>
      </c>
      <c r="BK1171" s="140" t="n">
        <v>140000</v>
      </c>
      <c r="BL1171" s="141">
        <f>IFERROR(U1171/X1171,"")</f>
        <v/>
      </c>
      <c r="BM1171" s="141">
        <f>IFERROR(V1171/X1171,"")</f>
        <v/>
      </c>
      <c r="BN1171" s="141">
        <f>IFERROR(W1171/X1171,"")</f>
        <v/>
      </c>
      <c r="BO1171" s="141">
        <f>IFERROR(AA1171/AD1171,"")</f>
        <v/>
      </c>
      <c r="BP1171" s="141">
        <f>IFERROR(AB1171/AD1171,"")</f>
        <v/>
      </c>
      <c r="BQ1171" s="141">
        <f>IFERROR(AC1171/AD1171,"")</f>
        <v/>
      </c>
      <c r="BR1171" s="119" t="n">
        <v>4</v>
      </c>
      <c r="BS1171" s="119" t="n">
        <v>3</v>
      </c>
      <c r="BT1171" s="119" t="n">
        <v>3</v>
      </c>
      <c r="BU1171" s="119" t="n"/>
      <c r="BV1171" s="119" t="n"/>
      <c r="BW1171" s="119" t="n"/>
      <c r="BX1171" s="119" t="n"/>
      <c r="BY1171" s="119" t="n"/>
      <c r="BZ1171" s="119" t="inlineStr">
        <is>
          <t>Employee</t>
        </is>
      </c>
      <c r="CA1171" s="142" t="inlineStr">
        <is>
          <t>S53P</t>
        </is>
      </c>
      <c r="CB1171" s="131" t="n">
        <v>1</v>
      </c>
      <c r="CC1171" s="143">
        <f>IF(P1171&gt;1,1,P1171)*CB1171</f>
        <v/>
      </c>
      <c r="CD1171" s="143" t="n"/>
      <c r="CE1171" s="222" t="n">
        <v>23824.28</v>
      </c>
      <c r="CF1171" s="86" t="n"/>
      <c r="CG1171" s="219" t="n">
        <v>142443.9024390244</v>
      </c>
      <c r="CH1171" s="217">
        <f>IF(LOWER(T1171)="ILS",12,1)*CG1171/VLOOKUP($T1171,CPC_USDConversion_xlTbl[[Currency2]:[Units/1 USD]],2,FALSE)</f>
        <v/>
      </c>
      <c r="CI1171" s="225">
        <f>AF1171</f>
        <v/>
      </c>
      <c r="CJ1171" s="225">
        <f>IFERROR(CI1171-CH1171,"")</f>
        <v/>
      </c>
      <c r="CK1171" s="140">
        <f>ROUND(AN1171*CC1171,-2)</f>
        <v/>
      </c>
      <c r="CL1171" s="217">
        <f>CK1171/VLOOKUP($T1171,'USD Converstion'!$C$7:$D$174,2,FALSE)</f>
        <v/>
      </c>
      <c r="CM1171" s="145">
        <f>IF(AD1171&gt;X1171,1,0)</f>
        <v/>
      </c>
      <c r="CN1171" s="225">
        <f>IF(CM1171&gt;0,AG1171,0)</f>
        <v/>
      </c>
      <c r="CO1171" s="225">
        <f>IF(CM1171=0,0,AF1171)</f>
        <v/>
      </c>
      <c r="CP1171" s="146" t="n">
        <v>0</v>
      </c>
      <c r="CQ1171" s="147" t="inlineStr">
        <is>
          <t>Regular</t>
        </is>
      </c>
      <c r="CR1171" s="225">
        <f>AM1171/VLOOKUP(T1171,'USD Converstion'!$C$7:$D$174,2,FALSE)</f>
        <v/>
      </c>
      <c r="CS1171" s="226">
        <f>AT1171</f>
        <v/>
      </c>
      <c r="CT1171" s="222" t="n">
        <v>0</v>
      </c>
      <c r="CU1171" s="227" t="n"/>
      <c r="CV1171" s="145">
        <f>IF(AX1171&gt;0,1,0)</f>
        <v/>
      </c>
      <c r="CW1171" s="145">
        <f>IF(AY1171&gt;0,1,0)</f>
        <v/>
      </c>
      <c r="CX1171" s="52" t="n">
        <v>0</v>
      </c>
      <c r="DM1171">
        <f>IF(LOWER(T1171)="ILS",12,1)*Y1171/VLOOKUP($T1171,CPC_USDConversion_xlTbl[[Currency2]:[Units/1 USD]],2,FALSE)</f>
        <v/>
      </c>
    </row>
    <row r="1172">
      <c r="B1172" s="113" t="n">
        <v>106948</v>
      </c>
      <c r="C1172" s="113" t="n">
        <v>92990</v>
      </c>
      <c r="D1172" s="113" t="n">
        <v>43596</v>
      </c>
      <c r="E1172" s="114" t="inlineStr">
        <is>
          <t>Adam Harrison</t>
        </is>
      </c>
      <c r="F1172" s="152" t="inlineStr">
        <is>
          <t>Account Manager</t>
        </is>
      </c>
      <c r="G1172" s="113" t="inlineStr">
        <is>
          <t>UK Channel &amp; Direct Sales</t>
        </is>
      </c>
      <c r="H1172" s="113" t="inlineStr">
        <is>
          <t>Michael Wakefield</t>
        </is>
      </c>
      <c r="I1172" s="113" t="inlineStr">
        <is>
          <t>Andy Wright</t>
        </is>
      </c>
      <c r="J1172" s="114" t="inlineStr">
        <is>
          <t>Thorsten Freitag</t>
        </is>
      </c>
      <c r="K1172" s="114" t="inlineStr">
        <is>
          <t>Bruno Darmon</t>
        </is>
      </c>
      <c r="L1172" s="113" t="inlineStr">
        <is>
          <t>EMEA Sales</t>
        </is>
      </c>
      <c r="M1172" s="115" t="n">
        <v>1</v>
      </c>
      <c r="N1172" s="151">
        <f>LEFT(CA1172,3)</f>
        <v/>
      </c>
      <c r="O1172" s="216" t="n">
        <v>43353</v>
      </c>
      <c r="P1172" s="118">
        <f>($D$5-O1172)/365</f>
        <v/>
      </c>
      <c r="Q1172" s="119">
        <f>Q1172</f>
        <v/>
      </c>
      <c r="R1172" s="52" t="n"/>
      <c r="S1172" s="120" t="inlineStr">
        <is>
          <t>Great Britain</t>
        </is>
      </c>
      <c r="T1172" s="120" t="inlineStr">
        <is>
          <t>GBP</t>
        </is>
      </c>
      <c r="U1172" s="120" t="n">
        <v>84500</v>
      </c>
      <c r="V1172" s="120" t="n">
        <v>36663.63636363636</v>
      </c>
      <c r="W1172" s="120" t="n"/>
      <c r="X1172" s="120">
        <f>W1172+V1172+U1172</f>
        <v/>
      </c>
      <c r="Y1172" s="121" t="n"/>
      <c r="Z1172" s="121" t="n"/>
      <c r="AA1172" s="122" t="n"/>
      <c r="AB1172" s="122" t="n"/>
      <c r="AC1172" s="122" t="n"/>
      <c r="AD1172" s="123">
        <f>AC1172+AB1172+AA1172</f>
        <v/>
      </c>
      <c r="AE1172" s="124">
        <f>IFERROR(AD1172/X1172-1,"")</f>
        <v/>
      </c>
      <c r="AF1172" s="217">
        <f>IF(LOWER(T1172)="ILS",12,1)*X1172/VLOOKUP($T1172,CPC_USDConversion_xlTbl[[Currency2]:[Units/1 USD]],2,FALSE)</f>
        <v/>
      </c>
      <c r="AG1172" s="217">
        <f>IF(LOWER(T1172)="ILS",12,1)*AD1172/VLOOKUP($T1172,CPC_USDConversion_xlTbl[[Currency2]:[Units/1 USD]],2,FALSE)</f>
        <v/>
      </c>
      <c r="AH1172" s="126">
        <f>AF1172/VLOOKUP($S1172,'CP$'!$B$5:$D$74,2,FALSE)</f>
        <v/>
      </c>
      <c r="AI1172" s="126">
        <f>AG1172/VLOOKUP($S1172,'CP$'!$B$5:$D$74,2,FALSE)</f>
        <v/>
      </c>
      <c r="AJ1172" s="52" t="n"/>
      <c r="AK1172" s="127" t="inlineStr">
        <is>
          <t>Sales Variable</t>
        </is>
      </c>
      <c r="AL1172" s="218" t="n"/>
      <c r="AM1172" s="129" t="n"/>
      <c r="AN1172" s="121" t="n"/>
      <c r="AO1172" s="130" t="n"/>
      <c r="AP1172" s="131">
        <f>IFERROR(AO1172/AM1172,"")</f>
        <v/>
      </c>
      <c r="AQ1172" s="219">
        <f>AO1172*CC1172</f>
        <v/>
      </c>
      <c r="AR1172" s="219" t="n"/>
      <c r="AS1172" s="220">
        <f>AQ1172-AR1172</f>
        <v/>
      </c>
      <c r="AT1172" s="217">
        <f>AS1172/VLOOKUP($T1172,'USD Converstion'!$C$7:$D$174,2,FALSE)</f>
        <v/>
      </c>
      <c r="AU1172" s="52" t="n"/>
      <c r="AV1172" s="221" t="n">
        <v>43957</v>
      </c>
      <c r="AW1172" s="222" t="n">
        <v>9844.844660194174</v>
      </c>
      <c r="AX1172" s="222" t="n"/>
      <c r="AY1172" s="223" t="n"/>
      <c r="AZ1172" s="52" t="n"/>
      <c r="BA1172" s="137" t="n"/>
      <c r="BB1172" s="138" t="inlineStr">
        <is>
          <t xml:space="preserve"> </t>
        </is>
      </c>
      <c r="BC1172" s="52" t="n"/>
      <c r="BD1172" s="219" t="n">
        <v>60000</v>
      </c>
      <c r="BE1172" s="219" t="n">
        <v>40000</v>
      </c>
      <c r="BF1172" s="219" t="n"/>
      <c r="BG1172" s="120">
        <f>BF1172+BE1172+BD1172</f>
        <v/>
      </c>
      <c r="BH1172" s="217">
        <f>IF(LOWER(T1172)="ILS",12,1)*BG1172/VLOOKUP($T1172,CPC_USDConversion_xlTbl[[Currency2]:[Units/1 USD]],2,FALSE)</f>
        <v/>
      </c>
      <c r="BI1172" s="224">
        <f>BH1172/VLOOKUP($S1172,'CP$'!$B$5:$D$74,2,FALSE)</f>
        <v/>
      </c>
      <c r="BJ1172" s="140" t="n">
        <v>85000</v>
      </c>
      <c r="BK1172" s="140" t="n">
        <v>140000</v>
      </c>
      <c r="BL1172" s="141">
        <f>IFERROR(U1172/X1172,"")</f>
        <v/>
      </c>
      <c r="BM1172" s="141">
        <f>IFERROR(V1172/X1172,"")</f>
        <v/>
      </c>
      <c r="BN1172" s="141">
        <f>IFERROR(W1172/X1172,"")</f>
        <v/>
      </c>
      <c r="BO1172" s="141">
        <f>IFERROR(AA1172/AD1172,"")</f>
        <v/>
      </c>
      <c r="BP1172" s="141">
        <f>IFERROR(AB1172/AD1172,"")</f>
        <v/>
      </c>
      <c r="BQ1172" s="141">
        <f>IFERROR(AC1172/AD1172,"")</f>
        <v/>
      </c>
      <c r="BR1172" s="119" t="n">
        <v>4</v>
      </c>
      <c r="BS1172" s="119" t="n">
        <v>3</v>
      </c>
      <c r="BT1172" s="119" t="n">
        <v>3</v>
      </c>
      <c r="BU1172" s="119" t="n"/>
      <c r="BV1172" s="119" t="n"/>
      <c r="BW1172" s="119" t="n"/>
      <c r="BX1172" s="119" t="n"/>
      <c r="BY1172" s="119" t="n"/>
      <c r="BZ1172" s="119" t="inlineStr">
        <is>
          <t>Employee</t>
        </is>
      </c>
      <c r="CA1172" s="142" t="inlineStr">
        <is>
          <t>S53P</t>
        </is>
      </c>
      <c r="CB1172" s="131" t="n">
        <v>1</v>
      </c>
      <c r="CC1172" s="143">
        <f>IF(P1172&gt;1,1,P1172)*CB1172</f>
        <v/>
      </c>
      <c r="CD1172" s="143" t="n"/>
      <c r="CE1172" s="222" t="n">
        <v>11253.68</v>
      </c>
      <c r="CF1172" s="86" t="n"/>
      <c r="CG1172" s="219" t="n">
        <v>97760.9756097561</v>
      </c>
      <c r="CH1172" s="217">
        <f>IF(LOWER(T1172)="ILS",12,1)*CG1172/VLOOKUP($T1172,CPC_USDConversion_xlTbl[[Currency2]:[Units/1 USD]],2,FALSE)</f>
        <v/>
      </c>
      <c r="CI1172" s="225">
        <f>AF1172</f>
        <v/>
      </c>
      <c r="CJ1172" s="225">
        <f>IFERROR(CI1172-CH1172,"")</f>
        <v/>
      </c>
      <c r="CK1172" s="140">
        <f>ROUND(AN1172*CC1172,-2)</f>
        <v/>
      </c>
      <c r="CL1172" s="217">
        <f>CK1172/VLOOKUP($T1172,'USD Converstion'!$C$7:$D$174,2,FALSE)</f>
        <v/>
      </c>
      <c r="CM1172" s="145">
        <f>IF(AD1172&gt;X1172,1,0)</f>
        <v/>
      </c>
      <c r="CN1172" s="225">
        <f>IF(CM1172&gt;0,AG1172,0)</f>
        <v/>
      </c>
      <c r="CO1172" s="225">
        <f>IF(CM1172=0,0,AF1172)</f>
        <v/>
      </c>
      <c r="CP1172" s="146" t="n">
        <v>0</v>
      </c>
      <c r="CQ1172" s="147" t="inlineStr">
        <is>
          <t>Regular</t>
        </is>
      </c>
      <c r="CR1172" s="225">
        <f>AM1172/VLOOKUP(T1172,'USD Converstion'!$C$7:$D$174,2,FALSE)</f>
        <v/>
      </c>
      <c r="CS1172" s="226">
        <f>AT1172</f>
        <v/>
      </c>
      <c r="CT1172" s="222" t="n">
        <v>0</v>
      </c>
      <c r="CU1172" s="227" t="n"/>
      <c r="CV1172" s="145">
        <f>IF(AX1172&gt;0,1,0)</f>
        <v/>
      </c>
      <c r="CW1172" s="145">
        <f>IF(AY1172&gt;0,1,0)</f>
        <v/>
      </c>
      <c r="CX1172" s="52" t="n">
        <v>0</v>
      </c>
      <c r="DM1172">
        <f>IF(LOWER(T1172)="ILS",12,1)*Y1172/VLOOKUP($T1172,CPC_USDConversion_xlTbl[[Currency2]:[Units/1 USD]],2,FALSE)</f>
        <v/>
      </c>
    </row>
    <row r="1173">
      <c r="B1173" s="113" t="n">
        <v>106942</v>
      </c>
      <c r="C1173" s="113" t="n">
        <v>29070</v>
      </c>
      <c r="D1173" s="113" t="n">
        <v>33558</v>
      </c>
      <c r="E1173" s="114" t="inlineStr">
        <is>
          <t>Alaa Alkado</t>
        </is>
      </c>
      <c r="F1173" s="152" t="inlineStr">
        <is>
          <t>Account Manager</t>
        </is>
      </c>
      <c r="G1173" s="113" t="inlineStr">
        <is>
          <t>UK Sales</t>
        </is>
      </c>
      <c r="H1173" s="113" t="inlineStr">
        <is>
          <t>Andy Wright</t>
        </is>
      </c>
      <c r="I1173" s="113" t="inlineStr">
        <is>
          <t>Andy Wright</t>
        </is>
      </c>
      <c r="J1173" s="114" t="inlineStr">
        <is>
          <t>Thorsten Freitag</t>
        </is>
      </c>
      <c r="K1173" s="114" t="inlineStr">
        <is>
          <t>Bruno Darmon</t>
        </is>
      </c>
      <c r="L1173" s="113" t="inlineStr">
        <is>
          <t>EMEA Sales</t>
        </is>
      </c>
      <c r="M1173" s="115" t="n">
        <v>1</v>
      </c>
      <c r="N1173" s="151">
        <f>LEFT(CA1173,3)</f>
        <v/>
      </c>
      <c r="O1173" s="216" t="n">
        <v>43220</v>
      </c>
      <c r="P1173" s="118">
        <f>($D$5-O1173)/365</f>
        <v/>
      </c>
      <c r="Q1173" s="119">
        <f>Q1173</f>
        <v/>
      </c>
      <c r="R1173" s="52" t="n"/>
      <c r="S1173" s="120" t="inlineStr">
        <is>
          <t>Great Britain</t>
        </is>
      </c>
      <c r="T1173" s="120" t="inlineStr">
        <is>
          <t>GBP</t>
        </is>
      </c>
      <c r="U1173" s="120" t="n">
        <v>107000</v>
      </c>
      <c r="V1173" s="120" t="n">
        <v>47572.72727272727</v>
      </c>
      <c r="W1173" s="120" t="n"/>
      <c r="X1173" s="120">
        <f>W1173+V1173+U1173</f>
        <v/>
      </c>
      <c r="Y1173" s="121" t="n"/>
      <c r="Z1173" s="121" t="n"/>
      <c r="AA1173" s="122" t="n"/>
      <c r="AB1173" s="122" t="n"/>
      <c r="AC1173" s="122" t="n"/>
      <c r="AD1173" s="123">
        <f>AC1173+AB1173+AA1173</f>
        <v/>
      </c>
      <c r="AE1173" s="124">
        <f>IFERROR(AD1173/X1173-1,"")</f>
        <v/>
      </c>
      <c r="AF1173" s="217">
        <f>IF(LOWER(T1173)="ILS",12,1)*X1173/VLOOKUP($T1173,CPC_USDConversion_xlTbl[[Currency2]:[Units/1 USD]],2,FALSE)</f>
        <v/>
      </c>
      <c r="AG1173" s="217">
        <f>IF(LOWER(T1173)="ILS",12,1)*AD1173/VLOOKUP($T1173,CPC_USDConversion_xlTbl[[Currency2]:[Units/1 USD]],2,FALSE)</f>
        <v/>
      </c>
      <c r="AH1173" s="126">
        <f>AF1173/VLOOKUP($S1173,'CP$'!$B$5:$D$74,2,FALSE)</f>
        <v/>
      </c>
      <c r="AI1173" s="126">
        <f>AG1173/VLOOKUP($S1173,'CP$'!$B$5:$D$74,2,FALSE)</f>
        <v/>
      </c>
      <c r="AJ1173" s="52" t="n"/>
      <c r="AK1173" s="127" t="inlineStr">
        <is>
          <t>Sales Variable</t>
        </is>
      </c>
      <c r="AL1173" s="218" t="n"/>
      <c r="AM1173" s="129" t="n"/>
      <c r="AN1173" s="121" t="n"/>
      <c r="AO1173" s="130" t="n"/>
      <c r="AP1173" s="131">
        <f>IFERROR(AO1173/AM1173,"")</f>
        <v/>
      </c>
      <c r="AQ1173" s="219">
        <f>AO1173*CC1173</f>
        <v/>
      </c>
      <c r="AR1173" s="219" t="n"/>
      <c r="AS1173" s="220">
        <f>AQ1173-AR1173</f>
        <v/>
      </c>
      <c r="AT1173" s="217">
        <f>AS1173/VLOOKUP($T1173,'USD Converstion'!$C$7:$D$174,2,FALSE)</f>
        <v/>
      </c>
      <c r="AU1173" s="52" t="n"/>
      <c r="AV1173" s="221" t="n">
        <v>43223</v>
      </c>
      <c r="AW1173" s="222" t="n">
        <v>19535.46601941748</v>
      </c>
      <c r="AX1173" s="222" t="n"/>
      <c r="AY1173" s="223" t="n"/>
      <c r="AZ1173" s="52" t="n"/>
      <c r="BA1173" s="137" t="n"/>
      <c r="BB1173" s="138" t="inlineStr">
        <is>
          <t xml:space="preserve"> </t>
        </is>
      </c>
      <c r="BC1173" s="52" t="n"/>
      <c r="BD1173" s="219" t="n">
        <v>78000</v>
      </c>
      <c r="BE1173" s="219" t="n">
        <v>52000</v>
      </c>
      <c r="BF1173" s="219" t="n"/>
      <c r="BG1173" s="120">
        <f>BF1173+BE1173+BD1173</f>
        <v/>
      </c>
      <c r="BH1173" s="217">
        <f>IF(LOWER(T1173)="ILS",12,1)*BG1173/VLOOKUP($T1173,CPC_USDConversion_xlTbl[[Currency2]:[Units/1 USD]],2,FALSE)</f>
        <v/>
      </c>
      <c r="BI1173" s="224">
        <f>BH1173/VLOOKUP($S1173,'CP$'!$B$5:$D$74,2,FALSE)</f>
        <v/>
      </c>
      <c r="BJ1173" s="140" t="n">
        <v>85000</v>
      </c>
      <c r="BK1173" s="140" t="n">
        <v>140000</v>
      </c>
      <c r="BL1173" s="141">
        <f>IFERROR(U1173/X1173,"")</f>
        <v/>
      </c>
      <c r="BM1173" s="141">
        <f>IFERROR(V1173/X1173,"")</f>
        <v/>
      </c>
      <c r="BN1173" s="141">
        <f>IFERROR(W1173/X1173,"")</f>
        <v/>
      </c>
      <c r="BO1173" s="141">
        <f>IFERROR(AA1173/AD1173,"")</f>
        <v/>
      </c>
      <c r="BP1173" s="141">
        <f>IFERROR(AB1173/AD1173,"")</f>
        <v/>
      </c>
      <c r="BQ1173" s="141">
        <f>IFERROR(AC1173/AD1173,"")</f>
        <v/>
      </c>
      <c r="BR1173" s="119" t="n">
        <v>3</v>
      </c>
      <c r="BS1173" s="119" t="n">
        <v>2</v>
      </c>
      <c r="BT1173" s="119" t="n">
        <v>3</v>
      </c>
      <c r="BU1173" s="119" t="n"/>
      <c r="BV1173" s="119" t="n"/>
      <c r="BW1173" s="119" t="n"/>
      <c r="BX1173" s="119" t="n"/>
      <c r="BY1173" s="119" t="n"/>
      <c r="BZ1173" s="119" t="inlineStr">
        <is>
          <t>Employee</t>
        </is>
      </c>
      <c r="CA1173" s="142" t="inlineStr">
        <is>
          <t>S53P</t>
        </is>
      </c>
      <c r="CB1173" s="131" t="n">
        <v>1</v>
      </c>
      <c r="CC1173" s="143">
        <f>IF(P1173&gt;1,1,P1173)*CB1173</f>
        <v/>
      </c>
      <c r="CD1173" s="143" t="n"/>
      <c r="CE1173" s="222" t="n">
        <v>12211.44</v>
      </c>
      <c r="CF1173" s="86" t="n"/>
      <c r="CG1173" s="219" t="n">
        <v>127029.2682926829</v>
      </c>
      <c r="CH1173" s="217">
        <f>IF(LOWER(T1173)="ILS",12,1)*CG1173/VLOOKUP($T1173,CPC_USDConversion_xlTbl[[Currency2]:[Units/1 USD]],2,FALSE)</f>
        <v/>
      </c>
      <c r="CI1173" s="225">
        <f>AF1173</f>
        <v/>
      </c>
      <c r="CJ1173" s="225">
        <f>IFERROR(CI1173-CH1173,"")</f>
        <v/>
      </c>
      <c r="CK1173" s="140">
        <f>ROUND(AN1173*CC1173,-2)</f>
        <v/>
      </c>
      <c r="CL1173" s="217">
        <f>CK1173/VLOOKUP($T1173,'USD Converstion'!$C$7:$D$174,2,FALSE)</f>
        <v/>
      </c>
      <c r="CM1173" s="145">
        <f>IF(AD1173&gt;X1173,1,0)</f>
        <v/>
      </c>
      <c r="CN1173" s="225">
        <f>IF(CM1173&gt;0,AG1173,0)</f>
        <v/>
      </c>
      <c r="CO1173" s="225">
        <f>IF(CM1173=0,0,AF1173)</f>
        <v/>
      </c>
      <c r="CP1173" s="146" t="n">
        <v>0</v>
      </c>
      <c r="CQ1173" s="147" t="inlineStr">
        <is>
          <t>Regular</t>
        </is>
      </c>
      <c r="CR1173" s="225">
        <f>AM1173/VLOOKUP(T1173,'USD Converstion'!$C$7:$D$174,2,FALSE)</f>
        <v/>
      </c>
      <c r="CS1173" s="226">
        <f>AT1173</f>
        <v/>
      </c>
      <c r="CT1173" s="222" t="n">
        <v>0</v>
      </c>
      <c r="CU1173" s="227" t="n"/>
      <c r="CV1173" s="145">
        <f>IF(AX1173&gt;0,1,0)</f>
        <v/>
      </c>
      <c r="CW1173" s="145">
        <f>IF(AY1173&gt;0,1,0)</f>
        <v/>
      </c>
      <c r="CX1173" s="52" t="n">
        <v>0</v>
      </c>
      <c r="DM1173">
        <f>IF(LOWER(T1173)="ILS",12,1)*Y1173/VLOOKUP($T1173,CPC_USDConversion_xlTbl[[Currency2]:[Units/1 USD]],2,FALSE)</f>
        <v/>
      </c>
    </row>
    <row r="1174">
      <c r="B1174" s="113" t="n">
        <v>113044</v>
      </c>
      <c r="C1174" s="113" t="n">
        <v>106379</v>
      </c>
      <c r="D1174" s="113" t="n">
        <v>117412</v>
      </c>
      <c r="E1174" s="114" t="inlineStr">
        <is>
          <t>Alex Moyes</t>
        </is>
      </c>
      <c r="F1174" s="152" t="inlineStr">
        <is>
          <t>Team Leader</t>
        </is>
      </c>
      <c r="G1174" s="113" t="inlineStr">
        <is>
          <t>UK Channel &amp; Direct Sales</t>
        </is>
      </c>
      <c r="H1174" s="113" t="inlineStr">
        <is>
          <t>Michael Wakefield</t>
        </is>
      </c>
      <c r="I1174" s="113" t="inlineStr">
        <is>
          <t>Andy Wright</t>
        </is>
      </c>
      <c r="J1174" s="114" t="inlineStr">
        <is>
          <t>Thorsten Freitag</t>
        </is>
      </c>
      <c r="K1174" s="114" t="inlineStr">
        <is>
          <t>Bruno Darmon</t>
        </is>
      </c>
      <c r="L1174" s="113" t="inlineStr">
        <is>
          <t>EMEA Sales</t>
        </is>
      </c>
      <c r="M1174" s="115" t="n">
        <v>1</v>
      </c>
      <c r="N1174" s="151">
        <f>LEFT(CA1174,3)</f>
        <v/>
      </c>
      <c r="O1174" s="216" t="n">
        <v>42983</v>
      </c>
      <c r="P1174" s="118">
        <f>($D$5-O1174)/365</f>
        <v/>
      </c>
      <c r="Q1174" s="119">
        <f>Q1174</f>
        <v/>
      </c>
      <c r="R1174" s="52" t="n"/>
      <c r="S1174" s="120" t="inlineStr">
        <is>
          <t>Great Britain</t>
        </is>
      </c>
      <c r="T1174" s="120" t="inlineStr">
        <is>
          <t>GBP</t>
        </is>
      </c>
      <c r="U1174" s="120" t="n">
        <v>117800</v>
      </c>
      <c r="V1174" s="120" t="n">
        <v>52809.0909090909</v>
      </c>
      <c r="W1174" s="120" t="n"/>
      <c r="X1174" s="120">
        <f>W1174+V1174+U1174</f>
        <v/>
      </c>
      <c r="Y1174" s="121" t="n"/>
      <c r="Z1174" s="121" t="n"/>
      <c r="AA1174" s="122" t="n"/>
      <c r="AB1174" s="122" t="n"/>
      <c r="AC1174" s="122" t="n"/>
      <c r="AD1174" s="123">
        <f>AC1174+AB1174+AA1174</f>
        <v/>
      </c>
      <c r="AE1174" s="124">
        <f>IFERROR(AD1174/X1174-1,"")</f>
        <v/>
      </c>
      <c r="AF1174" s="217">
        <f>IF(LOWER(T1174)="ILS",12,1)*X1174/VLOOKUP($T1174,CPC_USDConversion_xlTbl[[Currency2]:[Units/1 USD]],2,FALSE)</f>
        <v/>
      </c>
      <c r="AG1174" s="217">
        <f>IF(LOWER(T1174)="ILS",12,1)*AD1174/VLOOKUP($T1174,CPC_USDConversion_xlTbl[[Currency2]:[Units/1 USD]],2,FALSE)</f>
        <v/>
      </c>
      <c r="AH1174" s="126">
        <f>AF1174/VLOOKUP($S1174,'CP$'!$B$5:$D$74,2,FALSE)</f>
        <v/>
      </c>
      <c r="AI1174" s="126">
        <f>AG1174/VLOOKUP($S1174,'CP$'!$B$5:$D$74,2,FALSE)</f>
        <v/>
      </c>
      <c r="AJ1174" s="52" t="n"/>
      <c r="AK1174" s="127" t="inlineStr">
        <is>
          <t>Sales Variable</t>
        </is>
      </c>
      <c r="AL1174" s="218" t="n"/>
      <c r="AM1174" s="129" t="n"/>
      <c r="AN1174" s="121" t="n"/>
      <c r="AO1174" s="130" t="n"/>
      <c r="AP1174" s="131">
        <f>IFERROR(AO1174/AM1174,"")</f>
        <v/>
      </c>
      <c r="AQ1174" s="219">
        <f>AO1174*CC1174</f>
        <v/>
      </c>
      <c r="AR1174" s="219" t="n"/>
      <c r="AS1174" s="220">
        <f>AQ1174-AR1174</f>
        <v/>
      </c>
      <c r="AT1174" s="217">
        <f>AS1174/VLOOKUP($T1174,'USD Converstion'!$C$7:$D$174,2,FALSE)</f>
        <v/>
      </c>
      <c r="AU1174" s="52" t="n"/>
      <c r="AV1174" s="221" t="n">
        <v>43957</v>
      </c>
      <c r="AW1174" s="222" t="n">
        <v>29231.10679611651</v>
      </c>
      <c r="AX1174" s="222" t="n"/>
      <c r="AY1174" s="223" t="n"/>
      <c r="AZ1174" s="52" t="n"/>
      <c r="BA1174" s="137" t="inlineStr">
        <is>
          <t>May, 2020 - Organization change to RSU:30000 || November, 2020 - JS change from JS:S51M to JS:S41M</t>
        </is>
      </c>
      <c r="BB1174" s="138" t="inlineStr">
        <is>
          <t xml:space="preserve"> </t>
        </is>
      </c>
      <c r="BC1174" s="52" t="n"/>
      <c r="BD1174" s="219" t="n">
        <v>78794.67084639498</v>
      </c>
      <c r="BE1174" s="219" t="n">
        <v>52529.78056426332</v>
      </c>
      <c r="BF1174" s="219" t="n"/>
      <c r="BG1174" s="120">
        <f>BF1174+BE1174+BD1174</f>
        <v/>
      </c>
      <c r="BH1174" s="217">
        <f>IF(LOWER(T1174)="ILS",12,1)*BG1174/VLOOKUP($T1174,CPC_USDConversion_xlTbl[[Currency2]:[Units/1 USD]],2,FALSE)</f>
        <v/>
      </c>
      <c r="BI1174" s="224">
        <f>BH1174/VLOOKUP($S1174,'CP$'!$B$5:$D$74,2,FALSE)</f>
        <v/>
      </c>
      <c r="BJ1174" s="140" t="n">
        <v>100000</v>
      </c>
      <c r="BK1174" s="140" t="n">
        <v>150000</v>
      </c>
      <c r="BL1174" s="141">
        <f>IFERROR(U1174/X1174,"")</f>
        <v/>
      </c>
      <c r="BM1174" s="141">
        <f>IFERROR(V1174/X1174,"")</f>
        <v/>
      </c>
      <c r="BN1174" s="141">
        <f>IFERROR(W1174/X1174,"")</f>
        <v/>
      </c>
      <c r="BO1174" s="141">
        <f>IFERROR(AA1174/AD1174,"")</f>
        <v/>
      </c>
      <c r="BP1174" s="141">
        <f>IFERROR(AB1174/AD1174,"")</f>
        <v/>
      </c>
      <c r="BQ1174" s="141">
        <f>IFERROR(AC1174/AD1174,"")</f>
        <v/>
      </c>
      <c r="BR1174" s="119" t="n">
        <v>4</v>
      </c>
      <c r="BS1174" s="119" t="n">
        <v>4</v>
      </c>
      <c r="BT1174" s="119" t="n">
        <v>3</v>
      </c>
      <c r="BU1174" s="119" t="n"/>
      <c r="BV1174" s="119" t="n"/>
      <c r="BW1174" s="119" t="n"/>
      <c r="BX1174" s="119" t="n"/>
      <c r="BY1174" s="119" t="n"/>
      <c r="BZ1174" s="119" t="inlineStr">
        <is>
          <t>Employee</t>
        </is>
      </c>
      <c r="CA1174" s="142" t="inlineStr">
        <is>
          <t>S41M</t>
        </is>
      </c>
      <c r="CB1174" s="131" t="n">
        <v>1</v>
      </c>
      <c r="CC1174" s="143">
        <f>IF(P1174&gt;1,1,P1174)*CB1174</f>
        <v/>
      </c>
      <c r="CD1174" s="143" t="n"/>
      <c r="CE1174" s="222" t="n">
        <v>61655.8</v>
      </c>
      <c r="CF1174" s="86" t="n"/>
      <c r="CG1174" s="219" t="n">
        <v>141078.0487804878</v>
      </c>
      <c r="CH1174" s="217">
        <f>IF(LOWER(T1174)="ILS",12,1)*CG1174/VLOOKUP($T1174,CPC_USDConversion_xlTbl[[Currency2]:[Units/1 USD]],2,FALSE)</f>
        <v/>
      </c>
      <c r="CI1174" s="225">
        <f>AF1174</f>
        <v/>
      </c>
      <c r="CJ1174" s="225">
        <f>IFERROR(CI1174-CH1174,"")</f>
        <v/>
      </c>
      <c r="CK1174" s="140">
        <f>ROUND(AN1174*CC1174,-2)</f>
        <v/>
      </c>
      <c r="CL1174" s="217">
        <f>CK1174/VLOOKUP($T1174,'USD Converstion'!$C$7:$D$174,2,FALSE)</f>
        <v/>
      </c>
      <c r="CM1174" s="145">
        <f>IF(AD1174&gt;X1174,1,0)</f>
        <v/>
      </c>
      <c r="CN1174" s="225">
        <f>IF(CM1174&gt;0,AG1174,0)</f>
        <v/>
      </c>
      <c r="CO1174" s="225">
        <f>IF(CM1174=0,0,AF1174)</f>
        <v/>
      </c>
      <c r="CP1174" s="146" t="n">
        <v>0</v>
      </c>
      <c r="CQ1174" s="147" t="inlineStr">
        <is>
          <t>Regular</t>
        </is>
      </c>
      <c r="CR1174" s="225">
        <f>AM1174/VLOOKUP(T1174,'USD Converstion'!$C$7:$D$174,2,FALSE)</f>
        <v/>
      </c>
      <c r="CS1174" s="226">
        <f>AT1174</f>
        <v/>
      </c>
      <c r="CT1174" s="222" t="n">
        <v>0</v>
      </c>
      <c r="CU1174" s="227" t="n"/>
      <c r="CV1174" s="145">
        <f>IF(AX1174&gt;0,1,0)</f>
        <v/>
      </c>
      <c r="CW1174" s="145">
        <f>IF(AY1174&gt;0,1,0)</f>
        <v/>
      </c>
      <c r="CX1174" s="52" t="n">
        <v>0</v>
      </c>
      <c r="DM1174">
        <f>IF(LOWER(T1174)="ILS",12,1)*Y1174/VLOOKUP($T1174,CPC_USDConversion_xlTbl[[Currency2]:[Units/1 USD]],2,FALSE)</f>
        <v/>
      </c>
    </row>
    <row r="1175">
      <c r="B1175" s="113" t="n">
        <v>102432</v>
      </c>
      <c r="C1175" s="113" t="n">
        <v>87746</v>
      </c>
      <c r="D1175" s="113" t="n">
        <v>116754</v>
      </c>
      <c r="E1175" s="114" t="inlineStr">
        <is>
          <t>Andrew Barwick</t>
        </is>
      </c>
      <c r="F1175" s="152" t="inlineStr">
        <is>
          <t>Channel Account Manager</t>
        </is>
      </c>
      <c r="G1175" s="113" t="inlineStr">
        <is>
          <t>UK Channel &amp; Direct Sales</t>
        </is>
      </c>
      <c r="H1175" s="113" t="inlineStr">
        <is>
          <t>Michael Wakefield</t>
        </is>
      </c>
      <c r="I1175" s="113" t="inlineStr">
        <is>
          <t>Andy Wright</t>
        </is>
      </c>
      <c r="J1175" s="114" t="inlineStr">
        <is>
          <t>Thorsten Freitag</t>
        </is>
      </c>
      <c r="K1175" s="114" t="inlineStr">
        <is>
          <t>Bruno Darmon</t>
        </is>
      </c>
      <c r="L1175" s="113" t="inlineStr">
        <is>
          <t>EMEA Sales</t>
        </is>
      </c>
      <c r="M1175" s="115" t="n">
        <v>1</v>
      </c>
      <c r="N1175" s="151">
        <f>LEFT(CA1175,3)</f>
        <v/>
      </c>
      <c r="O1175" s="216" t="n">
        <v>43977</v>
      </c>
      <c r="P1175" s="118">
        <f>($D$5-O1175)/365</f>
        <v/>
      </c>
      <c r="Q1175" s="119">
        <f>Q1175</f>
        <v/>
      </c>
      <c r="R1175" s="52" t="n"/>
      <c r="S1175" s="120" t="inlineStr">
        <is>
          <t>Great Britain</t>
        </is>
      </c>
      <c r="T1175" s="120" t="inlineStr">
        <is>
          <t>GBP</t>
        </is>
      </c>
      <c r="U1175" s="120" t="n">
        <v>107000</v>
      </c>
      <c r="V1175" s="120" t="n">
        <v>47572.72727272727</v>
      </c>
      <c r="W1175" s="120" t="n"/>
      <c r="X1175" s="120">
        <f>W1175+V1175+U1175</f>
        <v/>
      </c>
      <c r="Y1175" s="121" t="n"/>
      <c r="Z1175" s="121" t="n"/>
      <c r="AA1175" s="122" t="n"/>
      <c r="AB1175" s="122" t="n"/>
      <c r="AC1175" s="122" t="n"/>
      <c r="AD1175" s="123">
        <f>AC1175+AB1175+AA1175</f>
        <v/>
      </c>
      <c r="AE1175" s="124">
        <f>IFERROR(AD1175/X1175-1,"")</f>
        <v/>
      </c>
      <c r="AF1175" s="217">
        <f>IF(LOWER(T1175)="ILS",12,1)*X1175/VLOOKUP($T1175,CPC_USDConversion_xlTbl[[Currency2]:[Units/1 USD]],2,FALSE)</f>
        <v/>
      </c>
      <c r="AG1175" s="217">
        <f>IF(LOWER(T1175)="ILS",12,1)*AD1175/VLOOKUP($T1175,CPC_USDConversion_xlTbl[[Currency2]:[Units/1 USD]],2,FALSE)</f>
        <v/>
      </c>
      <c r="AH1175" s="126">
        <f>AF1175/VLOOKUP($S1175,'CP$'!$B$5:$D$74,2,FALSE)</f>
        <v/>
      </c>
      <c r="AI1175" s="126">
        <f>AG1175/VLOOKUP($S1175,'CP$'!$B$5:$D$74,2,FALSE)</f>
        <v/>
      </c>
      <c r="AJ1175" s="52" t="n"/>
      <c r="AK1175" s="127" t="inlineStr">
        <is>
          <t>Sales Variable</t>
        </is>
      </c>
      <c r="AL1175" s="218" t="n"/>
      <c r="AM1175" s="129" t="n"/>
      <c r="AN1175" s="121" t="n"/>
      <c r="AO1175" s="130" t="n"/>
      <c r="AP1175" s="131">
        <f>IFERROR(AO1175/AM1175,"")</f>
        <v/>
      </c>
      <c r="AQ1175" s="219">
        <f>AO1175*CC1175</f>
        <v/>
      </c>
      <c r="AR1175" s="219" t="n"/>
      <c r="AS1175" s="220">
        <f>AQ1175-AR1175</f>
        <v/>
      </c>
      <c r="AT1175" s="217">
        <f>AS1175/VLOOKUP($T1175,'USD Converstion'!$C$7:$D$174,2,FALSE)</f>
        <v/>
      </c>
      <c r="AU1175" s="52" t="n"/>
      <c r="AV1175" s="221" t="n"/>
      <c r="AW1175" s="222" t="n"/>
      <c r="AX1175" s="222" t="n"/>
      <c r="AY1175" s="223" t="n"/>
      <c r="AZ1175" s="52" t="n"/>
      <c r="BA1175" s="137" t="n"/>
      <c r="BB1175" s="138" t="inlineStr">
        <is>
          <t xml:space="preserve"> </t>
        </is>
      </c>
      <c r="BC1175" s="52" t="n"/>
      <c r="BD1175" s="219" t="n"/>
      <c r="BE1175" s="219" t="n"/>
      <c r="BF1175" s="219" t="n"/>
      <c r="BG1175" s="120">
        <f>BF1175+BE1175+BD1175</f>
        <v/>
      </c>
      <c r="BH1175" s="217">
        <f>IF(LOWER(T1175)="ILS",12,1)*BG1175/VLOOKUP($T1175,CPC_USDConversion_xlTbl[[Currency2]:[Units/1 USD]],2,FALSE)</f>
        <v/>
      </c>
      <c r="BI1175" s="224">
        <f>BH1175/VLOOKUP($S1175,'CP$'!$B$5:$D$74,2,FALSE)</f>
        <v/>
      </c>
      <c r="BJ1175" s="140" t="n">
        <v>70000</v>
      </c>
      <c r="BK1175" s="140" t="n">
        <v>130000</v>
      </c>
      <c r="BL1175" s="141">
        <f>IFERROR(U1175/X1175,"")</f>
        <v/>
      </c>
      <c r="BM1175" s="141">
        <f>IFERROR(V1175/X1175,"")</f>
        <v/>
      </c>
      <c r="BN1175" s="141">
        <f>IFERROR(W1175/X1175,"")</f>
        <v/>
      </c>
      <c r="BO1175" s="141">
        <f>IFERROR(AA1175/AD1175,"")</f>
        <v/>
      </c>
      <c r="BP1175" s="141">
        <f>IFERROR(AB1175/AD1175,"")</f>
        <v/>
      </c>
      <c r="BQ1175" s="141">
        <f>IFERROR(AC1175/AD1175,"")</f>
        <v/>
      </c>
      <c r="BR1175" s="119" t="n"/>
      <c r="BS1175" s="119" t="n"/>
      <c r="BT1175" s="119" t="n"/>
      <c r="BU1175" s="119" t="n"/>
      <c r="BV1175" s="119" t="n"/>
      <c r="BW1175" s="119" t="n"/>
      <c r="BX1175" s="119" t="n"/>
      <c r="BY1175" s="119" t="n"/>
      <c r="BZ1175" s="119" t="inlineStr">
        <is>
          <t>Employee</t>
        </is>
      </c>
      <c r="CA1175" s="142" t="inlineStr">
        <is>
          <t>S51P</t>
        </is>
      </c>
      <c r="CB1175" s="131" t="n">
        <v>1</v>
      </c>
      <c r="CC1175" s="143">
        <f>IF(P1175&gt;1,1,P1175)*CB1175</f>
        <v/>
      </c>
      <c r="CD1175" s="143" t="n"/>
      <c r="CE1175" s="222" t="n"/>
      <c r="CF1175" s="86" t="n"/>
      <c r="CG1175" s="219" t="n">
        <v>127029.2682926829</v>
      </c>
      <c r="CH1175" s="217">
        <f>IF(LOWER(T1175)="ILS",12,1)*CG1175/VLOOKUP($T1175,CPC_USDConversion_xlTbl[[Currency2]:[Units/1 USD]],2,FALSE)</f>
        <v/>
      </c>
      <c r="CI1175" s="225">
        <f>AF1175</f>
        <v/>
      </c>
      <c r="CJ1175" s="225">
        <f>IFERROR(CI1175-CH1175,"")</f>
        <v/>
      </c>
      <c r="CK1175" s="140">
        <f>ROUND(AN1175*CC1175,-2)</f>
        <v/>
      </c>
      <c r="CL1175" s="217">
        <f>CK1175/VLOOKUP($T1175,'USD Converstion'!$C$7:$D$174,2,FALSE)</f>
        <v/>
      </c>
      <c r="CM1175" s="145">
        <f>IF(AD1175&gt;X1175,1,0)</f>
        <v/>
      </c>
      <c r="CN1175" s="225">
        <f>IF(CM1175&gt;0,AG1175,0)</f>
        <v/>
      </c>
      <c r="CO1175" s="225">
        <f>IF(CM1175=0,0,AF1175)</f>
        <v/>
      </c>
      <c r="CP1175" s="146" t="n">
        <v>0</v>
      </c>
      <c r="CQ1175" s="147" t="inlineStr">
        <is>
          <t>Regular</t>
        </is>
      </c>
      <c r="CR1175" s="225">
        <f>AM1175/VLOOKUP(T1175,'USD Converstion'!$C$7:$D$174,2,FALSE)</f>
        <v/>
      </c>
      <c r="CS1175" s="226">
        <f>AT1175</f>
        <v/>
      </c>
      <c r="CT1175" s="222" t="n">
        <v>0</v>
      </c>
      <c r="CU1175" s="227" t="n"/>
      <c r="CV1175" s="145">
        <f>IF(AX1175&gt;0,1,0)</f>
        <v/>
      </c>
      <c r="CW1175" s="145">
        <f>IF(AY1175&gt;0,1,0)</f>
        <v/>
      </c>
      <c r="CX1175" s="52" t="n">
        <v>0</v>
      </c>
      <c r="DM1175">
        <f>IF(LOWER(T1175)="ILS",12,1)*Y1175/VLOOKUP($T1175,CPC_USDConversion_xlTbl[[Currency2]:[Units/1 USD]],2,FALSE)</f>
        <v/>
      </c>
    </row>
    <row r="1176">
      <c r="B1176" s="113" t="n">
        <v>112277</v>
      </c>
      <c r="C1176" s="113" t="n">
        <v>124871</v>
      </c>
      <c r="D1176" s="113" t="n">
        <v>42308</v>
      </c>
      <c r="E1176" s="114" t="inlineStr">
        <is>
          <t>Anthony Musk</t>
        </is>
      </c>
      <c r="F1176" s="152" t="inlineStr">
        <is>
          <t>Major Account Manager</t>
        </is>
      </c>
      <c r="G1176" s="113" t="inlineStr">
        <is>
          <t>UK Sales</t>
        </is>
      </c>
      <c r="H1176" s="113" t="inlineStr">
        <is>
          <t>Andy Wright</t>
        </is>
      </c>
      <c r="I1176" s="113" t="inlineStr">
        <is>
          <t>Andy Wright</t>
        </is>
      </c>
      <c r="J1176" s="114" t="inlineStr">
        <is>
          <t>Thorsten Freitag</t>
        </is>
      </c>
      <c r="K1176" s="114" t="inlineStr">
        <is>
          <t>Bruno Darmon</t>
        </is>
      </c>
      <c r="L1176" s="113" t="inlineStr">
        <is>
          <t>EMEA Sales</t>
        </is>
      </c>
      <c r="M1176" s="115" t="n">
        <v>1</v>
      </c>
      <c r="N1176" s="151">
        <f>LEFT(CA1176,3)</f>
        <v/>
      </c>
      <c r="O1176" s="216" t="n">
        <v>42667</v>
      </c>
      <c r="P1176" s="118">
        <f>($D$5-O1176)/365</f>
        <v/>
      </c>
      <c r="Q1176" s="119">
        <f>Q1176</f>
        <v/>
      </c>
      <c r="R1176" s="52" t="n"/>
      <c r="S1176" s="120" t="inlineStr">
        <is>
          <t>Great Britain</t>
        </is>
      </c>
      <c r="T1176" s="120" t="inlineStr">
        <is>
          <t>GBP</t>
        </is>
      </c>
      <c r="U1176" s="120" t="n">
        <v>109250</v>
      </c>
      <c r="V1176" s="120" t="n">
        <v>48663.63636363636</v>
      </c>
      <c r="W1176" s="120" t="n"/>
      <c r="X1176" s="120">
        <f>W1176+V1176+U1176</f>
        <v/>
      </c>
      <c r="Y1176" s="121" t="n"/>
      <c r="Z1176" s="121" t="n"/>
      <c r="AA1176" s="122" t="n"/>
      <c r="AB1176" s="122" t="n"/>
      <c r="AC1176" s="122" t="n"/>
      <c r="AD1176" s="123">
        <f>AC1176+AB1176+AA1176</f>
        <v/>
      </c>
      <c r="AE1176" s="124">
        <f>IFERROR(AD1176/X1176-1,"")</f>
        <v/>
      </c>
      <c r="AF1176" s="217">
        <f>IF(LOWER(T1176)="ILS",12,1)*X1176/VLOOKUP($T1176,CPC_USDConversion_xlTbl[[Currency2]:[Units/1 USD]],2,FALSE)</f>
        <v/>
      </c>
      <c r="AG1176" s="217">
        <f>IF(LOWER(T1176)="ILS",12,1)*AD1176/VLOOKUP($T1176,CPC_USDConversion_xlTbl[[Currency2]:[Units/1 USD]],2,FALSE)</f>
        <v/>
      </c>
      <c r="AH1176" s="126">
        <f>AF1176/VLOOKUP($S1176,'CP$'!$B$5:$D$74,2,FALSE)</f>
        <v/>
      </c>
      <c r="AI1176" s="126">
        <f>AG1176/VLOOKUP($S1176,'CP$'!$B$5:$D$74,2,FALSE)</f>
        <v/>
      </c>
      <c r="AJ1176" s="52" t="n"/>
      <c r="AK1176" s="127" t="inlineStr">
        <is>
          <t>Sales Variable</t>
        </is>
      </c>
      <c r="AL1176" s="218" t="n"/>
      <c r="AM1176" s="129" t="n"/>
      <c r="AN1176" s="121" t="n"/>
      <c r="AO1176" s="130" t="n"/>
      <c r="AP1176" s="131">
        <f>IFERROR(AO1176/AM1176,"")</f>
        <v/>
      </c>
      <c r="AQ1176" s="219">
        <f>AO1176*CC1176</f>
        <v/>
      </c>
      <c r="AR1176" s="219" t="n"/>
      <c r="AS1176" s="220">
        <f>AQ1176-AR1176</f>
        <v/>
      </c>
      <c r="AT1176" s="217">
        <f>AS1176/VLOOKUP($T1176,'USD Converstion'!$C$7:$D$174,2,FALSE)</f>
        <v/>
      </c>
      <c r="AU1176" s="52" t="n"/>
      <c r="AV1176" s="221" t="n">
        <v>43957</v>
      </c>
      <c r="AW1176" s="222" t="n">
        <v>24410.18446601942</v>
      </c>
      <c r="AX1176" s="222" t="n"/>
      <c r="AY1176" s="223" t="n"/>
      <c r="AZ1176" s="52" t="n"/>
      <c r="BA1176" s="137" t="n"/>
      <c r="BB1176" s="138" t="inlineStr">
        <is>
          <t xml:space="preserve"> </t>
        </is>
      </c>
      <c r="BC1176" s="52" t="n"/>
      <c r="BD1176" s="219" t="n">
        <v>67600</v>
      </c>
      <c r="BE1176" s="219" t="n">
        <v>57200</v>
      </c>
      <c r="BF1176" s="219" t="n"/>
      <c r="BG1176" s="120">
        <f>BF1176+BE1176+BD1176</f>
        <v/>
      </c>
      <c r="BH1176" s="217">
        <f>IF(LOWER(T1176)="ILS",12,1)*BG1176/VLOOKUP($T1176,CPC_USDConversion_xlTbl[[Currency2]:[Units/1 USD]],2,FALSE)</f>
        <v/>
      </c>
      <c r="BI1176" s="224">
        <f>BH1176/VLOOKUP($S1176,'CP$'!$B$5:$D$74,2,FALSE)</f>
        <v/>
      </c>
      <c r="BJ1176" s="140" t="n">
        <v>120000</v>
      </c>
      <c r="BK1176" s="140" t="n">
        <v>185000</v>
      </c>
      <c r="BL1176" s="141">
        <f>IFERROR(U1176/X1176,"")</f>
        <v/>
      </c>
      <c r="BM1176" s="141">
        <f>IFERROR(V1176/X1176,"")</f>
        <v/>
      </c>
      <c r="BN1176" s="141">
        <f>IFERROR(W1176/X1176,"")</f>
        <v/>
      </c>
      <c r="BO1176" s="141">
        <f>IFERROR(AA1176/AD1176,"")</f>
        <v/>
      </c>
      <c r="BP1176" s="141">
        <f>IFERROR(AB1176/AD1176,"")</f>
        <v/>
      </c>
      <c r="BQ1176" s="141">
        <f>IFERROR(AC1176/AD1176,"")</f>
        <v/>
      </c>
      <c r="BR1176" s="119" t="n">
        <v>3</v>
      </c>
      <c r="BS1176" s="119" t="n">
        <v>4</v>
      </c>
      <c r="BT1176" s="119" t="n">
        <v>3</v>
      </c>
      <c r="BU1176" s="119" t="n"/>
      <c r="BV1176" s="119" t="n"/>
      <c r="BW1176" s="119" t="n"/>
      <c r="BX1176" s="119" t="n"/>
      <c r="BY1176" s="119" t="n"/>
      <c r="BZ1176" s="119" t="inlineStr">
        <is>
          <t>Employee</t>
        </is>
      </c>
      <c r="CA1176" s="142" t="inlineStr">
        <is>
          <t>S43P</t>
        </is>
      </c>
      <c r="CB1176" s="131" t="n">
        <v>1</v>
      </c>
      <c r="CC1176" s="143">
        <f>IF(P1176&gt;1,1,P1176)*CB1176</f>
        <v/>
      </c>
      <c r="CD1176" s="143" t="n"/>
      <c r="CE1176" s="222" t="n">
        <v>46571.08</v>
      </c>
      <c r="CF1176" s="86" t="n"/>
      <c r="CG1176" s="219" t="n">
        <v>129956.0975609756</v>
      </c>
      <c r="CH1176" s="217">
        <f>IF(LOWER(T1176)="ILS",12,1)*CG1176/VLOOKUP($T1176,CPC_USDConversion_xlTbl[[Currency2]:[Units/1 USD]],2,FALSE)</f>
        <v/>
      </c>
      <c r="CI1176" s="225">
        <f>AF1176</f>
        <v/>
      </c>
      <c r="CJ1176" s="225">
        <f>IFERROR(CI1176-CH1176,"")</f>
        <v/>
      </c>
      <c r="CK1176" s="140">
        <f>ROUND(AN1176*CC1176,-2)</f>
        <v/>
      </c>
      <c r="CL1176" s="217">
        <f>CK1176/VLOOKUP($T1176,'USD Converstion'!$C$7:$D$174,2,FALSE)</f>
        <v/>
      </c>
      <c r="CM1176" s="145">
        <f>IF(AD1176&gt;X1176,1,0)</f>
        <v/>
      </c>
      <c r="CN1176" s="225">
        <f>IF(CM1176&gt;0,AG1176,0)</f>
        <v/>
      </c>
      <c r="CO1176" s="225">
        <f>IF(CM1176=0,0,AF1176)</f>
        <v/>
      </c>
      <c r="CP1176" s="146" t="n">
        <v>0</v>
      </c>
      <c r="CQ1176" s="147" t="inlineStr">
        <is>
          <t>Regular</t>
        </is>
      </c>
      <c r="CR1176" s="225">
        <f>AM1176/VLOOKUP(T1176,'USD Converstion'!$C$7:$D$174,2,FALSE)</f>
        <v/>
      </c>
      <c r="CS1176" s="226">
        <f>AT1176</f>
        <v/>
      </c>
      <c r="CT1176" s="222" t="n">
        <v>0</v>
      </c>
      <c r="CU1176" s="227" t="n"/>
      <c r="CV1176" s="145">
        <f>IF(AX1176&gt;0,1,0)</f>
        <v/>
      </c>
      <c r="CW1176" s="145">
        <f>IF(AY1176&gt;0,1,0)</f>
        <v/>
      </c>
      <c r="CX1176" s="52" t="n">
        <v>0</v>
      </c>
      <c r="DM1176">
        <f>IF(LOWER(T1176)="ILS",12,1)*Y1176/VLOOKUP($T1176,CPC_USDConversion_xlTbl[[Currency2]:[Units/1 USD]],2,FALSE)</f>
        <v/>
      </c>
    </row>
    <row r="1177">
      <c r="B1177" s="113" t="n">
        <v>102705</v>
      </c>
      <c r="C1177" s="113" t="n">
        <v>116567</v>
      </c>
      <c r="D1177" s="113" t="n">
        <v>60452</v>
      </c>
      <c r="E1177" s="114" t="inlineStr">
        <is>
          <t>Charlotte Nicholls (Upton)</t>
        </is>
      </c>
      <c r="F1177" s="152" t="inlineStr">
        <is>
          <t>Channel Account Manager</t>
        </is>
      </c>
      <c r="G1177" s="113" t="inlineStr">
        <is>
          <t>UK Channel &amp; Direct Sales</t>
        </is>
      </c>
      <c r="H1177" s="113" t="inlineStr">
        <is>
          <t>Michael Wakefield</t>
        </is>
      </c>
      <c r="I1177" s="113" t="inlineStr">
        <is>
          <t>Andy Wright</t>
        </is>
      </c>
      <c r="J1177" s="114" t="inlineStr">
        <is>
          <t>Thorsten Freitag</t>
        </is>
      </c>
      <c r="K1177" s="114" t="inlineStr">
        <is>
          <t>Bruno Darmon</t>
        </is>
      </c>
      <c r="L1177" s="113" t="inlineStr">
        <is>
          <t>EMEA Sales</t>
        </is>
      </c>
      <c r="M1177" s="115" t="n">
        <v>1</v>
      </c>
      <c r="N1177" s="151">
        <f>LEFT(CA1177,3)</f>
        <v/>
      </c>
      <c r="O1177" s="216" t="n">
        <v>43311</v>
      </c>
      <c r="P1177" s="118">
        <f>($D$5-O1177)/365</f>
        <v/>
      </c>
      <c r="Q1177" s="119">
        <f>Q1177</f>
        <v/>
      </c>
      <c r="R1177" s="52" t="n"/>
      <c r="S1177" s="120" t="inlineStr">
        <is>
          <t>Great Britain</t>
        </is>
      </c>
      <c r="T1177" s="120" t="inlineStr">
        <is>
          <t>GBP</t>
        </is>
      </c>
      <c r="U1177" s="120" t="n">
        <v>85812.5</v>
      </c>
      <c r="V1177" s="120" t="n">
        <v>37272.72727272727</v>
      </c>
      <c r="W1177" s="120" t="n"/>
      <c r="X1177" s="120">
        <f>W1177+V1177+U1177</f>
        <v/>
      </c>
      <c r="Y1177" s="121" t="n"/>
      <c r="Z1177" s="121" t="n"/>
      <c r="AA1177" s="122" t="n"/>
      <c r="AB1177" s="122" t="n"/>
      <c r="AC1177" s="122" t="n"/>
      <c r="AD1177" s="123">
        <f>AC1177+AB1177+AA1177</f>
        <v/>
      </c>
      <c r="AE1177" s="124">
        <f>IFERROR(AD1177/X1177-1,"")</f>
        <v/>
      </c>
      <c r="AF1177" s="217">
        <f>IF(LOWER(T1177)="ILS",12,1)*X1177/VLOOKUP($T1177,CPC_USDConversion_xlTbl[[Currency2]:[Units/1 USD]],2,FALSE)</f>
        <v/>
      </c>
      <c r="AG1177" s="217">
        <f>IF(LOWER(T1177)="ILS",12,1)*AD1177/VLOOKUP($T1177,CPC_USDConversion_xlTbl[[Currency2]:[Units/1 USD]],2,FALSE)</f>
        <v/>
      </c>
      <c r="AH1177" s="126">
        <f>AF1177/VLOOKUP($S1177,'CP$'!$B$5:$D$74,2,FALSE)</f>
        <v/>
      </c>
      <c r="AI1177" s="126">
        <f>AG1177/VLOOKUP($S1177,'CP$'!$B$5:$D$74,2,FALSE)</f>
        <v/>
      </c>
      <c r="AJ1177" s="52" t="n"/>
      <c r="AK1177" s="127" t="inlineStr">
        <is>
          <t>Sales Variable</t>
        </is>
      </c>
      <c r="AL1177" s="218" t="n"/>
      <c r="AM1177" s="129" t="n"/>
      <c r="AN1177" s="121" t="n"/>
      <c r="AO1177" s="130" t="n"/>
      <c r="AP1177" s="131">
        <f>IFERROR(AO1177/AM1177,"")</f>
        <v/>
      </c>
      <c r="AQ1177" s="219">
        <f>AO1177*CC1177</f>
        <v/>
      </c>
      <c r="AR1177" s="219" t="n"/>
      <c r="AS1177" s="220">
        <f>AQ1177-AR1177</f>
        <v/>
      </c>
      <c r="AT1177" s="217">
        <f>AS1177/VLOOKUP($T1177,'USD Converstion'!$C$7:$D$174,2,FALSE)</f>
        <v/>
      </c>
      <c r="AU1177" s="52" t="n"/>
      <c r="AV1177" s="221" t="n"/>
      <c r="AW1177" s="222" t="n"/>
      <c r="AX1177" s="222" t="n"/>
      <c r="AY1177" s="223" t="n"/>
      <c r="AZ1177" s="52" t="n"/>
      <c r="BA1177" s="137" t="n"/>
      <c r="BB1177" s="138" t="inlineStr">
        <is>
          <t xml:space="preserve"> </t>
        </is>
      </c>
      <c r="BC1177" s="52" t="n"/>
      <c r="BD1177" s="219" t="n">
        <v>58139.8119122257</v>
      </c>
      <c r="BE1177" s="219" t="n">
        <v>38759.87460815047</v>
      </c>
      <c r="BF1177" s="219" t="n"/>
      <c r="BG1177" s="120">
        <f>BF1177+BE1177+BD1177</f>
        <v/>
      </c>
      <c r="BH1177" s="217">
        <f>IF(LOWER(T1177)="ILS",12,1)*BG1177/VLOOKUP($T1177,CPC_USDConversion_xlTbl[[Currency2]:[Units/1 USD]],2,FALSE)</f>
        <v/>
      </c>
      <c r="BI1177" s="224">
        <f>BH1177/VLOOKUP($S1177,'CP$'!$B$5:$D$74,2,FALSE)</f>
        <v/>
      </c>
      <c r="BJ1177" s="140" t="n">
        <v>70000</v>
      </c>
      <c r="BK1177" s="140" t="n">
        <v>130000</v>
      </c>
      <c r="BL1177" s="141">
        <f>IFERROR(U1177/X1177,"")</f>
        <v/>
      </c>
      <c r="BM1177" s="141">
        <f>IFERROR(V1177/X1177,"")</f>
        <v/>
      </c>
      <c r="BN1177" s="141">
        <f>IFERROR(W1177/X1177,"")</f>
        <v/>
      </c>
      <c r="BO1177" s="141">
        <f>IFERROR(AA1177/AD1177,"")</f>
        <v/>
      </c>
      <c r="BP1177" s="141">
        <f>IFERROR(AB1177/AD1177,"")</f>
        <v/>
      </c>
      <c r="BQ1177" s="141">
        <f>IFERROR(AC1177/AD1177,"")</f>
        <v/>
      </c>
      <c r="BR1177" s="119" t="n">
        <v>2</v>
      </c>
      <c r="BS1177" s="119" t="n">
        <v>3</v>
      </c>
      <c r="BT1177" s="119" t="n">
        <v>3</v>
      </c>
      <c r="BU1177" s="119" t="n"/>
      <c r="BV1177" s="119" t="n"/>
      <c r="BW1177" s="119" t="n"/>
      <c r="BX1177" s="119" t="n"/>
      <c r="BY1177" s="119" t="n"/>
      <c r="BZ1177" s="119" t="inlineStr">
        <is>
          <t>Employee</t>
        </is>
      </c>
      <c r="CA1177" s="142" t="inlineStr">
        <is>
          <t>S51P</t>
        </is>
      </c>
      <c r="CB1177" s="131" t="n">
        <v>1</v>
      </c>
      <c r="CC1177" s="143">
        <f>IF(P1177&gt;1,1,P1177)*CB1177</f>
        <v/>
      </c>
      <c r="CD1177" s="143" t="n"/>
      <c r="CE1177" s="222" t="n"/>
      <c r="CF1177" s="86" t="n"/>
      <c r="CG1177" s="219" t="n">
        <v>99439.02439024391</v>
      </c>
      <c r="CH1177" s="217">
        <f>IF(LOWER(T1177)="ILS",12,1)*CG1177/VLOOKUP($T1177,CPC_USDConversion_xlTbl[[Currency2]:[Units/1 USD]],2,FALSE)</f>
        <v/>
      </c>
      <c r="CI1177" s="225">
        <f>AF1177</f>
        <v/>
      </c>
      <c r="CJ1177" s="225">
        <f>IFERROR(CI1177-CH1177,"")</f>
        <v/>
      </c>
      <c r="CK1177" s="140">
        <f>ROUND(AN1177*CC1177,-2)</f>
        <v/>
      </c>
      <c r="CL1177" s="217">
        <f>CK1177/VLOOKUP($T1177,'USD Converstion'!$C$7:$D$174,2,FALSE)</f>
        <v/>
      </c>
      <c r="CM1177" s="145">
        <f>IF(AD1177&gt;X1177,1,0)</f>
        <v/>
      </c>
      <c r="CN1177" s="225">
        <f>IF(CM1177&gt;0,AG1177,0)</f>
        <v/>
      </c>
      <c r="CO1177" s="225">
        <f>IF(CM1177=0,0,AF1177)</f>
        <v/>
      </c>
      <c r="CP1177" s="146" t="n">
        <v>0</v>
      </c>
      <c r="CQ1177" s="147" t="inlineStr">
        <is>
          <t>Regular</t>
        </is>
      </c>
      <c r="CR1177" s="225">
        <f>AM1177/VLOOKUP(T1177,'USD Converstion'!$C$7:$D$174,2,FALSE)</f>
        <v/>
      </c>
      <c r="CS1177" s="226">
        <f>AT1177</f>
        <v/>
      </c>
      <c r="CT1177" s="222" t="n">
        <v>0</v>
      </c>
      <c r="CU1177" s="227" t="n"/>
      <c r="CV1177" s="145">
        <f>IF(AX1177&gt;0,1,0)</f>
        <v/>
      </c>
      <c r="CW1177" s="145">
        <f>IF(AY1177&gt;0,1,0)</f>
        <v/>
      </c>
      <c r="CX1177" s="52" t="n">
        <v>0</v>
      </c>
      <c r="DM1177">
        <f>IF(LOWER(T1177)="ILS",12,1)*Y1177/VLOOKUP($T1177,CPC_USDConversion_xlTbl[[Currency2]:[Units/1 USD]],2,FALSE)</f>
        <v/>
      </c>
    </row>
    <row r="1178">
      <c r="B1178" s="113" t="n">
        <v>131398</v>
      </c>
      <c r="C1178" s="113" t="n">
        <v>118028</v>
      </c>
      <c r="D1178" s="113" t="n">
        <v>26795</v>
      </c>
      <c r="E1178" s="114" t="inlineStr">
        <is>
          <t>Daniel Brooks</t>
        </is>
      </c>
      <c r="F1178" s="152" t="inlineStr">
        <is>
          <t>Distribution Manager</t>
        </is>
      </c>
      <c r="G1178" s="113" t="inlineStr">
        <is>
          <t>UK Channel &amp; Direct Sales EL</t>
        </is>
      </c>
      <c r="H1178" s="113" t="inlineStr">
        <is>
          <t>Michael Wakefield</t>
        </is>
      </c>
      <c r="I1178" s="113" t="inlineStr">
        <is>
          <t>Andy Wright</t>
        </is>
      </c>
      <c r="J1178" s="114" t="inlineStr">
        <is>
          <t>Thorsten Freitag</t>
        </is>
      </c>
      <c r="K1178" s="114" t="inlineStr">
        <is>
          <t>Bruno Darmon</t>
        </is>
      </c>
      <c r="L1178" s="113" t="inlineStr">
        <is>
          <t>EMEA Sales</t>
        </is>
      </c>
      <c r="M1178" s="115" t="n">
        <v>1</v>
      </c>
      <c r="N1178" s="151">
        <f>LEFT(CA1178,3)</f>
        <v/>
      </c>
      <c r="O1178" s="216" t="n">
        <v>43394</v>
      </c>
      <c r="P1178" s="118">
        <f>($D$5-O1178)/365</f>
        <v/>
      </c>
      <c r="Q1178" s="119">
        <f>Q1178</f>
        <v/>
      </c>
      <c r="R1178" s="52" t="n"/>
      <c r="S1178" s="120" t="inlineStr">
        <is>
          <t>Great Britain</t>
        </is>
      </c>
      <c r="T1178" s="120" t="inlineStr">
        <is>
          <t>GBP</t>
        </is>
      </c>
      <c r="U1178" s="120" t="n">
        <v>62000</v>
      </c>
      <c r="V1178" s="120" t="n">
        <v>25754.54545454545</v>
      </c>
      <c r="W1178" s="120" t="n"/>
      <c r="X1178" s="120">
        <f>W1178+V1178+U1178</f>
        <v/>
      </c>
      <c r="Y1178" s="121" t="n"/>
      <c r="Z1178" s="121" t="n"/>
      <c r="AA1178" s="122" t="n"/>
      <c r="AB1178" s="122" t="n"/>
      <c r="AC1178" s="122" t="n"/>
      <c r="AD1178" s="123">
        <f>AC1178+AB1178+AA1178</f>
        <v/>
      </c>
      <c r="AE1178" s="124">
        <f>IFERROR(AD1178/X1178-1,"")</f>
        <v/>
      </c>
      <c r="AF1178" s="217">
        <f>IF(LOWER(T1178)="ILS",12,1)*X1178/VLOOKUP($T1178,CPC_USDConversion_xlTbl[[Currency2]:[Units/1 USD]],2,FALSE)</f>
        <v/>
      </c>
      <c r="AG1178" s="217">
        <f>IF(LOWER(T1178)="ILS",12,1)*AD1178/VLOOKUP($T1178,CPC_USDConversion_xlTbl[[Currency2]:[Units/1 USD]],2,FALSE)</f>
        <v/>
      </c>
      <c r="AH1178" s="126">
        <f>AF1178/VLOOKUP($S1178,'CP$'!$B$5:$D$74,2,FALSE)</f>
        <v/>
      </c>
      <c r="AI1178" s="126">
        <f>AG1178/VLOOKUP($S1178,'CP$'!$B$5:$D$74,2,FALSE)</f>
        <v/>
      </c>
      <c r="AJ1178" s="52" t="n"/>
      <c r="AK1178" s="127" t="inlineStr">
        <is>
          <t>Sales Variable</t>
        </is>
      </c>
      <c r="AL1178" s="218" t="n"/>
      <c r="AM1178" s="129" t="n"/>
      <c r="AN1178" s="121" t="n"/>
      <c r="AO1178" s="130" t="n"/>
      <c r="AP1178" s="131">
        <f>IFERROR(AO1178/AM1178,"")</f>
        <v/>
      </c>
      <c r="AQ1178" s="219">
        <f>AO1178*CC1178</f>
        <v/>
      </c>
      <c r="AR1178" s="219" t="n"/>
      <c r="AS1178" s="220">
        <f>AQ1178-AR1178</f>
        <v/>
      </c>
      <c r="AT1178" s="217">
        <f>AS1178/VLOOKUP($T1178,'USD Converstion'!$C$7:$D$174,2,FALSE)</f>
        <v/>
      </c>
      <c r="AU1178" s="52" t="n"/>
      <c r="AV1178" s="221" t="n"/>
      <c r="AW1178" s="222" t="n"/>
      <c r="AX1178" s="222" t="n"/>
      <c r="AY1178" s="223" t="n"/>
      <c r="AZ1178" s="52" t="n"/>
      <c r="BA1178" s="137" t="inlineStr">
        <is>
          <t>Jan 1, 2021 - EL Comp update from 39,000 base + 11,000 commission (50,000 OTE) to 42,000 base + 28,000 commission (70,000 OTE). JS from S61P to S51P. Title from Sales Associate to Distribution Manager.</t>
        </is>
      </c>
      <c r="BB1178" s="138" t="inlineStr">
        <is>
          <t xml:space="preserve"> </t>
        </is>
      </c>
      <c r="BC1178" s="52" t="n"/>
      <c r="BD1178" s="219" t="n">
        <v>35000</v>
      </c>
      <c r="BE1178" s="219" t="n">
        <v>10000</v>
      </c>
      <c r="BF1178" s="219" t="n"/>
      <c r="BG1178" s="120">
        <f>BF1178+BE1178+BD1178</f>
        <v/>
      </c>
      <c r="BH1178" s="217">
        <f>IF(LOWER(T1178)="ILS",12,1)*BG1178/VLOOKUP($T1178,CPC_USDConversion_xlTbl[[Currency2]:[Units/1 USD]],2,FALSE)</f>
        <v/>
      </c>
      <c r="BI1178" s="224">
        <f>BH1178/VLOOKUP($S1178,'CP$'!$B$5:$D$74,2,FALSE)</f>
        <v/>
      </c>
      <c r="BJ1178" s="140" t="n">
        <v>70000</v>
      </c>
      <c r="BK1178" s="140" t="n">
        <v>130000</v>
      </c>
      <c r="BL1178" s="141">
        <f>IFERROR(U1178/X1178,"")</f>
        <v/>
      </c>
      <c r="BM1178" s="141">
        <f>IFERROR(V1178/X1178,"")</f>
        <v/>
      </c>
      <c r="BN1178" s="141">
        <f>IFERROR(W1178/X1178,"")</f>
        <v/>
      </c>
      <c r="BO1178" s="141">
        <f>IFERROR(AA1178/AD1178,"")</f>
        <v/>
      </c>
      <c r="BP1178" s="141">
        <f>IFERROR(AB1178/AD1178,"")</f>
        <v/>
      </c>
      <c r="BQ1178" s="141">
        <f>IFERROR(AC1178/AD1178,"")</f>
        <v/>
      </c>
      <c r="BR1178" s="119" t="n">
        <v>4</v>
      </c>
      <c r="BS1178" s="119" t="n">
        <v>3</v>
      </c>
      <c r="BT1178" s="119" t="n">
        <v>3</v>
      </c>
      <c r="BU1178" s="119" t="n"/>
      <c r="BV1178" s="119" t="n"/>
      <c r="BW1178" s="119" t="n"/>
      <c r="BX1178" s="119" t="n"/>
      <c r="BY1178" s="119" t="n"/>
      <c r="BZ1178" s="119" t="inlineStr">
        <is>
          <t>Employee</t>
        </is>
      </c>
      <c r="CA1178" s="142" t="inlineStr">
        <is>
          <t>S51P</t>
        </is>
      </c>
      <c r="CB1178" s="131" t="n">
        <v>1</v>
      </c>
      <c r="CC1178" s="143">
        <f>IF(P1178&gt;1,1,P1178)*CB1178</f>
        <v/>
      </c>
      <c r="CD1178" s="143" t="n"/>
      <c r="CE1178" s="222" t="n"/>
      <c r="CF1178" s="86" t="n"/>
      <c r="CG1178" s="219" t="n">
        <v>48980.48780487805</v>
      </c>
      <c r="CH1178" s="217">
        <f>IF(LOWER(T1178)="ILS",12,1)*CG1178/VLOOKUP($T1178,CPC_USDConversion_xlTbl[[Currency2]:[Units/1 USD]],2,FALSE)</f>
        <v/>
      </c>
      <c r="CI1178" s="225">
        <f>AF1178</f>
        <v/>
      </c>
      <c r="CJ1178" s="225">
        <f>IFERROR(CI1178-CH1178,"")</f>
        <v/>
      </c>
      <c r="CK1178" s="140">
        <f>ROUND(AN1178*CC1178,-2)</f>
        <v/>
      </c>
      <c r="CL1178" s="217">
        <f>CK1178/VLOOKUP($T1178,'USD Converstion'!$C$7:$D$174,2,FALSE)</f>
        <v/>
      </c>
      <c r="CM1178" s="145">
        <f>IF(AD1178&gt;X1178,1,0)</f>
        <v/>
      </c>
      <c r="CN1178" s="225">
        <f>IF(CM1178&gt;0,AG1178,0)</f>
        <v/>
      </c>
      <c r="CO1178" s="225">
        <f>IF(CM1178=0,0,AF1178)</f>
        <v/>
      </c>
      <c r="CP1178" s="146" t="n">
        <v>0</v>
      </c>
      <c r="CQ1178" s="147" t="inlineStr">
        <is>
          <t>EL</t>
        </is>
      </c>
      <c r="CR1178" s="225">
        <f>AM1178/VLOOKUP(T1178,'USD Converstion'!$C$7:$D$174,2,FALSE)</f>
        <v/>
      </c>
      <c r="CS1178" s="226">
        <f>AT1178</f>
        <v/>
      </c>
      <c r="CT1178" s="222" t="n">
        <v>0</v>
      </c>
      <c r="CU1178" s="227" t="n"/>
      <c r="CV1178" s="145">
        <f>IF(AX1178&gt;0,1,0)</f>
        <v/>
      </c>
      <c r="CW1178" s="145">
        <f>IF(AY1178&gt;0,1,0)</f>
        <v/>
      </c>
      <c r="CX1178" s="52" t="n">
        <v>0</v>
      </c>
      <c r="DM1178">
        <f>IF(LOWER(T1178)="ILS",12,1)*Y1178/VLOOKUP($T1178,CPC_USDConversion_xlTbl[[Currency2]:[Units/1 USD]],2,FALSE)</f>
        <v/>
      </c>
    </row>
    <row r="1179">
      <c r="B1179" s="113" t="n">
        <v>138252</v>
      </c>
      <c r="C1179" s="113" t="n">
        <v>84878</v>
      </c>
      <c r="D1179" s="113" t="n">
        <v>88694</v>
      </c>
      <c r="E1179" s="114" t="inlineStr">
        <is>
          <t>Dominique Traylen</t>
        </is>
      </c>
      <c r="F1179" s="152" t="inlineStr">
        <is>
          <t>Administrative Assistant - UK</t>
        </is>
      </c>
      <c r="G1179" s="113" t="inlineStr">
        <is>
          <t>UK Sales</t>
        </is>
      </c>
      <c r="H1179" s="113" t="inlineStr">
        <is>
          <t>Andy Wright</t>
        </is>
      </c>
      <c r="I1179" s="113" t="inlineStr">
        <is>
          <t>Andy Wright</t>
        </is>
      </c>
      <c r="J1179" s="114" t="inlineStr">
        <is>
          <t>Thorsten Freitag</t>
        </is>
      </c>
      <c r="K1179" s="114" t="inlineStr">
        <is>
          <t>Bruno Darmon</t>
        </is>
      </c>
      <c r="L1179" s="113" t="inlineStr">
        <is>
          <t>EMEA Sales</t>
        </is>
      </c>
      <c r="M1179" s="115" t="n">
        <v>1</v>
      </c>
      <c r="N1179" s="151">
        <f>LEFT(CA1179,3)</f>
        <v/>
      </c>
      <c r="O1179" s="216" t="n">
        <v>42898</v>
      </c>
      <c r="P1179" s="118">
        <f>($D$5-O1179)/365</f>
        <v/>
      </c>
      <c r="Q1179" s="119">
        <f>Q1179</f>
        <v/>
      </c>
      <c r="R1179" s="52" t="n"/>
      <c r="S1179" s="120" t="inlineStr">
        <is>
          <t>Great Britain</t>
        </is>
      </c>
      <c r="T1179" s="120" t="inlineStr">
        <is>
          <t>GBP</t>
        </is>
      </c>
      <c r="U1179" s="120" t="n">
        <v>50750</v>
      </c>
      <c r="V1179" s="120" t="n"/>
      <c r="W1179" s="120" t="n"/>
      <c r="X1179" s="120">
        <f>W1179+V1179+U1179</f>
        <v/>
      </c>
      <c r="Y1179" s="121" t="n"/>
      <c r="Z1179" s="121" t="n"/>
      <c r="AA1179" s="122" t="n"/>
      <c r="AB1179" s="122" t="n"/>
      <c r="AC1179" s="122" t="n"/>
      <c r="AD1179" s="123">
        <f>AC1179+AB1179+AA1179</f>
        <v/>
      </c>
      <c r="AE1179" s="124">
        <f>IFERROR(AD1179/X1179-1,"")</f>
        <v/>
      </c>
      <c r="AF1179" s="217">
        <f>IF(LOWER(T1179)="ILS",12,1)*X1179/VLOOKUP($T1179,CPC_USDConversion_xlTbl[[Currency2]:[Units/1 USD]],2,FALSE)</f>
        <v/>
      </c>
      <c r="AG1179" s="217">
        <f>IF(LOWER(T1179)="ILS",12,1)*AD1179/VLOOKUP($T1179,CPC_USDConversion_xlTbl[[Currency2]:[Units/1 USD]],2,FALSE)</f>
        <v/>
      </c>
      <c r="AH1179" s="126">
        <f>AF1179/VLOOKUP($S1179,'CP$'!$B$5:$D$74,2,FALSE)</f>
        <v/>
      </c>
      <c r="AI1179" s="126">
        <f>AG1179/VLOOKUP($S1179,'CP$'!$B$5:$D$74,2,FALSE)</f>
        <v/>
      </c>
      <c r="AJ1179" s="52" t="n"/>
      <c r="AK1179" s="127" t="inlineStr">
        <is>
          <t>No Bonus Plan</t>
        </is>
      </c>
      <c r="AL1179" s="218" t="n"/>
      <c r="AM1179" s="129" t="n"/>
      <c r="AN1179" s="121" t="n"/>
      <c r="AO1179" s="130" t="n"/>
      <c r="AP1179" s="131">
        <f>IFERROR(AO1179/AM1179,"")</f>
        <v/>
      </c>
      <c r="AQ1179" s="219">
        <f>AO1179*CC1179</f>
        <v/>
      </c>
      <c r="AR1179" s="219" t="n"/>
      <c r="AS1179" s="220">
        <f>AQ1179-AR1179</f>
        <v/>
      </c>
      <c r="AT1179" s="217">
        <f>AS1179/VLOOKUP($T1179,'USD Converstion'!$C$7:$D$174,2,FALSE)</f>
        <v/>
      </c>
      <c r="AU1179" s="52" t="n"/>
      <c r="AV1179" s="221" t="n">
        <v>43615</v>
      </c>
      <c r="AW1179" s="222" t="n">
        <v>9820.631067961165</v>
      </c>
      <c r="AX1179" s="222" t="n"/>
      <c r="AY1179" s="223" t="n"/>
      <c r="AZ1179" s="52" t="n"/>
      <c r="BA1179" s="137" t="n"/>
      <c r="BB1179" s="138" t="inlineStr">
        <is>
          <t xml:space="preserve"> </t>
        </is>
      </c>
      <c r="BC1179" s="52" t="n"/>
      <c r="BD1179" s="219" t="n">
        <v>31209</v>
      </c>
      <c r="BE1179" s="219" t="n"/>
      <c r="BF1179" s="219" t="n"/>
      <c r="BG1179" s="120">
        <f>BF1179+BE1179+BD1179</f>
        <v/>
      </c>
      <c r="BH1179" s="217">
        <f>IF(LOWER(T1179)="ILS",12,1)*BG1179/VLOOKUP($T1179,CPC_USDConversion_xlTbl[[Currency2]:[Units/1 USD]],2,FALSE)</f>
        <v/>
      </c>
      <c r="BI1179" s="224">
        <f>BH1179/VLOOKUP($S1179,'CP$'!$B$5:$D$74,2,FALSE)</f>
        <v/>
      </c>
      <c r="BJ1179" s="140" t="n">
        <v>30000</v>
      </c>
      <c r="BK1179" s="140" t="n">
        <v>50000</v>
      </c>
      <c r="BL1179" s="141">
        <f>IFERROR(U1179/X1179,"")</f>
        <v/>
      </c>
      <c r="BM1179" s="141">
        <f>IFERROR(V1179/X1179,"")</f>
        <v/>
      </c>
      <c r="BN1179" s="141">
        <f>IFERROR(W1179/X1179,"")</f>
        <v/>
      </c>
      <c r="BO1179" s="141">
        <f>IFERROR(AA1179/AD1179,"")</f>
        <v/>
      </c>
      <c r="BP1179" s="141">
        <f>IFERROR(AB1179/AD1179,"")</f>
        <v/>
      </c>
      <c r="BQ1179" s="141">
        <f>IFERROR(AC1179/AD1179,"")</f>
        <v/>
      </c>
      <c r="BR1179" s="119" t="n">
        <v>4</v>
      </c>
      <c r="BS1179" s="119" t="n">
        <v>4</v>
      </c>
      <c r="BT1179" s="119" t="n">
        <v>3</v>
      </c>
      <c r="BU1179" s="119" t="n"/>
      <c r="BV1179" s="119" t="n"/>
      <c r="BW1179" s="119" t="n"/>
      <c r="BX1179" s="119" t="n"/>
      <c r="BY1179" s="119" t="n"/>
      <c r="BZ1179" s="119" t="inlineStr">
        <is>
          <t>Employee</t>
        </is>
      </c>
      <c r="CA1179" s="142" t="inlineStr">
        <is>
          <t>P53P</t>
        </is>
      </c>
      <c r="CB1179" s="131" t="n">
        <v>1</v>
      </c>
      <c r="CC1179" s="143">
        <f>IF(P1179&gt;1,1,P1179)*CB1179</f>
        <v/>
      </c>
      <c r="CD1179" s="143" t="n"/>
      <c r="CE1179" s="222" t="n">
        <v>7901.52</v>
      </c>
      <c r="CF1179" s="86" t="n"/>
      <c r="CG1179" s="219" t="n">
        <v>32395.12195121952</v>
      </c>
      <c r="CH1179" s="217">
        <f>IF(LOWER(T1179)="ILS",12,1)*CG1179/VLOOKUP($T1179,CPC_USDConversion_xlTbl[[Currency2]:[Units/1 USD]],2,FALSE)</f>
        <v/>
      </c>
      <c r="CI1179" s="225">
        <f>AF1179</f>
        <v/>
      </c>
      <c r="CJ1179" s="225">
        <f>IFERROR(CI1179-CH1179,"")</f>
        <v/>
      </c>
      <c r="CK1179" s="140">
        <f>ROUND(AN1179*CC1179,-2)</f>
        <v/>
      </c>
      <c r="CL1179" s="217">
        <f>CK1179/VLOOKUP($T1179,'USD Converstion'!$C$7:$D$174,2,FALSE)</f>
        <v/>
      </c>
      <c r="CM1179" s="145">
        <f>IF(AD1179&gt;X1179,1,0)</f>
        <v/>
      </c>
      <c r="CN1179" s="225">
        <f>IF(CM1179&gt;0,AG1179,0)</f>
        <v/>
      </c>
      <c r="CO1179" s="225">
        <f>IF(CM1179=0,0,AF1179)</f>
        <v/>
      </c>
      <c r="CP1179" s="146" t="n">
        <v>0</v>
      </c>
      <c r="CQ1179" s="147" t="inlineStr">
        <is>
          <t>Regular</t>
        </is>
      </c>
      <c r="CR1179" s="225">
        <f>AM1179/VLOOKUP(T1179,'USD Converstion'!$C$7:$D$174,2,FALSE)</f>
        <v/>
      </c>
      <c r="CS1179" s="226">
        <f>AT1179</f>
        <v/>
      </c>
      <c r="CT1179" s="222" t="n">
        <v>0</v>
      </c>
      <c r="CU1179" s="227" t="n"/>
      <c r="CV1179" s="145">
        <f>IF(AX1179&gt;0,1,0)</f>
        <v/>
      </c>
      <c r="CW1179" s="145">
        <f>IF(AY1179&gt;0,1,0)</f>
        <v/>
      </c>
      <c r="CX1179" s="52" t="n">
        <v>0</v>
      </c>
      <c r="DM1179">
        <f>IF(LOWER(T1179)="ILS",12,1)*Y1179/VLOOKUP($T1179,CPC_USDConversion_xlTbl[[Currency2]:[Units/1 USD]],2,FALSE)</f>
        <v/>
      </c>
    </row>
    <row r="1180">
      <c r="B1180" s="113" t="n">
        <v>120337</v>
      </c>
      <c r="C1180" s="113" t="n">
        <v>108826</v>
      </c>
      <c r="D1180" s="113" t="n">
        <v>62330</v>
      </c>
      <c r="E1180" s="114" t="inlineStr">
        <is>
          <t>Edward Morris</t>
        </is>
      </c>
      <c r="F1180" s="152" t="inlineStr">
        <is>
          <t>Channel Account Manager</t>
        </is>
      </c>
      <c r="G1180" s="113" t="inlineStr">
        <is>
          <t>UK Channel &amp; Direct Sales</t>
        </is>
      </c>
      <c r="H1180" s="113" t="inlineStr">
        <is>
          <t>Michael Wakefield</t>
        </is>
      </c>
      <c r="I1180" s="113" t="inlineStr">
        <is>
          <t>Andy Wright</t>
        </is>
      </c>
      <c r="J1180" s="114" t="inlineStr">
        <is>
          <t>Thorsten Freitag</t>
        </is>
      </c>
      <c r="K1180" s="114" t="inlineStr">
        <is>
          <t>Bruno Darmon</t>
        </is>
      </c>
      <c r="L1180" s="113" t="inlineStr">
        <is>
          <t>EMEA Sales</t>
        </is>
      </c>
      <c r="M1180" s="115" t="n">
        <v>1</v>
      </c>
      <c r="N1180" s="151">
        <f>LEFT(CA1180,3)</f>
        <v/>
      </c>
      <c r="O1180" s="216" t="n">
        <v>42219</v>
      </c>
      <c r="P1180" s="118">
        <f>($D$5-O1180)/365</f>
        <v/>
      </c>
      <c r="Q1180" s="119">
        <f>Q1180</f>
        <v/>
      </c>
      <c r="R1180" s="52" t="n"/>
      <c r="S1180" s="120" t="inlineStr">
        <is>
          <t>Great Britain</t>
        </is>
      </c>
      <c r="T1180" s="120" t="inlineStr">
        <is>
          <t>GBP</t>
        </is>
      </c>
      <c r="U1180" s="120" t="n">
        <v>102375</v>
      </c>
      <c r="V1180" s="120" t="n">
        <v>45300</v>
      </c>
      <c r="W1180" s="120" t="n"/>
      <c r="X1180" s="120">
        <f>W1180+V1180+U1180</f>
        <v/>
      </c>
      <c r="Y1180" s="121" t="n"/>
      <c r="Z1180" s="121" t="n"/>
      <c r="AA1180" s="122" t="n"/>
      <c r="AB1180" s="122" t="n"/>
      <c r="AC1180" s="122" t="n"/>
      <c r="AD1180" s="123">
        <f>AC1180+AB1180+AA1180</f>
        <v/>
      </c>
      <c r="AE1180" s="124">
        <f>IFERROR(AD1180/X1180-1,"")</f>
        <v/>
      </c>
      <c r="AF1180" s="217">
        <f>IF(LOWER(T1180)="ILS",12,1)*X1180/VLOOKUP($T1180,CPC_USDConversion_xlTbl[[Currency2]:[Units/1 USD]],2,FALSE)</f>
        <v/>
      </c>
      <c r="AG1180" s="217">
        <f>IF(LOWER(T1180)="ILS",12,1)*AD1180/VLOOKUP($T1180,CPC_USDConversion_xlTbl[[Currency2]:[Units/1 USD]],2,FALSE)</f>
        <v/>
      </c>
      <c r="AH1180" s="126">
        <f>AF1180/VLOOKUP($S1180,'CP$'!$B$5:$D$74,2,FALSE)</f>
        <v/>
      </c>
      <c r="AI1180" s="126">
        <f>AG1180/VLOOKUP($S1180,'CP$'!$B$5:$D$74,2,FALSE)</f>
        <v/>
      </c>
      <c r="AJ1180" s="52" t="n"/>
      <c r="AK1180" s="127" t="inlineStr">
        <is>
          <t>Sales Variable</t>
        </is>
      </c>
      <c r="AL1180" s="218" t="n"/>
      <c r="AM1180" s="129" t="n"/>
      <c r="AN1180" s="121" t="n"/>
      <c r="AO1180" s="130" t="n"/>
      <c r="AP1180" s="131">
        <f>IFERROR(AO1180/AM1180,"")</f>
        <v/>
      </c>
      <c r="AQ1180" s="219">
        <f>AO1180*CC1180</f>
        <v/>
      </c>
      <c r="AR1180" s="219" t="n"/>
      <c r="AS1180" s="220">
        <f>AQ1180-AR1180</f>
        <v/>
      </c>
      <c r="AT1180" s="217">
        <f>AS1180/VLOOKUP($T1180,'USD Converstion'!$C$7:$D$174,2,FALSE)</f>
        <v/>
      </c>
      <c r="AU1180" s="52" t="n"/>
      <c r="AV1180" s="221" t="n">
        <v>43615</v>
      </c>
      <c r="AW1180" s="222" t="n">
        <v>9820.631067961165</v>
      </c>
      <c r="AX1180" s="222" t="n"/>
      <c r="AY1180" s="223" t="n"/>
      <c r="AZ1180" s="52" t="n"/>
      <c r="BA1180" s="137" t="n"/>
      <c r="BB1180" s="138" t="inlineStr">
        <is>
          <t xml:space="preserve"> </t>
        </is>
      </c>
      <c r="BC1180" s="52" t="n"/>
      <c r="BD1180" s="219" t="n">
        <v>72113.18399999999</v>
      </c>
      <c r="BE1180" s="219" t="n">
        <v>48075.45600000001</v>
      </c>
      <c r="BF1180" s="219" t="n"/>
      <c r="BG1180" s="120">
        <f>BF1180+BE1180+BD1180</f>
        <v/>
      </c>
      <c r="BH1180" s="217">
        <f>IF(LOWER(T1180)="ILS",12,1)*BG1180/VLOOKUP($T1180,CPC_USDConversion_xlTbl[[Currency2]:[Units/1 USD]],2,FALSE)</f>
        <v/>
      </c>
      <c r="BI1180" s="224">
        <f>BH1180/VLOOKUP($S1180,'CP$'!$B$5:$D$74,2,FALSE)</f>
        <v/>
      </c>
      <c r="BJ1180" s="140" t="n">
        <v>100000</v>
      </c>
      <c r="BK1180" s="140" t="n">
        <v>150000</v>
      </c>
      <c r="BL1180" s="141">
        <f>IFERROR(U1180/X1180,"")</f>
        <v/>
      </c>
      <c r="BM1180" s="141">
        <f>IFERROR(V1180/X1180,"")</f>
        <v/>
      </c>
      <c r="BN1180" s="141">
        <f>IFERROR(W1180/X1180,"")</f>
        <v/>
      </c>
      <c r="BO1180" s="141">
        <f>IFERROR(AA1180/AD1180,"")</f>
        <v/>
      </c>
      <c r="BP1180" s="141">
        <f>IFERROR(AB1180/AD1180,"")</f>
        <v/>
      </c>
      <c r="BQ1180" s="141">
        <f>IFERROR(AC1180/AD1180,"")</f>
        <v/>
      </c>
      <c r="BR1180" s="119" t="n">
        <v>3</v>
      </c>
      <c r="BS1180" s="119" t="n">
        <v>3</v>
      </c>
      <c r="BT1180" s="119" t="n">
        <v>3</v>
      </c>
      <c r="BU1180" s="119" t="n"/>
      <c r="BV1180" s="119" t="n"/>
      <c r="BW1180" s="119" t="n"/>
      <c r="BX1180" s="119" t="n"/>
      <c r="BY1180" s="119" t="n"/>
      <c r="BZ1180" s="119" t="inlineStr">
        <is>
          <t>Employee</t>
        </is>
      </c>
      <c r="CA1180" s="142" t="inlineStr">
        <is>
          <t>S41P</t>
        </is>
      </c>
      <c r="CB1180" s="131" t="n">
        <v>1</v>
      </c>
      <c r="CC1180" s="143">
        <f>IF(P1180&gt;1,1,P1180)*CB1180</f>
        <v/>
      </c>
      <c r="CD1180" s="143" t="n"/>
      <c r="CE1180" s="222" t="n">
        <v>26218.68</v>
      </c>
      <c r="CF1180" s="86" t="n"/>
      <c r="CG1180" s="219" t="n">
        <v>120980.4878048781</v>
      </c>
      <c r="CH1180" s="217">
        <f>IF(LOWER(T1180)="ILS",12,1)*CG1180/VLOOKUP($T1180,CPC_USDConversion_xlTbl[[Currency2]:[Units/1 USD]],2,FALSE)</f>
        <v/>
      </c>
      <c r="CI1180" s="225">
        <f>AF1180</f>
        <v/>
      </c>
      <c r="CJ1180" s="225">
        <f>IFERROR(CI1180-CH1180,"")</f>
        <v/>
      </c>
      <c r="CK1180" s="140">
        <f>ROUND(AN1180*CC1180,-2)</f>
        <v/>
      </c>
      <c r="CL1180" s="217">
        <f>CK1180/VLOOKUP($T1180,'USD Converstion'!$C$7:$D$174,2,FALSE)</f>
        <v/>
      </c>
      <c r="CM1180" s="145">
        <f>IF(AD1180&gt;X1180,1,0)</f>
        <v/>
      </c>
      <c r="CN1180" s="225">
        <f>IF(CM1180&gt;0,AG1180,0)</f>
        <v/>
      </c>
      <c r="CO1180" s="225">
        <f>IF(CM1180=0,0,AF1180)</f>
        <v/>
      </c>
      <c r="CP1180" s="146" t="n">
        <v>0</v>
      </c>
      <c r="CQ1180" s="147" t="inlineStr">
        <is>
          <t>Regular</t>
        </is>
      </c>
      <c r="CR1180" s="225">
        <f>AM1180/VLOOKUP(T1180,'USD Converstion'!$C$7:$D$174,2,FALSE)</f>
        <v/>
      </c>
      <c r="CS1180" s="226">
        <f>AT1180</f>
        <v/>
      </c>
      <c r="CT1180" s="222" t="n">
        <v>0</v>
      </c>
      <c r="CU1180" s="227" t="n"/>
      <c r="CV1180" s="145">
        <f>IF(AX1180&gt;0,1,0)</f>
        <v/>
      </c>
      <c r="CW1180" s="145">
        <f>IF(AY1180&gt;0,1,0)</f>
        <v/>
      </c>
      <c r="CX1180" s="52" t="n">
        <v>0</v>
      </c>
      <c r="DM1180">
        <f>IF(LOWER(T1180)="ILS",12,1)*Y1180/VLOOKUP($T1180,CPC_USDConversion_xlTbl[[Currency2]:[Units/1 USD]],2,FALSE)</f>
        <v/>
      </c>
    </row>
    <row r="1181">
      <c r="B1181" s="113" t="n">
        <v>122172</v>
      </c>
      <c r="C1181" s="113" t="n">
        <v>69051</v>
      </c>
      <c r="D1181" s="113" t="n">
        <v>123634</v>
      </c>
      <c r="E1181" s="114" t="inlineStr">
        <is>
          <t>Edward Smart</t>
        </is>
      </c>
      <c r="F1181" s="152" t="inlineStr">
        <is>
          <t>Channel Account Manager</t>
        </is>
      </c>
      <c r="G1181" s="113" t="inlineStr">
        <is>
          <t>UK Channel &amp; Direct Sales</t>
        </is>
      </c>
      <c r="H1181" s="113" t="inlineStr">
        <is>
          <t>Michael Wakefield</t>
        </is>
      </c>
      <c r="I1181" s="113" t="inlineStr">
        <is>
          <t>Andy Wright</t>
        </is>
      </c>
      <c r="J1181" s="114" t="inlineStr">
        <is>
          <t>Thorsten Freitag</t>
        </is>
      </c>
      <c r="K1181" s="114" t="inlineStr">
        <is>
          <t>Bruno Darmon</t>
        </is>
      </c>
      <c r="L1181" s="113" t="inlineStr">
        <is>
          <t>EMEA Sales</t>
        </is>
      </c>
      <c r="M1181" s="115" t="n">
        <v>1</v>
      </c>
      <c r="N1181" s="151">
        <f>LEFT(CA1181,3)</f>
        <v/>
      </c>
      <c r="O1181" s="216" t="n">
        <v>42646</v>
      </c>
      <c r="P1181" s="118">
        <f>($D$5-O1181)/365</f>
        <v/>
      </c>
      <c r="Q1181" s="119">
        <f>Q1181</f>
        <v/>
      </c>
      <c r="R1181" s="52" t="n"/>
      <c r="S1181" s="120" t="inlineStr">
        <is>
          <t>Great Britain</t>
        </is>
      </c>
      <c r="T1181" s="120" t="inlineStr">
        <is>
          <t>GBP</t>
        </is>
      </c>
      <c r="U1181" s="120" t="n">
        <v>92000</v>
      </c>
      <c r="V1181" s="120" t="n">
        <v>40300</v>
      </c>
      <c r="W1181" s="120" t="n"/>
      <c r="X1181" s="120">
        <f>W1181+V1181+U1181</f>
        <v/>
      </c>
      <c r="Y1181" s="121" t="n"/>
      <c r="Z1181" s="121" t="n"/>
      <c r="AA1181" s="122" t="n"/>
      <c r="AB1181" s="122" t="n"/>
      <c r="AC1181" s="122" t="n"/>
      <c r="AD1181" s="123">
        <f>AC1181+AB1181+AA1181</f>
        <v/>
      </c>
      <c r="AE1181" s="124">
        <f>IFERROR(AD1181/X1181-1,"")</f>
        <v/>
      </c>
      <c r="AF1181" s="217">
        <f>IF(LOWER(T1181)="ILS",12,1)*X1181/VLOOKUP($T1181,CPC_USDConversion_xlTbl[[Currency2]:[Units/1 USD]],2,FALSE)</f>
        <v/>
      </c>
      <c r="AG1181" s="217">
        <f>IF(LOWER(T1181)="ILS",12,1)*AD1181/VLOOKUP($T1181,CPC_USDConversion_xlTbl[[Currency2]:[Units/1 USD]],2,FALSE)</f>
        <v/>
      </c>
      <c r="AH1181" s="126">
        <f>AF1181/VLOOKUP($S1181,'CP$'!$B$5:$D$74,2,FALSE)</f>
        <v/>
      </c>
      <c r="AI1181" s="126">
        <f>AG1181/VLOOKUP($S1181,'CP$'!$B$5:$D$74,2,FALSE)</f>
        <v/>
      </c>
      <c r="AJ1181" s="52" t="n"/>
      <c r="AK1181" s="127" t="inlineStr">
        <is>
          <t>Sales Variable</t>
        </is>
      </c>
      <c r="AL1181" s="218" t="n"/>
      <c r="AM1181" s="129" t="n"/>
      <c r="AN1181" s="121" t="n"/>
      <c r="AO1181" s="130" t="n"/>
      <c r="AP1181" s="131">
        <f>IFERROR(AO1181/AM1181,"")</f>
        <v/>
      </c>
      <c r="AQ1181" s="219">
        <f>AO1181*CC1181</f>
        <v/>
      </c>
      <c r="AR1181" s="219" t="n"/>
      <c r="AS1181" s="220">
        <f>AQ1181-AR1181</f>
        <v/>
      </c>
      <c r="AT1181" s="217">
        <f>AS1181/VLOOKUP($T1181,'USD Converstion'!$C$7:$D$174,2,FALSE)</f>
        <v/>
      </c>
      <c r="AU1181" s="52" t="n"/>
      <c r="AV1181" s="221" t="n">
        <v>43223</v>
      </c>
      <c r="AW1181" s="222" t="n">
        <v>19535.46601941748</v>
      </c>
      <c r="AX1181" s="222" t="n"/>
      <c r="AY1181" s="223" t="n"/>
      <c r="AZ1181" s="52" t="n"/>
      <c r="BA1181" s="137" t="n"/>
      <c r="BB1181" s="138" t="inlineStr">
        <is>
          <t xml:space="preserve"> </t>
        </is>
      </c>
      <c r="BC1181" s="52" t="n"/>
      <c r="BD1181" s="219" t="n">
        <v>66000</v>
      </c>
      <c r="BE1181" s="219" t="n">
        <v>44000</v>
      </c>
      <c r="BF1181" s="219" t="n"/>
      <c r="BG1181" s="120">
        <f>BF1181+BE1181+BD1181</f>
        <v/>
      </c>
      <c r="BH1181" s="217">
        <f>IF(LOWER(T1181)="ILS",12,1)*BG1181/VLOOKUP($T1181,CPC_USDConversion_xlTbl[[Currency2]:[Units/1 USD]],2,FALSE)</f>
        <v/>
      </c>
      <c r="BI1181" s="224">
        <f>BH1181/VLOOKUP($S1181,'CP$'!$B$5:$D$74,2,FALSE)</f>
        <v/>
      </c>
      <c r="BJ1181" s="140" t="n">
        <v>100000</v>
      </c>
      <c r="BK1181" s="140" t="n">
        <v>150000</v>
      </c>
      <c r="BL1181" s="141">
        <f>IFERROR(U1181/X1181,"")</f>
        <v/>
      </c>
      <c r="BM1181" s="141">
        <f>IFERROR(V1181/X1181,"")</f>
        <v/>
      </c>
      <c r="BN1181" s="141">
        <f>IFERROR(W1181/X1181,"")</f>
        <v/>
      </c>
      <c r="BO1181" s="141">
        <f>IFERROR(AA1181/AD1181,"")</f>
        <v/>
      </c>
      <c r="BP1181" s="141">
        <f>IFERROR(AB1181/AD1181,"")</f>
        <v/>
      </c>
      <c r="BQ1181" s="141">
        <f>IFERROR(AC1181/AD1181,"")</f>
        <v/>
      </c>
      <c r="BR1181" s="119" t="n">
        <v>3</v>
      </c>
      <c r="BS1181" s="119" t="n">
        <v>2</v>
      </c>
      <c r="BT1181" s="119" t="n">
        <v>3</v>
      </c>
      <c r="BU1181" s="119" t="n"/>
      <c r="BV1181" s="119" t="n"/>
      <c r="BW1181" s="119" t="n"/>
      <c r="BX1181" s="119" t="n"/>
      <c r="BY1181" s="119" t="n"/>
      <c r="BZ1181" s="119" t="inlineStr">
        <is>
          <t>Employee</t>
        </is>
      </c>
      <c r="CA1181" s="142" t="inlineStr">
        <is>
          <t>S41P</t>
        </is>
      </c>
      <c r="CB1181" s="131" t="n">
        <v>1</v>
      </c>
      <c r="CC1181" s="143">
        <f>IF(P1181&gt;1,1,P1181)*CB1181</f>
        <v/>
      </c>
      <c r="CD1181" s="143" t="n"/>
      <c r="CE1181" s="222" t="n">
        <v>12211.44</v>
      </c>
      <c r="CF1181" s="86" t="n"/>
      <c r="CG1181" s="219" t="n">
        <v>107517.0731707317</v>
      </c>
      <c r="CH1181" s="217">
        <f>IF(LOWER(T1181)="ILS",12,1)*CG1181/VLOOKUP($T1181,CPC_USDConversion_xlTbl[[Currency2]:[Units/1 USD]],2,FALSE)</f>
        <v/>
      </c>
      <c r="CI1181" s="225">
        <f>AF1181</f>
        <v/>
      </c>
      <c r="CJ1181" s="225">
        <f>IFERROR(CI1181-CH1181,"")</f>
        <v/>
      </c>
      <c r="CK1181" s="140">
        <f>ROUND(AN1181*CC1181,-2)</f>
        <v/>
      </c>
      <c r="CL1181" s="217">
        <f>CK1181/VLOOKUP($T1181,'USD Converstion'!$C$7:$D$174,2,FALSE)</f>
        <v/>
      </c>
      <c r="CM1181" s="145">
        <f>IF(AD1181&gt;X1181,1,0)</f>
        <v/>
      </c>
      <c r="CN1181" s="225">
        <f>IF(CM1181&gt;0,AG1181,0)</f>
        <v/>
      </c>
      <c r="CO1181" s="225">
        <f>IF(CM1181=0,0,AF1181)</f>
        <v/>
      </c>
      <c r="CP1181" s="146" t="n">
        <v>0</v>
      </c>
      <c r="CQ1181" s="147" t="inlineStr">
        <is>
          <t>Regular</t>
        </is>
      </c>
      <c r="CR1181" s="225">
        <f>AM1181/VLOOKUP(T1181,'USD Converstion'!$C$7:$D$174,2,FALSE)</f>
        <v/>
      </c>
      <c r="CS1181" s="226">
        <f>AT1181</f>
        <v/>
      </c>
      <c r="CT1181" s="222" t="n">
        <v>0</v>
      </c>
      <c r="CU1181" s="227" t="n"/>
      <c r="CV1181" s="145">
        <f>IF(AX1181&gt;0,1,0)</f>
        <v/>
      </c>
      <c r="CW1181" s="145">
        <f>IF(AY1181&gt;0,1,0)</f>
        <v/>
      </c>
      <c r="CX1181" s="52" t="n">
        <v>0</v>
      </c>
      <c r="DM1181">
        <f>IF(LOWER(T1181)="ILS",12,1)*Y1181/VLOOKUP($T1181,CPC_USDConversion_xlTbl[[Currency2]:[Units/1 USD]],2,FALSE)</f>
        <v/>
      </c>
    </row>
    <row r="1182">
      <c r="B1182" s="113" t="n">
        <v>111301</v>
      </c>
      <c r="C1182" s="113" t="n">
        <v>85843</v>
      </c>
      <c r="D1182" s="113" t="n">
        <v>87444</v>
      </c>
      <c r="E1182" s="114" t="inlineStr">
        <is>
          <t>James Carpenter</t>
        </is>
      </c>
      <c r="F1182" s="152" t="inlineStr">
        <is>
          <t>Major Account Manager</t>
        </is>
      </c>
      <c r="G1182" s="113" t="inlineStr">
        <is>
          <t>UK Sales</t>
        </is>
      </c>
      <c r="H1182" s="113" t="inlineStr">
        <is>
          <t>Andy Wright</t>
        </is>
      </c>
      <c r="I1182" s="113" t="inlineStr">
        <is>
          <t>Andy Wright</t>
        </is>
      </c>
      <c r="J1182" s="114" t="inlineStr">
        <is>
          <t>Thorsten Freitag</t>
        </is>
      </c>
      <c r="K1182" s="114" t="inlineStr">
        <is>
          <t>Bruno Darmon</t>
        </is>
      </c>
      <c r="L1182" s="113" t="inlineStr">
        <is>
          <t>EMEA Sales</t>
        </is>
      </c>
      <c r="M1182" s="115" t="n">
        <v>1</v>
      </c>
      <c r="N1182" s="151">
        <f>LEFT(CA1182,3)</f>
        <v/>
      </c>
      <c r="O1182" s="216" t="n">
        <v>43066</v>
      </c>
      <c r="P1182" s="118">
        <f>($D$5-O1182)/365</f>
        <v/>
      </c>
      <c r="Q1182" s="119">
        <f>Q1182</f>
        <v/>
      </c>
      <c r="R1182" s="52" t="n"/>
      <c r="S1182" s="120" t="inlineStr">
        <is>
          <t>Great Britain</t>
        </is>
      </c>
      <c r="T1182" s="120" t="inlineStr">
        <is>
          <t>GBP</t>
        </is>
      </c>
      <c r="U1182" s="120" t="n">
        <v>118250</v>
      </c>
      <c r="V1182" s="120" t="n">
        <v>53027.27272727272</v>
      </c>
      <c r="W1182" s="120" t="n"/>
      <c r="X1182" s="120">
        <f>W1182+V1182+U1182</f>
        <v/>
      </c>
      <c r="Y1182" s="121" t="n"/>
      <c r="Z1182" s="121" t="n"/>
      <c r="AA1182" s="122" t="n"/>
      <c r="AB1182" s="122" t="n"/>
      <c r="AC1182" s="122" t="n"/>
      <c r="AD1182" s="123">
        <f>AC1182+AB1182+AA1182</f>
        <v/>
      </c>
      <c r="AE1182" s="124">
        <f>IFERROR(AD1182/X1182-1,"")</f>
        <v/>
      </c>
      <c r="AF1182" s="217">
        <f>IF(LOWER(T1182)="ILS",12,1)*X1182/VLOOKUP($T1182,CPC_USDConversion_xlTbl[[Currency2]:[Units/1 USD]],2,FALSE)</f>
        <v/>
      </c>
      <c r="AG1182" s="217">
        <f>IF(LOWER(T1182)="ILS",12,1)*AD1182/VLOOKUP($T1182,CPC_USDConversion_xlTbl[[Currency2]:[Units/1 USD]],2,FALSE)</f>
        <v/>
      </c>
      <c r="AH1182" s="126">
        <f>AF1182/VLOOKUP($S1182,'CP$'!$B$5:$D$74,2,FALSE)</f>
        <v/>
      </c>
      <c r="AI1182" s="126">
        <f>AG1182/VLOOKUP($S1182,'CP$'!$B$5:$D$74,2,FALSE)</f>
        <v/>
      </c>
      <c r="AJ1182" s="52" t="n"/>
      <c r="AK1182" s="127" t="inlineStr">
        <is>
          <t>Sales Variable</t>
        </is>
      </c>
      <c r="AL1182" s="218" t="n"/>
      <c r="AM1182" s="129" t="n"/>
      <c r="AN1182" s="121" t="n"/>
      <c r="AO1182" s="130" t="n"/>
      <c r="AP1182" s="131">
        <f>IFERROR(AO1182/AM1182,"")</f>
        <v/>
      </c>
      <c r="AQ1182" s="219">
        <f>AO1182*CC1182</f>
        <v/>
      </c>
      <c r="AR1182" s="219" t="n"/>
      <c r="AS1182" s="220">
        <f>AQ1182-AR1182</f>
        <v/>
      </c>
      <c r="AT1182" s="217">
        <f>AS1182/VLOOKUP($T1182,'USD Converstion'!$C$7:$D$174,2,FALSE)</f>
        <v/>
      </c>
      <c r="AU1182" s="52" t="n"/>
      <c r="AV1182" s="221" t="n">
        <v>43615</v>
      </c>
      <c r="AW1182" s="222" t="n">
        <v>19547.55339805825</v>
      </c>
      <c r="AX1182" s="222" t="n"/>
      <c r="AY1182" s="223" t="n"/>
      <c r="AZ1182" s="52" t="n"/>
      <c r="BA1182" s="137" t="n"/>
      <c r="BB1182" s="138" t="inlineStr">
        <is>
          <t xml:space="preserve"> </t>
        </is>
      </c>
      <c r="BC1182" s="52" t="n"/>
      <c r="BD1182" s="219" t="n">
        <v>87000</v>
      </c>
      <c r="BE1182" s="219" t="n">
        <v>58000</v>
      </c>
      <c r="BF1182" s="219" t="n"/>
      <c r="BG1182" s="120">
        <f>BF1182+BE1182+BD1182</f>
        <v/>
      </c>
      <c r="BH1182" s="217">
        <f>IF(LOWER(T1182)="ILS",12,1)*BG1182/VLOOKUP($T1182,CPC_USDConversion_xlTbl[[Currency2]:[Units/1 USD]],2,FALSE)</f>
        <v/>
      </c>
      <c r="BI1182" s="224">
        <f>BH1182/VLOOKUP($S1182,'CP$'!$B$5:$D$74,2,FALSE)</f>
        <v/>
      </c>
      <c r="BJ1182" s="140" t="n">
        <v>85000</v>
      </c>
      <c r="BK1182" s="140" t="n">
        <v>140000</v>
      </c>
      <c r="BL1182" s="141">
        <f>IFERROR(U1182/X1182,"")</f>
        <v/>
      </c>
      <c r="BM1182" s="141">
        <f>IFERROR(V1182/X1182,"")</f>
        <v/>
      </c>
      <c r="BN1182" s="141">
        <f>IFERROR(W1182/X1182,"")</f>
        <v/>
      </c>
      <c r="BO1182" s="141">
        <f>IFERROR(AA1182/AD1182,"")</f>
        <v/>
      </c>
      <c r="BP1182" s="141">
        <f>IFERROR(AB1182/AD1182,"")</f>
        <v/>
      </c>
      <c r="BQ1182" s="141">
        <f>IFERROR(AC1182/AD1182,"")</f>
        <v/>
      </c>
      <c r="BR1182" s="119" t="n">
        <v>3</v>
      </c>
      <c r="BS1182" s="119" t="n">
        <v>3</v>
      </c>
      <c r="BT1182" s="119" t="n">
        <v>3</v>
      </c>
      <c r="BU1182" s="119" t="n"/>
      <c r="BV1182" s="119" t="n"/>
      <c r="BW1182" s="119" t="n"/>
      <c r="BX1182" s="119" t="n"/>
      <c r="BY1182" s="119" t="n"/>
      <c r="BZ1182" s="119" t="inlineStr">
        <is>
          <t>Employee</t>
        </is>
      </c>
      <c r="CA1182" s="142" t="inlineStr">
        <is>
          <t>S53P</t>
        </is>
      </c>
      <c r="CB1182" s="131" t="n">
        <v>1</v>
      </c>
      <c r="CC1182" s="143">
        <f>IF(P1182&gt;1,1,P1182)*CB1182</f>
        <v/>
      </c>
      <c r="CD1182" s="143" t="n"/>
      <c r="CE1182" s="222" t="n">
        <v>15803.04</v>
      </c>
      <c r="CF1182" s="86" t="n"/>
      <c r="CG1182" s="219" t="n">
        <v>141663.4146341463</v>
      </c>
      <c r="CH1182" s="217">
        <f>IF(LOWER(T1182)="ILS",12,1)*CG1182/VLOOKUP($T1182,CPC_USDConversion_xlTbl[[Currency2]:[Units/1 USD]],2,FALSE)</f>
        <v/>
      </c>
      <c r="CI1182" s="225">
        <f>AF1182</f>
        <v/>
      </c>
      <c r="CJ1182" s="225">
        <f>IFERROR(CI1182-CH1182,"")</f>
        <v/>
      </c>
      <c r="CK1182" s="140">
        <f>ROUND(AN1182*CC1182,-2)</f>
        <v/>
      </c>
      <c r="CL1182" s="217">
        <f>CK1182/VLOOKUP($T1182,'USD Converstion'!$C$7:$D$174,2,FALSE)</f>
        <v/>
      </c>
      <c r="CM1182" s="145">
        <f>IF(AD1182&gt;X1182,1,0)</f>
        <v/>
      </c>
      <c r="CN1182" s="225">
        <f>IF(CM1182&gt;0,AG1182,0)</f>
        <v/>
      </c>
      <c r="CO1182" s="225">
        <f>IF(CM1182=0,0,AF1182)</f>
        <v/>
      </c>
      <c r="CP1182" s="146" t="n">
        <v>0</v>
      </c>
      <c r="CQ1182" s="147" t="inlineStr">
        <is>
          <t>Regular</t>
        </is>
      </c>
      <c r="CR1182" s="225">
        <f>AM1182/VLOOKUP(T1182,'USD Converstion'!$C$7:$D$174,2,FALSE)</f>
        <v/>
      </c>
      <c r="CS1182" s="226">
        <f>AT1182</f>
        <v/>
      </c>
      <c r="CT1182" s="222" t="n">
        <v>0</v>
      </c>
      <c r="CU1182" s="227" t="n"/>
      <c r="CV1182" s="145">
        <f>IF(AX1182&gt;0,1,0)</f>
        <v/>
      </c>
      <c r="CW1182" s="145">
        <f>IF(AY1182&gt;0,1,0)</f>
        <v/>
      </c>
      <c r="CX1182" s="52" t="n">
        <v>0</v>
      </c>
      <c r="DM1182">
        <f>IF(LOWER(T1182)="ILS",12,1)*Y1182/VLOOKUP($T1182,CPC_USDConversion_xlTbl[[Currency2]:[Units/1 USD]],2,FALSE)</f>
        <v/>
      </c>
    </row>
    <row r="1183">
      <c r="B1183" s="113" t="n">
        <v>131639</v>
      </c>
      <c r="C1183" s="113" t="n">
        <v>49973</v>
      </c>
      <c r="D1183" s="113" t="n"/>
      <c r="E1183" s="114" t="inlineStr">
        <is>
          <t>James Druce</t>
        </is>
      </c>
      <c r="F1183" s="152" t="inlineStr">
        <is>
          <t>Major Account Manager</t>
        </is>
      </c>
      <c r="G1183" s="113" t="inlineStr">
        <is>
          <t>UK Sales</t>
        </is>
      </c>
      <c r="H1183" s="113" t="inlineStr">
        <is>
          <t>Andy Wright</t>
        </is>
      </c>
      <c r="I1183" s="113" t="inlineStr">
        <is>
          <t>Andy Wright</t>
        </is>
      </c>
      <c r="J1183" s="114" t="inlineStr">
        <is>
          <t>Thorsten Freitag</t>
        </is>
      </c>
      <c r="K1183" s="114" t="inlineStr">
        <is>
          <t>Bruno Darmon</t>
        </is>
      </c>
      <c r="L1183" s="113" t="inlineStr">
        <is>
          <t>EMEA Sales</t>
        </is>
      </c>
      <c r="M1183" s="115" t="n">
        <v>1</v>
      </c>
      <c r="N1183" s="151">
        <f>LEFT(CA1183,3)</f>
        <v/>
      </c>
      <c r="O1183" s="216" t="n">
        <v>40758</v>
      </c>
      <c r="P1183" s="118">
        <f>($D$5-O1183)/365</f>
        <v/>
      </c>
      <c r="Q1183" s="119">
        <f>Q1183</f>
        <v/>
      </c>
      <c r="R1183" s="52" t="n"/>
      <c r="S1183" s="120" t="inlineStr">
        <is>
          <t>Great Britain</t>
        </is>
      </c>
      <c r="T1183" s="120" t="inlineStr">
        <is>
          <t>GBP</t>
        </is>
      </c>
      <c r="U1183" s="120" t="n">
        <v>110000</v>
      </c>
      <c r="V1183" s="120" t="n">
        <v>49027.27272727272</v>
      </c>
      <c r="W1183" s="120" t="n"/>
      <c r="X1183" s="120">
        <f>W1183+V1183+U1183</f>
        <v/>
      </c>
      <c r="Y1183" s="121" t="n"/>
      <c r="Z1183" s="121" t="n"/>
      <c r="AA1183" s="122" t="n"/>
      <c r="AB1183" s="122" t="n"/>
      <c r="AC1183" s="122" t="n"/>
      <c r="AD1183" s="123">
        <f>AC1183+AB1183+AA1183</f>
        <v/>
      </c>
      <c r="AE1183" s="124">
        <f>IFERROR(AD1183/X1183-1,"")</f>
        <v/>
      </c>
      <c r="AF1183" s="217">
        <f>IF(LOWER(T1183)="ILS",12,1)*X1183/VLOOKUP($T1183,CPC_USDConversion_xlTbl[[Currency2]:[Units/1 USD]],2,FALSE)</f>
        <v/>
      </c>
      <c r="AG1183" s="217">
        <f>IF(LOWER(T1183)="ILS",12,1)*AD1183/VLOOKUP($T1183,CPC_USDConversion_xlTbl[[Currency2]:[Units/1 USD]],2,FALSE)</f>
        <v/>
      </c>
      <c r="AH1183" s="126">
        <f>AF1183/VLOOKUP($S1183,'CP$'!$B$5:$D$74,2,FALSE)</f>
        <v/>
      </c>
      <c r="AI1183" s="126">
        <f>AG1183/VLOOKUP($S1183,'CP$'!$B$5:$D$74,2,FALSE)</f>
        <v/>
      </c>
      <c r="AJ1183" s="52" t="n"/>
      <c r="AK1183" s="127" t="inlineStr">
        <is>
          <t>Sales Variable</t>
        </is>
      </c>
      <c r="AL1183" s="218" t="n"/>
      <c r="AM1183" s="129" t="n"/>
      <c r="AN1183" s="121" t="n"/>
      <c r="AO1183" s="130" t="n"/>
      <c r="AP1183" s="131">
        <f>IFERROR(AO1183/AM1183,"")</f>
        <v/>
      </c>
      <c r="AQ1183" s="219">
        <f>AO1183*CC1183</f>
        <v/>
      </c>
      <c r="AR1183" s="219" t="n"/>
      <c r="AS1183" s="220">
        <f>AQ1183-AR1183</f>
        <v/>
      </c>
      <c r="AT1183" s="217">
        <f>AS1183/VLOOKUP($T1183,'USD Converstion'!$C$7:$D$174,2,FALSE)</f>
        <v/>
      </c>
      <c r="AU1183" s="52" t="n"/>
      <c r="AV1183" s="221" t="n">
        <v>43615</v>
      </c>
      <c r="AW1183" s="222" t="n">
        <v>29274.47572815534</v>
      </c>
      <c r="AX1183" s="222" t="n"/>
      <c r="AY1183" s="223" t="n"/>
      <c r="AZ1183" s="52" t="n"/>
      <c r="BA1183" s="137" t="n"/>
      <c r="BB1183" s="138" t="inlineStr">
        <is>
          <t xml:space="preserve"> </t>
        </is>
      </c>
      <c r="BC1183" s="52" t="n"/>
      <c r="BD1183" s="219" t="n">
        <v>78000</v>
      </c>
      <c r="BE1183" s="219" t="n">
        <v>52000</v>
      </c>
      <c r="BF1183" s="219" t="n"/>
      <c r="BG1183" s="120">
        <f>BF1183+BE1183+BD1183</f>
        <v/>
      </c>
      <c r="BH1183" s="217">
        <f>IF(LOWER(T1183)="ILS",12,1)*BG1183/VLOOKUP($T1183,CPC_USDConversion_xlTbl[[Currency2]:[Units/1 USD]],2,FALSE)</f>
        <v/>
      </c>
      <c r="BI1183" s="224">
        <f>BH1183/VLOOKUP($S1183,'CP$'!$B$5:$D$74,2,FALSE)</f>
        <v/>
      </c>
      <c r="BJ1183" s="140" t="n">
        <v>120000</v>
      </c>
      <c r="BK1183" s="140" t="n">
        <v>185000</v>
      </c>
      <c r="BL1183" s="141">
        <f>IFERROR(U1183/X1183,"")</f>
        <v/>
      </c>
      <c r="BM1183" s="141">
        <f>IFERROR(V1183/X1183,"")</f>
        <v/>
      </c>
      <c r="BN1183" s="141">
        <f>IFERROR(W1183/X1183,"")</f>
        <v/>
      </c>
      <c r="BO1183" s="141">
        <f>IFERROR(AA1183/AD1183,"")</f>
        <v/>
      </c>
      <c r="BP1183" s="141">
        <f>IFERROR(AB1183/AD1183,"")</f>
        <v/>
      </c>
      <c r="BQ1183" s="141">
        <f>IFERROR(AC1183/AD1183,"")</f>
        <v/>
      </c>
      <c r="BR1183" s="119" t="n">
        <v>4</v>
      </c>
      <c r="BS1183" s="119" t="n">
        <v>3</v>
      </c>
      <c r="BT1183" s="119" t="n">
        <v>3</v>
      </c>
      <c r="BU1183" s="119" t="n"/>
      <c r="BV1183" s="119" t="n"/>
      <c r="BW1183" s="119" t="n"/>
      <c r="BX1183" s="119" t="n"/>
      <c r="BY1183" s="119" t="n"/>
      <c r="BZ1183" s="119" t="inlineStr">
        <is>
          <t>Employee</t>
        </is>
      </c>
      <c r="CA1183" s="142" t="inlineStr">
        <is>
          <t>S43P</t>
        </is>
      </c>
      <c r="CB1183" s="131" t="n">
        <v>1</v>
      </c>
      <c r="CC1183" s="143">
        <f>IF(P1183&gt;1,1,P1183)*CB1183</f>
        <v/>
      </c>
      <c r="CD1183" s="143" t="n"/>
      <c r="CE1183" s="222" t="n">
        <v>32324.4</v>
      </c>
      <c r="CF1183" s="86" t="n"/>
      <c r="CG1183" s="219" t="n">
        <v>130931.7073170732</v>
      </c>
      <c r="CH1183" s="217">
        <f>IF(LOWER(T1183)="ILS",12,1)*CG1183/VLOOKUP($T1183,CPC_USDConversion_xlTbl[[Currency2]:[Units/1 USD]],2,FALSE)</f>
        <v/>
      </c>
      <c r="CI1183" s="225">
        <f>AF1183</f>
        <v/>
      </c>
      <c r="CJ1183" s="225">
        <f>IFERROR(CI1183-CH1183,"")</f>
        <v/>
      </c>
      <c r="CK1183" s="140">
        <f>ROUND(AN1183*CC1183,-2)</f>
        <v/>
      </c>
      <c r="CL1183" s="217">
        <f>CK1183/VLOOKUP($T1183,'USD Converstion'!$C$7:$D$174,2,FALSE)</f>
        <v/>
      </c>
      <c r="CM1183" s="145">
        <f>IF(AD1183&gt;X1183,1,0)</f>
        <v/>
      </c>
      <c r="CN1183" s="225">
        <f>IF(CM1183&gt;0,AG1183,0)</f>
        <v/>
      </c>
      <c r="CO1183" s="225">
        <f>IF(CM1183=0,0,AF1183)</f>
        <v/>
      </c>
      <c r="CP1183" s="146" t="n">
        <v>0</v>
      </c>
      <c r="CQ1183" s="147" t="inlineStr">
        <is>
          <t>Regular</t>
        </is>
      </c>
      <c r="CR1183" s="225">
        <f>AM1183/VLOOKUP(T1183,'USD Converstion'!$C$7:$D$174,2,FALSE)</f>
        <v/>
      </c>
      <c r="CS1183" s="226">
        <f>AT1183</f>
        <v/>
      </c>
      <c r="CT1183" s="222" t="n">
        <v>0</v>
      </c>
      <c r="CU1183" s="227" t="n"/>
      <c r="CV1183" s="145">
        <f>IF(AX1183&gt;0,1,0)</f>
        <v/>
      </c>
      <c r="CW1183" s="145">
        <f>IF(AY1183&gt;0,1,0)</f>
        <v/>
      </c>
      <c r="CX1183" s="52" t="n">
        <v>0</v>
      </c>
      <c r="DM1183">
        <f>IF(LOWER(T1183)="ILS",12,1)*Y1183/VLOOKUP($T1183,CPC_USDConversion_xlTbl[[Currency2]:[Units/1 USD]],2,FALSE)</f>
        <v/>
      </c>
    </row>
    <row r="1184">
      <c r="B1184" s="113" t="n">
        <v>127796</v>
      </c>
      <c r="C1184" s="113" t="n">
        <v>124220</v>
      </c>
      <c r="D1184" s="113" t="n"/>
      <c r="E1184" s="114" t="inlineStr">
        <is>
          <t>Jamie Scales</t>
        </is>
      </c>
      <c r="F1184" s="152" t="inlineStr">
        <is>
          <t>Channel Sales Manager</t>
        </is>
      </c>
      <c r="G1184" s="113" t="inlineStr">
        <is>
          <t>UK Channel &amp; Direct Sales</t>
        </is>
      </c>
      <c r="H1184" s="113" t="inlineStr">
        <is>
          <t>Michael Wakefield</t>
        </is>
      </c>
      <c r="I1184" s="113" t="inlineStr">
        <is>
          <t>Andy Wright</t>
        </is>
      </c>
      <c r="J1184" s="114" t="inlineStr">
        <is>
          <t>Thorsten Freitag</t>
        </is>
      </c>
      <c r="K1184" s="114" t="inlineStr">
        <is>
          <t>Bruno Darmon</t>
        </is>
      </c>
      <c r="L1184" s="113" t="inlineStr">
        <is>
          <t>EMEA Sales</t>
        </is>
      </c>
      <c r="M1184" s="115" t="n">
        <v>1</v>
      </c>
      <c r="N1184" s="151">
        <f>LEFT(CA1184,3)</f>
        <v/>
      </c>
      <c r="O1184" s="216" t="n">
        <v>41351</v>
      </c>
      <c r="P1184" s="118">
        <f>($D$5-O1184)/365</f>
        <v/>
      </c>
      <c r="Q1184" s="119">
        <f>Q1184</f>
        <v/>
      </c>
      <c r="R1184" s="52" t="n"/>
      <c r="S1184" s="120" t="inlineStr">
        <is>
          <t>Great Britain</t>
        </is>
      </c>
      <c r="T1184" s="120" t="inlineStr">
        <is>
          <t>GBP</t>
        </is>
      </c>
      <c r="U1184" s="120" t="n">
        <v>130699.6473354232</v>
      </c>
      <c r="V1184" s="120" t="n">
        <v>59063.46537475064</v>
      </c>
      <c r="W1184" s="120" t="n"/>
      <c r="X1184" s="120">
        <f>W1184+V1184+U1184</f>
        <v/>
      </c>
      <c r="Y1184" s="121" t="n"/>
      <c r="Z1184" s="121" t="n"/>
      <c r="AA1184" s="122" t="n"/>
      <c r="AB1184" s="122" t="n"/>
      <c r="AC1184" s="122" t="n"/>
      <c r="AD1184" s="123">
        <f>AC1184+AB1184+AA1184</f>
        <v/>
      </c>
      <c r="AE1184" s="124">
        <f>IFERROR(AD1184/X1184-1,"")</f>
        <v/>
      </c>
      <c r="AF1184" s="217">
        <f>IF(LOWER(T1184)="ILS",12,1)*X1184/VLOOKUP($T1184,CPC_USDConversion_xlTbl[[Currency2]:[Units/1 USD]],2,FALSE)</f>
        <v/>
      </c>
      <c r="AG1184" s="217">
        <f>IF(LOWER(T1184)="ILS",12,1)*AD1184/VLOOKUP($T1184,CPC_USDConversion_xlTbl[[Currency2]:[Units/1 USD]],2,FALSE)</f>
        <v/>
      </c>
      <c r="AH1184" s="126">
        <f>AF1184/VLOOKUP($S1184,'CP$'!$B$5:$D$74,2,FALSE)</f>
        <v/>
      </c>
      <c r="AI1184" s="126">
        <f>AG1184/VLOOKUP($S1184,'CP$'!$B$5:$D$74,2,FALSE)</f>
        <v/>
      </c>
      <c r="AJ1184" s="52" t="n"/>
      <c r="AK1184" s="127" t="inlineStr">
        <is>
          <t>Sales Variable</t>
        </is>
      </c>
      <c r="AL1184" s="218" t="n"/>
      <c r="AM1184" s="129" t="n"/>
      <c r="AN1184" s="121" t="n"/>
      <c r="AO1184" s="130" t="n"/>
      <c r="AP1184" s="131">
        <f>IFERROR(AO1184/AM1184,"")</f>
        <v/>
      </c>
      <c r="AQ1184" s="219">
        <f>AO1184*CC1184</f>
        <v/>
      </c>
      <c r="AR1184" s="219" t="n"/>
      <c r="AS1184" s="220">
        <f>AQ1184-AR1184</f>
        <v/>
      </c>
      <c r="AT1184" s="217">
        <f>AS1184/VLOOKUP($T1184,'USD Converstion'!$C$7:$D$174,2,FALSE)</f>
        <v/>
      </c>
      <c r="AU1184" s="52" t="n"/>
      <c r="AV1184" s="221" t="n">
        <v>43615</v>
      </c>
      <c r="AW1184" s="222" t="n">
        <v>29274.47572815534</v>
      </c>
      <c r="AX1184" s="222" t="n"/>
      <c r="AY1184" s="223" t="n"/>
      <c r="AZ1184" s="52" t="n"/>
      <c r="BA1184" s="137" t="n"/>
      <c r="BB1184" s="138" t="inlineStr">
        <is>
          <t xml:space="preserve"> </t>
        </is>
      </c>
      <c r="BC1184" s="52" t="n"/>
      <c r="BD1184" s="219" t="n">
        <v>96959.71786833854</v>
      </c>
      <c r="BE1184" s="219" t="n">
        <v>64639.8119122257</v>
      </c>
      <c r="BF1184" s="219" t="n"/>
      <c r="BG1184" s="120">
        <f>BF1184+BE1184+BD1184</f>
        <v/>
      </c>
      <c r="BH1184" s="217">
        <f>IF(LOWER(T1184)="ILS",12,1)*BG1184/VLOOKUP($T1184,CPC_USDConversion_xlTbl[[Currency2]:[Units/1 USD]],2,FALSE)</f>
        <v/>
      </c>
      <c r="BI1184" s="224">
        <f>BH1184/VLOOKUP($S1184,'CP$'!$B$5:$D$74,2,FALSE)</f>
        <v/>
      </c>
      <c r="BJ1184" s="140" t="n">
        <v>100000</v>
      </c>
      <c r="BK1184" s="140" t="n">
        <v>150000</v>
      </c>
      <c r="BL1184" s="141">
        <f>IFERROR(U1184/X1184,"")</f>
        <v/>
      </c>
      <c r="BM1184" s="141">
        <f>IFERROR(V1184/X1184,"")</f>
        <v/>
      </c>
      <c r="BN1184" s="141">
        <f>IFERROR(W1184/X1184,"")</f>
        <v/>
      </c>
      <c r="BO1184" s="141">
        <f>IFERROR(AA1184/AD1184,"")</f>
        <v/>
      </c>
      <c r="BP1184" s="141">
        <f>IFERROR(AB1184/AD1184,"")</f>
        <v/>
      </c>
      <c r="BQ1184" s="141">
        <f>IFERROR(AC1184/AD1184,"")</f>
        <v/>
      </c>
      <c r="BR1184" s="119" t="n">
        <v>3</v>
      </c>
      <c r="BS1184" s="119" t="n">
        <v>3</v>
      </c>
      <c r="BT1184" s="119" t="n">
        <v>3</v>
      </c>
      <c r="BU1184" s="119" t="n"/>
      <c r="BV1184" s="119" t="n"/>
      <c r="BW1184" s="119" t="n"/>
      <c r="BX1184" s="119" t="n"/>
      <c r="BY1184" s="119" t="n"/>
      <c r="BZ1184" s="119" t="inlineStr">
        <is>
          <t>Employee</t>
        </is>
      </c>
      <c r="CA1184" s="142" t="inlineStr">
        <is>
          <t>S41M</t>
        </is>
      </c>
      <c r="CB1184" s="131" t="n">
        <v>1</v>
      </c>
      <c r="CC1184" s="143">
        <f>IF(P1184&gt;1,1,P1184)*CB1184</f>
        <v/>
      </c>
      <c r="CD1184" s="143" t="n"/>
      <c r="CE1184" s="222" t="n">
        <v>50521.84</v>
      </c>
      <c r="CF1184" s="86" t="n"/>
      <c r="CG1184" s="219" t="n">
        <v>157858.0778346968</v>
      </c>
      <c r="CH1184" s="217">
        <f>IF(LOWER(T1184)="ILS",12,1)*CG1184/VLOOKUP($T1184,CPC_USDConversion_xlTbl[[Currency2]:[Units/1 USD]],2,FALSE)</f>
        <v/>
      </c>
      <c r="CI1184" s="225">
        <f>AF1184</f>
        <v/>
      </c>
      <c r="CJ1184" s="225">
        <f>IFERROR(CI1184-CH1184,"")</f>
        <v/>
      </c>
      <c r="CK1184" s="140">
        <f>ROUND(AN1184*CC1184,-2)</f>
        <v/>
      </c>
      <c r="CL1184" s="217">
        <f>CK1184/VLOOKUP($T1184,'USD Converstion'!$C$7:$D$174,2,FALSE)</f>
        <v/>
      </c>
      <c r="CM1184" s="145">
        <f>IF(AD1184&gt;X1184,1,0)</f>
        <v/>
      </c>
      <c r="CN1184" s="225">
        <f>IF(CM1184&gt;0,AG1184,0)</f>
        <v/>
      </c>
      <c r="CO1184" s="225">
        <f>IF(CM1184=0,0,AF1184)</f>
        <v/>
      </c>
      <c r="CP1184" s="146" t="n">
        <v>0</v>
      </c>
      <c r="CQ1184" s="147" t="inlineStr">
        <is>
          <t>Regular</t>
        </is>
      </c>
      <c r="CR1184" s="225">
        <f>AM1184/VLOOKUP(T1184,'USD Converstion'!$C$7:$D$174,2,FALSE)</f>
        <v/>
      </c>
      <c r="CS1184" s="226">
        <f>AT1184</f>
        <v/>
      </c>
      <c r="CT1184" s="222" t="n">
        <v>0</v>
      </c>
      <c r="CU1184" s="227" t="n"/>
      <c r="CV1184" s="145">
        <f>IF(AX1184&gt;0,1,0)</f>
        <v/>
      </c>
      <c r="CW1184" s="145">
        <f>IF(AY1184&gt;0,1,0)</f>
        <v/>
      </c>
      <c r="CX1184" s="52" t="n">
        <v>0</v>
      </c>
      <c r="DM1184">
        <f>IF(LOWER(T1184)="ILS",12,1)*Y1184/VLOOKUP($T1184,CPC_USDConversion_xlTbl[[Currency2]:[Units/1 USD]],2,FALSE)</f>
        <v/>
      </c>
    </row>
    <row r="1185">
      <c r="B1185" s="113" t="n">
        <v>127369</v>
      </c>
      <c r="C1185" s="113" t="n">
        <v>91159</v>
      </c>
      <c r="D1185" s="113" t="n">
        <v>25618</v>
      </c>
      <c r="E1185" s="114" t="inlineStr">
        <is>
          <t>Mark Hathaway</t>
        </is>
      </c>
      <c r="F1185" s="152" t="inlineStr">
        <is>
          <t>Major Account Manager</t>
        </is>
      </c>
      <c r="G1185" s="113" t="inlineStr">
        <is>
          <t>UK Sales</t>
        </is>
      </c>
      <c r="H1185" s="113" t="inlineStr">
        <is>
          <t>Andy Wright</t>
        </is>
      </c>
      <c r="I1185" s="113" t="inlineStr">
        <is>
          <t>Andy Wright</t>
        </is>
      </c>
      <c r="J1185" s="114" t="inlineStr">
        <is>
          <t>Thorsten Freitag</t>
        </is>
      </c>
      <c r="K1185" s="114" t="inlineStr">
        <is>
          <t>Bruno Darmon</t>
        </is>
      </c>
      <c r="L1185" s="113" t="inlineStr">
        <is>
          <t>EMEA Sales</t>
        </is>
      </c>
      <c r="M1185" s="115" t="n">
        <v>1</v>
      </c>
      <c r="N1185" s="151">
        <f>LEFT(CA1185,3)</f>
        <v/>
      </c>
      <c r="O1185" s="216" t="n">
        <v>44032</v>
      </c>
      <c r="P1185" s="118">
        <f>($D$5-O1185)/365</f>
        <v/>
      </c>
      <c r="Q1185" s="119">
        <f>Q1185</f>
        <v/>
      </c>
      <c r="R1185" s="52" t="n"/>
      <c r="S1185" s="120" t="inlineStr">
        <is>
          <t>Great Britain</t>
        </is>
      </c>
      <c r="T1185" s="120" t="inlineStr">
        <is>
          <t>GBP</t>
        </is>
      </c>
      <c r="U1185" s="120" t="n">
        <v>133250</v>
      </c>
      <c r="V1185" s="120" t="n">
        <v>60299.99999999999</v>
      </c>
      <c r="W1185" s="120" t="n"/>
      <c r="X1185" s="120">
        <f>W1185+V1185+U1185</f>
        <v/>
      </c>
      <c r="Y1185" s="121" t="n"/>
      <c r="Z1185" s="121" t="n"/>
      <c r="AA1185" s="122" t="n"/>
      <c r="AB1185" s="122" t="n"/>
      <c r="AC1185" s="122" t="n"/>
      <c r="AD1185" s="123">
        <f>AC1185+AB1185+AA1185</f>
        <v/>
      </c>
      <c r="AE1185" s="124">
        <f>IFERROR(AD1185/X1185-1,"")</f>
        <v/>
      </c>
      <c r="AF1185" s="217">
        <f>IF(LOWER(T1185)="ILS",12,1)*X1185/VLOOKUP($T1185,CPC_USDConversion_xlTbl[[Currency2]:[Units/1 USD]],2,FALSE)</f>
        <v/>
      </c>
      <c r="AG1185" s="217">
        <f>IF(LOWER(T1185)="ILS",12,1)*AD1185/VLOOKUP($T1185,CPC_USDConversion_xlTbl[[Currency2]:[Units/1 USD]],2,FALSE)</f>
        <v/>
      </c>
      <c r="AH1185" s="126">
        <f>AF1185/VLOOKUP($S1185,'CP$'!$B$5:$D$74,2,FALSE)</f>
        <v/>
      </c>
      <c r="AI1185" s="126">
        <f>AG1185/VLOOKUP($S1185,'CP$'!$B$5:$D$74,2,FALSE)</f>
        <v/>
      </c>
      <c r="AJ1185" s="52" t="n"/>
      <c r="AK1185" s="127" t="inlineStr">
        <is>
          <t>Sales Variable</t>
        </is>
      </c>
      <c r="AL1185" s="218" t="n"/>
      <c r="AM1185" s="129" t="n"/>
      <c r="AN1185" s="121" t="n"/>
      <c r="AO1185" s="130" t="n"/>
      <c r="AP1185" s="131">
        <f>IFERROR(AO1185/AM1185,"")</f>
        <v/>
      </c>
      <c r="AQ1185" s="219">
        <f>AO1185*CC1185</f>
        <v/>
      </c>
      <c r="AR1185" s="219" t="n"/>
      <c r="AS1185" s="220">
        <f>AQ1185-AR1185</f>
        <v/>
      </c>
      <c r="AT1185" s="217">
        <f>AS1185/VLOOKUP($T1185,'USD Converstion'!$C$7:$D$174,2,FALSE)</f>
        <v/>
      </c>
      <c r="AU1185" s="52" t="n"/>
      <c r="AV1185" s="221" t="n">
        <v>44047</v>
      </c>
      <c r="AW1185" s="222" t="n">
        <v>29308.73786407767</v>
      </c>
      <c r="AX1185" s="222" t="n"/>
      <c r="AY1185" s="223" t="n"/>
      <c r="AZ1185" s="52" t="n"/>
      <c r="BA1185" s="137" t="n"/>
      <c r="BB1185" s="138" t="inlineStr">
        <is>
          <t xml:space="preserve"> </t>
        </is>
      </c>
      <c r="BC1185" s="52" t="n"/>
      <c r="BD1185" s="219" t="n"/>
      <c r="BE1185" s="219" t="n"/>
      <c r="BF1185" s="219" t="n"/>
      <c r="BG1185" s="120">
        <f>BF1185+BE1185+BD1185</f>
        <v/>
      </c>
      <c r="BH1185" s="217">
        <f>IF(LOWER(T1185)="ILS",12,1)*BG1185/VLOOKUP($T1185,CPC_USDConversion_xlTbl[[Currency2]:[Units/1 USD]],2,FALSE)</f>
        <v/>
      </c>
      <c r="BI1185" s="224">
        <f>BH1185/VLOOKUP($S1185,'CP$'!$B$5:$D$74,2,FALSE)</f>
        <v/>
      </c>
      <c r="BJ1185" s="140" t="n">
        <v>120000</v>
      </c>
      <c r="BK1185" s="140" t="n">
        <v>185000</v>
      </c>
      <c r="BL1185" s="141">
        <f>IFERROR(U1185/X1185,"")</f>
        <v/>
      </c>
      <c r="BM1185" s="141">
        <f>IFERROR(V1185/X1185,"")</f>
        <v/>
      </c>
      <c r="BN1185" s="141">
        <f>IFERROR(W1185/X1185,"")</f>
        <v/>
      </c>
      <c r="BO1185" s="141">
        <f>IFERROR(AA1185/AD1185,"")</f>
        <v/>
      </c>
      <c r="BP1185" s="141">
        <f>IFERROR(AB1185/AD1185,"")</f>
        <v/>
      </c>
      <c r="BQ1185" s="141">
        <f>IFERROR(AC1185/AD1185,"")</f>
        <v/>
      </c>
      <c r="BR1185" s="119" t="n"/>
      <c r="BS1185" s="119" t="n"/>
      <c r="BT1185" s="119" t="n"/>
      <c r="BU1185" s="119" t="n"/>
      <c r="BV1185" s="119" t="n"/>
      <c r="BW1185" s="119" t="n"/>
      <c r="BX1185" s="119" t="n"/>
      <c r="BY1185" s="119" t="n"/>
      <c r="BZ1185" s="119" t="inlineStr">
        <is>
          <t>Employee</t>
        </is>
      </c>
      <c r="CA1185" s="142" t="inlineStr">
        <is>
          <t>S43P</t>
        </is>
      </c>
      <c r="CB1185" s="131" t="n">
        <v>1</v>
      </c>
      <c r="CC1185" s="143">
        <f>IF(P1185&gt;1,1,P1185)*CB1185</f>
        <v/>
      </c>
      <c r="CD1185" s="143" t="n"/>
      <c r="CE1185" s="222" t="n">
        <v>29091.96</v>
      </c>
      <c r="CF1185" s="86" t="n"/>
      <c r="CG1185" s="219" t="n">
        <v>161175.6097560976</v>
      </c>
      <c r="CH1185" s="217">
        <f>IF(LOWER(T1185)="ILS",12,1)*CG1185/VLOOKUP($T1185,CPC_USDConversion_xlTbl[[Currency2]:[Units/1 USD]],2,FALSE)</f>
        <v/>
      </c>
      <c r="CI1185" s="225">
        <f>AF1185</f>
        <v/>
      </c>
      <c r="CJ1185" s="225">
        <f>IFERROR(CI1185-CH1185,"")</f>
        <v/>
      </c>
      <c r="CK1185" s="140">
        <f>ROUND(AN1185*CC1185,-2)</f>
        <v/>
      </c>
      <c r="CL1185" s="217">
        <f>CK1185/VLOOKUP($T1185,'USD Converstion'!$C$7:$D$174,2,FALSE)</f>
        <v/>
      </c>
      <c r="CM1185" s="145">
        <f>IF(AD1185&gt;X1185,1,0)</f>
        <v/>
      </c>
      <c r="CN1185" s="225">
        <f>IF(CM1185&gt;0,AG1185,0)</f>
        <v/>
      </c>
      <c r="CO1185" s="225">
        <f>IF(CM1185=0,0,AF1185)</f>
        <v/>
      </c>
      <c r="CP1185" s="146" t="n">
        <v>0</v>
      </c>
      <c r="CQ1185" s="147" t="inlineStr">
        <is>
          <t>Regular</t>
        </is>
      </c>
      <c r="CR1185" s="225">
        <f>AM1185/VLOOKUP(T1185,'USD Converstion'!$C$7:$D$174,2,FALSE)</f>
        <v/>
      </c>
      <c r="CS1185" s="226">
        <f>AT1185</f>
        <v/>
      </c>
      <c r="CT1185" s="222" t="n">
        <v>0</v>
      </c>
      <c r="CU1185" s="227" t="n"/>
      <c r="CV1185" s="145">
        <f>IF(AX1185&gt;0,1,0)</f>
        <v/>
      </c>
      <c r="CW1185" s="145">
        <f>IF(AY1185&gt;0,1,0)</f>
        <v/>
      </c>
      <c r="CX1185" s="52" t="n">
        <v>0</v>
      </c>
      <c r="DM1185">
        <f>IF(LOWER(T1185)="ILS",12,1)*Y1185/VLOOKUP($T1185,CPC_USDConversion_xlTbl[[Currency2]:[Units/1 USD]],2,FALSE)</f>
        <v/>
      </c>
    </row>
    <row r="1186">
      <c r="B1186" s="113" t="n">
        <v>125220</v>
      </c>
      <c r="C1186" s="113" t="n">
        <v>99581</v>
      </c>
      <c r="D1186" s="113" t="n"/>
      <c r="E1186" s="114" t="inlineStr">
        <is>
          <t>Martin Rutterford</t>
        </is>
      </c>
      <c r="F1186" s="152" t="inlineStr">
        <is>
          <t>Head of Managed Channel</t>
        </is>
      </c>
      <c r="G1186" s="113" t="inlineStr">
        <is>
          <t>UK Channel &amp; Direct Sales</t>
        </is>
      </c>
      <c r="H1186" s="113" t="inlineStr">
        <is>
          <t>Michael Wakefield</t>
        </is>
      </c>
      <c r="I1186" s="113" t="inlineStr">
        <is>
          <t>Andy Wright</t>
        </is>
      </c>
      <c r="J1186" s="114" t="inlineStr">
        <is>
          <t>Thorsten Freitag</t>
        </is>
      </c>
      <c r="K1186" s="114" t="inlineStr">
        <is>
          <t>Bruno Darmon</t>
        </is>
      </c>
      <c r="L1186" s="113" t="inlineStr">
        <is>
          <t>EMEA Sales</t>
        </is>
      </c>
      <c r="M1186" s="115" t="n">
        <v>1</v>
      </c>
      <c r="N1186" s="151">
        <f>LEFT(CA1186,3)</f>
        <v/>
      </c>
      <c r="O1186" s="216" t="n">
        <v>41120</v>
      </c>
      <c r="P1186" s="118">
        <f>($D$5-O1186)/365</f>
        <v/>
      </c>
      <c r="Q1186" s="119">
        <f>Q1186</f>
        <v/>
      </c>
      <c r="R1186" s="52" t="n"/>
      <c r="S1186" s="120" t="inlineStr">
        <is>
          <t>Great Britain</t>
        </is>
      </c>
      <c r="T1186" s="120" t="inlineStr">
        <is>
          <t>GBP</t>
        </is>
      </c>
      <c r="U1186" s="120" t="n">
        <v>141500</v>
      </c>
      <c r="V1186" s="120" t="n">
        <v>64299.99999999999</v>
      </c>
      <c r="W1186" s="120" t="n"/>
      <c r="X1186" s="120">
        <f>W1186+V1186+U1186</f>
        <v/>
      </c>
      <c r="Y1186" s="121" t="n"/>
      <c r="Z1186" s="121" t="n"/>
      <c r="AA1186" s="122" t="n"/>
      <c r="AB1186" s="122" t="n"/>
      <c r="AC1186" s="122" t="n"/>
      <c r="AD1186" s="123">
        <f>AC1186+AB1186+AA1186</f>
        <v/>
      </c>
      <c r="AE1186" s="124">
        <f>IFERROR(AD1186/X1186-1,"")</f>
        <v/>
      </c>
      <c r="AF1186" s="217">
        <f>IF(LOWER(T1186)="ILS",12,1)*X1186/VLOOKUP($T1186,CPC_USDConversion_xlTbl[[Currency2]:[Units/1 USD]],2,FALSE)</f>
        <v/>
      </c>
      <c r="AG1186" s="217">
        <f>IF(LOWER(T1186)="ILS",12,1)*AD1186/VLOOKUP($T1186,CPC_USDConversion_xlTbl[[Currency2]:[Units/1 USD]],2,FALSE)</f>
        <v/>
      </c>
      <c r="AH1186" s="126">
        <f>AF1186/VLOOKUP($S1186,'CP$'!$B$5:$D$74,2,FALSE)</f>
        <v/>
      </c>
      <c r="AI1186" s="126">
        <f>AG1186/VLOOKUP($S1186,'CP$'!$B$5:$D$74,2,FALSE)</f>
        <v/>
      </c>
      <c r="AJ1186" s="52" t="n"/>
      <c r="AK1186" s="127" t="inlineStr">
        <is>
          <t>Sales Variable</t>
        </is>
      </c>
      <c r="AL1186" s="218" t="n"/>
      <c r="AM1186" s="129" t="n"/>
      <c r="AN1186" s="121" t="n"/>
      <c r="AO1186" s="130" t="n"/>
      <c r="AP1186" s="131">
        <f>IFERROR(AO1186/AM1186,"")</f>
        <v/>
      </c>
      <c r="AQ1186" s="219">
        <f>AO1186*CC1186</f>
        <v/>
      </c>
      <c r="AR1186" s="219" t="n"/>
      <c r="AS1186" s="220">
        <f>AQ1186-AR1186</f>
        <v/>
      </c>
      <c r="AT1186" s="217">
        <f>AS1186/VLOOKUP($T1186,'USD Converstion'!$C$7:$D$174,2,FALSE)</f>
        <v/>
      </c>
      <c r="AU1186" s="52" t="n"/>
      <c r="AV1186" s="221" t="n">
        <v>43957</v>
      </c>
      <c r="AW1186" s="222" t="n">
        <v>9844.844660194174</v>
      </c>
      <c r="AX1186" s="222" t="n"/>
      <c r="AY1186" s="223" t="n"/>
      <c r="AZ1186" s="52" t="n"/>
      <c r="BA1186" s="137" t="n"/>
      <c r="BB1186" s="138" t="inlineStr">
        <is>
          <t xml:space="preserve"> </t>
        </is>
      </c>
      <c r="BC1186" s="52" t="n"/>
      <c r="BD1186" s="219" t="n">
        <v>91778</v>
      </c>
      <c r="BE1186" s="219" t="n">
        <v>61185</v>
      </c>
      <c r="BF1186" s="219" t="n"/>
      <c r="BG1186" s="120">
        <f>BF1186+BE1186+BD1186</f>
        <v/>
      </c>
      <c r="BH1186" s="217">
        <f>IF(LOWER(T1186)="ILS",12,1)*BG1186/VLOOKUP($T1186,CPC_USDConversion_xlTbl[[Currency2]:[Units/1 USD]],2,FALSE)</f>
        <v/>
      </c>
      <c r="BI1186" s="224">
        <f>BH1186/VLOOKUP($S1186,'CP$'!$B$5:$D$74,2,FALSE)</f>
        <v/>
      </c>
      <c r="BJ1186" s="140" t="n">
        <v>100000</v>
      </c>
      <c r="BK1186" s="140" t="n">
        <v>150000</v>
      </c>
      <c r="BL1186" s="141">
        <f>IFERROR(U1186/X1186,"")</f>
        <v/>
      </c>
      <c r="BM1186" s="141">
        <f>IFERROR(V1186/X1186,"")</f>
        <v/>
      </c>
      <c r="BN1186" s="141">
        <f>IFERROR(W1186/X1186,"")</f>
        <v/>
      </c>
      <c r="BO1186" s="141">
        <f>IFERROR(AA1186/AD1186,"")</f>
        <v/>
      </c>
      <c r="BP1186" s="141">
        <f>IFERROR(AB1186/AD1186,"")</f>
        <v/>
      </c>
      <c r="BQ1186" s="141">
        <f>IFERROR(AC1186/AD1186,"")</f>
        <v/>
      </c>
      <c r="BR1186" s="119" t="n">
        <v>4</v>
      </c>
      <c r="BS1186" s="119" t="n">
        <v>3</v>
      </c>
      <c r="BT1186" s="119" t="n">
        <v>3</v>
      </c>
      <c r="BU1186" s="119" t="n"/>
      <c r="BV1186" s="119" t="n"/>
      <c r="BW1186" s="119" t="n"/>
      <c r="BX1186" s="119" t="n"/>
      <c r="BY1186" s="119" t="n"/>
      <c r="BZ1186" s="119" t="inlineStr">
        <is>
          <t>Employee</t>
        </is>
      </c>
      <c r="CA1186" s="142" t="inlineStr">
        <is>
          <t>S41M</t>
        </is>
      </c>
      <c r="CB1186" s="131" t="n">
        <v>1</v>
      </c>
      <c r="CC1186" s="143">
        <f>IF(P1186&gt;1,1,P1186)*CB1186</f>
        <v/>
      </c>
      <c r="CD1186" s="143" t="n"/>
      <c r="CE1186" s="222" t="n">
        <v>53395.12</v>
      </c>
      <c r="CF1186" s="86" t="n"/>
      <c r="CG1186" s="219" t="n">
        <v>171907.3170731707</v>
      </c>
      <c r="CH1186" s="217">
        <f>IF(LOWER(T1186)="ILS",12,1)*CG1186/VLOOKUP($T1186,CPC_USDConversion_xlTbl[[Currency2]:[Units/1 USD]],2,FALSE)</f>
        <v/>
      </c>
      <c r="CI1186" s="225">
        <f>AF1186</f>
        <v/>
      </c>
      <c r="CJ1186" s="225">
        <f>IFERROR(CI1186-CH1186,"")</f>
        <v/>
      </c>
      <c r="CK1186" s="140">
        <f>ROUND(AN1186*CC1186,-2)</f>
        <v/>
      </c>
      <c r="CL1186" s="217">
        <f>CK1186/VLOOKUP($T1186,'USD Converstion'!$C$7:$D$174,2,FALSE)</f>
        <v/>
      </c>
      <c r="CM1186" s="145">
        <f>IF(AD1186&gt;X1186,1,0)</f>
        <v/>
      </c>
      <c r="CN1186" s="225">
        <f>IF(CM1186&gt;0,AG1186,0)</f>
        <v/>
      </c>
      <c r="CO1186" s="225">
        <f>IF(CM1186=0,0,AF1186)</f>
        <v/>
      </c>
      <c r="CP1186" s="146" t="n">
        <v>0</v>
      </c>
      <c r="CQ1186" s="147" t="inlineStr">
        <is>
          <t>Regular</t>
        </is>
      </c>
      <c r="CR1186" s="225">
        <f>AM1186/VLOOKUP(T1186,'USD Converstion'!$C$7:$D$174,2,FALSE)</f>
        <v/>
      </c>
      <c r="CS1186" s="226">
        <f>AT1186</f>
        <v/>
      </c>
      <c r="CT1186" s="222" t="n">
        <v>0</v>
      </c>
      <c r="CU1186" s="227" t="n"/>
      <c r="CV1186" s="145">
        <f>IF(AX1186&gt;0,1,0)</f>
        <v/>
      </c>
      <c r="CW1186" s="145">
        <f>IF(AY1186&gt;0,1,0)</f>
        <v/>
      </c>
      <c r="CX1186" s="52" t="n">
        <v>0</v>
      </c>
      <c r="DM1186">
        <f>IF(LOWER(T1186)="ILS",12,1)*Y1186/VLOOKUP($T1186,CPC_USDConversion_xlTbl[[Currency2]:[Units/1 USD]],2,FALSE)</f>
        <v/>
      </c>
    </row>
    <row r="1187">
      <c r="B1187" s="113" t="n">
        <v>130492</v>
      </c>
      <c r="C1187" s="113" t="n">
        <v>96567</v>
      </c>
      <c r="D1187" s="113" t="n">
        <v>88343</v>
      </c>
      <c r="E1187" s="114" t="inlineStr">
        <is>
          <t>Matt Irvine</t>
        </is>
      </c>
      <c r="F1187" s="152" t="inlineStr">
        <is>
          <t>Cloud Alliances Development Manager</t>
        </is>
      </c>
      <c r="G1187" s="113" t="inlineStr">
        <is>
          <t>UK Sales</t>
        </is>
      </c>
      <c r="H1187" s="113" t="inlineStr">
        <is>
          <t>Andy Wright</t>
        </is>
      </c>
      <c r="I1187" s="113" t="inlineStr">
        <is>
          <t>Andy Wright</t>
        </is>
      </c>
      <c r="J1187" s="114" t="inlineStr">
        <is>
          <t>Thorsten Freitag</t>
        </is>
      </c>
      <c r="K1187" s="114" t="inlineStr">
        <is>
          <t>Bruno Darmon</t>
        </is>
      </c>
      <c r="L1187" s="113" t="inlineStr">
        <is>
          <t>EMEA Sales</t>
        </is>
      </c>
      <c r="M1187" s="115" t="n">
        <v>1</v>
      </c>
      <c r="N1187" s="151">
        <f>LEFT(CA1187,3)</f>
        <v/>
      </c>
      <c r="O1187" s="216" t="n">
        <v>43892</v>
      </c>
      <c r="P1187" s="118">
        <f>($D$5-O1187)/365</f>
        <v/>
      </c>
      <c r="Q1187" s="119">
        <f>Q1187</f>
        <v/>
      </c>
      <c r="R1187" s="52" t="n"/>
      <c r="S1187" s="120" t="inlineStr">
        <is>
          <t>Great Britain</t>
        </is>
      </c>
      <c r="T1187" s="120" t="inlineStr">
        <is>
          <t>GBP</t>
        </is>
      </c>
      <c r="U1187" s="120" t="n">
        <v>134500</v>
      </c>
      <c r="V1187" s="120" t="n">
        <v>73027.27272727272</v>
      </c>
      <c r="W1187" s="120" t="n"/>
      <c r="X1187" s="120">
        <f>W1187+V1187+U1187</f>
        <v/>
      </c>
      <c r="Y1187" s="121" t="n"/>
      <c r="Z1187" s="121" t="n"/>
      <c r="AA1187" s="122" t="n"/>
      <c r="AB1187" s="122" t="n"/>
      <c r="AC1187" s="122" t="n"/>
      <c r="AD1187" s="123">
        <f>AC1187+AB1187+AA1187</f>
        <v/>
      </c>
      <c r="AE1187" s="124">
        <f>IFERROR(AD1187/X1187-1,"")</f>
        <v/>
      </c>
      <c r="AF1187" s="217">
        <f>IF(LOWER(T1187)="ILS",12,1)*X1187/VLOOKUP($T1187,CPC_USDConversion_xlTbl[[Currency2]:[Units/1 USD]],2,FALSE)</f>
        <v/>
      </c>
      <c r="AG1187" s="217">
        <f>IF(LOWER(T1187)="ILS",12,1)*AD1187/VLOOKUP($T1187,CPC_USDConversion_xlTbl[[Currency2]:[Units/1 USD]],2,FALSE)</f>
        <v/>
      </c>
      <c r="AH1187" s="126">
        <f>AF1187/VLOOKUP($S1187,'CP$'!$B$5:$D$74,2,FALSE)</f>
        <v/>
      </c>
      <c r="AI1187" s="126">
        <f>AG1187/VLOOKUP($S1187,'CP$'!$B$5:$D$74,2,FALSE)</f>
        <v/>
      </c>
      <c r="AJ1187" s="52" t="n"/>
      <c r="AK1187" s="127" t="inlineStr">
        <is>
          <t>Sales Variable</t>
        </is>
      </c>
      <c r="AL1187" s="218" t="n"/>
      <c r="AM1187" s="129" t="n"/>
      <c r="AN1187" s="121" t="n"/>
      <c r="AO1187" s="130" t="n"/>
      <c r="AP1187" s="131">
        <f>IFERROR(AO1187/AM1187,"")</f>
        <v/>
      </c>
      <c r="AQ1187" s="219">
        <f>AO1187*CC1187</f>
        <v/>
      </c>
      <c r="AR1187" s="219" t="n"/>
      <c r="AS1187" s="220">
        <f>AQ1187-AR1187</f>
        <v/>
      </c>
      <c r="AT1187" s="217">
        <f>AS1187/VLOOKUP($T1187,'USD Converstion'!$C$7:$D$174,2,FALSE)</f>
        <v/>
      </c>
      <c r="AU1187" s="52" t="n"/>
      <c r="AV1187" s="221" t="n">
        <v>43223</v>
      </c>
      <c r="AW1187" s="222" t="n">
        <v>48344.63106796116</v>
      </c>
      <c r="AX1187" s="222" t="n"/>
      <c r="AY1187" s="223" t="n"/>
      <c r="AZ1187" s="52" t="n"/>
      <c r="BA1187" s="137" t="n"/>
      <c r="BB1187" s="138" t="inlineStr">
        <is>
          <t xml:space="preserve"> </t>
        </is>
      </c>
      <c r="BC1187" s="52" t="n"/>
      <c r="BD1187" s="219" t="n"/>
      <c r="BE1187" s="219" t="n"/>
      <c r="BF1187" s="219" t="n"/>
      <c r="BG1187" s="120">
        <f>BF1187+BE1187+BD1187</f>
        <v/>
      </c>
      <c r="BH1187" s="217">
        <f>IF(LOWER(T1187)="ILS",12,1)*BG1187/VLOOKUP($T1187,CPC_USDConversion_xlTbl[[Currency2]:[Units/1 USD]],2,FALSE)</f>
        <v/>
      </c>
      <c r="BI1187" s="224">
        <f>BH1187/VLOOKUP($S1187,'CP$'!$B$5:$D$74,2,FALSE)</f>
        <v/>
      </c>
      <c r="BJ1187" s="140" t="n">
        <v>120000</v>
      </c>
      <c r="BK1187" s="140" t="n">
        <v>185000</v>
      </c>
      <c r="BL1187" s="141">
        <f>IFERROR(U1187/X1187,"")</f>
        <v/>
      </c>
      <c r="BM1187" s="141">
        <f>IFERROR(V1187/X1187,"")</f>
        <v/>
      </c>
      <c r="BN1187" s="141">
        <f>IFERROR(W1187/X1187,"")</f>
        <v/>
      </c>
      <c r="BO1187" s="141">
        <f>IFERROR(AA1187/AD1187,"")</f>
        <v/>
      </c>
      <c r="BP1187" s="141">
        <f>IFERROR(AB1187/AD1187,"")</f>
        <v/>
      </c>
      <c r="BQ1187" s="141">
        <f>IFERROR(AC1187/AD1187,"")</f>
        <v/>
      </c>
      <c r="BR1187" s="119" t="n"/>
      <c r="BS1187" s="119" t="n"/>
      <c r="BT1187" s="119" t="n">
        <v>3</v>
      </c>
      <c r="BU1187" s="119" t="n"/>
      <c r="BV1187" s="119" t="n"/>
      <c r="BW1187" s="119" t="n"/>
      <c r="BX1187" s="119" t="n"/>
      <c r="BY1187" s="119" t="n"/>
      <c r="BZ1187" s="119" t="inlineStr">
        <is>
          <t>Employee</t>
        </is>
      </c>
      <c r="CA1187" s="142" t="inlineStr">
        <is>
          <t>S43P</t>
        </is>
      </c>
      <c r="CB1187" s="131" t="n">
        <v>1</v>
      </c>
      <c r="CC1187" s="143">
        <f>IF(P1187&gt;1,1,P1187)*CB1187</f>
        <v/>
      </c>
      <c r="CD1187" s="143" t="n"/>
      <c r="CE1187" s="222" t="n">
        <v>0</v>
      </c>
      <c r="CF1187" s="86" t="n"/>
      <c r="CG1187" s="219" t="n">
        <v>175809.756097561</v>
      </c>
      <c r="CH1187" s="217">
        <f>IF(LOWER(T1187)="ILS",12,1)*CG1187/VLOOKUP($T1187,CPC_USDConversion_xlTbl[[Currency2]:[Units/1 USD]],2,FALSE)</f>
        <v/>
      </c>
      <c r="CI1187" s="225">
        <f>AF1187</f>
        <v/>
      </c>
      <c r="CJ1187" s="225">
        <f>IFERROR(CI1187-CH1187,"")</f>
        <v/>
      </c>
      <c r="CK1187" s="140">
        <f>ROUND(AN1187*CC1187,-2)</f>
        <v/>
      </c>
      <c r="CL1187" s="217">
        <f>CK1187/VLOOKUP($T1187,'USD Converstion'!$C$7:$D$174,2,FALSE)</f>
        <v/>
      </c>
      <c r="CM1187" s="145">
        <f>IF(AD1187&gt;X1187,1,0)</f>
        <v/>
      </c>
      <c r="CN1187" s="225">
        <f>IF(CM1187&gt;0,AG1187,0)</f>
        <v/>
      </c>
      <c r="CO1187" s="225">
        <f>IF(CM1187=0,0,AF1187)</f>
        <v/>
      </c>
      <c r="CP1187" s="146" t="n">
        <v>0</v>
      </c>
      <c r="CQ1187" s="147" t="inlineStr">
        <is>
          <t>Regular</t>
        </is>
      </c>
      <c r="CR1187" s="225">
        <f>AM1187/VLOOKUP(T1187,'USD Converstion'!$C$7:$D$174,2,FALSE)</f>
        <v/>
      </c>
      <c r="CS1187" s="226">
        <f>AT1187</f>
        <v/>
      </c>
      <c r="CT1187" s="222" t="n">
        <v>0</v>
      </c>
      <c r="CU1187" s="227" t="n"/>
      <c r="CV1187" s="145">
        <f>IF(AX1187&gt;0,1,0)</f>
        <v/>
      </c>
      <c r="CW1187" s="145">
        <f>IF(AY1187&gt;0,1,0)</f>
        <v/>
      </c>
      <c r="CX1187" s="52" t="n">
        <v>0</v>
      </c>
      <c r="DM1187">
        <f>IF(LOWER(T1187)="ILS",12,1)*Y1187/VLOOKUP($T1187,CPC_USDConversion_xlTbl[[Currency2]:[Units/1 USD]],2,FALSE)</f>
        <v/>
      </c>
    </row>
    <row r="1188">
      <c r="B1188" s="113" t="n">
        <v>129244</v>
      </c>
      <c r="C1188" s="113" t="n">
        <v>63347</v>
      </c>
      <c r="D1188" s="113" t="n">
        <v>64798</v>
      </c>
      <c r="E1188" s="114" t="inlineStr">
        <is>
          <t>natasha Whybrow</t>
        </is>
      </c>
      <c r="F1188" s="152" t="inlineStr">
        <is>
          <t>Channel Account Manager</t>
        </is>
      </c>
      <c r="G1188" s="113" t="inlineStr">
        <is>
          <t>UK Channel &amp; Direct Sales</t>
        </is>
      </c>
      <c r="H1188" s="113" t="inlineStr">
        <is>
          <t>Michael Wakefield</t>
        </is>
      </c>
      <c r="I1188" s="113" t="inlineStr">
        <is>
          <t>Andy Wright</t>
        </is>
      </c>
      <c r="J1188" s="114" t="inlineStr">
        <is>
          <t>Thorsten Freitag</t>
        </is>
      </c>
      <c r="K1188" s="114" t="inlineStr">
        <is>
          <t>Bruno Darmon</t>
        </is>
      </c>
      <c r="L1188" s="113" t="inlineStr">
        <is>
          <t>EMEA Sales</t>
        </is>
      </c>
      <c r="M1188" s="115" t="n">
        <v>1</v>
      </c>
      <c r="N1188" s="151">
        <f>LEFT(CA1188,3)</f>
        <v/>
      </c>
      <c r="O1188" s="216" t="n">
        <v>42646</v>
      </c>
      <c r="P1188" s="118">
        <f>($D$5-O1188)/365</f>
        <v/>
      </c>
      <c r="Q1188" s="119">
        <f>Q1188</f>
        <v/>
      </c>
      <c r="R1188" s="52" t="n"/>
      <c r="S1188" s="120" t="inlineStr">
        <is>
          <t>Great Britain</t>
        </is>
      </c>
      <c r="T1188" s="120" t="inlineStr">
        <is>
          <t>GBP</t>
        </is>
      </c>
      <c r="U1188" s="120" t="n">
        <v>103000</v>
      </c>
      <c r="V1188" s="120" t="n">
        <v>45572.72727272727</v>
      </c>
      <c r="W1188" s="120" t="n"/>
      <c r="X1188" s="120">
        <f>W1188+V1188+U1188</f>
        <v/>
      </c>
      <c r="Y1188" s="121" t="n"/>
      <c r="Z1188" s="121" t="n"/>
      <c r="AA1188" s="122" t="n"/>
      <c r="AB1188" s="122" t="n"/>
      <c r="AC1188" s="122" t="n"/>
      <c r="AD1188" s="123">
        <f>AC1188+AB1188+AA1188</f>
        <v/>
      </c>
      <c r="AE1188" s="124">
        <f>IFERROR(AD1188/X1188-1,"")</f>
        <v/>
      </c>
      <c r="AF1188" s="217">
        <f>IF(LOWER(T1188)="ILS",12,1)*X1188/VLOOKUP($T1188,CPC_USDConversion_xlTbl[[Currency2]:[Units/1 USD]],2,FALSE)</f>
        <v/>
      </c>
      <c r="AG1188" s="217">
        <f>IF(LOWER(T1188)="ILS",12,1)*AD1188/VLOOKUP($T1188,CPC_USDConversion_xlTbl[[Currency2]:[Units/1 USD]],2,FALSE)</f>
        <v/>
      </c>
      <c r="AH1188" s="126">
        <f>AF1188/VLOOKUP($S1188,'CP$'!$B$5:$D$74,2,FALSE)</f>
        <v/>
      </c>
      <c r="AI1188" s="126">
        <f>AG1188/VLOOKUP($S1188,'CP$'!$B$5:$D$74,2,FALSE)</f>
        <v/>
      </c>
      <c r="AJ1188" s="52" t="n"/>
      <c r="AK1188" s="127" t="inlineStr">
        <is>
          <t>Sales Variable</t>
        </is>
      </c>
      <c r="AL1188" s="218" t="n"/>
      <c r="AM1188" s="129" t="n"/>
      <c r="AN1188" s="121" t="n"/>
      <c r="AO1188" s="130" t="n"/>
      <c r="AP1188" s="131">
        <f>IFERROR(AO1188/AM1188,"")</f>
        <v/>
      </c>
      <c r="AQ1188" s="219">
        <f>AO1188*CC1188</f>
        <v/>
      </c>
      <c r="AR1188" s="219" t="n"/>
      <c r="AS1188" s="220">
        <f>AQ1188-AR1188</f>
        <v/>
      </c>
      <c r="AT1188" s="217">
        <f>AS1188/VLOOKUP($T1188,'USD Converstion'!$C$7:$D$174,2,FALSE)</f>
        <v/>
      </c>
      <c r="AU1188" s="52" t="n"/>
      <c r="AV1188" s="221" t="n">
        <v>43957</v>
      </c>
      <c r="AW1188" s="222" t="n">
        <v>14665.76699029126</v>
      </c>
      <c r="AX1188" s="222" t="n"/>
      <c r="AY1188" s="223" t="n"/>
      <c r="AZ1188" s="52" t="n"/>
      <c r="BA1188" s="137" t="n"/>
      <c r="BB1188" s="138" t="inlineStr">
        <is>
          <t xml:space="preserve"> </t>
        </is>
      </c>
      <c r="BC1188" s="52" t="n"/>
      <c r="BD1188" s="219" t="n">
        <v>72000</v>
      </c>
      <c r="BE1188" s="219" t="n">
        <v>48000</v>
      </c>
      <c r="BF1188" s="219" t="n"/>
      <c r="BG1188" s="120">
        <f>BF1188+BE1188+BD1188</f>
        <v/>
      </c>
      <c r="BH1188" s="217">
        <f>IF(LOWER(T1188)="ILS",12,1)*BG1188/VLOOKUP($T1188,CPC_USDConversion_xlTbl[[Currency2]:[Units/1 USD]],2,FALSE)</f>
        <v/>
      </c>
      <c r="BI1188" s="224">
        <f>BH1188/VLOOKUP($S1188,'CP$'!$B$5:$D$74,2,FALSE)</f>
        <v/>
      </c>
      <c r="BJ1188" s="140" t="n">
        <v>85000</v>
      </c>
      <c r="BK1188" s="140" t="n">
        <v>140000</v>
      </c>
      <c r="BL1188" s="141">
        <f>IFERROR(U1188/X1188,"")</f>
        <v/>
      </c>
      <c r="BM1188" s="141">
        <f>IFERROR(V1188/X1188,"")</f>
        <v/>
      </c>
      <c r="BN1188" s="141">
        <f>IFERROR(W1188/X1188,"")</f>
        <v/>
      </c>
      <c r="BO1188" s="141">
        <f>IFERROR(AA1188/AD1188,"")</f>
        <v/>
      </c>
      <c r="BP1188" s="141">
        <f>IFERROR(AB1188/AD1188,"")</f>
        <v/>
      </c>
      <c r="BQ1188" s="141">
        <f>IFERROR(AC1188/AD1188,"")</f>
        <v/>
      </c>
      <c r="BR1188" s="119" t="n">
        <v>5</v>
      </c>
      <c r="BS1188" s="119" t="n">
        <v>5</v>
      </c>
      <c r="BT1188" s="119" t="n">
        <v>3</v>
      </c>
      <c r="BU1188" s="119" t="n"/>
      <c r="BV1188" s="119" t="n"/>
      <c r="BW1188" s="119" t="n"/>
      <c r="BX1188" s="119" t="n"/>
      <c r="BY1188" s="119" t="n"/>
      <c r="BZ1188" s="119" t="inlineStr">
        <is>
          <t>Employee</t>
        </is>
      </c>
      <c r="CA1188" s="142" t="inlineStr">
        <is>
          <t>S53P</t>
        </is>
      </c>
      <c r="CB1188" s="131" t="n">
        <v>1</v>
      </c>
      <c r="CC1188" s="143">
        <f>IF(P1188&gt;1,1,P1188)*CB1188</f>
        <v/>
      </c>
      <c r="CD1188" s="143" t="n"/>
      <c r="CE1188" s="222" t="n">
        <v>52078.2</v>
      </c>
      <c r="CF1188" s="86" t="n"/>
      <c r="CG1188" s="219" t="n">
        <v>121760.9756097561</v>
      </c>
      <c r="CH1188" s="217">
        <f>IF(LOWER(T1188)="ILS",12,1)*CG1188/VLOOKUP($T1188,CPC_USDConversion_xlTbl[[Currency2]:[Units/1 USD]],2,FALSE)</f>
        <v/>
      </c>
      <c r="CI1188" s="225">
        <f>AF1188</f>
        <v/>
      </c>
      <c r="CJ1188" s="225">
        <f>IFERROR(CI1188-CH1188,"")</f>
        <v/>
      </c>
      <c r="CK1188" s="140">
        <f>ROUND(AN1188*CC1188,-2)</f>
        <v/>
      </c>
      <c r="CL1188" s="217">
        <f>CK1188/VLOOKUP($T1188,'USD Converstion'!$C$7:$D$174,2,FALSE)</f>
        <v/>
      </c>
      <c r="CM1188" s="145">
        <f>IF(AD1188&gt;X1188,1,0)</f>
        <v/>
      </c>
      <c r="CN1188" s="225">
        <f>IF(CM1188&gt;0,AG1188,0)</f>
        <v/>
      </c>
      <c r="CO1188" s="225">
        <f>IF(CM1188=0,0,AF1188)</f>
        <v/>
      </c>
      <c r="CP1188" s="146" t="n">
        <v>0</v>
      </c>
      <c r="CQ1188" s="147" t="inlineStr">
        <is>
          <t>Regular</t>
        </is>
      </c>
      <c r="CR1188" s="225">
        <f>AM1188/VLOOKUP(T1188,'USD Converstion'!$C$7:$D$174,2,FALSE)</f>
        <v/>
      </c>
      <c r="CS1188" s="226">
        <f>AT1188</f>
        <v/>
      </c>
      <c r="CT1188" s="222" t="n">
        <v>0</v>
      </c>
      <c r="CU1188" s="227" t="n"/>
      <c r="CV1188" s="145">
        <f>IF(AX1188&gt;0,1,0)</f>
        <v/>
      </c>
      <c r="CW1188" s="145">
        <f>IF(AY1188&gt;0,1,0)</f>
        <v/>
      </c>
      <c r="CX1188" s="52" t="n">
        <v>0</v>
      </c>
      <c r="DM1188">
        <f>IF(LOWER(T1188)="ILS",12,1)*Y1188/VLOOKUP($T1188,CPC_USDConversion_xlTbl[[Currency2]:[Units/1 USD]],2,FALSE)</f>
        <v/>
      </c>
    </row>
    <row r="1189">
      <c r="B1189" s="113" t="n">
        <v>120892</v>
      </c>
      <c r="C1189" s="113" t="n">
        <v>47127</v>
      </c>
      <c r="D1189" s="113" t="n">
        <v>85824</v>
      </c>
      <c r="E1189" s="114" t="inlineStr">
        <is>
          <t>Neil Copling</t>
        </is>
      </c>
      <c r="F1189" s="152" t="inlineStr">
        <is>
          <t>SI Account Manager</t>
        </is>
      </c>
      <c r="G1189" s="113" t="inlineStr">
        <is>
          <t>UK Channel &amp; Direct Sales</t>
        </is>
      </c>
      <c r="H1189" s="113" t="inlineStr">
        <is>
          <t>Michael Wakefield</t>
        </is>
      </c>
      <c r="I1189" s="113" t="inlineStr">
        <is>
          <t>Andy Wright</t>
        </is>
      </c>
      <c r="J1189" s="114" t="inlineStr">
        <is>
          <t>Thorsten Freitag</t>
        </is>
      </c>
      <c r="K1189" s="114" t="inlineStr">
        <is>
          <t>Bruno Darmon</t>
        </is>
      </c>
      <c r="L1189" s="113" t="inlineStr">
        <is>
          <t>EMEA Sales</t>
        </is>
      </c>
      <c r="M1189" s="115" t="n">
        <v>1</v>
      </c>
      <c r="N1189" s="151">
        <f>LEFT(CA1189,3)</f>
        <v/>
      </c>
      <c r="O1189" s="216" t="n">
        <v>42464</v>
      </c>
      <c r="P1189" s="118">
        <f>($D$5-O1189)/365</f>
        <v/>
      </c>
      <c r="Q1189" s="119">
        <f>Q1189</f>
        <v/>
      </c>
      <c r="R1189" s="52" t="n"/>
      <c r="S1189" s="120" t="inlineStr">
        <is>
          <t>Great Britain</t>
        </is>
      </c>
      <c r="T1189" s="120" t="inlineStr">
        <is>
          <t>GBP</t>
        </is>
      </c>
      <c r="U1189" s="120" t="n">
        <v>124261.25</v>
      </c>
      <c r="V1189" s="120" t="n">
        <v>55941.81818181818</v>
      </c>
      <c r="W1189" s="120" t="n"/>
      <c r="X1189" s="120">
        <f>W1189+V1189+U1189</f>
        <v/>
      </c>
      <c r="Y1189" s="121" t="n"/>
      <c r="Z1189" s="121" t="n"/>
      <c r="AA1189" s="122" t="n"/>
      <c r="AB1189" s="122" t="n"/>
      <c r="AC1189" s="122" t="n"/>
      <c r="AD1189" s="123">
        <f>AC1189+AB1189+AA1189</f>
        <v/>
      </c>
      <c r="AE1189" s="124">
        <f>IFERROR(AD1189/X1189-1,"")</f>
        <v/>
      </c>
      <c r="AF1189" s="217">
        <f>IF(LOWER(T1189)="ILS",12,1)*X1189/VLOOKUP($T1189,CPC_USDConversion_xlTbl[[Currency2]:[Units/1 USD]],2,FALSE)</f>
        <v/>
      </c>
      <c r="AG1189" s="217">
        <f>IF(LOWER(T1189)="ILS",12,1)*AD1189/VLOOKUP($T1189,CPC_USDConversion_xlTbl[[Currency2]:[Units/1 USD]],2,FALSE)</f>
        <v/>
      </c>
      <c r="AH1189" s="126">
        <f>AF1189/VLOOKUP($S1189,'CP$'!$B$5:$D$74,2,FALSE)</f>
        <v/>
      </c>
      <c r="AI1189" s="126">
        <f>AG1189/VLOOKUP($S1189,'CP$'!$B$5:$D$74,2,FALSE)</f>
        <v/>
      </c>
      <c r="AJ1189" s="52" t="n"/>
      <c r="AK1189" s="127" t="inlineStr">
        <is>
          <t>Sales Variable</t>
        </is>
      </c>
      <c r="AL1189" s="218" t="n"/>
      <c r="AM1189" s="129" t="n"/>
      <c r="AN1189" s="121" t="n"/>
      <c r="AO1189" s="130" t="n"/>
      <c r="AP1189" s="131">
        <f>IFERROR(AO1189/AM1189,"")</f>
        <v/>
      </c>
      <c r="AQ1189" s="219">
        <f>AO1189*CC1189</f>
        <v/>
      </c>
      <c r="AR1189" s="219" t="n"/>
      <c r="AS1189" s="220">
        <f>AQ1189-AR1189</f>
        <v/>
      </c>
      <c r="AT1189" s="217">
        <f>AS1189/VLOOKUP($T1189,'USD Converstion'!$C$7:$D$174,2,FALSE)</f>
        <v/>
      </c>
      <c r="AU1189" s="52" t="n"/>
      <c r="AV1189" s="221" t="n">
        <v>43615</v>
      </c>
      <c r="AW1189" s="222" t="n">
        <v>9820.631067961165</v>
      </c>
      <c r="AX1189" s="222" t="n"/>
      <c r="AY1189" s="223" t="n"/>
      <c r="AZ1189" s="52" t="n"/>
      <c r="BA1189" s="137" t="n"/>
      <c r="BB1189" s="138" t="inlineStr">
        <is>
          <t xml:space="preserve"> </t>
        </is>
      </c>
      <c r="BC1189" s="52" t="n"/>
      <c r="BD1189" s="219" t="n">
        <v>91809</v>
      </c>
      <c r="BE1189" s="219" t="n">
        <v>61206</v>
      </c>
      <c r="BF1189" s="219" t="n"/>
      <c r="BG1189" s="120">
        <f>BF1189+BE1189+BD1189</f>
        <v/>
      </c>
      <c r="BH1189" s="217">
        <f>IF(LOWER(T1189)="ILS",12,1)*BG1189/VLOOKUP($T1189,CPC_USDConversion_xlTbl[[Currency2]:[Units/1 USD]],2,FALSE)</f>
        <v/>
      </c>
      <c r="BI1189" s="224">
        <f>BH1189/VLOOKUP($S1189,'CP$'!$B$5:$D$74,2,FALSE)</f>
        <v/>
      </c>
      <c r="BJ1189" s="140" t="n">
        <v>100000</v>
      </c>
      <c r="BK1189" s="140" t="n">
        <v>150000</v>
      </c>
      <c r="BL1189" s="141">
        <f>IFERROR(U1189/X1189,"")</f>
        <v/>
      </c>
      <c r="BM1189" s="141">
        <f>IFERROR(V1189/X1189,"")</f>
        <v/>
      </c>
      <c r="BN1189" s="141">
        <f>IFERROR(W1189/X1189,"")</f>
        <v/>
      </c>
      <c r="BO1189" s="141">
        <f>IFERROR(AA1189/AD1189,"")</f>
        <v/>
      </c>
      <c r="BP1189" s="141">
        <f>IFERROR(AB1189/AD1189,"")</f>
        <v/>
      </c>
      <c r="BQ1189" s="141">
        <f>IFERROR(AC1189/AD1189,"")</f>
        <v/>
      </c>
      <c r="BR1189" s="119" t="n">
        <v>3</v>
      </c>
      <c r="BS1189" s="119" t="n">
        <v>3</v>
      </c>
      <c r="BT1189" s="119" t="n">
        <v>3</v>
      </c>
      <c r="BU1189" s="119" t="n"/>
      <c r="BV1189" s="119" t="n"/>
      <c r="BW1189" s="119" t="n"/>
      <c r="BX1189" s="119" t="n"/>
      <c r="BY1189" s="119" t="n"/>
      <c r="BZ1189" s="119" t="inlineStr">
        <is>
          <t>Employee</t>
        </is>
      </c>
      <c r="CA1189" s="142" t="inlineStr">
        <is>
          <t>S41P</t>
        </is>
      </c>
      <c r="CB1189" s="131" t="n">
        <v>1</v>
      </c>
      <c r="CC1189" s="143">
        <f>IF(P1189&gt;1,1,P1189)*CB1189</f>
        <v/>
      </c>
      <c r="CD1189" s="143" t="n"/>
      <c r="CE1189" s="222" t="n">
        <v>26218.68</v>
      </c>
      <c r="CF1189" s="86" t="n"/>
      <c r="CG1189" s="219" t="n">
        <v>149482.9268292683</v>
      </c>
      <c r="CH1189" s="217">
        <f>IF(LOWER(T1189)="ILS",12,1)*CG1189/VLOOKUP($T1189,CPC_USDConversion_xlTbl[[Currency2]:[Units/1 USD]],2,FALSE)</f>
        <v/>
      </c>
      <c r="CI1189" s="225">
        <f>AF1189</f>
        <v/>
      </c>
      <c r="CJ1189" s="225">
        <f>IFERROR(CI1189-CH1189,"")</f>
        <v/>
      </c>
      <c r="CK1189" s="140">
        <f>ROUND(AN1189*CC1189,-2)</f>
        <v/>
      </c>
      <c r="CL1189" s="217">
        <f>CK1189/VLOOKUP($T1189,'USD Converstion'!$C$7:$D$174,2,FALSE)</f>
        <v/>
      </c>
      <c r="CM1189" s="145">
        <f>IF(AD1189&gt;X1189,1,0)</f>
        <v/>
      </c>
      <c r="CN1189" s="225">
        <f>IF(CM1189&gt;0,AG1189,0)</f>
        <v/>
      </c>
      <c r="CO1189" s="225">
        <f>IF(CM1189=0,0,AF1189)</f>
        <v/>
      </c>
      <c r="CP1189" s="146" t="n">
        <v>0</v>
      </c>
      <c r="CQ1189" s="147" t="inlineStr">
        <is>
          <t>Regular</t>
        </is>
      </c>
      <c r="CR1189" s="225">
        <f>AM1189/VLOOKUP(T1189,'USD Converstion'!$C$7:$D$174,2,FALSE)</f>
        <v/>
      </c>
      <c r="CS1189" s="226">
        <f>AT1189</f>
        <v/>
      </c>
      <c r="CT1189" s="222" t="n">
        <v>0</v>
      </c>
      <c r="CU1189" s="227" t="n"/>
      <c r="CV1189" s="145">
        <f>IF(AX1189&gt;0,1,0)</f>
        <v/>
      </c>
      <c r="CW1189" s="145">
        <f>IF(AY1189&gt;0,1,0)</f>
        <v/>
      </c>
      <c r="CX1189" s="52" t="n">
        <v>0</v>
      </c>
      <c r="DM1189">
        <f>IF(LOWER(T1189)="ILS",12,1)*Y1189/VLOOKUP($T1189,CPC_USDConversion_xlTbl[[Currency2]:[Units/1 USD]],2,FALSE)</f>
        <v/>
      </c>
    </row>
    <row r="1190">
      <c r="B1190" s="113" t="n">
        <v>101061</v>
      </c>
      <c r="C1190" s="113" t="n">
        <v>54033</v>
      </c>
      <c r="D1190" s="113" t="n">
        <v>80487</v>
      </c>
      <c r="E1190" s="114" t="inlineStr">
        <is>
          <t>Neil Nicholson</t>
        </is>
      </c>
      <c r="F1190" s="152" t="inlineStr">
        <is>
          <t>Account Manager</t>
        </is>
      </c>
      <c r="G1190" s="113" t="inlineStr">
        <is>
          <t>UK Channel &amp; Direct Sales</t>
        </is>
      </c>
      <c r="H1190" s="113" t="inlineStr">
        <is>
          <t>Michael Wakefield</t>
        </is>
      </c>
      <c r="I1190" s="113" t="inlineStr">
        <is>
          <t>Andy Wright</t>
        </is>
      </c>
      <c r="J1190" s="114" t="inlineStr">
        <is>
          <t>Thorsten Freitag</t>
        </is>
      </c>
      <c r="K1190" s="114" t="inlineStr">
        <is>
          <t>Bruno Darmon</t>
        </is>
      </c>
      <c r="L1190" s="113" t="inlineStr">
        <is>
          <t>EMEA Sales</t>
        </is>
      </c>
      <c r="M1190" s="115" t="n">
        <v>1</v>
      </c>
      <c r="N1190" s="151">
        <f>LEFT(CA1190,3)</f>
        <v/>
      </c>
      <c r="O1190" s="216" t="n">
        <v>43234</v>
      </c>
      <c r="P1190" s="118">
        <f>($D$5-O1190)/365</f>
        <v/>
      </c>
      <c r="Q1190" s="119">
        <f>Q1190</f>
        <v/>
      </c>
      <c r="R1190" s="52" t="n"/>
      <c r="S1190" s="120" t="inlineStr">
        <is>
          <t>Great Britain</t>
        </is>
      </c>
      <c r="T1190" s="120" t="inlineStr">
        <is>
          <t>GBP</t>
        </is>
      </c>
      <c r="U1190" s="120" t="n">
        <v>106062.5</v>
      </c>
      <c r="V1190" s="120" t="n">
        <v>47118.18181818182</v>
      </c>
      <c r="W1190" s="120" t="n"/>
      <c r="X1190" s="120">
        <f>W1190+V1190+U1190</f>
        <v/>
      </c>
      <c r="Y1190" s="121" t="n"/>
      <c r="Z1190" s="121" t="n"/>
      <c r="AA1190" s="122" t="n"/>
      <c r="AB1190" s="122" t="n"/>
      <c r="AC1190" s="122" t="n"/>
      <c r="AD1190" s="123">
        <f>AC1190+AB1190+AA1190</f>
        <v/>
      </c>
      <c r="AE1190" s="124">
        <f>IFERROR(AD1190/X1190-1,"")</f>
        <v/>
      </c>
      <c r="AF1190" s="217">
        <f>IF(LOWER(T1190)="ILS",12,1)*X1190/VLOOKUP($T1190,CPC_USDConversion_xlTbl[[Currency2]:[Units/1 USD]],2,FALSE)</f>
        <v/>
      </c>
      <c r="AG1190" s="217">
        <f>IF(LOWER(T1190)="ILS",12,1)*AD1190/VLOOKUP($T1190,CPC_USDConversion_xlTbl[[Currency2]:[Units/1 USD]],2,FALSE)</f>
        <v/>
      </c>
      <c r="AH1190" s="126">
        <f>AF1190/VLOOKUP($S1190,'CP$'!$B$5:$D$74,2,FALSE)</f>
        <v/>
      </c>
      <c r="AI1190" s="126">
        <f>AG1190/VLOOKUP($S1190,'CP$'!$B$5:$D$74,2,FALSE)</f>
        <v/>
      </c>
      <c r="AJ1190" s="52" t="n"/>
      <c r="AK1190" s="127" t="inlineStr">
        <is>
          <t>Sales Variable</t>
        </is>
      </c>
      <c r="AL1190" s="218" t="n"/>
      <c r="AM1190" s="129" t="n"/>
      <c r="AN1190" s="121" t="n"/>
      <c r="AO1190" s="130" t="n"/>
      <c r="AP1190" s="131">
        <f>IFERROR(AO1190/AM1190,"")</f>
        <v/>
      </c>
      <c r="AQ1190" s="219">
        <f>AO1190*CC1190</f>
        <v/>
      </c>
      <c r="AR1190" s="219" t="n"/>
      <c r="AS1190" s="220">
        <f>AQ1190-AR1190</f>
        <v/>
      </c>
      <c r="AT1190" s="217">
        <f>AS1190/VLOOKUP($T1190,'USD Converstion'!$C$7:$D$174,2,FALSE)</f>
        <v/>
      </c>
      <c r="AU1190" s="52" t="n"/>
      <c r="AV1190" s="221" t="n">
        <v>43957</v>
      </c>
      <c r="AW1190" s="222" t="n">
        <v>9844.844660194174</v>
      </c>
      <c r="AX1190" s="222" t="n"/>
      <c r="AY1190" s="223" t="n"/>
      <c r="AZ1190" s="52" t="n"/>
      <c r="BA1190" s="137" t="n"/>
      <c r="BB1190" s="138" t="inlineStr">
        <is>
          <t xml:space="preserve"> </t>
        </is>
      </c>
      <c r="BC1190" s="52" t="n"/>
      <c r="BD1190" s="219" t="n">
        <v>75000</v>
      </c>
      <c r="BE1190" s="219" t="n">
        <v>50000</v>
      </c>
      <c r="BF1190" s="219" t="n"/>
      <c r="BG1190" s="120">
        <f>BF1190+BE1190+BD1190</f>
        <v/>
      </c>
      <c r="BH1190" s="217">
        <f>IF(LOWER(T1190)="ILS",12,1)*BG1190/VLOOKUP($T1190,CPC_USDConversion_xlTbl[[Currency2]:[Units/1 USD]],2,FALSE)</f>
        <v/>
      </c>
      <c r="BI1190" s="224">
        <f>BH1190/VLOOKUP($S1190,'CP$'!$B$5:$D$74,2,FALSE)</f>
        <v/>
      </c>
      <c r="BJ1190" s="140" t="n">
        <v>85000</v>
      </c>
      <c r="BK1190" s="140" t="n">
        <v>140000</v>
      </c>
      <c r="BL1190" s="141">
        <f>IFERROR(U1190/X1190,"")</f>
        <v/>
      </c>
      <c r="BM1190" s="141">
        <f>IFERROR(V1190/X1190,"")</f>
        <v/>
      </c>
      <c r="BN1190" s="141">
        <f>IFERROR(W1190/X1190,"")</f>
        <v/>
      </c>
      <c r="BO1190" s="141">
        <f>IFERROR(AA1190/AD1190,"")</f>
        <v/>
      </c>
      <c r="BP1190" s="141">
        <f>IFERROR(AB1190/AD1190,"")</f>
        <v/>
      </c>
      <c r="BQ1190" s="141">
        <f>IFERROR(AC1190/AD1190,"")</f>
        <v/>
      </c>
      <c r="BR1190" s="119" t="n">
        <v>3</v>
      </c>
      <c r="BS1190" s="119" t="n">
        <v>4</v>
      </c>
      <c r="BT1190" s="119" t="n">
        <v>3</v>
      </c>
      <c r="BU1190" s="119" t="n"/>
      <c r="BV1190" s="119" t="n"/>
      <c r="BW1190" s="119" t="n"/>
      <c r="BX1190" s="119" t="n"/>
      <c r="BY1190" s="119" t="n"/>
      <c r="BZ1190" s="119" t="inlineStr">
        <is>
          <t>Employee</t>
        </is>
      </c>
      <c r="CA1190" s="142" t="inlineStr">
        <is>
          <t>S53P</t>
        </is>
      </c>
      <c r="CB1190" s="131" t="n">
        <v>1</v>
      </c>
      <c r="CC1190" s="143">
        <f>IF(P1190&gt;1,1,P1190)*CB1190</f>
        <v/>
      </c>
      <c r="CD1190" s="143" t="n"/>
      <c r="CE1190" s="222" t="n">
        <v>11253.68</v>
      </c>
      <c r="CF1190" s="86" t="n"/>
      <c r="CG1190" s="219" t="n">
        <v>125809.756097561</v>
      </c>
      <c r="CH1190" s="217">
        <f>IF(LOWER(T1190)="ILS",12,1)*CG1190/VLOOKUP($T1190,CPC_USDConversion_xlTbl[[Currency2]:[Units/1 USD]],2,FALSE)</f>
        <v/>
      </c>
      <c r="CI1190" s="225">
        <f>AF1190</f>
        <v/>
      </c>
      <c r="CJ1190" s="225">
        <f>IFERROR(CI1190-CH1190,"")</f>
        <v/>
      </c>
      <c r="CK1190" s="140">
        <f>ROUND(AN1190*CC1190,-2)</f>
        <v/>
      </c>
      <c r="CL1190" s="217">
        <f>CK1190/VLOOKUP($T1190,'USD Converstion'!$C$7:$D$174,2,FALSE)</f>
        <v/>
      </c>
      <c r="CM1190" s="145">
        <f>IF(AD1190&gt;X1190,1,0)</f>
        <v/>
      </c>
      <c r="CN1190" s="225">
        <f>IF(CM1190&gt;0,AG1190,0)</f>
        <v/>
      </c>
      <c r="CO1190" s="225">
        <f>IF(CM1190=0,0,AF1190)</f>
        <v/>
      </c>
      <c r="CP1190" s="146" t="n">
        <v>0</v>
      </c>
      <c r="CQ1190" s="147" t="inlineStr">
        <is>
          <t>Regular</t>
        </is>
      </c>
      <c r="CR1190" s="225">
        <f>AM1190/VLOOKUP(T1190,'USD Converstion'!$C$7:$D$174,2,FALSE)</f>
        <v/>
      </c>
      <c r="CS1190" s="226">
        <f>AT1190</f>
        <v/>
      </c>
      <c r="CT1190" s="222" t="n">
        <v>0</v>
      </c>
      <c r="CU1190" s="227" t="n"/>
      <c r="CV1190" s="145">
        <f>IF(AX1190&gt;0,1,0)</f>
        <v/>
      </c>
      <c r="CW1190" s="145">
        <f>IF(AY1190&gt;0,1,0)</f>
        <v/>
      </c>
      <c r="CX1190" s="52" t="n">
        <v>0</v>
      </c>
      <c r="DM1190">
        <f>IF(LOWER(T1190)="ILS",12,1)*Y1190/VLOOKUP($T1190,CPC_USDConversion_xlTbl[[Currency2]:[Units/1 USD]],2,FALSE)</f>
        <v/>
      </c>
    </row>
    <row r="1191">
      <c r="B1191" s="113" t="n">
        <v>128929</v>
      </c>
      <c r="C1191" s="113" t="n">
        <v>88761</v>
      </c>
      <c r="D1191" s="113" t="n">
        <v>99429</v>
      </c>
      <c r="E1191" s="114" t="inlineStr">
        <is>
          <t>Niall McNamara</t>
        </is>
      </c>
      <c r="F1191" s="152" t="inlineStr">
        <is>
          <t>Partner Development Manager</t>
        </is>
      </c>
      <c r="G1191" s="113" t="inlineStr">
        <is>
          <t>UK Sales</t>
        </is>
      </c>
      <c r="H1191" s="113" t="inlineStr">
        <is>
          <t>Andy Wright</t>
        </is>
      </c>
      <c r="I1191" s="113" t="inlineStr">
        <is>
          <t>Andy Wright</t>
        </is>
      </c>
      <c r="J1191" s="114" t="inlineStr">
        <is>
          <t>Thorsten Freitag</t>
        </is>
      </c>
      <c r="K1191" s="114" t="inlineStr">
        <is>
          <t>Bruno Darmon</t>
        </is>
      </c>
      <c r="L1191" s="113" t="inlineStr">
        <is>
          <t>EMEA Sales</t>
        </is>
      </c>
      <c r="M1191" s="115" t="n">
        <v>1</v>
      </c>
      <c r="N1191" s="151">
        <f>LEFT(CA1191,3)</f>
        <v/>
      </c>
      <c r="O1191" s="216" t="n">
        <v>43962</v>
      </c>
      <c r="P1191" s="118">
        <f>($D$5-O1191)/365</f>
        <v/>
      </c>
      <c r="Q1191" s="119">
        <f>Q1191</f>
        <v/>
      </c>
      <c r="R1191" s="52" t="n"/>
      <c r="S1191" s="120" t="inlineStr">
        <is>
          <t>Ireland</t>
        </is>
      </c>
      <c r="T1191" s="120" t="inlineStr">
        <is>
          <t>EUR</t>
        </is>
      </c>
      <c r="U1191" s="120" t="n">
        <v>110750</v>
      </c>
      <c r="V1191" s="120" t="n">
        <v>49390.90909090909</v>
      </c>
      <c r="W1191" s="120" t="n"/>
      <c r="X1191" s="120">
        <f>W1191+V1191+U1191</f>
        <v/>
      </c>
      <c r="Y1191" s="121" t="n"/>
      <c r="Z1191" s="121" t="n"/>
      <c r="AA1191" s="122" t="n"/>
      <c r="AB1191" s="122" t="n"/>
      <c r="AC1191" s="122" t="n"/>
      <c r="AD1191" s="123">
        <f>AC1191+AB1191+AA1191</f>
        <v/>
      </c>
      <c r="AE1191" s="124">
        <f>IFERROR(AD1191/X1191-1,"")</f>
        <v/>
      </c>
      <c r="AF1191" s="217">
        <f>IF(LOWER(T1191)="ILS",12,1)*X1191/VLOOKUP($T1191,CPC_USDConversion_xlTbl[[Currency2]:[Units/1 USD]],2,FALSE)</f>
        <v/>
      </c>
      <c r="AG1191" s="217">
        <f>IF(LOWER(T1191)="ILS",12,1)*AD1191/VLOOKUP($T1191,CPC_USDConversion_xlTbl[[Currency2]:[Units/1 USD]],2,FALSE)</f>
        <v/>
      </c>
      <c r="AH1191" s="126">
        <f>AF1191/VLOOKUP($S1191,'CP$'!$B$5:$D$74,2,FALSE)</f>
        <v/>
      </c>
      <c r="AI1191" s="126">
        <f>AG1191/VLOOKUP($S1191,'CP$'!$B$5:$D$74,2,FALSE)</f>
        <v/>
      </c>
      <c r="AJ1191" s="52" t="n"/>
      <c r="AK1191" s="127" t="inlineStr">
        <is>
          <t>Sales Variable</t>
        </is>
      </c>
      <c r="AL1191" s="218" t="n"/>
      <c r="AM1191" s="129" t="n"/>
      <c r="AN1191" s="121" t="n"/>
      <c r="AO1191" s="130" t="n"/>
      <c r="AP1191" s="131">
        <f>IFERROR(AO1191/AM1191,"")</f>
        <v/>
      </c>
      <c r="AQ1191" s="219">
        <f>AO1191*CC1191</f>
        <v/>
      </c>
      <c r="AR1191" s="219" t="n"/>
      <c r="AS1191" s="220">
        <f>AQ1191-AR1191</f>
        <v/>
      </c>
      <c r="AT1191" s="217">
        <f>AS1191/VLOOKUP($T1191,'USD Converstion'!$C$7:$D$174,2,FALSE)</f>
        <v/>
      </c>
      <c r="AU1191" s="52" t="n"/>
      <c r="AV1191" s="221" t="n">
        <v>43984</v>
      </c>
      <c r="AW1191" s="222" t="n">
        <v>29271.8640776699</v>
      </c>
      <c r="AX1191" s="222" t="n"/>
      <c r="AY1191" s="223" t="n"/>
      <c r="AZ1191" s="52" t="n"/>
      <c r="BA1191" s="137" t="n"/>
      <c r="BB1191" s="138" t="inlineStr">
        <is>
          <t xml:space="preserve"> </t>
        </is>
      </c>
      <c r="BC1191" s="52" t="n"/>
      <c r="BD1191" s="219" t="n"/>
      <c r="BE1191" s="219" t="n"/>
      <c r="BF1191" s="219" t="n"/>
      <c r="BG1191" s="120">
        <f>BF1191+BE1191+BD1191</f>
        <v/>
      </c>
      <c r="BH1191" s="217">
        <f>IF(LOWER(T1191)="ILS",12,1)*BG1191/VLOOKUP($T1191,CPC_USDConversion_xlTbl[[Currency2]:[Units/1 USD]],2,FALSE)</f>
        <v/>
      </c>
      <c r="BI1191" s="224">
        <f>BH1191/VLOOKUP($S1191,'CP$'!$B$5:$D$74,2,FALSE)</f>
        <v/>
      </c>
      <c r="BJ1191" s="140" t="n">
        <v>90000</v>
      </c>
      <c r="BK1191" s="140" t="n">
        <v>140000</v>
      </c>
      <c r="BL1191" s="141">
        <f>IFERROR(U1191/X1191,"")</f>
        <v/>
      </c>
      <c r="BM1191" s="141">
        <f>IFERROR(V1191/X1191,"")</f>
        <v/>
      </c>
      <c r="BN1191" s="141">
        <f>IFERROR(W1191/X1191,"")</f>
        <v/>
      </c>
      <c r="BO1191" s="141">
        <f>IFERROR(AA1191/AD1191,"")</f>
        <v/>
      </c>
      <c r="BP1191" s="141">
        <f>IFERROR(AB1191/AD1191,"")</f>
        <v/>
      </c>
      <c r="BQ1191" s="141">
        <f>IFERROR(AC1191/AD1191,"")</f>
        <v/>
      </c>
      <c r="BR1191" s="119" t="n"/>
      <c r="BS1191" s="119" t="n"/>
      <c r="BT1191" s="119" t="n"/>
      <c r="BU1191" s="119" t="n"/>
      <c r="BV1191" s="119" t="n"/>
      <c r="BW1191" s="119" t="n"/>
      <c r="BX1191" s="119" t="n"/>
      <c r="BY1191" s="119" t="n"/>
      <c r="BZ1191" s="119" t="inlineStr">
        <is>
          <t>Employee</t>
        </is>
      </c>
      <c r="CA1191" s="142" t="inlineStr">
        <is>
          <t>S41P</t>
        </is>
      </c>
      <c r="CB1191" s="131" t="n">
        <v>1</v>
      </c>
      <c r="CC1191" s="143">
        <f>IF(P1191&gt;1,1,P1191)*CB1191</f>
        <v/>
      </c>
      <c r="CD1191" s="143" t="n"/>
      <c r="CE1191" s="222" t="n">
        <v>33162.44</v>
      </c>
      <c r="CF1191" s="86" t="n"/>
      <c r="CG1191" s="219" t="n">
        <v>131907.3170731707</v>
      </c>
      <c r="CH1191" s="217">
        <f>IF(LOWER(T1191)="ILS",12,1)*CG1191/VLOOKUP($T1191,CPC_USDConversion_xlTbl[[Currency2]:[Units/1 USD]],2,FALSE)</f>
        <v/>
      </c>
      <c r="CI1191" s="225">
        <f>AF1191</f>
        <v/>
      </c>
      <c r="CJ1191" s="225">
        <f>IFERROR(CI1191-CH1191,"")</f>
        <v/>
      </c>
      <c r="CK1191" s="140">
        <f>ROUND(AN1191*CC1191,-2)</f>
        <v/>
      </c>
      <c r="CL1191" s="217">
        <f>CK1191/VLOOKUP($T1191,'USD Converstion'!$C$7:$D$174,2,FALSE)</f>
        <v/>
      </c>
      <c r="CM1191" s="145">
        <f>IF(AD1191&gt;X1191,1,0)</f>
        <v/>
      </c>
      <c r="CN1191" s="225">
        <f>IF(CM1191&gt;0,AG1191,0)</f>
        <v/>
      </c>
      <c r="CO1191" s="225">
        <f>IF(CM1191=0,0,AF1191)</f>
        <v/>
      </c>
      <c r="CP1191" s="146" t="n">
        <v>0</v>
      </c>
      <c r="CQ1191" s="147" t="inlineStr">
        <is>
          <t>Regular</t>
        </is>
      </c>
      <c r="CR1191" s="225">
        <f>AM1191/VLOOKUP(T1191,'USD Converstion'!$C$7:$D$174,2,FALSE)</f>
        <v/>
      </c>
      <c r="CS1191" s="226">
        <f>AT1191</f>
        <v/>
      </c>
      <c r="CT1191" s="222" t="n">
        <v>0</v>
      </c>
      <c r="CU1191" s="227" t="n"/>
      <c r="CV1191" s="145">
        <f>IF(AX1191&gt;0,1,0)</f>
        <v/>
      </c>
      <c r="CW1191" s="145">
        <f>IF(AY1191&gt;0,1,0)</f>
        <v/>
      </c>
      <c r="CX1191" s="52" t="n">
        <v>0</v>
      </c>
      <c r="DM1191">
        <f>IF(LOWER(T1191)="ILS",12,1)*Y1191/VLOOKUP($T1191,CPC_USDConversion_xlTbl[[Currency2]:[Units/1 USD]],2,FALSE)</f>
        <v/>
      </c>
    </row>
    <row r="1192">
      <c r="B1192" s="113" t="n">
        <v>115593</v>
      </c>
      <c r="C1192" s="113" t="n">
        <v>33133</v>
      </c>
      <c r="D1192" s="113" t="n">
        <v>61241</v>
      </c>
      <c r="E1192" s="114" t="inlineStr">
        <is>
          <t>Paul Rickards</t>
        </is>
      </c>
      <c r="F1192" s="152" t="inlineStr">
        <is>
          <t>Public Sector Account Manager</t>
        </is>
      </c>
      <c r="G1192" s="113" t="inlineStr">
        <is>
          <t>UK Channel &amp; Direct Sales</t>
        </is>
      </c>
      <c r="H1192" s="113" t="inlineStr">
        <is>
          <t>Michael Wakefield</t>
        </is>
      </c>
      <c r="I1192" s="113" t="inlineStr">
        <is>
          <t>Andy Wright</t>
        </is>
      </c>
      <c r="J1192" s="114" t="inlineStr">
        <is>
          <t>Thorsten Freitag</t>
        </is>
      </c>
      <c r="K1192" s="114" t="inlineStr">
        <is>
          <t>Bruno Darmon</t>
        </is>
      </c>
      <c r="L1192" s="113" t="inlineStr">
        <is>
          <t>EMEA Sales</t>
        </is>
      </c>
      <c r="M1192" s="115" t="n">
        <v>1</v>
      </c>
      <c r="N1192" s="151">
        <f>LEFT(CA1192,3)</f>
        <v/>
      </c>
      <c r="O1192" s="216" t="n">
        <v>43789</v>
      </c>
      <c r="P1192" s="118">
        <f>($D$5-O1192)/365</f>
        <v/>
      </c>
      <c r="Q1192" s="119">
        <f>Q1192</f>
        <v/>
      </c>
      <c r="R1192" s="52" t="n"/>
      <c r="S1192" s="120" t="inlineStr">
        <is>
          <t>Great Britain</t>
        </is>
      </c>
      <c r="T1192" s="120" t="inlineStr">
        <is>
          <t>GBP</t>
        </is>
      </c>
      <c r="U1192" s="120" t="n">
        <v>118250</v>
      </c>
      <c r="V1192" s="120" t="n">
        <v>53027.27272727272</v>
      </c>
      <c r="W1192" s="120" t="n"/>
      <c r="X1192" s="120">
        <f>W1192+V1192+U1192</f>
        <v/>
      </c>
      <c r="Y1192" s="121" t="n"/>
      <c r="Z1192" s="121" t="n"/>
      <c r="AA1192" s="122" t="n"/>
      <c r="AB1192" s="122" t="n"/>
      <c r="AC1192" s="122" t="n"/>
      <c r="AD1192" s="123">
        <f>AC1192+AB1192+AA1192</f>
        <v/>
      </c>
      <c r="AE1192" s="124">
        <f>IFERROR(AD1192/X1192-1,"")</f>
        <v/>
      </c>
      <c r="AF1192" s="217">
        <f>IF(LOWER(T1192)="ILS",12,1)*X1192/VLOOKUP($T1192,CPC_USDConversion_xlTbl[[Currency2]:[Units/1 USD]],2,FALSE)</f>
        <v/>
      </c>
      <c r="AG1192" s="217">
        <f>IF(LOWER(T1192)="ILS",12,1)*AD1192/VLOOKUP($T1192,CPC_USDConversion_xlTbl[[Currency2]:[Units/1 USD]],2,FALSE)</f>
        <v/>
      </c>
      <c r="AH1192" s="126">
        <f>AF1192/VLOOKUP($S1192,'CP$'!$B$5:$D$74,2,FALSE)</f>
        <v/>
      </c>
      <c r="AI1192" s="126">
        <f>AG1192/VLOOKUP($S1192,'CP$'!$B$5:$D$74,2,FALSE)</f>
        <v/>
      </c>
      <c r="AJ1192" s="52" t="n"/>
      <c r="AK1192" s="127" t="inlineStr">
        <is>
          <t>Sales Variable</t>
        </is>
      </c>
      <c r="AL1192" s="218" t="n"/>
      <c r="AM1192" s="129" t="n"/>
      <c r="AN1192" s="121" t="n"/>
      <c r="AO1192" s="130" t="n"/>
      <c r="AP1192" s="131">
        <f>IFERROR(AO1192/AM1192,"")</f>
        <v/>
      </c>
      <c r="AQ1192" s="219">
        <f>AO1192*CC1192</f>
        <v/>
      </c>
      <c r="AR1192" s="219" t="n"/>
      <c r="AS1192" s="220">
        <f>AQ1192-AR1192</f>
        <v/>
      </c>
      <c r="AT1192" s="217">
        <f>AS1192/VLOOKUP($T1192,'USD Converstion'!$C$7:$D$174,2,FALSE)</f>
        <v/>
      </c>
      <c r="AU1192" s="52" t="n"/>
      <c r="AV1192" s="221" t="n"/>
      <c r="AW1192" s="222" t="n"/>
      <c r="AX1192" s="222" t="n"/>
      <c r="AY1192" s="223" t="n"/>
      <c r="AZ1192" s="52" t="n"/>
      <c r="BA1192" s="137" t="n"/>
      <c r="BB1192" s="138" t="inlineStr">
        <is>
          <t xml:space="preserve"> </t>
        </is>
      </c>
      <c r="BC1192" s="52" t="n"/>
      <c r="BD1192" s="219" t="n">
        <v>87000</v>
      </c>
      <c r="BE1192" s="219" t="n">
        <v>58000</v>
      </c>
      <c r="BF1192" s="219" t="n"/>
      <c r="BG1192" s="120">
        <f>BF1192+BE1192+BD1192</f>
        <v/>
      </c>
      <c r="BH1192" s="217">
        <f>IF(LOWER(T1192)="ILS",12,1)*BG1192/VLOOKUP($T1192,CPC_USDConversion_xlTbl[[Currency2]:[Units/1 USD]],2,FALSE)</f>
        <v/>
      </c>
      <c r="BI1192" s="224">
        <f>BH1192/VLOOKUP($S1192,'CP$'!$B$5:$D$74,2,FALSE)</f>
        <v/>
      </c>
      <c r="BJ1192" s="140" t="n">
        <v>120000</v>
      </c>
      <c r="BK1192" s="140" t="n">
        <v>185000</v>
      </c>
      <c r="BL1192" s="141">
        <f>IFERROR(U1192/X1192,"")</f>
        <v/>
      </c>
      <c r="BM1192" s="141">
        <f>IFERROR(V1192/X1192,"")</f>
        <v/>
      </c>
      <c r="BN1192" s="141">
        <f>IFERROR(W1192/X1192,"")</f>
        <v/>
      </c>
      <c r="BO1192" s="141">
        <f>IFERROR(AA1192/AD1192,"")</f>
        <v/>
      </c>
      <c r="BP1192" s="141">
        <f>IFERROR(AB1192/AD1192,"")</f>
        <v/>
      </c>
      <c r="BQ1192" s="141">
        <f>IFERROR(AC1192/AD1192,"")</f>
        <v/>
      </c>
      <c r="BR1192" s="119" t="n"/>
      <c r="BS1192" s="119" t="n"/>
      <c r="BT1192" s="119" t="n">
        <v>3</v>
      </c>
      <c r="BU1192" s="119" t="n"/>
      <c r="BV1192" s="119" t="n"/>
      <c r="BW1192" s="119" t="n"/>
      <c r="BX1192" s="119" t="n"/>
      <c r="BY1192" s="119" t="n"/>
      <c r="BZ1192" s="119" t="inlineStr">
        <is>
          <t>Employee</t>
        </is>
      </c>
      <c r="CA1192" s="142" t="inlineStr">
        <is>
          <t>S43P</t>
        </is>
      </c>
      <c r="CB1192" s="131" t="n">
        <v>1</v>
      </c>
      <c r="CC1192" s="143">
        <f>IF(P1192&gt;1,1,P1192)*CB1192</f>
        <v/>
      </c>
      <c r="CD1192" s="143" t="n"/>
      <c r="CE1192" s="222" t="n"/>
      <c r="CF1192" s="86" t="n"/>
      <c r="CG1192" s="219" t="n">
        <v>141663.4146341463</v>
      </c>
      <c r="CH1192" s="217">
        <f>IF(LOWER(T1192)="ILS",12,1)*CG1192/VLOOKUP($T1192,CPC_USDConversion_xlTbl[[Currency2]:[Units/1 USD]],2,FALSE)</f>
        <v/>
      </c>
      <c r="CI1192" s="225">
        <f>AF1192</f>
        <v/>
      </c>
      <c r="CJ1192" s="225">
        <f>IFERROR(CI1192-CH1192,"")</f>
        <v/>
      </c>
      <c r="CK1192" s="140">
        <f>ROUND(AN1192*CC1192,-2)</f>
        <v/>
      </c>
      <c r="CL1192" s="217">
        <f>CK1192/VLOOKUP($T1192,'USD Converstion'!$C$7:$D$174,2,FALSE)</f>
        <v/>
      </c>
      <c r="CM1192" s="145">
        <f>IF(AD1192&gt;X1192,1,0)</f>
        <v/>
      </c>
      <c r="CN1192" s="225">
        <f>IF(CM1192&gt;0,AG1192,0)</f>
        <v/>
      </c>
      <c r="CO1192" s="225">
        <f>IF(CM1192=0,0,AF1192)</f>
        <v/>
      </c>
      <c r="CP1192" s="146" t="n">
        <v>0</v>
      </c>
      <c r="CQ1192" s="147" t="inlineStr">
        <is>
          <t>Regular</t>
        </is>
      </c>
      <c r="CR1192" s="225">
        <f>AM1192/VLOOKUP(T1192,'USD Converstion'!$C$7:$D$174,2,FALSE)</f>
        <v/>
      </c>
      <c r="CS1192" s="226">
        <f>AT1192</f>
        <v/>
      </c>
      <c r="CT1192" s="222" t="n">
        <v>0</v>
      </c>
      <c r="CU1192" s="227" t="n"/>
      <c r="CV1192" s="145">
        <f>IF(AX1192&gt;0,1,0)</f>
        <v/>
      </c>
      <c r="CW1192" s="145">
        <f>IF(AY1192&gt;0,1,0)</f>
        <v/>
      </c>
      <c r="CX1192" s="52" t="n">
        <v>0</v>
      </c>
      <c r="DM1192">
        <f>IF(LOWER(T1192)="ILS",12,1)*Y1192/VLOOKUP($T1192,CPC_USDConversion_xlTbl[[Currency2]:[Units/1 USD]],2,FALSE)</f>
        <v/>
      </c>
    </row>
    <row r="1193">
      <c r="B1193" s="113" t="n">
        <v>127061</v>
      </c>
      <c r="C1193" s="113" t="n">
        <v>26556</v>
      </c>
      <c r="D1193" s="113" t="n">
        <v>83066</v>
      </c>
      <c r="E1193" s="114" t="inlineStr">
        <is>
          <t>Philip Allen</t>
        </is>
      </c>
      <c r="F1193" s="152" t="inlineStr">
        <is>
          <t>Public Sector Account Manager</t>
        </is>
      </c>
      <c r="G1193" s="113" t="inlineStr">
        <is>
          <t>UK Sales</t>
        </is>
      </c>
      <c r="H1193" s="113" t="inlineStr">
        <is>
          <t>Andy Wright</t>
        </is>
      </c>
      <c r="I1193" s="113" t="inlineStr">
        <is>
          <t>Andy Wright</t>
        </is>
      </c>
      <c r="J1193" s="114" t="inlineStr">
        <is>
          <t>Thorsten Freitag</t>
        </is>
      </c>
      <c r="K1193" s="114" t="inlineStr">
        <is>
          <t>Bruno Darmon</t>
        </is>
      </c>
      <c r="L1193" s="113" t="inlineStr">
        <is>
          <t>EMEA Sales</t>
        </is>
      </c>
      <c r="M1193" s="115" t="n">
        <v>1</v>
      </c>
      <c r="N1193" s="151">
        <f>LEFT(CA1193,3)</f>
        <v/>
      </c>
      <c r="O1193" s="216" t="n">
        <v>43776</v>
      </c>
      <c r="P1193" s="118">
        <f>($D$5-O1193)/365</f>
        <v/>
      </c>
      <c r="Q1193" s="119">
        <f>Q1193</f>
        <v/>
      </c>
      <c r="R1193" s="52" t="n"/>
      <c r="S1193" s="120" t="inlineStr">
        <is>
          <t>Great Britain</t>
        </is>
      </c>
      <c r="T1193" s="120" t="inlineStr">
        <is>
          <t>GBP</t>
        </is>
      </c>
      <c r="U1193" s="120" t="n">
        <v>78250</v>
      </c>
      <c r="V1193" s="120" t="n">
        <v>41209.0909090909</v>
      </c>
      <c r="W1193" s="120" t="n"/>
      <c r="X1193" s="120">
        <f>W1193+V1193+U1193</f>
        <v/>
      </c>
      <c r="Y1193" s="121" t="n"/>
      <c r="Z1193" s="121" t="n"/>
      <c r="AA1193" s="122" t="n"/>
      <c r="AB1193" s="122" t="n"/>
      <c r="AC1193" s="122" t="n"/>
      <c r="AD1193" s="123">
        <f>AC1193+AB1193+AA1193</f>
        <v/>
      </c>
      <c r="AE1193" s="124">
        <f>IFERROR(AD1193/X1193-1,"")</f>
        <v/>
      </c>
      <c r="AF1193" s="217">
        <f>IF(LOWER(T1193)="ILS",12,1)*X1193/VLOOKUP($T1193,CPC_USDConversion_xlTbl[[Currency2]:[Units/1 USD]],2,FALSE)</f>
        <v/>
      </c>
      <c r="AG1193" s="217">
        <f>IF(LOWER(T1193)="ILS",12,1)*AD1193/VLOOKUP($T1193,CPC_USDConversion_xlTbl[[Currency2]:[Units/1 USD]],2,FALSE)</f>
        <v/>
      </c>
      <c r="AH1193" s="126">
        <f>AF1193/VLOOKUP($S1193,'CP$'!$B$5:$D$74,2,FALSE)</f>
        <v/>
      </c>
      <c r="AI1193" s="126">
        <f>AG1193/VLOOKUP($S1193,'CP$'!$B$5:$D$74,2,FALSE)</f>
        <v/>
      </c>
      <c r="AJ1193" s="52" t="n"/>
      <c r="AK1193" s="127" t="inlineStr">
        <is>
          <t>Sales Variable</t>
        </is>
      </c>
      <c r="AL1193" s="218" t="n"/>
      <c r="AM1193" s="129" t="n"/>
      <c r="AN1193" s="121" t="n"/>
      <c r="AO1193" s="130" t="n"/>
      <c r="AP1193" s="131">
        <f>IFERROR(AO1193/AM1193,"")</f>
        <v/>
      </c>
      <c r="AQ1193" s="219">
        <f>AO1193*CC1193</f>
        <v/>
      </c>
      <c r="AR1193" s="219" t="n"/>
      <c r="AS1193" s="220">
        <f>AQ1193-AR1193</f>
        <v/>
      </c>
      <c r="AT1193" s="217">
        <f>AS1193/VLOOKUP($T1193,'USD Converstion'!$C$7:$D$174,2,FALSE)</f>
        <v/>
      </c>
      <c r="AU1193" s="52" t="n"/>
      <c r="AV1193" s="221" t="n"/>
      <c r="AW1193" s="222" t="n"/>
      <c r="AX1193" s="222" t="n"/>
      <c r="AY1193" s="223" t="n"/>
      <c r="AZ1193" s="52" t="n"/>
      <c r="BA1193" s="137" t="n"/>
      <c r="BB1193" s="138" t="inlineStr">
        <is>
          <t xml:space="preserve"> </t>
        </is>
      </c>
      <c r="BC1193" s="52" t="n"/>
      <c r="BD1193" s="219" t="n">
        <v>55000</v>
      </c>
      <c r="BE1193" s="219" t="n">
        <v>45000</v>
      </c>
      <c r="BF1193" s="219" t="n"/>
      <c r="BG1193" s="120">
        <f>BF1193+BE1193+BD1193</f>
        <v/>
      </c>
      <c r="BH1193" s="217">
        <f>IF(LOWER(T1193)="ILS",12,1)*BG1193/VLOOKUP($T1193,CPC_USDConversion_xlTbl[[Currency2]:[Units/1 USD]],2,FALSE)</f>
        <v/>
      </c>
      <c r="BI1193" s="224">
        <f>BH1193/VLOOKUP($S1193,'CP$'!$B$5:$D$74,2,FALSE)</f>
        <v/>
      </c>
      <c r="BJ1193" s="140" t="n">
        <v>85000</v>
      </c>
      <c r="BK1193" s="140" t="n">
        <v>140000</v>
      </c>
      <c r="BL1193" s="141">
        <f>IFERROR(U1193/X1193,"")</f>
        <v/>
      </c>
      <c r="BM1193" s="141">
        <f>IFERROR(V1193/X1193,"")</f>
        <v/>
      </c>
      <c r="BN1193" s="141">
        <f>IFERROR(W1193/X1193,"")</f>
        <v/>
      </c>
      <c r="BO1193" s="141">
        <f>IFERROR(AA1193/AD1193,"")</f>
        <v/>
      </c>
      <c r="BP1193" s="141">
        <f>IFERROR(AB1193/AD1193,"")</f>
        <v/>
      </c>
      <c r="BQ1193" s="141">
        <f>IFERROR(AC1193/AD1193,"")</f>
        <v/>
      </c>
      <c r="BR1193" s="119" t="n"/>
      <c r="BS1193" s="119" t="n"/>
      <c r="BT1193" s="119" t="n">
        <v>3</v>
      </c>
      <c r="BU1193" s="119" t="n"/>
      <c r="BV1193" s="119" t="n"/>
      <c r="BW1193" s="119" t="n"/>
      <c r="BX1193" s="119" t="n"/>
      <c r="BY1193" s="119" t="n"/>
      <c r="BZ1193" s="119" t="inlineStr">
        <is>
          <t>Employee</t>
        </is>
      </c>
      <c r="CA1193" s="142" t="inlineStr">
        <is>
          <t>S53P</t>
        </is>
      </c>
      <c r="CB1193" s="131" t="n">
        <v>1</v>
      </c>
      <c r="CC1193" s="143">
        <f>IF(P1193&gt;1,1,P1193)*CB1193</f>
        <v/>
      </c>
      <c r="CD1193" s="143" t="n"/>
      <c r="CE1193" s="222" t="n"/>
      <c r="CF1193" s="86" t="n"/>
      <c r="CG1193" s="219" t="n">
        <v>97760.9756097561</v>
      </c>
      <c r="CH1193" s="217">
        <f>IF(LOWER(T1193)="ILS",12,1)*CG1193/VLOOKUP($T1193,CPC_USDConversion_xlTbl[[Currency2]:[Units/1 USD]],2,FALSE)</f>
        <v/>
      </c>
      <c r="CI1193" s="225">
        <f>AF1193</f>
        <v/>
      </c>
      <c r="CJ1193" s="225">
        <f>IFERROR(CI1193-CH1193,"")</f>
        <v/>
      </c>
      <c r="CK1193" s="140">
        <f>ROUND(AN1193*CC1193,-2)</f>
        <v/>
      </c>
      <c r="CL1193" s="217">
        <f>CK1193/VLOOKUP($T1193,'USD Converstion'!$C$7:$D$174,2,FALSE)</f>
        <v/>
      </c>
      <c r="CM1193" s="145">
        <f>IF(AD1193&gt;X1193,1,0)</f>
        <v/>
      </c>
      <c r="CN1193" s="225">
        <f>IF(CM1193&gt;0,AG1193,0)</f>
        <v/>
      </c>
      <c r="CO1193" s="225">
        <f>IF(CM1193=0,0,AF1193)</f>
        <v/>
      </c>
      <c r="CP1193" s="146" t="n">
        <v>0</v>
      </c>
      <c r="CQ1193" s="147" t="inlineStr">
        <is>
          <t>Regular</t>
        </is>
      </c>
      <c r="CR1193" s="225">
        <f>AM1193/VLOOKUP(T1193,'USD Converstion'!$C$7:$D$174,2,FALSE)</f>
        <v/>
      </c>
      <c r="CS1193" s="226">
        <f>AT1193</f>
        <v/>
      </c>
      <c r="CT1193" s="222" t="n">
        <v>0</v>
      </c>
      <c r="CU1193" s="227" t="n"/>
      <c r="CV1193" s="145">
        <f>IF(AX1193&gt;0,1,0)</f>
        <v/>
      </c>
      <c r="CW1193" s="145">
        <f>IF(AY1193&gt;0,1,0)</f>
        <v/>
      </c>
      <c r="CX1193" s="52" t="n">
        <v>0</v>
      </c>
      <c r="DM1193">
        <f>IF(LOWER(T1193)="ILS",12,1)*Y1193/VLOOKUP($T1193,CPC_USDConversion_xlTbl[[Currency2]:[Units/1 USD]],2,FALSE)</f>
        <v/>
      </c>
    </row>
    <row r="1194">
      <c r="B1194" s="113" t="n">
        <v>104438</v>
      </c>
      <c r="C1194" s="113" t="n">
        <v>46380</v>
      </c>
      <c r="D1194" s="113" t="n">
        <v>60009</v>
      </c>
      <c r="E1194" s="114" t="inlineStr">
        <is>
          <t>Richard Fridge</t>
        </is>
      </c>
      <c r="F1194" s="152" t="inlineStr">
        <is>
          <t>Account Manager</t>
        </is>
      </c>
      <c r="G1194" s="113" t="inlineStr">
        <is>
          <t>UK Channel &amp; Direct Sales</t>
        </is>
      </c>
      <c r="H1194" s="113" t="inlineStr">
        <is>
          <t>Michael Wakefield</t>
        </is>
      </c>
      <c r="I1194" s="113" t="inlineStr">
        <is>
          <t>Andy Wright</t>
        </is>
      </c>
      <c r="J1194" s="114" t="inlineStr">
        <is>
          <t>Thorsten Freitag</t>
        </is>
      </c>
      <c r="K1194" s="114" t="inlineStr">
        <is>
          <t>Bruno Darmon</t>
        </is>
      </c>
      <c r="L1194" s="113" t="inlineStr">
        <is>
          <t>EMEA Sales</t>
        </is>
      </c>
      <c r="M1194" s="115" t="n">
        <v>1</v>
      </c>
      <c r="N1194" s="151">
        <f>LEFT(CA1194,3)</f>
        <v/>
      </c>
      <c r="O1194" s="216" t="n">
        <v>43922</v>
      </c>
      <c r="P1194" s="118">
        <f>($D$5-O1194)/365</f>
        <v/>
      </c>
      <c r="Q1194" s="119">
        <f>Q1194</f>
        <v/>
      </c>
      <c r="R1194" s="52" t="n"/>
      <c r="S1194" s="120" t="inlineStr">
        <is>
          <t>Great Britain</t>
        </is>
      </c>
      <c r="T1194" s="120" t="inlineStr">
        <is>
          <t>GBP</t>
        </is>
      </c>
      <c r="U1194" s="120" t="n">
        <v>107000</v>
      </c>
      <c r="V1194" s="120" t="n">
        <v>47572.72727272727</v>
      </c>
      <c r="W1194" s="120" t="n"/>
      <c r="X1194" s="120">
        <f>W1194+V1194+U1194</f>
        <v/>
      </c>
      <c r="Y1194" s="121" t="n"/>
      <c r="Z1194" s="121" t="n"/>
      <c r="AA1194" s="122" t="n"/>
      <c r="AB1194" s="122" t="n"/>
      <c r="AC1194" s="122" t="n"/>
      <c r="AD1194" s="123">
        <f>AC1194+AB1194+AA1194</f>
        <v/>
      </c>
      <c r="AE1194" s="124">
        <f>IFERROR(AD1194/X1194-1,"")</f>
        <v/>
      </c>
      <c r="AF1194" s="217">
        <f>IF(LOWER(T1194)="ILS",12,1)*X1194/VLOOKUP($T1194,CPC_USDConversion_xlTbl[[Currency2]:[Units/1 USD]],2,FALSE)</f>
        <v/>
      </c>
      <c r="AG1194" s="217">
        <f>IF(LOWER(T1194)="ILS",12,1)*AD1194/VLOOKUP($T1194,CPC_USDConversion_xlTbl[[Currency2]:[Units/1 USD]],2,FALSE)</f>
        <v/>
      </c>
      <c r="AH1194" s="126">
        <f>AF1194/VLOOKUP($S1194,'CP$'!$B$5:$D$74,2,FALSE)</f>
        <v/>
      </c>
      <c r="AI1194" s="126">
        <f>AG1194/VLOOKUP($S1194,'CP$'!$B$5:$D$74,2,FALSE)</f>
        <v/>
      </c>
      <c r="AJ1194" s="52" t="n"/>
      <c r="AK1194" s="127" t="inlineStr">
        <is>
          <t>Sales Variable</t>
        </is>
      </c>
      <c r="AL1194" s="218" t="n"/>
      <c r="AM1194" s="129" t="n"/>
      <c r="AN1194" s="121" t="n"/>
      <c r="AO1194" s="130" t="n"/>
      <c r="AP1194" s="131">
        <f>IFERROR(AO1194/AM1194,"")</f>
        <v/>
      </c>
      <c r="AQ1194" s="219">
        <f>AO1194*CC1194</f>
        <v/>
      </c>
      <c r="AR1194" s="219" t="n"/>
      <c r="AS1194" s="220">
        <f>AQ1194-AR1194</f>
        <v/>
      </c>
      <c r="AT1194" s="217">
        <f>AS1194/VLOOKUP($T1194,'USD Converstion'!$C$7:$D$174,2,FALSE)</f>
        <v/>
      </c>
      <c r="AU1194" s="52" t="n"/>
      <c r="AV1194" s="221" t="n">
        <v>43957</v>
      </c>
      <c r="AW1194" s="222" t="n">
        <v>29231.10679611651</v>
      </c>
      <c r="AX1194" s="222" t="n"/>
      <c r="AY1194" s="223" t="n"/>
      <c r="AZ1194" s="52" t="n"/>
      <c r="BA1194" s="137" t="n"/>
      <c r="BB1194" s="138" t="inlineStr">
        <is>
          <t xml:space="preserve"> </t>
        </is>
      </c>
      <c r="BC1194" s="52" t="n"/>
      <c r="BD1194" s="219" t="n"/>
      <c r="BE1194" s="219" t="n"/>
      <c r="BF1194" s="219" t="n"/>
      <c r="BG1194" s="120">
        <f>BF1194+BE1194+BD1194</f>
        <v/>
      </c>
      <c r="BH1194" s="217">
        <f>IF(LOWER(T1194)="ILS",12,1)*BG1194/VLOOKUP($T1194,CPC_USDConversion_xlTbl[[Currency2]:[Units/1 USD]],2,FALSE)</f>
        <v/>
      </c>
      <c r="BI1194" s="224">
        <f>BH1194/VLOOKUP($S1194,'CP$'!$B$5:$D$74,2,FALSE)</f>
        <v/>
      </c>
      <c r="BJ1194" s="140" t="n">
        <v>85000</v>
      </c>
      <c r="BK1194" s="140" t="n">
        <v>140000</v>
      </c>
      <c r="BL1194" s="141">
        <f>IFERROR(U1194/X1194,"")</f>
        <v/>
      </c>
      <c r="BM1194" s="141">
        <f>IFERROR(V1194/X1194,"")</f>
        <v/>
      </c>
      <c r="BN1194" s="141">
        <f>IFERROR(W1194/X1194,"")</f>
        <v/>
      </c>
      <c r="BO1194" s="141">
        <f>IFERROR(AA1194/AD1194,"")</f>
        <v/>
      </c>
      <c r="BP1194" s="141">
        <f>IFERROR(AB1194/AD1194,"")</f>
        <v/>
      </c>
      <c r="BQ1194" s="141">
        <f>IFERROR(AC1194/AD1194,"")</f>
        <v/>
      </c>
      <c r="BR1194" s="119" t="n"/>
      <c r="BS1194" s="119" t="n"/>
      <c r="BT1194" s="119" t="n">
        <v>3</v>
      </c>
      <c r="BU1194" s="119" t="n"/>
      <c r="BV1194" s="119" t="n"/>
      <c r="BW1194" s="119" t="n"/>
      <c r="BX1194" s="119" t="n"/>
      <c r="BY1194" s="119" t="n"/>
      <c r="BZ1194" s="119" t="inlineStr">
        <is>
          <t>Employee</t>
        </is>
      </c>
      <c r="CA1194" s="142" t="inlineStr">
        <is>
          <t>S53P</t>
        </is>
      </c>
      <c r="CB1194" s="131" t="n">
        <v>1</v>
      </c>
      <c r="CC1194" s="143">
        <f>IF(P1194&gt;1,1,P1194)*CB1194</f>
        <v/>
      </c>
      <c r="CD1194" s="143" t="n"/>
      <c r="CE1194" s="222" t="n">
        <v>33880.76</v>
      </c>
      <c r="CF1194" s="86" t="n"/>
      <c r="CG1194" s="219" t="n">
        <v>127029.2682926829</v>
      </c>
      <c r="CH1194" s="217">
        <f>IF(LOWER(T1194)="ILS",12,1)*CG1194/VLOOKUP($T1194,CPC_USDConversion_xlTbl[[Currency2]:[Units/1 USD]],2,FALSE)</f>
        <v/>
      </c>
      <c r="CI1194" s="225">
        <f>AF1194</f>
        <v/>
      </c>
      <c r="CJ1194" s="225">
        <f>IFERROR(CI1194-CH1194,"")</f>
        <v/>
      </c>
      <c r="CK1194" s="140">
        <f>ROUND(AN1194*CC1194,-2)</f>
        <v/>
      </c>
      <c r="CL1194" s="217">
        <f>CK1194/VLOOKUP($T1194,'USD Converstion'!$C$7:$D$174,2,FALSE)</f>
        <v/>
      </c>
      <c r="CM1194" s="145">
        <f>IF(AD1194&gt;X1194,1,0)</f>
        <v/>
      </c>
      <c r="CN1194" s="225">
        <f>IF(CM1194&gt;0,AG1194,0)</f>
        <v/>
      </c>
      <c r="CO1194" s="225">
        <f>IF(CM1194=0,0,AF1194)</f>
        <v/>
      </c>
      <c r="CP1194" s="146" t="n">
        <v>0</v>
      </c>
      <c r="CQ1194" s="147" t="inlineStr">
        <is>
          <t>Regular</t>
        </is>
      </c>
      <c r="CR1194" s="225">
        <f>AM1194/VLOOKUP(T1194,'USD Converstion'!$C$7:$D$174,2,FALSE)</f>
        <v/>
      </c>
      <c r="CS1194" s="226">
        <f>AT1194</f>
        <v/>
      </c>
      <c r="CT1194" s="222" t="n">
        <v>0</v>
      </c>
      <c r="CU1194" s="227" t="n"/>
      <c r="CV1194" s="145">
        <f>IF(AX1194&gt;0,1,0)</f>
        <v/>
      </c>
      <c r="CW1194" s="145">
        <f>IF(AY1194&gt;0,1,0)</f>
        <v/>
      </c>
      <c r="CX1194" s="52" t="n">
        <v>0</v>
      </c>
      <c r="DM1194">
        <f>IF(LOWER(T1194)="ILS",12,1)*Y1194/VLOOKUP($T1194,CPC_USDConversion_xlTbl[[Currency2]:[Units/1 USD]],2,FALSE)</f>
        <v/>
      </c>
    </row>
    <row r="1195">
      <c r="B1195" s="113" t="n">
        <v>113120</v>
      </c>
      <c r="C1195" s="113" t="n">
        <v>40425</v>
      </c>
      <c r="D1195" s="113" t="n">
        <v>35076</v>
      </c>
      <c r="E1195" s="114" t="inlineStr">
        <is>
          <t>Robert Stone</t>
        </is>
      </c>
      <c r="F1195" s="152" t="inlineStr">
        <is>
          <t>Account Manager</t>
        </is>
      </c>
      <c r="G1195" s="113" t="inlineStr">
        <is>
          <t>UK Channel &amp; Direct Sales</t>
        </is>
      </c>
      <c r="H1195" s="113" t="inlineStr">
        <is>
          <t>Michael Wakefield</t>
        </is>
      </c>
      <c r="I1195" s="113" t="inlineStr">
        <is>
          <t>Andy Wright</t>
        </is>
      </c>
      <c r="J1195" s="114" t="inlineStr">
        <is>
          <t>Thorsten Freitag</t>
        </is>
      </c>
      <c r="K1195" s="114" t="inlineStr">
        <is>
          <t>Bruno Darmon</t>
        </is>
      </c>
      <c r="L1195" s="113" t="inlineStr">
        <is>
          <t>EMEA Sales</t>
        </is>
      </c>
      <c r="M1195" s="115" t="n">
        <v>1</v>
      </c>
      <c r="N1195" s="151">
        <f>LEFT(CA1195,3)</f>
        <v/>
      </c>
      <c r="O1195" s="216" t="n">
        <v>43070</v>
      </c>
      <c r="P1195" s="118">
        <f>($D$5-O1195)/365</f>
        <v/>
      </c>
      <c r="Q1195" s="119">
        <f>Q1195</f>
        <v/>
      </c>
      <c r="R1195" s="52" t="n"/>
      <c r="S1195" s="120" t="inlineStr">
        <is>
          <t>Great Britain</t>
        </is>
      </c>
      <c r="T1195" s="120" t="inlineStr">
        <is>
          <t>GBP</t>
        </is>
      </c>
      <c r="U1195" s="120" t="n">
        <v>95750</v>
      </c>
      <c r="V1195" s="120" t="n">
        <v>42118.18181818182</v>
      </c>
      <c r="W1195" s="120" t="n"/>
      <c r="X1195" s="120">
        <f>W1195+V1195+U1195</f>
        <v/>
      </c>
      <c r="Y1195" s="121" t="n"/>
      <c r="Z1195" s="121" t="n"/>
      <c r="AA1195" s="122" t="n"/>
      <c r="AB1195" s="122" t="n"/>
      <c r="AC1195" s="122" t="n"/>
      <c r="AD1195" s="123">
        <f>AC1195+AB1195+AA1195</f>
        <v/>
      </c>
      <c r="AE1195" s="124">
        <f>IFERROR(AD1195/X1195-1,"")</f>
        <v/>
      </c>
      <c r="AF1195" s="217">
        <f>IF(LOWER(T1195)="ILS",12,1)*X1195/VLOOKUP($T1195,CPC_USDConversion_xlTbl[[Currency2]:[Units/1 USD]],2,FALSE)</f>
        <v/>
      </c>
      <c r="AG1195" s="217">
        <f>IF(LOWER(T1195)="ILS",12,1)*AD1195/VLOOKUP($T1195,CPC_USDConversion_xlTbl[[Currency2]:[Units/1 USD]],2,FALSE)</f>
        <v/>
      </c>
      <c r="AH1195" s="126">
        <f>AF1195/VLOOKUP($S1195,'CP$'!$B$5:$D$74,2,FALSE)</f>
        <v/>
      </c>
      <c r="AI1195" s="126">
        <f>AG1195/VLOOKUP($S1195,'CP$'!$B$5:$D$74,2,FALSE)</f>
        <v/>
      </c>
      <c r="AJ1195" s="52" t="n"/>
      <c r="AK1195" s="127" t="inlineStr">
        <is>
          <t>Sales Variable</t>
        </is>
      </c>
      <c r="AL1195" s="218" t="n"/>
      <c r="AM1195" s="129" t="n"/>
      <c r="AN1195" s="121" t="n"/>
      <c r="AO1195" s="130" t="n"/>
      <c r="AP1195" s="131">
        <f>IFERROR(AO1195/AM1195,"")</f>
        <v/>
      </c>
      <c r="AQ1195" s="219">
        <f>AO1195*CC1195</f>
        <v/>
      </c>
      <c r="AR1195" s="219" t="n"/>
      <c r="AS1195" s="220">
        <f>AQ1195-AR1195</f>
        <v/>
      </c>
      <c r="AT1195" s="217">
        <f>AS1195/VLOOKUP($T1195,'USD Converstion'!$C$7:$D$174,2,FALSE)</f>
        <v/>
      </c>
      <c r="AU1195" s="52" t="n"/>
      <c r="AV1195" s="221" t="n">
        <v>43957</v>
      </c>
      <c r="AW1195" s="222" t="n">
        <v>5023.922330097087</v>
      </c>
      <c r="AX1195" s="222" t="n"/>
      <c r="AY1195" s="223" t="n"/>
      <c r="AZ1195" s="52" t="n"/>
      <c r="BA1195" s="137" t="n"/>
      <c r="BB1195" s="138" t="inlineStr">
        <is>
          <t xml:space="preserve"> </t>
        </is>
      </c>
      <c r="BC1195" s="52" t="n"/>
      <c r="BD1195" s="219" t="n">
        <v>67650</v>
      </c>
      <c r="BE1195" s="219" t="n">
        <v>45100</v>
      </c>
      <c r="BF1195" s="219" t="n"/>
      <c r="BG1195" s="120">
        <f>BF1195+BE1195+BD1195</f>
        <v/>
      </c>
      <c r="BH1195" s="217">
        <f>IF(LOWER(T1195)="ILS",12,1)*BG1195/VLOOKUP($T1195,CPC_USDConversion_xlTbl[[Currency2]:[Units/1 USD]],2,FALSE)</f>
        <v/>
      </c>
      <c r="BI1195" s="224">
        <f>BH1195/VLOOKUP($S1195,'CP$'!$B$5:$D$74,2,FALSE)</f>
        <v/>
      </c>
      <c r="BJ1195" s="140" t="n">
        <v>85000</v>
      </c>
      <c r="BK1195" s="140" t="n">
        <v>140000</v>
      </c>
      <c r="BL1195" s="141">
        <f>IFERROR(U1195/X1195,"")</f>
        <v/>
      </c>
      <c r="BM1195" s="141">
        <f>IFERROR(V1195/X1195,"")</f>
        <v/>
      </c>
      <c r="BN1195" s="141">
        <f>IFERROR(W1195/X1195,"")</f>
        <v/>
      </c>
      <c r="BO1195" s="141">
        <f>IFERROR(AA1195/AD1195,"")</f>
        <v/>
      </c>
      <c r="BP1195" s="141">
        <f>IFERROR(AB1195/AD1195,"")</f>
        <v/>
      </c>
      <c r="BQ1195" s="141">
        <f>IFERROR(AC1195/AD1195,"")</f>
        <v/>
      </c>
      <c r="BR1195" s="119" t="n">
        <v>2</v>
      </c>
      <c r="BS1195" s="119" t="n">
        <v>3</v>
      </c>
      <c r="BT1195" s="119" t="n">
        <v>3</v>
      </c>
      <c r="BU1195" s="119" t="n"/>
      <c r="BV1195" s="119" t="n"/>
      <c r="BW1195" s="119" t="n"/>
      <c r="BX1195" s="119" t="n"/>
      <c r="BY1195" s="119" t="n"/>
      <c r="BZ1195" s="119" t="inlineStr">
        <is>
          <t>Employee</t>
        </is>
      </c>
      <c r="CA1195" s="142" t="inlineStr">
        <is>
          <t>S53P</t>
        </is>
      </c>
      <c r="CB1195" s="131" t="n">
        <v>1</v>
      </c>
      <c r="CC1195" s="143">
        <f>IF(P1195&gt;1,1,P1195)*CB1195</f>
        <v/>
      </c>
      <c r="CD1195" s="143" t="n"/>
      <c r="CE1195" s="222" t="n">
        <v>21429.88</v>
      </c>
      <c r="CF1195" s="86" t="n"/>
      <c r="CG1195" s="219" t="n">
        <v>112395.1219512195</v>
      </c>
      <c r="CH1195" s="217">
        <f>IF(LOWER(T1195)="ILS",12,1)*CG1195/VLOOKUP($T1195,CPC_USDConversion_xlTbl[[Currency2]:[Units/1 USD]],2,FALSE)</f>
        <v/>
      </c>
      <c r="CI1195" s="225">
        <f>AF1195</f>
        <v/>
      </c>
      <c r="CJ1195" s="225">
        <f>IFERROR(CI1195-CH1195,"")</f>
        <v/>
      </c>
      <c r="CK1195" s="140">
        <f>ROUND(AN1195*CC1195,-2)</f>
        <v/>
      </c>
      <c r="CL1195" s="217">
        <f>CK1195/VLOOKUP($T1195,'USD Converstion'!$C$7:$D$174,2,FALSE)</f>
        <v/>
      </c>
      <c r="CM1195" s="145">
        <f>IF(AD1195&gt;X1195,1,0)</f>
        <v/>
      </c>
      <c r="CN1195" s="225">
        <f>IF(CM1195&gt;0,AG1195,0)</f>
        <v/>
      </c>
      <c r="CO1195" s="225">
        <f>IF(CM1195=0,0,AF1195)</f>
        <v/>
      </c>
      <c r="CP1195" s="146" t="n">
        <v>0</v>
      </c>
      <c r="CQ1195" s="147" t="inlineStr">
        <is>
          <t>Regular</t>
        </is>
      </c>
      <c r="CR1195" s="225">
        <f>AM1195/VLOOKUP(T1195,'USD Converstion'!$C$7:$D$174,2,FALSE)</f>
        <v/>
      </c>
      <c r="CS1195" s="226">
        <f>AT1195</f>
        <v/>
      </c>
      <c r="CT1195" s="222" t="n">
        <v>0</v>
      </c>
      <c r="CU1195" s="227" t="n"/>
      <c r="CV1195" s="145">
        <f>IF(AX1195&gt;0,1,0)</f>
        <v/>
      </c>
      <c r="CW1195" s="145">
        <f>IF(AY1195&gt;0,1,0)</f>
        <v/>
      </c>
      <c r="CX1195" s="52" t="n">
        <v>0</v>
      </c>
      <c r="DM1195">
        <f>IF(LOWER(T1195)="ILS",12,1)*Y1195/VLOOKUP($T1195,CPC_USDConversion_xlTbl[[Currency2]:[Units/1 USD]],2,FALSE)</f>
        <v/>
      </c>
    </row>
    <row r="1196">
      <c r="B1196" s="113" t="n">
        <v>100108</v>
      </c>
      <c r="C1196" s="113" t="n">
        <v>38898</v>
      </c>
      <c r="D1196" s="113" t="n">
        <v>84123</v>
      </c>
      <c r="E1196" s="114" t="inlineStr">
        <is>
          <t>Roddy MacCallum</t>
        </is>
      </c>
      <c r="F1196" s="152" t="inlineStr">
        <is>
          <t>Northern Sales Manager</t>
        </is>
      </c>
      <c r="G1196" s="113" t="inlineStr">
        <is>
          <t>UK Channel &amp; Direct Sales</t>
        </is>
      </c>
      <c r="H1196" s="113" t="inlineStr">
        <is>
          <t>Michael Wakefield</t>
        </is>
      </c>
      <c r="I1196" s="113" t="inlineStr">
        <is>
          <t>Andy Wright</t>
        </is>
      </c>
      <c r="J1196" s="114" t="inlineStr">
        <is>
          <t>Thorsten Freitag</t>
        </is>
      </c>
      <c r="K1196" s="114" t="inlineStr">
        <is>
          <t>Bruno Darmon</t>
        </is>
      </c>
      <c r="L1196" s="113" t="inlineStr">
        <is>
          <t>EMEA Sales</t>
        </is>
      </c>
      <c r="M1196" s="115" t="n">
        <v>1</v>
      </c>
      <c r="N1196" s="151">
        <f>LEFT(CA1196,3)</f>
        <v/>
      </c>
      <c r="O1196" s="216" t="n">
        <v>42835</v>
      </c>
      <c r="P1196" s="118">
        <f>($D$5-O1196)/365</f>
        <v/>
      </c>
      <c r="Q1196" s="119">
        <f>Q1196</f>
        <v/>
      </c>
      <c r="R1196" s="52" t="n"/>
      <c r="S1196" s="120" t="inlineStr">
        <is>
          <t>Great Britain</t>
        </is>
      </c>
      <c r="T1196" s="120" t="inlineStr">
        <is>
          <t>GBP</t>
        </is>
      </c>
      <c r="U1196" s="120" t="n">
        <v>155750</v>
      </c>
      <c r="V1196" s="120" t="n">
        <v>71209.0909090909</v>
      </c>
      <c r="W1196" s="120" t="n"/>
      <c r="X1196" s="120">
        <f>W1196+V1196+U1196</f>
        <v/>
      </c>
      <c r="Y1196" s="121" t="n"/>
      <c r="Z1196" s="121" t="n"/>
      <c r="AA1196" s="122" t="n"/>
      <c r="AB1196" s="122" t="n"/>
      <c r="AC1196" s="122" t="n"/>
      <c r="AD1196" s="123">
        <f>AC1196+AB1196+AA1196</f>
        <v/>
      </c>
      <c r="AE1196" s="124">
        <f>IFERROR(AD1196/X1196-1,"")</f>
        <v/>
      </c>
      <c r="AF1196" s="217">
        <f>IF(LOWER(T1196)="ILS",12,1)*X1196/VLOOKUP($T1196,CPC_USDConversion_xlTbl[[Currency2]:[Units/1 USD]],2,FALSE)</f>
        <v/>
      </c>
      <c r="AG1196" s="217">
        <f>IF(LOWER(T1196)="ILS",12,1)*AD1196/VLOOKUP($T1196,CPC_USDConversion_xlTbl[[Currency2]:[Units/1 USD]],2,FALSE)</f>
        <v/>
      </c>
      <c r="AH1196" s="126">
        <f>AF1196/VLOOKUP($S1196,'CP$'!$B$5:$D$74,2,FALSE)</f>
        <v/>
      </c>
      <c r="AI1196" s="126">
        <f>AG1196/VLOOKUP($S1196,'CP$'!$B$5:$D$74,2,FALSE)</f>
        <v/>
      </c>
      <c r="AJ1196" s="52" t="n"/>
      <c r="AK1196" s="127" t="inlineStr">
        <is>
          <t>Sales Variable</t>
        </is>
      </c>
      <c r="AL1196" s="218" t="n"/>
      <c r="AM1196" s="129" t="n"/>
      <c r="AN1196" s="121" t="n"/>
      <c r="AO1196" s="130" t="n"/>
      <c r="AP1196" s="131">
        <f>IFERROR(AO1196/AM1196,"")</f>
        <v/>
      </c>
      <c r="AQ1196" s="219">
        <f>AO1196*CC1196</f>
        <v/>
      </c>
      <c r="AR1196" s="219" t="n"/>
      <c r="AS1196" s="220">
        <f>AQ1196-AR1196</f>
        <v/>
      </c>
      <c r="AT1196" s="217">
        <f>AS1196/VLOOKUP($T1196,'USD Converstion'!$C$7:$D$174,2,FALSE)</f>
        <v/>
      </c>
      <c r="AU1196" s="52" t="n"/>
      <c r="AV1196" s="221" t="n">
        <v>43859</v>
      </c>
      <c r="AW1196" s="222" t="n">
        <v>29298.97087378641</v>
      </c>
      <c r="AX1196" s="222" t="n"/>
      <c r="AY1196" s="223" t="n"/>
      <c r="AZ1196" s="52" t="n"/>
      <c r="BA1196" s="137" t="n"/>
      <c r="BB1196" s="138" t="inlineStr">
        <is>
          <t xml:space="preserve"> </t>
        </is>
      </c>
      <c r="BC1196" s="52" t="n"/>
      <c r="BD1196" s="219" t="n">
        <v>87500</v>
      </c>
      <c r="BE1196" s="219" t="n">
        <v>87500</v>
      </c>
      <c r="BF1196" s="219" t="n"/>
      <c r="BG1196" s="120">
        <f>BF1196+BE1196+BD1196</f>
        <v/>
      </c>
      <c r="BH1196" s="217">
        <f>IF(LOWER(T1196)="ILS",12,1)*BG1196/VLOOKUP($T1196,CPC_USDConversion_xlTbl[[Currency2]:[Units/1 USD]],2,FALSE)</f>
        <v/>
      </c>
      <c r="BI1196" s="224">
        <f>BH1196/VLOOKUP($S1196,'CP$'!$B$5:$D$74,2,FALSE)</f>
        <v/>
      </c>
      <c r="BJ1196" s="140" t="n">
        <v>120000</v>
      </c>
      <c r="BK1196" s="140" t="n">
        <v>185000</v>
      </c>
      <c r="BL1196" s="141">
        <f>IFERROR(U1196/X1196,"")</f>
        <v/>
      </c>
      <c r="BM1196" s="141">
        <f>IFERROR(V1196/X1196,"")</f>
        <v/>
      </c>
      <c r="BN1196" s="141">
        <f>IFERROR(W1196/X1196,"")</f>
        <v/>
      </c>
      <c r="BO1196" s="141">
        <f>IFERROR(AA1196/AD1196,"")</f>
        <v/>
      </c>
      <c r="BP1196" s="141">
        <f>IFERROR(AB1196/AD1196,"")</f>
        <v/>
      </c>
      <c r="BQ1196" s="141">
        <f>IFERROR(AC1196/AD1196,"")</f>
        <v/>
      </c>
      <c r="BR1196" s="119" t="n">
        <v>3</v>
      </c>
      <c r="BS1196" s="119" t="n">
        <v>4</v>
      </c>
      <c r="BT1196" s="119" t="n">
        <v>3</v>
      </c>
      <c r="BU1196" s="119" t="n"/>
      <c r="BV1196" s="119" t="n"/>
      <c r="BW1196" s="119" t="n"/>
      <c r="BX1196" s="119" t="n"/>
      <c r="BY1196" s="119" t="n"/>
      <c r="BZ1196" s="119" t="inlineStr">
        <is>
          <t>Employee</t>
        </is>
      </c>
      <c r="CA1196" s="142" t="inlineStr">
        <is>
          <t>S43M</t>
        </is>
      </c>
      <c r="CB1196" s="131" t="n">
        <v>1</v>
      </c>
      <c r="CC1196" s="143">
        <f>IF(P1196&gt;1,1,P1196)*CB1196</f>
        <v/>
      </c>
      <c r="CD1196" s="143" t="n"/>
      <c r="CE1196" s="222" t="n">
        <v>73627.8</v>
      </c>
      <c r="CF1196" s="86" t="n"/>
      <c r="CG1196" s="219" t="n">
        <v>190443.9024390244</v>
      </c>
      <c r="CH1196" s="217">
        <f>IF(LOWER(T1196)="ILS",12,1)*CG1196/VLOOKUP($T1196,CPC_USDConversion_xlTbl[[Currency2]:[Units/1 USD]],2,FALSE)</f>
        <v/>
      </c>
      <c r="CI1196" s="225">
        <f>AF1196</f>
        <v/>
      </c>
      <c r="CJ1196" s="225">
        <f>IFERROR(CI1196-CH1196,"")</f>
        <v/>
      </c>
      <c r="CK1196" s="140">
        <f>ROUND(AN1196*CC1196,-2)</f>
        <v/>
      </c>
      <c r="CL1196" s="217">
        <f>CK1196/VLOOKUP($T1196,'USD Converstion'!$C$7:$D$174,2,FALSE)</f>
        <v/>
      </c>
      <c r="CM1196" s="145">
        <f>IF(AD1196&gt;X1196,1,0)</f>
        <v/>
      </c>
      <c r="CN1196" s="225">
        <f>IF(CM1196&gt;0,AG1196,0)</f>
        <v/>
      </c>
      <c r="CO1196" s="225">
        <f>IF(CM1196=0,0,AF1196)</f>
        <v/>
      </c>
      <c r="CP1196" s="146" t="n">
        <v>0</v>
      </c>
      <c r="CQ1196" s="147" t="inlineStr">
        <is>
          <t>Regular</t>
        </is>
      </c>
      <c r="CR1196" s="225">
        <f>AM1196/VLOOKUP(T1196,'USD Converstion'!$C$7:$D$174,2,FALSE)</f>
        <v/>
      </c>
      <c r="CS1196" s="226">
        <f>AT1196</f>
        <v/>
      </c>
      <c r="CT1196" s="222" t="n">
        <v>0</v>
      </c>
      <c r="CU1196" s="227" t="n"/>
      <c r="CV1196" s="145">
        <f>IF(AX1196&gt;0,1,0)</f>
        <v/>
      </c>
      <c r="CW1196" s="145">
        <f>IF(AY1196&gt;0,1,0)</f>
        <v/>
      </c>
      <c r="CX1196" s="52" t="n">
        <v>0</v>
      </c>
      <c r="DM1196">
        <f>IF(LOWER(T1196)="ILS",12,1)*Y1196/VLOOKUP($T1196,CPC_USDConversion_xlTbl[[Currency2]:[Units/1 USD]],2,FALSE)</f>
        <v/>
      </c>
    </row>
    <row r="1197">
      <c r="B1197" s="113" t="n">
        <v>130235</v>
      </c>
      <c r="C1197" s="113" t="n">
        <v>34218</v>
      </c>
      <c r="D1197" s="113" t="n">
        <v>113453</v>
      </c>
      <c r="E1197" s="114" t="inlineStr">
        <is>
          <t>Rory Sadler</t>
        </is>
      </c>
      <c r="F1197" s="152" t="inlineStr">
        <is>
          <t>Southern Sales Manager</t>
        </is>
      </c>
      <c r="G1197" s="113" t="inlineStr">
        <is>
          <t>UK Channel &amp; Direct Sales</t>
        </is>
      </c>
      <c r="H1197" s="113" t="inlineStr">
        <is>
          <t>Michael Wakefield</t>
        </is>
      </c>
      <c r="I1197" s="113" t="inlineStr">
        <is>
          <t>Andy Wright</t>
        </is>
      </c>
      <c r="J1197" s="114" t="inlineStr">
        <is>
          <t>Thorsten Freitag</t>
        </is>
      </c>
      <c r="K1197" s="114" t="inlineStr">
        <is>
          <t>Bruno Darmon</t>
        </is>
      </c>
      <c r="L1197" s="113" t="inlineStr">
        <is>
          <t>EMEA Sales</t>
        </is>
      </c>
      <c r="M1197" s="115" t="n">
        <v>1</v>
      </c>
      <c r="N1197" s="151">
        <f>LEFT(CA1197,3)</f>
        <v/>
      </c>
      <c r="O1197" s="216" t="n">
        <v>42860</v>
      </c>
      <c r="P1197" s="118">
        <f>($D$5-O1197)/365</f>
        <v/>
      </c>
      <c r="Q1197" s="119">
        <f>Q1197</f>
        <v/>
      </c>
      <c r="R1197" s="52" t="n"/>
      <c r="S1197" s="120" t="inlineStr">
        <is>
          <t>Great Britain</t>
        </is>
      </c>
      <c r="T1197" s="120" t="inlineStr">
        <is>
          <t>GBP</t>
        </is>
      </c>
      <c r="U1197" s="120" t="n">
        <v>125750</v>
      </c>
      <c r="V1197" s="120" t="n">
        <v>56663.63636363636</v>
      </c>
      <c r="W1197" s="120" t="n"/>
      <c r="X1197" s="120">
        <f>W1197+V1197+U1197</f>
        <v/>
      </c>
      <c r="Y1197" s="121" t="n"/>
      <c r="Z1197" s="121" t="n"/>
      <c r="AA1197" s="122" t="n"/>
      <c r="AB1197" s="122" t="n"/>
      <c r="AC1197" s="122" t="n"/>
      <c r="AD1197" s="123">
        <f>AC1197+AB1197+AA1197</f>
        <v/>
      </c>
      <c r="AE1197" s="124">
        <f>IFERROR(AD1197/X1197-1,"")</f>
        <v/>
      </c>
      <c r="AF1197" s="217">
        <f>IF(LOWER(T1197)="ILS",12,1)*X1197/VLOOKUP($T1197,CPC_USDConversion_xlTbl[[Currency2]:[Units/1 USD]],2,FALSE)</f>
        <v/>
      </c>
      <c r="AG1197" s="217">
        <f>IF(LOWER(T1197)="ILS",12,1)*AD1197/VLOOKUP($T1197,CPC_USDConversion_xlTbl[[Currency2]:[Units/1 USD]],2,FALSE)</f>
        <v/>
      </c>
      <c r="AH1197" s="126">
        <f>AF1197/VLOOKUP($S1197,'CP$'!$B$5:$D$74,2,FALSE)</f>
        <v/>
      </c>
      <c r="AI1197" s="126">
        <f>AG1197/VLOOKUP($S1197,'CP$'!$B$5:$D$74,2,FALSE)</f>
        <v/>
      </c>
      <c r="AJ1197" s="52" t="n"/>
      <c r="AK1197" s="127" t="inlineStr">
        <is>
          <t>Sales Variable</t>
        </is>
      </c>
      <c r="AL1197" s="218" t="n"/>
      <c r="AM1197" s="129" t="n"/>
      <c r="AN1197" s="121" t="n"/>
      <c r="AO1197" s="130" t="n"/>
      <c r="AP1197" s="131">
        <f>IFERROR(AO1197/AM1197,"")</f>
        <v/>
      </c>
      <c r="AQ1197" s="219">
        <f>AO1197*CC1197</f>
        <v/>
      </c>
      <c r="AR1197" s="219" t="n"/>
      <c r="AS1197" s="220">
        <f>AQ1197-AR1197</f>
        <v/>
      </c>
      <c r="AT1197" s="217">
        <f>AS1197/VLOOKUP($T1197,'USD Converstion'!$C$7:$D$174,2,FALSE)</f>
        <v/>
      </c>
      <c r="AU1197" s="52" t="n"/>
      <c r="AV1197" s="221" t="n">
        <v>43859</v>
      </c>
      <c r="AW1197" s="222" t="n">
        <v>29298.97087378641</v>
      </c>
      <c r="AX1197" s="222" t="n"/>
      <c r="AY1197" s="223" t="n"/>
      <c r="AZ1197" s="52" t="n"/>
      <c r="BA1197" s="137" t="n"/>
      <c r="BB1197" s="138" t="inlineStr">
        <is>
          <t xml:space="preserve"> </t>
        </is>
      </c>
      <c r="BC1197" s="52" t="n"/>
      <c r="BD1197" s="219" t="n">
        <v>81000</v>
      </c>
      <c r="BE1197" s="219" t="n">
        <v>54000</v>
      </c>
      <c r="BF1197" s="219" t="n"/>
      <c r="BG1197" s="120">
        <f>BF1197+BE1197+BD1197</f>
        <v/>
      </c>
      <c r="BH1197" s="217">
        <f>IF(LOWER(T1197)="ILS",12,1)*BG1197/VLOOKUP($T1197,CPC_USDConversion_xlTbl[[Currency2]:[Units/1 USD]],2,FALSE)</f>
        <v/>
      </c>
      <c r="BI1197" s="224">
        <f>BH1197/VLOOKUP($S1197,'CP$'!$B$5:$D$74,2,FALSE)</f>
        <v/>
      </c>
      <c r="BJ1197" s="140" t="n">
        <v>120000</v>
      </c>
      <c r="BK1197" s="140" t="n">
        <v>185000</v>
      </c>
      <c r="BL1197" s="141">
        <f>IFERROR(U1197/X1197,"")</f>
        <v/>
      </c>
      <c r="BM1197" s="141">
        <f>IFERROR(V1197/X1197,"")</f>
        <v/>
      </c>
      <c r="BN1197" s="141">
        <f>IFERROR(W1197/X1197,"")</f>
        <v/>
      </c>
      <c r="BO1197" s="141">
        <f>IFERROR(AA1197/AD1197,"")</f>
        <v/>
      </c>
      <c r="BP1197" s="141">
        <f>IFERROR(AB1197/AD1197,"")</f>
        <v/>
      </c>
      <c r="BQ1197" s="141">
        <f>IFERROR(AC1197/AD1197,"")</f>
        <v/>
      </c>
      <c r="BR1197" s="119" t="n">
        <v>4</v>
      </c>
      <c r="BS1197" s="119" t="n">
        <v>4</v>
      </c>
      <c r="BT1197" s="119" t="n">
        <v>3</v>
      </c>
      <c r="BU1197" s="119" t="n"/>
      <c r="BV1197" s="119" t="n"/>
      <c r="BW1197" s="119" t="n"/>
      <c r="BX1197" s="119" t="n"/>
      <c r="BY1197" s="119" t="n"/>
      <c r="BZ1197" s="119" t="inlineStr">
        <is>
          <t>Employee</t>
        </is>
      </c>
      <c r="CA1197" s="142" t="inlineStr">
        <is>
          <t>S43M</t>
        </is>
      </c>
      <c r="CB1197" s="131" t="n">
        <v>1</v>
      </c>
      <c r="CC1197" s="143">
        <f>IF(P1197&gt;1,1,P1197)*CB1197</f>
        <v/>
      </c>
      <c r="CD1197" s="143" t="n"/>
      <c r="CE1197" s="222" t="n">
        <v>66803.75999999999</v>
      </c>
      <c r="CF1197" s="86" t="n"/>
      <c r="CG1197" s="219" t="n">
        <v>151419.512195122</v>
      </c>
      <c r="CH1197" s="217">
        <f>IF(LOWER(T1197)="ILS",12,1)*CG1197/VLOOKUP($T1197,CPC_USDConversion_xlTbl[[Currency2]:[Units/1 USD]],2,FALSE)</f>
        <v/>
      </c>
      <c r="CI1197" s="225">
        <f>AF1197</f>
        <v/>
      </c>
      <c r="CJ1197" s="225">
        <f>IFERROR(CI1197-CH1197,"")</f>
        <v/>
      </c>
      <c r="CK1197" s="140">
        <f>ROUND(AN1197*CC1197,-2)</f>
        <v/>
      </c>
      <c r="CL1197" s="217">
        <f>CK1197/VLOOKUP($T1197,'USD Converstion'!$C$7:$D$174,2,FALSE)</f>
        <v/>
      </c>
      <c r="CM1197" s="145">
        <f>IF(AD1197&gt;X1197,1,0)</f>
        <v/>
      </c>
      <c r="CN1197" s="225">
        <f>IF(CM1197&gt;0,AG1197,0)</f>
        <v/>
      </c>
      <c r="CO1197" s="225">
        <f>IF(CM1197=0,0,AF1197)</f>
        <v/>
      </c>
      <c r="CP1197" s="146" t="n">
        <v>0</v>
      </c>
      <c r="CQ1197" s="147" t="inlineStr">
        <is>
          <t>Regular</t>
        </is>
      </c>
      <c r="CR1197" s="225">
        <f>AM1197/VLOOKUP(T1197,'USD Converstion'!$C$7:$D$174,2,FALSE)</f>
        <v/>
      </c>
      <c r="CS1197" s="226">
        <f>AT1197</f>
        <v/>
      </c>
      <c r="CT1197" s="222" t="n">
        <v>0</v>
      </c>
      <c r="CU1197" s="227" t="n"/>
      <c r="CV1197" s="145">
        <f>IF(AX1197&gt;0,1,0)</f>
        <v/>
      </c>
      <c r="CW1197" s="145">
        <f>IF(AY1197&gt;0,1,0)</f>
        <v/>
      </c>
      <c r="CX1197" s="52" t="n">
        <v>0</v>
      </c>
      <c r="DM1197">
        <f>IF(LOWER(T1197)="ILS",12,1)*Y1197/VLOOKUP($T1197,CPC_USDConversion_xlTbl[[Currency2]:[Units/1 USD]],2,FALSE)</f>
        <v/>
      </c>
    </row>
    <row r="1198">
      <c r="B1198" s="113" t="n">
        <v>107175</v>
      </c>
      <c r="C1198" s="113" t="n">
        <v>28724</v>
      </c>
      <c r="D1198" s="113" t="n">
        <v>110024</v>
      </c>
      <c r="E1198" s="114" t="inlineStr">
        <is>
          <t>Susie Johns</t>
        </is>
      </c>
      <c r="F1198" s="152" t="inlineStr">
        <is>
          <t>Account Manager</t>
        </is>
      </c>
      <c r="G1198" s="113" t="inlineStr">
        <is>
          <t>UK Channel &amp; Direct Sales</t>
        </is>
      </c>
      <c r="H1198" s="113" t="inlineStr">
        <is>
          <t>Michael Wakefield</t>
        </is>
      </c>
      <c r="I1198" s="113" t="inlineStr">
        <is>
          <t>Andy Wright</t>
        </is>
      </c>
      <c r="J1198" s="114" t="inlineStr">
        <is>
          <t>Thorsten Freitag</t>
        </is>
      </c>
      <c r="K1198" s="114" t="inlineStr">
        <is>
          <t>Bruno Darmon</t>
        </is>
      </c>
      <c r="L1198" s="113" t="inlineStr">
        <is>
          <t>EMEA Sales</t>
        </is>
      </c>
      <c r="M1198" s="115" t="n">
        <v>1</v>
      </c>
      <c r="N1198" s="151">
        <f>LEFT(CA1198,3)</f>
        <v/>
      </c>
      <c r="O1198" s="216" t="n">
        <v>42464</v>
      </c>
      <c r="P1198" s="118">
        <f>($D$5-O1198)/365</f>
        <v/>
      </c>
      <c r="Q1198" s="119">
        <f>Q1198</f>
        <v/>
      </c>
      <c r="R1198" s="52" t="n"/>
      <c r="S1198" s="120" t="inlineStr">
        <is>
          <t>Great Britain</t>
        </is>
      </c>
      <c r="T1198" s="120" t="inlineStr">
        <is>
          <t>GBP</t>
        </is>
      </c>
      <c r="U1198" s="120" t="n">
        <v>80000</v>
      </c>
      <c r="V1198" s="120" t="n">
        <v>34481.81818181818</v>
      </c>
      <c r="W1198" s="120" t="n"/>
      <c r="X1198" s="120">
        <f>W1198+V1198+U1198</f>
        <v/>
      </c>
      <c r="Y1198" s="121" t="n"/>
      <c r="Z1198" s="121" t="n"/>
      <c r="AA1198" s="122" t="n"/>
      <c r="AB1198" s="122" t="n"/>
      <c r="AC1198" s="122" t="n"/>
      <c r="AD1198" s="123">
        <f>AC1198+AB1198+AA1198</f>
        <v/>
      </c>
      <c r="AE1198" s="124">
        <f>IFERROR(AD1198/X1198-1,"")</f>
        <v/>
      </c>
      <c r="AF1198" s="217">
        <f>IF(LOWER(T1198)="ILS",12,1)*X1198/VLOOKUP($T1198,CPC_USDConversion_xlTbl[[Currency2]:[Units/1 USD]],2,FALSE)</f>
        <v/>
      </c>
      <c r="AG1198" s="217">
        <f>IF(LOWER(T1198)="ILS",12,1)*AD1198/VLOOKUP($T1198,CPC_USDConversion_xlTbl[[Currency2]:[Units/1 USD]],2,FALSE)</f>
        <v/>
      </c>
      <c r="AH1198" s="126">
        <f>AF1198/VLOOKUP($S1198,'CP$'!$B$5:$D$74,2,FALSE)</f>
        <v/>
      </c>
      <c r="AI1198" s="126">
        <f>AG1198/VLOOKUP($S1198,'CP$'!$B$5:$D$74,2,FALSE)</f>
        <v/>
      </c>
      <c r="AJ1198" s="52" t="n"/>
      <c r="AK1198" s="127" t="inlineStr">
        <is>
          <t>Sales Variable</t>
        </is>
      </c>
      <c r="AL1198" s="218" t="n"/>
      <c r="AM1198" s="129" t="n"/>
      <c r="AN1198" s="121" t="n"/>
      <c r="AO1198" s="130" t="n"/>
      <c r="AP1198" s="131">
        <f>IFERROR(AO1198/AM1198,"")</f>
        <v/>
      </c>
      <c r="AQ1198" s="219">
        <f>AO1198*CC1198</f>
        <v/>
      </c>
      <c r="AR1198" s="219" t="n"/>
      <c r="AS1198" s="220">
        <f>AQ1198-AR1198</f>
        <v/>
      </c>
      <c r="AT1198" s="217">
        <f>AS1198/VLOOKUP($T1198,'USD Converstion'!$C$7:$D$174,2,FALSE)</f>
        <v/>
      </c>
      <c r="AU1198" s="52" t="n"/>
      <c r="AV1198" s="221" t="n">
        <v>43615</v>
      </c>
      <c r="AW1198" s="222" t="n">
        <v>19547.55339805825</v>
      </c>
      <c r="AX1198" s="222" t="n"/>
      <c r="AY1198" s="223" t="n"/>
      <c r="AZ1198" s="52" t="n"/>
      <c r="BA1198" s="137" t="inlineStr">
        <is>
          <t>December, 2020 - Compensation change to RSU:15000 || July, 2020 - Compensation change from Yearly Salary:55690, Yearly Commission:29350, Total Compensation:85040 to Yearly Salary:56400, Yearly Commission:37600, Total Compensation:94000</t>
        </is>
      </c>
      <c r="BB1198" s="138" t="inlineStr">
        <is>
          <t xml:space="preserve"> </t>
        </is>
      </c>
      <c r="BC1198" s="52" t="n"/>
      <c r="BD1198" s="219" t="n">
        <v>53550</v>
      </c>
      <c r="BE1198" s="219" t="n">
        <v>28250</v>
      </c>
      <c r="BF1198" s="219" t="n"/>
      <c r="BG1198" s="120">
        <f>BF1198+BE1198+BD1198</f>
        <v/>
      </c>
      <c r="BH1198" s="217">
        <f>IF(LOWER(T1198)="ILS",12,1)*BG1198/VLOOKUP($T1198,CPC_USDConversion_xlTbl[[Currency2]:[Units/1 USD]],2,FALSE)</f>
        <v/>
      </c>
      <c r="BI1198" s="224">
        <f>BH1198/VLOOKUP($S1198,'CP$'!$B$5:$D$74,2,FALSE)</f>
        <v/>
      </c>
      <c r="BJ1198" s="140" t="n">
        <v>85000</v>
      </c>
      <c r="BK1198" s="140" t="n">
        <v>140000</v>
      </c>
      <c r="BL1198" s="141">
        <f>IFERROR(U1198/X1198,"")</f>
        <v/>
      </c>
      <c r="BM1198" s="141">
        <f>IFERROR(V1198/X1198,"")</f>
        <v/>
      </c>
      <c r="BN1198" s="141">
        <f>IFERROR(W1198/X1198,"")</f>
        <v/>
      </c>
      <c r="BO1198" s="141">
        <f>IFERROR(AA1198/AD1198,"")</f>
        <v/>
      </c>
      <c r="BP1198" s="141">
        <f>IFERROR(AB1198/AD1198,"")</f>
        <v/>
      </c>
      <c r="BQ1198" s="141">
        <f>IFERROR(AC1198/AD1198,"")</f>
        <v/>
      </c>
      <c r="BR1198" s="119" t="n">
        <v>4</v>
      </c>
      <c r="BS1198" s="119" t="n">
        <v>3</v>
      </c>
      <c r="BT1198" s="119" t="n">
        <v>3</v>
      </c>
      <c r="BU1198" s="119" t="n"/>
      <c r="BV1198" s="119" t="n"/>
      <c r="BW1198" s="119" t="n"/>
      <c r="BX1198" s="119" t="n"/>
      <c r="BY1198" s="119" t="n"/>
      <c r="BZ1198" s="119" t="inlineStr">
        <is>
          <t>Employee</t>
        </is>
      </c>
      <c r="CA1198" s="142" t="inlineStr">
        <is>
          <t>S53P</t>
        </is>
      </c>
      <c r="CB1198" s="131" t="n">
        <v>1</v>
      </c>
      <c r="CC1198" s="143">
        <f>IF(P1198&gt;1,1,P1198)*CB1198</f>
        <v/>
      </c>
      <c r="CD1198" s="143" t="n"/>
      <c r="CE1198" s="222" t="n">
        <v>15803.04</v>
      </c>
      <c r="CF1198" s="86" t="n"/>
      <c r="CG1198" s="219" t="n">
        <v>91907.31707317074</v>
      </c>
      <c r="CH1198" s="217">
        <f>IF(LOWER(T1198)="ILS",12,1)*CG1198/VLOOKUP($T1198,CPC_USDConversion_xlTbl[[Currency2]:[Units/1 USD]],2,FALSE)</f>
        <v/>
      </c>
      <c r="CI1198" s="225">
        <f>AF1198</f>
        <v/>
      </c>
      <c r="CJ1198" s="225">
        <f>IFERROR(CI1198-CH1198,"")</f>
        <v/>
      </c>
      <c r="CK1198" s="140">
        <f>ROUND(AN1198*CC1198,-2)</f>
        <v/>
      </c>
      <c r="CL1198" s="217">
        <f>CK1198/VLOOKUP($T1198,'USD Converstion'!$C$7:$D$174,2,FALSE)</f>
        <v/>
      </c>
      <c r="CM1198" s="145">
        <f>IF(AD1198&gt;X1198,1,0)</f>
        <v/>
      </c>
      <c r="CN1198" s="225">
        <f>IF(CM1198&gt;0,AG1198,0)</f>
        <v/>
      </c>
      <c r="CO1198" s="225">
        <f>IF(CM1198=0,0,AF1198)</f>
        <v/>
      </c>
      <c r="CP1198" s="146" t="n">
        <v>0</v>
      </c>
      <c r="CQ1198" s="147" t="inlineStr">
        <is>
          <t>Regular</t>
        </is>
      </c>
      <c r="CR1198" s="225">
        <f>AM1198/VLOOKUP(T1198,'USD Converstion'!$C$7:$D$174,2,FALSE)</f>
        <v/>
      </c>
      <c r="CS1198" s="226">
        <f>AT1198</f>
        <v/>
      </c>
      <c r="CT1198" s="222" t="n">
        <v>0</v>
      </c>
      <c r="CU1198" s="227" t="n"/>
      <c r="CV1198" s="145">
        <f>IF(AX1198&gt;0,1,0)</f>
        <v/>
      </c>
      <c r="CW1198" s="145">
        <f>IF(AY1198&gt;0,1,0)</f>
        <v/>
      </c>
      <c r="CX1198" s="52" t="n">
        <v>0</v>
      </c>
      <c r="DM1198">
        <f>IF(LOWER(T1198)="ILS",12,1)*Y1198/VLOOKUP($T1198,CPC_USDConversion_xlTbl[[Currency2]:[Units/1 USD]],2,FALSE)</f>
        <v/>
      </c>
    </row>
    <row r="1199">
      <c r="B1199" s="113" t="n">
        <v>126348</v>
      </c>
      <c r="C1199" s="113" t="n">
        <v>99131</v>
      </c>
      <c r="D1199" s="113" t="n">
        <v>78080</v>
      </c>
      <c r="E1199" s="114" t="inlineStr">
        <is>
          <t>Tracy Cunningham</t>
        </is>
      </c>
      <c r="F1199" s="152" t="inlineStr">
        <is>
          <t>Account Manager</t>
        </is>
      </c>
      <c r="G1199" s="113" t="inlineStr">
        <is>
          <t>UK Channel &amp; Direct Sales</t>
        </is>
      </c>
      <c r="H1199" s="113" t="inlineStr">
        <is>
          <t>Michael Wakefield</t>
        </is>
      </c>
      <c r="I1199" s="113" t="inlineStr">
        <is>
          <t>Andy Wright</t>
        </is>
      </c>
      <c r="J1199" s="114" t="inlineStr">
        <is>
          <t>Thorsten Freitag</t>
        </is>
      </c>
      <c r="K1199" s="114" t="inlineStr">
        <is>
          <t>Bruno Darmon</t>
        </is>
      </c>
      <c r="L1199" s="113" t="inlineStr">
        <is>
          <t>EMEA Sales</t>
        </is>
      </c>
      <c r="M1199" s="115" t="n">
        <v>1</v>
      </c>
      <c r="N1199" s="151">
        <f>LEFT(CA1199,3)</f>
        <v/>
      </c>
      <c r="O1199" s="216" t="n">
        <v>43507</v>
      </c>
      <c r="P1199" s="118">
        <f>($D$5-O1199)/365</f>
        <v/>
      </c>
      <c r="Q1199" s="119">
        <f>Q1199</f>
        <v/>
      </c>
      <c r="R1199" s="52" t="n"/>
      <c r="S1199" s="120" t="inlineStr">
        <is>
          <t>Great Britain</t>
        </is>
      </c>
      <c r="T1199" s="120" t="inlineStr">
        <is>
          <t>GBP</t>
        </is>
      </c>
      <c r="U1199" s="120" t="n">
        <v>99500</v>
      </c>
      <c r="V1199" s="120" t="n">
        <v>43936.36363636363</v>
      </c>
      <c r="W1199" s="120" t="n"/>
      <c r="X1199" s="120">
        <f>W1199+V1199+U1199</f>
        <v/>
      </c>
      <c r="Y1199" s="121" t="n"/>
      <c r="Z1199" s="121" t="n"/>
      <c r="AA1199" s="122" t="n"/>
      <c r="AB1199" s="122" t="n"/>
      <c r="AC1199" s="122" t="n"/>
      <c r="AD1199" s="123">
        <f>AC1199+AB1199+AA1199</f>
        <v/>
      </c>
      <c r="AE1199" s="124">
        <f>IFERROR(AD1199/X1199-1,"")</f>
        <v/>
      </c>
      <c r="AF1199" s="217">
        <f>IF(LOWER(T1199)="ILS",12,1)*X1199/VLOOKUP($T1199,CPC_USDConversion_xlTbl[[Currency2]:[Units/1 USD]],2,FALSE)</f>
        <v/>
      </c>
      <c r="AG1199" s="217">
        <f>IF(LOWER(T1199)="ILS",12,1)*AD1199/VLOOKUP($T1199,CPC_USDConversion_xlTbl[[Currency2]:[Units/1 USD]],2,FALSE)</f>
        <v/>
      </c>
      <c r="AH1199" s="126">
        <f>AF1199/VLOOKUP($S1199,'CP$'!$B$5:$D$74,2,FALSE)</f>
        <v/>
      </c>
      <c r="AI1199" s="126">
        <f>AG1199/VLOOKUP($S1199,'CP$'!$B$5:$D$74,2,FALSE)</f>
        <v/>
      </c>
      <c r="AJ1199" s="52" t="n"/>
      <c r="AK1199" s="127" t="inlineStr">
        <is>
          <t>Sales Variable</t>
        </is>
      </c>
      <c r="AL1199" s="218" t="n"/>
      <c r="AM1199" s="129" t="n"/>
      <c r="AN1199" s="121" t="n"/>
      <c r="AO1199" s="130" t="n"/>
      <c r="AP1199" s="131">
        <f>IFERROR(AO1199/AM1199,"")</f>
        <v/>
      </c>
      <c r="AQ1199" s="219">
        <f>AO1199*CC1199</f>
        <v/>
      </c>
      <c r="AR1199" s="219" t="n"/>
      <c r="AS1199" s="220">
        <f>AQ1199-AR1199</f>
        <v/>
      </c>
      <c r="AT1199" s="217">
        <f>AS1199/VLOOKUP($T1199,'USD Converstion'!$C$7:$D$174,2,FALSE)</f>
        <v/>
      </c>
      <c r="AU1199" s="52" t="n"/>
      <c r="AV1199" s="221" t="n">
        <v>43957</v>
      </c>
      <c r="AW1199" s="222" t="n">
        <v>5023.922330097087</v>
      </c>
      <c r="AX1199" s="222" t="n"/>
      <c r="AY1199" s="223" t="n"/>
      <c r="AZ1199" s="52" t="n"/>
      <c r="BA1199" s="137" t="n"/>
      <c r="BB1199" s="138" t="inlineStr">
        <is>
          <t xml:space="preserve"> </t>
        </is>
      </c>
      <c r="BC1199" s="52" t="n"/>
      <c r="BD1199" s="219" t="n">
        <v>69000</v>
      </c>
      <c r="BE1199" s="219" t="n">
        <v>46000</v>
      </c>
      <c r="BF1199" s="219" t="n"/>
      <c r="BG1199" s="120">
        <f>BF1199+BE1199+BD1199</f>
        <v/>
      </c>
      <c r="BH1199" s="217">
        <f>IF(LOWER(T1199)="ILS",12,1)*BG1199/VLOOKUP($T1199,CPC_USDConversion_xlTbl[[Currency2]:[Units/1 USD]],2,FALSE)</f>
        <v/>
      </c>
      <c r="BI1199" s="224">
        <f>BH1199/VLOOKUP($S1199,'CP$'!$B$5:$D$74,2,FALSE)</f>
        <v/>
      </c>
      <c r="BJ1199" s="140" t="n">
        <v>120000</v>
      </c>
      <c r="BK1199" s="140" t="n">
        <v>185000</v>
      </c>
      <c r="BL1199" s="141">
        <f>IFERROR(U1199/X1199,"")</f>
        <v/>
      </c>
      <c r="BM1199" s="141">
        <f>IFERROR(V1199/X1199,"")</f>
        <v/>
      </c>
      <c r="BN1199" s="141">
        <f>IFERROR(W1199/X1199,"")</f>
        <v/>
      </c>
      <c r="BO1199" s="141">
        <f>IFERROR(AA1199/AD1199,"")</f>
        <v/>
      </c>
      <c r="BP1199" s="141">
        <f>IFERROR(AB1199/AD1199,"")</f>
        <v/>
      </c>
      <c r="BQ1199" s="141">
        <f>IFERROR(AC1199/AD1199,"")</f>
        <v/>
      </c>
      <c r="BR1199" s="119" t="n">
        <v>3</v>
      </c>
      <c r="BS1199" s="119" t="n">
        <v>3</v>
      </c>
      <c r="BT1199" s="119" t="n">
        <v>3</v>
      </c>
      <c r="BU1199" s="119" t="n"/>
      <c r="BV1199" s="119" t="n"/>
      <c r="BW1199" s="119" t="n"/>
      <c r="BX1199" s="119" t="n"/>
      <c r="BY1199" s="119" t="n"/>
      <c r="BZ1199" s="119" t="inlineStr">
        <is>
          <t>Employee</t>
        </is>
      </c>
      <c r="CA1199" s="142" t="inlineStr">
        <is>
          <t>S43P</t>
        </is>
      </c>
      <c r="CB1199" s="131" t="n">
        <v>1</v>
      </c>
      <c r="CC1199" s="143">
        <f>IF(P1199&gt;1,1,P1199)*CB1199</f>
        <v/>
      </c>
      <c r="CD1199" s="143" t="n"/>
      <c r="CE1199" s="222" t="n">
        <v>5626.84</v>
      </c>
      <c r="CF1199" s="86" t="n"/>
      <c r="CG1199" s="219" t="n">
        <v>117273.1707317073</v>
      </c>
      <c r="CH1199" s="217">
        <f>IF(LOWER(T1199)="ILS",12,1)*CG1199/VLOOKUP($T1199,CPC_USDConversion_xlTbl[[Currency2]:[Units/1 USD]],2,FALSE)</f>
        <v/>
      </c>
      <c r="CI1199" s="225">
        <f>AF1199</f>
        <v/>
      </c>
      <c r="CJ1199" s="225">
        <f>IFERROR(CI1199-CH1199,"")</f>
        <v/>
      </c>
      <c r="CK1199" s="140">
        <f>ROUND(AN1199*CC1199,-2)</f>
        <v/>
      </c>
      <c r="CL1199" s="217">
        <f>CK1199/VLOOKUP($T1199,'USD Converstion'!$C$7:$D$174,2,FALSE)</f>
        <v/>
      </c>
      <c r="CM1199" s="145">
        <f>IF(AD1199&gt;X1199,1,0)</f>
        <v/>
      </c>
      <c r="CN1199" s="225">
        <f>IF(CM1199&gt;0,AG1199,0)</f>
        <v/>
      </c>
      <c r="CO1199" s="225">
        <f>IF(CM1199=0,0,AF1199)</f>
        <v/>
      </c>
      <c r="CP1199" s="146" t="n">
        <v>0</v>
      </c>
      <c r="CQ1199" s="147" t="inlineStr">
        <is>
          <t>Regular</t>
        </is>
      </c>
      <c r="CR1199" s="225">
        <f>AM1199/VLOOKUP(T1199,'USD Converstion'!$C$7:$D$174,2,FALSE)</f>
        <v/>
      </c>
      <c r="CS1199" s="226">
        <f>AT1199</f>
        <v/>
      </c>
      <c r="CT1199" s="222" t="n">
        <v>0</v>
      </c>
      <c r="CU1199" s="227" t="n"/>
      <c r="CV1199" s="145">
        <f>IF(AX1199&gt;0,1,0)</f>
        <v/>
      </c>
      <c r="CW1199" s="145">
        <f>IF(AY1199&gt;0,1,0)</f>
        <v/>
      </c>
      <c r="CX1199" s="52" t="n">
        <v>0</v>
      </c>
      <c r="DM1199">
        <f>IF(LOWER(T1199)="ILS",12,1)*Y1199/VLOOKUP($T1199,CPC_USDConversion_xlTbl[[Currency2]:[Units/1 USD]],2,FALSE)</f>
        <v/>
      </c>
    </row>
    <row r="1200">
      <c r="B1200" s="113" t="n">
        <v>130966</v>
      </c>
      <c r="C1200" s="113" t="n">
        <v>79854</v>
      </c>
      <c r="D1200" s="113" t="n">
        <v>81167</v>
      </c>
      <c r="E1200" s="114" t="inlineStr">
        <is>
          <t>Abdul Tayyeb Ratlamwala</t>
        </is>
      </c>
      <c r="F1200" s="152" t="inlineStr">
        <is>
          <t>Technical Support Engineer (T2)</t>
        </is>
      </c>
      <c r="G1200" s="113" t="inlineStr">
        <is>
          <t>TAC India</t>
        </is>
      </c>
      <c r="H1200" s="113" t="inlineStr">
        <is>
          <t>Amita Tiwari</t>
        </is>
      </c>
      <c r="I1200" s="113" t="inlineStr">
        <is>
          <t>Amit Lewenhoff</t>
        </is>
      </c>
      <c r="J1200" s="114" t="inlineStr">
        <is>
          <t>Sharon Elmashaly</t>
        </is>
      </c>
      <c r="K1200" s="114" t="inlineStr">
        <is>
          <t>Sharon Elmashaly</t>
        </is>
      </c>
      <c r="L1200" s="113" t="inlineStr">
        <is>
          <t>TAC</t>
        </is>
      </c>
      <c r="M1200" s="115" t="n">
        <v>1</v>
      </c>
      <c r="N1200" s="151">
        <f>LEFT(CA1200,3)</f>
        <v/>
      </c>
      <c r="O1200" s="216" t="n">
        <v>44026</v>
      </c>
      <c r="P1200" s="118">
        <f>($D$5-O1200)/365</f>
        <v/>
      </c>
      <c r="Q1200" s="119">
        <f>Q1200</f>
        <v/>
      </c>
      <c r="R1200" s="52" t="n"/>
      <c r="S1200" s="120" t="inlineStr">
        <is>
          <t>India</t>
        </is>
      </c>
      <c r="T1200" s="120" t="inlineStr">
        <is>
          <t>INR</t>
        </is>
      </c>
      <c r="U1200" s="120" t="n">
        <v>884500</v>
      </c>
      <c r="V1200" s="120" t="n"/>
      <c r="W1200" s="120" t="n"/>
      <c r="X1200" s="120">
        <f>W1200+V1200+U1200</f>
        <v/>
      </c>
      <c r="Y1200" s="121" t="n"/>
      <c r="Z1200" s="121" t="n"/>
      <c r="AA1200" s="122" t="n"/>
      <c r="AB1200" s="122" t="n"/>
      <c r="AC1200" s="122" t="n"/>
      <c r="AD1200" s="123">
        <f>AC1200+AB1200+AA1200</f>
        <v/>
      </c>
      <c r="AE1200" s="124">
        <f>IFERROR(AD1200/X1200-1,"")</f>
        <v/>
      </c>
      <c r="AF1200" s="217">
        <f>IF(LOWER(T1200)="ILS",12,1)*X1200/VLOOKUP($T1200,CPC_USDConversion_xlTbl[[Currency2]:[Units/1 USD]],2,FALSE)</f>
        <v/>
      </c>
      <c r="AG1200" s="217">
        <f>IF(LOWER(T1200)="ILS",12,1)*AD1200/VLOOKUP($T1200,CPC_USDConversion_xlTbl[[Currency2]:[Units/1 USD]],2,FALSE)</f>
        <v/>
      </c>
      <c r="AH1200" s="126">
        <f>AF1200/VLOOKUP($S1200,'CP$'!$B$5:$D$74,2,FALSE)</f>
        <v/>
      </c>
      <c r="AI1200" s="126">
        <f>AG1200/VLOOKUP($S1200,'CP$'!$B$5:$D$74,2,FALSE)</f>
        <v/>
      </c>
      <c r="AJ1200" s="52" t="n"/>
      <c r="AK1200" s="127" t="inlineStr">
        <is>
          <t>Regular</t>
        </is>
      </c>
      <c r="AL1200" s="218" t="n"/>
      <c r="AM1200" s="129" t="n"/>
      <c r="AN1200" s="121" t="n"/>
      <c r="AO1200" s="130" t="n"/>
      <c r="AP1200" s="131">
        <f>IFERROR(AO1200/AM1200,"")</f>
        <v/>
      </c>
      <c r="AQ1200" s="219">
        <f>AO1200*CC1200</f>
        <v/>
      </c>
      <c r="AR1200" s="219" t="n"/>
      <c r="AS1200" s="220">
        <f>AQ1200-AR1200</f>
        <v/>
      </c>
      <c r="AT1200" s="217">
        <f>AS1200/VLOOKUP($T1200,'USD Converstion'!$C$7:$D$174,2,FALSE)</f>
        <v/>
      </c>
      <c r="AU1200" s="52" t="n"/>
      <c r="AV1200" s="221" t="n"/>
      <c r="AW1200" s="222" t="n"/>
      <c r="AX1200" s="222" t="n"/>
      <c r="AY1200" s="223" t="n"/>
      <c r="AZ1200" s="52" t="n"/>
      <c r="BA1200" s="137" t="n"/>
      <c r="BB1200" s="138" t="inlineStr">
        <is>
          <t xml:space="preserve"> </t>
        </is>
      </c>
      <c r="BC1200" s="52" t="n"/>
      <c r="BD1200" s="219" t="n"/>
      <c r="BE1200" s="219" t="n"/>
      <c r="BF1200" s="219" t="n"/>
      <c r="BG1200" s="120">
        <f>BF1200+BE1200+BD1200</f>
        <v/>
      </c>
      <c r="BH1200" s="217">
        <f>IF(LOWER(T1200)="ILS",12,1)*BG1200/VLOOKUP($T1200,CPC_USDConversion_xlTbl[[Currency2]:[Units/1 USD]],2,FALSE)</f>
        <v/>
      </c>
      <c r="BI1200" s="224">
        <f>BH1200/VLOOKUP($S1200,'CP$'!$B$5:$D$74,2,FALSE)</f>
        <v/>
      </c>
      <c r="BJ1200" s="140" t="n">
        <v>500000</v>
      </c>
      <c r="BK1200" s="140" t="n">
        <v>950000</v>
      </c>
      <c r="BL1200" s="141">
        <f>IFERROR(U1200/X1200,"")</f>
        <v/>
      </c>
      <c r="BM1200" s="141">
        <f>IFERROR(V1200/X1200,"")</f>
        <v/>
      </c>
      <c r="BN1200" s="141">
        <f>IFERROR(W1200/X1200,"")</f>
        <v/>
      </c>
      <c r="BO1200" s="141">
        <f>IFERROR(AA1200/AD1200,"")</f>
        <v/>
      </c>
      <c r="BP1200" s="141">
        <f>IFERROR(AB1200/AD1200,"")</f>
        <v/>
      </c>
      <c r="BQ1200" s="141">
        <f>IFERROR(AC1200/AD1200,"")</f>
        <v/>
      </c>
      <c r="BR1200" s="119" t="n"/>
      <c r="BS1200" s="119" t="n"/>
      <c r="BT1200" s="119" t="n"/>
      <c r="BU1200" s="119" t="n"/>
      <c r="BV1200" s="119" t="n"/>
      <c r="BW1200" s="119" t="n"/>
      <c r="BX1200" s="119" t="n"/>
      <c r="BY1200" s="119" t="n"/>
      <c r="BZ1200" s="119" t="inlineStr">
        <is>
          <t>Employee</t>
        </is>
      </c>
      <c r="CA1200" s="142" t="inlineStr">
        <is>
          <t>T61P</t>
        </is>
      </c>
      <c r="CB1200" s="131" t="n">
        <v>1</v>
      </c>
      <c r="CC1200" s="143">
        <f>IF(P1200&gt;1,1,P1200)*CB1200</f>
        <v/>
      </c>
      <c r="CD1200" s="143" t="n"/>
      <c r="CE1200" s="222" t="n"/>
      <c r="CF1200" s="86" t="n"/>
      <c r="CG1200" s="219" t="n">
        <v>683126.8292682928</v>
      </c>
      <c r="CH1200" s="217">
        <f>IF(LOWER(T1200)="ILS",12,1)*CG1200/VLOOKUP($T1200,CPC_USDConversion_xlTbl[[Currency2]:[Units/1 USD]],2,FALSE)</f>
        <v/>
      </c>
      <c r="CI1200" s="225">
        <f>AF1200</f>
        <v/>
      </c>
      <c r="CJ1200" s="225">
        <f>IFERROR(CI1200-CH1200,"")</f>
        <v/>
      </c>
      <c r="CK1200" s="140">
        <f>ROUND(AN1200*CC1200,-2)</f>
        <v/>
      </c>
      <c r="CL1200" s="217">
        <f>CK1200/VLOOKUP($T1200,'USD Converstion'!$C$7:$D$174,2,FALSE)</f>
        <v/>
      </c>
      <c r="CM1200" s="145">
        <f>IF(AD1200&gt;X1200,1,0)</f>
        <v/>
      </c>
      <c r="CN1200" s="225">
        <f>IF(CM1200&gt;0,AG1200,0)</f>
        <v/>
      </c>
      <c r="CO1200" s="225">
        <f>IF(CM1200=0,0,AF1200)</f>
        <v/>
      </c>
      <c r="CP1200" s="146" t="n">
        <v>0</v>
      </c>
      <c r="CQ1200" s="147" t="inlineStr">
        <is>
          <t>Regular</t>
        </is>
      </c>
      <c r="CR1200" s="225">
        <f>AM1200/VLOOKUP(T1200,'USD Converstion'!$C$7:$D$174,2,FALSE)</f>
        <v/>
      </c>
      <c r="CS1200" s="226">
        <f>AT1200</f>
        <v/>
      </c>
      <c r="CT1200" s="222" t="n">
        <v>0</v>
      </c>
      <c r="CU1200" s="227" t="n"/>
      <c r="CV1200" s="145">
        <f>IF(AX1200&gt;0,1,0)</f>
        <v/>
      </c>
      <c r="CW1200" s="145">
        <f>IF(AY1200&gt;0,1,0)</f>
        <v/>
      </c>
      <c r="CX1200" s="52" t="n">
        <v>0</v>
      </c>
      <c r="DM1200">
        <f>IF(LOWER(T1200)="ILS",12,1)*Y1200/VLOOKUP($T1200,CPC_USDConversion_xlTbl[[Currency2]:[Units/1 USD]],2,FALSE)</f>
        <v/>
      </c>
    </row>
    <row r="1201">
      <c r="B1201" s="113" t="n">
        <v>102304</v>
      </c>
      <c r="C1201" s="113" t="n">
        <v>43473</v>
      </c>
      <c r="D1201" s="113" t="n">
        <v>28106</v>
      </c>
      <c r="E1201" s="114" t="inlineStr">
        <is>
          <t>Abha Sharma</t>
        </is>
      </c>
      <c r="F1201" s="152" t="inlineStr">
        <is>
          <t>Technical Support Engineer (T2)</t>
        </is>
      </c>
      <c r="G1201" s="113" t="inlineStr">
        <is>
          <t>TAC India</t>
        </is>
      </c>
      <c r="H1201" s="113" t="inlineStr">
        <is>
          <t>Amita Tiwari</t>
        </is>
      </c>
      <c r="I1201" s="113" t="inlineStr">
        <is>
          <t>Amit Lewenhoff</t>
        </is>
      </c>
      <c r="J1201" s="114" t="inlineStr">
        <is>
          <t>Sharon Elmashaly</t>
        </is>
      </c>
      <c r="K1201" s="114" t="inlineStr">
        <is>
          <t>Sharon Elmashaly</t>
        </is>
      </c>
      <c r="L1201" s="113" t="inlineStr">
        <is>
          <t>TAC</t>
        </is>
      </c>
      <c r="M1201" s="115" t="n">
        <v>1</v>
      </c>
      <c r="N1201" s="151">
        <f>LEFT(CA1201,3)</f>
        <v/>
      </c>
      <c r="O1201" s="216" t="n">
        <v>43944</v>
      </c>
      <c r="P1201" s="118">
        <f>($D$5-O1201)/365</f>
        <v/>
      </c>
      <c r="Q1201" s="119">
        <f>Q1201</f>
        <v/>
      </c>
      <c r="R1201" s="52" t="n"/>
      <c r="S1201" s="120" t="inlineStr">
        <is>
          <t>India</t>
        </is>
      </c>
      <c r="T1201" s="120" t="inlineStr">
        <is>
          <t>INR</t>
        </is>
      </c>
      <c r="U1201" s="120" t="n">
        <v>1072000</v>
      </c>
      <c r="V1201" s="120" t="n"/>
      <c r="W1201" s="120" t="n"/>
      <c r="X1201" s="120">
        <f>W1201+V1201+U1201</f>
        <v/>
      </c>
      <c r="Y1201" s="121" t="n"/>
      <c r="Z1201" s="121" t="n"/>
      <c r="AA1201" s="122" t="n"/>
      <c r="AB1201" s="122" t="n"/>
      <c r="AC1201" s="122" t="n"/>
      <c r="AD1201" s="123">
        <f>AC1201+AB1201+AA1201</f>
        <v/>
      </c>
      <c r="AE1201" s="124">
        <f>IFERROR(AD1201/X1201-1,"")</f>
        <v/>
      </c>
      <c r="AF1201" s="217">
        <f>IF(LOWER(T1201)="ILS",12,1)*X1201/VLOOKUP($T1201,CPC_USDConversion_xlTbl[[Currency2]:[Units/1 USD]],2,FALSE)</f>
        <v/>
      </c>
      <c r="AG1201" s="217">
        <f>IF(LOWER(T1201)="ILS",12,1)*AD1201/VLOOKUP($T1201,CPC_USDConversion_xlTbl[[Currency2]:[Units/1 USD]],2,FALSE)</f>
        <v/>
      </c>
      <c r="AH1201" s="126">
        <f>AF1201/VLOOKUP($S1201,'CP$'!$B$5:$D$74,2,FALSE)</f>
        <v/>
      </c>
      <c r="AI1201" s="126">
        <f>AG1201/VLOOKUP($S1201,'CP$'!$B$5:$D$74,2,FALSE)</f>
        <v/>
      </c>
      <c r="AJ1201" s="52" t="n"/>
      <c r="AK1201" s="127" t="inlineStr">
        <is>
          <t>Regular</t>
        </is>
      </c>
      <c r="AL1201" s="218" t="n"/>
      <c r="AM1201" s="129" t="n"/>
      <c r="AN1201" s="121" t="n"/>
      <c r="AO1201" s="130" t="n"/>
      <c r="AP1201" s="131">
        <f>IFERROR(AO1201/AM1201,"")</f>
        <v/>
      </c>
      <c r="AQ1201" s="219">
        <f>AO1201*CC1201</f>
        <v/>
      </c>
      <c r="AR1201" s="219" t="n"/>
      <c r="AS1201" s="220">
        <f>AQ1201-AR1201</f>
        <v/>
      </c>
      <c r="AT1201" s="217">
        <f>AS1201/VLOOKUP($T1201,'USD Converstion'!$C$7:$D$174,2,FALSE)</f>
        <v/>
      </c>
      <c r="AU1201" s="52" t="n"/>
      <c r="AV1201" s="221" t="n"/>
      <c r="AW1201" s="222" t="n"/>
      <c r="AX1201" s="222" t="n"/>
      <c r="AY1201" s="223" t="n"/>
      <c r="AZ1201" s="52" t="n"/>
      <c r="BA1201" s="137" t="inlineStr">
        <is>
          <t>June, 2020 - Organization change from Team:Amita Tiwari - TAC India to Team:Nishigandh Joshi - HE+ MGMT Weekday Afternoon</t>
        </is>
      </c>
      <c r="BB1201" s="138" t="inlineStr">
        <is>
          <t xml:space="preserve"> </t>
        </is>
      </c>
      <c r="BC1201" s="52" t="n"/>
      <c r="BD1201" s="219" t="n"/>
      <c r="BE1201" s="219" t="n"/>
      <c r="BF1201" s="219" t="n"/>
      <c r="BG1201" s="120">
        <f>BF1201+BE1201+BD1201</f>
        <v/>
      </c>
      <c r="BH1201" s="217">
        <f>IF(LOWER(T1201)="ILS",12,1)*BG1201/VLOOKUP($T1201,CPC_USDConversion_xlTbl[[Currency2]:[Units/1 USD]],2,FALSE)</f>
        <v/>
      </c>
      <c r="BI1201" s="224">
        <f>BH1201/VLOOKUP($S1201,'CP$'!$B$5:$D$74,2,FALSE)</f>
        <v/>
      </c>
      <c r="BJ1201" s="140" t="n">
        <v>500000</v>
      </c>
      <c r="BK1201" s="140" t="n">
        <v>950000</v>
      </c>
      <c r="BL1201" s="141">
        <f>IFERROR(U1201/X1201,"")</f>
        <v/>
      </c>
      <c r="BM1201" s="141">
        <f>IFERROR(V1201/X1201,"")</f>
        <v/>
      </c>
      <c r="BN1201" s="141">
        <f>IFERROR(W1201/X1201,"")</f>
        <v/>
      </c>
      <c r="BO1201" s="141">
        <f>IFERROR(AA1201/AD1201,"")</f>
        <v/>
      </c>
      <c r="BP1201" s="141">
        <f>IFERROR(AB1201/AD1201,"")</f>
        <v/>
      </c>
      <c r="BQ1201" s="141">
        <f>IFERROR(AC1201/AD1201,"")</f>
        <v/>
      </c>
      <c r="BR1201" s="119" t="n"/>
      <c r="BS1201" s="119" t="n"/>
      <c r="BT1201" s="119" t="n">
        <v>3</v>
      </c>
      <c r="BU1201" s="119" t="n"/>
      <c r="BV1201" s="119" t="n"/>
      <c r="BW1201" s="119" t="n"/>
      <c r="BX1201" s="119" t="n"/>
      <c r="BY1201" s="119" t="n"/>
      <c r="BZ1201" s="119" t="inlineStr">
        <is>
          <t>Employee</t>
        </is>
      </c>
      <c r="CA1201" s="142" t="inlineStr">
        <is>
          <t>T61P</t>
        </is>
      </c>
      <c r="CB1201" s="131" t="n">
        <v>1</v>
      </c>
      <c r="CC1201" s="143">
        <f>IF(P1201&gt;1,1,P1201)*CB1201</f>
        <v/>
      </c>
      <c r="CD1201" s="143" t="n"/>
      <c r="CE1201" s="222" t="n"/>
      <c r="CF1201" s="86" t="n"/>
      <c r="CG1201" s="219" t="n">
        <v>829468.2926829269</v>
      </c>
      <c r="CH1201" s="217">
        <f>IF(LOWER(T1201)="ILS",12,1)*CG1201/VLOOKUP($T1201,CPC_USDConversion_xlTbl[[Currency2]:[Units/1 USD]],2,FALSE)</f>
        <v/>
      </c>
      <c r="CI1201" s="225">
        <f>AF1201</f>
        <v/>
      </c>
      <c r="CJ1201" s="225">
        <f>IFERROR(CI1201-CH1201,"")</f>
        <v/>
      </c>
      <c r="CK1201" s="140">
        <f>ROUND(AN1201*CC1201,-2)</f>
        <v/>
      </c>
      <c r="CL1201" s="217">
        <f>CK1201/VLOOKUP($T1201,'USD Converstion'!$C$7:$D$174,2,FALSE)</f>
        <v/>
      </c>
      <c r="CM1201" s="145">
        <f>IF(AD1201&gt;X1201,1,0)</f>
        <v/>
      </c>
      <c r="CN1201" s="225">
        <f>IF(CM1201&gt;0,AG1201,0)</f>
        <v/>
      </c>
      <c r="CO1201" s="225">
        <f>IF(CM1201=0,0,AF1201)</f>
        <v/>
      </c>
      <c r="CP1201" s="146" t="n">
        <v>0</v>
      </c>
      <c r="CQ1201" s="147" t="inlineStr">
        <is>
          <t>Regular</t>
        </is>
      </c>
      <c r="CR1201" s="225">
        <f>AM1201/VLOOKUP(T1201,'USD Converstion'!$C$7:$D$174,2,FALSE)</f>
        <v/>
      </c>
      <c r="CS1201" s="226">
        <f>AT1201</f>
        <v/>
      </c>
      <c r="CT1201" s="222" t="n">
        <v>0</v>
      </c>
      <c r="CU1201" s="227" t="n"/>
      <c r="CV1201" s="145">
        <f>IF(AX1201&gt;0,1,0)</f>
        <v/>
      </c>
      <c r="CW1201" s="145">
        <f>IF(AY1201&gt;0,1,0)</f>
        <v/>
      </c>
      <c r="CX1201" s="52" t="n">
        <v>0</v>
      </c>
      <c r="DM1201">
        <f>IF(LOWER(T1201)="ILS",12,1)*Y1201/VLOOKUP($T1201,CPC_USDConversion_xlTbl[[Currency2]:[Units/1 USD]],2,FALSE)</f>
        <v/>
      </c>
    </row>
    <row r="1202">
      <c r="B1202" s="113" t="n">
        <v>124180</v>
      </c>
      <c r="C1202" s="113" t="n">
        <v>74290</v>
      </c>
      <c r="D1202" s="113" t="n">
        <v>79156</v>
      </c>
      <c r="E1202" s="114" t="inlineStr">
        <is>
          <t>Abhishek Sharma</t>
        </is>
      </c>
      <c r="F1202" s="152" t="inlineStr">
        <is>
          <t>Technical Support Engineer (T3)</t>
        </is>
      </c>
      <c r="G1202" s="113" t="inlineStr">
        <is>
          <t>TAC India</t>
        </is>
      </c>
      <c r="H1202" s="113" t="inlineStr">
        <is>
          <t>Amita Tiwari</t>
        </is>
      </c>
      <c r="I1202" s="113" t="inlineStr">
        <is>
          <t>Amit Lewenhoff</t>
        </is>
      </c>
      <c r="J1202" s="114" t="inlineStr">
        <is>
          <t>Sharon Elmashaly</t>
        </is>
      </c>
      <c r="K1202" s="114" t="inlineStr">
        <is>
          <t>Sharon Elmashaly</t>
        </is>
      </c>
      <c r="L1202" s="113" t="inlineStr">
        <is>
          <t>TAC</t>
        </is>
      </c>
      <c r="M1202" s="115" t="n">
        <v>1</v>
      </c>
      <c r="N1202" s="151">
        <f>LEFT(CA1202,3)</f>
        <v/>
      </c>
      <c r="O1202" s="216" t="n">
        <v>43626</v>
      </c>
      <c r="P1202" s="118">
        <f>($D$5-O1202)/365</f>
        <v/>
      </c>
      <c r="Q1202" s="119">
        <f>Q1202</f>
        <v/>
      </c>
      <c r="R1202" s="52" t="n"/>
      <c r="S1202" s="120" t="inlineStr">
        <is>
          <t>India</t>
        </is>
      </c>
      <c r="T1202" s="120" t="inlineStr">
        <is>
          <t>INR</t>
        </is>
      </c>
      <c r="U1202" s="120" t="n">
        <v>1259500</v>
      </c>
      <c r="V1202" s="120" t="n"/>
      <c r="W1202" s="120" t="n"/>
      <c r="X1202" s="120">
        <f>W1202+V1202+U1202</f>
        <v/>
      </c>
      <c r="Y1202" s="121" t="n"/>
      <c r="Z1202" s="121" t="n"/>
      <c r="AA1202" s="122" t="n"/>
      <c r="AB1202" s="122" t="n"/>
      <c r="AC1202" s="122" t="n"/>
      <c r="AD1202" s="123">
        <f>AC1202+AB1202+AA1202</f>
        <v/>
      </c>
      <c r="AE1202" s="124">
        <f>IFERROR(AD1202/X1202-1,"")</f>
        <v/>
      </c>
      <c r="AF1202" s="217">
        <f>IF(LOWER(T1202)="ILS",12,1)*X1202/VLOOKUP($T1202,CPC_USDConversion_xlTbl[[Currency2]:[Units/1 USD]],2,FALSE)</f>
        <v/>
      </c>
      <c r="AG1202" s="217">
        <f>IF(LOWER(T1202)="ILS",12,1)*AD1202/VLOOKUP($T1202,CPC_USDConversion_xlTbl[[Currency2]:[Units/1 USD]],2,FALSE)</f>
        <v/>
      </c>
      <c r="AH1202" s="126">
        <f>AF1202/VLOOKUP($S1202,'CP$'!$B$5:$D$74,2,FALSE)</f>
        <v/>
      </c>
      <c r="AI1202" s="126">
        <f>AG1202/VLOOKUP($S1202,'CP$'!$B$5:$D$74,2,FALSE)</f>
        <v/>
      </c>
      <c r="AJ1202" s="52" t="n"/>
      <c r="AK1202" s="127" t="inlineStr">
        <is>
          <t>Regular</t>
        </is>
      </c>
      <c r="AL1202" s="218" t="n">
        <v>29063.01369863014</v>
      </c>
      <c r="AM1202" s="129" t="n"/>
      <c r="AN1202" s="121" t="n"/>
      <c r="AO1202" s="130" t="n"/>
      <c r="AP1202" s="131">
        <f>IFERROR(AO1202/AM1202,"")</f>
        <v/>
      </c>
      <c r="AQ1202" s="219">
        <f>AO1202*CC1202</f>
        <v/>
      </c>
      <c r="AR1202" s="219" t="n"/>
      <c r="AS1202" s="220">
        <f>AQ1202-AR1202</f>
        <v/>
      </c>
      <c r="AT1202" s="217">
        <f>AS1202/VLOOKUP($T1202,'USD Converstion'!$C$7:$D$174,2,FALSE)</f>
        <v/>
      </c>
      <c r="AU1202" s="52" t="n"/>
      <c r="AV1202" s="221" t="n"/>
      <c r="AW1202" s="222" t="n"/>
      <c r="AX1202" s="222" t="n"/>
      <c r="AY1202" s="223" t="n"/>
      <c r="AZ1202" s="52" t="n"/>
      <c r="BA1202" s="137" t="inlineStr">
        <is>
          <t>November, 2020 - Organization change from JS:T53P to JS:T51P || June, 2020 - Organization change from JS:T53P, Team:Mouize Younus - TAC India - Weekend Team, Title:Technical Support Engineer (T2), Yearly Salary:950000, Total Compensation:950000 to JS:255P, Team:Tausif Khaleel - India TAC- Afternoon Team, Title:Technical Support Engineer (T3), Yearly Salary:1000000, Total Compensation:1000000</t>
        </is>
      </c>
      <c r="BB1202" s="138" t="inlineStr">
        <is>
          <t xml:space="preserve"> </t>
        </is>
      </c>
      <c r="BC1202" s="52" t="n"/>
      <c r="BD1202" s="219" t="n">
        <v>950000</v>
      </c>
      <c r="BE1202" s="219" t="n"/>
      <c r="BF1202" s="219" t="n"/>
      <c r="BG1202" s="120">
        <f>BF1202+BE1202+BD1202</f>
        <v/>
      </c>
      <c r="BH1202" s="217">
        <f>IF(LOWER(T1202)="ILS",12,1)*BG1202/VLOOKUP($T1202,CPC_USDConversion_xlTbl[[Currency2]:[Units/1 USD]],2,FALSE)</f>
        <v/>
      </c>
      <c r="BI1202" s="224">
        <f>BH1202/VLOOKUP($S1202,'CP$'!$B$5:$D$74,2,FALSE)</f>
        <v/>
      </c>
      <c r="BJ1202" s="140" t="n">
        <v>900000</v>
      </c>
      <c r="BK1202" s="140" t="n">
        <v>1800000</v>
      </c>
      <c r="BL1202" s="141">
        <f>IFERROR(U1202/X1202,"")</f>
        <v/>
      </c>
      <c r="BM1202" s="141">
        <f>IFERROR(V1202/X1202,"")</f>
        <v/>
      </c>
      <c r="BN1202" s="141">
        <f>IFERROR(W1202/X1202,"")</f>
        <v/>
      </c>
      <c r="BO1202" s="141">
        <f>IFERROR(AA1202/AD1202,"")</f>
        <v/>
      </c>
      <c r="BP1202" s="141">
        <f>IFERROR(AB1202/AD1202,"")</f>
        <v/>
      </c>
      <c r="BQ1202" s="141">
        <f>IFERROR(AC1202/AD1202,"")</f>
        <v/>
      </c>
      <c r="BR1202" s="119" t="n"/>
      <c r="BS1202" s="119" t="n">
        <v>3</v>
      </c>
      <c r="BT1202" s="119" t="n">
        <v>4</v>
      </c>
      <c r="BU1202" s="119" t="n"/>
      <c r="BV1202" s="119" t="n"/>
      <c r="BW1202" s="119" t="n"/>
      <c r="BX1202" s="119" t="n"/>
      <c r="BY1202" s="119" t="n"/>
      <c r="BZ1202" s="119" t="inlineStr">
        <is>
          <t>Employee</t>
        </is>
      </c>
      <c r="CA1202" s="142" t="inlineStr">
        <is>
          <t>T51P</t>
        </is>
      </c>
      <c r="CB1202" s="131" t="n">
        <v>1</v>
      </c>
      <c r="CC1202" s="143">
        <f>IF(P1202&gt;1,1,P1202)*CB1202</f>
        <v/>
      </c>
      <c r="CD1202" s="143" t="n"/>
      <c r="CE1202" s="222" t="n"/>
      <c r="CF1202" s="86" t="n"/>
      <c r="CG1202" s="219" t="n">
        <v>975809.7560975611</v>
      </c>
      <c r="CH1202" s="217">
        <f>IF(LOWER(T1202)="ILS",12,1)*CG1202/VLOOKUP($T1202,CPC_USDConversion_xlTbl[[Currency2]:[Units/1 USD]],2,FALSE)</f>
        <v/>
      </c>
      <c r="CI1202" s="225">
        <f>AF1202</f>
        <v/>
      </c>
      <c r="CJ1202" s="225">
        <f>IFERROR(CI1202-CH1202,"")</f>
        <v/>
      </c>
      <c r="CK1202" s="140">
        <f>ROUND(AN1202*CC1202,-2)</f>
        <v/>
      </c>
      <c r="CL1202" s="217">
        <f>CK1202/VLOOKUP($T1202,'USD Converstion'!$C$7:$D$174,2,FALSE)</f>
        <v/>
      </c>
      <c r="CM1202" s="145">
        <f>IF(AD1202&gt;X1202,1,0)</f>
        <v/>
      </c>
      <c r="CN1202" s="225">
        <f>IF(CM1202&gt;0,AG1202,0)</f>
        <v/>
      </c>
      <c r="CO1202" s="225">
        <f>IF(CM1202=0,0,AF1202)</f>
        <v/>
      </c>
      <c r="CP1202" s="146" t="n">
        <v>0</v>
      </c>
      <c r="CQ1202" s="147" t="inlineStr">
        <is>
          <t>Regular</t>
        </is>
      </c>
      <c r="CR1202" s="225">
        <f>AM1202/VLOOKUP(T1202,'USD Converstion'!$C$7:$D$174,2,FALSE)</f>
        <v/>
      </c>
      <c r="CS1202" s="226">
        <f>AT1202</f>
        <v/>
      </c>
      <c r="CT1202" s="222" t="n">
        <v>0</v>
      </c>
      <c r="CU1202" s="227" t="n"/>
      <c r="CV1202" s="145">
        <f>IF(AX1202&gt;0,1,0)</f>
        <v/>
      </c>
      <c r="CW1202" s="145">
        <f>IF(AY1202&gt;0,1,0)</f>
        <v/>
      </c>
      <c r="CX1202" s="52" t="n">
        <v>0</v>
      </c>
      <c r="DM1202">
        <f>IF(LOWER(T1202)="ILS",12,1)*Y1202/VLOOKUP($T1202,CPC_USDConversion_xlTbl[[Currency2]:[Units/1 USD]],2,FALSE)</f>
        <v/>
      </c>
    </row>
    <row r="1203">
      <c r="B1203" s="113" t="n">
        <v>101706</v>
      </c>
      <c r="C1203" s="113" t="n">
        <v>71423</v>
      </c>
      <c r="D1203" s="113" t="n">
        <v>62454</v>
      </c>
      <c r="E1203" s="114" t="inlineStr">
        <is>
          <t>Akanksha Gupta</t>
        </is>
      </c>
      <c r="F1203" s="152" t="inlineStr">
        <is>
          <t>Technical Support Engineer (T2)</t>
        </is>
      </c>
      <c r="G1203" s="113" t="inlineStr">
        <is>
          <t>TAC India</t>
        </is>
      </c>
      <c r="H1203" s="113" t="inlineStr">
        <is>
          <t>Amita Tiwari</t>
        </is>
      </c>
      <c r="I1203" s="113" t="inlineStr">
        <is>
          <t>Amit Lewenhoff</t>
        </is>
      </c>
      <c r="J1203" s="114" t="inlineStr">
        <is>
          <t>Sharon Elmashaly</t>
        </is>
      </c>
      <c r="K1203" s="114" t="inlineStr">
        <is>
          <t>Sharon Elmashaly</t>
        </is>
      </c>
      <c r="L1203" s="113" t="inlineStr">
        <is>
          <t>TAC</t>
        </is>
      </c>
      <c r="M1203" s="115" t="n">
        <v>1</v>
      </c>
      <c r="N1203" s="151">
        <f>LEFT(CA1203,3)</f>
        <v/>
      </c>
      <c r="O1203" s="216" t="n">
        <v>44025</v>
      </c>
      <c r="P1203" s="118">
        <f>($D$5-O1203)/365</f>
        <v/>
      </c>
      <c r="Q1203" s="119">
        <f>Q1203</f>
        <v/>
      </c>
      <c r="R1203" s="52" t="n"/>
      <c r="S1203" s="120" t="inlineStr">
        <is>
          <t>India</t>
        </is>
      </c>
      <c r="T1203" s="120" t="inlineStr">
        <is>
          <t>INR</t>
        </is>
      </c>
      <c r="U1203" s="120" t="n">
        <v>884500</v>
      </c>
      <c r="V1203" s="120" t="n"/>
      <c r="W1203" s="120" t="n"/>
      <c r="X1203" s="120">
        <f>W1203+V1203+U1203</f>
        <v/>
      </c>
      <c r="Y1203" s="121" t="n"/>
      <c r="Z1203" s="121" t="n"/>
      <c r="AA1203" s="122" t="n"/>
      <c r="AB1203" s="122" t="n"/>
      <c r="AC1203" s="122" t="n"/>
      <c r="AD1203" s="123">
        <f>AC1203+AB1203+AA1203</f>
        <v/>
      </c>
      <c r="AE1203" s="124">
        <f>IFERROR(AD1203/X1203-1,"")</f>
        <v/>
      </c>
      <c r="AF1203" s="217">
        <f>IF(LOWER(T1203)="ILS",12,1)*X1203/VLOOKUP($T1203,CPC_USDConversion_xlTbl[[Currency2]:[Units/1 USD]],2,FALSE)</f>
        <v/>
      </c>
      <c r="AG1203" s="217">
        <f>IF(LOWER(T1203)="ILS",12,1)*AD1203/VLOOKUP($T1203,CPC_USDConversion_xlTbl[[Currency2]:[Units/1 USD]],2,FALSE)</f>
        <v/>
      </c>
      <c r="AH1203" s="126">
        <f>AF1203/VLOOKUP($S1203,'CP$'!$B$5:$D$74,2,FALSE)</f>
        <v/>
      </c>
      <c r="AI1203" s="126">
        <f>AG1203/VLOOKUP($S1203,'CP$'!$B$5:$D$74,2,FALSE)</f>
        <v/>
      </c>
      <c r="AJ1203" s="52" t="n"/>
      <c r="AK1203" s="127" t="inlineStr">
        <is>
          <t>Regular</t>
        </is>
      </c>
      <c r="AL1203" s="218" t="n"/>
      <c r="AM1203" s="129" t="n"/>
      <c r="AN1203" s="121" t="n"/>
      <c r="AO1203" s="130" t="n"/>
      <c r="AP1203" s="131">
        <f>IFERROR(AO1203/AM1203,"")</f>
        <v/>
      </c>
      <c r="AQ1203" s="219">
        <f>AO1203*CC1203</f>
        <v/>
      </c>
      <c r="AR1203" s="219" t="n"/>
      <c r="AS1203" s="220">
        <f>AQ1203-AR1203</f>
        <v/>
      </c>
      <c r="AT1203" s="217">
        <f>AS1203/VLOOKUP($T1203,'USD Converstion'!$C$7:$D$174,2,FALSE)</f>
        <v/>
      </c>
      <c r="AU1203" s="52" t="n"/>
      <c r="AV1203" s="221" t="n"/>
      <c r="AW1203" s="222" t="n"/>
      <c r="AX1203" s="222" t="n"/>
      <c r="AY1203" s="223" t="n"/>
      <c r="AZ1203" s="52" t="n"/>
      <c r="BA1203" s="137" t="n"/>
      <c r="BB1203" s="138" t="inlineStr">
        <is>
          <t xml:space="preserve"> </t>
        </is>
      </c>
      <c r="BC1203" s="52" t="n"/>
      <c r="BD1203" s="219" t="n"/>
      <c r="BE1203" s="219" t="n"/>
      <c r="BF1203" s="219" t="n"/>
      <c r="BG1203" s="120">
        <f>BF1203+BE1203+BD1203</f>
        <v/>
      </c>
      <c r="BH1203" s="217">
        <f>IF(LOWER(T1203)="ILS",12,1)*BG1203/VLOOKUP($T1203,CPC_USDConversion_xlTbl[[Currency2]:[Units/1 USD]],2,FALSE)</f>
        <v/>
      </c>
      <c r="BI1203" s="224">
        <f>BH1203/VLOOKUP($S1203,'CP$'!$B$5:$D$74,2,FALSE)</f>
        <v/>
      </c>
      <c r="BJ1203" s="140" t="n">
        <v>500000</v>
      </c>
      <c r="BK1203" s="140" t="n">
        <v>950000</v>
      </c>
      <c r="BL1203" s="141">
        <f>IFERROR(U1203/X1203,"")</f>
        <v/>
      </c>
      <c r="BM1203" s="141">
        <f>IFERROR(V1203/X1203,"")</f>
        <v/>
      </c>
      <c r="BN1203" s="141">
        <f>IFERROR(W1203/X1203,"")</f>
        <v/>
      </c>
      <c r="BO1203" s="141">
        <f>IFERROR(AA1203/AD1203,"")</f>
        <v/>
      </c>
      <c r="BP1203" s="141">
        <f>IFERROR(AB1203/AD1203,"")</f>
        <v/>
      </c>
      <c r="BQ1203" s="141">
        <f>IFERROR(AC1203/AD1203,"")</f>
        <v/>
      </c>
      <c r="BR1203" s="119" t="n"/>
      <c r="BS1203" s="119" t="n"/>
      <c r="BT1203" s="119" t="n"/>
      <c r="BU1203" s="119" t="n"/>
      <c r="BV1203" s="119" t="n"/>
      <c r="BW1203" s="119" t="n"/>
      <c r="BX1203" s="119" t="n"/>
      <c r="BY1203" s="119" t="n"/>
      <c r="BZ1203" s="119" t="inlineStr">
        <is>
          <t>Employee</t>
        </is>
      </c>
      <c r="CA1203" s="142" t="inlineStr">
        <is>
          <t>T61P</t>
        </is>
      </c>
      <c r="CB1203" s="131" t="n">
        <v>1</v>
      </c>
      <c r="CC1203" s="143">
        <f>IF(P1203&gt;1,1,P1203)*CB1203</f>
        <v/>
      </c>
      <c r="CD1203" s="143" t="n"/>
      <c r="CE1203" s="222" t="n"/>
      <c r="CF1203" s="86" t="n"/>
      <c r="CG1203" s="219" t="n">
        <v>683126.8292682928</v>
      </c>
      <c r="CH1203" s="217">
        <f>IF(LOWER(T1203)="ILS",12,1)*CG1203/VLOOKUP($T1203,CPC_USDConversion_xlTbl[[Currency2]:[Units/1 USD]],2,FALSE)</f>
        <v/>
      </c>
      <c r="CI1203" s="225">
        <f>AF1203</f>
        <v/>
      </c>
      <c r="CJ1203" s="225">
        <f>IFERROR(CI1203-CH1203,"")</f>
        <v/>
      </c>
      <c r="CK1203" s="140">
        <f>ROUND(AN1203*CC1203,-2)</f>
        <v/>
      </c>
      <c r="CL1203" s="217">
        <f>CK1203/VLOOKUP($T1203,'USD Converstion'!$C$7:$D$174,2,FALSE)</f>
        <v/>
      </c>
      <c r="CM1203" s="145">
        <f>IF(AD1203&gt;X1203,1,0)</f>
        <v/>
      </c>
      <c r="CN1203" s="225">
        <f>IF(CM1203&gt;0,AG1203,0)</f>
        <v/>
      </c>
      <c r="CO1203" s="225">
        <f>IF(CM1203=0,0,AF1203)</f>
        <v/>
      </c>
      <c r="CP1203" s="146" t="n">
        <v>0</v>
      </c>
      <c r="CQ1203" s="147" t="inlineStr">
        <is>
          <t>Regular</t>
        </is>
      </c>
      <c r="CR1203" s="225">
        <f>AM1203/VLOOKUP(T1203,'USD Converstion'!$C$7:$D$174,2,FALSE)</f>
        <v/>
      </c>
      <c r="CS1203" s="226">
        <f>AT1203</f>
        <v/>
      </c>
      <c r="CT1203" s="222" t="n">
        <v>0</v>
      </c>
      <c r="CU1203" s="227" t="n"/>
      <c r="CV1203" s="145">
        <f>IF(AX1203&gt;0,1,0)</f>
        <v/>
      </c>
      <c r="CW1203" s="145">
        <f>IF(AY1203&gt;0,1,0)</f>
        <v/>
      </c>
      <c r="CX1203" s="52" t="n">
        <v>0</v>
      </c>
      <c r="DM1203">
        <f>IF(LOWER(T1203)="ILS",12,1)*Y1203/VLOOKUP($T1203,CPC_USDConversion_xlTbl[[Currency2]:[Units/1 USD]],2,FALSE)</f>
        <v/>
      </c>
    </row>
    <row r="1204">
      <c r="B1204" s="113" t="n">
        <v>134147</v>
      </c>
      <c r="C1204" s="113" t="n">
        <v>59400</v>
      </c>
      <c r="D1204" s="113" t="n">
        <v>30452</v>
      </c>
      <c r="E1204" s="114" t="inlineStr">
        <is>
          <t>Alex Lim</t>
        </is>
      </c>
      <c r="F1204" s="152" t="inlineStr">
        <is>
          <t xml:space="preserve">Technical Support Engineer (T3) </t>
        </is>
      </c>
      <c r="G1204" s="113" t="inlineStr">
        <is>
          <t>APAC TAC</t>
        </is>
      </c>
      <c r="H1204" s="113" t="inlineStr">
        <is>
          <t>Amit Lewenhoff</t>
        </is>
      </c>
      <c r="I1204" s="113" t="inlineStr">
        <is>
          <t>Amit Lewenhoff</t>
        </is>
      </c>
      <c r="J1204" s="114" t="inlineStr">
        <is>
          <t>Sharon Elmashaly</t>
        </is>
      </c>
      <c r="K1204" s="114" t="inlineStr">
        <is>
          <t>Sharon Elmashaly</t>
        </is>
      </c>
      <c r="L1204" s="113" t="inlineStr">
        <is>
          <t>TAC</t>
        </is>
      </c>
      <c r="M1204" s="115" t="n">
        <v>1</v>
      </c>
      <c r="N1204" s="151">
        <f>LEFT(CA1204,3)</f>
        <v/>
      </c>
      <c r="O1204" s="216" t="n">
        <v>41926</v>
      </c>
      <c r="P1204" s="118">
        <f>($D$5-O1204)/365</f>
        <v/>
      </c>
      <c r="Q1204" s="119">
        <f>Q1204</f>
        <v/>
      </c>
      <c r="R1204" s="52" t="n"/>
      <c r="S1204" s="120" t="inlineStr">
        <is>
          <t>Japan</t>
        </is>
      </c>
      <c r="T1204" s="120" t="inlineStr">
        <is>
          <t>JPY</t>
        </is>
      </c>
      <c r="U1204" s="120" t="n">
        <v>10759500</v>
      </c>
      <c r="V1204" s="120" t="n"/>
      <c r="W1204" s="120" t="n">
        <v>952880.9523809523</v>
      </c>
      <c r="X1204" s="120">
        <f>W1204+V1204+U1204</f>
        <v/>
      </c>
      <c r="Y1204" s="121" t="n"/>
      <c r="Z1204" s="121" t="n"/>
      <c r="AA1204" s="122" t="n"/>
      <c r="AB1204" s="122" t="n"/>
      <c r="AC1204" s="122" t="n"/>
      <c r="AD1204" s="123">
        <f>AC1204+AB1204+AA1204</f>
        <v/>
      </c>
      <c r="AE1204" s="124">
        <f>IFERROR(AD1204/X1204-1,"")</f>
        <v/>
      </c>
      <c r="AF1204" s="217">
        <f>IF(LOWER(T1204)="ILS",12,1)*X1204/VLOOKUP($T1204,CPC_USDConversion_xlTbl[[Currency2]:[Units/1 USD]],2,FALSE)</f>
        <v/>
      </c>
      <c r="AG1204" s="217">
        <f>IF(LOWER(T1204)="ILS",12,1)*AD1204/VLOOKUP($T1204,CPC_USDConversion_xlTbl[[Currency2]:[Units/1 USD]],2,FALSE)</f>
        <v/>
      </c>
      <c r="AH1204" s="126">
        <f>AF1204/VLOOKUP($S1204,'CP$'!$B$5:$D$74,2,FALSE)</f>
        <v/>
      </c>
      <c r="AI1204" s="126">
        <f>AG1204/VLOOKUP($S1204,'CP$'!$B$5:$D$74,2,FALSE)</f>
        <v/>
      </c>
      <c r="AJ1204" s="52" t="n"/>
      <c r="AK1204" s="127" t="inlineStr">
        <is>
          <t>Target Bonus</t>
        </is>
      </c>
      <c r="AL1204" s="218" t="n">
        <v>400000</v>
      </c>
      <c r="AM1204" s="129" t="n">
        <v>1000000</v>
      </c>
      <c r="AN1204" s="121" t="n"/>
      <c r="AO1204" s="130" t="n"/>
      <c r="AP1204" s="131">
        <f>IFERROR(AO1204/AM1204,"")</f>
        <v/>
      </c>
      <c r="AQ1204" s="219">
        <f>AO1204*CC1204</f>
        <v/>
      </c>
      <c r="AR1204" s="219" t="n"/>
      <c r="AS1204" s="220">
        <f>AQ1204-AR1204</f>
        <v/>
      </c>
      <c r="AT1204" s="217">
        <f>AS1204/VLOOKUP($T1204,'USD Converstion'!$C$7:$D$174,2,FALSE)</f>
        <v/>
      </c>
      <c r="AU1204" s="52" t="n"/>
      <c r="AV1204" s="221" t="n">
        <v>43223</v>
      </c>
      <c r="AW1204" s="222" t="n">
        <v>9869.233009708738</v>
      </c>
      <c r="AX1204" s="222" t="n"/>
      <c r="AY1204" s="223" t="n"/>
      <c r="AZ1204" s="52" t="n"/>
      <c r="BA1204" s="137" t="n"/>
      <c r="BB1204" s="138" t="inlineStr">
        <is>
          <t xml:space="preserve"> </t>
        </is>
      </c>
      <c r="BC1204" s="52" t="n"/>
      <c r="BD1204" s="219" t="n">
        <v>8600000</v>
      </c>
      <c r="BE1204" s="219" t="n"/>
      <c r="BF1204" s="219" t="n">
        <v>1000000</v>
      </c>
      <c r="BG1204" s="120">
        <f>BF1204+BE1204+BD1204</f>
        <v/>
      </c>
      <c r="BH1204" s="217">
        <f>IF(LOWER(T1204)="ILS",12,1)*BG1204/VLOOKUP($T1204,CPC_USDConversion_xlTbl[[Currency2]:[Units/1 USD]],2,FALSE)</f>
        <v/>
      </c>
      <c r="BI1204" s="224">
        <f>BH1204/VLOOKUP($S1204,'CP$'!$B$5:$D$74,2,FALSE)</f>
        <v/>
      </c>
      <c r="BJ1204" s="140" t="n">
        <v>6200000</v>
      </c>
      <c r="BK1204" s="140" t="n">
        <v>10000000</v>
      </c>
      <c r="BL1204" s="141">
        <f>IFERROR(U1204/X1204,"")</f>
        <v/>
      </c>
      <c r="BM1204" s="141">
        <f>IFERROR(V1204/X1204,"")</f>
        <v/>
      </c>
      <c r="BN1204" s="141">
        <f>IFERROR(W1204/X1204,"")</f>
        <v/>
      </c>
      <c r="BO1204" s="141">
        <f>IFERROR(AA1204/AD1204,"")</f>
        <v/>
      </c>
      <c r="BP1204" s="141">
        <f>IFERROR(AB1204/AD1204,"")</f>
        <v/>
      </c>
      <c r="BQ1204" s="141">
        <f>IFERROR(AC1204/AD1204,"")</f>
        <v/>
      </c>
      <c r="BR1204" s="119" t="n">
        <v>2</v>
      </c>
      <c r="BS1204" s="119" t="n">
        <v>2</v>
      </c>
      <c r="BT1204" s="119" t="n">
        <v>3</v>
      </c>
      <c r="BU1204" s="119" t="n"/>
      <c r="BV1204" s="119" t="n"/>
      <c r="BW1204" s="119" t="n"/>
      <c r="BX1204" s="119" t="n"/>
      <c r="BY1204" s="119" t="n"/>
      <c r="BZ1204" s="119" t="inlineStr">
        <is>
          <t>Employee</t>
        </is>
      </c>
      <c r="CA1204" s="142" t="inlineStr">
        <is>
          <t>T51P</t>
        </is>
      </c>
      <c r="CB1204" s="131" t="n">
        <v>1</v>
      </c>
      <c r="CC1204" s="143">
        <f>IF(P1204&gt;1,1,P1204)*CB1204</f>
        <v/>
      </c>
      <c r="CD1204" s="143" t="n"/>
      <c r="CE1204" s="222" t="n">
        <v>5986</v>
      </c>
      <c r="CF1204" s="86" t="n"/>
      <c r="CG1204" s="219" t="n">
        <v>9366053.658536587</v>
      </c>
      <c r="CH1204" s="217">
        <f>IF(LOWER(T1204)="ILS",12,1)*CG1204/VLOOKUP($T1204,CPC_USDConversion_xlTbl[[Currency2]:[Units/1 USD]],2,FALSE)</f>
        <v/>
      </c>
      <c r="CI1204" s="225">
        <f>AF1204</f>
        <v/>
      </c>
      <c r="CJ1204" s="225">
        <f>IFERROR(CI1204-CH1204,"")</f>
        <v/>
      </c>
      <c r="CK1204" s="140">
        <f>ROUND(AN1204*CC1204,-2)</f>
        <v/>
      </c>
      <c r="CL1204" s="217">
        <f>CK1204/VLOOKUP($T1204,'USD Converstion'!$C$7:$D$174,2,FALSE)</f>
        <v/>
      </c>
      <c r="CM1204" s="145">
        <f>IF(AD1204&gt;X1204,1,0)</f>
        <v/>
      </c>
      <c r="CN1204" s="225">
        <f>IF(CM1204&gt;0,AG1204,0)</f>
        <v/>
      </c>
      <c r="CO1204" s="225">
        <f>IF(CM1204=0,0,AF1204)</f>
        <v/>
      </c>
      <c r="CP1204" s="146" t="n">
        <v>0</v>
      </c>
      <c r="CQ1204" s="147" t="inlineStr">
        <is>
          <t>Regular</t>
        </is>
      </c>
      <c r="CR1204" s="225">
        <f>AM1204/VLOOKUP(T1204,'USD Converstion'!$C$7:$D$174,2,FALSE)</f>
        <v/>
      </c>
      <c r="CS1204" s="226">
        <f>AT1204</f>
        <v/>
      </c>
      <c r="CT1204" s="222" t="n">
        <v>0</v>
      </c>
      <c r="CU1204" s="227" t="n"/>
      <c r="CV1204" s="145">
        <f>IF(AX1204&gt;0,1,0)</f>
        <v/>
      </c>
      <c r="CW1204" s="145">
        <f>IF(AY1204&gt;0,1,0)</f>
        <v/>
      </c>
      <c r="CX1204" s="52" t="n">
        <v>0</v>
      </c>
      <c r="DM1204">
        <f>IF(LOWER(T1204)="ILS",12,1)*Y1204/VLOOKUP($T1204,CPC_USDConversion_xlTbl[[Currency2]:[Units/1 USD]],2,FALSE)</f>
        <v/>
      </c>
    </row>
    <row r="1205">
      <c r="B1205" s="113" t="n">
        <v>124729</v>
      </c>
      <c r="C1205" s="113" t="n">
        <v>92949</v>
      </c>
      <c r="D1205" s="113" t="n">
        <v>99170</v>
      </c>
      <c r="E1205" s="114" t="inlineStr">
        <is>
          <t>Anuj Dhoundiyal</t>
        </is>
      </c>
      <c r="F1205" s="152" t="inlineStr">
        <is>
          <t>Technical Support Engineer (T2)</t>
        </is>
      </c>
      <c r="G1205" s="113" t="inlineStr">
        <is>
          <t>TAC India</t>
        </is>
      </c>
      <c r="H1205" s="113" t="inlineStr">
        <is>
          <t>Amita Tiwari</t>
        </is>
      </c>
      <c r="I1205" s="113" t="inlineStr">
        <is>
          <t>Amit Lewenhoff</t>
        </is>
      </c>
      <c r="J1205" s="114" t="inlineStr">
        <is>
          <t>Sharon Elmashaly</t>
        </is>
      </c>
      <c r="K1205" s="114" t="inlineStr">
        <is>
          <t>Sharon Elmashaly</t>
        </is>
      </c>
      <c r="L1205" s="113" t="inlineStr">
        <is>
          <t>TAC</t>
        </is>
      </c>
      <c r="M1205" s="115" t="n">
        <v>1</v>
      </c>
      <c r="N1205" s="151">
        <f>LEFT(CA1205,3)</f>
        <v/>
      </c>
      <c r="O1205" s="216" t="n">
        <v>44102</v>
      </c>
      <c r="P1205" s="118">
        <f>($D$5-O1205)/365</f>
        <v/>
      </c>
      <c r="Q1205" s="119">
        <f>Q1205</f>
        <v/>
      </c>
      <c r="R1205" s="52" t="n"/>
      <c r="S1205" s="120" t="inlineStr">
        <is>
          <t>India</t>
        </is>
      </c>
      <c r="T1205" s="120" t="inlineStr">
        <is>
          <t>INR</t>
        </is>
      </c>
      <c r="U1205" s="120" t="n">
        <v>1009500</v>
      </c>
      <c r="V1205" s="120" t="n"/>
      <c r="W1205" s="120" t="n"/>
      <c r="X1205" s="120">
        <f>W1205+V1205+U1205</f>
        <v/>
      </c>
      <c r="Y1205" s="121" t="n"/>
      <c r="Z1205" s="121" t="n"/>
      <c r="AA1205" s="122" t="n"/>
      <c r="AB1205" s="122" t="n"/>
      <c r="AC1205" s="122" t="n"/>
      <c r="AD1205" s="123">
        <f>AC1205+AB1205+AA1205</f>
        <v/>
      </c>
      <c r="AE1205" s="124">
        <f>IFERROR(AD1205/X1205-1,"")</f>
        <v/>
      </c>
      <c r="AF1205" s="217">
        <f>IF(LOWER(T1205)="ILS",12,1)*X1205/VLOOKUP($T1205,CPC_USDConversion_xlTbl[[Currency2]:[Units/1 USD]],2,FALSE)</f>
        <v/>
      </c>
      <c r="AG1205" s="217">
        <f>IF(LOWER(T1205)="ILS",12,1)*AD1205/VLOOKUP($T1205,CPC_USDConversion_xlTbl[[Currency2]:[Units/1 USD]],2,FALSE)</f>
        <v/>
      </c>
      <c r="AH1205" s="126">
        <f>AF1205/VLOOKUP($S1205,'CP$'!$B$5:$D$74,2,FALSE)</f>
        <v/>
      </c>
      <c r="AI1205" s="126">
        <f>AG1205/VLOOKUP($S1205,'CP$'!$B$5:$D$74,2,FALSE)</f>
        <v/>
      </c>
      <c r="AJ1205" s="52" t="n"/>
      <c r="AK1205" s="127" t="inlineStr">
        <is>
          <t>Regular</t>
        </is>
      </c>
      <c r="AL1205" s="218" t="n"/>
      <c r="AM1205" s="129" t="n"/>
      <c r="AN1205" s="121" t="n"/>
      <c r="AO1205" s="130" t="n"/>
      <c r="AP1205" s="131">
        <f>IFERROR(AO1205/AM1205,"")</f>
        <v/>
      </c>
      <c r="AQ1205" s="219">
        <f>AO1205*CC1205</f>
        <v/>
      </c>
      <c r="AR1205" s="219" t="n"/>
      <c r="AS1205" s="220">
        <f>AQ1205-AR1205</f>
        <v/>
      </c>
      <c r="AT1205" s="217">
        <f>AS1205/VLOOKUP($T1205,'USD Converstion'!$C$7:$D$174,2,FALSE)</f>
        <v/>
      </c>
      <c r="AU1205" s="52" t="n"/>
      <c r="AV1205" s="221" t="n"/>
      <c r="AW1205" s="222" t="n"/>
      <c r="AX1205" s="222" t="n"/>
      <c r="AY1205" s="223" t="n"/>
      <c r="AZ1205" s="52" t="n"/>
      <c r="BA1205" s="137" t="n"/>
      <c r="BB1205" s="138" t="inlineStr">
        <is>
          <t xml:space="preserve"> </t>
        </is>
      </c>
      <c r="BC1205" s="52" t="n"/>
      <c r="BD1205" s="219" t="n"/>
      <c r="BE1205" s="219" t="n"/>
      <c r="BF1205" s="219" t="n"/>
      <c r="BG1205" s="120">
        <f>BF1205+BE1205+BD1205</f>
        <v/>
      </c>
      <c r="BH1205" s="217">
        <f>IF(LOWER(T1205)="ILS",12,1)*BG1205/VLOOKUP($T1205,CPC_USDConversion_xlTbl[[Currency2]:[Units/1 USD]],2,FALSE)</f>
        <v/>
      </c>
      <c r="BI1205" s="224">
        <f>BH1205/VLOOKUP($S1205,'CP$'!$B$5:$D$74,2,FALSE)</f>
        <v/>
      </c>
      <c r="BJ1205" s="140" t="n">
        <v>500000</v>
      </c>
      <c r="BK1205" s="140" t="n">
        <v>950000</v>
      </c>
      <c r="BL1205" s="141">
        <f>IFERROR(U1205/X1205,"")</f>
        <v/>
      </c>
      <c r="BM1205" s="141">
        <f>IFERROR(V1205/X1205,"")</f>
        <v/>
      </c>
      <c r="BN1205" s="141">
        <f>IFERROR(W1205/X1205,"")</f>
        <v/>
      </c>
      <c r="BO1205" s="141">
        <f>IFERROR(AA1205/AD1205,"")</f>
        <v/>
      </c>
      <c r="BP1205" s="141">
        <f>IFERROR(AB1205/AD1205,"")</f>
        <v/>
      </c>
      <c r="BQ1205" s="141">
        <f>IFERROR(AC1205/AD1205,"")</f>
        <v/>
      </c>
      <c r="BR1205" s="119" t="n"/>
      <c r="BS1205" s="119" t="n"/>
      <c r="BT1205" s="119" t="n"/>
      <c r="BU1205" s="119" t="n"/>
      <c r="BV1205" s="119" t="n"/>
      <c r="BW1205" s="119" t="n"/>
      <c r="BX1205" s="119" t="n"/>
      <c r="BY1205" s="119" t="n"/>
      <c r="BZ1205" s="119" t="inlineStr">
        <is>
          <t>Employee</t>
        </is>
      </c>
      <c r="CA1205" s="142" t="inlineStr">
        <is>
          <t>T61P</t>
        </is>
      </c>
      <c r="CB1205" s="131" t="n">
        <v>1</v>
      </c>
      <c r="CC1205" s="143">
        <f>IF(P1205&gt;1,1,P1205)*CB1205</f>
        <v/>
      </c>
      <c r="CD1205" s="143" t="n"/>
      <c r="CE1205" s="222" t="n"/>
      <c r="CF1205" s="86" t="n"/>
      <c r="CG1205" s="219" t="n">
        <v>780687.8048780488</v>
      </c>
      <c r="CH1205" s="217">
        <f>IF(LOWER(T1205)="ILS",12,1)*CG1205/VLOOKUP($T1205,CPC_USDConversion_xlTbl[[Currency2]:[Units/1 USD]],2,FALSE)</f>
        <v/>
      </c>
      <c r="CI1205" s="225">
        <f>AF1205</f>
        <v/>
      </c>
      <c r="CJ1205" s="225">
        <f>IFERROR(CI1205-CH1205,"")</f>
        <v/>
      </c>
      <c r="CK1205" s="140">
        <f>ROUND(AN1205*CC1205,-2)</f>
        <v/>
      </c>
      <c r="CL1205" s="217">
        <f>CK1205/VLOOKUP($T1205,'USD Converstion'!$C$7:$D$174,2,FALSE)</f>
        <v/>
      </c>
      <c r="CM1205" s="145">
        <f>IF(AD1205&gt;X1205,1,0)</f>
        <v/>
      </c>
      <c r="CN1205" s="225">
        <f>IF(CM1205&gt;0,AG1205,0)</f>
        <v/>
      </c>
      <c r="CO1205" s="225">
        <f>IF(CM1205=0,0,AF1205)</f>
        <v/>
      </c>
      <c r="CP1205" s="146" t="n">
        <v>0</v>
      </c>
      <c r="CQ1205" s="147" t="inlineStr">
        <is>
          <t>Regular</t>
        </is>
      </c>
      <c r="CR1205" s="225">
        <f>AM1205/VLOOKUP(T1205,'USD Converstion'!$C$7:$D$174,2,FALSE)</f>
        <v/>
      </c>
      <c r="CS1205" s="226">
        <f>AT1205</f>
        <v/>
      </c>
      <c r="CT1205" s="222" t="n">
        <v>0</v>
      </c>
      <c r="CU1205" s="227" t="n"/>
      <c r="CV1205" s="145">
        <f>IF(AX1205&gt;0,1,0)</f>
        <v/>
      </c>
      <c r="CW1205" s="145">
        <f>IF(AY1205&gt;0,1,0)</f>
        <v/>
      </c>
      <c r="CX1205" s="52" t="n">
        <v>0</v>
      </c>
      <c r="DM1205">
        <f>IF(LOWER(T1205)="ILS",12,1)*Y1205/VLOOKUP($T1205,CPC_USDConversion_xlTbl[[Currency2]:[Units/1 USD]],2,FALSE)</f>
        <v/>
      </c>
    </row>
    <row r="1206">
      <c r="B1206" s="113" t="n">
        <v>134887</v>
      </c>
      <c r="C1206" s="113" t="n">
        <v>93363</v>
      </c>
      <c r="D1206" s="113" t="n">
        <v>120095</v>
      </c>
      <c r="E1206" s="114" t="inlineStr">
        <is>
          <t>Chatura Dissanayake</t>
        </is>
      </c>
      <c r="F1206" s="152" t="inlineStr">
        <is>
          <t>Escalation Engineer</t>
        </is>
      </c>
      <c r="G1206" s="113" t="inlineStr">
        <is>
          <t>APAC TAC</t>
        </is>
      </c>
      <c r="H1206" s="113" t="inlineStr">
        <is>
          <t>Amit Lewenhoff</t>
        </is>
      </c>
      <c r="I1206" s="113" t="inlineStr">
        <is>
          <t>Amit Lewenhoff</t>
        </is>
      </c>
      <c r="J1206" s="114" t="inlineStr">
        <is>
          <t>Sharon Elmashaly</t>
        </is>
      </c>
      <c r="K1206" s="114" t="inlineStr">
        <is>
          <t>Sharon Elmashaly</t>
        </is>
      </c>
      <c r="L1206" s="113" t="inlineStr">
        <is>
          <t>TAC</t>
        </is>
      </c>
      <c r="M1206" s="115" t="n">
        <v>1</v>
      </c>
      <c r="N1206" s="151">
        <f>LEFT(CA1206,3)</f>
        <v/>
      </c>
      <c r="O1206" s="216" t="n">
        <v>43160</v>
      </c>
      <c r="P1206" s="118">
        <f>($D$5-O1206)/365</f>
        <v/>
      </c>
      <c r="Q1206" s="119">
        <f>Q1206</f>
        <v/>
      </c>
      <c r="R1206" s="52" t="n"/>
      <c r="S1206" s="120" t="inlineStr">
        <is>
          <t>Australia</t>
        </is>
      </c>
      <c r="T1206" s="120" t="inlineStr">
        <is>
          <t>AUD</t>
        </is>
      </c>
      <c r="U1206" s="120" t="n">
        <v>189500</v>
      </c>
      <c r="V1206" s="120" t="n"/>
      <c r="W1206" s="120" t="n"/>
      <c r="X1206" s="120">
        <f>W1206+V1206+U1206</f>
        <v/>
      </c>
      <c r="Y1206" s="121" t="n"/>
      <c r="Z1206" s="121" t="n"/>
      <c r="AA1206" s="122" t="n"/>
      <c r="AB1206" s="122" t="n"/>
      <c r="AC1206" s="122" t="n"/>
      <c r="AD1206" s="123">
        <f>AC1206+AB1206+AA1206</f>
        <v/>
      </c>
      <c r="AE1206" s="124">
        <f>IFERROR(AD1206/X1206-1,"")</f>
        <v/>
      </c>
      <c r="AF1206" s="217">
        <f>IF(LOWER(T1206)="ILS",12,1)*X1206/VLOOKUP($T1206,CPC_USDConversion_xlTbl[[Currency2]:[Units/1 USD]],2,FALSE)</f>
        <v/>
      </c>
      <c r="AG1206" s="217">
        <f>IF(LOWER(T1206)="ILS",12,1)*AD1206/VLOOKUP($T1206,CPC_USDConversion_xlTbl[[Currency2]:[Units/1 USD]],2,FALSE)</f>
        <v/>
      </c>
      <c r="AH1206" s="126">
        <f>AF1206/VLOOKUP($S1206,'CP$'!$B$5:$D$74,2,FALSE)</f>
        <v/>
      </c>
      <c r="AI1206" s="126">
        <f>AG1206/VLOOKUP($S1206,'CP$'!$B$5:$D$74,2,FALSE)</f>
        <v/>
      </c>
      <c r="AJ1206" s="52" t="n"/>
      <c r="AK1206" s="127" t="inlineStr">
        <is>
          <t>Regular</t>
        </is>
      </c>
      <c r="AL1206" s="218" t="n">
        <v>13000</v>
      </c>
      <c r="AM1206" s="129" t="n"/>
      <c r="AN1206" s="121" t="n"/>
      <c r="AO1206" s="130" t="n"/>
      <c r="AP1206" s="131">
        <f>IFERROR(AO1206/AM1206,"")</f>
        <v/>
      </c>
      <c r="AQ1206" s="219">
        <f>AO1206*CC1206</f>
        <v/>
      </c>
      <c r="AR1206" s="219" t="n"/>
      <c r="AS1206" s="220">
        <f>AQ1206-AR1206</f>
        <v/>
      </c>
      <c r="AT1206" s="217">
        <f>AS1206/VLOOKUP($T1206,'USD Converstion'!$C$7:$D$174,2,FALSE)</f>
        <v/>
      </c>
      <c r="AU1206" s="52" t="n"/>
      <c r="AV1206" s="221" t="n">
        <v>43223</v>
      </c>
      <c r="AW1206" s="222" t="n">
        <v>19535.46601941748</v>
      </c>
      <c r="AX1206" s="222" t="n"/>
      <c r="AY1206" s="223" t="n"/>
      <c r="AZ1206" s="52" t="n"/>
      <c r="BA1206" s="137" t="n"/>
      <c r="BB1206" s="138" t="inlineStr">
        <is>
          <t xml:space="preserve"> </t>
        </is>
      </c>
      <c r="BC1206" s="52" t="n"/>
      <c r="BD1206" s="219" t="n">
        <v>141000</v>
      </c>
      <c r="BE1206" s="219" t="n"/>
      <c r="BF1206" s="219" t="n"/>
      <c r="BG1206" s="120">
        <f>BF1206+BE1206+BD1206</f>
        <v/>
      </c>
      <c r="BH1206" s="217">
        <f>IF(LOWER(T1206)="ILS",12,1)*BG1206/VLOOKUP($T1206,CPC_USDConversion_xlTbl[[Currency2]:[Units/1 USD]],2,FALSE)</f>
        <v/>
      </c>
      <c r="BI1206" s="224">
        <f>BH1206/VLOOKUP($S1206,'CP$'!$B$5:$D$74,2,FALSE)</f>
        <v/>
      </c>
      <c r="BJ1206" s="140" t="n">
        <v>130000</v>
      </c>
      <c r="BK1206" s="140" t="n">
        <v>185000</v>
      </c>
      <c r="BL1206" s="141">
        <f>IFERROR(U1206/X1206,"")</f>
        <v/>
      </c>
      <c r="BM1206" s="141">
        <f>IFERROR(V1206/X1206,"")</f>
        <v/>
      </c>
      <c r="BN1206" s="141">
        <f>IFERROR(W1206/X1206,"")</f>
        <v/>
      </c>
      <c r="BO1206" s="141">
        <f>IFERROR(AA1206/AD1206,"")</f>
        <v/>
      </c>
      <c r="BP1206" s="141">
        <f>IFERROR(AB1206/AD1206,"")</f>
        <v/>
      </c>
      <c r="BQ1206" s="141">
        <f>IFERROR(AC1206/AD1206,"")</f>
        <v/>
      </c>
      <c r="BR1206" s="119" t="n">
        <v>1</v>
      </c>
      <c r="BS1206" s="119" t="n">
        <v>3</v>
      </c>
      <c r="BT1206" s="119" t="n">
        <v>3</v>
      </c>
      <c r="BU1206" s="119" t="n"/>
      <c r="BV1206" s="119" t="n"/>
      <c r="BW1206" s="119" t="n"/>
      <c r="BX1206" s="119" t="n"/>
      <c r="BY1206" s="119" t="n"/>
      <c r="BZ1206" s="119" t="inlineStr">
        <is>
          <t>Employee</t>
        </is>
      </c>
      <c r="CA1206" s="142" t="inlineStr">
        <is>
          <t>T41P</t>
        </is>
      </c>
      <c r="CB1206" s="131" t="n">
        <v>1</v>
      </c>
      <c r="CC1206" s="143">
        <f>IF(P1206&gt;1,1,P1206)*CB1206</f>
        <v/>
      </c>
      <c r="CD1206" s="143" t="n"/>
      <c r="CE1206" s="222" t="n">
        <v>12211.44</v>
      </c>
      <c r="CF1206" s="86" t="n"/>
      <c r="CG1206" s="219" t="n">
        <v>140687.8048780488</v>
      </c>
      <c r="CH1206" s="217">
        <f>IF(LOWER(T1206)="ILS",12,1)*CG1206/VLOOKUP($T1206,CPC_USDConversion_xlTbl[[Currency2]:[Units/1 USD]],2,FALSE)</f>
        <v/>
      </c>
      <c r="CI1206" s="225">
        <f>AF1206</f>
        <v/>
      </c>
      <c r="CJ1206" s="225">
        <f>IFERROR(CI1206-CH1206,"")</f>
        <v/>
      </c>
      <c r="CK1206" s="140">
        <f>ROUND(AN1206*CC1206,-2)</f>
        <v/>
      </c>
      <c r="CL1206" s="217">
        <f>CK1206/VLOOKUP($T1206,'USD Converstion'!$C$7:$D$174,2,FALSE)</f>
        <v/>
      </c>
      <c r="CM1206" s="145">
        <f>IF(AD1206&gt;X1206,1,0)</f>
        <v/>
      </c>
      <c r="CN1206" s="225">
        <f>IF(CM1206&gt;0,AG1206,0)</f>
        <v/>
      </c>
      <c r="CO1206" s="225">
        <f>IF(CM1206=0,0,AF1206)</f>
        <v/>
      </c>
      <c r="CP1206" s="146" t="n">
        <v>0</v>
      </c>
      <c r="CQ1206" s="147" t="inlineStr">
        <is>
          <t>Regular</t>
        </is>
      </c>
      <c r="CR1206" s="225">
        <f>AM1206/VLOOKUP(T1206,'USD Converstion'!$C$7:$D$174,2,FALSE)</f>
        <v/>
      </c>
      <c r="CS1206" s="226">
        <f>AT1206</f>
        <v/>
      </c>
      <c r="CT1206" s="222" t="n">
        <v>0</v>
      </c>
      <c r="CU1206" s="227" t="n"/>
      <c r="CV1206" s="145">
        <f>IF(AX1206&gt;0,1,0)</f>
        <v/>
      </c>
      <c r="CW1206" s="145">
        <f>IF(AY1206&gt;0,1,0)</f>
        <v/>
      </c>
      <c r="CX1206" s="52" t="n">
        <v>0</v>
      </c>
      <c r="DM1206">
        <f>IF(LOWER(T1206)="ILS",12,1)*Y1206/VLOOKUP($T1206,CPC_USDConversion_xlTbl[[Currency2]:[Units/1 USD]],2,FALSE)</f>
        <v/>
      </c>
    </row>
    <row r="1207">
      <c r="B1207" s="113" t="n">
        <v>135484</v>
      </c>
      <c r="C1207" s="113" t="n">
        <v>91040</v>
      </c>
      <c r="D1207" s="113" t="n">
        <v>88650</v>
      </c>
      <c r="E1207" s="114" t="inlineStr">
        <is>
          <t>Danish Faraz Shaikh</t>
        </is>
      </c>
      <c r="F1207" s="152" t="inlineStr">
        <is>
          <t>Technical Support Engineer (T2)</t>
        </is>
      </c>
      <c r="G1207" s="113" t="inlineStr">
        <is>
          <t>TAC India</t>
        </is>
      </c>
      <c r="H1207" s="113" t="inlineStr">
        <is>
          <t>Amita Tiwari</t>
        </is>
      </c>
      <c r="I1207" s="113" t="inlineStr">
        <is>
          <t>Amit Lewenhoff</t>
        </is>
      </c>
      <c r="J1207" s="114" t="inlineStr">
        <is>
          <t>Sharon Elmashaly</t>
        </is>
      </c>
      <c r="K1207" s="114" t="inlineStr">
        <is>
          <t>Sharon Elmashaly</t>
        </is>
      </c>
      <c r="L1207" s="113" t="inlineStr">
        <is>
          <t>TAC</t>
        </is>
      </c>
      <c r="M1207" s="115" t="n">
        <v>1</v>
      </c>
      <c r="N1207" s="151">
        <f>LEFT(CA1207,3)</f>
        <v/>
      </c>
      <c r="O1207" s="216" t="n">
        <v>43934</v>
      </c>
      <c r="P1207" s="118">
        <f>($D$5-O1207)/365</f>
        <v/>
      </c>
      <c r="Q1207" s="119">
        <f>Q1207</f>
        <v/>
      </c>
      <c r="R1207" s="52" t="n"/>
      <c r="S1207" s="120" t="inlineStr">
        <is>
          <t>India</t>
        </is>
      </c>
      <c r="T1207" s="120" t="inlineStr">
        <is>
          <t>INR</t>
        </is>
      </c>
      <c r="U1207" s="120" t="n">
        <v>1259500</v>
      </c>
      <c r="V1207" s="120" t="n"/>
      <c r="W1207" s="120" t="n"/>
      <c r="X1207" s="120">
        <f>W1207+V1207+U1207</f>
        <v/>
      </c>
      <c r="Y1207" s="121" t="n"/>
      <c r="Z1207" s="121" t="n"/>
      <c r="AA1207" s="122" t="n"/>
      <c r="AB1207" s="122" t="n"/>
      <c r="AC1207" s="122" t="n"/>
      <c r="AD1207" s="123">
        <f>AC1207+AB1207+AA1207</f>
        <v/>
      </c>
      <c r="AE1207" s="124">
        <f>IFERROR(AD1207/X1207-1,"")</f>
        <v/>
      </c>
      <c r="AF1207" s="217">
        <f>IF(LOWER(T1207)="ILS",12,1)*X1207/VLOOKUP($T1207,CPC_USDConversion_xlTbl[[Currency2]:[Units/1 USD]],2,FALSE)</f>
        <v/>
      </c>
      <c r="AG1207" s="217">
        <f>IF(LOWER(T1207)="ILS",12,1)*AD1207/VLOOKUP($T1207,CPC_USDConversion_xlTbl[[Currency2]:[Units/1 USD]],2,FALSE)</f>
        <v/>
      </c>
      <c r="AH1207" s="126">
        <f>AF1207/VLOOKUP($S1207,'CP$'!$B$5:$D$74,2,FALSE)</f>
        <v/>
      </c>
      <c r="AI1207" s="126">
        <f>AG1207/VLOOKUP($S1207,'CP$'!$B$5:$D$74,2,FALSE)</f>
        <v/>
      </c>
      <c r="AJ1207" s="52" t="n"/>
      <c r="AK1207" s="127" t="inlineStr">
        <is>
          <t>Regular</t>
        </is>
      </c>
      <c r="AL1207" s="218" t="n"/>
      <c r="AM1207" s="129" t="n"/>
      <c r="AN1207" s="121" t="n"/>
      <c r="AO1207" s="130" t="n"/>
      <c r="AP1207" s="131">
        <f>IFERROR(AO1207/AM1207,"")</f>
        <v/>
      </c>
      <c r="AQ1207" s="219">
        <f>AO1207*CC1207</f>
        <v/>
      </c>
      <c r="AR1207" s="219" t="n"/>
      <c r="AS1207" s="220">
        <f>AQ1207-AR1207</f>
        <v/>
      </c>
      <c r="AT1207" s="217">
        <f>AS1207/VLOOKUP($T1207,'USD Converstion'!$C$7:$D$174,2,FALSE)</f>
        <v/>
      </c>
      <c r="AU1207" s="52" t="n"/>
      <c r="AV1207" s="221" t="n"/>
      <c r="AW1207" s="222" t="n"/>
      <c r="AX1207" s="222" t="n"/>
      <c r="AY1207" s="223" t="n"/>
      <c r="AZ1207" s="52" t="n"/>
      <c r="BA1207" s="137" t="inlineStr">
        <is>
          <t>June, 2020 - Organization change from Team:Amita Tiwari - TAC India to Team:Shailesh Kuntal - VPN + Sec Weekday Afternoon</t>
        </is>
      </c>
      <c r="BB1207" s="138" t="inlineStr">
        <is>
          <t xml:space="preserve"> </t>
        </is>
      </c>
      <c r="BC1207" s="52" t="n"/>
      <c r="BD1207" s="219" t="n"/>
      <c r="BE1207" s="219" t="n"/>
      <c r="BF1207" s="219" t="n"/>
      <c r="BG1207" s="120">
        <f>BF1207+BE1207+BD1207</f>
        <v/>
      </c>
      <c r="BH1207" s="217">
        <f>IF(LOWER(T1207)="ILS",12,1)*BG1207/VLOOKUP($T1207,CPC_USDConversion_xlTbl[[Currency2]:[Units/1 USD]],2,FALSE)</f>
        <v/>
      </c>
      <c r="BI1207" s="224">
        <f>BH1207/VLOOKUP($S1207,'CP$'!$B$5:$D$74,2,FALSE)</f>
        <v/>
      </c>
      <c r="BJ1207" s="140" t="n">
        <v>900000</v>
      </c>
      <c r="BK1207" s="140" t="n">
        <v>1800000</v>
      </c>
      <c r="BL1207" s="141">
        <f>IFERROR(U1207/X1207,"")</f>
        <v/>
      </c>
      <c r="BM1207" s="141">
        <f>IFERROR(V1207/X1207,"")</f>
        <v/>
      </c>
      <c r="BN1207" s="141">
        <f>IFERROR(W1207/X1207,"")</f>
        <v/>
      </c>
      <c r="BO1207" s="141">
        <f>IFERROR(AA1207/AD1207,"")</f>
        <v/>
      </c>
      <c r="BP1207" s="141">
        <f>IFERROR(AB1207/AD1207,"")</f>
        <v/>
      </c>
      <c r="BQ1207" s="141">
        <f>IFERROR(AC1207/AD1207,"")</f>
        <v/>
      </c>
      <c r="BR1207" s="119" t="n"/>
      <c r="BS1207" s="119" t="n"/>
      <c r="BT1207" s="119" t="n">
        <v>3</v>
      </c>
      <c r="BU1207" s="119" t="n"/>
      <c r="BV1207" s="119" t="n"/>
      <c r="BW1207" s="119" t="n"/>
      <c r="BX1207" s="119" t="n"/>
      <c r="BY1207" s="119" t="n"/>
      <c r="BZ1207" s="119" t="inlineStr">
        <is>
          <t>Employee</t>
        </is>
      </c>
      <c r="CA1207" s="142" t="inlineStr">
        <is>
          <t>T51P</t>
        </is>
      </c>
      <c r="CB1207" s="131" t="n">
        <v>1</v>
      </c>
      <c r="CC1207" s="143">
        <f>IF(P1207&gt;1,1,P1207)*CB1207</f>
        <v/>
      </c>
      <c r="CD1207" s="143" t="n"/>
      <c r="CE1207" s="222" t="n"/>
      <c r="CF1207" s="86" t="n"/>
      <c r="CG1207" s="219" t="n">
        <v>975809.7560975611</v>
      </c>
      <c r="CH1207" s="217">
        <f>IF(LOWER(T1207)="ILS",12,1)*CG1207/VLOOKUP($T1207,CPC_USDConversion_xlTbl[[Currency2]:[Units/1 USD]],2,FALSE)</f>
        <v/>
      </c>
      <c r="CI1207" s="225">
        <f>AF1207</f>
        <v/>
      </c>
      <c r="CJ1207" s="225">
        <f>IFERROR(CI1207-CH1207,"")</f>
        <v/>
      </c>
      <c r="CK1207" s="140">
        <f>ROUND(AN1207*CC1207,-2)</f>
        <v/>
      </c>
      <c r="CL1207" s="217">
        <f>CK1207/VLOOKUP($T1207,'USD Converstion'!$C$7:$D$174,2,FALSE)</f>
        <v/>
      </c>
      <c r="CM1207" s="145">
        <f>IF(AD1207&gt;X1207,1,0)</f>
        <v/>
      </c>
      <c r="CN1207" s="225">
        <f>IF(CM1207&gt;0,AG1207,0)</f>
        <v/>
      </c>
      <c r="CO1207" s="225">
        <f>IF(CM1207=0,0,AF1207)</f>
        <v/>
      </c>
      <c r="CP1207" s="146" t="n">
        <v>0</v>
      </c>
      <c r="CQ1207" s="147" t="inlineStr">
        <is>
          <t>Regular</t>
        </is>
      </c>
      <c r="CR1207" s="225">
        <f>AM1207/VLOOKUP(T1207,'USD Converstion'!$C$7:$D$174,2,FALSE)</f>
        <v/>
      </c>
      <c r="CS1207" s="226">
        <f>AT1207</f>
        <v/>
      </c>
      <c r="CT1207" s="222" t="n">
        <v>0</v>
      </c>
      <c r="CU1207" s="227" t="n"/>
      <c r="CV1207" s="145">
        <f>IF(AX1207&gt;0,1,0)</f>
        <v/>
      </c>
      <c r="CW1207" s="145">
        <f>IF(AY1207&gt;0,1,0)</f>
        <v/>
      </c>
      <c r="CX1207" s="52" t="n">
        <v>0</v>
      </c>
      <c r="DM1207">
        <f>IF(LOWER(T1207)="ILS",12,1)*Y1207/VLOOKUP($T1207,CPC_USDConversion_xlTbl[[Currency2]:[Units/1 USD]],2,FALSE)</f>
        <v/>
      </c>
    </row>
    <row r="1208">
      <c r="B1208" s="113" t="n">
        <v>112442</v>
      </c>
      <c r="C1208" s="113" t="n">
        <v>29284</v>
      </c>
      <c r="D1208" s="113" t="n">
        <v>119667</v>
      </c>
      <c r="E1208" s="114" t="inlineStr">
        <is>
          <t>Debjyoti Ghosal</t>
        </is>
      </c>
      <c r="F1208" s="152" t="inlineStr">
        <is>
          <t>Technical Support Engineer (T2)</t>
        </is>
      </c>
      <c r="G1208" s="113" t="inlineStr">
        <is>
          <t>TAC India</t>
        </is>
      </c>
      <c r="H1208" s="113" t="inlineStr">
        <is>
          <t>Amita Tiwari</t>
        </is>
      </c>
      <c r="I1208" s="113" t="inlineStr">
        <is>
          <t>Amit Lewenhoff</t>
        </is>
      </c>
      <c r="J1208" s="114" t="inlineStr">
        <is>
          <t>Sharon Elmashaly</t>
        </is>
      </c>
      <c r="K1208" s="114" t="inlineStr">
        <is>
          <t>Sharon Elmashaly</t>
        </is>
      </c>
      <c r="L1208" s="113" t="inlineStr">
        <is>
          <t>TAC</t>
        </is>
      </c>
      <c r="M1208" s="115" t="n">
        <v>1</v>
      </c>
      <c r="N1208" s="151">
        <f>LEFT(CA1208,3)</f>
        <v/>
      </c>
      <c r="O1208" s="216" t="n">
        <v>43934</v>
      </c>
      <c r="P1208" s="118">
        <f>($D$5-O1208)/365</f>
        <v/>
      </c>
      <c r="Q1208" s="119">
        <f>Q1208</f>
        <v/>
      </c>
      <c r="R1208" s="52" t="n"/>
      <c r="S1208" s="120" t="inlineStr">
        <is>
          <t>India</t>
        </is>
      </c>
      <c r="T1208" s="120" t="inlineStr">
        <is>
          <t>INR</t>
        </is>
      </c>
      <c r="U1208" s="120" t="n">
        <v>947000</v>
      </c>
      <c r="V1208" s="120" t="n"/>
      <c r="W1208" s="120" t="n"/>
      <c r="X1208" s="120">
        <f>W1208+V1208+U1208</f>
        <v/>
      </c>
      <c r="Y1208" s="121" t="n"/>
      <c r="Z1208" s="121" t="n"/>
      <c r="AA1208" s="122" t="n"/>
      <c r="AB1208" s="122" t="n"/>
      <c r="AC1208" s="122" t="n"/>
      <c r="AD1208" s="123">
        <f>AC1208+AB1208+AA1208</f>
        <v/>
      </c>
      <c r="AE1208" s="124">
        <f>IFERROR(AD1208/X1208-1,"")</f>
        <v/>
      </c>
      <c r="AF1208" s="217">
        <f>IF(LOWER(T1208)="ILS",12,1)*X1208/VLOOKUP($T1208,CPC_USDConversion_xlTbl[[Currency2]:[Units/1 USD]],2,FALSE)</f>
        <v/>
      </c>
      <c r="AG1208" s="217">
        <f>IF(LOWER(T1208)="ILS",12,1)*AD1208/VLOOKUP($T1208,CPC_USDConversion_xlTbl[[Currency2]:[Units/1 USD]],2,FALSE)</f>
        <v/>
      </c>
      <c r="AH1208" s="126">
        <f>AF1208/VLOOKUP($S1208,'CP$'!$B$5:$D$74,2,FALSE)</f>
        <v/>
      </c>
      <c r="AI1208" s="126">
        <f>AG1208/VLOOKUP($S1208,'CP$'!$B$5:$D$74,2,FALSE)</f>
        <v/>
      </c>
      <c r="AJ1208" s="52" t="n"/>
      <c r="AK1208" s="127" t="inlineStr">
        <is>
          <t>Regular</t>
        </is>
      </c>
      <c r="AL1208" s="218" t="n"/>
      <c r="AM1208" s="129" t="n"/>
      <c r="AN1208" s="121" t="n"/>
      <c r="AO1208" s="130" t="n"/>
      <c r="AP1208" s="131">
        <f>IFERROR(AO1208/AM1208,"")</f>
        <v/>
      </c>
      <c r="AQ1208" s="219">
        <f>AO1208*CC1208</f>
        <v/>
      </c>
      <c r="AR1208" s="219" t="n"/>
      <c r="AS1208" s="220">
        <f>AQ1208-AR1208</f>
        <v/>
      </c>
      <c r="AT1208" s="217">
        <f>AS1208/VLOOKUP($T1208,'USD Converstion'!$C$7:$D$174,2,FALSE)</f>
        <v/>
      </c>
      <c r="AU1208" s="52" t="n"/>
      <c r="AV1208" s="221" t="n"/>
      <c r="AW1208" s="222" t="n"/>
      <c r="AX1208" s="222" t="n"/>
      <c r="AY1208" s="223" t="n"/>
      <c r="AZ1208" s="52" t="n"/>
      <c r="BA1208" s="137" t="inlineStr">
        <is>
          <t>June, 2020 - Organization change from Team:Amita Tiwari - TAC India to Team:Siddhesh Bane - Weekend Morning</t>
        </is>
      </c>
      <c r="BB1208" s="138" t="inlineStr">
        <is>
          <t xml:space="preserve"> </t>
        </is>
      </c>
      <c r="BC1208" s="52" t="n"/>
      <c r="BD1208" s="219" t="n"/>
      <c r="BE1208" s="219" t="n"/>
      <c r="BF1208" s="219" t="n"/>
      <c r="BG1208" s="120">
        <f>BF1208+BE1208+BD1208</f>
        <v/>
      </c>
      <c r="BH1208" s="217">
        <f>IF(LOWER(T1208)="ILS",12,1)*BG1208/VLOOKUP($T1208,CPC_USDConversion_xlTbl[[Currency2]:[Units/1 USD]],2,FALSE)</f>
        <v/>
      </c>
      <c r="BI1208" s="224">
        <f>BH1208/VLOOKUP($S1208,'CP$'!$B$5:$D$74,2,FALSE)</f>
        <v/>
      </c>
      <c r="BJ1208" s="140" t="n">
        <v>500000</v>
      </c>
      <c r="BK1208" s="140" t="n">
        <v>950000</v>
      </c>
      <c r="BL1208" s="141">
        <f>IFERROR(U1208/X1208,"")</f>
        <v/>
      </c>
      <c r="BM1208" s="141">
        <f>IFERROR(V1208/X1208,"")</f>
        <v/>
      </c>
      <c r="BN1208" s="141">
        <f>IFERROR(W1208/X1208,"")</f>
        <v/>
      </c>
      <c r="BO1208" s="141">
        <f>IFERROR(AA1208/AD1208,"")</f>
        <v/>
      </c>
      <c r="BP1208" s="141">
        <f>IFERROR(AB1208/AD1208,"")</f>
        <v/>
      </c>
      <c r="BQ1208" s="141">
        <f>IFERROR(AC1208/AD1208,"")</f>
        <v/>
      </c>
      <c r="BR1208" s="119" t="n"/>
      <c r="BS1208" s="119" t="n"/>
      <c r="BT1208" s="119" t="n">
        <v>2</v>
      </c>
      <c r="BU1208" s="119" t="n"/>
      <c r="BV1208" s="119" t="n"/>
      <c r="BW1208" s="119" t="n"/>
      <c r="BX1208" s="119" t="n"/>
      <c r="BY1208" s="119" t="n"/>
      <c r="BZ1208" s="119" t="inlineStr">
        <is>
          <t>Employee</t>
        </is>
      </c>
      <c r="CA1208" s="142" t="inlineStr">
        <is>
          <t>T61P</t>
        </is>
      </c>
      <c r="CB1208" s="131" t="n">
        <v>1</v>
      </c>
      <c r="CC1208" s="143">
        <f>IF(P1208&gt;1,1,P1208)*CB1208</f>
        <v/>
      </c>
      <c r="CD1208" s="143" t="n"/>
      <c r="CE1208" s="222" t="n"/>
      <c r="CF1208" s="86" t="n"/>
      <c r="CG1208" s="219" t="n">
        <v>731907.3170731708</v>
      </c>
      <c r="CH1208" s="217">
        <f>IF(LOWER(T1208)="ILS",12,1)*CG1208/VLOOKUP($T1208,CPC_USDConversion_xlTbl[[Currency2]:[Units/1 USD]],2,FALSE)</f>
        <v/>
      </c>
      <c r="CI1208" s="225">
        <f>AF1208</f>
        <v/>
      </c>
      <c r="CJ1208" s="225">
        <f>IFERROR(CI1208-CH1208,"")</f>
        <v/>
      </c>
      <c r="CK1208" s="140">
        <f>ROUND(AN1208*CC1208,-2)</f>
        <v/>
      </c>
      <c r="CL1208" s="217">
        <f>CK1208/VLOOKUP($T1208,'USD Converstion'!$C$7:$D$174,2,FALSE)</f>
        <v/>
      </c>
      <c r="CM1208" s="145">
        <f>IF(AD1208&gt;X1208,1,0)</f>
        <v/>
      </c>
      <c r="CN1208" s="225">
        <f>IF(CM1208&gt;0,AG1208,0)</f>
        <v/>
      </c>
      <c r="CO1208" s="225">
        <f>IF(CM1208=0,0,AF1208)</f>
        <v/>
      </c>
      <c r="CP1208" s="146" t="n">
        <v>0</v>
      </c>
      <c r="CQ1208" s="147" t="inlineStr">
        <is>
          <t>Regular</t>
        </is>
      </c>
      <c r="CR1208" s="225">
        <f>AM1208/VLOOKUP(T1208,'USD Converstion'!$C$7:$D$174,2,FALSE)</f>
        <v/>
      </c>
      <c r="CS1208" s="226">
        <f>AT1208</f>
        <v/>
      </c>
      <c r="CT1208" s="222" t="n">
        <v>0</v>
      </c>
      <c r="CU1208" s="227" t="n"/>
      <c r="CV1208" s="145">
        <f>IF(AX1208&gt;0,1,0)</f>
        <v/>
      </c>
      <c r="CW1208" s="145">
        <f>IF(AY1208&gt;0,1,0)</f>
        <v/>
      </c>
      <c r="CX1208" s="52" t="n">
        <v>0</v>
      </c>
      <c r="DM1208">
        <f>IF(LOWER(T1208)="ILS",12,1)*Y1208/VLOOKUP($T1208,CPC_USDConversion_xlTbl[[Currency2]:[Units/1 USD]],2,FALSE)</f>
        <v/>
      </c>
    </row>
    <row r="1209">
      <c r="B1209" s="113" t="n">
        <v>117634</v>
      </c>
      <c r="C1209" s="113" t="n">
        <v>108055</v>
      </c>
      <c r="D1209" s="113" t="n">
        <v>114630</v>
      </c>
      <c r="E1209" s="114" t="inlineStr">
        <is>
          <t>Deepanshu Rastogi</t>
        </is>
      </c>
      <c r="F1209" s="152" t="inlineStr">
        <is>
          <t>Technical Support Engineer (T2)</t>
        </is>
      </c>
      <c r="G1209" s="113" t="inlineStr">
        <is>
          <t>TAC India</t>
        </is>
      </c>
      <c r="H1209" s="113" t="inlineStr">
        <is>
          <t>Amita Tiwari</t>
        </is>
      </c>
      <c r="I1209" s="113" t="inlineStr">
        <is>
          <t>Amit Lewenhoff</t>
        </is>
      </c>
      <c r="J1209" s="114" t="inlineStr">
        <is>
          <t>Sharon Elmashaly</t>
        </is>
      </c>
      <c r="K1209" s="114" t="inlineStr">
        <is>
          <t>Sharon Elmashaly</t>
        </is>
      </c>
      <c r="L1209" s="113" t="inlineStr">
        <is>
          <t>TAC</t>
        </is>
      </c>
      <c r="M1209" s="115" t="n">
        <v>1</v>
      </c>
      <c r="N1209" s="151">
        <f>LEFT(CA1209,3)</f>
        <v/>
      </c>
      <c r="O1209" s="216" t="n">
        <v>43934</v>
      </c>
      <c r="P1209" s="118">
        <f>($D$5-O1209)/365</f>
        <v/>
      </c>
      <c r="Q1209" s="119">
        <f>Q1209</f>
        <v/>
      </c>
      <c r="R1209" s="52" t="n"/>
      <c r="S1209" s="120" t="inlineStr">
        <is>
          <t>India</t>
        </is>
      </c>
      <c r="T1209" s="120" t="inlineStr">
        <is>
          <t>INR</t>
        </is>
      </c>
      <c r="U1209" s="120" t="n">
        <v>1247000</v>
      </c>
      <c r="V1209" s="120" t="n"/>
      <c r="W1209" s="120" t="n"/>
      <c r="X1209" s="120">
        <f>W1209+V1209+U1209</f>
        <v/>
      </c>
      <c r="Y1209" s="121" t="n"/>
      <c r="Z1209" s="121" t="n"/>
      <c r="AA1209" s="122" t="n"/>
      <c r="AB1209" s="122" t="n"/>
      <c r="AC1209" s="122" t="n"/>
      <c r="AD1209" s="123">
        <f>AC1209+AB1209+AA1209</f>
        <v/>
      </c>
      <c r="AE1209" s="124">
        <f>IFERROR(AD1209/X1209-1,"")</f>
        <v/>
      </c>
      <c r="AF1209" s="217">
        <f>IF(LOWER(T1209)="ILS",12,1)*X1209/VLOOKUP($T1209,CPC_USDConversion_xlTbl[[Currency2]:[Units/1 USD]],2,FALSE)</f>
        <v/>
      </c>
      <c r="AG1209" s="217">
        <f>IF(LOWER(T1209)="ILS",12,1)*AD1209/VLOOKUP($T1209,CPC_USDConversion_xlTbl[[Currency2]:[Units/1 USD]],2,FALSE)</f>
        <v/>
      </c>
      <c r="AH1209" s="126">
        <f>AF1209/VLOOKUP($S1209,'CP$'!$B$5:$D$74,2,FALSE)</f>
        <v/>
      </c>
      <c r="AI1209" s="126">
        <f>AG1209/VLOOKUP($S1209,'CP$'!$B$5:$D$74,2,FALSE)</f>
        <v/>
      </c>
      <c r="AJ1209" s="52" t="n"/>
      <c r="AK1209" s="127" t="inlineStr">
        <is>
          <t>Regular</t>
        </is>
      </c>
      <c r="AL1209" s="218" t="n"/>
      <c r="AM1209" s="129" t="n"/>
      <c r="AN1209" s="121" t="n"/>
      <c r="AO1209" s="130" t="n"/>
      <c r="AP1209" s="131">
        <f>IFERROR(AO1209/AM1209,"")</f>
        <v/>
      </c>
      <c r="AQ1209" s="219">
        <f>AO1209*CC1209</f>
        <v/>
      </c>
      <c r="AR1209" s="219" t="n"/>
      <c r="AS1209" s="220">
        <f>AQ1209-AR1209</f>
        <v/>
      </c>
      <c r="AT1209" s="217">
        <f>AS1209/VLOOKUP($T1209,'USD Converstion'!$C$7:$D$174,2,FALSE)</f>
        <v/>
      </c>
      <c r="AU1209" s="52" t="n"/>
      <c r="AV1209" s="221" t="n"/>
      <c r="AW1209" s="222" t="n"/>
      <c r="AX1209" s="222" t="n"/>
      <c r="AY1209" s="223" t="n"/>
      <c r="AZ1209" s="52" t="n"/>
      <c r="BA1209" s="137" t="inlineStr">
        <is>
          <t>June, 2020 - Organization change from Team:Amita Tiwari - TAC India to Team:Shailesh Kuntal - VPN + Sec Weekday Afternoon</t>
        </is>
      </c>
      <c r="BB1209" s="138" t="inlineStr">
        <is>
          <t xml:space="preserve"> </t>
        </is>
      </c>
      <c r="BC1209" s="52" t="n"/>
      <c r="BD1209" s="219" t="n"/>
      <c r="BE1209" s="219" t="n"/>
      <c r="BF1209" s="219" t="n"/>
      <c r="BG1209" s="120">
        <f>BF1209+BE1209+BD1209</f>
        <v/>
      </c>
      <c r="BH1209" s="217">
        <f>IF(LOWER(T1209)="ILS",12,1)*BG1209/VLOOKUP($T1209,CPC_USDConversion_xlTbl[[Currency2]:[Units/1 USD]],2,FALSE)</f>
        <v/>
      </c>
      <c r="BI1209" s="224">
        <f>BH1209/VLOOKUP($S1209,'CP$'!$B$5:$D$74,2,FALSE)</f>
        <v/>
      </c>
      <c r="BJ1209" s="140" t="n">
        <v>500000</v>
      </c>
      <c r="BK1209" s="140" t="n">
        <v>950000</v>
      </c>
      <c r="BL1209" s="141">
        <f>IFERROR(U1209/X1209,"")</f>
        <v/>
      </c>
      <c r="BM1209" s="141">
        <f>IFERROR(V1209/X1209,"")</f>
        <v/>
      </c>
      <c r="BN1209" s="141">
        <f>IFERROR(W1209/X1209,"")</f>
        <v/>
      </c>
      <c r="BO1209" s="141">
        <f>IFERROR(AA1209/AD1209,"")</f>
        <v/>
      </c>
      <c r="BP1209" s="141">
        <f>IFERROR(AB1209/AD1209,"")</f>
        <v/>
      </c>
      <c r="BQ1209" s="141">
        <f>IFERROR(AC1209/AD1209,"")</f>
        <v/>
      </c>
      <c r="BR1209" s="119" t="n"/>
      <c r="BS1209" s="119" t="n"/>
      <c r="BT1209" s="119" t="n">
        <v>2</v>
      </c>
      <c r="BU1209" s="119" t="n"/>
      <c r="BV1209" s="119" t="n"/>
      <c r="BW1209" s="119" t="n"/>
      <c r="BX1209" s="119" t="n"/>
      <c r="BY1209" s="119" t="n"/>
      <c r="BZ1209" s="119" t="inlineStr">
        <is>
          <t>Employee</t>
        </is>
      </c>
      <c r="CA1209" s="142" t="inlineStr">
        <is>
          <t>T61P</t>
        </is>
      </c>
      <c r="CB1209" s="131" t="n">
        <v>1</v>
      </c>
      <c r="CC1209" s="143">
        <f>IF(P1209&gt;1,1,P1209)*CB1209</f>
        <v/>
      </c>
      <c r="CD1209" s="143" t="n"/>
      <c r="CE1209" s="222" t="n"/>
      <c r="CF1209" s="86" t="n"/>
      <c r="CG1209" s="219" t="n">
        <v>966053.6585365854</v>
      </c>
      <c r="CH1209" s="217">
        <f>IF(LOWER(T1209)="ILS",12,1)*CG1209/VLOOKUP($T1209,CPC_USDConversion_xlTbl[[Currency2]:[Units/1 USD]],2,FALSE)</f>
        <v/>
      </c>
      <c r="CI1209" s="225">
        <f>AF1209</f>
        <v/>
      </c>
      <c r="CJ1209" s="225">
        <f>IFERROR(CI1209-CH1209,"")</f>
        <v/>
      </c>
      <c r="CK1209" s="140">
        <f>ROUND(AN1209*CC1209,-2)</f>
        <v/>
      </c>
      <c r="CL1209" s="217">
        <f>CK1209/VLOOKUP($T1209,'USD Converstion'!$C$7:$D$174,2,FALSE)</f>
        <v/>
      </c>
      <c r="CM1209" s="145">
        <f>IF(AD1209&gt;X1209,1,0)</f>
        <v/>
      </c>
      <c r="CN1209" s="225">
        <f>IF(CM1209&gt;0,AG1209,0)</f>
        <v/>
      </c>
      <c r="CO1209" s="225">
        <f>IF(CM1209=0,0,AF1209)</f>
        <v/>
      </c>
      <c r="CP1209" s="146" t="n">
        <v>0</v>
      </c>
      <c r="CQ1209" s="147" t="inlineStr">
        <is>
          <t>Regular</t>
        </is>
      </c>
      <c r="CR1209" s="225">
        <f>AM1209/VLOOKUP(T1209,'USD Converstion'!$C$7:$D$174,2,FALSE)</f>
        <v/>
      </c>
      <c r="CS1209" s="226">
        <f>AT1209</f>
        <v/>
      </c>
      <c r="CT1209" s="222" t="n">
        <v>0</v>
      </c>
      <c r="CU1209" s="227" t="n"/>
      <c r="CV1209" s="145">
        <f>IF(AX1209&gt;0,1,0)</f>
        <v/>
      </c>
      <c r="CW1209" s="145">
        <f>IF(AY1209&gt;0,1,0)</f>
        <v/>
      </c>
      <c r="CX1209" s="52" t="n">
        <v>0</v>
      </c>
      <c r="DM1209">
        <f>IF(LOWER(T1209)="ILS",12,1)*Y1209/VLOOKUP($T1209,CPC_USDConversion_xlTbl[[Currency2]:[Units/1 USD]],2,FALSE)</f>
        <v/>
      </c>
    </row>
    <row r="1210">
      <c r="B1210" s="113" t="n">
        <v>139562</v>
      </c>
      <c r="C1210" s="113" t="n">
        <v>119049</v>
      </c>
      <c r="D1210" s="113" t="n">
        <v>119332</v>
      </c>
      <c r="E1210" s="114" t="inlineStr">
        <is>
          <t>Dennis Zhang</t>
        </is>
      </c>
      <c r="F1210" s="152" t="inlineStr">
        <is>
          <t>Technical Account Specialist</t>
        </is>
      </c>
      <c r="G1210" s="113" t="inlineStr">
        <is>
          <t>APAC TAC</t>
        </is>
      </c>
      <c r="H1210" s="113" t="inlineStr">
        <is>
          <t>Amit Lewenhoff</t>
        </is>
      </c>
      <c r="I1210" s="113" t="inlineStr">
        <is>
          <t>Amit Lewenhoff</t>
        </is>
      </c>
      <c r="J1210" s="114" t="inlineStr">
        <is>
          <t>Sharon Elmashaly</t>
        </is>
      </c>
      <c r="K1210" s="114" t="inlineStr">
        <is>
          <t>Sharon Elmashaly</t>
        </is>
      </c>
      <c r="L1210" s="113" t="inlineStr">
        <is>
          <t>TAC</t>
        </is>
      </c>
      <c r="M1210" s="115" t="n">
        <v>1</v>
      </c>
      <c r="N1210" s="151">
        <f>LEFT(CA1210,3)</f>
        <v/>
      </c>
      <c r="O1210" s="216" t="n">
        <v>43087</v>
      </c>
      <c r="P1210" s="118">
        <f>($D$5-O1210)/365</f>
        <v/>
      </c>
      <c r="Q1210" s="119">
        <f>Q1210</f>
        <v/>
      </c>
      <c r="R1210" s="52" t="n"/>
      <c r="S1210" s="120" t="inlineStr">
        <is>
          <t>Singapore</t>
        </is>
      </c>
      <c r="T1210" s="120" t="inlineStr">
        <is>
          <t>SGD</t>
        </is>
      </c>
      <c r="U1210" s="120" t="n">
        <v>172000</v>
      </c>
      <c r="V1210" s="120" t="n"/>
      <c r="W1210" s="120" t="n"/>
      <c r="X1210" s="120">
        <f>W1210+V1210+U1210</f>
        <v/>
      </c>
      <c r="Y1210" s="121" t="n"/>
      <c r="Z1210" s="121" t="n"/>
      <c r="AA1210" s="122" t="n"/>
      <c r="AB1210" s="122" t="n"/>
      <c r="AC1210" s="122" t="n"/>
      <c r="AD1210" s="123">
        <f>AC1210+AB1210+AA1210</f>
        <v/>
      </c>
      <c r="AE1210" s="124">
        <f>IFERROR(AD1210/X1210-1,"")</f>
        <v/>
      </c>
      <c r="AF1210" s="217">
        <f>IF(LOWER(T1210)="ILS",12,1)*X1210/VLOOKUP($T1210,CPC_USDConversion_xlTbl[[Currency2]:[Units/1 USD]],2,FALSE)</f>
        <v/>
      </c>
      <c r="AG1210" s="217">
        <f>IF(LOWER(T1210)="ILS",12,1)*AD1210/VLOOKUP($T1210,CPC_USDConversion_xlTbl[[Currency2]:[Units/1 USD]],2,FALSE)</f>
        <v/>
      </c>
      <c r="AH1210" s="126">
        <f>AF1210/VLOOKUP($S1210,'CP$'!$B$5:$D$74,2,FALSE)</f>
        <v/>
      </c>
      <c r="AI1210" s="126">
        <f>AG1210/VLOOKUP($S1210,'CP$'!$B$5:$D$74,2,FALSE)</f>
        <v/>
      </c>
      <c r="AJ1210" s="52" t="n"/>
      <c r="AK1210" s="127" t="inlineStr">
        <is>
          <t>Regular</t>
        </is>
      </c>
      <c r="AL1210" s="218" t="n">
        <v>13000</v>
      </c>
      <c r="AM1210" s="129" t="n"/>
      <c r="AN1210" s="121" t="n"/>
      <c r="AO1210" s="130" t="n"/>
      <c r="AP1210" s="131">
        <f>IFERROR(AO1210/AM1210,"")</f>
        <v/>
      </c>
      <c r="AQ1210" s="219">
        <f>AO1210*CC1210</f>
        <v/>
      </c>
      <c r="AR1210" s="219" t="n"/>
      <c r="AS1210" s="220">
        <f>AQ1210-AR1210</f>
        <v/>
      </c>
      <c r="AT1210" s="217">
        <f>AS1210/VLOOKUP($T1210,'USD Converstion'!$C$7:$D$174,2,FALSE)</f>
        <v/>
      </c>
      <c r="AU1210" s="52" t="n"/>
      <c r="AV1210" s="221" t="n">
        <v>43615</v>
      </c>
      <c r="AW1210" s="222" t="n">
        <v>11787.87378640777</v>
      </c>
      <c r="AX1210" s="222" t="n"/>
      <c r="AY1210" s="223" t="n"/>
      <c r="AZ1210" s="52" t="n"/>
      <c r="BA1210" s="137" t="n"/>
      <c r="BB1210" s="138" t="inlineStr">
        <is>
          <t xml:space="preserve"> </t>
        </is>
      </c>
      <c r="BC1210" s="52" t="n"/>
      <c r="BD1210" s="219" t="n">
        <v>120000</v>
      </c>
      <c r="BE1210" s="219" t="n"/>
      <c r="BF1210" s="219" t="n">
        <v>10000</v>
      </c>
      <c r="BG1210" s="120">
        <f>BF1210+BE1210+BD1210</f>
        <v/>
      </c>
      <c r="BH1210" s="217">
        <f>IF(LOWER(T1210)="ILS",12,1)*BG1210/VLOOKUP($T1210,CPC_USDConversion_xlTbl[[Currency2]:[Units/1 USD]],2,FALSE)</f>
        <v/>
      </c>
      <c r="BI1210" s="224">
        <f>BH1210/VLOOKUP($S1210,'CP$'!$B$5:$D$74,2,FALSE)</f>
        <v/>
      </c>
      <c r="BJ1210" s="140" t="n">
        <v>85000</v>
      </c>
      <c r="BK1210" s="140" t="n">
        <v>120000</v>
      </c>
      <c r="BL1210" s="141">
        <f>IFERROR(U1210/X1210,"")</f>
        <v/>
      </c>
      <c r="BM1210" s="141">
        <f>IFERROR(V1210/X1210,"")</f>
        <v/>
      </c>
      <c r="BN1210" s="141">
        <f>IFERROR(W1210/X1210,"")</f>
        <v/>
      </c>
      <c r="BO1210" s="141">
        <f>IFERROR(AA1210/AD1210,"")</f>
        <v/>
      </c>
      <c r="BP1210" s="141">
        <f>IFERROR(AB1210/AD1210,"")</f>
        <v/>
      </c>
      <c r="BQ1210" s="141">
        <f>IFERROR(AC1210/AD1210,"")</f>
        <v/>
      </c>
      <c r="BR1210" s="119" t="n">
        <v>4</v>
      </c>
      <c r="BS1210" s="119" t="n">
        <v>4</v>
      </c>
      <c r="BT1210" s="119" t="n">
        <v>3</v>
      </c>
      <c r="BU1210" s="119" t="n"/>
      <c r="BV1210" s="119" t="n"/>
      <c r="BW1210" s="119" t="n"/>
      <c r="BX1210" s="119" t="n"/>
      <c r="BY1210" s="119" t="n"/>
      <c r="BZ1210" s="119" t="inlineStr">
        <is>
          <t>Employee</t>
        </is>
      </c>
      <c r="CA1210" s="142" t="inlineStr">
        <is>
          <t>T51P</t>
        </is>
      </c>
      <c r="CB1210" s="131" t="n">
        <v>1</v>
      </c>
      <c r="CC1210" s="143">
        <f>IF(P1210&gt;1,1,P1210)*CB1210</f>
        <v/>
      </c>
      <c r="CD1210" s="143" t="n"/>
      <c r="CE1210" s="222" t="n">
        <v>9457.879999999999</v>
      </c>
      <c r="CF1210" s="86" t="n"/>
      <c r="CG1210" s="219" t="n">
        <v>127029.2682926829</v>
      </c>
      <c r="CH1210" s="217">
        <f>IF(LOWER(T1210)="ILS",12,1)*CG1210/VLOOKUP($T1210,CPC_USDConversion_xlTbl[[Currency2]:[Units/1 USD]],2,FALSE)</f>
        <v/>
      </c>
      <c r="CI1210" s="225">
        <f>AF1210</f>
        <v/>
      </c>
      <c r="CJ1210" s="225">
        <f>IFERROR(CI1210-CH1210,"")</f>
        <v/>
      </c>
      <c r="CK1210" s="140">
        <f>ROUND(AN1210*CC1210,-2)</f>
        <v/>
      </c>
      <c r="CL1210" s="217">
        <f>CK1210/VLOOKUP($T1210,'USD Converstion'!$C$7:$D$174,2,FALSE)</f>
        <v/>
      </c>
      <c r="CM1210" s="145">
        <f>IF(AD1210&gt;X1210,1,0)</f>
        <v/>
      </c>
      <c r="CN1210" s="225">
        <f>IF(CM1210&gt;0,AG1210,0)</f>
        <v/>
      </c>
      <c r="CO1210" s="225">
        <f>IF(CM1210=0,0,AF1210)</f>
        <v/>
      </c>
      <c r="CP1210" s="146" t="n">
        <v>0</v>
      </c>
      <c r="CQ1210" s="147" t="inlineStr">
        <is>
          <t>Regular</t>
        </is>
      </c>
      <c r="CR1210" s="225">
        <f>AM1210/VLOOKUP(T1210,'USD Converstion'!$C$7:$D$174,2,FALSE)</f>
        <v/>
      </c>
      <c r="CS1210" s="226">
        <f>AT1210</f>
        <v/>
      </c>
      <c r="CT1210" s="222" t="n">
        <v>0</v>
      </c>
      <c r="CU1210" s="227" t="n"/>
      <c r="CV1210" s="145">
        <f>IF(AX1210&gt;0,1,0)</f>
        <v/>
      </c>
      <c r="CW1210" s="145">
        <f>IF(AY1210&gt;0,1,0)</f>
        <v/>
      </c>
      <c r="CX1210" s="52" t="n">
        <v>0</v>
      </c>
      <c r="DM1210">
        <f>IF(LOWER(T1210)="ILS",12,1)*Y1210/VLOOKUP($T1210,CPC_USDConversion_xlTbl[[Currency2]:[Units/1 USD]],2,FALSE)</f>
        <v/>
      </c>
    </row>
    <row r="1211">
      <c r="B1211" s="113" t="n">
        <v>119055</v>
      </c>
      <c r="C1211" s="113" t="n">
        <v>47999</v>
      </c>
      <c r="D1211" s="113" t="n">
        <v>68441</v>
      </c>
      <c r="E1211" s="114" t="inlineStr">
        <is>
          <t>Diksha Srivastava</t>
        </is>
      </c>
      <c r="F1211" s="152" t="inlineStr">
        <is>
          <t>Technical Support Engineer (T2)</t>
        </is>
      </c>
      <c r="G1211" s="113" t="inlineStr">
        <is>
          <t>TAC India</t>
        </is>
      </c>
      <c r="H1211" s="113" t="inlineStr">
        <is>
          <t>Amita Tiwari</t>
        </is>
      </c>
      <c r="I1211" s="113" t="inlineStr">
        <is>
          <t>Amit Lewenhoff</t>
        </is>
      </c>
      <c r="J1211" s="114" t="inlineStr">
        <is>
          <t>Sharon Elmashaly</t>
        </is>
      </c>
      <c r="K1211" s="114" t="inlineStr">
        <is>
          <t>Sharon Elmashaly</t>
        </is>
      </c>
      <c r="L1211" s="113" t="inlineStr">
        <is>
          <t>TAC</t>
        </is>
      </c>
      <c r="M1211" s="115" t="n">
        <v>1</v>
      </c>
      <c r="N1211" s="151">
        <f>LEFT(CA1211,3)</f>
        <v/>
      </c>
      <c r="O1211" s="216" t="n">
        <v>44060</v>
      </c>
      <c r="P1211" s="118">
        <f>($D$5-O1211)/365</f>
        <v/>
      </c>
      <c r="Q1211" s="119">
        <f>Q1211</f>
        <v/>
      </c>
      <c r="R1211" s="52" t="n"/>
      <c r="S1211" s="120" t="inlineStr">
        <is>
          <t>India</t>
        </is>
      </c>
      <c r="T1211" s="120" t="inlineStr">
        <is>
          <t>INR</t>
        </is>
      </c>
      <c r="U1211" s="120" t="n">
        <v>1697000</v>
      </c>
      <c r="V1211" s="120" t="n"/>
      <c r="W1211" s="120" t="n"/>
      <c r="X1211" s="120">
        <f>W1211+V1211+U1211</f>
        <v/>
      </c>
      <c r="Y1211" s="121" t="n"/>
      <c r="Z1211" s="121" t="n"/>
      <c r="AA1211" s="122" t="n"/>
      <c r="AB1211" s="122" t="n"/>
      <c r="AC1211" s="122" t="n"/>
      <c r="AD1211" s="123">
        <f>AC1211+AB1211+AA1211</f>
        <v/>
      </c>
      <c r="AE1211" s="124">
        <f>IFERROR(AD1211/X1211-1,"")</f>
        <v/>
      </c>
      <c r="AF1211" s="217">
        <f>IF(LOWER(T1211)="ILS",12,1)*X1211/VLOOKUP($T1211,CPC_USDConversion_xlTbl[[Currency2]:[Units/1 USD]],2,FALSE)</f>
        <v/>
      </c>
      <c r="AG1211" s="217">
        <f>IF(LOWER(T1211)="ILS",12,1)*AD1211/VLOOKUP($T1211,CPC_USDConversion_xlTbl[[Currency2]:[Units/1 USD]],2,FALSE)</f>
        <v/>
      </c>
      <c r="AH1211" s="126">
        <f>AF1211/VLOOKUP($S1211,'CP$'!$B$5:$D$74,2,FALSE)</f>
        <v/>
      </c>
      <c r="AI1211" s="126">
        <f>AG1211/VLOOKUP($S1211,'CP$'!$B$5:$D$74,2,FALSE)</f>
        <v/>
      </c>
      <c r="AJ1211" s="52" t="n"/>
      <c r="AK1211" s="127" t="inlineStr">
        <is>
          <t>Regular</t>
        </is>
      </c>
      <c r="AL1211" s="218" t="n"/>
      <c r="AM1211" s="129" t="n"/>
      <c r="AN1211" s="121" t="n"/>
      <c r="AO1211" s="130" t="n"/>
      <c r="AP1211" s="131">
        <f>IFERROR(AO1211/AM1211,"")</f>
        <v/>
      </c>
      <c r="AQ1211" s="219">
        <f>AO1211*CC1211</f>
        <v/>
      </c>
      <c r="AR1211" s="219" t="n"/>
      <c r="AS1211" s="220">
        <f>AQ1211-AR1211</f>
        <v/>
      </c>
      <c r="AT1211" s="217">
        <f>AS1211/VLOOKUP($T1211,'USD Converstion'!$C$7:$D$174,2,FALSE)</f>
        <v/>
      </c>
      <c r="AU1211" s="52" t="n"/>
      <c r="AV1211" s="221" t="n"/>
      <c r="AW1211" s="222" t="n"/>
      <c r="AX1211" s="222" t="n"/>
      <c r="AY1211" s="223" t="n"/>
      <c r="AZ1211" s="52" t="n"/>
      <c r="BA1211" s="137" t="n"/>
      <c r="BB1211" s="138" t="inlineStr">
        <is>
          <t xml:space="preserve"> </t>
        </is>
      </c>
      <c r="BC1211" s="52" t="n"/>
      <c r="BD1211" s="219" t="n"/>
      <c r="BE1211" s="219" t="n"/>
      <c r="BF1211" s="219" t="n"/>
      <c r="BG1211" s="120">
        <f>BF1211+BE1211+BD1211</f>
        <v/>
      </c>
      <c r="BH1211" s="217">
        <f>IF(LOWER(T1211)="ILS",12,1)*BG1211/VLOOKUP($T1211,CPC_USDConversion_xlTbl[[Currency2]:[Units/1 USD]],2,FALSE)</f>
        <v/>
      </c>
      <c r="BI1211" s="224">
        <f>BH1211/VLOOKUP($S1211,'CP$'!$B$5:$D$74,2,FALSE)</f>
        <v/>
      </c>
      <c r="BJ1211" s="140" t="n">
        <v>900000</v>
      </c>
      <c r="BK1211" s="140" t="n">
        <v>1800000</v>
      </c>
      <c r="BL1211" s="141">
        <f>IFERROR(U1211/X1211,"")</f>
        <v/>
      </c>
      <c r="BM1211" s="141">
        <f>IFERROR(V1211/X1211,"")</f>
        <v/>
      </c>
      <c r="BN1211" s="141">
        <f>IFERROR(W1211/X1211,"")</f>
        <v/>
      </c>
      <c r="BO1211" s="141">
        <f>IFERROR(AA1211/AD1211,"")</f>
        <v/>
      </c>
      <c r="BP1211" s="141">
        <f>IFERROR(AB1211/AD1211,"")</f>
        <v/>
      </c>
      <c r="BQ1211" s="141">
        <f>IFERROR(AC1211/AD1211,"")</f>
        <v/>
      </c>
      <c r="BR1211" s="119" t="n"/>
      <c r="BS1211" s="119" t="n"/>
      <c r="BT1211" s="119" t="n"/>
      <c r="BU1211" s="119" t="n"/>
      <c r="BV1211" s="119" t="n"/>
      <c r="BW1211" s="119" t="n"/>
      <c r="BX1211" s="119" t="n"/>
      <c r="BY1211" s="119" t="n"/>
      <c r="BZ1211" s="119" t="inlineStr">
        <is>
          <t>Employee</t>
        </is>
      </c>
      <c r="CA1211" s="142" t="inlineStr">
        <is>
          <t>T51P</t>
        </is>
      </c>
      <c r="CB1211" s="131" t="n">
        <v>1</v>
      </c>
      <c r="CC1211" s="143">
        <f>IF(P1211&gt;1,1,P1211)*CB1211</f>
        <v/>
      </c>
      <c r="CD1211" s="143" t="n"/>
      <c r="CE1211" s="222" t="n"/>
      <c r="CF1211" s="86" t="n"/>
      <c r="CG1211" s="219" t="n">
        <v>1317273.170731707</v>
      </c>
      <c r="CH1211" s="217">
        <f>IF(LOWER(T1211)="ILS",12,1)*CG1211/VLOOKUP($T1211,CPC_USDConversion_xlTbl[[Currency2]:[Units/1 USD]],2,FALSE)</f>
        <v/>
      </c>
      <c r="CI1211" s="225">
        <f>AF1211</f>
        <v/>
      </c>
      <c r="CJ1211" s="225">
        <f>IFERROR(CI1211-CH1211,"")</f>
        <v/>
      </c>
      <c r="CK1211" s="140">
        <f>ROUND(AN1211*CC1211,-2)</f>
        <v/>
      </c>
      <c r="CL1211" s="217">
        <f>CK1211/VLOOKUP($T1211,'USD Converstion'!$C$7:$D$174,2,FALSE)</f>
        <v/>
      </c>
      <c r="CM1211" s="145">
        <f>IF(AD1211&gt;X1211,1,0)</f>
        <v/>
      </c>
      <c r="CN1211" s="225">
        <f>IF(CM1211&gt;0,AG1211,0)</f>
        <v/>
      </c>
      <c r="CO1211" s="225">
        <f>IF(CM1211=0,0,AF1211)</f>
        <v/>
      </c>
      <c r="CP1211" s="146" t="n">
        <v>0</v>
      </c>
      <c r="CQ1211" s="147" t="inlineStr">
        <is>
          <t>Regular</t>
        </is>
      </c>
      <c r="CR1211" s="225">
        <f>AM1211/VLOOKUP(T1211,'USD Converstion'!$C$7:$D$174,2,FALSE)</f>
        <v/>
      </c>
      <c r="CS1211" s="226">
        <f>AT1211</f>
        <v/>
      </c>
      <c r="CT1211" s="222" t="n">
        <v>0</v>
      </c>
      <c r="CU1211" s="227" t="n"/>
      <c r="CV1211" s="145">
        <f>IF(AX1211&gt;0,1,0)</f>
        <v/>
      </c>
      <c r="CW1211" s="145">
        <f>IF(AY1211&gt;0,1,0)</f>
        <v/>
      </c>
      <c r="CX1211" s="52" t="n">
        <v>0</v>
      </c>
      <c r="DM1211">
        <f>IF(LOWER(T1211)="ILS",12,1)*Y1211/VLOOKUP($T1211,CPC_USDConversion_xlTbl[[Currency2]:[Units/1 USD]],2,FALSE)</f>
        <v/>
      </c>
    </row>
    <row r="1212">
      <c r="B1212" s="113" t="n">
        <v>117373</v>
      </c>
      <c r="C1212" s="113" t="n">
        <v>60539</v>
      </c>
      <c r="D1212" s="113" t="n">
        <v>87069</v>
      </c>
      <c r="E1212" s="114" t="inlineStr">
        <is>
          <t>Frank Li</t>
        </is>
      </c>
      <c r="F1212" s="152" t="inlineStr">
        <is>
          <t>Technical Support Engineer (T3)</t>
        </is>
      </c>
      <c r="G1212" s="113" t="inlineStr">
        <is>
          <t>APAC TAC</t>
        </is>
      </c>
      <c r="H1212" s="113" t="inlineStr">
        <is>
          <t>Amit Lewenhoff</t>
        </is>
      </c>
      <c r="I1212" s="113" t="inlineStr">
        <is>
          <t>Amit Lewenhoff</t>
        </is>
      </c>
      <c r="J1212" s="114" t="inlineStr">
        <is>
          <t>Sharon Elmashaly</t>
        </is>
      </c>
      <c r="K1212" s="114" t="inlineStr">
        <is>
          <t>Sharon Elmashaly</t>
        </is>
      </c>
      <c r="L1212" s="113" t="inlineStr">
        <is>
          <t>TAC</t>
        </is>
      </c>
      <c r="M1212" s="115" t="n">
        <v>1</v>
      </c>
      <c r="N1212" s="151">
        <f>LEFT(CA1212,3)</f>
        <v/>
      </c>
      <c r="O1212" s="216" t="n">
        <v>43318</v>
      </c>
      <c r="P1212" s="118">
        <f>($D$5-O1212)/365</f>
        <v/>
      </c>
      <c r="Q1212" s="119">
        <f>Q1212</f>
        <v/>
      </c>
      <c r="R1212" s="52" t="n"/>
      <c r="S1212" s="120" t="inlineStr">
        <is>
          <t>China</t>
        </is>
      </c>
      <c r="T1212" s="120" t="inlineStr">
        <is>
          <t>CNY</t>
        </is>
      </c>
      <c r="U1212" s="120" t="n">
        <v>409500</v>
      </c>
      <c r="V1212" s="120" t="n"/>
      <c r="W1212" s="120" t="n"/>
      <c r="X1212" s="120">
        <f>W1212+V1212+U1212</f>
        <v/>
      </c>
      <c r="Y1212" s="121" t="n"/>
      <c r="Z1212" s="121" t="n"/>
      <c r="AA1212" s="122" t="n"/>
      <c r="AB1212" s="122" t="n"/>
      <c r="AC1212" s="122" t="n"/>
      <c r="AD1212" s="123">
        <f>AC1212+AB1212+AA1212</f>
        <v/>
      </c>
      <c r="AE1212" s="124">
        <f>IFERROR(AD1212/X1212-1,"")</f>
        <v/>
      </c>
      <c r="AF1212" s="217">
        <f>IF(LOWER(T1212)="ILS",12,1)*X1212/VLOOKUP($T1212,CPC_USDConversion_xlTbl[[Currency2]:[Units/1 USD]],2,FALSE)</f>
        <v/>
      </c>
      <c r="AG1212" s="217">
        <f>IF(LOWER(T1212)="ILS",12,1)*AD1212/VLOOKUP($T1212,CPC_USDConversion_xlTbl[[Currency2]:[Units/1 USD]],2,FALSE)</f>
        <v/>
      </c>
      <c r="AH1212" s="126">
        <f>AF1212/VLOOKUP($S1212,'CP$'!$B$5:$D$74,2,FALSE)</f>
        <v/>
      </c>
      <c r="AI1212" s="126">
        <f>AG1212/VLOOKUP($S1212,'CP$'!$B$5:$D$74,2,FALSE)</f>
        <v/>
      </c>
      <c r="AJ1212" s="52" t="n"/>
      <c r="AK1212" s="127" t="inlineStr">
        <is>
          <t>Regular</t>
        </is>
      </c>
      <c r="AL1212" s="218" t="n">
        <v>27000</v>
      </c>
      <c r="AM1212" s="129" t="n"/>
      <c r="AN1212" s="121" t="n"/>
      <c r="AO1212" s="130" t="n"/>
      <c r="AP1212" s="131">
        <f>IFERROR(AO1212/AM1212,"")</f>
        <v/>
      </c>
      <c r="AQ1212" s="219">
        <f>AO1212*CC1212</f>
        <v/>
      </c>
      <c r="AR1212" s="219" t="n"/>
      <c r="AS1212" s="220">
        <f>AQ1212-AR1212</f>
        <v/>
      </c>
      <c r="AT1212" s="217">
        <f>AS1212/VLOOKUP($T1212,'USD Converstion'!$C$7:$D$174,2,FALSE)</f>
        <v/>
      </c>
      <c r="AU1212" s="52" t="n"/>
      <c r="AV1212" s="221" t="n">
        <v>43957</v>
      </c>
      <c r="AW1212" s="222" t="n">
        <v>8921.68932038835</v>
      </c>
      <c r="AX1212" s="222" t="n"/>
      <c r="AY1212" s="223" t="n"/>
      <c r="AZ1212" s="52" t="n"/>
      <c r="BA1212" s="137" t="n"/>
      <c r="BB1212" s="138" t="inlineStr">
        <is>
          <t xml:space="preserve"> </t>
        </is>
      </c>
      <c r="BC1212" s="52" t="n"/>
      <c r="BD1212" s="219" t="n">
        <v>310000</v>
      </c>
      <c r="BE1212" s="219" t="n"/>
      <c r="BF1212" s="219" t="n"/>
      <c r="BG1212" s="120">
        <f>BF1212+BE1212+BD1212</f>
        <v/>
      </c>
      <c r="BH1212" s="217">
        <f>IF(LOWER(T1212)="ILS",12,1)*BG1212/VLOOKUP($T1212,CPC_USDConversion_xlTbl[[Currency2]:[Units/1 USD]],2,FALSE)</f>
        <v/>
      </c>
      <c r="BI1212" s="224">
        <f>BH1212/VLOOKUP($S1212,'CP$'!$B$5:$D$74,2,FALSE)</f>
        <v/>
      </c>
      <c r="BJ1212" s="140" t="n">
        <v>200000</v>
      </c>
      <c r="BK1212" s="140" t="n">
        <v>320000</v>
      </c>
      <c r="BL1212" s="141">
        <f>IFERROR(U1212/X1212,"")</f>
        <v/>
      </c>
      <c r="BM1212" s="141">
        <f>IFERROR(V1212/X1212,"")</f>
        <v/>
      </c>
      <c r="BN1212" s="141">
        <f>IFERROR(W1212/X1212,"")</f>
        <v/>
      </c>
      <c r="BO1212" s="141">
        <f>IFERROR(AA1212/AD1212,"")</f>
        <v/>
      </c>
      <c r="BP1212" s="141">
        <f>IFERROR(AB1212/AD1212,"")</f>
        <v/>
      </c>
      <c r="BQ1212" s="141">
        <f>IFERROR(AC1212/AD1212,"")</f>
        <v/>
      </c>
      <c r="BR1212" s="119" t="n">
        <v>3</v>
      </c>
      <c r="BS1212" s="119" t="n">
        <v>4</v>
      </c>
      <c r="BT1212" s="119" t="n">
        <v>3</v>
      </c>
      <c r="BU1212" s="119" t="n"/>
      <c r="BV1212" s="119" t="n"/>
      <c r="BW1212" s="119" t="n"/>
      <c r="BX1212" s="119" t="n"/>
      <c r="BY1212" s="119" t="n"/>
      <c r="BZ1212" s="119" t="inlineStr">
        <is>
          <t>Employee</t>
        </is>
      </c>
      <c r="CA1212" s="142" t="inlineStr">
        <is>
          <t>T51P</t>
        </is>
      </c>
      <c r="CB1212" s="131" t="n">
        <v>1</v>
      </c>
      <c r="CC1212" s="143">
        <f>IF(P1212&gt;1,1,P1212)*CB1212</f>
        <v/>
      </c>
      <c r="CD1212" s="143" t="n"/>
      <c r="CE1212" s="222" t="n">
        <v>10176.2</v>
      </c>
      <c r="CF1212" s="86" t="n"/>
      <c r="CG1212" s="219" t="n">
        <v>312395.1219512196</v>
      </c>
      <c r="CH1212" s="217">
        <f>IF(LOWER(T1212)="ILS",12,1)*CG1212/VLOOKUP($T1212,CPC_USDConversion_xlTbl[[Currency2]:[Units/1 USD]],2,FALSE)</f>
        <v/>
      </c>
      <c r="CI1212" s="225">
        <f>AF1212</f>
        <v/>
      </c>
      <c r="CJ1212" s="225">
        <f>IFERROR(CI1212-CH1212,"")</f>
        <v/>
      </c>
      <c r="CK1212" s="140">
        <f>ROUND(AN1212*CC1212,-2)</f>
        <v/>
      </c>
      <c r="CL1212" s="217">
        <f>CK1212/VLOOKUP($T1212,'USD Converstion'!$C$7:$D$174,2,FALSE)</f>
        <v/>
      </c>
      <c r="CM1212" s="145">
        <f>IF(AD1212&gt;X1212,1,0)</f>
        <v/>
      </c>
      <c r="CN1212" s="225">
        <f>IF(CM1212&gt;0,AG1212,0)</f>
        <v/>
      </c>
      <c r="CO1212" s="225">
        <f>IF(CM1212=0,0,AF1212)</f>
        <v/>
      </c>
      <c r="CP1212" s="146" t="n">
        <v>0</v>
      </c>
      <c r="CQ1212" s="147" t="inlineStr">
        <is>
          <t>Regular</t>
        </is>
      </c>
      <c r="CR1212" s="225">
        <f>AM1212/VLOOKUP(T1212,'USD Converstion'!$C$7:$D$174,2,FALSE)</f>
        <v/>
      </c>
      <c r="CS1212" s="226">
        <f>AT1212</f>
        <v/>
      </c>
      <c r="CT1212" s="222" t="n">
        <v>0</v>
      </c>
      <c r="CU1212" s="227" t="n"/>
      <c r="CV1212" s="145">
        <f>IF(AX1212&gt;0,1,0)</f>
        <v/>
      </c>
      <c r="CW1212" s="145">
        <f>IF(AY1212&gt;0,1,0)</f>
        <v/>
      </c>
      <c r="CX1212" s="52" t="n">
        <v>0</v>
      </c>
      <c r="DM1212">
        <f>IF(LOWER(T1212)="ILS",12,1)*Y1212/VLOOKUP($T1212,CPC_USDConversion_xlTbl[[Currency2]:[Units/1 USD]],2,FALSE)</f>
        <v/>
      </c>
    </row>
    <row r="1213">
      <c r="B1213" s="113" t="n">
        <v>138141</v>
      </c>
      <c r="C1213" s="113" t="n">
        <v>57052</v>
      </c>
      <c r="D1213" s="113" t="n">
        <v>114618</v>
      </c>
      <c r="E1213" s="114" t="inlineStr">
        <is>
          <t>Ikram Zia</t>
        </is>
      </c>
      <c r="F1213" s="152" t="inlineStr">
        <is>
          <t>Escalation Engineer</t>
        </is>
      </c>
      <c r="G1213" s="113" t="inlineStr">
        <is>
          <t>APAC TAC</t>
        </is>
      </c>
      <c r="H1213" s="113" t="inlineStr">
        <is>
          <t>Amit Lewenhoff</t>
        </is>
      </c>
      <c r="I1213" s="113" t="inlineStr">
        <is>
          <t>Amit Lewenhoff</t>
        </is>
      </c>
      <c r="J1213" s="114" t="inlineStr">
        <is>
          <t>Sharon Elmashaly</t>
        </is>
      </c>
      <c r="K1213" s="114" t="inlineStr">
        <is>
          <t>Sharon Elmashaly</t>
        </is>
      </c>
      <c r="L1213" s="113" t="inlineStr">
        <is>
          <t>TAC</t>
        </is>
      </c>
      <c r="M1213" s="115" t="n">
        <v>1</v>
      </c>
      <c r="N1213" s="151">
        <f>LEFT(CA1213,3)</f>
        <v/>
      </c>
      <c r="O1213" s="216" t="n">
        <v>43739</v>
      </c>
      <c r="P1213" s="118">
        <f>($D$5-O1213)/365</f>
        <v/>
      </c>
      <c r="Q1213" s="119">
        <f>Q1213</f>
        <v/>
      </c>
      <c r="R1213" s="52" t="n"/>
      <c r="S1213" s="120" t="inlineStr">
        <is>
          <t>Australia</t>
        </is>
      </c>
      <c r="T1213" s="120" t="inlineStr">
        <is>
          <t>AUD</t>
        </is>
      </c>
      <c r="U1213" s="120" t="n">
        <v>159500</v>
      </c>
      <c r="V1213" s="120" t="n"/>
      <c r="W1213" s="120" t="n"/>
      <c r="X1213" s="120">
        <f>W1213+V1213+U1213</f>
        <v/>
      </c>
      <c r="Y1213" s="121" t="n"/>
      <c r="Z1213" s="121" t="n"/>
      <c r="AA1213" s="122" t="n"/>
      <c r="AB1213" s="122" t="n"/>
      <c r="AC1213" s="122" t="n"/>
      <c r="AD1213" s="123">
        <f>AC1213+AB1213+AA1213</f>
        <v/>
      </c>
      <c r="AE1213" s="124">
        <f>IFERROR(AD1213/X1213-1,"")</f>
        <v/>
      </c>
      <c r="AF1213" s="217">
        <f>IF(LOWER(T1213)="ILS",12,1)*X1213/VLOOKUP($T1213,CPC_USDConversion_xlTbl[[Currency2]:[Units/1 USD]],2,FALSE)</f>
        <v/>
      </c>
      <c r="AG1213" s="217">
        <f>IF(LOWER(T1213)="ILS",12,1)*AD1213/VLOOKUP($T1213,CPC_USDConversion_xlTbl[[Currency2]:[Units/1 USD]],2,FALSE)</f>
        <v/>
      </c>
      <c r="AH1213" s="126">
        <f>AF1213/VLOOKUP($S1213,'CP$'!$B$5:$D$74,2,FALSE)</f>
        <v/>
      </c>
      <c r="AI1213" s="126">
        <f>AG1213/VLOOKUP($S1213,'CP$'!$B$5:$D$74,2,FALSE)</f>
        <v/>
      </c>
      <c r="AJ1213" s="52" t="n"/>
      <c r="AK1213" s="127" t="inlineStr">
        <is>
          <t>Regular</t>
        </is>
      </c>
      <c r="AL1213" s="218" t="n"/>
      <c r="AM1213" s="129" t="n"/>
      <c r="AN1213" s="121" t="n"/>
      <c r="AO1213" s="130" t="n"/>
      <c r="AP1213" s="131">
        <f>IFERROR(AO1213/AM1213,"")</f>
        <v/>
      </c>
      <c r="AQ1213" s="219">
        <f>AO1213*CC1213</f>
        <v/>
      </c>
      <c r="AR1213" s="219" t="n"/>
      <c r="AS1213" s="220">
        <f>AQ1213-AR1213</f>
        <v/>
      </c>
      <c r="AT1213" s="217">
        <f>AS1213/VLOOKUP($T1213,'USD Converstion'!$C$7:$D$174,2,FALSE)</f>
        <v/>
      </c>
      <c r="AU1213" s="52" t="n"/>
      <c r="AV1213" s="221" t="n"/>
      <c r="AW1213" s="222" t="n"/>
      <c r="AX1213" s="222" t="n"/>
      <c r="AY1213" s="223" t="n"/>
      <c r="AZ1213" s="52" t="n"/>
      <c r="BA1213" s="137" t="n"/>
      <c r="BB1213" s="138" t="inlineStr">
        <is>
          <t xml:space="preserve"> </t>
        </is>
      </c>
      <c r="BC1213" s="52" t="n"/>
      <c r="BD1213" s="219" t="n">
        <v>120000</v>
      </c>
      <c r="BE1213" s="219" t="n"/>
      <c r="BF1213" s="219" t="n"/>
      <c r="BG1213" s="120">
        <f>BF1213+BE1213+BD1213</f>
        <v/>
      </c>
      <c r="BH1213" s="217">
        <f>IF(LOWER(T1213)="ILS",12,1)*BG1213/VLOOKUP($T1213,CPC_USDConversion_xlTbl[[Currency2]:[Units/1 USD]],2,FALSE)</f>
        <v/>
      </c>
      <c r="BI1213" s="224">
        <f>BH1213/VLOOKUP($S1213,'CP$'!$B$5:$D$74,2,FALSE)</f>
        <v/>
      </c>
      <c r="BJ1213" s="140" t="n">
        <v>110000</v>
      </c>
      <c r="BK1213" s="140" t="n">
        <v>160000</v>
      </c>
      <c r="BL1213" s="141">
        <f>IFERROR(U1213/X1213,"")</f>
        <v/>
      </c>
      <c r="BM1213" s="141">
        <f>IFERROR(V1213/X1213,"")</f>
        <v/>
      </c>
      <c r="BN1213" s="141">
        <f>IFERROR(W1213/X1213,"")</f>
        <v/>
      </c>
      <c r="BO1213" s="141">
        <f>IFERROR(AA1213/AD1213,"")</f>
        <v/>
      </c>
      <c r="BP1213" s="141">
        <f>IFERROR(AB1213/AD1213,"")</f>
        <v/>
      </c>
      <c r="BQ1213" s="141">
        <f>IFERROR(AC1213/AD1213,"")</f>
        <v/>
      </c>
      <c r="BR1213" s="119" t="n"/>
      <c r="BS1213" s="119" t="n"/>
      <c r="BT1213" s="119" t="n">
        <v>3</v>
      </c>
      <c r="BU1213" s="119" t="n"/>
      <c r="BV1213" s="119" t="n"/>
      <c r="BW1213" s="119" t="n"/>
      <c r="BX1213" s="119" t="n"/>
      <c r="BY1213" s="119" t="n"/>
      <c r="BZ1213" s="119" t="inlineStr">
        <is>
          <t>Employee</t>
        </is>
      </c>
      <c r="CA1213" s="142" t="inlineStr">
        <is>
          <t>T51P</t>
        </is>
      </c>
      <c r="CB1213" s="131" t="n">
        <v>1</v>
      </c>
      <c r="CC1213" s="143">
        <f>IF(P1213&gt;1,1,P1213)*CB1213</f>
        <v/>
      </c>
      <c r="CD1213" s="143" t="n"/>
      <c r="CE1213" s="222" t="n"/>
      <c r="CF1213" s="86" t="n"/>
      <c r="CG1213" s="219" t="n">
        <v>117273.1707317073</v>
      </c>
      <c r="CH1213" s="217">
        <f>IF(LOWER(T1213)="ILS",12,1)*CG1213/VLOOKUP($T1213,CPC_USDConversion_xlTbl[[Currency2]:[Units/1 USD]],2,FALSE)</f>
        <v/>
      </c>
      <c r="CI1213" s="225">
        <f>AF1213</f>
        <v/>
      </c>
      <c r="CJ1213" s="225">
        <f>IFERROR(CI1213-CH1213,"")</f>
        <v/>
      </c>
      <c r="CK1213" s="140">
        <f>ROUND(AN1213*CC1213,-2)</f>
        <v/>
      </c>
      <c r="CL1213" s="217">
        <f>CK1213/VLOOKUP($T1213,'USD Converstion'!$C$7:$D$174,2,FALSE)</f>
        <v/>
      </c>
      <c r="CM1213" s="145">
        <f>IF(AD1213&gt;X1213,1,0)</f>
        <v/>
      </c>
      <c r="CN1213" s="225">
        <f>IF(CM1213&gt;0,AG1213,0)</f>
        <v/>
      </c>
      <c r="CO1213" s="225">
        <f>IF(CM1213=0,0,AF1213)</f>
        <v/>
      </c>
      <c r="CP1213" s="146" t="n">
        <v>0</v>
      </c>
      <c r="CQ1213" s="147" t="inlineStr">
        <is>
          <t>Regular</t>
        </is>
      </c>
      <c r="CR1213" s="225">
        <f>AM1213/VLOOKUP(T1213,'USD Converstion'!$C$7:$D$174,2,FALSE)</f>
        <v/>
      </c>
      <c r="CS1213" s="226">
        <f>AT1213</f>
        <v/>
      </c>
      <c r="CT1213" s="222" t="n">
        <v>0</v>
      </c>
      <c r="CU1213" s="227" t="n"/>
      <c r="CV1213" s="145">
        <f>IF(AX1213&gt;0,1,0)</f>
        <v/>
      </c>
      <c r="CW1213" s="145">
        <f>IF(AY1213&gt;0,1,0)</f>
        <v/>
      </c>
      <c r="CX1213" s="52" t="n">
        <v>0</v>
      </c>
      <c r="DM1213">
        <f>IF(LOWER(T1213)="ILS",12,1)*Y1213/VLOOKUP($T1213,CPC_USDConversion_xlTbl[[Currency2]:[Units/1 USD]],2,FALSE)</f>
        <v/>
      </c>
    </row>
    <row r="1214">
      <c r="B1214" s="113" t="n">
        <v>126090</v>
      </c>
      <c r="C1214" s="113" t="n">
        <v>25388</v>
      </c>
      <c r="D1214" s="113" t="n">
        <v>93636</v>
      </c>
      <c r="E1214" s="114" t="inlineStr">
        <is>
          <t>Jigar Thakur</t>
        </is>
      </c>
      <c r="F1214" s="152" t="inlineStr">
        <is>
          <t>Technical Support Engineer (T2)</t>
        </is>
      </c>
      <c r="G1214" s="113" t="inlineStr">
        <is>
          <t>TAC India</t>
        </is>
      </c>
      <c r="H1214" s="113" t="inlineStr">
        <is>
          <t>Amita Tiwari</t>
        </is>
      </c>
      <c r="I1214" s="113" t="inlineStr">
        <is>
          <t>Amit Lewenhoff</t>
        </is>
      </c>
      <c r="J1214" s="114" t="inlineStr">
        <is>
          <t>Sharon Elmashaly</t>
        </is>
      </c>
      <c r="K1214" s="114" t="inlineStr">
        <is>
          <t>Sharon Elmashaly</t>
        </is>
      </c>
      <c r="L1214" s="113" t="inlineStr">
        <is>
          <t>TAC</t>
        </is>
      </c>
      <c r="M1214" s="115" t="n">
        <v>1</v>
      </c>
      <c r="N1214" s="151">
        <f>LEFT(CA1214,3)</f>
        <v/>
      </c>
      <c r="O1214" s="216" t="n">
        <v>44060</v>
      </c>
      <c r="P1214" s="118">
        <f>($D$5-O1214)/365</f>
        <v/>
      </c>
      <c r="Q1214" s="119">
        <f>Q1214</f>
        <v/>
      </c>
      <c r="R1214" s="52" t="n"/>
      <c r="S1214" s="120" t="inlineStr">
        <is>
          <t>India</t>
        </is>
      </c>
      <c r="T1214" s="120" t="inlineStr">
        <is>
          <t>INR</t>
        </is>
      </c>
      <c r="U1214" s="120" t="n">
        <v>1634500</v>
      </c>
      <c r="V1214" s="120" t="n"/>
      <c r="W1214" s="120" t="n"/>
      <c r="X1214" s="120">
        <f>W1214+V1214+U1214</f>
        <v/>
      </c>
      <c r="Y1214" s="121" t="n"/>
      <c r="Z1214" s="121" t="n"/>
      <c r="AA1214" s="122" t="n"/>
      <c r="AB1214" s="122" t="n"/>
      <c r="AC1214" s="122" t="n"/>
      <c r="AD1214" s="123">
        <f>AC1214+AB1214+AA1214</f>
        <v/>
      </c>
      <c r="AE1214" s="124">
        <f>IFERROR(AD1214/X1214-1,"")</f>
        <v/>
      </c>
      <c r="AF1214" s="217">
        <f>IF(LOWER(T1214)="ILS",12,1)*X1214/VLOOKUP($T1214,CPC_USDConversion_xlTbl[[Currency2]:[Units/1 USD]],2,FALSE)</f>
        <v/>
      </c>
      <c r="AG1214" s="217">
        <f>IF(LOWER(T1214)="ILS",12,1)*AD1214/VLOOKUP($T1214,CPC_USDConversion_xlTbl[[Currency2]:[Units/1 USD]],2,FALSE)</f>
        <v/>
      </c>
      <c r="AH1214" s="126">
        <f>AF1214/VLOOKUP($S1214,'CP$'!$B$5:$D$74,2,FALSE)</f>
        <v/>
      </c>
      <c r="AI1214" s="126">
        <f>AG1214/VLOOKUP($S1214,'CP$'!$B$5:$D$74,2,FALSE)</f>
        <v/>
      </c>
      <c r="AJ1214" s="52" t="n"/>
      <c r="AK1214" s="127" t="inlineStr">
        <is>
          <t>Regular</t>
        </is>
      </c>
      <c r="AL1214" s="218" t="n"/>
      <c r="AM1214" s="129" t="n"/>
      <c r="AN1214" s="121" t="n"/>
      <c r="AO1214" s="130" t="n"/>
      <c r="AP1214" s="131">
        <f>IFERROR(AO1214/AM1214,"")</f>
        <v/>
      </c>
      <c r="AQ1214" s="219">
        <f>AO1214*CC1214</f>
        <v/>
      </c>
      <c r="AR1214" s="219" t="n"/>
      <c r="AS1214" s="220">
        <f>AQ1214-AR1214</f>
        <v/>
      </c>
      <c r="AT1214" s="217">
        <f>AS1214/VLOOKUP($T1214,'USD Converstion'!$C$7:$D$174,2,FALSE)</f>
        <v/>
      </c>
      <c r="AU1214" s="52" t="n"/>
      <c r="AV1214" s="221" t="n"/>
      <c r="AW1214" s="222" t="n"/>
      <c r="AX1214" s="222" t="n"/>
      <c r="AY1214" s="223" t="n"/>
      <c r="AZ1214" s="52" t="n"/>
      <c r="BA1214" s="137" t="n"/>
      <c r="BB1214" s="138" t="inlineStr">
        <is>
          <t xml:space="preserve"> </t>
        </is>
      </c>
      <c r="BC1214" s="52" t="n"/>
      <c r="BD1214" s="219" t="n"/>
      <c r="BE1214" s="219" t="n"/>
      <c r="BF1214" s="219" t="n"/>
      <c r="BG1214" s="120">
        <f>BF1214+BE1214+BD1214</f>
        <v/>
      </c>
      <c r="BH1214" s="217">
        <f>IF(LOWER(T1214)="ILS",12,1)*BG1214/VLOOKUP($T1214,CPC_USDConversion_xlTbl[[Currency2]:[Units/1 USD]],2,FALSE)</f>
        <v/>
      </c>
      <c r="BI1214" s="224">
        <f>BH1214/VLOOKUP($S1214,'CP$'!$B$5:$D$74,2,FALSE)</f>
        <v/>
      </c>
      <c r="BJ1214" s="140" t="n">
        <v>900000</v>
      </c>
      <c r="BK1214" s="140" t="n">
        <v>1800000</v>
      </c>
      <c r="BL1214" s="141">
        <f>IFERROR(U1214/X1214,"")</f>
        <v/>
      </c>
      <c r="BM1214" s="141">
        <f>IFERROR(V1214/X1214,"")</f>
        <v/>
      </c>
      <c r="BN1214" s="141">
        <f>IFERROR(W1214/X1214,"")</f>
        <v/>
      </c>
      <c r="BO1214" s="141">
        <f>IFERROR(AA1214/AD1214,"")</f>
        <v/>
      </c>
      <c r="BP1214" s="141">
        <f>IFERROR(AB1214/AD1214,"")</f>
        <v/>
      </c>
      <c r="BQ1214" s="141">
        <f>IFERROR(AC1214/AD1214,"")</f>
        <v/>
      </c>
      <c r="BR1214" s="119" t="n"/>
      <c r="BS1214" s="119" t="n"/>
      <c r="BT1214" s="119" t="n"/>
      <c r="BU1214" s="119" t="n"/>
      <c r="BV1214" s="119" t="n"/>
      <c r="BW1214" s="119" t="n"/>
      <c r="BX1214" s="119" t="n"/>
      <c r="BY1214" s="119" t="n"/>
      <c r="BZ1214" s="119" t="inlineStr">
        <is>
          <t>Employee</t>
        </is>
      </c>
      <c r="CA1214" s="142" t="inlineStr">
        <is>
          <t>T51P</t>
        </is>
      </c>
      <c r="CB1214" s="131" t="n">
        <v>1</v>
      </c>
      <c r="CC1214" s="143">
        <f>IF(P1214&gt;1,1,P1214)*CB1214</f>
        <v/>
      </c>
      <c r="CD1214" s="143" t="n"/>
      <c r="CE1214" s="222" t="n"/>
      <c r="CF1214" s="86" t="n"/>
      <c r="CG1214" s="219" t="n">
        <v>1268492.682926829</v>
      </c>
      <c r="CH1214" s="217">
        <f>IF(LOWER(T1214)="ILS",12,1)*CG1214/VLOOKUP($T1214,CPC_USDConversion_xlTbl[[Currency2]:[Units/1 USD]],2,FALSE)</f>
        <v/>
      </c>
      <c r="CI1214" s="225">
        <f>AF1214</f>
        <v/>
      </c>
      <c r="CJ1214" s="225">
        <f>IFERROR(CI1214-CH1214,"")</f>
        <v/>
      </c>
      <c r="CK1214" s="140">
        <f>ROUND(AN1214*CC1214,-2)</f>
        <v/>
      </c>
      <c r="CL1214" s="217">
        <f>CK1214/VLOOKUP($T1214,'USD Converstion'!$C$7:$D$174,2,FALSE)</f>
        <v/>
      </c>
      <c r="CM1214" s="145">
        <f>IF(AD1214&gt;X1214,1,0)</f>
        <v/>
      </c>
      <c r="CN1214" s="225">
        <f>IF(CM1214&gt;0,AG1214,0)</f>
        <v/>
      </c>
      <c r="CO1214" s="225">
        <f>IF(CM1214=0,0,AF1214)</f>
        <v/>
      </c>
      <c r="CP1214" s="146" t="n">
        <v>0</v>
      </c>
      <c r="CQ1214" s="147" t="inlineStr">
        <is>
          <t>Regular</t>
        </is>
      </c>
      <c r="CR1214" s="225">
        <f>AM1214/VLOOKUP(T1214,'USD Converstion'!$C$7:$D$174,2,FALSE)</f>
        <v/>
      </c>
      <c r="CS1214" s="226">
        <f>AT1214</f>
        <v/>
      </c>
      <c r="CT1214" s="222" t="n">
        <v>0</v>
      </c>
      <c r="CU1214" s="227" t="n"/>
      <c r="CV1214" s="145">
        <f>IF(AX1214&gt;0,1,0)</f>
        <v/>
      </c>
      <c r="CW1214" s="145">
        <f>IF(AY1214&gt;0,1,0)</f>
        <v/>
      </c>
      <c r="CX1214" s="52" t="n">
        <v>0</v>
      </c>
      <c r="DM1214">
        <f>IF(LOWER(T1214)="ILS",12,1)*Y1214/VLOOKUP($T1214,CPC_USDConversion_xlTbl[[Currency2]:[Units/1 USD]],2,FALSE)</f>
        <v/>
      </c>
    </row>
    <row r="1215">
      <c r="B1215" s="113" t="n">
        <v>125481</v>
      </c>
      <c r="C1215" s="113" t="n">
        <v>40637</v>
      </c>
      <c r="D1215" s="113" t="n"/>
      <c r="E1215" s="114" t="inlineStr">
        <is>
          <t>Kishore Naidu</t>
        </is>
      </c>
      <c r="F1215" s="152" t="inlineStr">
        <is>
          <t>Technical Support Engineer (T3)</t>
        </is>
      </c>
      <c r="G1215" s="113" t="inlineStr">
        <is>
          <t>TAC India</t>
        </is>
      </c>
      <c r="H1215" s="113" t="inlineStr">
        <is>
          <t>Amita Tiwari</t>
        </is>
      </c>
      <c r="I1215" s="113" t="inlineStr">
        <is>
          <t>Amit Lewenhoff</t>
        </is>
      </c>
      <c r="J1215" s="114" t="inlineStr">
        <is>
          <t>Sharon Elmashaly</t>
        </is>
      </c>
      <c r="K1215" s="114" t="inlineStr">
        <is>
          <t>Sharon Elmashaly</t>
        </is>
      </c>
      <c r="L1215" s="113" t="inlineStr">
        <is>
          <t>TAC</t>
        </is>
      </c>
      <c r="M1215" s="115" t="n">
        <v>1</v>
      </c>
      <c r="N1215" s="151">
        <f>LEFT(CA1215,3)</f>
        <v/>
      </c>
      <c r="O1215" s="216" t="n">
        <v>42321</v>
      </c>
      <c r="P1215" s="118">
        <f>($D$5-O1215)/365</f>
        <v/>
      </c>
      <c r="Q1215" s="119">
        <f>Q1215</f>
        <v/>
      </c>
      <c r="R1215" s="52" t="n"/>
      <c r="S1215" s="120" t="inlineStr">
        <is>
          <t>India</t>
        </is>
      </c>
      <c r="T1215" s="120" t="inlineStr">
        <is>
          <t>INR</t>
        </is>
      </c>
      <c r="U1215" s="120" t="n">
        <v>1634500</v>
      </c>
      <c r="V1215" s="120" t="n"/>
      <c r="W1215" s="120" t="n"/>
      <c r="X1215" s="120">
        <f>W1215+V1215+U1215</f>
        <v/>
      </c>
      <c r="Y1215" s="121" t="n"/>
      <c r="Z1215" s="121" t="n"/>
      <c r="AA1215" s="122" t="n"/>
      <c r="AB1215" s="122" t="n"/>
      <c r="AC1215" s="122" t="n"/>
      <c r="AD1215" s="123">
        <f>AC1215+AB1215+AA1215</f>
        <v/>
      </c>
      <c r="AE1215" s="124">
        <f>IFERROR(AD1215/X1215-1,"")</f>
        <v/>
      </c>
      <c r="AF1215" s="217">
        <f>IF(LOWER(T1215)="ILS",12,1)*X1215/VLOOKUP($T1215,CPC_USDConversion_xlTbl[[Currency2]:[Units/1 USD]],2,FALSE)</f>
        <v/>
      </c>
      <c r="AG1215" s="217">
        <f>IF(LOWER(T1215)="ILS",12,1)*AD1215/VLOOKUP($T1215,CPC_USDConversion_xlTbl[[Currency2]:[Units/1 USD]],2,FALSE)</f>
        <v/>
      </c>
      <c r="AH1215" s="126">
        <f>AF1215/VLOOKUP($S1215,'CP$'!$B$5:$D$74,2,FALSE)</f>
        <v/>
      </c>
      <c r="AI1215" s="126">
        <f>AG1215/VLOOKUP($S1215,'CP$'!$B$5:$D$74,2,FALSE)</f>
        <v/>
      </c>
      <c r="AJ1215" s="52" t="n"/>
      <c r="AK1215" s="127" t="inlineStr">
        <is>
          <t>Regular</t>
        </is>
      </c>
      <c r="AL1215" s="218" t="n">
        <v>100000</v>
      </c>
      <c r="AM1215" s="129" t="n"/>
      <c r="AN1215" s="121" t="n"/>
      <c r="AO1215" s="130" t="n"/>
      <c r="AP1215" s="131">
        <f>IFERROR(AO1215/AM1215,"")</f>
        <v/>
      </c>
      <c r="AQ1215" s="219">
        <f>AO1215*CC1215</f>
        <v/>
      </c>
      <c r="AR1215" s="219" t="n"/>
      <c r="AS1215" s="220">
        <f>AQ1215-AR1215</f>
        <v/>
      </c>
      <c r="AT1215" s="217">
        <f>AS1215/VLOOKUP($T1215,'USD Converstion'!$C$7:$D$174,2,FALSE)</f>
        <v/>
      </c>
      <c r="AU1215" s="52" t="n"/>
      <c r="AV1215" s="221" t="n"/>
      <c r="AW1215" s="222" t="n"/>
      <c r="AX1215" s="222" t="n"/>
      <c r="AY1215" s="223" t="n"/>
      <c r="AZ1215" s="52" t="n"/>
      <c r="BA1215" s="137" t="inlineStr">
        <is>
          <t>June, 2020 - Organization change from Title:Technical Support Engineer (T2), Yearly Salary:1230000, Total Compensation:1230000 to Title:Technical Support Engineer (T3), Yearly Salary:1300000, Total Compensation:1300000</t>
        </is>
      </c>
      <c r="BB1215" s="138" t="inlineStr">
        <is>
          <t xml:space="preserve"> </t>
        </is>
      </c>
      <c r="BC1215" s="52" t="n"/>
      <c r="BD1215" s="219" t="n">
        <v>1130000</v>
      </c>
      <c r="BE1215" s="219" t="n"/>
      <c r="BF1215" s="219" t="n"/>
      <c r="BG1215" s="120">
        <f>BF1215+BE1215+BD1215</f>
        <v/>
      </c>
      <c r="BH1215" s="217">
        <f>IF(LOWER(T1215)="ILS",12,1)*BG1215/VLOOKUP($T1215,CPC_USDConversion_xlTbl[[Currency2]:[Units/1 USD]],2,FALSE)</f>
        <v/>
      </c>
      <c r="BI1215" s="224">
        <f>BH1215/VLOOKUP($S1215,'CP$'!$B$5:$D$74,2,FALSE)</f>
        <v/>
      </c>
      <c r="BJ1215" s="140" t="n">
        <v>900000</v>
      </c>
      <c r="BK1215" s="140" t="n">
        <v>1800000</v>
      </c>
      <c r="BL1215" s="141">
        <f>IFERROR(U1215/X1215,"")</f>
        <v/>
      </c>
      <c r="BM1215" s="141">
        <f>IFERROR(V1215/X1215,"")</f>
        <v/>
      </c>
      <c r="BN1215" s="141">
        <f>IFERROR(W1215/X1215,"")</f>
        <v/>
      </c>
      <c r="BO1215" s="141">
        <f>IFERROR(AA1215/AD1215,"")</f>
        <v/>
      </c>
      <c r="BP1215" s="141">
        <f>IFERROR(AB1215/AD1215,"")</f>
        <v/>
      </c>
      <c r="BQ1215" s="141">
        <f>IFERROR(AC1215/AD1215,"")</f>
        <v/>
      </c>
      <c r="BR1215" s="119" t="n">
        <v>3</v>
      </c>
      <c r="BS1215" s="119" t="n">
        <v>3</v>
      </c>
      <c r="BT1215" s="119" t="n">
        <v>3</v>
      </c>
      <c r="BU1215" s="119" t="n"/>
      <c r="BV1215" s="119" t="n"/>
      <c r="BW1215" s="119" t="n"/>
      <c r="BX1215" s="119" t="n"/>
      <c r="BY1215" s="119" t="n"/>
      <c r="BZ1215" s="119" t="inlineStr">
        <is>
          <t>Employee</t>
        </is>
      </c>
      <c r="CA1215" s="142" t="inlineStr">
        <is>
          <t>T51P</t>
        </is>
      </c>
      <c r="CB1215" s="131" t="n">
        <v>1</v>
      </c>
      <c r="CC1215" s="143">
        <f>IF(P1215&gt;1,1,P1215)*CB1215</f>
        <v/>
      </c>
      <c r="CD1215" s="143" t="n"/>
      <c r="CE1215" s="222" t="n"/>
      <c r="CF1215" s="86" t="n"/>
      <c r="CG1215" s="219" t="n">
        <v>1268492.682926829</v>
      </c>
      <c r="CH1215" s="217">
        <f>IF(LOWER(T1215)="ILS",12,1)*CG1215/VLOOKUP($T1215,CPC_USDConversion_xlTbl[[Currency2]:[Units/1 USD]],2,FALSE)</f>
        <v/>
      </c>
      <c r="CI1215" s="225">
        <f>AF1215</f>
        <v/>
      </c>
      <c r="CJ1215" s="225">
        <f>IFERROR(CI1215-CH1215,"")</f>
        <v/>
      </c>
      <c r="CK1215" s="140">
        <f>ROUND(AN1215*CC1215,-2)</f>
        <v/>
      </c>
      <c r="CL1215" s="217">
        <f>CK1215/VLOOKUP($T1215,'USD Converstion'!$C$7:$D$174,2,FALSE)</f>
        <v/>
      </c>
      <c r="CM1215" s="145">
        <f>IF(AD1215&gt;X1215,1,0)</f>
        <v/>
      </c>
      <c r="CN1215" s="225">
        <f>IF(CM1215&gt;0,AG1215,0)</f>
        <v/>
      </c>
      <c r="CO1215" s="225">
        <f>IF(CM1215=0,0,AF1215)</f>
        <v/>
      </c>
      <c r="CP1215" s="146" t="n">
        <v>0</v>
      </c>
      <c r="CQ1215" s="147" t="inlineStr">
        <is>
          <t>Regular</t>
        </is>
      </c>
      <c r="CR1215" s="225">
        <f>AM1215/VLOOKUP(T1215,'USD Converstion'!$C$7:$D$174,2,FALSE)</f>
        <v/>
      </c>
      <c r="CS1215" s="226">
        <f>AT1215</f>
        <v/>
      </c>
      <c r="CT1215" s="222" t="n">
        <v>0</v>
      </c>
      <c r="CU1215" s="227" t="n"/>
      <c r="CV1215" s="145">
        <f>IF(AX1215&gt;0,1,0)</f>
        <v/>
      </c>
      <c r="CW1215" s="145">
        <f>IF(AY1215&gt;0,1,0)</f>
        <v/>
      </c>
      <c r="CX1215" s="52" t="n">
        <v>0</v>
      </c>
      <c r="DM1215">
        <f>IF(LOWER(T1215)="ILS",12,1)*Y1215/VLOOKUP($T1215,CPC_USDConversion_xlTbl[[Currency2]:[Units/1 USD]],2,FALSE)</f>
        <v/>
      </c>
    </row>
    <row r="1216">
      <c r="B1216" s="113" t="n">
        <v>129439</v>
      </c>
      <c r="C1216" s="113" t="n">
        <v>119836</v>
      </c>
      <c r="D1216" s="113" t="n">
        <v>90079</v>
      </c>
      <c r="E1216" s="114" t="inlineStr">
        <is>
          <t>Mohammad Shurjeel Shaheen</t>
        </is>
      </c>
      <c r="F1216" s="152" t="inlineStr">
        <is>
          <t>Technical Support Engineer (T2)</t>
        </is>
      </c>
      <c r="G1216" s="113" t="inlineStr">
        <is>
          <t>TAC India</t>
        </is>
      </c>
      <c r="H1216" s="113" t="inlineStr">
        <is>
          <t>Amita Tiwari</t>
        </is>
      </c>
      <c r="I1216" s="113" t="inlineStr">
        <is>
          <t>Amit Lewenhoff</t>
        </is>
      </c>
      <c r="J1216" s="114" t="inlineStr">
        <is>
          <t>Sharon Elmashaly</t>
        </is>
      </c>
      <c r="K1216" s="114" t="inlineStr">
        <is>
          <t>Sharon Elmashaly</t>
        </is>
      </c>
      <c r="L1216" s="113" t="inlineStr">
        <is>
          <t>TAC</t>
        </is>
      </c>
      <c r="M1216" s="115" t="n">
        <v>1</v>
      </c>
      <c r="N1216" s="151">
        <f>LEFT(CA1216,3)</f>
        <v/>
      </c>
      <c r="O1216" s="216" t="n">
        <v>43934</v>
      </c>
      <c r="P1216" s="118">
        <f>($D$5-O1216)/365</f>
        <v/>
      </c>
      <c r="Q1216" s="119">
        <f>Q1216</f>
        <v/>
      </c>
      <c r="R1216" s="52" t="n"/>
      <c r="S1216" s="120" t="inlineStr">
        <is>
          <t>India</t>
        </is>
      </c>
      <c r="T1216" s="120" t="inlineStr">
        <is>
          <t>INR</t>
        </is>
      </c>
      <c r="U1216" s="120" t="n">
        <v>1447000</v>
      </c>
      <c r="V1216" s="120" t="n"/>
      <c r="W1216" s="120" t="n"/>
      <c r="X1216" s="120">
        <f>W1216+V1216+U1216</f>
        <v/>
      </c>
      <c r="Y1216" s="121" t="n"/>
      <c r="Z1216" s="121" t="n"/>
      <c r="AA1216" s="122" t="n"/>
      <c r="AB1216" s="122" t="n"/>
      <c r="AC1216" s="122" t="n"/>
      <c r="AD1216" s="123">
        <f>AC1216+AB1216+AA1216</f>
        <v/>
      </c>
      <c r="AE1216" s="124">
        <f>IFERROR(AD1216/X1216-1,"")</f>
        <v/>
      </c>
      <c r="AF1216" s="217">
        <f>IF(LOWER(T1216)="ILS",12,1)*X1216/VLOOKUP($T1216,CPC_USDConversion_xlTbl[[Currency2]:[Units/1 USD]],2,FALSE)</f>
        <v/>
      </c>
      <c r="AG1216" s="217">
        <f>IF(LOWER(T1216)="ILS",12,1)*AD1216/VLOOKUP($T1216,CPC_USDConversion_xlTbl[[Currency2]:[Units/1 USD]],2,FALSE)</f>
        <v/>
      </c>
      <c r="AH1216" s="126">
        <f>AF1216/VLOOKUP($S1216,'CP$'!$B$5:$D$74,2,FALSE)</f>
        <v/>
      </c>
      <c r="AI1216" s="126">
        <f>AG1216/VLOOKUP($S1216,'CP$'!$B$5:$D$74,2,FALSE)</f>
        <v/>
      </c>
      <c r="AJ1216" s="52" t="n"/>
      <c r="AK1216" s="127" t="inlineStr">
        <is>
          <t>Regular</t>
        </is>
      </c>
      <c r="AL1216" s="218" t="n"/>
      <c r="AM1216" s="129" t="n"/>
      <c r="AN1216" s="121" t="n"/>
      <c r="AO1216" s="130" t="n"/>
      <c r="AP1216" s="131">
        <f>IFERROR(AO1216/AM1216,"")</f>
        <v/>
      </c>
      <c r="AQ1216" s="219">
        <f>AO1216*CC1216</f>
        <v/>
      </c>
      <c r="AR1216" s="219" t="n"/>
      <c r="AS1216" s="220">
        <f>AQ1216-AR1216</f>
        <v/>
      </c>
      <c r="AT1216" s="217">
        <f>AS1216/VLOOKUP($T1216,'USD Converstion'!$C$7:$D$174,2,FALSE)</f>
        <v/>
      </c>
      <c r="AU1216" s="52" t="n"/>
      <c r="AV1216" s="221" t="n"/>
      <c r="AW1216" s="222" t="n"/>
      <c r="AX1216" s="222" t="n"/>
      <c r="AY1216" s="223" t="n"/>
      <c r="AZ1216" s="52" t="n"/>
      <c r="BA1216" s="137" t="inlineStr">
        <is>
          <t>June, 2020 - Organization change from Team:Amita Tiwari - TAC India to Team:Shailesh Kuntal - VPN + Sec Weekday Afternoon</t>
        </is>
      </c>
      <c r="BB1216" s="138" t="inlineStr">
        <is>
          <t xml:space="preserve"> </t>
        </is>
      </c>
      <c r="BC1216" s="52" t="n"/>
      <c r="BD1216" s="219" t="n"/>
      <c r="BE1216" s="219" t="n"/>
      <c r="BF1216" s="219" t="n"/>
      <c r="BG1216" s="120">
        <f>BF1216+BE1216+BD1216</f>
        <v/>
      </c>
      <c r="BH1216" s="217">
        <f>IF(LOWER(T1216)="ILS",12,1)*BG1216/VLOOKUP($T1216,CPC_USDConversion_xlTbl[[Currency2]:[Units/1 USD]],2,FALSE)</f>
        <v/>
      </c>
      <c r="BI1216" s="224">
        <f>BH1216/VLOOKUP($S1216,'CP$'!$B$5:$D$74,2,FALSE)</f>
        <v/>
      </c>
      <c r="BJ1216" s="140" t="n">
        <v>900000</v>
      </c>
      <c r="BK1216" s="140" t="n">
        <v>1800000</v>
      </c>
      <c r="BL1216" s="141">
        <f>IFERROR(U1216/X1216,"")</f>
        <v/>
      </c>
      <c r="BM1216" s="141">
        <f>IFERROR(V1216/X1216,"")</f>
        <v/>
      </c>
      <c r="BN1216" s="141">
        <f>IFERROR(W1216/X1216,"")</f>
        <v/>
      </c>
      <c r="BO1216" s="141">
        <f>IFERROR(AA1216/AD1216,"")</f>
        <v/>
      </c>
      <c r="BP1216" s="141">
        <f>IFERROR(AB1216/AD1216,"")</f>
        <v/>
      </c>
      <c r="BQ1216" s="141">
        <f>IFERROR(AC1216/AD1216,"")</f>
        <v/>
      </c>
      <c r="BR1216" s="119" t="n"/>
      <c r="BS1216" s="119" t="n"/>
      <c r="BT1216" s="119" t="n">
        <v>3</v>
      </c>
      <c r="BU1216" s="119" t="n"/>
      <c r="BV1216" s="119" t="n"/>
      <c r="BW1216" s="119" t="n"/>
      <c r="BX1216" s="119" t="n"/>
      <c r="BY1216" s="119" t="n"/>
      <c r="BZ1216" s="119" t="inlineStr">
        <is>
          <t>Employee</t>
        </is>
      </c>
      <c r="CA1216" s="142" t="inlineStr">
        <is>
          <t>T51P</t>
        </is>
      </c>
      <c r="CB1216" s="131" t="n">
        <v>1</v>
      </c>
      <c r="CC1216" s="143">
        <f>IF(P1216&gt;1,1,P1216)*CB1216</f>
        <v/>
      </c>
      <c r="CD1216" s="143" t="n"/>
      <c r="CE1216" s="222" t="n"/>
      <c r="CF1216" s="86" t="n"/>
      <c r="CG1216" s="219" t="n">
        <v>1122151.219512195</v>
      </c>
      <c r="CH1216" s="217">
        <f>IF(LOWER(T1216)="ILS",12,1)*CG1216/VLOOKUP($T1216,CPC_USDConversion_xlTbl[[Currency2]:[Units/1 USD]],2,FALSE)</f>
        <v/>
      </c>
      <c r="CI1216" s="225">
        <f>AF1216</f>
        <v/>
      </c>
      <c r="CJ1216" s="225">
        <f>IFERROR(CI1216-CH1216,"")</f>
        <v/>
      </c>
      <c r="CK1216" s="140">
        <f>ROUND(AN1216*CC1216,-2)</f>
        <v/>
      </c>
      <c r="CL1216" s="217">
        <f>CK1216/VLOOKUP($T1216,'USD Converstion'!$C$7:$D$174,2,FALSE)</f>
        <v/>
      </c>
      <c r="CM1216" s="145">
        <f>IF(AD1216&gt;X1216,1,0)</f>
        <v/>
      </c>
      <c r="CN1216" s="225">
        <f>IF(CM1216&gt;0,AG1216,0)</f>
        <v/>
      </c>
      <c r="CO1216" s="225">
        <f>IF(CM1216=0,0,AF1216)</f>
        <v/>
      </c>
      <c r="CP1216" s="146" t="n">
        <v>0</v>
      </c>
      <c r="CQ1216" s="147" t="inlineStr">
        <is>
          <t>Regular</t>
        </is>
      </c>
      <c r="CR1216" s="225">
        <f>AM1216/VLOOKUP(T1216,'USD Converstion'!$C$7:$D$174,2,FALSE)</f>
        <v/>
      </c>
      <c r="CS1216" s="226">
        <f>AT1216</f>
        <v/>
      </c>
      <c r="CT1216" s="222" t="n">
        <v>0</v>
      </c>
      <c r="CU1216" s="227" t="n"/>
      <c r="CV1216" s="145">
        <f>IF(AX1216&gt;0,1,0)</f>
        <v/>
      </c>
      <c r="CW1216" s="145">
        <f>IF(AY1216&gt;0,1,0)</f>
        <v/>
      </c>
      <c r="CX1216" s="52" t="n">
        <v>0</v>
      </c>
      <c r="DM1216">
        <f>IF(LOWER(T1216)="ILS",12,1)*Y1216/VLOOKUP($T1216,CPC_USDConversion_xlTbl[[Currency2]:[Units/1 USD]],2,FALSE)</f>
        <v/>
      </c>
    </row>
    <row r="1217">
      <c r="B1217" s="113" t="n">
        <v>101007</v>
      </c>
      <c r="C1217" s="113" t="n">
        <v>83382</v>
      </c>
      <c r="D1217" s="113" t="n">
        <v>35019</v>
      </c>
      <c r="E1217" s="114" t="inlineStr">
        <is>
          <t>Mujahid Ahamed</t>
        </is>
      </c>
      <c r="F1217" s="152" t="inlineStr">
        <is>
          <t>Technical Support Engineer (T2)</t>
        </is>
      </c>
      <c r="G1217" s="113" t="inlineStr">
        <is>
          <t>TAC India</t>
        </is>
      </c>
      <c r="H1217" s="113" t="inlineStr">
        <is>
          <t>Amita Tiwari</t>
        </is>
      </c>
      <c r="I1217" s="113" t="inlineStr">
        <is>
          <t>Amit Lewenhoff</t>
        </is>
      </c>
      <c r="J1217" s="114" t="inlineStr">
        <is>
          <t>Sharon Elmashaly</t>
        </is>
      </c>
      <c r="K1217" s="114" t="inlineStr">
        <is>
          <t>Sharon Elmashaly</t>
        </is>
      </c>
      <c r="L1217" s="113" t="inlineStr">
        <is>
          <t>TAC</t>
        </is>
      </c>
      <c r="M1217" s="115" t="n">
        <v>1</v>
      </c>
      <c r="N1217" s="151">
        <f>LEFT(CA1217,3)</f>
        <v/>
      </c>
      <c r="O1217" s="216" t="n">
        <v>43934</v>
      </c>
      <c r="P1217" s="118">
        <f>($D$5-O1217)/365</f>
        <v/>
      </c>
      <c r="Q1217" s="119">
        <f>Q1217</f>
        <v/>
      </c>
      <c r="R1217" s="52" t="n"/>
      <c r="S1217" s="120" t="inlineStr">
        <is>
          <t>India</t>
        </is>
      </c>
      <c r="T1217" s="120" t="inlineStr">
        <is>
          <t>INR</t>
        </is>
      </c>
      <c r="U1217" s="120" t="n">
        <v>822000</v>
      </c>
      <c r="V1217" s="120" t="n"/>
      <c r="W1217" s="120" t="n"/>
      <c r="X1217" s="120">
        <f>W1217+V1217+U1217</f>
        <v/>
      </c>
      <c r="Y1217" s="121" t="n"/>
      <c r="Z1217" s="121" t="n"/>
      <c r="AA1217" s="122" t="n"/>
      <c r="AB1217" s="122" t="n"/>
      <c r="AC1217" s="122" t="n"/>
      <c r="AD1217" s="123">
        <f>AC1217+AB1217+AA1217</f>
        <v/>
      </c>
      <c r="AE1217" s="124">
        <f>IFERROR(AD1217/X1217-1,"")</f>
        <v/>
      </c>
      <c r="AF1217" s="217">
        <f>IF(LOWER(T1217)="ILS",12,1)*X1217/VLOOKUP($T1217,CPC_USDConversion_xlTbl[[Currency2]:[Units/1 USD]],2,FALSE)</f>
        <v/>
      </c>
      <c r="AG1217" s="217">
        <f>IF(LOWER(T1217)="ILS",12,1)*AD1217/VLOOKUP($T1217,CPC_USDConversion_xlTbl[[Currency2]:[Units/1 USD]],2,FALSE)</f>
        <v/>
      </c>
      <c r="AH1217" s="126">
        <f>AF1217/VLOOKUP($S1217,'CP$'!$B$5:$D$74,2,FALSE)</f>
        <v/>
      </c>
      <c r="AI1217" s="126">
        <f>AG1217/VLOOKUP($S1217,'CP$'!$B$5:$D$74,2,FALSE)</f>
        <v/>
      </c>
      <c r="AJ1217" s="52" t="n"/>
      <c r="AK1217" s="127" t="inlineStr">
        <is>
          <t>Regular</t>
        </is>
      </c>
      <c r="AL1217" s="218" t="n"/>
      <c r="AM1217" s="129" t="n"/>
      <c r="AN1217" s="121" t="n"/>
      <c r="AO1217" s="130" t="n"/>
      <c r="AP1217" s="131">
        <f>IFERROR(AO1217/AM1217,"")</f>
        <v/>
      </c>
      <c r="AQ1217" s="219">
        <f>AO1217*CC1217</f>
        <v/>
      </c>
      <c r="AR1217" s="219" t="n"/>
      <c r="AS1217" s="220">
        <f>AQ1217-AR1217</f>
        <v/>
      </c>
      <c r="AT1217" s="217">
        <f>AS1217/VLOOKUP($T1217,'USD Converstion'!$C$7:$D$174,2,FALSE)</f>
        <v/>
      </c>
      <c r="AU1217" s="52" t="n"/>
      <c r="AV1217" s="221" t="n"/>
      <c r="AW1217" s="222" t="n"/>
      <c r="AX1217" s="222" t="n"/>
      <c r="AY1217" s="223" t="n"/>
      <c r="AZ1217" s="52" t="n"/>
      <c r="BA1217" s="137" t="inlineStr">
        <is>
          <t>June, 2020 - Organization change from Team:Amita Tiwari - TAC India to Team:Rishiraj Dave - Weekend Night</t>
        </is>
      </c>
      <c r="BB1217" s="138" t="inlineStr">
        <is>
          <t xml:space="preserve"> </t>
        </is>
      </c>
      <c r="BC1217" s="52" t="n"/>
      <c r="BD1217" s="219" t="n"/>
      <c r="BE1217" s="219" t="n"/>
      <c r="BF1217" s="219" t="n"/>
      <c r="BG1217" s="120">
        <f>BF1217+BE1217+BD1217</f>
        <v/>
      </c>
      <c r="BH1217" s="217">
        <f>IF(LOWER(T1217)="ILS",12,1)*BG1217/VLOOKUP($T1217,CPC_USDConversion_xlTbl[[Currency2]:[Units/1 USD]],2,FALSE)</f>
        <v/>
      </c>
      <c r="BI1217" s="224">
        <f>BH1217/VLOOKUP($S1217,'CP$'!$B$5:$D$74,2,FALSE)</f>
        <v/>
      </c>
      <c r="BJ1217" s="140" t="n">
        <v>500000</v>
      </c>
      <c r="BK1217" s="140" t="n">
        <v>950000</v>
      </c>
      <c r="BL1217" s="141">
        <f>IFERROR(U1217/X1217,"")</f>
        <v/>
      </c>
      <c r="BM1217" s="141">
        <f>IFERROR(V1217/X1217,"")</f>
        <v/>
      </c>
      <c r="BN1217" s="141">
        <f>IFERROR(W1217/X1217,"")</f>
        <v/>
      </c>
      <c r="BO1217" s="141">
        <f>IFERROR(AA1217/AD1217,"")</f>
        <v/>
      </c>
      <c r="BP1217" s="141">
        <f>IFERROR(AB1217/AD1217,"")</f>
        <v/>
      </c>
      <c r="BQ1217" s="141">
        <f>IFERROR(AC1217/AD1217,"")</f>
        <v/>
      </c>
      <c r="BR1217" s="119" t="n"/>
      <c r="BS1217" s="119" t="n"/>
      <c r="BT1217" s="119" t="n">
        <v>3</v>
      </c>
      <c r="BU1217" s="119" t="n"/>
      <c r="BV1217" s="119" t="n"/>
      <c r="BW1217" s="119" t="n"/>
      <c r="BX1217" s="119" t="n"/>
      <c r="BY1217" s="119" t="n"/>
      <c r="BZ1217" s="119" t="inlineStr">
        <is>
          <t>Employee</t>
        </is>
      </c>
      <c r="CA1217" s="142" t="inlineStr">
        <is>
          <t>T61P</t>
        </is>
      </c>
      <c r="CB1217" s="131" t="n">
        <v>1</v>
      </c>
      <c r="CC1217" s="143">
        <f>IF(P1217&gt;1,1,P1217)*CB1217</f>
        <v/>
      </c>
      <c r="CD1217" s="143" t="n"/>
      <c r="CE1217" s="222" t="n"/>
      <c r="CF1217" s="86" t="n"/>
      <c r="CG1217" s="219" t="n">
        <v>634346.3414634147</v>
      </c>
      <c r="CH1217" s="217">
        <f>IF(LOWER(T1217)="ILS",12,1)*CG1217/VLOOKUP($T1217,CPC_USDConversion_xlTbl[[Currency2]:[Units/1 USD]],2,FALSE)</f>
        <v/>
      </c>
      <c r="CI1217" s="225">
        <f>AF1217</f>
        <v/>
      </c>
      <c r="CJ1217" s="225">
        <f>IFERROR(CI1217-CH1217,"")</f>
        <v/>
      </c>
      <c r="CK1217" s="140">
        <f>ROUND(AN1217*CC1217,-2)</f>
        <v/>
      </c>
      <c r="CL1217" s="217">
        <f>CK1217/VLOOKUP($T1217,'USD Converstion'!$C$7:$D$174,2,FALSE)</f>
        <v/>
      </c>
      <c r="CM1217" s="145">
        <f>IF(AD1217&gt;X1217,1,0)</f>
        <v/>
      </c>
      <c r="CN1217" s="225">
        <f>IF(CM1217&gt;0,AG1217,0)</f>
        <v/>
      </c>
      <c r="CO1217" s="225">
        <f>IF(CM1217=0,0,AF1217)</f>
        <v/>
      </c>
      <c r="CP1217" s="146" t="n">
        <v>0</v>
      </c>
      <c r="CQ1217" s="147" t="inlineStr">
        <is>
          <t>Regular</t>
        </is>
      </c>
      <c r="CR1217" s="225">
        <f>AM1217/VLOOKUP(T1217,'USD Converstion'!$C$7:$D$174,2,FALSE)</f>
        <v/>
      </c>
      <c r="CS1217" s="226">
        <f>AT1217</f>
        <v/>
      </c>
      <c r="CT1217" s="222" t="n">
        <v>0</v>
      </c>
      <c r="CU1217" s="227" t="n"/>
      <c r="CV1217" s="145">
        <f>IF(AX1217&gt;0,1,0)</f>
        <v/>
      </c>
      <c r="CW1217" s="145">
        <f>IF(AY1217&gt;0,1,0)</f>
        <v/>
      </c>
      <c r="CX1217" s="52" t="n">
        <v>0</v>
      </c>
      <c r="DM1217">
        <f>IF(LOWER(T1217)="ILS",12,1)*Y1217/VLOOKUP($T1217,CPC_USDConversion_xlTbl[[Currency2]:[Units/1 USD]],2,FALSE)</f>
        <v/>
      </c>
    </row>
    <row r="1218">
      <c r="B1218" s="113" t="n">
        <v>101283</v>
      </c>
      <c r="C1218" s="113" t="n">
        <v>79739</v>
      </c>
      <c r="D1218" s="113" t="n">
        <v>84989</v>
      </c>
      <c r="E1218" s="114" t="inlineStr">
        <is>
          <t>NikhilKumar Singh</t>
        </is>
      </c>
      <c r="F1218" s="152" t="inlineStr">
        <is>
          <t>Technical Support Engineer (T2)</t>
        </is>
      </c>
      <c r="G1218" s="113" t="inlineStr">
        <is>
          <t>TAC India</t>
        </is>
      </c>
      <c r="H1218" s="113" t="inlineStr">
        <is>
          <t>Amita Tiwari</t>
        </is>
      </c>
      <c r="I1218" s="113" t="inlineStr">
        <is>
          <t>Amit Lewenhoff</t>
        </is>
      </c>
      <c r="J1218" s="114" t="inlineStr">
        <is>
          <t>Sharon Elmashaly</t>
        </is>
      </c>
      <c r="K1218" s="114" t="inlineStr">
        <is>
          <t>Sharon Elmashaly</t>
        </is>
      </c>
      <c r="L1218" s="113" t="inlineStr">
        <is>
          <t>TAC</t>
        </is>
      </c>
      <c r="M1218" s="115" t="n">
        <v>1</v>
      </c>
      <c r="N1218" s="151">
        <f>LEFT(CA1218,3)</f>
        <v/>
      </c>
      <c r="O1218" s="216" t="n">
        <v>43934</v>
      </c>
      <c r="P1218" s="118">
        <f>($D$5-O1218)/365</f>
        <v/>
      </c>
      <c r="Q1218" s="119">
        <f>Q1218</f>
        <v/>
      </c>
      <c r="R1218" s="52" t="n"/>
      <c r="S1218" s="120" t="inlineStr">
        <is>
          <t>India</t>
        </is>
      </c>
      <c r="T1218" s="120" t="inlineStr">
        <is>
          <t>INR</t>
        </is>
      </c>
      <c r="U1218" s="120" t="n">
        <v>1134500</v>
      </c>
      <c r="V1218" s="120" t="n"/>
      <c r="W1218" s="120" t="n"/>
      <c r="X1218" s="120">
        <f>W1218+V1218+U1218</f>
        <v/>
      </c>
      <c r="Y1218" s="121" t="n"/>
      <c r="Z1218" s="121" t="n"/>
      <c r="AA1218" s="122" t="n"/>
      <c r="AB1218" s="122" t="n"/>
      <c r="AC1218" s="122" t="n"/>
      <c r="AD1218" s="123">
        <f>AC1218+AB1218+AA1218</f>
        <v/>
      </c>
      <c r="AE1218" s="124">
        <f>IFERROR(AD1218/X1218-1,"")</f>
        <v/>
      </c>
      <c r="AF1218" s="217">
        <f>IF(LOWER(T1218)="ILS",12,1)*X1218/VLOOKUP($T1218,CPC_USDConversion_xlTbl[[Currency2]:[Units/1 USD]],2,FALSE)</f>
        <v/>
      </c>
      <c r="AG1218" s="217">
        <f>IF(LOWER(T1218)="ILS",12,1)*AD1218/VLOOKUP($T1218,CPC_USDConversion_xlTbl[[Currency2]:[Units/1 USD]],2,FALSE)</f>
        <v/>
      </c>
      <c r="AH1218" s="126">
        <f>AF1218/VLOOKUP($S1218,'CP$'!$B$5:$D$74,2,FALSE)</f>
        <v/>
      </c>
      <c r="AI1218" s="126">
        <f>AG1218/VLOOKUP($S1218,'CP$'!$B$5:$D$74,2,FALSE)</f>
        <v/>
      </c>
      <c r="AJ1218" s="52" t="n"/>
      <c r="AK1218" s="127" t="inlineStr">
        <is>
          <t>Regular</t>
        </is>
      </c>
      <c r="AL1218" s="218" t="n"/>
      <c r="AM1218" s="129" t="n"/>
      <c r="AN1218" s="121" t="n"/>
      <c r="AO1218" s="130" t="n"/>
      <c r="AP1218" s="131">
        <f>IFERROR(AO1218/AM1218,"")</f>
        <v/>
      </c>
      <c r="AQ1218" s="219">
        <f>AO1218*CC1218</f>
        <v/>
      </c>
      <c r="AR1218" s="219" t="n"/>
      <c r="AS1218" s="220">
        <f>AQ1218-AR1218</f>
        <v/>
      </c>
      <c r="AT1218" s="217">
        <f>AS1218/VLOOKUP($T1218,'USD Converstion'!$C$7:$D$174,2,FALSE)</f>
        <v/>
      </c>
      <c r="AU1218" s="52" t="n"/>
      <c r="AV1218" s="221" t="n"/>
      <c r="AW1218" s="222" t="n"/>
      <c r="AX1218" s="222" t="n"/>
      <c r="AY1218" s="223" t="n"/>
      <c r="AZ1218" s="52" t="n"/>
      <c r="BA1218" s="137" t="inlineStr">
        <is>
          <t>June, 2020 - Organization change from Team:Amita Tiwari - TAC India to Team:Tausif Khaleel - India TAC- Afternoon Team</t>
        </is>
      </c>
      <c r="BB1218" s="138" t="inlineStr">
        <is>
          <t xml:space="preserve"> </t>
        </is>
      </c>
      <c r="BC1218" s="52" t="n"/>
      <c r="BD1218" s="219" t="n"/>
      <c r="BE1218" s="219" t="n"/>
      <c r="BF1218" s="219" t="n"/>
      <c r="BG1218" s="120">
        <f>BF1218+BE1218+BD1218</f>
        <v/>
      </c>
      <c r="BH1218" s="217">
        <f>IF(LOWER(T1218)="ILS",12,1)*BG1218/VLOOKUP($T1218,CPC_USDConversion_xlTbl[[Currency2]:[Units/1 USD]],2,FALSE)</f>
        <v/>
      </c>
      <c r="BI1218" s="224">
        <f>BH1218/VLOOKUP($S1218,'CP$'!$B$5:$D$74,2,FALSE)</f>
        <v/>
      </c>
      <c r="BJ1218" s="140" t="n">
        <v>500000</v>
      </c>
      <c r="BK1218" s="140" t="n">
        <v>950000</v>
      </c>
      <c r="BL1218" s="141">
        <f>IFERROR(U1218/X1218,"")</f>
        <v/>
      </c>
      <c r="BM1218" s="141">
        <f>IFERROR(V1218/X1218,"")</f>
        <v/>
      </c>
      <c r="BN1218" s="141">
        <f>IFERROR(W1218/X1218,"")</f>
        <v/>
      </c>
      <c r="BO1218" s="141">
        <f>IFERROR(AA1218/AD1218,"")</f>
        <v/>
      </c>
      <c r="BP1218" s="141">
        <f>IFERROR(AB1218/AD1218,"")</f>
        <v/>
      </c>
      <c r="BQ1218" s="141">
        <f>IFERROR(AC1218/AD1218,"")</f>
        <v/>
      </c>
      <c r="BR1218" s="119" t="n"/>
      <c r="BS1218" s="119" t="n"/>
      <c r="BT1218" s="119" t="n">
        <v>2</v>
      </c>
      <c r="BU1218" s="119" t="n"/>
      <c r="BV1218" s="119" t="n"/>
      <c r="BW1218" s="119" t="n"/>
      <c r="BX1218" s="119" t="n"/>
      <c r="BY1218" s="119" t="n"/>
      <c r="BZ1218" s="119" t="inlineStr">
        <is>
          <t>Employee</t>
        </is>
      </c>
      <c r="CA1218" s="142" t="inlineStr">
        <is>
          <t>T61P</t>
        </is>
      </c>
      <c r="CB1218" s="131" t="n">
        <v>1</v>
      </c>
      <c r="CC1218" s="143">
        <f>IF(P1218&gt;1,1,P1218)*CB1218</f>
        <v/>
      </c>
      <c r="CD1218" s="143" t="n"/>
      <c r="CE1218" s="222" t="n"/>
      <c r="CF1218" s="86" t="n"/>
      <c r="CG1218" s="219" t="n">
        <v>878248.7804878049</v>
      </c>
      <c r="CH1218" s="217">
        <f>IF(LOWER(T1218)="ILS",12,1)*CG1218/VLOOKUP($T1218,CPC_USDConversion_xlTbl[[Currency2]:[Units/1 USD]],2,FALSE)</f>
        <v/>
      </c>
      <c r="CI1218" s="225">
        <f>AF1218</f>
        <v/>
      </c>
      <c r="CJ1218" s="225">
        <f>IFERROR(CI1218-CH1218,"")</f>
        <v/>
      </c>
      <c r="CK1218" s="140">
        <f>ROUND(AN1218*CC1218,-2)</f>
        <v/>
      </c>
      <c r="CL1218" s="217">
        <f>CK1218/VLOOKUP($T1218,'USD Converstion'!$C$7:$D$174,2,FALSE)</f>
        <v/>
      </c>
      <c r="CM1218" s="145">
        <f>IF(AD1218&gt;X1218,1,0)</f>
        <v/>
      </c>
      <c r="CN1218" s="225">
        <f>IF(CM1218&gt;0,AG1218,0)</f>
        <v/>
      </c>
      <c r="CO1218" s="225">
        <f>IF(CM1218=0,0,AF1218)</f>
        <v/>
      </c>
      <c r="CP1218" s="146" t="n">
        <v>0</v>
      </c>
      <c r="CQ1218" s="147" t="inlineStr">
        <is>
          <t>Regular</t>
        </is>
      </c>
      <c r="CR1218" s="225">
        <f>AM1218/VLOOKUP(T1218,'USD Converstion'!$C$7:$D$174,2,FALSE)</f>
        <v/>
      </c>
      <c r="CS1218" s="226">
        <f>AT1218</f>
        <v/>
      </c>
      <c r="CT1218" s="222" t="n">
        <v>0</v>
      </c>
      <c r="CU1218" s="227" t="n"/>
      <c r="CV1218" s="145">
        <f>IF(AX1218&gt;0,1,0)</f>
        <v/>
      </c>
      <c r="CW1218" s="145">
        <f>IF(AY1218&gt;0,1,0)</f>
        <v/>
      </c>
      <c r="CX1218" s="52" t="n">
        <v>0</v>
      </c>
      <c r="DM1218">
        <f>IF(LOWER(T1218)="ILS",12,1)*Y1218/VLOOKUP($T1218,CPC_USDConversion_xlTbl[[Currency2]:[Units/1 USD]],2,FALSE)</f>
        <v/>
      </c>
    </row>
    <row r="1219">
      <c r="B1219" s="113" t="n">
        <v>137781</v>
      </c>
      <c r="C1219" s="113" t="n">
        <v>101635</v>
      </c>
      <c r="D1219" s="113" t="n">
        <v>51674</v>
      </c>
      <c r="E1219" s="114" t="inlineStr">
        <is>
          <t>Nongmaithem Island Devi</t>
        </is>
      </c>
      <c r="F1219" s="152" t="inlineStr">
        <is>
          <t>Technical Support Engineer (T2)</t>
        </is>
      </c>
      <c r="G1219" s="113" t="inlineStr">
        <is>
          <t>TAC India</t>
        </is>
      </c>
      <c r="H1219" s="113" t="inlineStr">
        <is>
          <t>Amita Tiwari</t>
        </is>
      </c>
      <c r="I1219" s="113" t="inlineStr">
        <is>
          <t>Amit Lewenhoff</t>
        </is>
      </c>
      <c r="J1219" s="114" t="inlineStr">
        <is>
          <t>Sharon Elmashaly</t>
        </is>
      </c>
      <c r="K1219" s="114" t="inlineStr">
        <is>
          <t>Sharon Elmashaly</t>
        </is>
      </c>
      <c r="L1219" s="113" t="inlineStr">
        <is>
          <t>TAC</t>
        </is>
      </c>
      <c r="M1219" s="115" t="n">
        <v>1</v>
      </c>
      <c r="N1219" s="151">
        <f>LEFT(CA1219,3)</f>
        <v/>
      </c>
      <c r="O1219" s="216" t="n">
        <v>44025</v>
      </c>
      <c r="P1219" s="118">
        <f>($D$5-O1219)/365</f>
        <v/>
      </c>
      <c r="Q1219" s="119">
        <f>Q1219</f>
        <v/>
      </c>
      <c r="R1219" s="52" t="n"/>
      <c r="S1219" s="120" t="inlineStr">
        <is>
          <t>India</t>
        </is>
      </c>
      <c r="T1219" s="120" t="inlineStr">
        <is>
          <t>INR</t>
        </is>
      </c>
      <c r="U1219" s="120" t="n">
        <v>1259500</v>
      </c>
      <c r="V1219" s="120" t="n"/>
      <c r="W1219" s="120" t="n"/>
      <c r="X1219" s="120">
        <f>W1219+V1219+U1219</f>
        <v/>
      </c>
      <c r="Y1219" s="121" t="n"/>
      <c r="Z1219" s="121" t="n"/>
      <c r="AA1219" s="122" t="n"/>
      <c r="AB1219" s="122" t="n"/>
      <c r="AC1219" s="122" t="n"/>
      <c r="AD1219" s="123">
        <f>AC1219+AB1219+AA1219</f>
        <v/>
      </c>
      <c r="AE1219" s="124">
        <f>IFERROR(AD1219/X1219-1,"")</f>
        <v/>
      </c>
      <c r="AF1219" s="217">
        <f>IF(LOWER(T1219)="ILS",12,1)*X1219/VLOOKUP($T1219,CPC_USDConversion_xlTbl[[Currency2]:[Units/1 USD]],2,FALSE)</f>
        <v/>
      </c>
      <c r="AG1219" s="217">
        <f>IF(LOWER(T1219)="ILS",12,1)*AD1219/VLOOKUP($T1219,CPC_USDConversion_xlTbl[[Currency2]:[Units/1 USD]],2,FALSE)</f>
        <v/>
      </c>
      <c r="AH1219" s="126">
        <f>AF1219/VLOOKUP($S1219,'CP$'!$B$5:$D$74,2,FALSE)</f>
        <v/>
      </c>
      <c r="AI1219" s="126">
        <f>AG1219/VLOOKUP($S1219,'CP$'!$B$5:$D$74,2,FALSE)</f>
        <v/>
      </c>
      <c r="AJ1219" s="52" t="n"/>
      <c r="AK1219" s="127" t="inlineStr">
        <is>
          <t>Regular</t>
        </is>
      </c>
      <c r="AL1219" s="218" t="n"/>
      <c r="AM1219" s="129" t="n"/>
      <c r="AN1219" s="121" t="n"/>
      <c r="AO1219" s="130" t="n"/>
      <c r="AP1219" s="131">
        <f>IFERROR(AO1219/AM1219,"")</f>
        <v/>
      </c>
      <c r="AQ1219" s="219">
        <f>AO1219*CC1219</f>
        <v/>
      </c>
      <c r="AR1219" s="219" t="n"/>
      <c r="AS1219" s="220">
        <f>AQ1219-AR1219</f>
        <v/>
      </c>
      <c r="AT1219" s="217">
        <f>AS1219/VLOOKUP($T1219,'USD Converstion'!$C$7:$D$174,2,FALSE)</f>
        <v/>
      </c>
      <c r="AU1219" s="52" t="n"/>
      <c r="AV1219" s="221" t="n"/>
      <c r="AW1219" s="222" t="n"/>
      <c r="AX1219" s="222" t="n"/>
      <c r="AY1219" s="223" t="n"/>
      <c r="AZ1219" s="52" t="n"/>
      <c r="BA1219" s="137" t="n"/>
      <c r="BB1219" s="138" t="inlineStr">
        <is>
          <t xml:space="preserve"> </t>
        </is>
      </c>
      <c r="BC1219" s="52" t="n"/>
      <c r="BD1219" s="219" t="n"/>
      <c r="BE1219" s="219" t="n"/>
      <c r="BF1219" s="219" t="n"/>
      <c r="BG1219" s="120">
        <f>BF1219+BE1219+BD1219</f>
        <v/>
      </c>
      <c r="BH1219" s="217">
        <f>IF(LOWER(T1219)="ILS",12,1)*BG1219/VLOOKUP($T1219,CPC_USDConversion_xlTbl[[Currency2]:[Units/1 USD]],2,FALSE)</f>
        <v/>
      </c>
      <c r="BI1219" s="224">
        <f>BH1219/VLOOKUP($S1219,'CP$'!$B$5:$D$74,2,FALSE)</f>
        <v/>
      </c>
      <c r="BJ1219" s="140" t="n">
        <v>900000</v>
      </c>
      <c r="BK1219" s="140" t="n">
        <v>1800000</v>
      </c>
      <c r="BL1219" s="141">
        <f>IFERROR(U1219/X1219,"")</f>
        <v/>
      </c>
      <c r="BM1219" s="141">
        <f>IFERROR(V1219/X1219,"")</f>
        <v/>
      </c>
      <c r="BN1219" s="141">
        <f>IFERROR(W1219/X1219,"")</f>
        <v/>
      </c>
      <c r="BO1219" s="141">
        <f>IFERROR(AA1219/AD1219,"")</f>
        <v/>
      </c>
      <c r="BP1219" s="141">
        <f>IFERROR(AB1219/AD1219,"")</f>
        <v/>
      </c>
      <c r="BQ1219" s="141">
        <f>IFERROR(AC1219/AD1219,"")</f>
        <v/>
      </c>
      <c r="BR1219" s="119" t="n"/>
      <c r="BS1219" s="119" t="n"/>
      <c r="BT1219" s="119" t="n"/>
      <c r="BU1219" s="119" t="n"/>
      <c r="BV1219" s="119" t="n"/>
      <c r="BW1219" s="119" t="n"/>
      <c r="BX1219" s="119" t="n"/>
      <c r="BY1219" s="119" t="n"/>
      <c r="BZ1219" s="119" t="inlineStr">
        <is>
          <t>Employee</t>
        </is>
      </c>
      <c r="CA1219" s="142" t="inlineStr">
        <is>
          <t>T51P</t>
        </is>
      </c>
      <c r="CB1219" s="131" t="n">
        <v>1</v>
      </c>
      <c r="CC1219" s="143">
        <f>IF(P1219&gt;1,1,P1219)*CB1219</f>
        <v/>
      </c>
      <c r="CD1219" s="143" t="n"/>
      <c r="CE1219" s="222" t="n"/>
      <c r="CF1219" s="86" t="n"/>
      <c r="CG1219" s="219" t="n">
        <v>975809.7560975611</v>
      </c>
      <c r="CH1219" s="217">
        <f>IF(LOWER(T1219)="ILS",12,1)*CG1219/VLOOKUP($T1219,CPC_USDConversion_xlTbl[[Currency2]:[Units/1 USD]],2,FALSE)</f>
        <v/>
      </c>
      <c r="CI1219" s="225">
        <f>AF1219</f>
        <v/>
      </c>
      <c r="CJ1219" s="225">
        <f>IFERROR(CI1219-CH1219,"")</f>
        <v/>
      </c>
      <c r="CK1219" s="140">
        <f>ROUND(AN1219*CC1219,-2)</f>
        <v/>
      </c>
      <c r="CL1219" s="217">
        <f>CK1219/VLOOKUP($T1219,'USD Converstion'!$C$7:$D$174,2,FALSE)</f>
        <v/>
      </c>
      <c r="CM1219" s="145">
        <f>IF(AD1219&gt;X1219,1,0)</f>
        <v/>
      </c>
      <c r="CN1219" s="225">
        <f>IF(CM1219&gt;0,AG1219,0)</f>
        <v/>
      </c>
      <c r="CO1219" s="225">
        <f>IF(CM1219=0,0,AF1219)</f>
        <v/>
      </c>
      <c r="CP1219" s="146" t="n">
        <v>0</v>
      </c>
      <c r="CQ1219" s="147" t="inlineStr">
        <is>
          <t>Regular</t>
        </is>
      </c>
      <c r="CR1219" s="225">
        <f>AM1219/VLOOKUP(T1219,'USD Converstion'!$C$7:$D$174,2,FALSE)</f>
        <v/>
      </c>
      <c r="CS1219" s="226">
        <f>AT1219</f>
        <v/>
      </c>
      <c r="CT1219" s="222" t="n">
        <v>0</v>
      </c>
      <c r="CU1219" s="227" t="n"/>
      <c r="CV1219" s="145">
        <f>IF(AX1219&gt;0,1,0)</f>
        <v/>
      </c>
      <c r="CW1219" s="145">
        <f>IF(AY1219&gt;0,1,0)</f>
        <v/>
      </c>
      <c r="CX1219" s="52" t="n">
        <v>0</v>
      </c>
      <c r="DM1219">
        <f>IF(LOWER(T1219)="ILS",12,1)*Y1219/VLOOKUP($T1219,CPC_USDConversion_xlTbl[[Currency2]:[Units/1 USD]],2,FALSE)</f>
        <v/>
      </c>
    </row>
    <row r="1220">
      <c r="B1220" s="113" t="n">
        <v>100366</v>
      </c>
      <c r="C1220" s="113" t="n">
        <v>34659</v>
      </c>
      <c r="D1220" s="113" t="n">
        <v>121248</v>
      </c>
      <c r="E1220" s="114" t="inlineStr">
        <is>
          <t>Pooja Rrao</t>
        </is>
      </c>
      <c r="F1220" s="152" t="inlineStr">
        <is>
          <t>Technical Support Engineer (T2)</t>
        </is>
      </c>
      <c r="G1220" s="113" t="inlineStr">
        <is>
          <t>TAC India</t>
        </is>
      </c>
      <c r="H1220" s="113" t="inlineStr">
        <is>
          <t>Amita Tiwari</t>
        </is>
      </c>
      <c r="I1220" s="113" t="inlineStr">
        <is>
          <t>Amit Lewenhoff</t>
        </is>
      </c>
      <c r="J1220" s="114" t="inlineStr">
        <is>
          <t>Sharon Elmashaly</t>
        </is>
      </c>
      <c r="K1220" s="114" t="inlineStr">
        <is>
          <t>Sharon Elmashaly</t>
        </is>
      </c>
      <c r="L1220" s="113" t="inlineStr">
        <is>
          <t>TAC</t>
        </is>
      </c>
      <c r="M1220" s="115" t="n">
        <v>1</v>
      </c>
      <c r="N1220" s="151">
        <f>LEFT(CA1220,3)</f>
        <v/>
      </c>
      <c r="O1220" s="216" t="n">
        <v>43731</v>
      </c>
      <c r="P1220" s="118">
        <f>($D$5-O1220)/365</f>
        <v/>
      </c>
      <c r="Q1220" s="119">
        <f>Q1220</f>
        <v/>
      </c>
      <c r="R1220" s="52" t="n"/>
      <c r="S1220" s="120" t="inlineStr">
        <is>
          <t>India</t>
        </is>
      </c>
      <c r="T1220" s="120" t="inlineStr">
        <is>
          <t>INR</t>
        </is>
      </c>
      <c r="U1220" s="120" t="n">
        <v>759500</v>
      </c>
      <c r="V1220" s="120" t="n"/>
      <c r="W1220" s="120" t="n"/>
      <c r="X1220" s="120">
        <f>W1220+V1220+U1220</f>
        <v/>
      </c>
      <c r="Y1220" s="121" t="n"/>
      <c r="Z1220" s="121" t="n"/>
      <c r="AA1220" s="122" t="n"/>
      <c r="AB1220" s="122" t="n"/>
      <c r="AC1220" s="122" t="n"/>
      <c r="AD1220" s="123">
        <f>AC1220+AB1220+AA1220</f>
        <v/>
      </c>
      <c r="AE1220" s="124">
        <f>IFERROR(AD1220/X1220-1,"")</f>
        <v/>
      </c>
      <c r="AF1220" s="217">
        <f>IF(LOWER(T1220)="ILS",12,1)*X1220/VLOOKUP($T1220,CPC_USDConversion_xlTbl[[Currency2]:[Units/1 USD]],2,FALSE)</f>
        <v/>
      </c>
      <c r="AG1220" s="217">
        <f>IF(LOWER(T1220)="ILS",12,1)*AD1220/VLOOKUP($T1220,CPC_USDConversion_xlTbl[[Currency2]:[Units/1 USD]],2,FALSE)</f>
        <v/>
      </c>
      <c r="AH1220" s="126">
        <f>AF1220/VLOOKUP($S1220,'CP$'!$B$5:$D$74,2,FALSE)</f>
        <v/>
      </c>
      <c r="AI1220" s="126">
        <f>AG1220/VLOOKUP($S1220,'CP$'!$B$5:$D$74,2,FALSE)</f>
        <v/>
      </c>
      <c r="AJ1220" s="52" t="n"/>
      <c r="AK1220" s="127" t="inlineStr">
        <is>
          <t>Regular</t>
        </is>
      </c>
      <c r="AL1220" s="218" t="n">
        <v>2712.328767123287</v>
      </c>
      <c r="AM1220" s="129" t="n"/>
      <c r="AN1220" s="121" t="n"/>
      <c r="AO1220" s="130" t="n"/>
      <c r="AP1220" s="131">
        <f>IFERROR(AO1220/AM1220,"")</f>
        <v/>
      </c>
      <c r="AQ1220" s="219">
        <f>AO1220*CC1220</f>
        <v/>
      </c>
      <c r="AR1220" s="219" t="n"/>
      <c r="AS1220" s="220">
        <f>AQ1220-AR1220</f>
        <v/>
      </c>
      <c r="AT1220" s="217">
        <f>AS1220/VLOOKUP($T1220,'USD Converstion'!$C$7:$D$174,2,FALSE)</f>
        <v/>
      </c>
      <c r="AU1220" s="52" t="n"/>
      <c r="AV1220" s="221" t="n"/>
      <c r="AW1220" s="222" t="n"/>
      <c r="AX1220" s="222" t="n"/>
      <c r="AY1220" s="223" t="n"/>
      <c r="AZ1220" s="52" t="n"/>
      <c r="BA1220" s="137" t="inlineStr">
        <is>
          <t>June, 2020 - Organization change from Team:Mouize Younus - TAC India - Weekend Team to Team:Shailesh Kuntal - VPN + Sec Weekday Afternoon</t>
        </is>
      </c>
      <c r="BB1220" s="138" t="inlineStr">
        <is>
          <t xml:space="preserve"> </t>
        </is>
      </c>
      <c r="BC1220" s="52" t="n"/>
      <c r="BD1220" s="219" t="n">
        <v>600000</v>
      </c>
      <c r="BE1220" s="219" t="n">
        <v>220000</v>
      </c>
      <c r="BF1220" s="219" t="n"/>
      <c r="BG1220" s="120">
        <f>BF1220+BE1220+BD1220</f>
        <v/>
      </c>
      <c r="BH1220" s="217">
        <f>IF(LOWER(T1220)="ILS",12,1)*BG1220/VLOOKUP($T1220,CPC_USDConversion_xlTbl[[Currency2]:[Units/1 USD]],2,FALSE)</f>
        <v/>
      </c>
      <c r="BI1220" s="224">
        <f>BH1220/VLOOKUP($S1220,'CP$'!$B$5:$D$74,2,FALSE)</f>
        <v/>
      </c>
      <c r="BJ1220" s="140" t="n">
        <v>500000</v>
      </c>
      <c r="BK1220" s="140" t="n">
        <v>950000</v>
      </c>
      <c r="BL1220" s="141">
        <f>IFERROR(U1220/X1220,"")</f>
        <v/>
      </c>
      <c r="BM1220" s="141">
        <f>IFERROR(V1220/X1220,"")</f>
        <v/>
      </c>
      <c r="BN1220" s="141">
        <f>IFERROR(W1220/X1220,"")</f>
        <v/>
      </c>
      <c r="BO1220" s="141">
        <f>IFERROR(AA1220/AD1220,"")</f>
        <v/>
      </c>
      <c r="BP1220" s="141">
        <f>IFERROR(AB1220/AD1220,"")</f>
        <v/>
      </c>
      <c r="BQ1220" s="141">
        <f>IFERROR(AC1220/AD1220,"")</f>
        <v/>
      </c>
      <c r="BR1220" s="119" t="n"/>
      <c r="BS1220" s="119" t="n">
        <v>1</v>
      </c>
      <c r="BT1220" s="119" t="n">
        <v>1</v>
      </c>
      <c r="BU1220" s="119" t="n"/>
      <c r="BV1220" s="119" t="n"/>
      <c r="BW1220" s="119" t="n"/>
      <c r="BX1220" s="119" t="n"/>
      <c r="BY1220" s="119" t="n"/>
      <c r="BZ1220" s="119" t="inlineStr">
        <is>
          <t>Employee</t>
        </is>
      </c>
      <c r="CA1220" s="142" t="inlineStr">
        <is>
          <t>T61P</t>
        </is>
      </c>
      <c r="CB1220" s="131" t="n">
        <v>1</v>
      </c>
      <c r="CC1220" s="143">
        <f>IF(P1220&gt;1,1,P1220)*CB1220</f>
        <v/>
      </c>
      <c r="CD1220" s="143" t="n"/>
      <c r="CE1220" s="222" t="n"/>
      <c r="CF1220" s="86" t="n"/>
      <c r="CG1220" s="219" t="n">
        <v>585565.8536585367</v>
      </c>
      <c r="CH1220" s="217">
        <f>IF(LOWER(T1220)="ILS",12,1)*CG1220/VLOOKUP($T1220,CPC_USDConversion_xlTbl[[Currency2]:[Units/1 USD]],2,FALSE)</f>
        <v/>
      </c>
      <c r="CI1220" s="225">
        <f>AF1220</f>
        <v/>
      </c>
      <c r="CJ1220" s="225">
        <f>IFERROR(CI1220-CH1220,"")</f>
        <v/>
      </c>
      <c r="CK1220" s="140">
        <f>ROUND(AN1220*CC1220,-2)</f>
        <v/>
      </c>
      <c r="CL1220" s="217">
        <f>CK1220/VLOOKUP($T1220,'USD Converstion'!$C$7:$D$174,2,FALSE)</f>
        <v/>
      </c>
      <c r="CM1220" s="145">
        <f>IF(AD1220&gt;X1220,1,0)</f>
        <v/>
      </c>
      <c r="CN1220" s="225">
        <f>IF(CM1220&gt;0,AG1220,0)</f>
        <v/>
      </c>
      <c r="CO1220" s="225">
        <f>IF(CM1220=0,0,AF1220)</f>
        <v/>
      </c>
      <c r="CP1220" s="146" t="n">
        <v>0</v>
      </c>
      <c r="CQ1220" s="147" t="inlineStr">
        <is>
          <t>Regular</t>
        </is>
      </c>
      <c r="CR1220" s="225">
        <f>AM1220/VLOOKUP(T1220,'USD Converstion'!$C$7:$D$174,2,FALSE)</f>
        <v/>
      </c>
      <c r="CS1220" s="226">
        <f>AT1220</f>
        <v/>
      </c>
      <c r="CT1220" s="222" t="n">
        <v>0</v>
      </c>
      <c r="CU1220" s="227" t="n"/>
      <c r="CV1220" s="145">
        <f>IF(AX1220&gt;0,1,0)</f>
        <v/>
      </c>
      <c r="CW1220" s="145">
        <f>IF(AY1220&gt;0,1,0)</f>
        <v/>
      </c>
      <c r="CX1220" s="52" t="n">
        <v>0</v>
      </c>
      <c r="DM1220">
        <f>IF(LOWER(T1220)="ILS",12,1)*Y1220/VLOOKUP($T1220,CPC_USDConversion_xlTbl[[Currency2]:[Units/1 USD]],2,FALSE)</f>
        <v/>
      </c>
    </row>
    <row r="1221">
      <c r="B1221" s="113" t="n">
        <v>129837</v>
      </c>
      <c r="C1221" s="113" t="n">
        <v>101132</v>
      </c>
      <c r="D1221" s="113" t="n">
        <v>27790</v>
      </c>
      <c r="E1221" s="114" t="inlineStr">
        <is>
          <t>Priyam Bhanot</t>
        </is>
      </c>
      <c r="F1221" s="152" t="inlineStr">
        <is>
          <t>Technical Support Engineer (T2)</t>
        </is>
      </c>
      <c r="G1221" s="113" t="inlineStr">
        <is>
          <t>TAC India</t>
        </is>
      </c>
      <c r="H1221" s="113" t="inlineStr">
        <is>
          <t>Amita Tiwari</t>
        </is>
      </c>
      <c r="I1221" s="113" t="inlineStr">
        <is>
          <t>Amit Lewenhoff</t>
        </is>
      </c>
      <c r="J1221" s="114" t="inlineStr">
        <is>
          <t>Sharon Elmashaly</t>
        </is>
      </c>
      <c r="K1221" s="114" t="inlineStr">
        <is>
          <t>Sharon Elmashaly</t>
        </is>
      </c>
      <c r="L1221" s="113" t="inlineStr">
        <is>
          <t>TAC</t>
        </is>
      </c>
      <c r="M1221" s="115" t="n">
        <v>1</v>
      </c>
      <c r="N1221" s="151">
        <f>LEFT(CA1221,3)</f>
        <v/>
      </c>
      <c r="O1221" s="216" t="n">
        <v>44025</v>
      </c>
      <c r="P1221" s="118">
        <f>($D$5-O1221)/365</f>
        <v/>
      </c>
      <c r="Q1221" s="119">
        <f>Q1221</f>
        <v/>
      </c>
      <c r="R1221" s="52" t="n"/>
      <c r="S1221" s="120" t="inlineStr">
        <is>
          <t>India</t>
        </is>
      </c>
      <c r="T1221" s="120" t="inlineStr">
        <is>
          <t>INR</t>
        </is>
      </c>
      <c r="U1221" s="120" t="n">
        <v>759500</v>
      </c>
      <c r="V1221" s="120" t="n"/>
      <c r="W1221" s="120" t="n"/>
      <c r="X1221" s="120">
        <f>W1221+V1221+U1221</f>
        <v/>
      </c>
      <c r="Y1221" s="121" t="n"/>
      <c r="Z1221" s="121" t="n"/>
      <c r="AA1221" s="122" t="n"/>
      <c r="AB1221" s="122" t="n"/>
      <c r="AC1221" s="122" t="n"/>
      <c r="AD1221" s="123">
        <f>AC1221+AB1221+AA1221</f>
        <v/>
      </c>
      <c r="AE1221" s="124">
        <f>IFERROR(AD1221/X1221-1,"")</f>
        <v/>
      </c>
      <c r="AF1221" s="217">
        <f>IF(LOWER(T1221)="ILS",12,1)*X1221/VLOOKUP($T1221,CPC_USDConversion_xlTbl[[Currency2]:[Units/1 USD]],2,FALSE)</f>
        <v/>
      </c>
      <c r="AG1221" s="217">
        <f>IF(LOWER(T1221)="ILS",12,1)*AD1221/VLOOKUP($T1221,CPC_USDConversion_xlTbl[[Currency2]:[Units/1 USD]],2,FALSE)</f>
        <v/>
      </c>
      <c r="AH1221" s="126">
        <f>AF1221/VLOOKUP($S1221,'CP$'!$B$5:$D$74,2,FALSE)</f>
        <v/>
      </c>
      <c r="AI1221" s="126">
        <f>AG1221/VLOOKUP($S1221,'CP$'!$B$5:$D$74,2,FALSE)</f>
        <v/>
      </c>
      <c r="AJ1221" s="52" t="n"/>
      <c r="AK1221" s="127" t="inlineStr">
        <is>
          <t>Regular</t>
        </is>
      </c>
      <c r="AL1221" s="218" t="n"/>
      <c r="AM1221" s="129" t="n"/>
      <c r="AN1221" s="121" t="n"/>
      <c r="AO1221" s="130" t="n"/>
      <c r="AP1221" s="131">
        <f>IFERROR(AO1221/AM1221,"")</f>
        <v/>
      </c>
      <c r="AQ1221" s="219">
        <f>AO1221*CC1221</f>
        <v/>
      </c>
      <c r="AR1221" s="219" t="n"/>
      <c r="AS1221" s="220">
        <f>AQ1221-AR1221</f>
        <v/>
      </c>
      <c r="AT1221" s="217">
        <f>AS1221/VLOOKUP($T1221,'USD Converstion'!$C$7:$D$174,2,FALSE)</f>
        <v/>
      </c>
      <c r="AU1221" s="52" t="n"/>
      <c r="AV1221" s="221" t="n"/>
      <c r="AW1221" s="222" t="n"/>
      <c r="AX1221" s="222" t="n"/>
      <c r="AY1221" s="223" t="n"/>
      <c r="AZ1221" s="52" t="n"/>
      <c r="BA1221" s="137" t="n"/>
      <c r="BB1221" s="138" t="inlineStr">
        <is>
          <t xml:space="preserve"> </t>
        </is>
      </c>
      <c r="BC1221" s="52" t="n"/>
      <c r="BD1221" s="219" t="n"/>
      <c r="BE1221" s="219" t="n"/>
      <c r="BF1221" s="219" t="n"/>
      <c r="BG1221" s="120">
        <f>BF1221+BE1221+BD1221</f>
        <v/>
      </c>
      <c r="BH1221" s="217">
        <f>IF(LOWER(T1221)="ILS",12,1)*BG1221/VLOOKUP($T1221,CPC_USDConversion_xlTbl[[Currency2]:[Units/1 USD]],2,FALSE)</f>
        <v/>
      </c>
      <c r="BI1221" s="224">
        <f>BH1221/VLOOKUP($S1221,'CP$'!$B$5:$D$74,2,FALSE)</f>
        <v/>
      </c>
      <c r="BJ1221" s="140" t="n">
        <v>500000</v>
      </c>
      <c r="BK1221" s="140" t="n">
        <v>950000</v>
      </c>
      <c r="BL1221" s="141">
        <f>IFERROR(U1221/X1221,"")</f>
        <v/>
      </c>
      <c r="BM1221" s="141">
        <f>IFERROR(V1221/X1221,"")</f>
        <v/>
      </c>
      <c r="BN1221" s="141">
        <f>IFERROR(W1221/X1221,"")</f>
        <v/>
      </c>
      <c r="BO1221" s="141">
        <f>IFERROR(AA1221/AD1221,"")</f>
        <v/>
      </c>
      <c r="BP1221" s="141">
        <f>IFERROR(AB1221/AD1221,"")</f>
        <v/>
      </c>
      <c r="BQ1221" s="141">
        <f>IFERROR(AC1221/AD1221,"")</f>
        <v/>
      </c>
      <c r="BR1221" s="119" t="n"/>
      <c r="BS1221" s="119" t="n"/>
      <c r="BT1221" s="119" t="n"/>
      <c r="BU1221" s="119" t="n"/>
      <c r="BV1221" s="119" t="n"/>
      <c r="BW1221" s="119" t="n"/>
      <c r="BX1221" s="119" t="n"/>
      <c r="BY1221" s="119" t="n"/>
      <c r="BZ1221" s="119" t="inlineStr">
        <is>
          <t>Employee</t>
        </is>
      </c>
      <c r="CA1221" s="142" t="inlineStr">
        <is>
          <t>T61P</t>
        </is>
      </c>
      <c r="CB1221" s="131" t="n">
        <v>1</v>
      </c>
      <c r="CC1221" s="143">
        <f>IF(P1221&gt;1,1,P1221)*CB1221</f>
        <v/>
      </c>
      <c r="CD1221" s="143" t="n"/>
      <c r="CE1221" s="222" t="n"/>
      <c r="CF1221" s="86" t="n"/>
      <c r="CG1221" s="219" t="n">
        <v>585565.8536585367</v>
      </c>
      <c r="CH1221" s="217">
        <f>IF(LOWER(T1221)="ILS",12,1)*CG1221/VLOOKUP($T1221,CPC_USDConversion_xlTbl[[Currency2]:[Units/1 USD]],2,FALSE)</f>
        <v/>
      </c>
      <c r="CI1221" s="225">
        <f>AF1221</f>
        <v/>
      </c>
      <c r="CJ1221" s="225">
        <f>IFERROR(CI1221-CH1221,"")</f>
        <v/>
      </c>
      <c r="CK1221" s="140">
        <f>ROUND(AN1221*CC1221,-2)</f>
        <v/>
      </c>
      <c r="CL1221" s="217">
        <f>CK1221/VLOOKUP($T1221,'USD Converstion'!$C$7:$D$174,2,FALSE)</f>
        <v/>
      </c>
      <c r="CM1221" s="145">
        <f>IF(AD1221&gt;X1221,1,0)</f>
        <v/>
      </c>
      <c r="CN1221" s="225">
        <f>IF(CM1221&gt;0,AG1221,0)</f>
        <v/>
      </c>
      <c r="CO1221" s="225">
        <f>IF(CM1221=0,0,AF1221)</f>
        <v/>
      </c>
      <c r="CP1221" s="146" t="n">
        <v>0</v>
      </c>
      <c r="CQ1221" s="147" t="inlineStr">
        <is>
          <t>Regular</t>
        </is>
      </c>
      <c r="CR1221" s="225">
        <f>AM1221/VLOOKUP(T1221,'USD Converstion'!$C$7:$D$174,2,FALSE)</f>
        <v/>
      </c>
      <c r="CS1221" s="226">
        <f>AT1221</f>
        <v/>
      </c>
      <c r="CT1221" s="222" t="n">
        <v>0</v>
      </c>
      <c r="CU1221" s="227" t="n"/>
      <c r="CV1221" s="145">
        <f>IF(AX1221&gt;0,1,0)</f>
        <v/>
      </c>
      <c r="CW1221" s="145">
        <f>IF(AY1221&gt;0,1,0)</f>
        <v/>
      </c>
      <c r="CX1221" s="52" t="n">
        <v>0</v>
      </c>
      <c r="DM1221">
        <f>IF(LOWER(T1221)="ILS",12,1)*Y1221/VLOOKUP($T1221,CPC_USDConversion_xlTbl[[Currency2]:[Units/1 USD]],2,FALSE)</f>
        <v/>
      </c>
    </row>
    <row r="1222">
      <c r="B1222" s="113" t="n">
        <v>106289</v>
      </c>
      <c r="C1222" s="113" t="n">
        <v>124278</v>
      </c>
      <c r="D1222" s="113" t="n">
        <v>93910</v>
      </c>
      <c r="E1222" s="114" t="inlineStr">
        <is>
          <t>Raquib Hussain</t>
        </is>
      </c>
      <c r="F1222" s="152" t="inlineStr">
        <is>
          <t>Technical Support Engineer (T2)</t>
        </is>
      </c>
      <c r="G1222" s="113" t="inlineStr">
        <is>
          <t>TAC India</t>
        </is>
      </c>
      <c r="H1222" s="113" t="inlineStr">
        <is>
          <t>Amita Tiwari</t>
        </is>
      </c>
      <c r="I1222" s="113" t="inlineStr">
        <is>
          <t>Amit Lewenhoff</t>
        </is>
      </c>
      <c r="J1222" s="114" t="inlineStr">
        <is>
          <t>Sharon Elmashaly</t>
        </is>
      </c>
      <c r="K1222" s="114" t="inlineStr">
        <is>
          <t>Sharon Elmashaly</t>
        </is>
      </c>
      <c r="L1222" s="113" t="inlineStr">
        <is>
          <t>TAC</t>
        </is>
      </c>
      <c r="M1222" s="115" t="n">
        <v>1</v>
      </c>
      <c r="N1222" s="151">
        <f>LEFT(CA1222,3)</f>
        <v/>
      </c>
      <c r="O1222" s="216" t="n">
        <v>44095</v>
      </c>
      <c r="P1222" s="118">
        <f>($D$5-O1222)/365</f>
        <v/>
      </c>
      <c r="Q1222" s="119">
        <f>Q1222</f>
        <v/>
      </c>
      <c r="R1222" s="52" t="n"/>
      <c r="S1222" s="120" t="inlineStr">
        <is>
          <t>India</t>
        </is>
      </c>
      <c r="T1222" s="120" t="inlineStr">
        <is>
          <t>INR</t>
        </is>
      </c>
      <c r="U1222" s="120" t="n">
        <v>884500</v>
      </c>
      <c r="V1222" s="120" t="n"/>
      <c r="W1222" s="120" t="n"/>
      <c r="X1222" s="120">
        <f>W1222+V1222+U1222</f>
        <v/>
      </c>
      <c r="Y1222" s="121" t="n"/>
      <c r="Z1222" s="121" t="n"/>
      <c r="AA1222" s="122" t="n"/>
      <c r="AB1222" s="122" t="n"/>
      <c r="AC1222" s="122" t="n"/>
      <c r="AD1222" s="123">
        <f>AC1222+AB1222+AA1222</f>
        <v/>
      </c>
      <c r="AE1222" s="124">
        <f>IFERROR(AD1222/X1222-1,"")</f>
        <v/>
      </c>
      <c r="AF1222" s="217">
        <f>IF(LOWER(T1222)="ILS",12,1)*X1222/VLOOKUP($T1222,CPC_USDConversion_xlTbl[[Currency2]:[Units/1 USD]],2,FALSE)</f>
        <v/>
      </c>
      <c r="AG1222" s="217">
        <f>IF(LOWER(T1222)="ILS",12,1)*AD1222/VLOOKUP($T1222,CPC_USDConversion_xlTbl[[Currency2]:[Units/1 USD]],2,FALSE)</f>
        <v/>
      </c>
      <c r="AH1222" s="126">
        <f>AF1222/VLOOKUP($S1222,'CP$'!$B$5:$D$74,2,FALSE)</f>
        <v/>
      </c>
      <c r="AI1222" s="126">
        <f>AG1222/VLOOKUP($S1222,'CP$'!$B$5:$D$74,2,FALSE)</f>
        <v/>
      </c>
      <c r="AJ1222" s="52" t="n"/>
      <c r="AK1222" s="127" t="inlineStr">
        <is>
          <t>Regular</t>
        </is>
      </c>
      <c r="AL1222" s="218" t="n"/>
      <c r="AM1222" s="129" t="n"/>
      <c r="AN1222" s="121" t="n"/>
      <c r="AO1222" s="130" t="n"/>
      <c r="AP1222" s="131">
        <f>IFERROR(AO1222/AM1222,"")</f>
        <v/>
      </c>
      <c r="AQ1222" s="219">
        <f>AO1222*CC1222</f>
        <v/>
      </c>
      <c r="AR1222" s="219" t="n"/>
      <c r="AS1222" s="220">
        <f>AQ1222-AR1222</f>
        <v/>
      </c>
      <c r="AT1222" s="217">
        <f>AS1222/VLOOKUP($T1222,'USD Converstion'!$C$7:$D$174,2,FALSE)</f>
        <v/>
      </c>
      <c r="AU1222" s="52" t="n"/>
      <c r="AV1222" s="221" t="n"/>
      <c r="AW1222" s="222" t="n"/>
      <c r="AX1222" s="222" t="n"/>
      <c r="AY1222" s="223" t="n"/>
      <c r="AZ1222" s="52" t="n"/>
      <c r="BA1222" s="137" t="n"/>
      <c r="BB1222" s="138" t="inlineStr">
        <is>
          <t xml:space="preserve"> </t>
        </is>
      </c>
      <c r="BC1222" s="52" t="n"/>
      <c r="BD1222" s="219" t="n"/>
      <c r="BE1222" s="219" t="n"/>
      <c r="BF1222" s="219" t="n"/>
      <c r="BG1222" s="120">
        <f>BF1222+BE1222+BD1222</f>
        <v/>
      </c>
      <c r="BH1222" s="217">
        <f>IF(LOWER(T1222)="ILS",12,1)*BG1222/VLOOKUP($T1222,CPC_USDConversion_xlTbl[[Currency2]:[Units/1 USD]],2,FALSE)</f>
        <v/>
      </c>
      <c r="BI1222" s="224">
        <f>BH1222/VLOOKUP($S1222,'CP$'!$B$5:$D$74,2,FALSE)</f>
        <v/>
      </c>
      <c r="BJ1222" s="140" t="n">
        <v>500000</v>
      </c>
      <c r="BK1222" s="140" t="n">
        <v>950000</v>
      </c>
      <c r="BL1222" s="141">
        <f>IFERROR(U1222/X1222,"")</f>
        <v/>
      </c>
      <c r="BM1222" s="141">
        <f>IFERROR(V1222/X1222,"")</f>
        <v/>
      </c>
      <c r="BN1222" s="141">
        <f>IFERROR(W1222/X1222,"")</f>
        <v/>
      </c>
      <c r="BO1222" s="141">
        <f>IFERROR(AA1222/AD1222,"")</f>
        <v/>
      </c>
      <c r="BP1222" s="141">
        <f>IFERROR(AB1222/AD1222,"")</f>
        <v/>
      </c>
      <c r="BQ1222" s="141">
        <f>IFERROR(AC1222/AD1222,"")</f>
        <v/>
      </c>
      <c r="BR1222" s="119" t="n"/>
      <c r="BS1222" s="119" t="n"/>
      <c r="BT1222" s="119" t="n"/>
      <c r="BU1222" s="119" t="n"/>
      <c r="BV1222" s="119" t="n"/>
      <c r="BW1222" s="119" t="n"/>
      <c r="BX1222" s="119" t="n"/>
      <c r="BY1222" s="119" t="n"/>
      <c r="BZ1222" s="119" t="inlineStr">
        <is>
          <t>Employee</t>
        </is>
      </c>
      <c r="CA1222" s="142" t="inlineStr">
        <is>
          <t>T61P</t>
        </is>
      </c>
      <c r="CB1222" s="131" t="n">
        <v>1</v>
      </c>
      <c r="CC1222" s="143">
        <f>IF(P1222&gt;1,1,P1222)*CB1222</f>
        <v/>
      </c>
      <c r="CD1222" s="143" t="n"/>
      <c r="CE1222" s="222" t="n"/>
      <c r="CF1222" s="86" t="n"/>
      <c r="CG1222" s="219" t="n">
        <v>683126.8292682928</v>
      </c>
      <c r="CH1222" s="217">
        <f>IF(LOWER(T1222)="ILS",12,1)*CG1222/VLOOKUP($T1222,CPC_USDConversion_xlTbl[[Currency2]:[Units/1 USD]],2,FALSE)</f>
        <v/>
      </c>
      <c r="CI1222" s="225">
        <f>AF1222</f>
        <v/>
      </c>
      <c r="CJ1222" s="225">
        <f>IFERROR(CI1222-CH1222,"")</f>
        <v/>
      </c>
      <c r="CK1222" s="140">
        <f>ROUND(AN1222*CC1222,-2)</f>
        <v/>
      </c>
      <c r="CL1222" s="217">
        <f>CK1222/VLOOKUP($T1222,'USD Converstion'!$C$7:$D$174,2,FALSE)</f>
        <v/>
      </c>
      <c r="CM1222" s="145">
        <f>IF(AD1222&gt;X1222,1,0)</f>
        <v/>
      </c>
      <c r="CN1222" s="225">
        <f>IF(CM1222&gt;0,AG1222,0)</f>
        <v/>
      </c>
      <c r="CO1222" s="225">
        <f>IF(CM1222=0,0,AF1222)</f>
        <v/>
      </c>
      <c r="CP1222" s="146" t="n">
        <v>0</v>
      </c>
      <c r="CQ1222" s="147" t="inlineStr">
        <is>
          <t>Regular</t>
        </is>
      </c>
      <c r="CR1222" s="225">
        <f>AM1222/VLOOKUP(T1222,'USD Converstion'!$C$7:$D$174,2,FALSE)</f>
        <v/>
      </c>
      <c r="CS1222" s="226">
        <f>AT1222</f>
        <v/>
      </c>
      <c r="CT1222" s="222" t="n">
        <v>0</v>
      </c>
      <c r="CU1222" s="227" t="n"/>
      <c r="CV1222" s="145">
        <f>IF(AX1222&gt;0,1,0)</f>
        <v/>
      </c>
      <c r="CW1222" s="145">
        <f>IF(AY1222&gt;0,1,0)</f>
        <v/>
      </c>
      <c r="CX1222" s="52" t="n">
        <v>0</v>
      </c>
      <c r="DM1222">
        <f>IF(LOWER(T1222)="ILS",12,1)*Y1222/VLOOKUP($T1222,CPC_USDConversion_xlTbl[[Currency2]:[Units/1 USD]],2,FALSE)</f>
        <v/>
      </c>
    </row>
    <row r="1223">
      <c r="B1223" s="113" t="n">
        <v>139035</v>
      </c>
      <c r="C1223" s="113" t="n">
        <v>92996</v>
      </c>
      <c r="D1223" s="113" t="n"/>
      <c r="E1223" s="114" t="inlineStr">
        <is>
          <t>Santhosh V</t>
        </is>
      </c>
      <c r="F1223" s="152" t="inlineStr">
        <is>
          <t xml:space="preserve">Technical Support Engineer (T2) </t>
        </is>
      </c>
      <c r="G1223" s="113" t="inlineStr">
        <is>
          <t>TAC India</t>
        </is>
      </c>
      <c r="H1223" s="113" t="inlineStr">
        <is>
          <t>Amita Tiwari</t>
        </is>
      </c>
      <c r="I1223" s="113" t="inlineStr">
        <is>
          <t>Amit Lewenhoff</t>
        </is>
      </c>
      <c r="J1223" s="114" t="inlineStr">
        <is>
          <t>Sharon Elmashaly</t>
        </is>
      </c>
      <c r="K1223" s="114" t="inlineStr">
        <is>
          <t>Sharon Elmashaly</t>
        </is>
      </c>
      <c r="L1223" s="113" t="inlineStr">
        <is>
          <t>TAC</t>
        </is>
      </c>
      <c r="M1223" s="115" t="n">
        <v>1</v>
      </c>
      <c r="N1223" s="151">
        <f>LEFT(CA1223,3)</f>
        <v/>
      </c>
      <c r="O1223" s="216" t="n">
        <v>42321</v>
      </c>
      <c r="P1223" s="118">
        <f>($D$5-O1223)/365</f>
        <v/>
      </c>
      <c r="Q1223" s="119">
        <f>Q1223</f>
        <v/>
      </c>
      <c r="R1223" s="52" t="n"/>
      <c r="S1223" s="120" t="inlineStr">
        <is>
          <t>India</t>
        </is>
      </c>
      <c r="T1223" s="120" t="inlineStr">
        <is>
          <t>INR</t>
        </is>
      </c>
      <c r="U1223" s="120" t="n">
        <v>1659500</v>
      </c>
      <c r="V1223" s="120" t="n"/>
      <c r="W1223" s="120" t="n"/>
      <c r="X1223" s="120">
        <f>W1223+V1223+U1223</f>
        <v/>
      </c>
      <c r="Y1223" s="121" t="n"/>
      <c r="Z1223" s="121" t="n"/>
      <c r="AA1223" s="122" t="n"/>
      <c r="AB1223" s="122" t="n"/>
      <c r="AC1223" s="122" t="n"/>
      <c r="AD1223" s="123">
        <f>AC1223+AB1223+AA1223</f>
        <v/>
      </c>
      <c r="AE1223" s="124">
        <f>IFERROR(AD1223/X1223-1,"")</f>
        <v/>
      </c>
      <c r="AF1223" s="217">
        <f>IF(LOWER(T1223)="ILS",12,1)*X1223/VLOOKUP($T1223,CPC_USDConversion_xlTbl[[Currency2]:[Units/1 USD]],2,FALSE)</f>
        <v/>
      </c>
      <c r="AG1223" s="217">
        <f>IF(LOWER(T1223)="ILS",12,1)*AD1223/VLOOKUP($T1223,CPC_USDConversion_xlTbl[[Currency2]:[Units/1 USD]],2,FALSE)</f>
        <v/>
      </c>
      <c r="AH1223" s="126">
        <f>AF1223/VLOOKUP($S1223,'CP$'!$B$5:$D$74,2,FALSE)</f>
        <v/>
      </c>
      <c r="AI1223" s="126">
        <f>AG1223/VLOOKUP($S1223,'CP$'!$B$5:$D$74,2,FALSE)</f>
        <v/>
      </c>
      <c r="AJ1223" s="52" t="n"/>
      <c r="AK1223" s="127" t="inlineStr">
        <is>
          <t>Regular</t>
        </is>
      </c>
      <c r="AL1223" s="218" t="n">
        <v>98600</v>
      </c>
      <c r="AM1223" s="129" t="n"/>
      <c r="AN1223" s="121" t="n"/>
      <c r="AO1223" s="130" t="n"/>
      <c r="AP1223" s="131">
        <f>IFERROR(AO1223/AM1223,"")</f>
        <v/>
      </c>
      <c r="AQ1223" s="219">
        <f>AO1223*CC1223</f>
        <v/>
      </c>
      <c r="AR1223" s="219" t="n"/>
      <c r="AS1223" s="220">
        <f>AQ1223-AR1223</f>
        <v/>
      </c>
      <c r="AT1223" s="217">
        <f>AS1223/VLOOKUP($T1223,'USD Converstion'!$C$7:$D$174,2,FALSE)</f>
        <v/>
      </c>
      <c r="AU1223" s="52" t="n"/>
      <c r="AV1223" s="221" t="n">
        <v>42858</v>
      </c>
      <c r="AW1223" s="222" t="n">
        <v>11755.73786407767</v>
      </c>
      <c r="AX1223" s="222" t="n"/>
      <c r="AY1223" s="223" t="n"/>
      <c r="AZ1223" s="52" t="n"/>
      <c r="BA1223" s="137" t="n"/>
      <c r="BB1223" s="138" t="inlineStr">
        <is>
          <t xml:space="preserve"> </t>
        </is>
      </c>
      <c r="BC1223" s="52" t="n"/>
      <c r="BD1223" s="219" t="n">
        <v>1320000</v>
      </c>
      <c r="BE1223" s="219" t="n"/>
      <c r="BF1223" s="219" t="n"/>
      <c r="BG1223" s="120">
        <f>BF1223+BE1223+BD1223</f>
        <v/>
      </c>
      <c r="BH1223" s="217">
        <f>IF(LOWER(T1223)="ILS",12,1)*BG1223/VLOOKUP($T1223,CPC_USDConversion_xlTbl[[Currency2]:[Units/1 USD]],2,FALSE)</f>
        <v/>
      </c>
      <c r="BI1223" s="224">
        <f>BH1223/VLOOKUP($S1223,'CP$'!$B$5:$D$74,2,FALSE)</f>
        <v/>
      </c>
      <c r="BJ1223" s="140" t="n">
        <v>1500000</v>
      </c>
      <c r="BK1223" s="140" t="n">
        <v>2800000</v>
      </c>
      <c r="BL1223" s="141">
        <f>IFERROR(U1223/X1223,"")</f>
        <v/>
      </c>
      <c r="BM1223" s="141">
        <f>IFERROR(V1223/X1223,"")</f>
        <v/>
      </c>
      <c r="BN1223" s="141">
        <f>IFERROR(W1223/X1223,"")</f>
        <v/>
      </c>
      <c r="BO1223" s="141">
        <f>IFERROR(AA1223/AD1223,"")</f>
        <v/>
      </c>
      <c r="BP1223" s="141">
        <f>IFERROR(AB1223/AD1223,"")</f>
        <v/>
      </c>
      <c r="BQ1223" s="141">
        <f>IFERROR(AC1223/AD1223,"")</f>
        <v/>
      </c>
      <c r="BR1223" s="119" t="n">
        <v>2</v>
      </c>
      <c r="BS1223" s="119" t="n">
        <v>2</v>
      </c>
      <c r="BT1223" s="119" t="n">
        <v>2</v>
      </c>
      <c r="BU1223" s="119" t="n"/>
      <c r="BV1223" s="119" t="n"/>
      <c r="BW1223" s="119" t="n"/>
      <c r="BX1223" s="119" t="n"/>
      <c r="BY1223" s="119" t="n"/>
      <c r="BZ1223" s="119" t="inlineStr">
        <is>
          <t>Employee</t>
        </is>
      </c>
      <c r="CA1223" s="142" t="inlineStr">
        <is>
          <t>T41P</t>
        </is>
      </c>
      <c r="CB1223" s="131" t="n">
        <v>1</v>
      </c>
      <c r="CC1223" s="143">
        <f>IF(P1223&gt;1,1,P1223)*CB1223</f>
        <v/>
      </c>
      <c r="CD1223" s="143" t="n"/>
      <c r="CE1223" s="222" t="n">
        <v>3352.16</v>
      </c>
      <c r="CF1223" s="86" t="n"/>
      <c r="CG1223" s="219" t="n">
        <v>1288004.878048781</v>
      </c>
      <c r="CH1223" s="217">
        <f>IF(LOWER(T1223)="ILS",12,1)*CG1223/VLOOKUP($T1223,CPC_USDConversion_xlTbl[[Currency2]:[Units/1 USD]],2,FALSE)</f>
        <v/>
      </c>
      <c r="CI1223" s="225">
        <f>AF1223</f>
        <v/>
      </c>
      <c r="CJ1223" s="225">
        <f>IFERROR(CI1223-CH1223,"")</f>
        <v/>
      </c>
      <c r="CK1223" s="140">
        <f>ROUND(AN1223*CC1223,-2)</f>
        <v/>
      </c>
      <c r="CL1223" s="217">
        <f>CK1223/VLOOKUP($T1223,'USD Converstion'!$C$7:$D$174,2,FALSE)</f>
        <v/>
      </c>
      <c r="CM1223" s="145">
        <f>IF(AD1223&gt;X1223,1,0)</f>
        <v/>
      </c>
      <c r="CN1223" s="225">
        <f>IF(CM1223&gt;0,AG1223,0)</f>
        <v/>
      </c>
      <c r="CO1223" s="225">
        <f>IF(CM1223=0,0,AF1223)</f>
        <v/>
      </c>
      <c r="CP1223" s="146" t="n">
        <v>0</v>
      </c>
      <c r="CQ1223" s="147" t="inlineStr">
        <is>
          <t>Regular</t>
        </is>
      </c>
      <c r="CR1223" s="225">
        <f>AM1223/VLOOKUP(T1223,'USD Converstion'!$C$7:$D$174,2,FALSE)</f>
        <v/>
      </c>
      <c r="CS1223" s="226">
        <f>AT1223</f>
        <v/>
      </c>
      <c r="CT1223" s="222" t="n">
        <v>0</v>
      </c>
      <c r="CU1223" s="227" t="n"/>
      <c r="CV1223" s="145">
        <f>IF(AX1223&gt;0,1,0)</f>
        <v/>
      </c>
      <c r="CW1223" s="145">
        <f>IF(AY1223&gt;0,1,0)</f>
        <v/>
      </c>
      <c r="CX1223" s="52" t="n">
        <v>0</v>
      </c>
      <c r="DM1223">
        <f>IF(LOWER(T1223)="ILS",12,1)*Y1223/VLOOKUP($T1223,CPC_USDConversion_xlTbl[[Currency2]:[Units/1 USD]],2,FALSE)</f>
        <v/>
      </c>
    </row>
    <row r="1224">
      <c r="B1224" s="113" t="n">
        <v>128947</v>
      </c>
      <c r="C1224" s="113" t="n">
        <v>62241</v>
      </c>
      <c r="D1224" s="113" t="n">
        <v>98053</v>
      </c>
      <c r="E1224" s="114" t="inlineStr">
        <is>
          <t>Saurabh Mishra</t>
        </is>
      </c>
      <c r="F1224" s="152" t="inlineStr">
        <is>
          <t>Technical Support Engineer (T2)</t>
        </is>
      </c>
      <c r="G1224" s="113" t="inlineStr">
        <is>
          <t>TAC India</t>
        </is>
      </c>
      <c r="H1224" s="113" t="inlineStr">
        <is>
          <t>Amita Tiwari</t>
        </is>
      </c>
      <c r="I1224" s="113" t="inlineStr">
        <is>
          <t>Amit Lewenhoff</t>
        </is>
      </c>
      <c r="J1224" s="114" t="inlineStr">
        <is>
          <t>Sharon Elmashaly</t>
        </is>
      </c>
      <c r="K1224" s="114" t="inlineStr">
        <is>
          <t>Sharon Elmashaly</t>
        </is>
      </c>
      <c r="L1224" s="113" t="inlineStr">
        <is>
          <t>TAC</t>
        </is>
      </c>
      <c r="M1224" s="115" t="n">
        <v>1</v>
      </c>
      <c r="N1224" s="151">
        <f>LEFT(CA1224,3)</f>
        <v/>
      </c>
      <c r="O1224" s="216" t="n">
        <v>44102</v>
      </c>
      <c r="P1224" s="118">
        <f>($D$5-O1224)/365</f>
        <v/>
      </c>
      <c r="Q1224" s="119">
        <f>Q1224</f>
        <v/>
      </c>
      <c r="R1224" s="52" t="n"/>
      <c r="S1224" s="120" t="inlineStr">
        <is>
          <t>India</t>
        </is>
      </c>
      <c r="T1224" s="120" t="inlineStr">
        <is>
          <t>INR</t>
        </is>
      </c>
      <c r="U1224" s="120" t="n">
        <v>1072000</v>
      </c>
      <c r="V1224" s="120" t="n"/>
      <c r="W1224" s="120" t="n"/>
      <c r="X1224" s="120">
        <f>W1224+V1224+U1224</f>
        <v/>
      </c>
      <c r="Y1224" s="121" t="n"/>
      <c r="Z1224" s="121" t="n"/>
      <c r="AA1224" s="122" t="n"/>
      <c r="AB1224" s="122" t="n"/>
      <c r="AC1224" s="122" t="n"/>
      <c r="AD1224" s="123">
        <f>AC1224+AB1224+AA1224</f>
        <v/>
      </c>
      <c r="AE1224" s="124">
        <f>IFERROR(AD1224/X1224-1,"")</f>
        <v/>
      </c>
      <c r="AF1224" s="217">
        <f>IF(LOWER(T1224)="ILS",12,1)*X1224/VLOOKUP($T1224,CPC_USDConversion_xlTbl[[Currency2]:[Units/1 USD]],2,FALSE)</f>
        <v/>
      </c>
      <c r="AG1224" s="217">
        <f>IF(LOWER(T1224)="ILS",12,1)*AD1224/VLOOKUP($T1224,CPC_USDConversion_xlTbl[[Currency2]:[Units/1 USD]],2,FALSE)</f>
        <v/>
      </c>
      <c r="AH1224" s="126">
        <f>AF1224/VLOOKUP($S1224,'CP$'!$B$5:$D$74,2,FALSE)</f>
        <v/>
      </c>
      <c r="AI1224" s="126">
        <f>AG1224/VLOOKUP($S1224,'CP$'!$B$5:$D$74,2,FALSE)</f>
        <v/>
      </c>
      <c r="AJ1224" s="52" t="n"/>
      <c r="AK1224" s="127" t="inlineStr">
        <is>
          <t>Regular</t>
        </is>
      </c>
      <c r="AL1224" s="218" t="n"/>
      <c r="AM1224" s="129" t="n"/>
      <c r="AN1224" s="121" t="n"/>
      <c r="AO1224" s="130" t="n"/>
      <c r="AP1224" s="131">
        <f>IFERROR(AO1224/AM1224,"")</f>
        <v/>
      </c>
      <c r="AQ1224" s="219">
        <f>AO1224*CC1224</f>
        <v/>
      </c>
      <c r="AR1224" s="219" t="n"/>
      <c r="AS1224" s="220">
        <f>AQ1224-AR1224</f>
        <v/>
      </c>
      <c r="AT1224" s="217">
        <f>AS1224/VLOOKUP($T1224,'USD Converstion'!$C$7:$D$174,2,FALSE)</f>
        <v/>
      </c>
      <c r="AU1224" s="52" t="n"/>
      <c r="AV1224" s="221" t="n"/>
      <c r="AW1224" s="222" t="n"/>
      <c r="AX1224" s="222" t="n"/>
      <c r="AY1224" s="223" t="n"/>
      <c r="AZ1224" s="52" t="n"/>
      <c r="BA1224" s="137" t="n"/>
      <c r="BB1224" s="138" t="inlineStr">
        <is>
          <t xml:space="preserve"> </t>
        </is>
      </c>
      <c r="BC1224" s="52" t="n"/>
      <c r="BD1224" s="219" t="n"/>
      <c r="BE1224" s="219" t="n"/>
      <c r="BF1224" s="219" t="n"/>
      <c r="BG1224" s="120">
        <f>BF1224+BE1224+BD1224</f>
        <v/>
      </c>
      <c r="BH1224" s="217">
        <f>IF(LOWER(T1224)="ILS",12,1)*BG1224/VLOOKUP($T1224,CPC_USDConversion_xlTbl[[Currency2]:[Units/1 USD]],2,FALSE)</f>
        <v/>
      </c>
      <c r="BI1224" s="224">
        <f>BH1224/VLOOKUP($S1224,'CP$'!$B$5:$D$74,2,FALSE)</f>
        <v/>
      </c>
      <c r="BJ1224" s="140" t="n">
        <v>500000</v>
      </c>
      <c r="BK1224" s="140" t="n">
        <v>950000</v>
      </c>
      <c r="BL1224" s="141">
        <f>IFERROR(U1224/X1224,"")</f>
        <v/>
      </c>
      <c r="BM1224" s="141">
        <f>IFERROR(V1224/X1224,"")</f>
        <v/>
      </c>
      <c r="BN1224" s="141">
        <f>IFERROR(W1224/X1224,"")</f>
        <v/>
      </c>
      <c r="BO1224" s="141">
        <f>IFERROR(AA1224/AD1224,"")</f>
        <v/>
      </c>
      <c r="BP1224" s="141">
        <f>IFERROR(AB1224/AD1224,"")</f>
        <v/>
      </c>
      <c r="BQ1224" s="141">
        <f>IFERROR(AC1224/AD1224,"")</f>
        <v/>
      </c>
      <c r="BR1224" s="119" t="n"/>
      <c r="BS1224" s="119" t="n"/>
      <c r="BT1224" s="119" t="n"/>
      <c r="BU1224" s="119" t="n"/>
      <c r="BV1224" s="119" t="n"/>
      <c r="BW1224" s="119" t="n"/>
      <c r="BX1224" s="119" t="n"/>
      <c r="BY1224" s="119" t="n"/>
      <c r="BZ1224" s="119" t="inlineStr">
        <is>
          <t>Employee</t>
        </is>
      </c>
      <c r="CA1224" s="142" t="inlineStr">
        <is>
          <t>T61P</t>
        </is>
      </c>
      <c r="CB1224" s="131" t="n">
        <v>1</v>
      </c>
      <c r="CC1224" s="143">
        <f>IF(P1224&gt;1,1,P1224)*CB1224</f>
        <v/>
      </c>
      <c r="CD1224" s="143" t="n"/>
      <c r="CE1224" s="222" t="n"/>
      <c r="CF1224" s="86" t="n"/>
      <c r="CG1224" s="219" t="n">
        <v>829468.2926829269</v>
      </c>
      <c r="CH1224" s="217">
        <f>IF(LOWER(T1224)="ILS",12,1)*CG1224/VLOOKUP($T1224,CPC_USDConversion_xlTbl[[Currency2]:[Units/1 USD]],2,FALSE)</f>
        <v/>
      </c>
      <c r="CI1224" s="225">
        <f>AF1224</f>
        <v/>
      </c>
      <c r="CJ1224" s="225">
        <f>IFERROR(CI1224-CH1224,"")</f>
        <v/>
      </c>
      <c r="CK1224" s="140">
        <f>ROUND(AN1224*CC1224,-2)</f>
        <v/>
      </c>
      <c r="CL1224" s="217">
        <f>CK1224/VLOOKUP($T1224,'USD Converstion'!$C$7:$D$174,2,FALSE)</f>
        <v/>
      </c>
      <c r="CM1224" s="145">
        <f>IF(AD1224&gt;X1224,1,0)</f>
        <v/>
      </c>
      <c r="CN1224" s="225">
        <f>IF(CM1224&gt;0,AG1224,0)</f>
        <v/>
      </c>
      <c r="CO1224" s="225">
        <f>IF(CM1224=0,0,AF1224)</f>
        <v/>
      </c>
      <c r="CP1224" s="146" t="n">
        <v>0</v>
      </c>
      <c r="CQ1224" s="147" t="inlineStr">
        <is>
          <t>Regular</t>
        </is>
      </c>
      <c r="CR1224" s="225">
        <f>AM1224/VLOOKUP(T1224,'USD Converstion'!$C$7:$D$174,2,FALSE)</f>
        <v/>
      </c>
      <c r="CS1224" s="226">
        <f>AT1224</f>
        <v/>
      </c>
      <c r="CT1224" s="222" t="n">
        <v>0</v>
      </c>
      <c r="CU1224" s="227" t="n"/>
      <c r="CV1224" s="145">
        <f>IF(AX1224&gt;0,1,0)</f>
        <v/>
      </c>
      <c r="CW1224" s="145">
        <f>IF(AY1224&gt;0,1,0)</f>
        <v/>
      </c>
      <c r="CX1224" s="52" t="n">
        <v>0</v>
      </c>
      <c r="DM1224">
        <f>IF(LOWER(T1224)="ILS",12,1)*Y1224/VLOOKUP($T1224,CPC_USDConversion_xlTbl[[Currency2]:[Units/1 USD]],2,FALSE)</f>
        <v/>
      </c>
    </row>
    <row r="1225">
      <c r="B1225" s="113" t="n">
        <v>138645</v>
      </c>
      <c r="C1225" s="113" t="n">
        <v>72251</v>
      </c>
      <c r="D1225" s="113" t="n">
        <v>74665</v>
      </c>
      <c r="E1225" s="114" t="inlineStr">
        <is>
          <t>Saurav Kashyap</t>
        </is>
      </c>
      <c r="F1225" s="152" t="inlineStr">
        <is>
          <t>Technical Support Engineer (T2)</t>
        </is>
      </c>
      <c r="G1225" s="113" t="inlineStr">
        <is>
          <t>TAC India</t>
        </is>
      </c>
      <c r="H1225" s="113" t="inlineStr">
        <is>
          <t>Amita Tiwari</t>
        </is>
      </c>
      <c r="I1225" s="113" t="inlineStr">
        <is>
          <t>Amit Lewenhoff</t>
        </is>
      </c>
      <c r="J1225" s="114" t="inlineStr">
        <is>
          <t>Sharon Elmashaly</t>
        </is>
      </c>
      <c r="K1225" s="114" t="inlineStr">
        <is>
          <t>Sharon Elmashaly</t>
        </is>
      </c>
      <c r="L1225" s="113" t="inlineStr">
        <is>
          <t>TAC</t>
        </is>
      </c>
      <c r="M1225" s="115" t="n">
        <v>1</v>
      </c>
      <c r="N1225" s="151">
        <f>LEFT(CA1225,3)</f>
        <v/>
      </c>
      <c r="O1225" s="216" t="n">
        <v>44025</v>
      </c>
      <c r="P1225" s="118">
        <f>($D$5-O1225)/365</f>
        <v/>
      </c>
      <c r="Q1225" s="119">
        <f>Q1225</f>
        <v/>
      </c>
      <c r="R1225" s="52" t="n"/>
      <c r="S1225" s="120" t="inlineStr">
        <is>
          <t>India</t>
        </is>
      </c>
      <c r="T1225" s="120" t="inlineStr">
        <is>
          <t>INR</t>
        </is>
      </c>
      <c r="U1225" s="120" t="n">
        <v>759500</v>
      </c>
      <c r="V1225" s="120" t="n"/>
      <c r="W1225" s="120" t="n"/>
      <c r="X1225" s="120">
        <f>W1225+V1225+U1225</f>
        <v/>
      </c>
      <c r="Y1225" s="121" t="n"/>
      <c r="Z1225" s="121" t="n"/>
      <c r="AA1225" s="122" t="n"/>
      <c r="AB1225" s="122" t="n"/>
      <c r="AC1225" s="122" t="n"/>
      <c r="AD1225" s="123">
        <f>AC1225+AB1225+AA1225</f>
        <v/>
      </c>
      <c r="AE1225" s="124">
        <f>IFERROR(AD1225/X1225-1,"")</f>
        <v/>
      </c>
      <c r="AF1225" s="217">
        <f>IF(LOWER(T1225)="ILS",12,1)*X1225/VLOOKUP($T1225,CPC_USDConversion_xlTbl[[Currency2]:[Units/1 USD]],2,FALSE)</f>
        <v/>
      </c>
      <c r="AG1225" s="217">
        <f>IF(LOWER(T1225)="ILS",12,1)*AD1225/VLOOKUP($T1225,CPC_USDConversion_xlTbl[[Currency2]:[Units/1 USD]],2,FALSE)</f>
        <v/>
      </c>
      <c r="AH1225" s="126">
        <f>AF1225/VLOOKUP($S1225,'CP$'!$B$5:$D$74,2,FALSE)</f>
        <v/>
      </c>
      <c r="AI1225" s="126">
        <f>AG1225/VLOOKUP($S1225,'CP$'!$B$5:$D$74,2,FALSE)</f>
        <v/>
      </c>
      <c r="AJ1225" s="52" t="n"/>
      <c r="AK1225" s="127" t="inlineStr">
        <is>
          <t>Regular</t>
        </is>
      </c>
      <c r="AL1225" s="218" t="n"/>
      <c r="AM1225" s="129" t="n"/>
      <c r="AN1225" s="121" t="n"/>
      <c r="AO1225" s="130" t="n"/>
      <c r="AP1225" s="131">
        <f>IFERROR(AO1225/AM1225,"")</f>
        <v/>
      </c>
      <c r="AQ1225" s="219">
        <f>AO1225*CC1225</f>
        <v/>
      </c>
      <c r="AR1225" s="219" t="n"/>
      <c r="AS1225" s="220">
        <f>AQ1225-AR1225</f>
        <v/>
      </c>
      <c r="AT1225" s="217">
        <f>AS1225/VLOOKUP($T1225,'USD Converstion'!$C$7:$D$174,2,FALSE)</f>
        <v/>
      </c>
      <c r="AU1225" s="52" t="n"/>
      <c r="AV1225" s="221" t="n"/>
      <c r="AW1225" s="222" t="n"/>
      <c r="AX1225" s="222" t="n"/>
      <c r="AY1225" s="223" t="n"/>
      <c r="AZ1225" s="52" t="n"/>
      <c r="BA1225" s="137" t="n"/>
      <c r="BB1225" s="138" t="inlineStr">
        <is>
          <t xml:space="preserve"> </t>
        </is>
      </c>
      <c r="BC1225" s="52" t="n"/>
      <c r="BD1225" s="219" t="n"/>
      <c r="BE1225" s="219" t="n"/>
      <c r="BF1225" s="219" t="n"/>
      <c r="BG1225" s="120">
        <f>BF1225+BE1225+BD1225</f>
        <v/>
      </c>
      <c r="BH1225" s="217">
        <f>IF(LOWER(T1225)="ILS",12,1)*BG1225/VLOOKUP($T1225,CPC_USDConversion_xlTbl[[Currency2]:[Units/1 USD]],2,FALSE)</f>
        <v/>
      </c>
      <c r="BI1225" s="224">
        <f>BH1225/VLOOKUP($S1225,'CP$'!$B$5:$D$74,2,FALSE)</f>
        <v/>
      </c>
      <c r="BJ1225" s="140" t="n">
        <v>500000</v>
      </c>
      <c r="BK1225" s="140" t="n">
        <v>950000</v>
      </c>
      <c r="BL1225" s="141">
        <f>IFERROR(U1225/X1225,"")</f>
        <v/>
      </c>
      <c r="BM1225" s="141">
        <f>IFERROR(V1225/X1225,"")</f>
        <v/>
      </c>
      <c r="BN1225" s="141">
        <f>IFERROR(W1225/X1225,"")</f>
        <v/>
      </c>
      <c r="BO1225" s="141">
        <f>IFERROR(AA1225/AD1225,"")</f>
        <v/>
      </c>
      <c r="BP1225" s="141">
        <f>IFERROR(AB1225/AD1225,"")</f>
        <v/>
      </c>
      <c r="BQ1225" s="141">
        <f>IFERROR(AC1225/AD1225,"")</f>
        <v/>
      </c>
      <c r="BR1225" s="119" t="n"/>
      <c r="BS1225" s="119" t="n"/>
      <c r="BT1225" s="119" t="n"/>
      <c r="BU1225" s="119" t="n"/>
      <c r="BV1225" s="119" t="n"/>
      <c r="BW1225" s="119" t="n"/>
      <c r="BX1225" s="119" t="n"/>
      <c r="BY1225" s="119" t="n"/>
      <c r="BZ1225" s="119" t="inlineStr">
        <is>
          <t>Employee</t>
        </is>
      </c>
      <c r="CA1225" s="142" t="inlineStr">
        <is>
          <t>T61P</t>
        </is>
      </c>
      <c r="CB1225" s="131" t="n">
        <v>1</v>
      </c>
      <c r="CC1225" s="143">
        <f>IF(P1225&gt;1,1,P1225)*CB1225</f>
        <v/>
      </c>
      <c r="CD1225" s="143" t="n"/>
      <c r="CE1225" s="222" t="n"/>
      <c r="CF1225" s="86" t="n"/>
      <c r="CG1225" s="219" t="n">
        <v>585565.8536585367</v>
      </c>
      <c r="CH1225" s="217">
        <f>IF(LOWER(T1225)="ILS",12,1)*CG1225/VLOOKUP($T1225,CPC_USDConversion_xlTbl[[Currency2]:[Units/1 USD]],2,FALSE)</f>
        <v/>
      </c>
      <c r="CI1225" s="225">
        <f>AF1225</f>
        <v/>
      </c>
      <c r="CJ1225" s="225">
        <f>IFERROR(CI1225-CH1225,"")</f>
        <v/>
      </c>
      <c r="CK1225" s="140">
        <f>ROUND(AN1225*CC1225,-2)</f>
        <v/>
      </c>
      <c r="CL1225" s="217">
        <f>CK1225/VLOOKUP($T1225,'USD Converstion'!$C$7:$D$174,2,FALSE)</f>
        <v/>
      </c>
      <c r="CM1225" s="145">
        <f>IF(AD1225&gt;X1225,1,0)</f>
        <v/>
      </c>
      <c r="CN1225" s="225">
        <f>IF(CM1225&gt;0,AG1225,0)</f>
        <v/>
      </c>
      <c r="CO1225" s="225">
        <f>IF(CM1225=0,0,AF1225)</f>
        <v/>
      </c>
      <c r="CP1225" s="146" t="n">
        <v>0</v>
      </c>
      <c r="CQ1225" s="147" t="inlineStr">
        <is>
          <t>Regular</t>
        </is>
      </c>
      <c r="CR1225" s="225">
        <f>AM1225/VLOOKUP(T1225,'USD Converstion'!$C$7:$D$174,2,FALSE)</f>
        <v/>
      </c>
      <c r="CS1225" s="226">
        <f>AT1225</f>
        <v/>
      </c>
      <c r="CT1225" s="222" t="n">
        <v>0</v>
      </c>
      <c r="CU1225" s="227" t="n"/>
      <c r="CV1225" s="145">
        <f>IF(AX1225&gt;0,1,0)</f>
        <v/>
      </c>
      <c r="CW1225" s="145">
        <f>IF(AY1225&gt;0,1,0)</f>
        <v/>
      </c>
      <c r="CX1225" s="52" t="n">
        <v>0</v>
      </c>
      <c r="DM1225">
        <f>IF(LOWER(T1225)="ILS",12,1)*Y1225/VLOOKUP($T1225,CPC_USDConversion_xlTbl[[Currency2]:[Units/1 USD]],2,FALSE)</f>
        <v/>
      </c>
    </row>
    <row r="1226">
      <c r="B1226" s="113" t="n">
        <v>126704</v>
      </c>
      <c r="C1226" s="113" t="n">
        <v>80182</v>
      </c>
      <c r="D1226" s="113" t="n">
        <v>59511</v>
      </c>
      <c r="E1226" s="114" t="inlineStr">
        <is>
          <t>Simran Kaur</t>
        </is>
      </c>
      <c r="F1226" s="152" t="inlineStr">
        <is>
          <t>Technical Support Engineer (T3)</t>
        </is>
      </c>
      <c r="G1226" s="113" t="inlineStr">
        <is>
          <t>TAC India</t>
        </is>
      </c>
      <c r="H1226" s="113" t="inlineStr">
        <is>
          <t>Amita Tiwari</t>
        </is>
      </c>
      <c r="I1226" s="113" t="inlineStr">
        <is>
          <t>Amit Lewenhoff</t>
        </is>
      </c>
      <c r="J1226" s="114" t="inlineStr">
        <is>
          <t>Sharon Elmashaly</t>
        </is>
      </c>
      <c r="K1226" s="114" t="inlineStr">
        <is>
          <t>Sharon Elmashaly</t>
        </is>
      </c>
      <c r="L1226" s="113" t="inlineStr">
        <is>
          <t>TAC</t>
        </is>
      </c>
      <c r="M1226" s="115" t="n">
        <v>1</v>
      </c>
      <c r="N1226" s="151">
        <f>LEFT(CA1226,3)</f>
        <v/>
      </c>
      <c r="O1226" s="216" t="n">
        <v>43110</v>
      </c>
      <c r="P1226" s="118">
        <f>($D$5-O1226)/365</f>
        <v/>
      </c>
      <c r="Q1226" s="119">
        <f>Q1226</f>
        <v/>
      </c>
      <c r="R1226" s="52" t="n"/>
      <c r="S1226" s="120" t="inlineStr">
        <is>
          <t>India</t>
        </is>
      </c>
      <c r="T1226" s="120" t="inlineStr">
        <is>
          <t>INR</t>
        </is>
      </c>
      <c r="U1226" s="120" t="n">
        <v>1572000</v>
      </c>
      <c r="V1226" s="120" t="n"/>
      <c r="W1226" s="120" t="n"/>
      <c r="X1226" s="120">
        <f>W1226+V1226+U1226</f>
        <v/>
      </c>
      <c r="Y1226" s="121" t="n"/>
      <c r="Z1226" s="121" t="n"/>
      <c r="AA1226" s="122" t="n"/>
      <c r="AB1226" s="122" t="n"/>
      <c r="AC1226" s="122" t="n"/>
      <c r="AD1226" s="123">
        <f>AC1226+AB1226+AA1226</f>
        <v/>
      </c>
      <c r="AE1226" s="124">
        <f>IFERROR(AD1226/X1226-1,"")</f>
        <v/>
      </c>
      <c r="AF1226" s="217">
        <f>IF(LOWER(T1226)="ILS",12,1)*X1226/VLOOKUP($T1226,CPC_USDConversion_xlTbl[[Currency2]:[Units/1 USD]],2,FALSE)</f>
        <v/>
      </c>
      <c r="AG1226" s="217">
        <f>IF(LOWER(T1226)="ILS",12,1)*AD1226/VLOOKUP($T1226,CPC_USDConversion_xlTbl[[Currency2]:[Units/1 USD]],2,FALSE)</f>
        <v/>
      </c>
      <c r="AH1226" s="126">
        <f>AF1226/VLOOKUP($S1226,'CP$'!$B$5:$D$74,2,FALSE)</f>
        <v/>
      </c>
      <c r="AI1226" s="126">
        <f>AG1226/VLOOKUP($S1226,'CP$'!$B$5:$D$74,2,FALSE)</f>
        <v/>
      </c>
      <c r="AJ1226" s="52" t="n"/>
      <c r="AK1226" s="127" t="inlineStr">
        <is>
          <t>Regular</t>
        </is>
      </c>
      <c r="AL1226" s="218" t="n">
        <v>80000</v>
      </c>
      <c r="AM1226" s="129" t="n"/>
      <c r="AN1226" s="121" t="n"/>
      <c r="AO1226" s="130" t="n"/>
      <c r="AP1226" s="131">
        <f>IFERROR(AO1226/AM1226,"")</f>
        <v/>
      </c>
      <c r="AQ1226" s="219">
        <f>AO1226*CC1226</f>
        <v/>
      </c>
      <c r="AR1226" s="219" t="n"/>
      <c r="AS1226" s="220">
        <f>AQ1226-AR1226</f>
        <v/>
      </c>
      <c r="AT1226" s="217">
        <f>AS1226/VLOOKUP($T1226,'USD Converstion'!$C$7:$D$174,2,FALSE)</f>
        <v/>
      </c>
      <c r="AU1226" s="52" t="n"/>
      <c r="AV1226" s="221" t="n"/>
      <c r="AW1226" s="222" t="n"/>
      <c r="AX1226" s="222" t="n"/>
      <c r="AY1226" s="223" t="n"/>
      <c r="AZ1226" s="52" t="n"/>
      <c r="BA1226" s="137" t="inlineStr">
        <is>
          <t>June, 2020 - Organization change from Title:Technical Support Engineer (T2), Yearly Salary:1200000, Total Compensation:1200000 to Title:Technical Support Engineer (T3), Yearly Salary:1250000, Total Compensation:1250000</t>
        </is>
      </c>
      <c r="BB1226" s="138" t="inlineStr">
        <is>
          <t xml:space="preserve"> </t>
        </is>
      </c>
      <c r="BC1226" s="52" t="n"/>
      <c r="BD1226" s="219" t="n">
        <v>1100000</v>
      </c>
      <c r="BE1226" s="219" t="n"/>
      <c r="BF1226" s="219" t="n"/>
      <c r="BG1226" s="120">
        <f>BF1226+BE1226+BD1226</f>
        <v/>
      </c>
      <c r="BH1226" s="217">
        <f>IF(LOWER(T1226)="ILS",12,1)*BG1226/VLOOKUP($T1226,CPC_USDConversion_xlTbl[[Currency2]:[Units/1 USD]],2,FALSE)</f>
        <v/>
      </c>
      <c r="BI1226" s="224">
        <f>BH1226/VLOOKUP($S1226,'CP$'!$B$5:$D$74,2,FALSE)</f>
        <v/>
      </c>
      <c r="BJ1226" s="140" t="n">
        <v>900000</v>
      </c>
      <c r="BK1226" s="140" t="n">
        <v>1800000</v>
      </c>
      <c r="BL1226" s="141">
        <f>IFERROR(U1226/X1226,"")</f>
        <v/>
      </c>
      <c r="BM1226" s="141">
        <f>IFERROR(V1226/X1226,"")</f>
        <v/>
      </c>
      <c r="BN1226" s="141">
        <f>IFERROR(W1226/X1226,"")</f>
        <v/>
      </c>
      <c r="BO1226" s="141">
        <f>IFERROR(AA1226/AD1226,"")</f>
        <v/>
      </c>
      <c r="BP1226" s="141">
        <f>IFERROR(AB1226/AD1226,"")</f>
        <v/>
      </c>
      <c r="BQ1226" s="141">
        <f>IFERROR(AC1226/AD1226,"")</f>
        <v/>
      </c>
      <c r="BR1226" s="119" t="n">
        <v>3</v>
      </c>
      <c r="BS1226" s="119" t="n">
        <v>3</v>
      </c>
      <c r="BT1226" s="119" t="n">
        <v>2</v>
      </c>
      <c r="BU1226" s="119" t="n"/>
      <c r="BV1226" s="119" t="n"/>
      <c r="BW1226" s="119" t="n"/>
      <c r="BX1226" s="119" t="n"/>
      <c r="BY1226" s="119" t="n"/>
      <c r="BZ1226" s="119" t="inlineStr">
        <is>
          <t>Employee</t>
        </is>
      </c>
      <c r="CA1226" s="142" t="inlineStr">
        <is>
          <t>T51P</t>
        </is>
      </c>
      <c r="CB1226" s="131" t="n">
        <v>1</v>
      </c>
      <c r="CC1226" s="143">
        <f>IF(P1226&gt;1,1,P1226)*CB1226</f>
        <v/>
      </c>
      <c r="CD1226" s="143" t="n"/>
      <c r="CE1226" s="222" t="n"/>
      <c r="CF1226" s="86" t="n"/>
      <c r="CG1226" s="219" t="n">
        <v>1219712.195121951</v>
      </c>
      <c r="CH1226" s="217">
        <f>IF(LOWER(T1226)="ILS",12,1)*CG1226/VLOOKUP($T1226,CPC_USDConversion_xlTbl[[Currency2]:[Units/1 USD]],2,FALSE)</f>
        <v/>
      </c>
      <c r="CI1226" s="225">
        <f>AF1226</f>
        <v/>
      </c>
      <c r="CJ1226" s="225">
        <f>IFERROR(CI1226-CH1226,"")</f>
        <v/>
      </c>
      <c r="CK1226" s="140">
        <f>ROUND(AN1226*CC1226,-2)</f>
        <v/>
      </c>
      <c r="CL1226" s="217">
        <f>CK1226/VLOOKUP($T1226,'USD Converstion'!$C$7:$D$174,2,FALSE)</f>
        <v/>
      </c>
      <c r="CM1226" s="145">
        <f>IF(AD1226&gt;X1226,1,0)</f>
        <v/>
      </c>
      <c r="CN1226" s="225">
        <f>IF(CM1226&gt;0,AG1226,0)</f>
        <v/>
      </c>
      <c r="CO1226" s="225">
        <f>IF(CM1226=0,0,AF1226)</f>
        <v/>
      </c>
      <c r="CP1226" s="146" t="n">
        <v>0</v>
      </c>
      <c r="CQ1226" s="147" t="inlineStr">
        <is>
          <t>Regular</t>
        </is>
      </c>
      <c r="CR1226" s="225">
        <f>AM1226/VLOOKUP(T1226,'USD Converstion'!$C$7:$D$174,2,FALSE)</f>
        <v/>
      </c>
      <c r="CS1226" s="226">
        <f>AT1226</f>
        <v/>
      </c>
      <c r="CT1226" s="222" t="n">
        <v>0</v>
      </c>
      <c r="CU1226" s="227" t="n"/>
      <c r="CV1226" s="145">
        <f>IF(AX1226&gt;0,1,0)</f>
        <v/>
      </c>
      <c r="CW1226" s="145">
        <f>IF(AY1226&gt;0,1,0)</f>
        <v/>
      </c>
      <c r="CX1226" s="52" t="n">
        <v>0</v>
      </c>
      <c r="DM1226">
        <f>IF(LOWER(T1226)="ILS",12,1)*Y1226/VLOOKUP($T1226,CPC_USDConversion_xlTbl[[Currency2]:[Units/1 USD]],2,FALSE)</f>
        <v/>
      </c>
    </row>
    <row r="1227">
      <c r="B1227" s="113" t="n">
        <v>122544</v>
      </c>
      <c r="C1227" s="113" t="n">
        <v>102747</v>
      </c>
      <c r="D1227" s="113" t="n">
        <v>49812</v>
      </c>
      <c r="E1227" s="114" t="inlineStr">
        <is>
          <t>Siva Vignesh Kumar N</t>
        </is>
      </c>
      <c r="F1227" s="152" t="inlineStr">
        <is>
          <t>Technical Support Engineer (T2)</t>
        </is>
      </c>
      <c r="G1227" s="113" t="inlineStr">
        <is>
          <t>TAC India</t>
        </is>
      </c>
      <c r="H1227" s="113" t="inlineStr">
        <is>
          <t>Amita Tiwari</t>
        </is>
      </c>
      <c r="I1227" s="113" t="inlineStr">
        <is>
          <t>Amit Lewenhoff</t>
        </is>
      </c>
      <c r="J1227" s="114" t="inlineStr">
        <is>
          <t>Sharon Elmashaly</t>
        </is>
      </c>
      <c r="K1227" s="114" t="inlineStr">
        <is>
          <t>Sharon Elmashaly</t>
        </is>
      </c>
      <c r="L1227" s="113" t="inlineStr">
        <is>
          <t>TAC</t>
        </is>
      </c>
      <c r="M1227" s="115" t="n">
        <v>1</v>
      </c>
      <c r="N1227" s="151">
        <f>LEFT(CA1227,3)</f>
        <v/>
      </c>
      <c r="O1227" s="216" t="n">
        <v>43969</v>
      </c>
      <c r="P1227" s="118">
        <f>($D$5-O1227)/365</f>
        <v/>
      </c>
      <c r="Q1227" s="119">
        <f>Q1227</f>
        <v/>
      </c>
      <c r="R1227" s="52" t="n"/>
      <c r="S1227" s="120" t="inlineStr">
        <is>
          <t>India</t>
        </is>
      </c>
      <c r="T1227" s="120" t="inlineStr">
        <is>
          <t>INR</t>
        </is>
      </c>
      <c r="U1227" s="120" t="n">
        <v>1447000</v>
      </c>
      <c r="V1227" s="120" t="n"/>
      <c r="W1227" s="120" t="n"/>
      <c r="X1227" s="120">
        <f>W1227+V1227+U1227</f>
        <v/>
      </c>
      <c r="Y1227" s="121" t="n"/>
      <c r="Z1227" s="121" t="n"/>
      <c r="AA1227" s="122" t="n"/>
      <c r="AB1227" s="122" t="n"/>
      <c r="AC1227" s="122" t="n"/>
      <c r="AD1227" s="123">
        <f>AC1227+AB1227+AA1227</f>
        <v/>
      </c>
      <c r="AE1227" s="124">
        <f>IFERROR(AD1227/X1227-1,"")</f>
        <v/>
      </c>
      <c r="AF1227" s="217">
        <f>IF(LOWER(T1227)="ILS",12,1)*X1227/VLOOKUP($T1227,CPC_USDConversion_xlTbl[[Currency2]:[Units/1 USD]],2,FALSE)</f>
        <v/>
      </c>
      <c r="AG1227" s="217">
        <f>IF(LOWER(T1227)="ILS",12,1)*AD1227/VLOOKUP($T1227,CPC_USDConversion_xlTbl[[Currency2]:[Units/1 USD]],2,FALSE)</f>
        <v/>
      </c>
      <c r="AH1227" s="126">
        <f>AF1227/VLOOKUP($S1227,'CP$'!$B$5:$D$74,2,FALSE)</f>
        <v/>
      </c>
      <c r="AI1227" s="126">
        <f>AG1227/VLOOKUP($S1227,'CP$'!$B$5:$D$74,2,FALSE)</f>
        <v/>
      </c>
      <c r="AJ1227" s="52" t="n"/>
      <c r="AK1227" s="127" t="inlineStr">
        <is>
          <t>Regular</t>
        </is>
      </c>
      <c r="AL1227" s="218" t="n"/>
      <c r="AM1227" s="129" t="n"/>
      <c r="AN1227" s="121" t="n"/>
      <c r="AO1227" s="130" t="n"/>
      <c r="AP1227" s="131">
        <f>IFERROR(AO1227/AM1227,"")</f>
        <v/>
      </c>
      <c r="AQ1227" s="219">
        <f>AO1227*CC1227</f>
        <v/>
      </c>
      <c r="AR1227" s="219" t="n"/>
      <c r="AS1227" s="220">
        <f>AQ1227-AR1227</f>
        <v/>
      </c>
      <c r="AT1227" s="217">
        <f>AS1227/VLOOKUP($T1227,'USD Converstion'!$C$7:$D$174,2,FALSE)</f>
        <v/>
      </c>
      <c r="AU1227" s="52" t="n"/>
      <c r="AV1227" s="221" t="n"/>
      <c r="AW1227" s="222" t="n"/>
      <c r="AX1227" s="222" t="n"/>
      <c r="AY1227" s="223" t="n"/>
      <c r="AZ1227" s="52" t="n"/>
      <c r="BA1227" s="137" t="inlineStr">
        <is>
          <t>June, 2020 - Organization change from Team:Amita Tiwari - TAC India to Team:Mouize Younus - TAC India - Weekend Team</t>
        </is>
      </c>
      <c r="BB1227" s="138" t="inlineStr">
        <is>
          <t xml:space="preserve"> </t>
        </is>
      </c>
      <c r="BC1227" s="52" t="n"/>
      <c r="BD1227" s="219" t="n"/>
      <c r="BE1227" s="219" t="n"/>
      <c r="BF1227" s="219" t="n"/>
      <c r="BG1227" s="120">
        <f>BF1227+BE1227+BD1227</f>
        <v/>
      </c>
      <c r="BH1227" s="217">
        <f>IF(LOWER(T1227)="ILS",12,1)*BG1227/VLOOKUP($T1227,CPC_USDConversion_xlTbl[[Currency2]:[Units/1 USD]],2,FALSE)</f>
        <v/>
      </c>
      <c r="BI1227" s="224">
        <f>BH1227/VLOOKUP($S1227,'CP$'!$B$5:$D$74,2,FALSE)</f>
        <v/>
      </c>
      <c r="BJ1227" s="140" t="n">
        <v>900000</v>
      </c>
      <c r="BK1227" s="140" t="n">
        <v>1800000</v>
      </c>
      <c r="BL1227" s="141">
        <f>IFERROR(U1227/X1227,"")</f>
        <v/>
      </c>
      <c r="BM1227" s="141">
        <f>IFERROR(V1227/X1227,"")</f>
        <v/>
      </c>
      <c r="BN1227" s="141">
        <f>IFERROR(W1227/X1227,"")</f>
        <v/>
      </c>
      <c r="BO1227" s="141">
        <f>IFERROR(AA1227/AD1227,"")</f>
        <v/>
      </c>
      <c r="BP1227" s="141">
        <f>IFERROR(AB1227/AD1227,"")</f>
        <v/>
      </c>
      <c r="BQ1227" s="141">
        <f>IFERROR(AC1227/AD1227,"")</f>
        <v/>
      </c>
      <c r="BR1227" s="119" t="n"/>
      <c r="BS1227" s="119" t="n"/>
      <c r="BT1227" s="119" t="n"/>
      <c r="BU1227" s="119" t="n"/>
      <c r="BV1227" s="119" t="n"/>
      <c r="BW1227" s="119" t="n"/>
      <c r="BX1227" s="119" t="n"/>
      <c r="BY1227" s="119" t="n"/>
      <c r="BZ1227" s="119" t="inlineStr">
        <is>
          <t>Employee</t>
        </is>
      </c>
      <c r="CA1227" s="142" t="inlineStr">
        <is>
          <t>T51P</t>
        </is>
      </c>
      <c r="CB1227" s="131" t="n">
        <v>1</v>
      </c>
      <c r="CC1227" s="143">
        <f>IF(P1227&gt;1,1,P1227)*CB1227</f>
        <v/>
      </c>
      <c r="CD1227" s="143" t="n"/>
      <c r="CE1227" s="222" t="n"/>
      <c r="CF1227" s="86" t="n"/>
      <c r="CG1227" s="219" t="n">
        <v>1122151.219512195</v>
      </c>
      <c r="CH1227" s="217">
        <f>IF(LOWER(T1227)="ILS",12,1)*CG1227/VLOOKUP($T1227,CPC_USDConversion_xlTbl[[Currency2]:[Units/1 USD]],2,FALSE)</f>
        <v/>
      </c>
      <c r="CI1227" s="225">
        <f>AF1227</f>
        <v/>
      </c>
      <c r="CJ1227" s="225">
        <f>IFERROR(CI1227-CH1227,"")</f>
        <v/>
      </c>
      <c r="CK1227" s="140">
        <f>ROUND(AN1227*CC1227,-2)</f>
        <v/>
      </c>
      <c r="CL1227" s="217">
        <f>CK1227/VLOOKUP($T1227,'USD Converstion'!$C$7:$D$174,2,FALSE)</f>
        <v/>
      </c>
      <c r="CM1227" s="145">
        <f>IF(AD1227&gt;X1227,1,0)</f>
        <v/>
      </c>
      <c r="CN1227" s="225">
        <f>IF(CM1227&gt;0,AG1227,0)</f>
        <v/>
      </c>
      <c r="CO1227" s="225">
        <f>IF(CM1227=0,0,AF1227)</f>
        <v/>
      </c>
      <c r="CP1227" s="146" t="n">
        <v>0</v>
      </c>
      <c r="CQ1227" s="147" t="inlineStr">
        <is>
          <t>Regular</t>
        </is>
      </c>
      <c r="CR1227" s="225">
        <f>AM1227/VLOOKUP(T1227,'USD Converstion'!$C$7:$D$174,2,FALSE)</f>
        <v/>
      </c>
      <c r="CS1227" s="226">
        <f>AT1227</f>
        <v/>
      </c>
      <c r="CT1227" s="222" t="n">
        <v>0</v>
      </c>
      <c r="CU1227" s="227" t="n"/>
      <c r="CV1227" s="145">
        <f>IF(AX1227&gt;0,1,0)</f>
        <v/>
      </c>
      <c r="CW1227" s="145">
        <f>IF(AY1227&gt;0,1,0)</f>
        <v/>
      </c>
      <c r="CX1227" s="52" t="n">
        <v>0</v>
      </c>
      <c r="DM1227">
        <f>IF(LOWER(T1227)="ILS",12,1)*Y1227/VLOOKUP($T1227,CPC_USDConversion_xlTbl[[Currency2]:[Units/1 USD]],2,FALSE)</f>
        <v/>
      </c>
    </row>
    <row r="1228">
      <c r="B1228" s="113" t="n">
        <v>133031</v>
      </c>
      <c r="C1228" s="113" t="n">
        <v>43408</v>
      </c>
      <c r="D1228" s="113" t="n">
        <v>60760</v>
      </c>
      <c r="E1228" s="114" t="inlineStr">
        <is>
          <t>Suraksh Kandarati Govindraju</t>
        </is>
      </c>
      <c r="F1228" s="152" t="inlineStr">
        <is>
          <t>Project Manager</t>
        </is>
      </c>
      <c r="G1228" s="113" t="inlineStr">
        <is>
          <t>TAC India</t>
        </is>
      </c>
      <c r="H1228" s="113" t="inlineStr">
        <is>
          <t>Amita Tiwari</t>
        </is>
      </c>
      <c r="I1228" s="113" t="inlineStr">
        <is>
          <t>Amit Lewenhoff</t>
        </is>
      </c>
      <c r="J1228" s="114" t="inlineStr">
        <is>
          <t>Sharon Elmashaly</t>
        </is>
      </c>
      <c r="K1228" s="114" t="inlineStr">
        <is>
          <t>Sharon Elmashaly</t>
        </is>
      </c>
      <c r="L1228" s="113" t="inlineStr">
        <is>
          <t>TAC</t>
        </is>
      </c>
      <c r="M1228" s="115" t="n">
        <v>1</v>
      </c>
      <c r="N1228" s="151">
        <f>LEFT(CA1228,3)</f>
        <v/>
      </c>
      <c r="O1228" s="216" t="n">
        <v>44088</v>
      </c>
      <c r="P1228" s="118">
        <f>($D$5-O1228)/365</f>
        <v/>
      </c>
      <c r="Q1228" s="119">
        <f>Q1228</f>
        <v/>
      </c>
      <c r="R1228" s="52" t="n"/>
      <c r="S1228" s="120" t="inlineStr">
        <is>
          <t>India</t>
        </is>
      </c>
      <c r="T1228" s="120" t="inlineStr">
        <is>
          <t>INR</t>
        </is>
      </c>
      <c r="U1228" s="120" t="n">
        <v>1884500</v>
      </c>
      <c r="V1228" s="120" t="n"/>
      <c r="W1228" s="120" t="n"/>
      <c r="X1228" s="120">
        <f>W1228+V1228+U1228</f>
        <v/>
      </c>
      <c r="Y1228" s="121" t="n"/>
      <c r="Z1228" s="121" t="n"/>
      <c r="AA1228" s="122" t="n"/>
      <c r="AB1228" s="122" t="n"/>
      <c r="AC1228" s="122" t="n"/>
      <c r="AD1228" s="123">
        <f>AC1228+AB1228+AA1228</f>
        <v/>
      </c>
      <c r="AE1228" s="124">
        <f>IFERROR(AD1228/X1228-1,"")</f>
        <v/>
      </c>
      <c r="AF1228" s="217">
        <f>IF(LOWER(T1228)="ILS",12,1)*X1228/VLOOKUP($T1228,CPC_USDConversion_xlTbl[[Currency2]:[Units/1 USD]],2,FALSE)</f>
        <v/>
      </c>
      <c r="AG1228" s="217">
        <f>IF(LOWER(T1228)="ILS",12,1)*AD1228/VLOOKUP($T1228,CPC_USDConversion_xlTbl[[Currency2]:[Units/1 USD]],2,FALSE)</f>
        <v/>
      </c>
      <c r="AH1228" s="126">
        <f>AF1228/VLOOKUP($S1228,'CP$'!$B$5:$D$74,2,FALSE)</f>
        <v/>
      </c>
      <c r="AI1228" s="126">
        <f>AG1228/VLOOKUP($S1228,'CP$'!$B$5:$D$74,2,FALSE)</f>
        <v/>
      </c>
      <c r="AJ1228" s="52" t="n"/>
      <c r="AK1228" s="127" t="inlineStr">
        <is>
          <t>Regular</t>
        </is>
      </c>
      <c r="AL1228" s="218" t="n"/>
      <c r="AM1228" s="129" t="n"/>
      <c r="AN1228" s="121" t="n"/>
      <c r="AO1228" s="130" t="n"/>
      <c r="AP1228" s="131">
        <f>IFERROR(AO1228/AM1228,"")</f>
        <v/>
      </c>
      <c r="AQ1228" s="219">
        <f>AO1228*CC1228</f>
        <v/>
      </c>
      <c r="AR1228" s="219" t="n"/>
      <c r="AS1228" s="220">
        <f>AQ1228-AR1228</f>
        <v/>
      </c>
      <c r="AT1228" s="217">
        <f>AS1228/VLOOKUP($T1228,'USD Converstion'!$C$7:$D$174,2,FALSE)</f>
        <v/>
      </c>
      <c r="AU1228" s="52" t="n"/>
      <c r="AV1228" s="221" t="n"/>
      <c r="AW1228" s="222" t="n"/>
      <c r="AX1228" s="222" t="n"/>
      <c r="AY1228" s="223" t="n"/>
      <c r="AZ1228" s="52" t="n"/>
      <c r="BA1228" s="137" t="n"/>
      <c r="BB1228" s="138" t="inlineStr">
        <is>
          <t xml:space="preserve"> </t>
        </is>
      </c>
      <c r="BC1228" s="52" t="n"/>
      <c r="BD1228" s="219" t="n"/>
      <c r="BE1228" s="219" t="n"/>
      <c r="BF1228" s="219" t="n"/>
      <c r="BG1228" s="120">
        <f>BF1228+BE1228+BD1228</f>
        <v/>
      </c>
      <c r="BH1228" s="217">
        <f>IF(LOWER(T1228)="ILS",12,1)*BG1228/VLOOKUP($T1228,CPC_USDConversion_xlTbl[[Currency2]:[Units/1 USD]],2,FALSE)</f>
        <v/>
      </c>
      <c r="BI1228" s="224">
        <f>BH1228/VLOOKUP($S1228,'CP$'!$B$5:$D$74,2,FALSE)</f>
        <v/>
      </c>
      <c r="BJ1228" s="140" t="n">
        <v>900000</v>
      </c>
      <c r="BK1228" s="140" t="n">
        <v>1800000</v>
      </c>
      <c r="BL1228" s="141">
        <f>IFERROR(U1228/X1228,"")</f>
        <v/>
      </c>
      <c r="BM1228" s="141">
        <f>IFERROR(V1228/X1228,"")</f>
        <v/>
      </c>
      <c r="BN1228" s="141">
        <f>IFERROR(W1228/X1228,"")</f>
        <v/>
      </c>
      <c r="BO1228" s="141">
        <f>IFERROR(AA1228/AD1228,"")</f>
        <v/>
      </c>
      <c r="BP1228" s="141">
        <f>IFERROR(AB1228/AD1228,"")</f>
        <v/>
      </c>
      <c r="BQ1228" s="141">
        <f>IFERROR(AC1228/AD1228,"")</f>
        <v/>
      </c>
      <c r="BR1228" s="119" t="n"/>
      <c r="BS1228" s="119" t="n"/>
      <c r="BT1228" s="119" t="n"/>
      <c r="BU1228" s="119" t="n"/>
      <c r="BV1228" s="119" t="n"/>
      <c r="BW1228" s="119" t="n"/>
      <c r="BX1228" s="119" t="n"/>
      <c r="BY1228" s="119" t="n"/>
      <c r="BZ1228" s="119" t="inlineStr">
        <is>
          <t>Employee</t>
        </is>
      </c>
      <c r="CA1228" s="142" t="inlineStr">
        <is>
          <t>T51P</t>
        </is>
      </c>
      <c r="CB1228" s="131" t="n">
        <v>1</v>
      </c>
      <c r="CC1228" s="143">
        <f>IF(P1228&gt;1,1,P1228)*CB1228</f>
        <v/>
      </c>
      <c r="CD1228" s="143" t="n"/>
      <c r="CE1228" s="222" t="n"/>
      <c r="CF1228" s="86" t="n"/>
      <c r="CG1228" s="219" t="n">
        <v>1463614.634146342</v>
      </c>
      <c r="CH1228" s="217">
        <f>IF(LOWER(T1228)="ILS",12,1)*CG1228/VLOOKUP($T1228,CPC_USDConversion_xlTbl[[Currency2]:[Units/1 USD]],2,FALSE)</f>
        <v/>
      </c>
      <c r="CI1228" s="225">
        <f>AF1228</f>
        <v/>
      </c>
      <c r="CJ1228" s="225">
        <f>IFERROR(CI1228-CH1228,"")</f>
        <v/>
      </c>
      <c r="CK1228" s="140">
        <f>ROUND(AN1228*CC1228,-2)</f>
        <v/>
      </c>
      <c r="CL1228" s="217">
        <f>CK1228/VLOOKUP($T1228,'USD Converstion'!$C$7:$D$174,2,FALSE)</f>
        <v/>
      </c>
      <c r="CM1228" s="145">
        <f>IF(AD1228&gt;X1228,1,0)</f>
        <v/>
      </c>
      <c r="CN1228" s="225">
        <f>IF(CM1228&gt;0,AG1228,0)</f>
        <v/>
      </c>
      <c r="CO1228" s="225">
        <f>IF(CM1228=0,0,AF1228)</f>
        <v/>
      </c>
      <c r="CP1228" s="146" t="n">
        <v>0</v>
      </c>
      <c r="CQ1228" s="147" t="inlineStr">
        <is>
          <t>Regular</t>
        </is>
      </c>
      <c r="CR1228" s="225">
        <f>AM1228/VLOOKUP(T1228,'USD Converstion'!$C$7:$D$174,2,FALSE)</f>
        <v/>
      </c>
      <c r="CS1228" s="226">
        <f>AT1228</f>
        <v/>
      </c>
      <c r="CT1228" s="222" t="n">
        <v>0</v>
      </c>
      <c r="CU1228" s="227" t="n"/>
      <c r="CV1228" s="145">
        <f>IF(AX1228&gt;0,1,0)</f>
        <v/>
      </c>
      <c r="CW1228" s="145">
        <f>IF(AY1228&gt;0,1,0)</f>
        <v/>
      </c>
      <c r="CX1228" s="52" t="n">
        <v>0</v>
      </c>
      <c r="DM1228">
        <f>IF(LOWER(T1228)="ILS",12,1)*Y1228/VLOOKUP($T1228,CPC_USDConversion_xlTbl[[Currency2]:[Units/1 USD]],2,FALSE)</f>
        <v/>
      </c>
    </row>
    <row r="1229">
      <c r="B1229" s="113" t="n">
        <v>126752</v>
      </c>
      <c r="C1229" s="113" t="n">
        <v>110931</v>
      </c>
      <c r="D1229" s="113" t="n">
        <v>119740</v>
      </c>
      <c r="E1229" s="114" t="inlineStr">
        <is>
          <t>Sussan Charles</t>
        </is>
      </c>
      <c r="F1229" s="152" t="inlineStr">
        <is>
          <t>Technical Support Engineer (T2)</t>
        </is>
      </c>
      <c r="G1229" s="113" t="inlineStr">
        <is>
          <t>TAC India</t>
        </is>
      </c>
      <c r="H1229" s="113" t="inlineStr">
        <is>
          <t>Amita Tiwari</t>
        </is>
      </c>
      <c r="I1229" s="113" t="inlineStr">
        <is>
          <t>Amit Lewenhoff</t>
        </is>
      </c>
      <c r="J1229" s="114" t="inlineStr">
        <is>
          <t>Sharon Elmashaly</t>
        </is>
      </c>
      <c r="K1229" s="114" t="inlineStr">
        <is>
          <t>Sharon Elmashaly</t>
        </is>
      </c>
      <c r="L1229" s="113" t="inlineStr">
        <is>
          <t>TAC</t>
        </is>
      </c>
      <c r="M1229" s="115" t="n">
        <v>1</v>
      </c>
      <c r="N1229" s="151">
        <f>LEFT(CA1229,3)</f>
        <v/>
      </c>
      <c r="O1229" s="216" t="n">
        <v>43955</v>
      </c>
      <c r="P1229" s="118">
        <f>($D$5-O1229)/365</f>
        <v/>
      </c>
      <c r="Q1229" s="119">
        <f>Q1229</f>
        <v/>
      </c>
      <c r="R1229" s="52" t="n"/>
      <c r="S1229" s="120" t="inlineStr">
        <is>
          <t>India</t>
        </is>
      </c>
      <c r="T1229" s="120" t="inlineStr">
        <is>
          <t>INR</t>
        </is>
      </c>
      <c r="U1229" s="120" t="n">
        <v>822000</v>
      </c>
      <c r="V1229" s="120" t="n"/>
      <c r="W1229" s="120" t="n"/>
      <c r="X1229" s="120">
        <f>W1229+V1229+U1229</f>
        <v/>
      </c>
      <c r="Y1229" s="121" t="n"/>
      <c r="Z1229" s="121" t="n"/>
      <c r="AA1229" s="122" t="n"/>
      <c r="AB1229" s="122" t="n"/>
      <c r="AC1229" s="122" t="n"/>
      <c r="AD1229" s="123">
        <f>AC1229+AB1229+AA1229</f>
        <v/>
      </c>
      <c r="AE1229" s="124">
        <f>IFERROR(AD1229/X1229-1,"")</f>
        <v/>
      </c>
      <c r="AF1229" s="217">
        <f>IF(LOWER(T1229)="ILS",12,1)*X1229/VLOOKUP($T1229,CPC_USDConversion_xlTbl[[Currency2]:[Units/1 USD]],2,FALSE)</f>
        <v/>
      </c>
      <c r="AG1229" s="217">
        <f>IF(LOWER(T1229)="ILS",12,1)*AD1229/VLOOKUP($T1229,CPC_USDConversion_xlTbl[[Currency2]:[Units/1 USD]],2,FALSE)</f>
        <v/>
      </c>
      <c r="AH1229" s="126">
        <f>AF1229/VLOOKUP($S1229,'CP$'!$B$5:$D$74,2,FALSE)</f>
        <v/>
      </c>
      <c r="AI1229" s="126">
        <f>AG1229/VLOOKUP($S1229,'CP$'!$B$5:$D$74,2,FALSE)</f>
        <v/>
      </c>
      <c r="AJ1229" s="52" t="n"/>
      <c r="AK1229" s="127" t="inlineStr">
        <is>
          <t>Regular</t>
        </is>
      </c>
      <c r="AL1229" s="218" t="n"/>
      <c r="AM1229" s="129" t="n"/>
      <c r="AN1229" s="121" t="n"/>
      <c r="AO1229" s="130" t="n"/>
      <c r="AP1229" s="131">
        <f>IFERROR(AO1229/AM1229,"")</f>
        <v/>
      </c>
      <c r="AQ1229" s="219">
        <f>AO1229*CC1229</f>
        <v/>
      </c>
      <c r="AR1229" s="219" t="n"/>
      <c r="AS1229" s="220">
        <f>AQ1229-AR1229</f>
        <v/>
      </c>
      <c r="AT1229" s="217">
        <f>AS1229/VLOOKUP($T1229,'USD Converstion'!$C$7:$D$174,2,FALSE)</f>
        <v/>
      </c>
      <c r="AU1229" s="52" t="n"/>
      <c r="AV1229" s="221" t="n"/>
      <c r="AW1229" s="222" t="n"/>
      <c r="AX1229" s="222" t="n"/>
      <c r="AY1229" s="223" t="n"/>
      <c r="AZ1229" s="52" t="n"/>
      <c r="BA1229" s="137" t="inlineStr">
        <is>
          <t xml:space="preserve"> June, 2020 - Organization change from Team:Amita Tiwari - TAC India to Team:Nishigandh Joshi - HE+ MGMT Weekday Afternoon</t>
        </is>
      </c>
      <c r="BB1229" s="138" t="inlineStr">
        <is>
          <t xml:space="preserve"> </t>
        </is>
      </c>
      <c r="BC1229" s="52" t="n"/>
      <c r="BD1229" s="219" t="n"/>
      <c r="BE1229" s="219" t="n"/>
      <c r="BF1229" s="219" t="n"/>
      <c r="BG1229" s="120">
        <f>BF1229+BE1229+BD1229</f>
        <v/>
      </c>
      <c r="BH1229" s="217">
        <f>IF(LOWER(T1229)="ILS",12,1)*BG1229/VLOOKUP($T1229,CPC_USDConversion_xlTbl[[Currency2]:[Units/1 USD]],2,FALSE)</f>
        <v/>
      </c>
      <c r="BI1229" s="224">
        <f>BH1229/VLOOKUP($S1229,'CP$'!$B$5:$D$74,2,FALSE)</f>
        <v/>
      </c>
      <c r="BJ1229" s="140" t="n">
        <v>500000</v>
      </c>
      <c r="BK1229" s="140" t="n">
        <v>950000</v>
      </c>
      <c r="BL1229" s="141">
        <f>IFERROR(U1229/X1229,"")</f>
        <v/>
      </c>
      <c r="BM1229" s="141">
        <f>IFERROR(V1229/X1229,"")</f>
        <v/>
      </c>
      <c r="BN1229" s="141">
        <f>IFERROR(W1229/X1229,"")</f>
        <v/>
      </c>
      <c r="BO1229" s="141">
        <f>IFERROR(AA1229/AD1229,"")</f>
        <v/>
      </c>
      <c r="BP1229" s="141">
        <f>IFERROR(AB1229/AD1229,"")</f>
        <v/>
      </c>
      <c r="BQ1229" s="141">
        <f>IFERROR(AC1229/AD1229,"")</f>
        <v/>
      </c>
      <c r="BR1229" s="119" t="n"/>
      <c r="BS1229" s="119" t="n"/>
      <c r="BT1229" s="119" t="n"/>
      <c r="BU1229" s="119" t="n"/>
      <c r="BV1229" s="119" t="n"/>
      <c r="BW1229" s="119" t="n"/>
      <c r="BX1229" s="119" t="n"/>
      <c r="BY1229" s="119" t="n"/>
      <c r="BZ1229" s="119" t="inlineStr">
        <is>
          <t>Employee</t>
        </is>
      </c>
      <c r="CA1229" s="142" t="inlineStr">
        <is>
          <t>T61P</t>
        </is>
      </c>
      <c r="CB1229" s="131" t="n">
        <v>1</v>
      </c>
      <c r="CC1229" s="143">
        <f>IF(P1229&gt;1,1,P1229)*CB1229</f>
        <v/>
      </c>
      <c r="CD1229" s="143" t="n"/>
      <c r="CE1229" s="222" t="n"/>
      <c r="CF1229" s="86" t="n"/>
      <c r="CG1229" s="219" t="n">
        <v>634346.3414634147</v>
      </c>
      <c r="CH1229" s="217">
        <f>IF(LOWER(T1229)="ILS",12,1)*CG1229/VLOOKUP($T1229,CPC_USDConversion_xlTbl[[Currency2]:[Units/1 USD]],2,FALSE)</f>
        <v/>
      </c>
      <c r="CI1229" s="225">
        <f>AF1229</f>
        <v/>
      </c>
      <c r="CJ1229" s="225">
        <f>IFERROR(CI1229-CH1229,"")</f>
        <v/>
      </c>
      <c r="CK1229" s="140">
        <f>ROUND(AN1229*CC1229,-2)</f>
        <v/>
      </c>
      <c r="CL1229" s="217">
        <f>CK1229/VLOOKUP($T1229,'USD Converstion'!$C$7:$D$174,2,FALSE)</f>
        <v/>
      </c>
      <c r="CM1229" s="145">
        <f>IF(AD1229&gt;X1229,1,0)</f>
        <v/>
      </c>
      <c r="CN1229" s="225">
        <f>IF(CM1229&gt;0,AG1229,0)</f>
        <v/>
      </c>
      <c r="CO1229" s="225">
        <f>IF(CM1229=0,0,AF1229)</f>
        <v/>
      </c>
      <c r="CP1229" s="146" t="n">
        <v>0</v>
      </c>
      <c r="CQ1229" s="147" t="inlineStr">
        <is>
          <t>Regular</t>
        </is>
      </c>
      <c r="CR1229" s="225">
        <f>AM1229/VLOOKUP(T1229,'USD Converstion'!$C$7:$D$174,2,FALSE)</f>
        <v/>
      </c>
      <c r="CS1229" s="226">
        <f>AT1229</f>
        <v/>
      </c>
      <c r="CT1229" s="222" t="n">
        <v>0</v>
      </c>
      <c r="CU1229" s="227" t="n"/>
      <c r="CV1229" s="145">
        <f>IF(AX1229&gt;0,1,0)</f>
        <v/>
      </c>
      <c r="CW1229" s="145">
        <f>IF(AY1229&gt;0,1,0)</f>
        <v/>
      </c>
      <c r="CX1229" s="52" t="n">
        <v>0</v>
      </c>
      <c r="DM1229">
        <f>IF(LOWER(T1229)="ILS",12,1)*Y1229/VLOOKUP($T1229,CPC_USDConversion_xlTbl[[Currency2]:[Units/1 USD]],2,FALSE)</f>
        <v/>
      </c>
    </row>
    <row r="1230">
      <c r="B1230" s="113" t="n">
        <v>135865</v>
      </c>
      <c r="C1230" s="113" t="n">
        <v>56558</v>
      </c>
      <c r="D1230" s="113" t="n">
        <v>44927</v>
      </c>
      <c r="E1230" s="114" t="inlineStr">
        <is>
          <t>Syed Ghouse Mohiyaddin</t>
        </is>
      </c>
      <c r="F1230" s="152" t="inlineStr">
        <is>
          <t>Technical Support Engineer (T2)</t>
        </is>
      </c>
      <c r="G1230" s="113" t="inlineStr">
        <is>
          <t>TAC India</t>
        </is>
      </c>
      <c r="H1230" s="113" t="inlineStr">
        <is>
          <t>Amita Tiwari</t>
        </is>
      </c>
      <c r="I1230" s="113" t="inlineStr">
        <is>
          <t>Amit Lewenhoff</t>
        </is>
      </c>
      <c r="J1230" s="114" t="inlineStr">
        <is>
          <t>Sharon Elmashaly</t>
        </is>
      </c>
      <c r="K1230" s="114" t="inlineStr">
        <is>
          <t>Sharon Elmashaly</t>
        </is>
      </c>
      <c r="L1230" s="113" t="inlineStr">
        <is>
          <t>TAC</t>
        </is>
      </c>
      <c r="M1230" s="115" t="n">
        <v>1</v>
      </c>
      <c r="N1230" s="151">
        <f>LEFT(CA1230,3)</f>
        <v/>
      </c>
      <c r="O1230" s="216" t="n">
        <v>44060</v>
      </c>
      <c r="P1230" s="118">
        <f>($D$5-O1230)/365</f>
        <v/>
      </c>
      <c r="Q1230" s="119">
        <f>Q1230</f>
        <v/>
      </c>
      <c r="R1230" s="52" t="n"/>
      <c r="S1230" s="120" t="inlineStr">
        <is>
          <t>India</t>
        </is>
      </c>
      <c r="T1230" s="120" t="inlineStr">
        <is>
          <t>INR</t>
        </is>
      </c>
      <c r="U1230" s="120" t="n">
        <v>822000</v>
      </c>
      <c r="V1230" s="120" t="n"/>
      <c r="W1230" s="120" t="n"/>
      <c r="X1230" s="120">
        <f>W1230+V1230+U1230</f>
        <v/>
      </c>
      <c r="Y1230" s="121" t="n"/>
      <c r="Z1230" s="121" t="n"/>
      <c r="AA1230" s="122" t="n"/>
      <c r="AB1230" s="122" t="n"/>
      <c r="AC1230" s="122" t="n"/>
      <c r="AD1230" s="123">
        <f>AC1230+AB1230+AA1230</f>
        <v/>
      </c>
      <c r="AE1230" s="124">
        <f>IFERROR(AD1230/X1230-1,"")</f>
        <v/>
      </c>
      <c r="AF1230" s="217">
        <f>IF(LOWER(T1230)="ILS",12,1)*X1230/VLOOKUP($T1230,CPC_USDConversion_xlTbl[[Currency2]:[Units/1 USD]],2,FALSE)</f>
        <v/>
      </c>
      <c r="AG1230" s="217">
        <f>IF(LOWER(T1230)="ILS",12,1)*AD1230/VLOOKUP($T1230,CPC_USDConversion_xlTbl[[Currency2]:[Units/1 USD]],2,FALSE)</f>
        <v/>
      </c>
      <c r="AH1230" s="126">
        <f>AF1230/VLOOKUP($S1230,'CP$'!$B$5:$D$74,2,FALSE)</f>
        <v/>
      </c>
      <c r="AI1230" s="126">
        <f>AG1230/VLOOKUP($S1230,'CP$'!$B$5:$D$74,2,FALSE)</f>
        <v/>
      </c>
      <c r="AJ1230" s="52" t="n"/>
      <c r="AK1230" s="127" t="inlineStr">
        <is>
          <t>Regular</t>
        </is>
      </c>
      <c r="AL1230" s="218" t="n"/>
      <c r="AM1230" s="129" t="n"/>
      <c r="AN1230" s="121" t="n"/>
      <c r="AO1230" s="130" t="n"/>
      <c r="AP1230" s="131">
        <f>IFERROR(AO1230/AM1230,"")</f>
        <v/>
      </c>
      <c r="AQ1230" s="219">
        <f>AO1230*CC1230</f>
        <v/>
      </c>
      <c r="AR1230" s="219" t="n"/>
      <c r="AS1230" s="220">
        <f>AQ1230-AR1230</f>
        <v/>
      </c>
      <c r="AT1230" s="217">
        <f>AS1230/VLOOKUP($T1230,'USD Converstion'!$C$7:$D$174,2,FALSE)</f>
        <v/>
      </c>
      <c r="AU1230" s="52" t="n"/>
      <c r="AV1230" s="221" t="n"/>
      <c r="AW1230" s="222" t="n"/>
      <c r="AX1230" s="222" t="n"/>
      <c r="AY1230" s="223" t="n"/>
      <c r="AZ1230" s="52" t="n"/>
      <c r="BA1230" s="137" t="n"/>
      <c r="BB1230" s="138" t="inlineStr">
        <is>
          <t xml:space="preserve"> </t>
        </is>
      </c>
      <c r="BC1230" s="52" t="n"/>
      <c r="BD1230" s="219" t="n"/>
      <c r="BE1230" s="219" t="n"/>
      <c r="BF1230" s="219" t="n"/>
      <c r="BG1230" s="120">
        <f>BF1230+BE1230+BD1230</f>
        <v/>
      </c>
      <c r="BH1230" s="217">
        <f>IF(LOWER(T1230)="ILS",12,1)*BG1230/VLOOKUP($T1230,CPC_USDConversion_xlTbl[[Currency2]:[Units/1 USD]],2,FALSE)</f>
        <v/>
      </c>
      <c r="BI1230" s="224">
        <f>BH1230/VLOOKUP($S1230,'CP$'!$B$5:$D$74,2,FALSE)</f>
        <v/>
      </c>
      <c r="BJ1230" s="140" t="n">
        <v>500000</v>
      </c>
      <c r="BK1230" s="140" t="n">
        <v>950000</v>
      </c>
      <c r="BL1230" s="141">
        <f>IFERROR(U1230/X1230,"")</f>
        <v/>
      </c>
      <c r="BM1230" s="141">
        <f>IFERROR(V1230/X1230,"")</f>
        <v/>
      </c>
      <c r="BN1230" s="141">
        <f>IFERROR(W1230/X1230,"")</f>
        <v/>
      </c>
      <c r="BO1230" s="141">
        <f>IFERROR(AA1230/AD1230,"")</f>
        <v/>
      </c>
      <c r="BP1230" s="141">
        <f>IFERROR(AB1230/AD1230,"")</f>
        <v/>
      </c>
      <c r="BQ1230" s="141">
        <f>IFERROR(AC1230/AD1230,"")</f>
        <v/>
      </c>
      <c r="BR1230" s="119" t="n"/>
      <c r="BS1230" s="119" t="n"/>
      <c r="BT1230" s="119" t="n"/>
      <c r="BU1230" s="119" t="n"/>
      <c r="BV1230" s="119" t="n"/>
      <c r="BW1230" s="119" t="n"/>
      <c r="BX1230" s="119" t="n"/>
      <c r="BY1230" s="119" t="n"/>
      <c r="BZ1230" s="119" t="inlineStr">
        <is>
          <t>Employee</t>
        </is>
      </c>
      <c r="CA1230" s="142" t="inlineStr">
        <is>
          <t>T61P</t>
        </is>
      </c>
      <c r="CB1230" s="131" t="n">
        <v>1</v>
      </c>
      <c r="CC1230" s="143">
        <f>IF(P1230&gt;1,1,P1230)*CB1230</f>
        <v/>
      </c>
      <c r="CD1230" s="143" t="n"/>
      <c r="CE1230" s="222" t="n"/>
      <c r="CF1230" s="86" t="n"/>
      <c r="CG1230" s="219" t="n">
        <v>634346.3414634147</v>
      </c>
      <c r="CH1230" s="217">
        <f>IF(LOWER(T1230)="ILS",12,1)*CG1230/VLOOKUP($T1230,CPC_USDConversion_xlTbl[[Currency2]:[Units/1 USD]],2,FALSE)</f>
        <v/>
      </c>
      <c r="CI1230" s="225">
        <f>AF1230</f>
        <v/>
      </c>
      <c r="CJ1230" s="225">
        <f>IFERROR(CI1230-CH1230,"")</f>
        <v/>
      </c>
      <c r="CK1230" s="140">
        <f>ROUND(AN1230*CC1230,-2)</f>
        <v/>
      </c>
      <c r="CL1230" s="217">
        <f>CK1230/VLOOKUP($T1230,'USD Converstion'!$C$7:$D$174,2,FALSE)</f>
        <v/>
      </c>
      <c r="CM1230" s="145">
        <f>IF(AD1230&gt;X1230,1,0)</f>
        <v/>
      </c>
      <c r="CN1230" s="225">
        <f>IF(CM1230&gt;0,AG1230,0)</f>
        <v/>
      </c>
      <c r="CO1230" s="225">
        <f>IF(CM1230=0,0,AF1230)</f>
        <v/>
      </c>
      <c r="CP1230" s="146" t="n">
        <v>0</v>
      </c>
      <c r="CQ1230" s="147" t="inlineStr">
        <is>
          <t>Regular</t>
        </is>
      </c>
      <c r="CR1230" s="225">
        <f>AM1230/VLOOKUP(T1230,'USD Converstion'!$C$7:$D$174,2,FALSE)</f>
        <v/>
      </c>
      <c r="CS1230" s="226">
        <f>AT1230</f>
        <v/>
      </c>
      <c r="CT1230" s="222" t="n">
        <v>0</v>
      </c>
      <c r="CU1230" s="227" t="n"/>
      <c r="CV1230" s="145">
        <f>IF(AX1230&gt;0,1,0)</f>
        <v/>
      </c>
      <c r="CW1230" s="145">
        <f>IF(AY1230&gt;0,1,0)</f>
        <v/>
      </c>
      <c r="CX1230" s="52" t="n">
        <v>0</v>
      </c>
      <c r="DM1230">
        <f>IF(LOWER(T1230)="ILS",12,1)*Y1230/VLOOKUP($T1230,CPC_USDConversion_xlTbl[[Currency2]:[Units/1 USD]],2,FALSE)</f>
        <v/>
      </c>
    </row>
    <row r="1231">
      <c r="B1231" s="113" t="n">
        <v>122149</v>
      </c>
      <c r="C1231" s="113" t="n">
        <v>85890</v>
      </c>
      <c r="D1231" s="113" t="n">
        <v>55512</v>
      </c>
      <c r="E1231" s="114" t="inlineStr">
        <is>
          <t>Takeshige Fujii</t>
        </is>
      </c>
      <c r="F1231" s="152" t="inlineStr">
        <is>
          <t xml:space="preserve">Technical Support Engineer (T3) </t>
        </is>
      </c>
      <c r="G1231" s="113" t="inlineStr">
        <is>
          <t>APAC TAC</t>
        </is>
      </c>
      <c r="H1231" s="113" t="inlineStr">
        <is>
          <t>Amit Lewenhoff</t>
        </is>
      </c>
      <c r="I1231" s="113" t="inlineStr">
        <is>
          <t>Amit Lewenhoff</t>
        </is>
      </c>
      <c r="J1231" s="114" t="inlineStr">
        <is>
          <t>Sharon Elmashaly</t>
        </is>
      </c>
      <c r="K1231" s="114" t="inlineStr">
        <is>
          <t>Sharon Elmashaly</t>
        </is>
      </c>
      <c r="L1231" s="113" t="inlineStr">
        <is>
          <t>TAC</t>
        </is>
      </c>
      <c r="M1231" s="115" t="n">
        <v>1</v>
      </c>
      <c r="N1231" s="151">
        <f>LEFT(CA1231,3)</f>
        <v/>
      </c>
      <c r="O1231" s="216" t="n">
        <v>42835</v>
      </c>
      <c r="P1231" s="118">
        <f>($D$5-O1231)/365</f>
        <v/>
      </c>
      <c r="Q1231" s="119">
        <f>Q1231</f>
        <v/>
      </c>
      <c r="R1231" s="52" t="n"/>
      <c r="S1231" s="120" t="inlineStr">
        <is>
          <t>Japan</t>
        </is>
      </c>
      <c r="T1231" s="120" t="inlineStr">
        <is>
          <t>JPY</t>
        </is>
      </c>
      <c r="U1231" s="120" t="n">
        <v>10259500</v>
      </c>
      <c r="V1231" s="120" t="n"/>
      <c r="W1231" s="120" t="n">
        <v>952880.9523809523</v>
      </c>
      <c r="X1231" s="120">
        <f>W1231+V1231+U1231</f>
        <v/>
      </c>
      <c r="Y1231" s="121" t="n"/>
      <c r="Z1231" s="121" t="n"/>
      <c r="AA1231" s="122" t="n"/>
      <c r="AB1231" s="122" t="n"/>
      <c r="AC1231" s="122" t="n"/>
      <c r="AD1231" s="123">
        <f>AC1231+AB1231+AA1231</f>
        <v/>
      </c>
      <c r="AE1231" s="124">
        <f>IFERROR(AD1231/X1231-1,"")</f>
        <v/>
      </c>
      <c r="AF1231" s="217">
        <f>IF(LOWER(T1231)="ILS",12,1)*X1231/VLOOKUP($T1231,CPC_USDConversion_xlTbl[[Currency2]:[Units/1 USD]],2,FALSE)</f>
        <v/>
      </c>
      <c r="AG1231" s="217">
        <f>IF(LOWER(T1231)="ILS",12,1)*AD1231/VLOOKUP($T1231,CPC_USDConversion_xlTbl[[Currency2]:[Units/1 USD]],2,FALSE)</f>
        <v/>
      </c>
      <c r="AH1231" s="126">
        <f>AF1231/VLOOKUP($S1231,'CP$'!$B$5:$D$74,2,FALSE)</f>
        <v/>
      </c>
      <c r="AI1231" s="126">
        <f>AG1231/VLOOKUP($S1231,'CP$'!$B$5:$D$74,2,FALSE)</f>
        <v/>
      </c>
      <c r="AJ1231" s="52" t="n"/>
      <c r="AK1231" s="127" t="inlineStr">
        <is>
          <t>Target Bonus</t>
        </is>
      </c>
      <c r="AL1231" s="218" t="n">
        <v>900000</v>
      </c>
      <c r="AM1231" s="129" t="n">
        <v>1000000</v>
      </c>
      <c r="AN1231" s="121" t="n"/>
      <c r="AO1231" s="130" t="n"/>
      <c r="AP1231" s="131">
        <f>IFERROR(AO1231/AM1231,"")</f>
        <v/>
      </c>
      <c r="AQ1231" s="219">
        <f>AO1231*CC1231</f>
        <v/>
      </c>
      <c r="AR1231" s="219" t="n"/>
      <c r="AS1231" s="220">
        <f>AQ1231-AR1231</f>
        <v/>
      </c>
      <c r="AT1231" s="217">
        <f>AS1231/VLOOKUP($T1231,'USD Converstion'!$C$7:$D$174,2,FALSE)</f>
        <v/>
      </c>
      <c r="AU1231" s="52" t="n"/>
      <c r="AV1231" s="221" t="n">
        <v>43615</v>
      </c>
      <c r="AW1231" s="222" t="n">
        <v>19547.55339805825</v>
      </c>
      <c r="AX1231" s="222" t="n"/>
      <c r="AY1231" s="223" t="n"/>
      <c r="AZ1231" s="52" t="n"/>
      <c r="BA1231" s="137" t="n"/>
      <c r="BB1231" s="138" t="inlineStr">
        <is>
          <t xml:space="preserve"> </t>
        </is>
      </c>
      <c r="BC1231" s="52" t="n"/>
      <c r="BD1231" s="219" t="n">
        <v>8000000</v>
      </c>
      <c r="BE1231" s="219" t="n"/>
      <c r="BF1231" s="219" t="n">
        <v>900000</v>
      </c>
      <c r="BG1231" s="120">
        <f>BF1231+BE1231+BD1231</f>
        <v/>
      </c>
      <c r="BH1231" s="217">
        <f>IF(LOWER(T1231)="ILS",12,1)*BG1231/VLOOKUP($T1231,CPC_USDConversion_xlTbl[[Currency2]:[Units/1 USD]],2,FALSE)</f>
        <v/>
      </c>
      <c r="BI1231" s="224">
        <f>BH1231/VLOOKUP($S1231,'CP$'!$B$5:$D$74,2,FALSE)</f>
        <v/>
      </c>
      <c r="BJ1231" s="140" t="n">
        <v>6200000</v>
      </c>
      <c r="BK1231" s="140" t="n">
        <v>10000000</v>
      </c>
      <c r="BL1231" s="141">
        <f>IFERROR(U1231/X1231,"")</f>
        <v/>
      </c>
      <c r="BM1231" s="141">
        <f>IFERROR(V1231/X1231,"")</f>
        <v/>
      </c>
      <c r="BN1231" s="141">
        <f>IFERROR(W1231/X1231,"")</f>
        <v/>
      </c>
      <c r="BO1231" s="141">
        <f>IFERROR(AA1231/AD1231,"")</f>
        <v/>
      </c>
      <c r="BP1231" s="141">
        <f>IFERROR(AB1231/AD1231,"")</f>
        <v/>
      </c>
      <c r="BQ1231" s="141">
        <f>IFERROR(AC1231/AD1231,"")</f>
        <v/>
      </c>
      <c r="BR1231" s="119" t="n">
        <v>4</v>
      </c>
      <c r="BS1231" s="119" t="n">
        <v>3</v>
      </c>
      <c r="BT1231" s="119" t="n">
        <v>3</v>
      </c>
      <c r="BU1231" s="119" t="n"/>
      <c r="BV1231" s="119" t="n"/>
      <c r="BW1231" s="119" t="n"/>
      <c r="BX1231" s="119" t="n"/>
      <c r="BY1231" s="119" t="n"/>
      <c r="BZ1231" s="119" t="inlineStr">
        <is>
          <t>Employee</t>
        </is>
      </c>
      <c r="CA1231" s="142" t="inlineStr">
        <is>
          <t>T51P</t>
        </is>
      </c>
      <c r="CB1231" s="131" t="n">
        <v>1</v>
      </c>
      <c r="CC1231" s="143">
        <f>IF(P1231&gt;1,1,P1231)*CB1231</f>
        <v/>
      </c>
      <c r="CD1231" s="143" t="n"/>
      <c r="CE1231" s="222" t="n">
        <v>15803.04</v>
      </c>
      <c r="CF1231" s="86" t="n"/>
      <c r="CG1231" s="219" t="n">
        <v>8975809.756097563</v>
      </c>
      <c r="CH1231" s="217">
        <f>IF(LOWER(T1231)="ILS",12,1)*CG1231/VLOOKUP($T1231,CPC_USDConversion_xlTbl[[Currency2]:[Units/1 USD]],2,FALSE)</f>
        <v/>
      </c>
      <c r="CI1231" s="225">
        <f>AF1231</f>
        <v/>
      </c>
      <c r="CJ1231" s="225">
        <f>IFERROR(CI1231-CH1231,"")</f>
        <v/>
      </c>
      <c r="CK1231" s="140">
        <f>ROUND(AN1231*CC1231,-2)</f>
        <v/>
      </c>
      <c r="CL1231" s="217">
        <f>CK1231/VLOOKUP($T1231,'USD Converstion'!$C$7:$D$174,2,FALSE)</f>
        <v/>
      </c>
      <c r="CM1231" s="145">
        <f>IF(AD1231&gt;X1231,1,0)</f>
        <v/>
      </c>
      <c r="CN1231" s="225">
        <f>IF(CM1231&gt;0,AG1231,0)</f>
        <v/>
      </c>
      <c r="CO1231" s="225">
        <f>IF(CM1231=0,0,AF1231)</f>
        <v/>
      </c>
      <c r="CP1231" s="146" t="n">
        <v>0</v>
      </c>
      <c r="CQ1231" s="147" t="inlineStr">
        <is>
          <t>Regular</t>
        </is>
      </c>
      <c r="CR1231" s="225">
        <f>AM1231/VLOOKUP(T1231,'USD Converstion'!$C$7:$D$174,2,FALSE)</f>
        <v/>
      </c>
      <c r="CS1231" s="226">
        <f>AT1231</f>
        <v/>
      </c>
      <c r="CT1231" s="222" t="n">
        <v>0</v>
      </c>
      <c r="CU1231" s="227" t="n"/>
      <c r="CV1231" s="145">
        <f>IF(AX1231&gt;0,1,0)</f>
        <v/>
      </c>
      <c r="CW1231" s="145">
        <f>IF(AY1231&gt;0,1,0)</f>
        <v/>
      </c>
      <c r="CX1231" s="52" t="n">
        <v>0</v>
      </c>
      <c r="DM1231">
        <f>IF(LOWER(T1231)="ILS",12,1)*Y1231/VLOOKUP($T1231,CPC_USDConversion_xlTbl[[Currency2]:[Units/1 USD]],2,FALSE)</f>
        <v/>
      </c>
    </row>
    <row r="1232">
      <c r="B1232" s="113" t="n">
        <v>121127</v>
      </c>
      <c r="C1232" s="113" t="n">
        <v>55255</v>
      </c>
      <c r="D1232" s="113" t="n"/>
      <c r="E1232" s="114" t="inlineStr">
        <is>
          <t>Tomoko Abe</t>
        </is>
      </c>
      <c r="F1232" s="152" t="inlineStr">
        <is>
          <t>TAC Manager , Japan</t>
        </is>
      </c>
      <c r="G1232" s="113" t="inlineStr">
        <is>
          <t>APAC TAC</t>
        </is>
      </c>
      <c r="H1232" s="113" t="inlineStr">
        <is>
          <t>Amit Lewenhoff</t>
        </is>
      </c>
      <c r="I1232" s="113" t="inlineStr">
        <is>
          <t>Amit Lewenhoff</t>
        </is>
      </c>
      <c r="J1232" s="114" t="inlineStr">
        <is>
          <t>Sharon Elmashaly</t>
        </is>
      </c>
      <c r="K1232" s="114" t="inlineStr">
        <is>
          <t>Sharon Elmashaly</t>
        </is>
      </c>
      <c r="L1232" s="113" t="inlineStr">
        <is>
          <t>TAC</t>
        </is>
      </c>
      <c r="M1232" s="115" t="n">
        <v>1</v>
      </c>
      <c r="N1232" s="151">
        <f>LEFT(CA1232,3)</f>
        <v/>
      </c>
      <c r="O1232" s="216" t="n">
        <v>39132</v>
      </c>
      <c r="P1232" s="118">
        <f>($D$5-O1232)/365</f>
        <v/>
      </c>
      <c r="Q1232" s="119">
        <f>Q1232</f>
        <v/>
      </c>
      <c r="R1232" s="52" t="n"/>
      <c r="S1232" s="120" t="inlineStr">
        <is>
          <t>Japan</t>
        </is>
      </c>
      <c r="T1232" s="120" t="inlineStr">
        <is>
          <t>JPY</t>
        </is>
      </c>
      <c r="U1232" s="120" t="n">
        <v>16259500</v>
      </c>
      <c r="V1232" s="120" t="n"/>
      <c r="W1232" s="120" t="n">
        <v>810023.8095238095</v>
      </c>
      <c r="X1232" s="120">
        <f>W1232+V1232+U1232</f>
        <v/>
      </c>
      <c r="Y1232" s="121" t="n"/>
      <c r="Z1232" s="121" t="n"/>
      <c r="AA1232" s="122" t="n"/>
      <c r="AB1232" s="122" t="n"/>
      <c r="AC1232" s="122" t="n"/>
      <c r="AD1232" s="123">
        <f>AC1232+AB1232+AA1232</f>
        <v/>
      </c>
      <c r="AE1232" s="124">
        <f>IFERROR(AD1232/X1232-1,"")</f>
        <v/>
      </c>
      <c r="AF1232" s="217">
        <f>IF(LOWER(T1232)="ILS",12,1)*X1232/VLOOKUP($T1232,CPC_USDConversion_xlTbl[[Currency2]:[Units/1 USD]],2,FALSE)</f>
        <v/>
      </c>
      <c r="AG1232" s="217">
        <f>IF(LOWER(T1232)="ILS",12,1)*AD1232/VLOOKUP($T1232,CPC_USDConversion_xlTbl[[Currency2]:[Units/1 USD]],2,FALSE)</f>
        <v/>
      </c>
      <c r="AH1232" s="126">
        <f>AF1232/VLOOKUP($S1232,'CP$'!$B$5:$D$74,2,FALSE)</f>
        <v/>
      </c>
      <c r="AI1232" s="126">
        <f>AG1232/VLOOKUP($S1232,'CP$'!$B$5:$D$74,2,FALSE)</f>
        <v/>
      </c>
      <c r="AJ1232" s="52" t="n"/>
      <c r="AK1232" s="127" t="inlineStr">
        <is>
          <t>Target Bonus</t>
        </is>
      </c>
      <c r="AL1232" s="218" t="n">
        <v>900000</v>
      </c>
      <c r="AM1232" s="129" t="n">
        <v>850000</v>
      </c>
      <c r="AN1232" s="121" t="n"/>
      <c r="AO1232" s="130" t="n"/>
      <c r="AP1232" s="131">
        <f>IFERROR(AO1232/AM1232,"")</f>
        <v/>
      </c>
      <c r="AQ1232" s="219">
        <f>AO1232*CC1232</f>
        <v/>
      </c>
      <c r="AR1232" s="219" t="n"/>
      <c r="AS1232" s="220">
        <f>AQ1232-AR1232</f>
        <v/>
      </c>
      <c r="AT1232" s="217">
        <f>AS1232/VLOOKUP($T1232,'USD Converstion'!$C$7:$D$174,2,FALSE)</f>
        <v/>
      </c>
      <c r="AU1232" s="52" t="n"/>
      <c r="AV1232" s="221" t="n">
        <v>43957</v>
      </c>
      <c r="AW1232" s="222" t="n">
        <v>19589.26213592233</v>
      </c>
      <c r="AX1232" s="222" t="n"/>
      <c r="AY1232" s="223" t="n"/>
      <c r="AZ1232" s="52" t="n"/>
      <c r="BA1232" s="137" t="n"/>
      <c r="BB1232" s="138" t="inlineStr">
        <is>
          <t xml:space="preserve"> </t>
        </is>
      </c>
      <c r="BC1232" s="52" t="n"/>
      <c r="BD1232" s="219" t="n">
        <v>12800000</v>
      </c>
      <c r="BE1232" s="219" t="n"/>
      <c r="BF1232" s="219" t="n">
        <v>800000</v>
      </c>
      <c r="BG1232" s="120">
        <f>BF1232+BE1232+BD1232</f>
        <v/>
      </c>
      <c r="BH1232" s="217">
        <f>IF(LOWER(T1232)="ILS",12,1)*BG1232/VLOOKUP($T1232,CPC_USDConversion_xlTbl[[Currency2]:[Units/1 USD]],2,FALSE)</f>
        <v/>
      </c>
      <c r="BI1232" s="224">
        <f>BH1232/VLOOKUP($S1232,'CP$'!$B$5:$D$74,2,FALSE)</f>
        <v/>
      </c>
      <c r="BJ1232" s="140" t="n">
        <v>9000000</v>
      </c>
      <c r="BK1232" s="140" t="n">
        <v>14000000</v>
      </c>
      <c r="BL1232" s="141">
        <f>IFERROR(U1232/X1232,"")</f>
        <v/>
      </c>
      <c r="BM1232" s="141">
        <f>IFERROR(V1232/X1232,"")</f>
        <v/>
      </c>
      <c r="BN1232" s="141">
        <f>IFERROR(W1232/X1232,"")</f>
        <v/>
      </c>
      <c r="BO1232" s="141">
        <f>IFERROR(AA1232/AD1232,"")</f>
        <v/>
      </c>
      <c r="BP1232" s="141">
        <f>IFERROR(AB1232/AD1232,"")</f>
        <v/>
      </c>
      <c r="BQ1232" s="141">
        <f>IFERROR(AC1232/AD1232,"")</f>
        <v/>
      </c>
      <c r="BR1232" s="119" t="n">
        <v>3</v>
      </c>
      <c r="BS1232" s="119" t="n">
        <v>3</v>
      </c>
      <c r="BT1232" s="119" t="n">
        <v>3</v>
      </c>
      <c r="BU1232" s="119" t="n"/>
      <c r="BV1232" s="119" t="n"/>
      <c r="BW1232" s="119" t="n"/>
      <c r="BX1232" s="119" t="n"/>
      <c r="BY1232" s="119" t="n"/>
      <c r="BZ1232" s="119" t="inlineStr">
        <is>
          <t>Employee</t>
        </is>
      </c>
      <c r="CA1232" s="142" t="inlineStr">
        <is>
          <t>T41M</t>
        </is>
      </c>
      <c r="CB1232" s="131" t="n">
        <v>1</v>
      </c>
      <c r="CC1232" s="143">
        <f>IF(P1232&gt;1,1,P1232)*CB1232</f>
        <v/>
      </c>
      <c r="CD1232" s="143" t="n"/>
      <c r="CE1232" s="222" t="n">
        <v>40944.24</v>
      </c>
      <c r="CF1232" s="86" t="n"/>
      <c r="CG1232" s="219" t="n">
        <v>13512395.12195122</v>
      </c>
      <c r="CH1232" s="217">
        <f>IF(LOWER(T1232)="ILS",12,1)*CG1232/VLOOKUP($T1232,CPC_USDConversion_xlTbl[[Currency2]:[Units/1 USD]],2,FALSE)</f>
        <v/>
      </c>
      <c r="CI1232" s="225">
        <f>AF1232</f>
        <v/>
      </c>
      <c r="CJ1232" s="225">
        <f>IFERROR(CI1232-CH1232,"")</f>
        <v/>
      </c>
      <c r="CK1232" s="140">
        <f>ROUND(AN1232*CC1232,-2)</f>
        <v/>
      </c>
      <c r="CL1232" s="217">
        <f>CK1232/VLOOKUP($T1232,'USD Converstion'!$C$7:$D$174,2,FALSE)</f>
        <v/>
      </c>
      <c r="CM1232" s="145">
        <f>IF(AD1232&gt;X1232,1,0)</f>
        <v/>
      </c>
      <c r="CN1232" s="225">
        <f>IF(CM1232&gt;0,AG1232,0)</f>
        <v/>
      </c>
      <c r="CO1232" s="225">
        <f>IF(CM1232=0,0,AF1232)</f>
        <v/>
      </c>
      <c r="CP1232" s="146" t="n">
        <v>0</v>
      </c>
      <c r="CQ1232" s="147" t="inlineStr">
        <is>
          <t>Regular</t>
        </is>
      </c>
      <c r="CR1232" s="225">
        <f>AM1232/VLOOKUP(T1232,'USD Converstion'!$C$7:$D$174,2,FALSE)</f>
        <v/>
      </c>
      <c r="CS1232" s="226">
        <f>AT1232</f>
        <v/>
      </c>
      <c r="CT1232" s="222" t="n">
        <v>0</v>
      </c>
      <c r="CU1232" s="227" t="n"/>
      <c r="CV1232" s="145">
        <f>IF(AX1232&gt;0,1,0)</f>
        <v/>
      </c>
      <c r="CW1232" s="145">
        <f>IF(AY1232&gt;0,1,0)</f>
        <v/>
      </c>
      <c r="CX1232" s="52" t="n">
        <v>0</v>
      </c>
      <c r="DM1232">
        <f>IF(LOWER(T1232)="ILS",12,1)*Y1232/VLOOKUP($T1232,CPC_USDConversion_xlTbl[[Currency2]:[Units/1 USD]],2,FALSE)</f>
        <v/>
      </c>
    </row>
    <row r="1233">
      <c r="B1233" s="113" t="n">
        <v>129024</v>
      </c>
      <c r="C1233" s="113" t="n">
        <v>28793</v>
      </c>
      <c r="D1233" s="113" t="n">
        <v>51115</v>
      </c>
      <c r="E1233" s="114" t="inlineStr">
        <is>
          <t>Will Liao</t>
        </is>
      </c>
      <c r="F1233" s="152" t="inlineStr">
        <is>
          <t xml:space="preserve">Technical Support Engineer (T2) </t>
        </is>
      </c>
      <c r="G1233" s="113" t="inlineStr">
        <is>
          <t>APAC TAC</t>
        </is>
      </c>
      <c r="H1233" s="113" t="inlineStr">
        <is>
          <t>Amit Lewenhoff</t>
        </is>
      </c>
      <c r="I1233" s="113" t="inlineStr">
        <is>
          <t>Amit Lewenhoff</t>
        </is>
      </c>
      <c r="J1233" s="114" t="inlineStr">
        <is>
          <t>Sharon Elmashaly</t>
        </is>
      </c>
      <c r="K1233" s="114" t="inlineStr">
        <is>
          <t>Sharon Elmashaly</t>
        </is>
      </c>
      <c r="L1233" s="113" t="inlineStr">
        <is>
          <t>TAC</t>
        </is>
      </c>
      <c r="M1233" s="115" t="n">
        <v>1</v>
      </c>
      <c r="N1233" s="151">
        <f>LEFT(CA1233,3)</f>
        <v/>
      </c>
      <c r="O1233" s="216" t="n">
        <v>43584</v>
      </c>
      <c r="P1233" s="118">
        <f>($D$5-O1233)/365</f>
        <v/>
      </c>
      <c r="Q1233" s="119">
        <f>Q1233</f>
        <v/>
      </c>
      <c r="R1233" s="52" t="n"/>
      <c r="S1233" s="120" t="inlineStr">
        <is>
          <t>China</t>
        </is>
      </c>
      <c r="T1233" s="120" t="inlineStr">
        <is>
          <t>CNY</t>
        </is>
      </c>
      <c r="U1233" s="120" t="n">
        <v>390750</v>
      </c>
      <c r="V1233" s="120" t="n"/>
      <c r="W1233" s="120" t="n"/>
      <c r="X1233" s="120">
        <f>W1233+V1233+U1233</f>
        <v/>
      </c>
      <c r="Y1233" s="121" t="n"/>
      <c r="Z1233" s="121" t="n"/>
      <c r="AA1233" s="122" t="n"/>
      <c r="AB1233" s="122" t="n"/>
      <c r="AC1233" s="122" t="n"/>
      <c r="AD1233" s="123">
        <f>AC1233+AB1233+AA1233</f>
        <v/>
      </c>
      <c r="AE1233" s="124">
        <f>IFERROR(AD1233/X1233-1,"")</f>
        <v/>
      </c>
      <c r="AF1233" s="217">
        <f>IF(LOWER(T1233)="ILS",12,1)*X1233/VLOOKUP($T1233,CPC_USDConversion_xlTbl[[Currency2]:[Units/1 USD]],2,FALSE)</f>
        <v/>
      </c>
      <c r="AG1233" s="217">
        <f>IF(LOWER(T1233)="ILS",12,1)*AD1233/VLOOKUP($T1233,CPC_USDConversion_xlTbl[[Currency2]:[Units/1 USD]],2,FALSE)</f>
        <v/>
      </c>
      <c r="AH1233" s="126">
        <f>AF1233/VLOOKUP($S1233,'CP$'!$B$5:$D$74,2,FALSE)</f>
        <v/>
      </c>
      <c r="AI1233" s="126">
        <f>AG1233/VLOOKUP($S1233,'CP$'!$B$5:$D$74,2,FALSE)</f>
        <v/>
      </c>
      <c r="AJ1233" s="52" t="n"/>
      <c r="AK1233" s="127" t="inlineStr">
        <is>
          <t>Regular</t>
        </is>
      </c>
      <c r="AL1233" s="218" t="n">
        <v>13075.06849315069</v>
      </c>
      <c r="AM1233" s="129" t="n"/>
      <c r="AN1233" s="121" t="n"/>
      <c r="AO1233" s="130" t="n"/>
      <c r="AP1233" s="131">
        <f>IFERROR(AO1233/AM1233,"")</f>
        <v/>
      </c>
      <c r="AQ1233" s="219">
        <f>AO1233*CC1233</f>
        <v/>
      </c>
      <c r="AR1233" s="219" t="n"/>
      <c r="AS1233" s="220">
        <f>AQ1233-AR1233</f>
        <v/>
      </c>
      <c r="AT1233" s="217">
        <f>AS1233/VLOOKUP($T1233,'USD Converstion'!$C$7:$D$174,2,FALSE)</f>
        <v/>
      </c>
      <c r="AU1233" s="52" t="n"/>
      <c r="AV1233" s="221" t="n">
        <v>43957</v>
      </c>
      <c r="AW1233" s="222" t="n">
        <v>7177.95145631068</v>
      </c>
      <c r="AX1233" s="222" t="n"/>
      <c r="AY1233" s="223" t="n"/>
      <c r="AZ1233" s="52" t="n"/>
      <c r="BA1233" s="137" t="n"/>
      <c r="BB1233" s="138" t="inlineStr">
        <is>
          <t xml:space="preserve"> </t>
        </is>
      </c>
      <c r="BC1233" s="52" t="n"/>
      <c r="BD1233" s="219" t="n">
        <v>300000</v>
      </c>
      <c r="BE1233" s="219" t="n"/>
      <c r="BF1233" s="219" t="n"/>
      <c r="BG1233" s="120">
        <f>BF1233+BE1233+BD1233</f>
        <v/>
      </c>
      <c r="BH1233" s="217">
        <f>IF(LOWER(T1233)="ILS",12,1)*BG1233/VLOOKUP($T1233,CPC_USDConversion_xlTbl[[Currency2]:[Units/1 USD]],2,FALSE)</f>
        <v/>
      </c>
      <c r="BI1233" s="224">
        <f>BH1233/VLOOKUP($S1233,'CP$'!$B$5:$D$74,2,FALSE)</f>
        <v/>
      </c>
      <c r="BJ1233" s="140" t="n">
        <v>200000</v>
      </c>
      <c r="BK1233" s="140" t="n">
        <v>320000</v>
      </c>
      <c r="BL1233" s="141">
        <f>IFERROR(U1233/X1233,"")</f>
        <v/>
      </c>
      <c r="BM1233" s="141">
        <f>IFERROR(V1233/X1233,"")</f>
        <v/>
      </c>
      <c r="BN1233" s="141">
        <f>IFERROR(W1233/X1233,"")</f>
        <v/>
      </c>
      <c r="BO1233" s="141">
        <f>IFERROR(AA1233/AD1233,"")</f>
        <v/>
      </c>
      <c r="BP1233" s="141">
        <f>IFERROR(AB1233/AD1233,"")</f>
        <v/>
      </c>
      <c r="BQ1233" s="141">
        <f>IFERROR(AC1233/AD1233,"")</f>
        <v/>
      </c>
      <c r="BR1233" s="119" t="n"/>
      <c r="BS1233" s="119" t="n">
        <v>3</v>
      </c>
      <c r="BT1233" s="119" t="n">
        <v>3</v>
      </c>
      <c r="BU1233" s="119" t="n"/>
      <c r="BV1233" s="119" t="n"/>
      <c r="BW1233" s="119" t="n"/>
      <c r="BX1233" s="119" t="n"/>
      <c r="BY1233" s="119" t="n"/>
      <c r="BZ1233" s="119" t="inlineStr">
        <is>
          <t>Employee</t>
        </is>
      </c>
      <c r="CA1233" s="142" t="inlineStr">
        <is>
          <t>T51P</t>
        </is>
      </c>
      <c r="CB1233" s="131" t="n">
        <v>1</v>
      </c>
      <c r="CC1233" s="143">
        <f>IF(P1233&gt;1,1,P1233)*CB1233</f>
        <v/>
      </c>
      <c r="CD1233" s="143" t="n"/>
      <c r="CE1233" s="222" t="n">
        <v>8140.96</v>
      </c>
      <c r="CF1233" s="86" t="n"/>
      <c r="CG1233" s="219" t="n">
        <v>297760.9756097561</v>
      </c>
      <c r="CH1233" s="217">
        <f>IF(LOWER(T1233)="ILS",12,1)*CG1233/VLOOKUP($T1233,CPC_USDConversion_xlTbl[[Currency2]:[Units/1 USD]],2,FALSE)</f>
        <v/>
      </c>
      <c r="CI1233" s="225">
        <f>AF1233</f>
        <v/>
      </c>
      <c r="CJ1233" s="225">
        <f>IFERROR(CI1233-CH1233,"")</f>
        <v/>
      </c>
      <c r="CK1233" s="140">
        <f>ROUND(AN1233*CC1233,-2)</f>
        <v/>
      </c>
      <c r="CL1233" s="217">
        <f>CK1233/VLOOKUP($T1233,'USD Converstion'!$C$7:$D$174,2,FALSE)</f>
        <v/>
      </c>
      <c r="CM1233" s="145">
        <f>IF(AD1233&gt;X1233,1,0)</f>
        <v/>
      </c>
      <c r="CN1233" s="225">
        <f>IF(CM1233&gt;0,AG1233,0)</f>
        <v/>
      </c>
      <c r="CO1233" s="225">
        <f>IF(CM1233=0,0,AF1233)</f>
        <v/>
      </c>
      <c r="CP1233" s="146" t="n">
        <v>0</v>
      </c>
      <c r="CQ1233" s="147" t="inlineStr">
        <is>
          <t>Regular</t>
        </is>
      </c>
      <c r="CR1233" s="225">
        <f>AM1233/VLOOKUP(T1233,'USD Converstion'!$C$7:$D$174,2,FALSE)</f>
        <v/>
      </c>
      <c r="CS1233" s="226">
        <f>AT1233</f>
        <v/>
      </c>
      <c r="CT1233" s="222" t="n">
        <v>0</v>
      </c>
      <c r="CU1233" s="227" t="n"/>
      <c r="CV1233" s="145">
        <f>IF(AX1233&gt;0,1,0)</f>
        <v/>
      </c>
      <c r="CW1233" s="145">
        <f>IF(AY1233&gt;0,1,0)</f>
        <v/>
      </c>
      <c r="CX1233" s="52" t="n">
        <v>0</v>
      </c>
      <c r="DM1233">
        <f>IF(LOWER(T1233)="ILS",12,1)*Y1233/VLOOKUP($T1233,CPC_USDConversion_xlTbl[[Currency2]:[Units/1 USD]],2,FALSE)</f>
        <v/>
      </c>
    </row>
    <row r="1234">
      <c r="B1234" s="113" t="n">
        <v>104668</v>
      </c>
      <c r="C1234" s="113" t="n">
        <v>48389</v>
      </c>
      <c r="D1234" s="113" t="n">
        <v>115136</v>
      </c>
      <c r="E1234" s="114" t="inlineStr">
        <is>
          <t>Amol Gaikwad</t>
        </is>
      </c>
      <c r="F1234" s="152" t="inlineStr">
        <is>
          <t>Field Marketing Manager</t>
        </is>
      </c>
      <c r="G1234" s="113" t="inlineStr">
        <is>
          <t>Field Marketing Asia</t>
        </is>
      </c>
      <c r="H1234" s="113" t="inlineStr">
        <is>
          <t>Sharon Tan</t>
        </is>
      </c>
      <c r="I1234" s="113" t="inlineStr">
        <is>
          <t>Miryam Steinitz</t>
        </is>
      </c>
      <c r="J1234" s="114" t="inlineStr">
        <is>
          <t>Miryam Steinitz</t>
        </is>
      </c>
      <c r="K1234" s="114" t="inlineStr">
        <is>
          <t>Peter Alexander</t>
        </is>
      </c>
      <c r="L1234" s="113" t="inlineStr">
        <is>
          <t>Marketing</t>
        </is>
      </c>
      <c r="M1234" s="115" t="n">
        <v>1</v>
      </c>
      <c r="N1234" s="151">
        <f>LEFT(CA1234,3)</f>
        <v/>
      </c>
      <c r="O1234" s="216" t="n">
        <v>44039</v>
      </c>
      <c r="P1234" s="118">
        <f>($D$5-O1234)/365</f>
        <v/>
      </c>
      <c r="Q1234" s="119">
        <f>Q1234</f>
        <v/>
      </c>
      <c r="R1234" s="52" t="n"/>
      <c r="S1234" s="120" t="inlineStr">
        <is>
          <t>India</t>
        </is>
      </c>
      <c r="T1234" s="120" t="inlineStr">
        <is>
          <t>INR</t>
        </is>
      </c>
      <c r="U1234" s="120" t="n">
        <v>3384500</v>
      </c>
      <c r="V1234" s="120" t="n"/>
      <c r="W1234" s="120" t="n">
        <v>286214.2857142857</v>
      </c>
      <c r="X1234" s="120">
        <f>W1234+V1234+U1234</f>
        <v/>
      </c>
      <c r="Y1234" s="121" t="n"/>
      <c r="Z1234" s="121" t="n"/>
      <c r="AA1234" s="122" t="n"/>
      <c r="AB1234" s="122" t="n"/>
      <c r="AC1234" s="122" t="n"/>
      <c r="AD1234" s="123">
        <f>AC1234+AB1234+AA1234</f>
        <v/>
      </c>
      <c r="AE1234" s="124">
        <f>IFERROR(AD1234/X1234-1,"")</f>
        <v/>
      </c>
      <c r="AF1234" s="217">
        <f>IF(LOWER(T1234)="ILS",12,1)*X1234/VLOOKUP($T1234,CPC_USDConversion_xlTbl[[Currency2]:[Units/1 USD]],2,FALSE)</f>
        <v/>
      </c>
      <c r="AG1234" s="217">
        <f>IF(LOWER(T1234)="ILS",12,1)*AD1234/VLOOKUP($T1234,CPC_USDConversion_xlTbl[[Currency2]:[Units/1 USD]],2,FALSE)</f>
        <v/>
      </c>
      <c r="AH1234" s="126">
        <f>AF1234/VLOOKUP($S1234,'CP$'!$B$5:$D$74,2,FALSE)</f>
        <v/>
      </c>
      <c r="AI1234" s="126">
        <f>AG1234/VLOOKUP($S1234,'CP$'!$B$5:$D$74,2,FALSE)</f>
        <v/>
      </c>
      <c r="AJ1234" s="52" t="n"/>
      <c r="AK1234" s="127" t="inlineStr">
        <is>
          <t>Target Bonus</t>
        </is>
      </c>
      <c r="AL1234" s="218" t="n"/>
      <c r="AM1234" s="129" t="n">
        <v>300000</v>
      </c>
      <c r="AN1234" s="121" t="n"/>
      <c r="AO1234" s="130" t="n"/>
      <c r="AP1234" s="131">
        <f>IFERROR(AO1234/AM1234,"")</f>
        <v/>
      </c>
      <c r="AQ1234" s="219">
        <f>AO1234*CC1234</f>
        <v/>
      </c>
      <c r="AR1234" s="219" t="n"/>
      <c r="AS1234" s="220">
        <f>AQ1234-AR1234</f>
        <v/>
      </c>
      <c r="AT1234" s="217">
        <f>AS1234/VLOOKUP($T1234,'USD Converstion'!$C$7:$D$174,2,FALSE)</f>
        <v/>
      </c>
      <c r="AU1234" s="52" t="n"/>
      <c r="AV1234" s="221" t="n"/>
      <c r="AW1234" s="222" t="n"/>
      <c r="AX1234" s="222" t="n"/>
      <c r="AY1234" s="223" t="n"/>
      <c r="AZ1234" s="52" t="n"/>
      <c r="BA1234" s="137" t="n"/>
      <c r="BB1234" s="138" t="inlineStr">
        <is>
          <t xml:space="preserve"> </t>
        </is>
      </c>
      <c r="BC1234" s="52" t="n"/>
      <c r="BD1234" s="219" t="n"/>
      <c r="BE1234" s="219" t="n"/>
      <c r="BF1234" s="219" t="n"/>
      <c r="BG1234" s="120">
        <f>BF1234+BE1234+BD1234</f>
        <v/>
      </c>
      <c r="BH1234" s="217">
        <f>IF(LOWER(T1234)="ILS",12,1)*BG1234/VLOOKUP($T1234,CPC_USDConversion_xlTbl[[Currency2]:[Units/1 USD]],2,FALSE)</f>
        <v/>
      </c>
      <c r="BI1234" s="224">
        <f>BH1234/VLOOKUP($S1234,'CP$'!$B$5:$D$74,2,FALSE)</f>
        <v/>
      </c>
      <c r="BJ1234" s="140" t="n">
        <v>2200000</v>
      </c>
      <c r="BK1234" s="140" t="n">
        <v>3500000</v>
      </c>
      <c r="BL1234" s="141">
        <f>IFERROR(U1234/X1234,"")</f>
        <v/>
      </c>
      <c r="BM1234" s="141">
        <f>IFERROR(V1234/X1234,"")</f>
        <v/>
      </c>
      <c r="BN1234" s="141">
        <f>IFERROR(W1234/X1234,"")</f>
        <v/>
      </c>
      <c r="BO1234" s="141">
        <f>IFERROR(AA1234/AD1234,"")</f>
        <v/>
      </c>
      <c r="BP1234" s="141">
        <f>IFERROR(AB1234/AD1234,"")</f>
        <v/>
      </c>
      <c r="BQ1234" s="141">
        <f>IFERROR(AC1234/AD1234,"")</f>
        <v/>
      </c>
      <c r="BR1234" s="119" t="n"/>
      <c r="BS1234" s="119" t="n"/>
      <c r="BT1234" s="119" t="n"/>
      <c r="BU1234" s="119" t="n"/>
      <c r="BV1234" s="119" t="n"/>
      <c r="BW1234" s="119" t="n"/>
      <c r="BX1234" s="119" t="n"/>
      <c r="BY1234" s="119" t="n"/>
      <c r="BZ1234" s="119" t="inlineStr">
        <is>
          <t>Employee</t>
        </is>
      </c>
      <c r="CA1234" s="142" t="inlineStr">
        <is>
          <t>M43P</t>
        </is>
      </c>
      <c r="CB1234" s="131" t="n">
        <v>1</v>
      </c>
      <c r="CC1234" s="143">
        <f>IF(P1234&gt;1,1,P1234)*CB1234</f>
        <v/>
      </c>
      <c r="CD1234" s="143" t="n"/>
      <c r="CE1234" s="222" t="n"/>
      <c r="CF1234" s="86" t="n"/>
      <c r="CG1234" s="219" t="n">
        <v>2927029.268292683</v>
      </c>
      <c r="CH1234" s="217">
        <f>IF(LOWER(T1234)="ILS",12,1)*CG1234/VLOOKUP($T1234,CPC_USDConversion_xlTbl[[Currency2]:[Units/1 USD]],2,FALSE)</f>
        <v/>
      </c>
      <c r="CI1234" s="225">
        <f>AF1234</f>
        <v/>
      </c>
      <c r="CJ1234" s="225">
        <f>IFERROR(CI1234-CH1234,"")</f>
        <v/>
      </c>
      <c r="CK1234" s="140">
        <f>ROUND(AN1234*CC1234,-2)</f>
        <v/>
      </c>
      <c r="CL1234" s="217">
        <f>CK1234/VLOOKUP($T1234,'USD Converstion'!$C$7:$D$174,2,FALSE)</f>
        <v/>
      </c>
      <c r="CM1234" s="145">
        <f>IF(AD1234&gt;X1234,1,0)</f>
        <v/>
      </c>
      <c r="CN1234" s="225">
        <f>IF(CM1234&gt;0,AG1234,0)</f>
        <v/>
      </c>
      <c r="CO1234" s="225">
        <f>IF(CM1234=0,0,AF1234)</f>
        <v/>
      </c>
      <c r="CP1234" s="146" t="n">
        <v>0</v>
      </c>
      <c r="CQ1234" s="147" t="inlineStr">
        <is>
          <t>Regular</t>
        </is>
      </c>
      <c r="CR1234" s="225">
        <f>AM1234/VLOOKUP(T1234,'USD Converstion'!$C$7:$D$174,2,FALSE)</f>
        <v/>
      </c>
      <c r="CS1234" s="226">
        <f>AT1234</f>
        <v/>
      </c>
      <c r="CT1234" s="222" t="n">
        <v>0</v>
      </c>
      <c r="CU1234" s="227" t="n"/>
      <c r="CV1234" s="145">
        <f>IF(AX1234&gt;0,1,0)</f>
        <v/>
      </c>
      <c r="CW1234" s="145">
        <f>IF(AY1234&gt;0,1,0)</f>
        <v/>
      </c>
      <c r="CX1234" s="52" t="n">
        <v>0</v>
      </c>
      <c r="DM1234">
        <f>IF(LOWER(T1234)="ILS",12,1)*Y1234/VLOOKUP($T1234,CPC_USDConversion_xlTbl[[Currency2]:[Units/1 USD]],2,FALSE)</f>
        <v/>
      </c>
    </row>
    <row r="1235">
      <c r="B1235" s="113" t="n">
        <v>118034</v>
      </c>
      <c r="C1235" s="113" t="n">
        <v>97862</v>
      </c>
      <c r="D1235" s="113" t="n">
        <v>52437</v>
      </c>
      <c r="E1235" s="114" t="inlineStr">
        <is>
          <t>Andreea Ceasar</t>
        </is>
      </c>
      <c r="F1235" s="152" t="inlineStr">
        <is>
          <t>Field Marketing Manager</t>
        </is>
      </c>
      <c r="G1235" s="113" t="inlineStr">
        <is>
          <t>Field marketing EMEA</t>
        </is>
      </c>
      <c r="H1235" s="113" t="inlineStr">
        <is>
          <t>Lillian Sapir</t>
        </is>
      </c>
      <c r="I1235" s="113" t="inlineStr">
        <is>
          <t>Miryam Steinitz</t>
        </is>
      </c>
      <c r="J1235" s="114" t="inlineStr">
        <is>
          <t>Miryam Steinitz</t>
        </is>
      </c>
      <c r="K1235" s="114" t="inlineStr">
        <is>
          <t>Peter Alexander</t>
        </is>
      </c>
      <c r="L1235" s="113" t="inlineStr">
        <is>
          <t>Marketing</t>
        </is>
      </c>
      <c r="M1235" s="115" t="n">
        <v>1</v>
      </c>
      <c r="N1235" s="151">
        <f>LEFT(CA1235,3)</f>
        <v/>
      </c>
      <c r="O1235" s="216" t="n">
        <v>43832</v>
      </c>
      <c r="P1235" s="118">
        <f>($D$5-O1235)/365</f>
        <v/>
      </c>
      <c r="Q1235" s="119">
        <f>Q1235</f>
        <v/>
      </c>
      <c r="R1235" s="52" t="n"/>
      <c r="S1235" s="120" t="inlineStr">
        <is>
          <t>Great Britain</t>
        </is>
      </c>
      <c r="T1235" s="120" t="inlineStr">
        <is>
          <t>GBP</t>
        </is>
      </c>
      <c r="U1235" s="120" t="n">
        <v>72000</v>
      </c>
      <c r="V1235" s="120" t="n"/>
      <c r="W1235" s="120" t="n">
        <v>5261.904761904761</v>
      </c>
      <c r="X1235" s="120">
        <f>W1235+V1235+U1235</f>
        <v/>
      </c>
      <c r="Y1235" s="121" t="n"/>
      <c r="Z1235" s="121" t="n"/>
      <c r="AA1235" s="122" t="n"/>
      <c r="AB1235" s="122" t="n"/>
      <c r="AC1235" s="122" t="n"/>
      <c r="AD1235" s="123">
        <f>AC1235+AB1235+AA1235</f>
        <v/>
      </c>
      <c r="AE1235" s="124">
        <f>IFERROR(AD1235/X1235-1,"")</f>
        <v/>
      </c>
      <c r="AF1235" s="217">
        <f>IF(LOWER(T1235)="ILS",12,1)*X1235/VLOOKUP($T1235,CPC_USDConversion_xlTbl[[Currency2]:[Units/1 USD]],2,FALSE)</f>
        <v/>
      </c>
      <c r="AG1235" s="217">
        <f>IF(LOWER(T1235)="ILS",12,1)*AD1235/VLOOKUP($T1235,CPC_USDConversion_xlTbl[[Currency2]:[Units/1 USD]],2,FALSE)</f>
        <v/>
      </c>
      <c r="AH1235" s="126">
        <f>AF1235/VLOOKUP($S1235,'CP$'!$B$5:$D$74,2,FALSE)</f>
        <v/>
      </c>
      <c r="AI1235" s="126">
        <f>AG1235/VLOOKUP($S1235,'CP$'!$B$5:$D$74,2,FALSE)</f>
        <v/>
      </c>
      <c r="AJ1235" s="52" t="n"/>
      <c r="AK1235" s="127" t="inlineStr">
        <is>
          <t>Target Bonus</t>
        </is>
      </c>
      <c r="AL1235" s="218" t="n"/>
      <c r="AM1235" s="129" t="n">
        <v>5000</v>
      </c>
      <c r="AN1235" s="121" t="n"/>
      <c r="AO1235" s="130" t="n"/>
      <c r="AP1235" s="131">
        <f>IFERROR(AO1235/AM1235,"")</f>
        <v/>
      </c>
      <c r="AQ1235" s="219">
        <f>AO1235*CC1235</f>
        <v/>
      </c>
      <c r="AR1235" s="219" t="n"/>
      <c r="AS1235" s="220">
        <f>AQ1235-AR1235</f>
        <v/>
      </c>
      <c r="AT1235" s="217">
        <f>AS1235/VLOOKUP($T1235,'USD Converstion'!$C$7:$D$174,2,FALSE)</f>
        <v/>
      </c>
      <c r="AU1235" s="52" t="n"/>
      <c r="AV1235" s="221" t="n"/>
      <c r="AW1235" s="222" t="n"/>
      <c r="AX1235" s="222" t="n"/>
      <c r="AY1235" s="223" t="n"/>
      <c r="AZ1235" s="52" t="n"/>
      <c r="BA1235" s="137" t="inlineStr">
        <is>
          <t>July, 2020 - Organization change from Team:Lillian Sapir - Field marketing EMEA to Team:Sivan Neumann - Field Marketing, UKI &amp; MEA</t>
        </is>
      </c>
      <c r="BB1235" s="138" t="inlineStr">
        <is>
          <t xml:space="preserve"> </t>
        </is>
      </c>
      <c r="BC1235" s="52" t="n"/>
      <c r="BD1235" s="219" t="n">
        <v>50000</v>
      </c>
      <c r="BE1235" s="219" t="n"/>
      <c r="BF1235" s="219" t="n">
        <v>5000</v>
      </c>
      <c r="BG1235" s="120">
        <f>BF1235+BE1235+BD1235</f>
        <v/>
      </c>
      <c r="BH1235" s="217">
        <f>IF(LOWER(T1235)="ILS",12,1)*BG1235/VLOOKUP($T1235,CPC_USDConversion_xlTbl[[Currency2]:[Units/1 USD]],2,FALSE)</f>
        <v/>
      </c>
      <c r="BI1235" s="224">
        <f>BH1235/VLOOKUP($S1235,'CP$'!$B$5:$D$74,2,FALSE)</f>
        <v/>
      </c>
      <c r="BJ1235" s="140" t="n">
        <v>50000</v>
      </c>
      <c r="BK1235" s="140" t="n">
        <v>70000</v>
      </c>
      <c r="BL1235" s="141">
        <f>IFERROR(U1235/X1235,"")</f>
        <v/>
      </c>
      <c r="BM1235" s="141">
        <f>IFERROR(V1235/X1235,"")</f>
        <v/>
      </c>
      <c r="BN1235" s="141">
        <f>IFERROR(W1235/X1235,"")</f>
        <v/>
      </c>
      <c r="BO1235" s="141">
        <f>IFERROR(AA1235/AD1235,"")</f>
        <v/>
      </c>
      <c r="BP1235" s="141">
        <f>IFERROR(AB1235/AD1235,"")</f>
        <v/>
      </c>
      <c r="BQ1235" s="141">
        <f>IFERROR(AC1235/AD1235,"")</f>
        <v/>
      </c>
      <c r="BR1235" s="119" t="n"/>
      <c r="BS1235" s="119" t="n"/>
      <c r="BT1235" s="119" t="n">
        <v>3</v>
      </c>
      <c r="BU1235" s="119" t="n"/>
      <c r="BV1235" s="119" t="n"/>
      <c r="BW1235" s="119" t="n"/>
      <c r="BX1235" s="119" t="n"/>
      <c r="BY1235" s="119" t="n"/>
      <c r="BZ1235" s="119" t="inlineStr">
        <is>
          <t>Employee</t>
        </is>
      </c>
      <c r="CA1235" s="142" t="inlineStr">
        <is>
          <t>M53P</t>
        </is>
      </c>
      <c r="CB1235" s="131" t="n">
        <v>1</v>
      </c>
      <c r="CC1235" s="143">
        <f>IF(P1235&gt;1,1,P1235)*CB1235</f>
        <v/>
      </c>
      <c r="CD1235" s="143" t="n"/>
      <c r="CE1235" s="222" t="n"/>
      <c r="CF1235" s="86" t="n"/>
      <c r="CG1235" s="219" t="n">
        <v>53858.53658536586</v>
      </c>
      <c r="CH1235" s="217">
        <f>IF(LOWER(T1235)="ILS",12,1)*CG1235/VLOOKUP($T1235,CPC_USDConversion_xlTbl[[Currency2]:[Units/1 USD]],2,FALSE)</f>
        <v/>
      </c>
      <c r="CI1235" s="225">
        <f>AF1235</f>
        <v/>
      </c>
      <c r="CJ1235" s="225">
        <f>IFERROR(CI1235-CH1235,"")</f>
        <v/>
      </c>
      <c r="CK1235" s="140">
        <f>ROUND(AN1235*CC1235,-2)</f>
        <v/>
      </c>
      <c r="CL1235" s="217">
        <f>CK1235/VLOOKUP($T1235,'USD Converstion'!$C$7:$D$174,2,FALSE)</f>
        <v/>
      </c>
      <c r="CM1235" s="145">
        <f>IF(AD1235&gt;X1235,1,0)</f>
        <v/>
      </c>
      <c r="CN1235" s="225">
        <f>IF(CM1235&gt;0,AG1235,0)</f>
        <v/>
      </c>
      <c r="CO1235" s="225">
        <f>IF(CM1235=0,0,AF1235)</f>
        <v/>
      </c>
      <c r="CP1235" s="146" t="n">
        <v>0</v>
      </c>
      <c r="CQ1235" s="147" t="inlineStr">
        <is>
          <t>Regular</t>
        </is>
      </c>
      <c r="CR1235" s="225">
        <f>AM1235/VLOOKUP(T1235,'USD Converstion'!$C$7:$D$174,2,FALSE)</f>
        <v/>
      </c>
      <c r="CS1235" s="226">
        <f>AT1235</f>
        <v/>
      </c>
      <c r="CT1235" s="222" t="n">
        <v>0</v>
      </c>
      <c r="CU1235" s="227" t="n"/>
      <c r="CV1235" s="145">
        <f>IF(AX1235&gt;0,1,0)</f>
        <v/>
      </c>
      <c r="CW1235" s="145">
        <f>IF(AY1235&gt;0,1,0)</f>
        <v/>
      </c>
      <c r="CX1235" s="52" t="n">
        <v>0</v>
      </c>
      <c r="DM1235">
        <f>IF(LOWER(T1235)="ILS",12,1)*Y1235/VLOOKUP($T1235,CPC_USDConversion_xlTbl[[Currency2]:[Units/1 USD]],2,FALSE)</f>
        <v/>
      </c>
    </row>
    <row r="1236">
      <c r="B1236" s="113" t="n">
        <v>113033</v>
      </c>
      <c r="C1236" s="113" t="n">
        <v>43591</v>
      </c>
      <c r="D1236" s="113" t="n">
        <v>82447</v>
      </c>
      <c r="E1236" s="114" t="inlineStr">
        <is>
          <t>Argon Ho</t>
        </is>
      </c>
      <c r="F1236" s="152" t="inlineStr">
        <is>
          <t>Regional Director - Greater China</t>
        </is>
      </c>
      <c r="G1236" s="113" t="inlineStr">
        <is>
          <t>APAC Sales Mgmt</t>
        </is>
      </c>
      <c r="H1236" s="113" t="inlineStr">
        <is>
          <t>Sharat Sinha</t>
        </is>
      </c>
      <c r="I1236" s="113" t="inlineStr">
        <is>
          <t>Sharat Sinha</t>
        </is>
      </c>
      <c r="J1236" s="114" t="inlineStr">
        <is>
          <t>Sharat Sinha</t>
        </is>
      </c>
      <c r="K1236" s="114" t="inlineStr">
        <is>
          <t>Sharat Sinha</t>
        </is>
      </c>
      <c r="L1236" s="113" t="inlineStr">
        <is>
          <t>APAC Sales</t>
        </is>
      </c>
      <c r="M1236" s="115" t="n">
        <v>1</v>
      </c>
      <c r="N1236" s="151">
        <f>LEFT(CA1236,3)</f>
        <v/>
      </c>
      <c r="O1236" s="216" t="n">
        <v>44067</v>
      </c>
      <c r="P1236" s="118">
        <f>($D$5-O1236)/365</f>
        <v/>
      </c>
      <c r="Q1236" s="119">
        <f>Q1236</f>
        <v/>
      </c>
      <c r="R1236" s="52" t="n"/>
      <c r="S1236" s="120" t="inlineStr">
        <is>
          <t>Hong Kong</t>
        </is>
      </c>
      <c r="T1236" s="120" t="inlineStr">
        <is>
          <t>HKD</t>
        </is>
      </c>
      <c r="U1236" s="120" t="n">
        <v>2109500</v>
      </c>
      <c r="V1236" s="120" t="n">
        <v>1018481.818181818</v>
      </c>
      <c r="W1236" s="120" t="n"/>
      <c r="X1236" s="120">
        <f>W1236+V1236+U1236</f>
        <v/>
      </c>
      <c r="Y1236" s="121" t="n"/>
      <c r="Z1236" s="121" t="n"/>
      <c r="AA1236" s="122" t="n"/>
      <c r="AB1236" s="122" t="n"/>
      <c r="AC1236" s="122" t="n"/>
      <c r="AD1236" s="123">
        <f>AC1236+AB1236+AA1236</f>
        <v/>
      </c>
      <c r="AE1236" s="124">
        <f>IFERROR(AD1236/X1236-1,"")</f>
        <v/>
      </c>
      <c r="AF1236" s="217">
        <f>IF(LOWER(T1236)="ILS",12,1)*X1236/VLOOKUP($T1236,CPC_USDConversion_xlTbl[[Currency2]:[Units/1 USD]],2,FALSE)</f>
        <v/>
      </c>
      <c r="AG1236" s="217">
        <f>IF(LOWER(T1236)="ILS",12,1)*AD1236/VLOOKUP($T1236,CPC_USDConversion_xlTbl[[Currency2]:[Units/1 USD]],2,FALSE)</f>
        <v/>
      </c>
      <c r="AH1236" s="126">
        <f>AF1236/VLOOKUP($S1236,'CP$'!$B$5:$D$74,2,FALSE)</f>
        <v/>
      </c>
      <c r="AI1236" s="126">
        <f>AG1236/VLOOKUP($S1236,'CP$'!$B$5:$D$74,2,FALSE)</f>
        <v/>
      </c>
      <c r="AJ1236" s="52" t="n"/>
      <c r="AK1236" s="127" t="inlineStr">
        <is>
          <t>Sales Variable</t>
        </is>
      </c>
      <c r="AL1236" s="218" t="n"/>
      <c r="AM1236" s="129" t="n"/>
      <c r="AN1236" s="121" t="n"/>
      <c r="AO1236" s="130" t="n"/>
      <c r="AP1236" s="131">
        <f>IFERROR(AO1236/AM1236,"")</f>
        <v/>
      </c>
      <c r="AQ1236" s="219">
        <f>AO1236*CC1236</f>
        <v/>
      </c>
      <c r="AR1236" s="219" t="n"/>
      <c r="AS1236" s="220">
        <f>AQ1236-AR1236</f>
        <v/>
      </c>
      <c r="AT1236" s="217">
        <f>AS1236/VLOOKUP($T1236,'USD Converstion'!$C$7:$D$174,2,FALSE)</f>
        <v/>
      </c>
      <c r="AU1236" s="52" t="n"/>
      <c r="AV1236" s="221" t="n">
        <v>44075</v>
      </c>
      <c r="AW1236" s="222" t="n">
        <v>97211.69902912622</v>
      </c>
      <c r="AX1236" s="222" t="n"/>
      <c r="AY1236" s="223" t="n"/>
      <c r="AZ1236" s="52" t="n"/>
      <c r="BA1236" s="137" t="n"/>
      <c r="BB1236" s="138" t="inlineStr">
        <is>
          <t xml:space="preserve"> </t>
        </is>
      </c>
      <c r="BC1236" s="52" t="n"/>
      <c r="BD1236" s="219" t="n"/>
      <c r="BE1236" s="219" t="n"/>
      <c r="BF1236" s="219" t="n"/>
      <c r="BG1236" s="120">
        <f>BF1236+BE1236+BD1236</f>
        <v/>
      </c>
      <c r="BH1236" s="217">
        <f>IF(LOWER(T1236)="ILS",12,1)*BG1236/VLOOKUP($T1236,CPC_USDConversion_xlTbl[[Currency2]:[Units/1 USD]],2,FALSE)</f>
        <v/>
      </c>
      <c r="BI1236" s="224">
        <f>BH1236/VLOOKUP($S1236,'CP$'!$B$5:$D$74,2,FALSE)</f>
        <v/>
      </c>
      <c r="BJ1236" s="140" t="n">
        <v>2300000</v>
      </c>
      <c r="BK1236" s="140" t="n">
        <v>3200000</v>
      </c>
      <c r="BL1236" s="141">
        <f>IFERROR(U1236/X1236,"")</f>
        <v/>
      </c>
      <c r="BM1236" s="141">
        <f>IFERROR(V1236/X1236,"")</f>
        <v/>
      </c>
      <c r="BN1236" s="141">
        <f>IFERROR(W1236/X1236,"")</f>
        <v/>
      </c>
      <c r="BO1236" s="141">
        <f>IFERROR(AA1236/AD1236,"")</f>
        <v/>
      </c>
      <c r="BP1236" s="141">
        <f>IFERROR(AB1236/AD1236,"")</f>
        <v/>
      </c>
      <c r="BQ1236" s="141">
        <f>IFERROR(AC1236/AD1236,"")</f>
        <v/>
      </c>
      <c r="BR1236" s="119" t="n"/>
      <c r="BS1236" s="119" t="n"/>
      <c r="BT1236" s="119" t="n"/>
      <c r="BU1236" s="119" t="n"/>
      <c r="BV1236" s="119" t="n"/>
      <c r="BW1236" s="119" t="n"/>
      <c r="BX1236" s="119" t="n"/>
      <c r="BY1236" s="119" t="n"/>
      <c r="BZ1236" s="119" t="inlineStr">
        <is>
          <t>Employee</t>
        </is>
      </c>
      <c r="CA1236" s="142" t="inlineStr">
        <is>
          <t>S20M</t>
        </is>
      </c>
      <c r="CB1236" s="131" t="n">
        <v>1</v>
      </c>
      <c r="CC1236" s="143">
        <f>IF(P1236&gt;1,1,P1236)*CB1236</f>
        <v/>
      </c>
      <c r="CD1236" s="143" t="n"/>
      <c r="CE1236" s="222" t="n">
        <v>94459.08</v>
      </c>
      <c r="CF1236" s="86" t="n"/>
      <c r="CG1236" s="219" t="n">
        <v>2731907.317073171</v>
      </c>
      <c r="CH1236" s="217">
        <f>IF(LOWER(T1236)="ILS",12,1)*CG1236/VLOOKUP($T1236,CPC_USDConversion_xlTbl[[Currency2]:[Units/1 USD]],2,FALSE)</f>
        <v/>
      </c>
      <c r="CI1236" s="225">
        <f>AF1236</f>
        <v/>
      </c>
      <c r="CJ1236" s="225">
        <f>IFERROR(CI1236-CH1236,"")</f>
        <v/>
      </c>
      <c r="CK1236" s="140">
        <f>ROUND(AN1236*CC1236,-2)</f>
        <v/>
      </c>
      <c r="CL1236" s="217">
        <f>CK1236/VLOOKUP($T1236,'USD Converstion'!$C$7:$D$174,2,FALSE)</f>
        <v/>
      </c>
      <c r="CM1236" s="145">
        <f>IF(AD1236&gt;X1236,1,0)</f>
        <v/>
      </c>
      <c r="CN1236" s="225">
        <f>IF(CM1236&gt;0,AG1236,0)</f>
        <v/>
      </c>
      <c r="CO1236" s="225">
        <f>IF(CM1236=0,0,AF1236)</f>
        <v/>
      </c>
      <c r="CP1236" s="146" t="n">
        <v>0</v>
      </c>
      <c r="CQ1236" s="147" t="inlineStr">
        <is>
          <t>Regular</t>
        </is>
      </c>
      <c r="CR1236" s="225">
        <f>AM1236/VLOOKUP(T1236,'USD Converstion'!$C$7:$D$174,2,FALSE)</f>
        <v/>
      </c>
      <c r="CS1236" s="226">
        <f>AT1236</f>
        <v/>
      </c>
      <c r="CT1236" s="222" t="n">
        <v>0</v>
      </c>
      <c r="CU1236" s="227" t="n"/>
      <c r="CV1236" s="145">
        <f>IF(AX1236&gt;0,1,0)</f>
        <v/>
      </c>
      <c r="CW1236" s="145">
        <f>IF(AY1236&gt;0,1,0)</f>
        <v/>
      </c>
      <c r="CX1236" s="52" t="n">
        <v>0</v>
      </c>
      <c r="DM1236">
        <f>IF(LOWER(T1236)="ILS",12,1)*Y1236/VLOOKUP($T1236,CPC_USDConversion_xlTbl[[Currency2]:[Units/1 USD]],2,FALSE)</f>
        <v/>
      </c>
    </row>
    <row r="1237">
      <c r="B1237" s="113" t="n">
        <v>131998</v>
      </c>
      <c r="C1237" s="113" t="n">
        <v>102165</v>
      </c>
      <c r="D1237" s="113" t="n">
        <v>100878</v>
      </c>
      <c r="E1237" s="114" t="inlineStr">
        <is>
          <t>BoKyung Kim</t>
        </is>
      </c>
      <c r="F1237" s="152" t="inlineStr">
        <is>
          <t>Inside Sales Representative</t>
        </is>
      </c>
      <c r="G1237" s="113" t="inlineStr">
        <is>
          <t>Inside Sales &amp; Renewals</t>
        </is>
      </c>
      <c r="H1237" s="113" t="inlineStr">
        <is>
          <t>Derrick Lau</t>
        </is>
      </c>
      <c r="I1237" s="113" t="inlineStr">
        <is>
          <t>Sharat Sinha</t>
        </is>
      </c>
      <c r="J1237" s="114" t="inlineStr">
        <is>
          <t>Sharat Sinha</t>
        </is>
      </c>
      <c r="K1237" s="114" t="inlineStr">
        <is>
          <t>Sharat Sinha</t>
        </is>
      </c>
      <c r="L1237" s="113" t="inlineStr">
        <is>
          <t>APAC Sales</t>
        </is>
      </c>
      <c r="M1237" s="115" t="n">
        <v>1</v>
      </c>
      <c r="N1237" s="151">
        <f>LEFT(CA1237,3)</f>
        <v/>
      </c>
      <c r="O1237" s="216" t="n">
        <v>43397</v>
      </c>
      <c r="P1237" s="118">
        <f>($D$5-O1237)/365</f>
        <v/>
      </c>
      <c r="Q1237" s="119">
        <f>Q1237</f>
        <v/>
      </c>
      <c r="R1237" s="52" t="n"/>
      <c r="S1237" s="120" t="inlineStr">
        <is>
          <t>Korea, Republic of</t>
        </is>
      </c>
      <c r="T1237" s="120" t="inlineStr">
        <is>
          <t>KRW</t>
        </is>
      </c>
      <c r="U1237" s="120" t="n">
        <v>58309500</v>
      </c>
      <c r="V1237" s="120" t="n">
        <v>10600300</v>
      </c>
      <c r="W1237" s="120" t="n"/>
      <c r="X1237" s="120">
        <f>W1237+V1237+U1237</f>
        <v/>
      </c>
      <c r="Y1237" s="121" t="n"/>
      <c r="Z1237" s="121" t="n"/>
      <c r="AA1237" s="122" t="n"/>
      <c r="AB1237" s="122" t="n"/>
      <c r="AC1237" s="122" t="n"/>
      <c r="AD1237" s="123">
        <f>AC1237+AB1237+AA1237</f>
        <v/>
      </c>
      <c r="AE1237" s="124">
        <f>IFERROR(AD1237/X1237-1,"")</f>
        <v/>
      </c>
      <c r="AF1237" s="217">
        <f>IF(LOWER(T1237)="ILS",12,1)*X1237/VLOOKUP($T1237,CPC_USDConversion_xlTbl[[Currency2]:[Units/1 USD]],2,FALSE)</f>
        <v/>
      </c>
      <c r="AG1237" s="217">
        <f>IF(LOWER(T1237)="ILS",12,1)*AD1237/VLOOKUP($T1237,CPC_USDConversion_xlTbl[[Currency2]:[Units/1 USD]],2,FALSE)</f>
        <v/>
      </c>
      <c r="AH1237" s="126">
        <f>AF1237/VLOOKUP($S1237,'CP$'!$B$5:$D$74,2,FALSE)</f>
        <v/>
      </c>
      <c r="AI1237" s="126">
        <f>AG1237/VLOOKUP($S1237,'CP$'!$B$5:$D$74,2,FALSE)</f>
        <v/>
      </c>
      <c r="AJ1237" s="52" t="n"/>
      <c r="AK1237" s="127" t="inlineStr">
        <is>
          <t>Sales Variable</t>
        </is>
      </c>
      <c r="AL1237" s="218" t="n"/>
      <c r="AM1237" s="129" t="n"/>
      <c r="AN1237" s="121" t="n"/>
      <c r="AO1237" s="130" t="n"/>
      <c r="AP1237" s="131">
        <f>IFERROR(AO1237/AM1237,"")</f>
        <v/>
      </c>
      <c r="AQ1237" s="219">
        <f>AO1237*CC1237</f>
        <v/>
      </c>
      <c r="AR1237" s="219" t="n"/>
      <c r="AS1237" s="220">
        <f>AQ1237-AR1237</f>
        <v/>
      </c>
      <c r="AT1237" s="217">
        <f>AS1237/VLOOKUP($T1237,'USD Converstion'!$C$7:$D$174,2,FALSE)</f>
        <v/>
      </c>
      <c r="AU1237" s="52" t="n"/>
      <c r="AV1237" s="221" t="n">
        <v>43957</v>
      </c>
      <c r="AW1237" s="222" t="n">
        <v>11793.72815533981</v>
      </c>
      <c r="AX1237" s="222" t="n"/>
      <c r="AY1237" s="223" t="n"/>
      <c r="AZ1237" s="52" t="n"/>
      <c r="BA1237" s="137" t="n"/>
      <c r="BB1237" s="138" t="inlineStr">
        <is>
          <t xml:space="preserve"> </t>
        </is>
      </c>
      <c r="BC1237" s="52" t="n"/>
      <c r="BD1237" s="219" t="n">
        <v>44000000</v>
      </c>
      <c r="BE1237" s="219" t="n">
        <v>11000000</v>
      </c>
      <c r="BF1237" s="219" t="n"/>
      <c r="BG1237" s="120">
        <f>BF1237+BE1237+BD1237</f>
        <v/>
      </c>
      <c r="BH1237" s="217">
        <f>IF(LOWER(T1237)="ILS",12,1)*BG1237/VLOOKUP($T1237,CPC_USDConversion_xlTbl[[Currency2]:[Units/1 USD]],2,FALSE)</f>
        <v/>
      </c>
      <c r="BI1237" s="224">
        <f>BH1237/VLOOKUP($S1237,'CP$'!$B$5:$D$74,2,FALSE)</f>
        <v/>
      </c>
      <c r="BJ1237" s="140" t="n">
        <v>50000000</v>
      </c>
      <c r="BK1237" s="140" t="n">
        <v>75000000</v>
      </c>
      <c r="BL1237" s="141">
        <f>IFERROR(U1237/X1237,"")</f>
        <v/>
      </c>
      <c r="BM1237" s="141">
        <f>IFERROR(V1237/X1237,"")</f>
        <v/>
      </c>
      <c r="BN1237" s="141">
        <f>IFERROR(W1237/X1237,"")</f>
        <v/>
      </c>
      <c r="BO1237" s="141">
        <f>IFERROR(AA1237/AD1237,"")</f>
        <v/>
      </c>
      <c r="BP1237" s="141">
        <f>IFERROR(AB1237/AD1237,"")</f>
        <v/>
      </c>
      <c r="BQ1237" s="141">
        <f>IFERROR(AC1237/AD1237,"")</f>
        <v/>
      </c>
      <c r="BR1237" s="119" t="n">
        <v>2</v>
      </c>
      <c r="BS1237" s="119" t="n">
        <v>4</v>
      </c>
      <c r="BT1237" s="119" t="n">
        <v>3</v>
      </c>
      <c r="BU1237" s="119" t="n"/>
      <c r="BV1237" s="119" t="n"/>
      <c r="BW1237" s="119" t="n"/>
      <c r="BX1237" s="119" t="n"/>
      <c r="BY1237" s="119" t="n"/>
      <c r="BZ1237" s="119" t="inlineStr">
        <is>
          <t>Employee</t>
        </is>
      </c>
      <c r="CA1237" s="142" t="inlineStr">
        <is>
          <t>M55P</t>
        </is>
      </c>
      <c r="CB1237" s="131" t="n">
        <v>1</v>
      </c>
      <c r="CC1237" s="143">
        <f>IF(P1237&gt;1,1,P1237)*CB1237</f>
        <v/>
      </c>
      <c r="CD1237" s="143" t="n"/>
      <c r="CE1237" s="222" t="n">
        <v>13528.36</v>
      </c>
      <c r="CF1237" s="86" t="n"/>
      <c r="CG1237" s="219" t="n">
        <v>56878248.78048781</v>
      </c>
      <c r="CH1237" s="217">
        <f>IF(LOWER(T1237)="ILS",12,1)*CG1237/VLOOKUP($T1237,CPC_USDConversion_xlTbl[[Currency2]:[Units/1 USD]],2,FALSE)</f>
        <v/>
      </c>
      <c r="CI1237" s="225">
        <f>AF1237</f>
        <v/>
      </c>
      <c r="CJ1237" s="225">
        <f>IFERROR(CI1237-CH1237,"")</f>
        <v/>
      </c>
      <c r="CK1237" s="140">
        <f>ROUND(AN1237*CC1237,-2)</f>
        <v/>
      </c>
      <c r="CL1237" s="217">
        <f>CK1237/VLOOKUP($T1237,'USD Converstion'!$C$7:$D$174,2,FALSE)</f>
        <v/>
      </c>
      <c r="CM1237" s="145">
        <f>IF(AD1237&gt;X1237,1,0)</f>
        <v/>
      </c>
      <c r="CN1237" s="225">
        <f>IF(CM1237&gt;0,AG1237,0)</f>
        <v/>
      </c>
      <c r="CO1237" s="225">
        <f>IF(CM1237=0,0,AF1237)</f>
        <v/>
      </c>
      <c r="CP1237" s="146" t="n">
        <v>0</v>
      </c>
      <c r="CQ1237" s="147" t="inlineStr">
        <is>
          <t>Regular</t>
        </is>
      </c>
      <c r="CR1237" s="225">
        <f>AM1237/VLOOKUP(T1237,'USD Converstion'!$C$7:$D$174,2,FALSE)</f>
        <v/>
      </c>
      <c r="CS1237" s="226">
        <f>AT1237</f>
        <v/>
      </c>
      <c r="CT1237" s="222" t="n">
        <v>0</v>
      </c>
      <c r="CU1237" s="227" t="n"/>
      <c r="CV1237" s="145">
        <f>IF(AX1237&gt;0,1,0)</f>
        <v/>
      </c>
      <c r="CW1237" s="145">
        <f>IF(AY1237&gt;0,1,0)</f>
        <v/>
      </c>
      <c r="CX1237" s="52" t="n">
        <v>0</v>
      </c>
      <c r="DM1237">
        <f>IF(LOWER(T1237)="ILS",12,1)*Y1237/VLOOKUP($T1237,CPC_USDConversion_xlTbl[[Currency2]:[Units/1 USD]],2,FALSE)</f>
        <v/>
      </c>
    </row>
    <row r="1238">
      <c r="B1238" s="113" t="n">
        <v>110060</v>
      </c>
      <c r="C1238" s="113" t="n">
        <v>37726</v>
      </c>
      <c r="D1238" s="113" t="n">
        <v>101960</v>
      </c>
      <c r="E1238" s="114" t="inlineStr">
        <is>
          <t>Borce Jakimovski</t>
        </is>
      </c>
      <c r="F1238" s="152" t="inlineStr">
        <is>
          <t>Managing Director Minsk and Sweden, R&amp;D site management</t>
        </is>
      </c>
      <c r="G1238" s="113" t="inlineStr">
        <is>
          <t>TP Intl Mgmt</t>
        </is>
      </c>
      <c r="H1238" s="113" t="inlineStr">
        <is>
          <t>Neatsun Ziv</t>
        </is>
      </c>
      <c r="I1238" s="113" t="inlineStr">
        <is>
          <t>Neatsun Ziv</t>
        </is>
      </c>
      <c r="J1238" s="114" t="inlineStr">
        <is>
          <t>Neatsun Ziv</t>
        </is>
      </c>
      <c r="K1238" s="114" t="inlineStr">
        <is>
          <t>Dorit Dor</t>
        </is>
      </c>
      <c r="L1238" s="113" t="inlineStr">
        <is>
          <t>Products - R&amp;D</t>
        </is>
      </c>
      <c r="M1238" s="115" t="n">
        <v>1</v>
      </c>
      <c r="N1238" s="151">
        <f>LEFT(CA1238,3)</f>
        <v/>
      </c>
      <c r="O1238" s="216" t="n">
        <v>43010</v>
      </c>
      <c r="P1238" s="118">
        <f>($D$5-O1238)/365</f>
        <v/>
      </c>
      <c r="Q1238" s="119">
        <f>Q1238</f>
        <v/>
      </c>
      <c r="R1238" s="52" t="n"/>
      <c r="S1238" s="120" t="inlineStr">
        <is>
          <t>Belarus</t>
        </is>
      </c>
      <c r="T1238" s="120" t="inlineStr">
        <is>
          <t>USD</t>
        </is>
      </c>
      <c r="U1238" s="120" t="n">
        <v>124500</v>
      </c>
      <c r="V1238" s="120" t="n"/>
      <c r="W1238" s="120" t="n">
        <v>25261.90476190476</v>
      </c>
      <c r="X1238" s="120">
        <f>W1238+V1238+U1238</f>
        <v/>
      </c>
      <c r="Y1238" s="121" t="n"/>
      <c r="Z1238" s="121" t="n"/>
      <c r="AA1238" s="122" t="n"/>
      <c r="AB1238" s="122" t="n"/>
      <c r="AC1238" s="122" t="n"/>
      <c r="AD1238" s="123">
        <f>AC1238+AB1238+AA1238</f>
        <v/>
      </c>
      <c r="AE1238" s="124">
        <f>IFERROR(AD1238/X1238-1,"")</f>
        <v/>
      </c>
      <c r="AF1238" s="217">
        <f>IF(LOWER(T1238)="ILS",12,1)*X1238/VLOOKUP($T1238,CPC_USDConversion_xlTbl[[Currency2]:[Units/1 USD]],2,FALSE)</f>
        <v/>
      </c>
      <c r="AG1238" s="217">
        <f>IF(LOWER(T1238)="ILS",12,1)*AD1238/VLOOKUP($T1238,CPC_USDConversion_xlTbl[[Currency2]:[Units/1 USD]],2,FALSE)</f>
        <v/>
      </c>
      <c r="AH1238" s="126">
        <f>AF1238/VLOOKUP($S1238,'CP$'!$B$5:$D$74,2,FALSE)</f>
        <v/>
      </c>
      <c r="AI1238" s="126">
        <f>AG1238/VLOOKUP($S1238,'CP$'!$B$5:$D$74,2,FALSE)</f>
        <v/>
      </c>
      <c r="AJ1238" s="52" t="n"/>
      <c r="AK1238" s="127" t="inlineStr">
        <is>
          <t>Target Bonus</t>
        </is>
      </c>
      <c r="AL1238" s="218" t="n">
        <v>25300</v>
      </c>
      <c r="AM1238" s="129" t="n">
        <v>26000</v>
      </c>
      <c r="AN1238" s="121" t="n"/>
      <c r="AO1238" s="130" t="n"/>
      <c r="AP1238" s="131">
        <f>IFERROR(AO1238/AM1238,"")</f>
        <v/>
      </c>
      <c r="AQ1238" s="219">
        <f>AO1238*CC1238</f>
        <v/>
      </c>
      <c r="AR1238" s="219" t="n"/>
      <c r="AS1238" s="220">
        <f>AQ1238-AR1238</f>
        <v/>
      </c>
      <c r="AT1238" s="217">
        <f>AS1238/VLOOKUP($T1238,'USD Converstion'!$C$7:$D$174,2,FALSE)</f>
        <v/>
      </c>
      <c r="AU1238" s="52" t="n"/>
      <c r="AV1238" s="221" t="n">
        <v>43615</v>
      </c>
      <c r="AW1238" s="222" t="n">
        <v>48728.32038834952</v>
      </c>
      <c r="AX1238" s="222" t="n"/>
      <c r="AY1238" s="223" t="n"/>
      <c r="AZ1238" s="52" t="n"/>
      <c r="BA1238" s="137" t="n"/>
      <c r="BB1238" s="138" t="inlineStr">
        <is>
          <t xml:space="preserve"> </t>
        </is>
      </c>
      <c r="BC1238" s="52" t="n"/>
      <c r="BD1238" s="219" t="n">
        <v>88000</v>
      </c>
      <c r="BE1238" s="219" t="n"/>
      <c r="BF1238" s="219" t="n">
        <v>25300</v>
      </c>
      <c r="BG1238" s="120">
        <f>BF1238+BE1238+BD1238</f>
        <v/>
      </c>
      <c r="BH1238" s="217">
        <f>IF(LOWER(T1238)="ILS",12,1)*BG1238/VLOOKUP($T1238,CPC_USDConversion_xlTbl[[Currency2]:[Units/1 USD]],2,FALSE)</f>
        <v/>
      </c>
      <c r="BI1238" s="224">
        <f>BH1238/VLOOKUP($S1238,'CP$'!$B$5:$D$74,2,FALSE)</f>
        <v/>
      </c>
      <c r="BJ1238" s="140" t="n">
        <v>65000</v>
      </c>
      <c r="BK1238" s="140" t="n">
        <v>120000</v>
      </c>
      <c r="BL1238" s="141">
        <f>IFERROR(U1238/X1238,"")</f>
        <v/>
      </c>
      <c r="BM1238" s="141">
        <f>IFERROR(V1238/X1238,"")</f>
        <v/>
      </c>
      <c r="BN1238" s="141">
        <f>IFERROR(W1238/X1238,"")</f>
        <v/>
      </c>
      <c r="BO1238" s="141">
        <f>IFERROR(AA1238/AD1238,"")</f>
        <v/>
      </c>
      <c r="BP1238" s="141">
        <f>IFERROR(AB1238/AD1238,"")</f>
        <v/>
      </c>
      <c r="BQ1238" s="141">
        <f>IFERROR(AC1238/AD1238,"")</f>
        <v/>
      </c>
      <c r="BR1238" s="119" t="n">
        <v>3</v>
      </c>
      <c r="BS1238" s="119" t="n">
        <v>3</v>
      </c>
      <c r="BT1238" s="119" t="n">
        <v>3</v>
      </c>
      <c r="BU1238" s="119" t="n"/>
      <c r="BV1238" s="119" t="n"/>
      <c r="BW1238" s="119" t="n"/>
      <c r="BX1238" s="119" t="n"/>
      <c r="BY1238" s="119" t="n"/>
      <c r="BZ1238" s="119" t="inlineStr">
        <is>
          <t>Employee</t>
        </is>
      </c>
      <c r="CA1238" s="142" t="inlineStr">
        <is>
          <t>D20M</t>
        </is>
      </c>
      <c r="CB1238" s="131" t="n">
        <v>1</v>
      </c>
      <c r="CC1238" s="143">
        <f>IF(P1238&gt;1,1,P1238)*CB1238</f>
        <v/>
      </c>
      <c r="CD1238" s="143" t="n"/>
      <c r="CE1238" s="222" t="n">
        <v>70036.2</v>
      </c>
      <c r="CF1238" s="86" t="n"/>
      <c r="CG1238" s="219" t="n">
        <v>115321.9512195122</v>
      </c>
      <c r="CH1238" s="217">
        <f>IF(LOWER(T1238)="ILS",12,1)*CG1238/VLOOKUP($T1238,CPC_USDConversion_xlTbl[[Currency2]:[Units/1 USD]],2,FALSE)</f>
        <v/>
      </c>
      <c r="CI1238" s="225">
        <f>AF1238</f>
        <v/>
      </c>
      <c r="CJ1238" s="225">
        <f>IFERROR(CI1238-CH1238,"")</f>
        <v/>
      </c>
      <c r="CK1238" s="140">
        <f>ROUND(AN1238*CC1238,-2)</f>
        <v/>
      </c>
      <c r="CL1238" s="217">
        <f>CK1238/VLOOKUP($T1238,'USD Converstion'!$C$7:$D$174,2,FALSE)</f>
        <v/>
      </c>
      <c r="CM1238" s="145">
        <f>IF(AD1238&gt;X1238,1,0)</f>
        <v/>
      </c>
      <c r="CN1238" s="225">
        <f>IF(CM1238&gt;0,AG1238,0)</f>
        <v/>
      </c>
      <c r="CO1238" s="225">
        <f>IF(CM1238=0,0,AF1238)</f>
        <v/>
      </c>
      <c r="CP1238" s="146" t="n">
        <v>0</v>
      </c>
      <c r="CQ1238" s="147" t="inlineStr">
        <is>
          <t>Regular</t>
        </is>
      </c>
      <c r="CR1238" s="225">
        <f>AM1238/VLOOKUP(T1238,'USD Converstion'!$C$7:$D$174,2,FALSE)</f>
        <v/>
      </c>
      <c r="CS1238" s="226">
        <f>AT1238</f>
        <v/>
      </c>
      <c r="CT1238" s="222" t="n">
        <v>0</v>
      </c>
      <c r="CU1238" s="227" t="n"/>
      <c r="CV1238" s="145">
        <f>IF(AX1238&gt;0,1,0)</f>
        <v/>
      </c>
      <c r="CW1238" s="145">
        <f>IF(AY1238&gt;0,1,0)</f>
        <v/>
      </c>
      <c r="CX1238" s="52" t="n">
        <v>0</v>
      </c>
      <c r="DM1238">
        <f>IF(LOWER(T1238)="ILS",12,1)*Y1238/VLOOKUP($T1238,CPC_USDConversion_xlTbl[[Currency2]:[Units/1 USD]],2,FALSE)</f>
        <v/>
      </c>
    </row>
    <row r="1239">
      <c r="B1239" s="113" t="n">
        <v>131845</v>
      </c>
      <c r="C1239" s="113" t="n">
        <v>54242</v>
      </c>
      <c r="D1239" s="113" t="n"/>
      <c r="E1239" s="114" t="inlineStr">
        <is>
          <t>Carol Ong</t>
        </is>
      </c>
      <c r="F1239" s="152" t="inlineStr">
        <is>
          <t>Sales Administrator</t>
        </is>
      </c>
      <c r="G1239" s="113" t="inlineStr">
        <is>
          <t>APAC Sales Mgmt</t>
        </is>
      </c>
      <c r="H1239" s="113" t="inlineStr">
        <is>
          <t>Sharat Sinha</t>
        </is>
      </c>
      <c r="I1239" s="113" t="inlineStr">
        <is>
          <t>Sharat Sinha</t>
        </is>
      </c>
      <c r="J1239" s="114" t="inlineStr">
        <is>
          <t>Sharat Sinha</t>
        </is>
      </c>
      <c r="K1239" s="114" t="inlineStr">
        <is>
          <t>Sharat Sinha</t>
        </is>
      </c>
      <c r="L1239" s="113" t="inlineStr">
        <is>
          <t>APAC Sales</t>
        </is>
      </c>
      <c r="M1239" s="115" t="n">
        <v>1</v>
      </c>
      <c r="N1239" s="151">
        <f>LEFT(CA1239,3)</f>
        <v/>
      </c>
      <c r="O1239" s="216" t="n">
        <v>36678</v>
      </c>
      <c r="P1239" s="118">
        <f>($D$5-O1239)/365</f>
        <v/>
      </c>
      <c r="Q1239" s="119">
        <f>Q1239</f>
        <v/>
      </c>
      <c r="R1239" s="52" t="n"/>
      <c r="S1239" s="120" t="inlineStr">
        <is>
          <t>Singapore</t>
        </is>
      </c>
      <c r="T1239" s="120" t="inlineStr">
        <is>
          <t>SGD</t>
        </is>
      </c>
      <c r="U1239" s="120" t="n">
        <v>89500</v>
      </c>
      <c r="V1239" s="120" t="n"/>
      <c r="W1239" s="120" t="n">
        <v>9071.428571428571</v>
      </c>
      <c r="X1239" s="120">
        <f>W1239+V1239+U1239</f>
        <v/>
      </c>
      <c r="Y1239" s="121" t="n"/>
      <c r="Z1239" s="121" t="n"/>
      <c r="AA1239" s="122" t="n"/>
      <c r="AB1239" s="122" t="n"/>
      <c r="AC1239" s="122" t="n"/>
      <c r="AD1239" s="123">
        <f>AC1239+AB1239+AA1239</f>
        <v/>
      </c>
      <c r="AE1239" s="124">
        <f>IFERROR(AD1239/X1239-1,"")</f>
        <v/>
      </c>
      <c r="AF1239" s="217">
        <f>IF(LOWER(T1239)="ILS",12,1)*X1239/VLOOKUP($T1239,CPC_USDConversion_xlTbl[[Currency2]:[Units/1 USD]],2,FALSE)</f>
        <v/>
      </c>
      <c r="AG1239" s="217">
        <f>IF(LOWER(T1239)="ILS",12,1)*AD1239/VLOOKUP($T1239,CPC_USDConversion_xlTbl[[Currency2]:[Units/1 USD]],2,FALSE)</f>
        <v/>
      </c>
      <c r="AH1239" s="126">
        <f>AF1239/VLOOKUP($S1239,'CP$'!$B$5:$D$74,2,FALSE)</f>
        <v/>
      </c>
      <c r="AI1239" s="126">
        <f>AG1239/VLOOKUP($S1239,'CP$'!$B$5:$D$74,2,FALSE)</f>
        <v/>
      </c>
      <c r="AJ1239" s="52" t="n"/>
      <c r="AK1239" s="127" t="inlineStr">
        <is>
          <t>Target Bonus</t>
        </is>
      </c>
      <c r="AL1239" s="218" t="n">
        <v>8000</v>
      </c>
      <c r="AM1239" s="129" t="n">
        <v>9000</v>
      </c>
      <c r="AN1239" s="121" t="n"/>
      <c r="AO1239" s="130" t="n"/>
      <c r="AP1239" s="131">
        <f>IFERROR(AO1239/AM1239,"")</f>
        <v/>
      </c>
      <c r="AQ1239" s="219">
        <f>AO1239*CC1239</f>
        <v/>
      </c>
      <c r="AR1239" s="219" t="n"/>
      <c r="AS1239" s="220">
        <f>AQ1239-AR1239</f>
        <v/>
      </c>
      <c r="AT1239" s="217">
        <f>AS1239/VLOOKUP($T1239,'USD Converstion'!$C$7:$D$174,2,FALSE)</f>
        <v/>
      </c>
      <c r="AU1239" s="52" t="n"/>
      <c r="AV1239" s="221" t="n">
        <v>43957</v>
      </c>
      <c r="AW1239" s="222" t="n">
        <v>15691.49514563107</v>
      </c>
      <c r="AX1239" s="222" t="n"/>
      <c r="AY1239" s="223" t="n"/>
      <c r="AZ1239" s="52" t="n"/>
      <c r="BA1239" s="137" t="n"/>
      <c r="BB1239" s="138" t="inlineStr">
        <is>
          <t xml:space="preserve"> </t>
        </is>
      </c>
      <c r="BC1239" s="52" t="n"/>
      <c r="BD1239" s="219" t="n">
        <v>59000</v>
      </c>
      <c r="BE1239" s="219" t="n"/>
      <c r="BF1239" s="219" t="n">
        <v>8000</v>
      </c>
      <c r="BG1239" s="120">
        <f>BF1239+BE1239+BD1239</f>
        <v/>
      </c>
      <c r="BH1239" s="217">
        <f>IF(LOWER(T1239)="ILS",12,1)*BG1239/VLOOKUP($T1239,CPC_USDConversion_xlTbl[[Currency2]:[Units/1 USD]],2,FALSE)</f>
        <v/>
      </c>
      <c r="BI1239" s="224">
        <f>BH1239/VLOOKUP($S1239,'CP$'!$B$5:$D$74,2,FALSE)</f>
        <v/>
      </c>
      <c r="BJ1239" s="140" t="n">
        <v>65000</v>
      </c>
      <c r="BK1239" s="140" t="n">
        <v>95000</v>
      </c>
      <c r="BL1239" s="141">
        <f>IFERROR(U1239/X1239,"")</f>
        <v/>
      </c>
      <c r="BM1239" s="141">
        <f>IFERROR(V1239/X1239,"")</f>
        <v/>
      </c>
      <c r="BN1239" s="141">
        <f>IFERROR(W1239/X1239,"")</f>
        <v/>
      </c>
      <c r="BO1239" s="141">
        <f>IFERROR(AA1239/AD1239,"")</f>
        <v/>
      </c>
      <c r="BP1239" s="141">
        <f>IFERROR(AB1239/AD1239,"")</f>
        <v/>
      </c>
      <c r="BQ1239" s="141">
        <f>IFERROR(AC1239/AD1239,"")</f>
        <v/>
      </c>
      <c r="BR1239" s="119" t="n">
        <v>3</v>
      </c>
      <c r="BS1239" s="119" t="n">
        <v>4</v>
      </c>
      <c r="BT1239" s="119" t="n">
        <v>3</v>
      </c>
      <c r="BU1239" s="119" t="n"/>
      <c r="BV1239" s="119" t="n"/>
      <c r="BW1239" s="119" t="n"/>
      <c r="BX1239" s="119" t="n"/>
      <c r="BY1239" s="119" t="n"/>
      <c r="BZ1239" s="119" t="inlineStr">
        <is>
          <t>Employee</t>
        </is>
      </c>
      <c r="CA1239" s="142" t="inlineStr">
        <is>
          <t>P53P</t>
        </is>
      </c>
      <c r="CB1239" s="131" t="n">
        <v>1</v>
      </c>
      <c r="CC1239" s="143">
        <f>IF(P1239&gt;1,1,P1239)*CB1239</f>
        <v/>
      </c>
      <c r="CD1239" s="143" t="n"/>
      <c r="CE1239" s="222" t="n">
        <v>27775.04</v>
      </c>
      <c r="CF1239" s="86" t="n"/>
      <c r="CG1239" s="219" t="n">
        <v>71419.51219512196</v>
      </c>
      <c r="CH1239" s="217">
        <f>IF(LOWER(T1239)="ILS",12,1)*CG1239/VLOOKUP($T1239,CPC_USDConversion_xlTbl[[Currency2]:[Units/1 USD]],2,FALSE)</f>
        <v/>
      </c>
      <c r="CI1239" s="225">
        <f>AF1239</f>
        <v/>
      </c>
      <c r="CJ1239" s="225">
        <f>IFERROR(CI1239-CH1239,"")</f>
        <v/>
      </c>
      <c r="CK1239" s="140">
        <f>ROUND(AN1239*CC1239,-2)</f>
        <v/>
      </c>
      <c r="CL1239" s="217">
        <f>CK1239/VLOOKUP($T1239,'USD Converstion'!$C$7:$D$174,2,FALSE)</f>
        <v/>
      </c>
      <c r="CM1239" s="145">
        <f>IF(AD1239&gt;X1239,1,0)</f>
        <v/>
      </c>
      <c r="CN1239" s="225">
        <f>IF(CM1239&gt;0,AG1239,0)</f>
        <v/>
      </c>
      <c r="CO1239" s="225">
        <f>IF(CM1239=0,0,AF1239)</f>
        <v/>
      </c>
      <c r="CP1239" s="146" t="n">
        <v>0</v>
      </c>
      <c r="CQ1239" s="147" t="inlineStr">
        <is>
          <t>Regular</t>
        </is>
      </c>
      <c r="CR1239" s="225">
        <f>AM1239/VLOOKUP(T1239,'USD Converstion'!$C$7:$D$174,2,FALSE)</f>
        <v/>
      </c>
      <c r="CS1239" s="226">
        <f>AT1239</f>
        <v/>
      </c>
      <c r="CT1239" s="222" t="n">
        <v>0</v>
      </c>
      <c r="CU1239" s="227" t="n"/>
      <c r="CV1239" s="145">
        <f>IF(AX1239&gt;0,1,0)</f>
        <v/>
      </c>
      <c r="CW1239" s="145">
        <f>IF(AY1239&gt;0,1,0)</f>
        <v/>
      </c>
      <c r="CX1239" s="52" t="n">
        <v>0</v>
      </c>
      <c r="DM1239">
        <f>IF(LOWER(T1239)="ILS",12,1)*Y1239/VLOOKUP($T1239,CPC_USDConversion_xlTbl[[Currency2]:[Units/1 USD]],2,FALSE)</f>
        <v/>
      </c>
    </row>
    <row r="1240">
      <c r="B1240" s="113" t="n">
        <v>138008</v>
      </c>
      <c r="C1240" s="113" t="n">
        <v>110389</v>
      </c>
      <c r="D1240" s="113" t="n">
        <v>99452</v>
      </c>
      <c r="E1240" s="114" t="inlineStr">
        <is>
          <t>Christophe Dufau</t>
        </is>
      </c>
      <c r="F1240" s="152" t="inlineStr">
        <is>
          <t>Head of Global Accounts, Europe</t>
        </is>
      </c>
      <c r="G1240" s="113" t="inlineStr">
        <is>
          <t>EMEA Sales Mgmt</t>
        </is>
      </c>
      <c r="H1240" s="113" t="inlineStr">
        <is>
          <t>Bruno Darmon</t>
        </is>
      </c>
      <c r="I1240" s="113" t="inlineStr">
        <is>
          <t>Bruno Darmon</t>
        </is>
      </c>
      <c r="J1240" s="114" t="inlineStr">
        <is>
          <t>Bruno Darmon</t>
        </is>
      </c>
      <c r="K1240" s="114" t="inlineStr">
        <is>
          <t>Bruno Darmon</t>
        </is>
      </c>
      <c r="L1240" s="113" t="inlineStr">
        <is>
          <t>EMEA Sales</t>
        </is>
      </c>
      <c r="M1240" s="115" t="n">
        <v>1</v>
      </c>
      <c r="N1240" s="151">
        <f>LEFT(CA1240,3)</f>
        <v/>
      </c>
      <c r="O1240" s="216" t="n">
        <v>43364</v>
      </c>
      <c r="P1240" s="118">
        <f>($D$5-O1240)/365</f>
        <v/>
      </c>
      <c r="Q1240" s="119">
        <f>Q1240</f>
        <v/>
      </c>
      <c r="R1240" s="52" t="n"/>
      <c r="S1240" s="120" t="inlineStr">
        <is>
          <t>France</t>
        </is>
      </c>
      <c r="T1240" s="120" t="inlineStr">
        <is>
          <t>EUR</t>
        </is>
      </c>
      <c r="U1240" s="120" t="n">
        <v>219500</v>
      </c>
      <c r="V1240" s="120" t="n">
        <v>102118.1818181818</v>
      </c>
      <c r="W1240" s="120" t="n"/>
      <c r="X1240" s="120">
        <f>W1240+V1240+U1240</f>
        <v/>
      </c>
      <c r="Y1240" s="121" t="n"/>
      <c r="Z1240" s="121" t="n"/>
      <c r="AA1240" s="122" t="n"/>
      <c r="AB1240" s="122" t="n"/>
      <c r="AC1240" s="122" t="n"/>
      <c r="AD1240" s="123">
        <f>AC1240+AB1240+AA1240</f>
        <v/>
      </c>
      <c r="AE1240" s="124">
        <f>IFERROR(AD1240/X1240-1,"")</f>
        <v/>
      </c>
      <c r="AF1240" s="217">
        <f>IF(LOWER(T1240)="ILS",12,1)*X1240/VLOOKUP($T1240,CPC_USDConversion_xlTbl[[Currency2]:[Units/1 USD]],2,FALSE)</f>
        <v/>
      </c>
      <c r="AG1240" s="217">
        <f>IF(LOWER(T1240)="ILS",12,1)*AD1240/VLOOKUP($T1240,CPC_USDConversion_xlTbl[[Currency2]:[Units/1 USD]],2,FALSE)</f>
        <v/>
      </c>
      <c r="AH1240" s="126">
        <f>AF1240/VLOOKUP($S1240,'CP$'!$B$5:$D$74,2,FALSE)</f>
        <v/>
      </c>
      <c r="AI1240" s="126">
        <f>AG1240/VLOOKUP($S1240,'CP$'!$B$5:$D$74,2,FALSE)</f>
        <v/>
      </c>
      <c r="AJ1240" s="52" t="n"/>
      <c r="AK1240" s="127" t="inlineStr">
        <is>
          <t>Sales Variable</t>
        </is>
      </c>
      <c r="AL1240" s="218" t="n"/>
      <c r="AM1240" s="129" t="n"/>
      <c r="AN1240" s="121" t="n"/>
      <c r="AO1240" s="130" t="n"/>
      <c r="AP1240" s="131">
        <f>IFERROR(AO1240/AM1240,"")</f>
        <v/>
      </c>
      <c r="AQ1240" s="219">
        <f>AO1240*CC1240</f>
        <v/>
      </c>
      <c r="AR1240" s="219" t="n"/>
      <c r="AS1240" s="220">
        <f>AQ1240-AR1240</f>
        <v/>
      </c>
      <c r="AT1240" s="217">
        <f>AS1240/VLOOKUP($T1240,'USD Converstion'!$C$7:$D$174,2,FALSE)</f>
        <v/>
      </c>
      <c r="AU1240" s="52" t="n"/>
      <c r="AV1240" s="221" t="n">
        <v>43957</v>
      </c>
      <c r="AW1240" s="222" t="n">
        <v>58361.78640776699</v>
      </c>
      <c r="AX1240" s="222" t="n"/>
      <c r="AY1240" s="223" t="n"/>
      <c r="AZ1240" s="52" t="n"/>
      <c r="BA1240" s="137" t="n"/>
      <c r="BB1240" s="138" t="inlineStr">
        <is>
          <t xml:space="preserve"> </t>
        </is>
      </c>
      <c r="BC1240" s="52" t="n"/>
      <c r="BD1240" s="219" t="n">
        <v>162000</v>
      </c>
      <c r="BE1240" s="219" t="n">
        <v>108000</v>
      </c>
      <c r="BF1240" s="219" t="n"/>
      <c r="BG1240" s="120">
        <f>BF1240+BE1240+BD1240</f>
        <v/>
      </c>
      <c r="BH1240" s="217">
        <f>IF(LOWER(T1240)="ILS",12,1)*BG1240/VLOOKUP($T1240,CPC_USDConversion_xlTbl[[Currency2]:[Units/1 USD]],2,FALSE)</f>
        <v/>
      </c>
      <c r="BI1240" s="224">
        <f>BH1240/VLOOKUP($S1240,'CP$'!$B$5:$D$74,2,FALSE)</f>
        <v/>
      </c>
      <c r="BJ1240" s="140" t="n">
        <v>200000</v>
      </c>
      <c r="BK1240" s="140" t="n">
        <v>305000</v>
      </c>
      <c r="BL1240" s="141">
        <f>IFERROR(U1240/X1240,"")</f>
        <v/>
      </c>
      <c r="BM1240" s="141">
        <f>IFERROR(V1240/X1240,"")</f>
        <v/>
      </c>
      <c r="BN1240" s="141">
        <f>IFERROR(W1240/X1240,"")</f>
        <v/>
      </c>
      <c r="BO1240" s="141">
        <f>IFERROR(AA1240/AD1240,"")</f>
        <v/>
      </c>
      <c r="BP1240" s="141">
        <f>IFERROR(AB1240/AD1240,"")</f>
        <v/>
      </c>
      <c r="BQ1240" s="141">
        <f>IFERROR(AC1240/AD1240,"")</f>
        <v/>
      </c>
      <c r="BR1240" s="119" t="n">
        <v>3</v>
      </c>
      <c r="BS1240" s="119" t="n">
        <v>4</v>
      </c>
      <c r="BT1240" s="119" t="n">
        <v>3</v>
      </c>
      <c r="BU1240" s="119" t="n"/>
      <c r="BV1240" s="119" t="n"/>
      <c r="BW1240" s="119" t="n"/>
      <c r="BX1240" s="119" t="n"/>
      <c r="BY1240" s="119" t="n"/>
      <c r="BZ1240" s="119" t="inlineStr">
        <is>
          <t>Employee</t>
        </is>
      </c>
      <c r="CA1240" s="142" t="inlineStr">
        <is>
          <t>S20M</t>
        </is>
      </c>
      <c r="CB1240" s="131" t="n">
        <v>1</v>
      </c>
      <c r="CC1240" s="143">
        <f>IF(P1240&gt;1,1,P1240)*CB1240</f>
        <v/>
      </c>
      <c r="CD1240" s="143" t="n"/>
      <c r="CE1240" s="222" t="n">
        <v>67881.24000000001</v>
      </c>
      <c r="CF1240" s="86" t="n"/>
      <c r="CG1240" s="219" t="n">
        <v>273370.7317073171</v>
      </c>
      <c r="CH1240" s="217">
        <f>IF(LOWER(T1240)="ILS",12,1)*CG1240/VLOOKUP($T1240,CPC_USDConversion_xlTbl[[Currency2]:[Units/1 USD]],2,FALSE)</f>
        <v/>
      </c>
      <c r="CI1240" s="225">
        <f>AF1240</f>
        <v/>
      </c>
      <c r="CJ1240" s="225">
        <f>IFERROR(CI1240-CH1240,"")</f>
        <v/>
      </c>
      <c r="CK1240" s="140">
        <f>ROUND(AN1240*CC1240,-2)</f>
        <v/>
      </c>
      <c r="CL1240" s="217">
        <f>CK1240/VLOOKUP($T1240,'USD Converstion'!$C$7:$D$174,2,FALSE)</f>
        <v/>
      </c>
      <c r="CM1240" s="145">
        <f>IF(AD1240&gt;X1240,1,0)</f>
        <v/>
      </c>
      <c r="CN1240" s="225">
        <f>IF(CM1240&gt;0,AG1240,0)</f>
        <v/>
      </c>
      <c r="CO1240" s="225">
        <f>IF(CM1240=0,0,AF1240)</f>
        <v/>
      </c>
      <c r="CP1240" s="146" t="n">
        <v>0</v>
      </c>
      <c r="CQ1240" s="147" t="inlineStr">
        <is>
          <t>Regular</t>
        </is>
      </c>
      <c r="CR1240" s="225">
        <f>AM1240/VLOOKUP(T1240,'USD Converstion'!$C$7:$D$174,2,FALSE)</f>
        <v/>
      </c>
      <c r="CS1240" s="226">
        <f>AT1240</f>
        <v/>
      </c>
      <c r="CT1240" s="222" t="n">
        <v>0</v>
      </c>
      <c r="CU1240" s="227" t="n"/>
      <c r="CV1240" s="145">
        <f>IF(AX1240&gt;0,1,0)</f>
        <v/>
      </c>
      <c r="CW1240" s="145">
        <f>IF(AY1240&gt;0,1,0)</f>
        <v/>
      </c>
      <c r="CX1240" s="52" t="n">
        <v>0</v>
      </c>
      <c r="DM1240">
        <f>IF(LOWER(T1240)="ILS",12,1)*Y1240/VLOOKUP($T1240,CPC_USDConversion_xlTbl[[Currency2]:[Units/1 USD]],2,FALSE)</f>
        <v/>
      </c>
    </row>
    <row r="1241">
      <c r="B1241" s="113" t="n">
        <v>122598</v>
      </c>
      <c r="C1241" s="113" t="n">
        <v>95172</v>
      </c>
      <c r="D1241" s="113" t="n">
        <v>110986</v>
      </c>
      <c r="E1241" s="114" t="inlineStr">
        <is>
          <t>Frederick Gustafsson</t>
        </is>
      </c>
      <c r="F1241" s="152" t="inlineStr">
        <is>
          <t>Customer Success Manager - Beyond the Perimeter EMEA</t>
        </is>
      </c>
      <c r="G1241" s="113" t="inlineStr">
        <is>
          <t>TP Intl Mgmt</t>
        </is>
      </c>
      <c r="H1241" s="113" t="inlineStr">
        <is>
          <t>Neatsun Ziv</t>
        </is>
      </c>
      <c r="I1241" s="113" t="inlineStr">
        <is>
          <t>Neatsun Ziv</t>
        </is>
      </c>
      <c r="J1241" s="114" t="inlineStr">
        <is>
          <t>Neatsun Ziv</t>
        </is>
      </c>
      <c r="K1241" s="114" t="inlineStr">
        <is>
          <t>Dorit Dor</t>
        </is>
      </c>
      <c r="L1241" s="113" t="inlineStr">
        <is>
          <t>Products - R&amp;D</t>
        </is>
      </c>
      <c r="M1241" s="115" t="n">
        <v>1</v>
      </c>
      <c r="N1241" s="151">
        <f>LEFT(CA1241,3)</f>
        <v/>
      </c>
      <c r="O1241" s="216" t="n">
        <v>42660</v>
      </c>
      <c r="P1241" s="118">
        <f>($D$5-O1241)/365</f>
        <v/>
      </c>
      <c r="Q1241" s="119">
        <f>Q1241</f>
        <v/>
      </c>
      <c r="R1241" s="52" t="n"/>
      <c r="S1241" s="120" t="inlineStr">
        <is>
          <t>Sweden</t>
        </is>
      </c>
      <c r="T1241" s="120" t="inlineStr">
        <is>
          <t>SEK</t>
        </is>
      </c>
      <c r="U1241" s="120" t="n">
        <v>659500</v>
      </c>
      <c r="V1241" s="120" t="n"/>
      <c r="W1241" s="120" t="n">
        <v>124309.5238095238</v>
      </c>
      <c r="X1241" s="120">
        <f>W1241+V1241+U1241</f>
        <v/>
      </c>
      <c r="Y1241" s="121" t="n"/>
      <c r="Z1241" s="121" t="n"/>
      <c r="AA1241" s="122" t="n"/>
      <c r="AB1241" s="122" t="n"/>
      <c r="AC1241" s="122" t="n"/>
      <c r="AD1241" s="123">
        <f>AC1241+AB1241+AA1241</f>
        <v/>
      </c>
      <c r="AE1241" s="124">
        <f>IFERROR(AD1241/X1241-1,"")</f>
        <v/>
      </c>
      <c r="AF1241" s="217">
        <f>IF(LOWER(T1241)="ILS",12,1)*X1241/VLOOKUP($T1241,CPC_USDConversion_xlTbl[[Currency2]:[Units/1 USD]],2,FALSE)</f>
        <v/>
      </c>
      <c r="AG1241" s="217">
        <f>IF(LOWER(T1241)="ILS",12,1)*AD1241/VLOOKUP($T1241,CPC_USDConversion_xlTbl[[Currency2]:[Units/1 USD]],2,FALSE)</f>
        <v/>
      </c>
      <c r="AH1241" s="126">
        <f>AF1241/VLOOKUP($S1241,'CP$'!$B$5:$D$74,2,FALSE)</f>
        <v/>
      </c>
      <c r="AI1241" s="126">
        <f>AG1241/VLOOKUP($S1241,'CP$'!$B$5:$D$74,2,FALSE)</f>
        <v/>
      </c>
      <c r="AJ1241" s="52" t="n"/>
      <c r="AK1241" s="127" t="inlineStr">
        <is>
          <t>Target Bonus</t>
        </is>
      </c>
      <c r="AL1241" s="218" t="n"/>
      <c r="AM1241" s="129" t="n"/>
      <c r="AN1241" s="121" t="n"/>
      <c r="AO1241" s="130" t="n"/>
      <c r="AP1241" s="131">
        <f>IFERROR(AO1241/AM1241,"")</f>
        <v/>
      </c>
      <c r="AQ1241" s="219">
        <f>AO1241*CC1241</f>
        <v/>
      </c>
      <c r="AR1241" s="219" t="n"/>
      <c r="AS1241" s="220">
        <f>AQ1241-AR1241</f>
        <v/>
      </c>
      <c r="AT1241" s="217">
        <f>AS1241/VLOOKUP($T1241,'USD Converstion'!$C$7:$D$174,2,FALSE)</f>
        <v/>
      </c>
      <c r="AU1241" s="52" t="n"/>
      <c r="AV1241" s="221" t="n">
        <v>43615</v>
      </c>
      <c r="AW1241" s="222" t="n">
        <v>6979.058252427184</v>
      </c>
      <c r="AX1241" s="222" t="n"/>
      <c r="AY1241" s="223" t="n"/>
      <c r="AZ1241" s="52" t="n"/>
      <c r="BA1241" s="137" t="inlineStr">
        <is>
          <t>July, 2020 - Transfer change from JS:E61P, Cost Center:Sales Sweden (650410), Office:Stockholm, Title:Security Engineer, Team:Jan Johannsen - SE Sweden, Employment Status:Employee, Yearly Salary:489,600, Total Compensation:612,000 to JS:E51P, Cost Center:Emerging Sweden (650411), Office:Stockholm, Title:Customer Success Manager - Beyond the Perimeter EMEA, Team:Eitan Erez - Threat Prevention Security Experts, Employment Status:Employee, Yearly Salary:520,000, Bonus:130,000,Total Compensation:650,000</t>
        </is>
      </c>
      <c r="BB1241" s="138" t="inlineStr">
        <is>
          <t xml:space="preserve"> </t>
        </is>
      </c>
      <c r="BC1241" s="52" t="n"/>
      <c r="BD1241" s="219" t="n">
        <v>480000</v>
      </c>
      <c r="BE1241" s="219" t="n">
        <v>120000</v>
      </c>
      <c r="BF1241" s="219" t="n"/>
      <c r="BG1241" s="120">
        <f>BF1241+BE1241+BD1241</f>
        <v/>
      </c>
      <c r="BH1241" s="217">
        <f>IF(LOWER(T1241)="ILS",12,1)*BG1241/VLOOKUP($T1241,CPC_USDConversion_xlTbl[[Currency2]:[Units/1 USD]],2,FALSE)</f>
        <v/>
      </c>
      <c r="BI1241" s="224">
        <f>BH1241/VLOOKUP($S1241,'CP$'!$B$5:$D$74,2,FALSE)</f>
        <v/>
      </c>
      <c r="BJ1241" s="140" t="n">
        <v>600000</v>
      </c>
      <c r="BK1241" s="140" t="n">
        <v>1000000</v>
      </c>
      <c r="BL1241" s="141">
        <f>IFERROR(U1241/X1241,"")</f>
        <v/>
      </c>
      <c r="BM1241" s="141">
        <f>IFERROR(V1241/X1241,"")</f>
        <v/>
      </c>
      <c r="BN1241" s="141">
        <f>IFERROR(W1241/X1241,"")</f>
        <v/>
      </c>
      <c r="BO1241" s="141">
        <f>IFERROR(AA1241/AD1241,"")</f>
        <v/>
      </c>
      <c r="BP1241" s="141">
        <f>IFERROR(AB1241/AD1241,"")</f>
        <v/>
      </c>
      <c r="BQ1241" s="141">
        <f>IFERROR(AC1241/AD1241,"")</f>
        <v/>
      </c>
      <c r="BR1241" s="119" t="n">
        <v>3</v>
      </c>
      <c r="BS1241" s="119" t="n">
        <v>3</v>
      </c>
      <c r="BT1241" s="119" t="n">
        <v>3</v>
      </c>
      <c r="BU1241" s="119" t="n"/>
      <c r="BV1241" s="119" t="n"/>
      <c r="BW1241" s="119" t="n"/>
      <c r="BX1241" s="119" t="n"/>
      <c r="BY1241" s="119" t="n"/>
      <c r="BZ1241" s="119" t="inlineStr">
        <is>
          <t>Employee</t>
        </is>
      </c>
      <c r="CA1241" s="142" t="inlineStr">
        <is>
          <t>E51P</t>
        </is>
      </c>
      <c r="CB1241" s="131" t="n">
        <v>0.5</v>
      </c>
      <c r="CC1241" s="143">
        <f>IF(P1241&gt;1,1,P1241)*CB1241</f>
        <v/>
      </c>
      <c r="CD1241" s="143" t="n"/>
      <c r="CE1241" s="222" t="n">
        <v>5507.12</v>
      </c>
      <c r="CF1241" s="86" t="n"/>
      <c r="CG1241" s="219" t="n">
        <v>634346.3414634147</v>
      </c>
      <c r="CH1241" s="217">
        <f>IF(LOWER(T1241)="ILS",12,1)*CG1241/VLOOKUP($T1241,CPC_USDConversion_xlTbl[[Currency2]:[Units/1 USD]],2,FALSE)</f>
        <v/>
      </c>
      <c r="CI1241" s="225">
        <f>AF1241</f>
        <v/>
      </c>
      <c r="CJ1241" s="225">
        <f>IFERROR(CI1241-CH1241,"")</f>
        <v/>
      </c>
      <c r="CK1241" s="140">
        <f>ROUND(AN1241*CC1241,-2)</f>
        <v/>
      </c>
      <c r="CL1241" s="217">
        <f>CK1241/VLOOKUP($T1241,'USD Converstion'!$C$7:$D$174,2,FALSE)</f>
        <v/>
      </c>
      <c r="CM1241" s="145">
        <f>IF(AD1241&gt;X1241,1,0)</f>
        <v/>
      </c>
      <c r="CN1241" s="225">
        <f>IF(CM1241&gt;0,AG1241,0)</f>
        <v/>
      </c>
      <c r="CO1241" s="225">
        <f>IF(CM1241=0,0,AF1241)</f>
        <v/>
      </c>
      <c r="CP1241" s="146" t="n">
        <v>0</v>
      </c>
      <c r="CQ1241" s="147" t="inlineStr">
        <is>
          <t>Regular</t>
        </is>
      </c>
      <c r="CR1241" s="225">
        <f>AM1241/VLOOKUP(T1241,'USD Converstion'!$C$7:$D$174,2,FALSE)</f>
        <v/>
      </c>
      <c r="CS1241" s="226">
        <f>AT1241</f>
        <v/>
      </c>
      <c r="CT1241" s="222" t="n">
        <v>0</v>
      </c>
      <c r="CU1241" s="227" t="n"/>
      <c r="CV1241" s="145">
        <f>IF(AX1241&gt;0,1,0)</f>
        <v/>
      </c>
      <c r="CW1241" s="145">
        <f>IF(AY1241&gt;0,1,0)</f>
        <v/>
      </c>
      <c r="CX1241" s="52" t="n">
        <v>0</v>
      </c>
      <c r="DM1241">
        <f>IF(LOWER(T1241)="ILS",12,1)*Y1241/VLOOKUP($T1241,CPC_USDConversion_xlTbl[[Currency2]:[Units/1 USD]],2,FALSE)</f>
        <v/>
      </c>
    </row>
    <row r="1242">
      <c r="B1242" s="113" t="n">
        <v>125589</v>
      </c>
      <c r="C1242" s="113" t="n">
        <v>41653</v>
      </c>
      <c r="D1242" s="113" t="n">
        <v>67803</v>
      </c>
      <c r="E1242" s="114" t="inlineStr">
        <is>
          <t>Cobie Chua</t>
        </is>
      </c>
      <c r="F1242" s="152" t="inlineStr">
        <is>
          <t>Renewals Manager</t>
        </is>
      </c>
      <c r="G1242" s="113" t="inlineStr">
        <is>
          <t>Inside Sales &amp; Renewals</t>
        </is>
      </c>
      <c r="H1242" s="113" t="inlineStr">
        <is>
          <t>Derrick Lau</t>
        </is>
      </c>
      <c r="I1242" s="113" t="inlineStr">
        <is>
          <t>Sharat Sinha</t>
        </is>
      </c>
      <c r="J1242" s="114" t="inlineStr">
        <is>
          <t>Sharat Sinha</t>
        </is>
      </c>
      <c r="K1242" s="114" t="inlineStr">
        <is>
          <t>Sharat Sinha</t>
        </is>
      </c>
      <c r="L1242" s="113" t="inlineStr">
        <is>
          <t>APAC Sales</t>
        </is>
      </c>
      <c r="M1242" s="115" t="n">
        <v>1</v>
      </c>
      <c r="N1242" s="151">
        <f>LEFT(CA1242,3)</f>
        <v/>
      </c>
      <c r="O1242" s="216" t="n">
        <v>43969</v>
      </c>
      <c r="P1242" s="118">
        <f>($D$5-O1242)/365</f>
        <v/>
      </c>
      <c r="Q1242" s="119">
        <f>Q1242</f>
        <v/>
      </c>
      <c r="R1242" s="52" t="n"/>
      <c r="S1242" s="120" t="inlineStr">
        <is>
          <t>Singapore</t>
        </is>
      </c>
      <c r="T1242" s="120" t="inlineStr">
        <is>
          <t>SGD</t>
        </is>
      </c>
      <c r="U1242" s="120" t="n">
        <v>92000</v>
      </c>
      <c r="V1242" s="120" t="n">
        <v>15300</v>
      </c>
      <c r="W1242" s="120" t="n"/>
      <c r="X1242" s="120">
        <f>W1242+V1242+U1242</f>
        <v/>
      </c>
      <c r="Y1242" s="121" t="n"/>
      <c r="Z1242" s="121" t="n"/>
      <c r="AA1242" s="122" t="n"/>
      <c r="AB1242" s="122" t="n"/>
      <c r="AC1242" s="122" t="n"/>
      <c r="AD1242" s="123">
        <f>AC1242+AB1242+AA1242</f>
        <v/>
      </c>
      <c r="AE1242" s="124">
        <f>IFERROR(AD1242/X1242-1,"")</f>
        <v/>
      </c>
      <c r="AF1242" s="217">
        <f>IF(LOWER(T1242)="ILS",12,1)*X1242/VLOOKUP($T1242,CPC_USDConversion_xlTbl[[Currency2]:[Units/1 USD]],2,FALSE)</f>
        <v/>
      </c>
      <c r="AG1242" s="217">
        <f>IF(LOWER(T1242)="ILS",12,1)*AD1242/VLOOKUP($T1242,CPC_USDConversion_xlTbl[[Currency2]:[Units/1 USD]],2,FALSE)</f>
        <v/>
      </c>
      <c r="AH1242" s="126">
        <f>AF1242/VLOOKUP($S1242,'CP$'!$B$5:$D$74,2,FALSE)</f>
        <v/>
      </c>
      <c r="AI1242" s="126">
        <f>AG1242/VLOOKUP($S1242,'CP$'!$B$5:$D$74,2,FALSE)</f>
        <v/>
      </c>
      <c r="AJ1242" s="52" t="n"/>
      <c r="AK1242" s="127" t="inlineStr">
        <is>
          <t>Sales Variable</t>
        </is>
      </c>
      <c r="AL1242" s="218" t="n"/>
      <c r="AM1242" s="129" t="n"/>
      <c r="AN1242" s="121" t="n"/>
      <c r="AO1242" s="130" t="n"/>
      <c r="AP1242" s="131">
        <f>IFERROR(AO1242/AM1242,"")</f>
        <v/>
      </c>
      <c r="AQ1242" s="219">
        <f>AO1242*CC1242</f>
        <v/>
      </c>
      <c r="AR1242" s="219" t="n"/>
      <c r="AS1242" s="220">
        <f>AQ1242-AR1242</f>
        <v/>
      </c>
      <c r="AT1242" s="217">
        <f>AS1242/VLOOKUP($T1242,'USD Converstion'!$C$7:$D$174,2,FALSE)</f>
        <v/>
      </c>
      <c r="AU1242" s="52" t="n"/>
      <c r="AV1242" s="221" t="n">
        <v>43984</v>
      </c>
      <c r="AW1242" s="222" t="n">
        <v>9857.640776699029</v>
      </c>
      <c r="AX1242" s="222" t="n"/>
      <c r="AY1242" s="223" t="n"/>
      <c r="AZ1242" s="52" t="n"/>
      <c r="BA1242" s="137" t="n"/>
      <c r="BB1242" s="138" t="inlineStr">
        <is>
          <t xml:space="preserve"> </t>
        </is>
      </c>
      <c r="BC1242" s="52" t="n"/>
      <c r="BD1242" s="219" t="n"/>
      <c r="BE1242" s="219" t="n"/>
      <c r="BF1242" s="219" t="n"/>
      <c r="BG1242" s="120">
        <f>BF1242+BE1242+BD1242</f>
        <v/>
      </c>
      <c r="BH1242" s="217">
        <f>IF(LOWER(T1242)="ILS",12,1)*BG1242/VLOOKUP($T1242,CPC_USDConversion_xlTbl[[Currency2]:[Units/1 USD]],2,FALSE)</f>
        <v/>
      </c>
      <c r="BI1242" s="224">
        <f>BH1242/VLOOKUP($S1242,'CP$'!$B$5:$D$74,2,FALSE)</f>
        <v/>
      </c>
      <c r="BJ1242" s="140" t="n">
        <v>70000</v>
      </c>
      <c r="BK1242" s="140" t="n">
        <v>115000</v>
      </c>
      <c r="BL1242" s="141">
        <f>IFERROR(U1242/X1242,"")</f>
        <v/>
      </c>
      <c r="BM1242" s="141">
        <f>IFERROR(V1242/X1242,"")</f>
        <v/>
      </c>
      <c r="BN1242" s="141">
        <f>IFERROR(W1242/X1242,"")</f>
        <v/>
      </c>
      <c r="BO1242" s="141">
        <f>IFERROR(AA1242/AD1242,"")</f>
        <v/>
      </c>
      <c r="BP1242" s="141">
        <f>IFERROR(AB1242/AD1242,"")</f>
        <v/>
      </c>
      <c r="BQ1242" s="141">
        <f>IFERROR(AC1242/AD1242,"")</f>
        <v/>
      </c>
      <c r="BR1242" s="119" t="n"/>
      <c r="BS1242" s="119" t="n"/>
      <c r="BT1242" s="119" t="n"/>
      <c r="BU1242" s="119" t="n"/>
      <c r="BV1242" s="119" t="n"/>
      <c r="BW1242" s="119" t="n"/>
      <c r="BX1242" s="119" t="n"/>
      <c r="BY1242" s="119" t="n"/>
      <c r="BZ1242" s="119" t="inlineStr">
        <is>
          <t>Employee</t>
        </is>
      </c>
      <c r="CA1242" s="142" t="inlineStr">
        <is>
          <t>M55P</t>
        </is>
      </c>
      <c r="CB1242" s="131" t="n">
        <v>1</v>
      </c>
      <c r="CC1242" s="143">
        <f>IF(P1242&gt;1,1,P1242)*CB1242</f>
        <v/>
      </c>
      <c r="CD1242" s="143" t="n"/>
      <c r="CE1242" s="222" t="n">
        <v>11014.24</v>
      </c>
      <c r="CF1242" s="86" t="n"/>
      <c r="CG1242" s="219" t="n">
        <v>80687.80487804879</v>
      </c>
      <c r="CH1242" s="217">
        <f>IF(LOWER(T1242)="ILS",12,1)*CG1242/VLOOKUP($T1242,CPC_USDConversion_xlTbl[[Currency2]:[Units/1 USD]],2,FALSE)</f>
        <v/>
      </c>
      <c r="CI1242" s="225">
        <f>AF1242</f>
        <v/>
      </c>
      <c r="CJ1242" s="225">
        <f>IFERROR(CI1242-CH1242,"")</f>
        <v/>
      </c>
      <c r="CK1242" s="140">
        <f>ROUND(AN1242*CC1242,-2)</f>
        <v/>
      </c>
      <c r="CL1242" s="217">
        <f>CK1242/VLOOKUP($T1242,'USD Converstion'!$C$7:$D$174,2,FALSE)</f>
        <v/>
      </c>
      <c r="CM1242" s="145">
        <f>IF(AD1242&gt;X1242,1,0)</f>
        <v/>
      </c>
      <c r="CN1242" s="225">
        <f>IF(CM1242&gt;0,AG1242,0)</f>
        <v/>
      </c>
      <c r="CO1242" s="225">
        <f>IF(CM1242=0,0,AF1242)</f>
        <v/>
      </c>
      <c r="CP1242" s="146" t="n">
        <v>0</v>
      </c>
      <c r="CQ1242" s="147" t="inlineStr">
        <is>
          <t>Regular</t>
        </is>
      </c>
      <c r="CR1242" s="225">
        <f>AM1242/VLOOKUP(T1242,'USD Converstion'!$C$7:$D$174,2,FALSE)</f>
        <v/>
      </c>
      <c r="CS1242" s="226">
        <f>AT1242</f>
        <v/>
      </c>
      <c r="CT1242" s="222" t="n">
        <v>0</v>
      </c>
      <c r="CU1242" s="227" t="n"/>
      <c r="CV1242" s="145">
        <f>IF(AX1242&gt;0,1,0)</f>
        <v/>
      </c>
      <c r="CW1242" s="145">
        <f>IF(AY1242&gt;0,1,0)</f>
        <v/>
      </c>
      <c r="CX1242" s="52" t="n">
        <v>0</v>
      </c>
      <c r="DM1242">
        <f>IF(LOWER(T1242)="ILS",12,1)*Y1242/VLOOKUP($T1242,CPC_USDConversion_xlTbl[[Currency2]:[Units/1 USD]],2,FALSE)</f>
        <v/>
      </c>
    </row>
    <row r="1243">
      <c r="B1243" s="113" t="n">
        <v>135895</v>
      </c>
      <c r="C1243" s="113" t="n">
        <v>116767</v>
      </c>
      <c r="D1243" s="113" t="n"/>
      <c r="E1243" s="114" t="inlineStr">
        <is>
          <t>David Rehacek</t>
        </is>
      </c>
      <c r="F1243" s="152" t="inlineStr">
        <is>
          <t>Field Marketing Manager, EE, Greece and CER</t>
        </is>
      </c>
      <c r="G1243" s="113" t="inlineStr">
        <is>
          <t>Field marketing EMEA</t>
        </is>
      </c>
      <c r="H1243" s="113" t="inlineStr">
        <is>
          <t>Lillian Sapir</t>
        </is>
      </c>
      <c r="I1243" s="113" t="inlineStr">
        <is>
          <t>Miryam Steinitz</t>
        </is>
      </c>
      <c r="J1243" s="114" t="inlineStr">
        <is>
          <t>Miryam Steinitz</t>
        </is>
      </c>
      <c r="K1243" s="114" t="inlineStr">
        <is>
          <t>Peter Alexander</t>
        </is>
      </c>
      <c r="L1243" s="113" t="inlineStr">
        <is>
          <t>Marketing</t>
        </is>
      </c>
      <c r="M1243" s="115" t="n">
        <v>1</v>
      </c>
      <c r="N1243" s="151">
        <f>LEFT(CA1243,3)</f>
        <v/>
      </c>
      <c r="O1243" s="216" t="n">
        <v>40001</v>
      </c>
      <c r="P1243" s="118">
        <f>($D$5-O1243)/365</f>
        <v/>
      </c>
      <c r="Q1243" s="119">
        <f>Q1243</f>
        <v/>
      </c>
      <c r="R1243" s="52" t="n"/>
      <c r="S1243" s="120" t="inlineStr">
        <is>
          <t>Czech Republic</t>
        </is>
      </c>
      <c r="T1243" s="120" t="inlineStr">
        <is>
          <t>CZK</t>
        </is>
      </c>
      <c r="U1243" s="120" t="n">
        <v>2834500</v>
      </c>
      <c r="V1243" s="120" t="n"/>
      <c r="W1243" s="120" t="n">
        <v>248119.0476190476</v>
      </c>
      <c r="X1243" s="120">
        <f>W1243+V1243+U1243</f>
        <v/>
      </c>
      <c r="Y1243" s="121" t="n"/>
      <c r="Z1243" s="121" t="n"/>
      <c r="AA1243" s="122" t="n"/>
      <c r="AB1243" s="122" t="n"/>
      <c r="AC1243" s="122" t="n"/>
      <c r="AD1243" s="123">
        <f>AC1243+AB1243+AA1243</f>
        <v/>
      </c>
      <c r="AE1243" s="124">
        <f>IFERROR(AD1243/X1243-1,"")</f>
        <v/>
      </c>
      <c r="AF1243" s="217">
        <f>IF(LOWER(T1243)="ILS",12,1)*X1243/VLOOKUP($T1243,CPC_USDConversion_xlTbl[[Currency2]:[Units/1 USD]],2,FALSE)</f>
        <v/>
      </c>
      <c r="AG1243" s="217">
        <f>IF(LOWER(T1243)="ILS",12,1)*AD1243/VLOOKUP($T1243,CPC_USDConversion_xlTbl[[Currency2]:[Units/1 USD]],2,FALSE)</f>
        <v/>
      </c>
      <c r="AH1243" s="126">
        <f>AF1243/VLOOKUP($S1243,'CP$'!$B$5:$D$74,2,FALSE)</f>
        <v/>
      </c>
      <c r="AI1243" s="126">
        <f>AG1243/VLOOKUP($S1243,'CP$'!$B$5:$D$74,2,FALSE)</f>
        <v/>
      </c>
      <c r="AJ1243" s="52" t="n"/>
      <c r="AK1243" s="127" t="inlineStr">
        <is>
          <t>Target Bonus</t>
        </is>
      </c>
      <c r="AL1243" s="218" t="n">
        <v>295000</v>
      </c>
      <c r="AM1243" s="129" t="n">
        <v>260000</v>
      </c>
      <c r="AN1243" s="121" t="n"/>
      <c r="AO1243" s="130" t="n"/>
      <c r="AP1243" s="131">
        <f>IFERROR(AO1243/AM1243,"")</f>
        <v/>
      </c>
      <c r="AQ1243" s="219">
        <f>AO1243*CC1243</f>
        <v/>
      </c>
      <c r="AR1243" s="219" t="n"/>
      <c r="AS1243" s="220">
        <f>AQ1243-AR1243</f>
        <v/>
      </c>
      <c r="AT1243" s="217">
        <f>AS1243/VLOOKUP($T1243,'USD Converstion'!$C$7:$D$174,2,FALSE)</f>
        <v/>
      </c>
      <c r="AU1243" s="52" t="n"/>
      <c r="AV1243" s="221" t="n"/>
      <c r="AW1243" s="222" t="n"/>
      <c r="AX1243" s="222" t="n"/>
      <c r="AY1243" s="223" t="n"/>
      <c r="AZ1243" s="52" t="n"/>
      <c r="BA1243" s="137" t="n"/>
      <c r="BB1243" s="138" t="inlineStr">
        <is>
          <t xml:space="preserve"> </t>
        </is>
      </c>
      <c r="BC1243" s="52" t="n"/>
      <c r="BD1243" s="219" t="n">
        <v>2232000</v>
      </c>
      <c r="BE1243" s="219" t="n"/>
      <c r="BF1243" s="219" t="n">
        <v>248000</v>
      </c>
      <c r="BG1243" s="120">
        <f>BF1243+BE1243+BD1243</f>
        <v/>
      </c>
      <c r="BH1243" s="217">
        <f>IF(LOWER(T1243)="ILS",12,1)*BG1243/VLOOKUP($T1243,CPC_USDConversion_xlTbl[[Currency2]:[Units/1 USD]],2,FALSE)</f>
        <v/>
      </c>
      <c r="BI1243" s="224">
        <f>BH1243/VLOOKUP($S1243,'CP$'!$B$5:$D$74,2,FALSE)</f>
        <v/>
      </c>
      <c r="BJ1243" s="140" t="n">
        <v>1200000</v>
      </c>
      <c r="BK1243" s="140" t="n">
        <v>2200000</v>
      </c>
      <c r="BL1243" s="141">
        <f>IFERROR(U1243/X1243,"")</f>
        <v/>
      </c>
      <c r="BM1243" s="141">
        <f>IFERROR(V1243/X1243,"")</f>
        <v/>
      </c>
      <c r="BN1243" s="141">
        <f>IFERROR(W1243/X1243,"")</f>
        <v/>
      </c>
      <c r="BO1243" s="141">
        <f>IFERROR(AA1243/AD1243,"")</f>
        <v/>
      </c>
      <c r="BP1243" s="141">
        <f>IFERROR(AB1243/AD1243,"")</f>
        <v/>
      </c>
      <c r="BQ1243" s="141">
        <f>IFERROR(AC1243/AD1243,"")</f>
        <v/>
      </c>
      <c r="BR1243" s="119" t="n">
        <v>3</v>
      </c>
      <c r="BS1243" s="119" t="n">
        <v>4</v>
      </c>
      <c r="BT1243" s="119" t="n">
        <v>3</v>
      </c>
      <c r="BU1243" s="119" t="n"/>
      <c r="BV1243" s="119" t="n"/>
      <c r="BW1243" s="119" t="n"/>
      <c r="BX1243" s="119" t="n"/>
      <c r="BY1243" s="119" t="n"/>
      <c r="BZ1243" s="119" t="inlineStr">
        <is>
          <t>Contractor</t>
        </is>
      </c>
      <c r="CA1243" s="142" t="inlineStr">
        <is>
          <t>M43M</t>
        </is>
      </c>
      <c r="CB1243" s="131" t="n">
        <v>1</v>
      </c>
      <c r="CC1243" s="143">
        <f>IF(P1243&gt;1,1,P1243)*CB1243</f>
        <v/>
      </c>
      <c r="CD1243" s="143" t="n"/>
      <c r="CE1243" s="222" t="n"/>
      <c r="CF1243" s="86" t="n"/>
      <c r="CG1243" s="219" t="n">
        <v>2458736.585365854</v>
      </c>
      <c r="CH1243" s="217">
        <f>IF(LOWER(T1243)="ILS",12,1)*CG1243/VLOOKUP($T1243,CPC_USDConversion_xlTbl[[Currency2]:[Units/1 USD]],2,FALSE)</f>
        <v/>
      </c>
      <c r="CI1243" s="225">
        <f>AF1243</f>
        <v/>
      </c>
      <c r="CJ1243" s="225">
        <f>IFERROR(CI1243-CH1243,"")</f>
        <v/>
      </c>
      <c r="CK1243" s="140">
        <f>ROUND(AN1243*CC1243,-2)</f>
        <v/>
      </c>
      <c r="CL1243" s="217">
        <f>CK1243/VLOOKUP($T1243,'USD Converstion'!$C$7:$D$174,2,FALSE)</f>
        <v/>
      </c>
      <c r="CM1243" s="145">
        <f>IF(AD1243&gt;X1243,1,0)</f>
        <v/>
      </c>
      <c r="CN1243" s="225">
        <f>IF(CM1243&gt;0,AG1243,0)</f>
        <v/>
      </c>
      <c r="CO1243" s="225">
        <f>IF(CM1243=0,0,AF1243)</f>
        <v/>
      </c>
      <c r="CP1243" s="146" t="n">
        <v>0</v>
      </c>
      <c r="CQ1243" s="147" t="inlineStr">
        <is>
          <t>Regular</t>
        </is>
      </c>
      <c r="CR1243" s="225">
        <f>AM1243/VLOOKUP(T1243,'USD Converstion'!$C$7:$D$174,2,FALSE)</f>
        <v/>
      </c>
      <c r="CS1243" s="226">
        <f>AT1243</f>
        <v/>
      </c>
      <c r="CT1243" s="222" t="n">
        <v>0</v>
      </c>
      <c r="CU1243" s="227" t="n"/>
      <c r="CV1243" s="145">
        <f>IF(AX1243&gt;0,1,0)</f>
        <v/>
      </c>
      <c r="CW1243" s="145">
        <f>IF(AY1243&gt;0,1,0)</f>
        <v/>
      </c>
      <c r="CX1243" s="52" t="n">
        <v>0</v>
      </c>
      <c r="DM1243">
        <f>IF(LOWER(T1243)="ILS",12,1)*Y1243/VLOOKUP($T1243,CPC_USDConversion_xlTbl[[Currency2]:[Units/1 USD]],2,FALSE)</f>
        <v/>
      </c>
    </row>
    <row r="1244">
      <c r="B1244" s="113" t="n">
        <v>138979</v>
      </c>
      <c r="C1244" s="113" t="n">
        <v>59231</v>
      </c>
      <c r="D1244" s="113" t="n">
        <v>86447</v>
      </c>
      <c r="E1244" s="114" t="inlineStr">
        <is>
          <t>Dean Houari</t>
        </is>
      </c>
      <c r="F1244" s="152" t="inlineStr">
        <is>
          <t>DevSecOps Architect Leader, APAC</t>
        </is>
      </c>
      <c r="G1244" s="113" t="inlineStr">
        <is>
          <t>Cloud Intl</t>
        </is>
      </c>
      <c r="H1244" s="113" t="inlineStr">
        <is>
          <t>Erez Yarkoni</t>
        </is>
      </c>
      <c r="I1244" s="113" t="inlineStr">
        <is>
          <t>Erez Yarkoni</t>
        </is>
      </c>
      <c r="J1244" s="114" t="inlineStr">
        <is>
          <t>Erez Yarkoni</t>
        </is>
      </c>
      <c r="K1244" s="114" t="inlineStr">
        <is>
          <t>Erez Yarkoni</t>
        </is>
      </c>
      <c r="L1244" s="113" t="inlineStr">
        <is>
          <t>Emerging Technologies</t>
        </is>
      </c>
      <c r="M1244" s="115" t="n">
        <v>1</v>
      </c>
      <c r="N1244" s="151">
        <f>LEFT(CA1244,3)</f>
        <v/>
      </c>
      <c r="O1244" s="216" t="n">
        <v>43696</v>
      </c>
      <c r="P1244" s="118">
        <f>($D$5-O1244)/365</f>
        <v/>
      </c>
      <c r="Q1244" s="119">
        <f>Q1244</f>
        <v/>
      </c>
      <c r="R1244" s="52" t="n"/>
      <c r="S1244" s="120" t="inlineStr">
        <is>
          <t>Japan</t>
        </is>
      </c>
      <c r="T1244" s="120" t="inlineStr">
        <is>
          <t>JPY</t>
        </is>
      </c>
      <c r="U1244" s="120" t="n">
        <v>21259500</v>
      </c>
      <c r="V1244" s="120" t="n"/>
      <c r="W1244" s="120" t="n">
        <v>2857642.857142857</v>
      </c>
      <c r="X1244" s="120">
        <f>W1244+V1244+U1244</f>
        <v/>
      </c>
      <c r="Y1244" s="121" t="n"/>
      <c r="Z1244" s="121" t="n"/>
      <c r="AA1244" s="122" t="n"/>
      <c r="AB1244" s="122" t="n"/>
      <c r="AC1244" s="122" t="n"/>
      <c r="AD1244" s="123">
        <f>AC1244+AB1244+AA1244</f>
        <v/>
      </c>
      <c r="AE1244" s="124">
        <f>IFERROR(AD1244/X1244-1,"")</f>
        <v/>
      </c>
      <c r="AF1244" s="217">
        <f>IF(LOWER(T1244)="ILS",12,1)*X1244/VLOOKUP($T1244,CPC_USDConversion_xlTbl[[Currency2]:[Units/1 USD]],2,FALSE)</f>
        <v/>
      </c>
      <c r="AG1244" s="217">
        <f>IF(LOWER(T1244)="ILS",12,1)*AD1244/VLOOKUP($T1244,CPC_USDConversion_xlTbl[[Currency2]:[Units/1 USD]],2,FALSE)</f>
        <v/>
      </c>
      <c r="AH1244" s="126">
        <f>AF1244/VLOOKUP($S1244,'CP$'!$B$5:$D$74,2,FALSE)</f>
        <v/>
      </c>
      <c r="AI1244" s="126">
        <f>AG1244/VLOOKUP($S1244,'CP$'!$B$5:$D$74,2,FALSE)</f>
        <v/>
      </c>
      <c r="AJ1244" s="52" t="n"/>
      <c r="AK1244" s="127" t="inlineStr">
        <is>
          <t>Target Bonus</t>
        </is>
      </c>
      <c r="AL1244" s="218" t="n"/>
      <c r="AM1244" s="129" t="n">
        <v>3000000</v>
      </c>
      <c r="AN1244" s="121" t="n"/>
      <c r="AO1244" s="130" t="n"/>
      <c r="AP1244" s="131">
        <f>IFERROR(AO1244/AM1244,"")</f>
        <v/>
      </c>
      <c r="AQ1244" s="219">
        <f>AO1244*CC1244</f>
        <v/>
      </c>
      <c r="AR1244" s="219" t="n"/>
      <c r="AS1244" s="220">
        <f>AQ1244-AR1244</f>
        <v/>
      </c>
      <c r="AT1244" s="217">
        <f>AS1244/VLOOKUP($T1244,'USD Converstion'!$C$7:$D$174,2,FALSE)</f>
        <v/>
      </c>
      <c r="AU1244" s="52" t="n"/>
      <c r="AV1244" s="221" t="n">
        <v>43768</v>
      </c>
      <c r="AW1244" s="222" t="n">
        <v>58346.78640776699</v>
      </c>
      <c r="AX1244" s="222" t="n"/>
      <c r="AY1244" s="223" t="n"/>
      <c r="AZ1244" s="52" t="n"/>
      <c r="BA1244" s="137" t="n"/>
      <c r="BB1244" s="138" t="inlineStr">
        <is>
          <t xml:space="preserve"> </t>
        </is>
      </c>
      <c r="BC1244" s="52" t="n"/>
      <c r="BD1244" s="219" t="n">
        <v>16000000</v>
      </c>
      <c r="BE1244" s="219" t="n">
        <v>4000000</v>
      </c>
      <c r="BF1244" s="219" t="n"/>
      <c r="BG1244" s="120">
        <f>BF1244+BE1244+BD1244</f>
        <v/>
      </c>
      <c r="BH1244" s="217">
        <f>IF(LOWER(T1244)="ILS",12,1)*BG1244/VLOOKUP($T1244,CPC_USDConversion_xlTbl[[Currency2]:[Units/1 USD]],2,FALSE)</f>
        <v/>
      </c>
      <c r="BI1244" s="224">
        <f>BH1244/VLOOKUP($S1244,'CP$'!$B$5:$D$74,2,FALSE)</f>
        <v/>
      </c>
      <c r="BJ1244" s="140" t="n">
        <v>11000000</v>
      </c>
      <c r="BK1244" s="140" t="n">
        <v>16000000</v>
      </c>
      <c r="BL1244" s="141">
        <f>IFERROR(U1244/X1244,"")</f>
        <v/>
      </c>
      <c r="BM1244" s="141">
        <f>IFERROR(V1244/X1244,"")</f>
        <v/>
      </c>
      <c r="BN1244" s="141">
        <f>IFERROR(W1244/X1244,"")</f>
        <v/>
      </c>
      <c r="BO1244" s="141">
        <f>IFERROR(AA1244/AD1244,"")</f>
        <v/>
      </c>
      <c r="BP1244" s="141">
        <f>IFERROR(AB1244/AD1244,"")</f>
        <v/>
      </c>
      <c r="BQ1244" s="141">
        <f>IFERROR(AC1244/AD1244,"")</f>
        <v/>
      </c>
      <c r="BR1244" s="119" t="n"/>
      <c r="BS1244" s="119" t="n">
        <v>2</v>
      </c>
      <c r="BT1244" s="119" t="n">
        <v>3</v>
      </c>
      <c r="BU1244" s="119" t="n"/>
      <c r="BV1244" s="119" t="n"/>
      <c r="BW1244" s="119" t="n"/>
      <c r="BX1244" s="119" t="n"/>
      <c r="BY1244" s="119" t="n"/>
      <c r="BZ1244" s="119" t="inlineStr">
        <is>
          <t>Employee</t>
        </is>
      </c>
      <c r="CA1244" s="142" t="inlineStr">
        <is>
          <t>E41P</t>
        </is>
      </c>
      <c r="CB1244" s="131" t="n">
        <v>1</v>
      </c>
      <c r="CC1244" s="143">
        <f>IF(P1244&gt;1,1,P1244)*CB1244</f>
        <v/>
      </c>
      <c r="CD1244" s="143" t="n"/>
      <c r="CE1244" s="222" t="n">
        <v>47888</v>
      </c>
      <c r="CF1244" s="86" t="n"/>
      <c r="CG1244" s="219" t="n">
        <v>19512395.12195122</v>
      </c>
      <c r="CH1244" s="217">
        <f>IF(LOWER(T1244)="ILS",12,1)*CG1244/VLOOKUP($T1244,CPC_USDConversion_xlTbl[[Currency2]:[Units/1 USD]],2,FALSE)</f>
        <v/>
      </c>
      <c r="CI1244" s="225">
        <f>AF1244</f>
        <v/>
      </c>
      <c r="CJ1244" s="225">
        <f>IFERROR(CI1244-CH1244,"")</f>
        <v/>
      </c>
      <c r="CK1244" s="140">
        <f>ROUND(AN1244*CC1244,-2)</f>
        <v/>
      </c>
      <c r="CL1244" s="217">
        <f>CK1244/VLOOKUP($T1244,'USD Converstion'!$C$7:$D$174,2,FALSE)</f>
        <v/>
      </c>
      <c r="CM1244" s="145">
        <f>IF(AD1244&gt;X1244,1,0)</f>
        <v/>
      </c>
      <c r="CN1244" s="225">
        <f>IF(CM1244&gt;0,AG1244,0)</f>
        <v/>
      </c>
      <c r="CO1244" s="225">
        <f>IF(CM1244=0,0,AF1244)</f>
        <v/>
      </c>
      <c r="CP1244" s="146" t="n">
        <v>0</v>
      </c>
      <c r="CQ1244" s="147" t="inlineStr">
        <is>
          <t>Regular</t>
        </is>
      </c>
      <c r="CR1244" s="225">
        <f>AM1244/VLOOKUP(T1244,'USD Converstion'!$C$7:$D$174,2,FALSE)</f>
        <v/>
      </c>
      <c r="CS1244" s="226">
        <f>AT1244</f>
        <v/>
      </c>
      <c r="CT1244" s="222" t="n">
        <v>0</v>
      </c>
      <c r="CU1244" s="227" t="n"/>
      <c r="CV1244" s="145">
        <f>IF(AX1244&gt;0,1,0)</f>
        <v/>
      </c>
      <c r="CW1244" s="145">
        <f>IF(AY1244&gt;0,1,0)</f>
        <v/>
      </c>
      <c r="CX1244" s="52" t="n">
        <v>0</v>
      </c>
      <c r="DM1244">
        <f>IF(LOWER(T1244)="ILS",12,1)*Y1244/VLOOKUP($T1244,CPC_USDConversion_xlTbl[[Currency2]:[Units/1 USD]],2,FALSE)</f>
        <v/>
      </c>
    </row>
    <row r="1245">
      <c r="B1245" s="113" t="n">
        <v>100952</v>
      </c>
      <c r="C1245" s="113" t="n">
        <v>91161</v>
      </c>
      <c r="D1245" s="113" t="n">
        <v>78682</v>
      </c>
      <c r="E1245" s="114" t="inlineStr">
        <is>
          <t>Doug Farndale</t>
        </is>
      </c>
      <c r="F1245" s="152" t="inlineStr">
        <is>
          <t>Growth Technologies Leader - APAC</t>
        </is>
      </c>
      <c r="G1245" s="113" t="inlineStr">
        <is>
          <t>APAC Sales Mgmt</t>
        </is>
      </c>
      <c r="H1245" s="113" t="inlineStr">
        <is>
          <t>Sharat Sinha</t>
        </is>
      </c>
      <c r="I1245" s="113" t="inlineStr">
        <is>
          <t>Sharat Sinha</t>
        </is>
      </c>
      <c r="J1245" s="114" t="inlineStr">
        <is>
          <t>Sharat Sinha</t>
        </is>
      </c>
      <c r="K1245" s="114" t="inlineStr">
        <is>
          <t>Sharat Sinha</t>
        </is>
      </c>
      <c r="L1245" s="113" t="inlineStr">
        <is>
          <t>APAC Sales</t>
        </is>
      </c>
      <c r="M1245" s="115" t="n">
        <v>1</v>
      </c>
      <c r="N1245" s="151">
        <f>LEFT(CA1245,3)</f>
        <v/>
      </c>
      <c r="O1245" s="216" t="n">
        <v>43934</v>
      </c>
      <c r="P1245" s="118">
        <f>($D$5-O1245)/365</f>
        <v/>
      </c>
      <c r="Q1245" s="119">
        <f>Q1245</f>
        <v/>
      </c>
      <c r="R1245" s="52" t="n"/>
      <c r="S1245" s="120" t="inlineStr">
        <is>
          <t>Singapore</t>
        </is>
      </c>
      <c r="T1245" s="120" t="inlineStr">
        <is>
          <t>SGD</t>
        </is>
      </c>
      <c r="U1245" s="120" t="n">
        <v>347000</v>
      </c>
      <c r="V1245" s="120" t="n">
        <v>163936.3636363636</v>
      </c>
      <c r="W1245" s="120" t="n"/>
      <c r="X1245" s="120">
        <f>W1245+V1245+U1245</f>
        <v/>
      </c>
      <c r="Y1245" s="121" t="n"/>
      <c r="Z1245" s="121" t="n"/>
      <c r="AA1245" s="122" t="n"/>
      <c r="AB1245" s="122" t="n"/>
      <c r="AC1245" s="122" t="n"/>
      <c r="AD1245" s="123">
        <f>AC1245+AB1245+AA1245</f>
        <v/>
      </c>
      <c r="AE1245" s="124">
        <f>IFERROR(AD1245/X1245-1,"")</f>
        <v/>
      </c>
      <c r="AF1245" s="217">
        <f>IF(LOWER(T1245)="ILS",12,1)*X1245/VLOOKUP($T1245,CPC_USDConversion_xlTbl[[Currency2]:[Units/1 USD]],2,FALSE)</f>
        <v/>
      </c>
      <c r="AG1245" s="217">
        <f>IF(LOWER(T1245)="ILS",12,1)*AD1245/VLOOKUP($T1245,CPC_USDConversion_xlTbl[[Currency2]:[Units/1 USD]],2,FALSE)</f>
        <v/>
      </c>
      <c r="AH1245" s="126">
        <f>AF1245/VLOOKUP($S1245,'CP$'!$B$5:$D$74,2,FALSE)</f>
        <v/>
      </c>
      <c r="AI1245" s="126">
        <f>AG1245/VLOOKUP($S1245,'CP$'!$B$5:$D$74,2,FALSE)</f>
        <v/>
      </c>
      <c r="AJ1245" s="52" t="n"/>
      <c r="AK1245" s="127" t="inlineStr">
        <is>
          <t>Sales Variable</t>
        </is>
      </c>
      <c r="AL1245" s="218" t="n"/>
      <c r="AM1245" s="129" t="n"/>
      <c r="AN1245" s="121" t="n"/>
      <c r="AO1245" s="130" t="n"/>
      <c r="AP1245" s="131">
        <f>IFERROR(AO1245/AM1245,"")</f>
        <v/>
      </c>
      <c r="AQ1245" s="219">
        <f>AO1245*CC1245</f>
        <v/>
      </c>
      <c r="AR1245" s="219" t="n"/>
      <c r="AS1245" s="220">
        <f>AQ1245-AR1245</f>
        <v/>
      </c>
      <c r="AT1245" s="217">
        <f>AS1245/VLOOKUP($T1245,'USD Converstion'!$C$7:$D$174,2,FALSE)</f>
        <v/>
      </c>
      <c r="AU1245" s="52" t="n"/>
      <c r="AV1245" s="221" t="n">
        <v>43957</v>
      </c>
      <c r="AW1245" s="222" t="n">
        <v>77850.6213592233</v>
      </c>
      <c r="AX1245" s="222" t="n"/>
      <c r="AY1245" s="223" t="n"/>
      <c r="AZ1245" s="52" t="n"/>
      <c r="BA1245" s="137" t="n"/>
      <c r="BB1245" s="138" t="inlineStr">
        <is>
          <t xml:space="preserve"> </t>
        </is>
      </c>
      <c r="BC1245" s="52" t="n"/>
      <c r="BD1245" s="219" t="n"/>
      <c r="BE1245" s="219" t="n"/>
      <c r="BF1245" s="219" t="n"/>
      <c r="BG1245" s="120">
        <f>BF1245+BE1245+BD1245</f>
        <v/>
      </c>
      <c r="BH1245" s="217">
        <f>IF(LOWER(T1245)="ILS",12,1)*BG1245/VLOOKUP($T1245,CPC_USDConversion_xlTbl[[Currency2]:[Units/1 USD]],2,FALSE)</f>
        <v/>
      </c>
      <c r="BI1245" s="224">
        <f>BH1245/VLOOKUP($S1245,'CP$'!$B$5:$D$74,2,FALSE)</f>
        <v/>
      </c>
      <c r="BJ1245" s="140" t="n">
        <v>350000</v>
      </c>
      <c r="BK1245" s="140" t="n">
        <v>580000</v>
      </c>
      <c r="BL1245" s="141">
        <f>IFERROR(U1245/X1245,"")</f>
        <v/>
      </c>
      <c r="BM1245" s="141">
        <f>IFERROR(V1245/X1245,"")</f>
        <v/>
      </c>
      <c r="BN1245" s="141">
        <f>IFERROR(W1245/X1245,"")</f>
        <v/>
      </c>
      <c r="BO1245" s="141">
        <f>IFERROR(AA1245/AD1245,"")</f>
        <v/>
      </c>
      <c r="BP1245" s="141">
        <f>IFERROR(AB1245/AD1245,"")</f>
        <v/>
      </c>
      <c r="BQ1245" s="141">
        <f>IFERROR(AC1245/AD1245,"")</f>
        <v/>
      </c>
      <c r="BR1245" s="119" t="n"/>
      <c r="BS1245" s="119" t="n"/>
      <c r="BT1245" s="119" t="n">
        <v>3</v>
      </c>
      <c r="BU1245" s="119" t="n"/>
      <c r="BV1245" s="119" t="n"/>
      <c r="BW1245" s="119" t="n"/>
      <c r="BX1245" s="119" t="n"/>
      <c r="BY1245" s="119" t="n"/>
      <c r="BZ1245" s="119" t="inlineStr">
        <is>
          <t>Employee</t>
        </is>
      </c>
      <c r="CA1245" s="142" t="inlineStr">
        <is>
          <t>S20M</t>
        </is>
      </c>
      <c r="CB1245" s="131" t="n">
        <v>1</v>
      </c>
      <c r="CC1245" s="143">
        <f>IF(P1245&gt;1,1,P1245)*CB1245</f>
        <v/>
      </c>
      <c r="CD1245" s="143" t="n"/>
      <c r="CE1245" s="222" t="n">
        <v>90628.03999999999</v>
      </c>
      <c r="CF1245" s="86" t="n"/>
      <c r="CG1245" s="219" t="n">
        <v>439224.3902439025</v>
      </c>
      <c r="CH1245" s="217">
        <f>IF(LOWER(T1245)="ILS",12,1)*CG1245/VLOOKUP($T1245,CPC_USDConversion_xlTbl[[Currency2]:[Units/1 USD]],2,FALSE)</f>
        <v/>
      </c>
      <c r="CI1245" s="225">
        <f>AF1245</f>
        <v/>
      </c>
      <c r="CJ1245" s="225">
        <f>IFERROR(CI1245-CH1245,"")</f>
        <v/>
      </c>
      <c r="CK1245" s="140">
        <f>ROUND(AN1245*CC1245,-2)</f>
        <v/>
      </c>
      <c r="CL1245" s="217">
        <f>CK1245/VLOOKUP($T1245,'USD Converstion'!$C$7:$D$174,2,FALSE)</f>
        <v/>
      </c>
      <c r="CM1245" s="145">
        <f>IF(AD1245&gt;X1245,1,0)</f>
        <v/>
      </c>
      <c r="CN1245" s="225">
        <f>IF(CM1245&gt;0,AG1245,0)</f>
        <v/>
      </c>
      <c r="CO1245" s="225">
        <f>IF(CM1245=0,0,AF1245)</f>
        <v/>
      </c>
      <c r="CP1245" s="146" t="n">
        <v>0</v>
      </c>
      <c r="CQ1245" s="147" t="inlineStr">
        <is>
          <t>Regular</t>
        </is>
      </c>
      <c r="CR1245" s="225">
        <f>AM1245/VLOOKUP(T1245,'USD Converstion'!$C$7:$D$174,2,FALSE)</f>
        <v/>
      </c>
      <c r="CS1245" s="226">
        <f>AT1245</f>
        <v/>
      </c>
      <c r="CT1245" s="222" t="n">
        <v>0</v>
      </c>
      <c r="CU1245" s="227" t="n"/>
      <c r="CV1245" s="145">
        <f>IF(AX1245&gt;0,1,0)</f>
        <v/>
      </c>
      <c r="CW1245" s="145">
        <f>IF(AY1245&gt;0,1,0)</f>
        <v/>
      </c>
      <c r="CX1245" s="52" t="n">
        <v>0</v>
      </c>
      <c r="DM1245">
        <f>IF(LOWER(T1245)="ILS",12,1)*Y1245/VLOOKUP($T1245,CPC_USDConversion_xlTbl[[Currency2]:[Units/1 USD]],2,FALSE)</f>
        <v/>
      </c>
    </row>
    <row r="1246">
      <c r="B1246" s="113" t="n">
        <v>107892</v>
      </c>
      <c r="C1246" s="113" t="n">
        <v>121492</v>
      </c>
      <c r="D1246" s="113" t="n">
        <v>119438</v>
      </c>
      <c r="E1246" s="114" t="inlineStr">
        <is>
          <t>Gabriel Bamola</t>
        </is>
      </c>
      <c r="F1246" s="152" t="inlineStr">
        <is>
          <t>Cloud Partner Development Manager</t>
        </is>
      </c>
      <c r="G1246" s="113" t="inlineStr">
        <is>
          <t>Channel Sales intl</t>
        </is>
      </c>
      <c r="H1246" s="113" t="inlineStr">
        <is>
          <t>Francis Rauch</t>
        </is>
      </c>
      <c r="I1246" s="113" t="inlineStr">
        <is>
          <t>Francis Rauch</t>
        </is>
      </c>
      <c r="J1246" s="114" t="inlineStr">
        <is>
          <t>Francis Rauch</t>
        </is>
      </c>
      <c r="K1246" s="114" t="inlineStr">
        <is>
          <t>Francis Rauch</t>
        </is>
      </c>
      <c r="L1246" s="113" t="inlineStr">
        <is>
          <t>WW Channel Sales</t>
        </is>
      </c>
      <c r="M1246" s="115" t="n">
        <v>1</v>
      </c>
      <c r="N1246" s="151">
        <f>LEFT(CA1246,3)</f>
        <v/>
      </c>
      <c r="O1246" s="216" t="n">
        <v>44068</v>
      </c>
      <c r="P1246" s="118">
        <f>($D$5-O1246)/365</f>
        <v/>
      </c>
      <c r="Q1246" s="119">
        <f>Q1246</f>
        <v/>
      </c>
      <c r="R1246" s="52" t="n"/>
      <c r="S1246" s="120" t="inlineStr">
        <is>
          <t>Singapore</t>
        </is>
      </c>
      <c r="T1246" s="120" t="inlineStr">
        <is>
          <t>SGD</t>
        </is>
      </c>
      <c r="U1246" s="120" t="n">
        <v>197000</v>
      </c>
      <c r="V1246" s="120" t="n">
        <v>91209.0909090909</v>
      </c>
      <c r="W1246" s="120" t="n"/>
      <c r="X1246" s="120">
        <f>W1246+V1246+U1246</f>
        <v/>
      </c>
      <c r="Y1246" s="121" t="n"/>
      <c r="Z1246" s="121" t="n"/>
      <c r="AA1246" s="122" t="n"/>
      <c r="AB1246" s="122" t="n"/>
      <c r="AC1246" s="122" t="n"/>
      <c r="AD1246" s="123">
        <f>AC1246+AB1246+AA1246</f>
        <v/>
      </c>
      <c r="AE1246" s="124">
        <f>IFERROR(AD1246/X1246-1,"")</f>
        <v/>
      </c>
      <c r="AF1246" s="217">
        <f>IF(LOWER(T1246)="ILS",12,1)*X1246/VLOOKUP($T1246,CPC_USDConversion_xlTbl[[Currency2]:[Units/1 USD]],2,FALSE)</f>
        <v/>
      </c>
      <c r="AG1246" s="217">
        <f>IF(LOWER(T1246)="ILS",12,1)*AD1246/VLOOKUP($T1246,CPC_USDConversion_xlTbl[[Currency2]:[Units/1 USD]],2,FALSE)</f>
        <v/>
      </c>
      <c r="AH1246" s="126">
        <f>AF1246/VLOOKUP($S1246,'CP$'!$B$5:$D$74,2,FALSE)</f>
        <v/>
      </c>
      <c r="AI1246" s="126">
        <f>AG1246/VLOOKUP($S1246,'CP$'!$B$5:$D$74,2,FALSE)</f>
        <v/>
      </c>
      <c r="AJ1246" s="52" t="n"/>
      <c r="AK1246" s="127" t="inlineStr">
        <is>
          <t>Sales Variable</t>
        </is>
      </c>
      <c r="AL1246" s="218" t="n"/>
      <c r="AM1246" s="129" t="n"/>
      <c r="AN1246" s="121" t="n"/>
      <c r="AO1246" s="130" t="n"/>
      <c r="AP1246" s="131">
        <f>IFERROR(AO1246/AM1246,"")</f>
        <v/>
      </c>
      <c r="AQ1246" s="219">
        <f>AO1246*CC1246</f>
        <v/>
      </c>
      <c r="AR1246" s="219" t="n"/>
      <c r="AS1246" s="220">
        <f>AQ1246-AR1246</f>
        <v/>
      </c>
      <c r="AT1246" s="217">
        <f>AS1246/VLOOKUP($T1246,'USD Converstion'!$C$7:$D$174,2,FALSE)</f>
        <v/>
      </c>
      <c r="AU1246" s="52" t="n"/>
      <c r="AV1246" s="221" t="n">
        <v>44075</v>
      </c>
      <c r="AW1246" s="222" t="n">
        <v>29219.54368932039</v>
      </c>
      <c r="AX1246" s="222" t="n"/>
      <c r="AY1246" s="223" t="n"/>
      <c r="AZ1246" s="52" t="n"/>
      <c r="BA1246" s="137" t="n"/>
      <c r="BB1246" s="138" t="inlineStr">
        <is>
          <t xml:space="preserve"> </t>
        </is>
      </c>
      <c r="BC1246" s="52" t="n"/>
      <c r="BD1246" s="219" t="n"/>
      <c r="BE1246" s="219" t="n"/>
      <c r="BF1246" s="219" t="n"/>
      <c r="BG1246" s="120">
        <f>BF1246+BE1246+BD1246</f>
        <v/>
      </c>
      <c r="BH1246" s="217">
        <f>IF(LOWER(T1246)="ILS",12,1)*BG1246/VLOOKUP($T1246,CPC_USDConversion_xlTbl[[Currency2]:[Units/1 USD]],2,FALSE)</f>
        <v/>
      </c>
      <c r="BI1246" s="224">
        <f>BH1246/VLOOKUP($S1246,'CP$'!$B$5:$D$74,2,FALSE)</f>
        <v/>
      </c>
      <c r="BJ1246" s="140" t="n">
        <v>180000</v>
      </c>
      <c r="BK1246" s="140" t="n">
        <v>260000</v>
      </c>
      <c r="BL1246" s="141">
        <f>IFERROR(U1246/X1246,"")</f>
        <v/>
      </c>
      <c r="BM1246" s="141">
        <f>IFERROR(V1246/X1246,"")</f>
        <v/>
      </c>
      <c r="BN1246" s="141">
        <f>IFERROR(W1246/X1246,"")</f>
        <v/>
      </c>
      <c r="BO1246" s="141">
        <f>IFERROR(AA1246/AD1246,"")</f>
        <v/>
      </c>
      <c r="BP1246" s="141">
        <f>IFERROR(AB1246/AD1246,"")</f>
        <v/>
      </c>
      <c r="BQ1246" s="141">
        <f>IFERROR(AC1246/AD1246,"")</f>
        <v/>
      </c>
      <c r="BR1246" s="119" t="n"/>
      <c r="BS1246" s="119" t="n"/>
      <c r="BT1246" s="119" t="n"/>
      <c r="BU1246" s="119" t="n"/>
      <c r="BV1246" s="119" t="n"/>
      <c r="BW1246" s="119" t="n"/>
      <c r="BX1246" s="119" t="n"/>
      <c r="BY1246" s="119" t="n"/>
      <c r="BZ1246" s="119" t="inlineStr">
        <is>
          <t>Employee</t>
        </is>
      </c>
      <c r="CA1246" s="142" t="inlineStr">
        <is>
          <t>S41P</t>
        </is>
      </c>
      <c r="CB1246" s="131" t="n">
        <v>1</v>
      </c>
      <c r="CC1246" s="143">
        <f>IF(P1246&gt;1,1,P1246)*CB1246</f>
        <v/>
      </c>
      <c r="CD1246" s="143" t="n"/>
      <c r="CE1246" s="222" t="n">
        <v>28253.92</v>
      </c>
      <c r="CF1246" s="86" t="n"/>
      <c r="CG1246" s="219" t="n">
        <v>244102.4390243903</v>
      </c>
      <c r="CH1246" s="217">
        <f>IF(LOWER(T1246)="ILS",12,1)*CG1246/VLOOKUP($T1246,CPC_USDConversion_xlTbl[[Currency2]:[Units/1 USD]],2,FALSE)</f>
        <v/>
      </c>
      <c r="CI1246" s="225">
        <f>AF1246</f>
        <v/>
      </c>
      <c r="CJ1246" s="225">
        <f>IFERROR(CI1246-CH1246,"")</f>
        <v/>
      </c>
      <c r="CK1246" s="140">
        <f>ROUND(AN1246*CC1246,-2)</f>
        <v/>
      </c>
      <c r="CL1246" s="217">
        <f>CK1246/VLOOKUP($T1246,'USD Converstion'!$C$7:$D$174,2,FALSE)</f>
        <v/>
      </c>
      <c r="CM1246" s="145">
        <f>IF(AD1246&gt;X1246,1,0)</f>
        <v/>
      </c>
      <c r="CN1246" s="225">
        <f>IF(CM1246&gt;0,AG1246,0)</f>
        <v/>
      </c>
      <c r="CO1246" s="225">
        <f>IF(CM1246=0,0,AF1246)</f>
        <v/>
      </c>
      <c r="CP1246" s="146" t="n">
        <v>0</v>
      </c>
      <c r="CQ1246" s="147" t="inlineStr">
        <is>
          <t>Regular</t>
        </is>
      </c>
      <c r="CR1246" s="225">
        <f>AM1246/VLOOKUP(T1246,'USD Converstion'!$C$7:$D$174,2,FALSE)</f>
        <v/>
      </c>
      <c r="CS1246" s="226">
        <f>AT1246</f>
        <v/>
      </c>
      <c r="CT1246" s="222" t="n">
        <v>0</v>
      </c>
      <c r="CU1246" s="227" t="n"/>
      <c r="CV1246" s="145">
        <f>IF(AX1246&gt;0,1,0)</f>
        <v/>
      </c>
      <c r="CW1246" s="145">
        <f>IF(AY1246&gt;0,1,0)</f>
        <v/>
      </c>
      <c r="CX1246" s="52" t="n">
        <v>0</v>
      </c>
      <c r="DM1246">
        <f>IF(LOWER(T1246)="ILS",12,1)*Y1246/VLOOKUP($T1246,CPC_USDConversion_xlTbl[[Currency2]:[Units/1 USD]],2,FALSE)</f>
        <v/>
      </c>
    </row>
    <row r="1247">
      <c r="B1247" s="113" t="n">
        <v>111203</v>
      </c>
      <c r="C1247" s="113" t="n">
        <v>110966</v>
      </c>
      <c r="D1247" s="113" t="n">
        <v>103322</v>
      </c>
      <c r="E1247" s="114" t="inlineStr">
        <is>
          <t>Ivan Martinez</t>
        </is>
      </c>
      <c r="F1247" s="152" t="inlineStr">
        <is>
          <t>DevSecOps Architect</t>
        </is>
      </c>
      <c r="G1247" s="113" t="inlineStr">
        <is>
          <t>Cloud Intl</t>
        </is>
      </c>
      <c r="H1247" s="113" t="inlineStr">
        <is>
          <t>Erez Yarkoni</t>
        </is>
      </c>
      <c r="I1247" s="113" t="inlineStr">
        <is>
          <t>Erez Yarkoni</t>
        </is>
      </c>
      <c r="J1247" s="114" t="inlineStr">
        <is>
          <t>Erez Yarkoni</t>
        </is>
      </c>
      <c r="K1247" s="114" t="inlineStr">
        <is>
          <t>Erez Yarkoni</t>
        </is>
      </c>
      <c r="L1247" s="113" t="inlineStr">
        <is>
          <t>Emerging Technologies</t>
        </is>
      </c>
      <c r="M1247" s="115" t="n">
        <v>1</v>
      </c>
      <c r="N1247" s="151">
        <f>LEFT(CA1247,3)</f>
        <v/>
      </c>
      <c r="O1247" s="216" t="n">
        <v>44075</v>
      </c>
      <c r="P1247" s="118">
        <f>($D$5-O1247)/365</f>
        <v/>
      </c>
      <c r="Q1247" s="119">
        <f>Q1247</f>
        <v/>
      </c>
      <c r="R1247" s="52" t="n"/>
      <c r="S1247" s="120" t="inlineStr">
        <is>
          <t>Spain</t>
        </is>
      </c>
      <c r="T1247" s="120" t="inlineStr">
        <is>
          <t>EUR</t>
        </is>
      </c>
      <c r="U1247" s="120" t="n">
        <v>78250</v>
      </c>
      <c r="V1247" s="120" t="n"/>
      <c r="W1247" s="120" t="n">
        <v>13833.33333333333</v>
      </c>
      <c r="X1247" s="120">
        <f>W1247+V1247+U1247</f>
        <v/>
      </c>
      <c r="Y1247" s="121" t="n"/>
      <c r="Z1247" s="121" t="n"/>
      <c r="AA1247" s="122" t="n"/>
      <c r="AB1247" s="122" t="n"/>
      <c r="AC1247" s="122" t="n"/>
      <c r="AD1247" s="123">
        <f>AC1247+AB1247+AA1247</f>
        <v/>
      </c>
      <c r="AE1247" s="124">
        <f>IFERROR(AD1247/X1247-1,"")</f>
        <v/>
      </c>
      <c r="AF1247" s="217">
        <f>IF(LOWER(T1247)="ILS",12,1)*X1247/VLOOKUP($T1247,CPC_USDConversion_xlTbl[[Currency2]:[Units/1 USD]],2,FALSE)</f>
        <v/>
      </c>
      <c r="AG1247" s="217">
        <f>IF(LOWER(T1247)="ILS",12,1)*AD1247/VLOOKUP($T1247,CPC_USDConversion_xlTbl[[Currency2]:[Units/1 USD]],2,FALSE)</f>
        <v/>
      </c>
      <c r="AH1247" s="126">
        <f>AF1247/VLOOKUP($S1247,'CP$'!$B$5:$D$74,2,FALSE)</f>
        <v/>
      </c>
      <c r="AI1247" s="126">
        <f>AG1247/VLOOKUP($S1247,'CP$'!$B$5:$D$74,2,FALSE)</f>
        <v/>
      </c>
      <c r="AJ1247" s="52" t="n"/>
      <c r="AK1247" s="127" t="inlineStr">
        <is>
          <t>Target Bonus</t>
        </is>
      </c>
      <c r="AL1247" s="218" t="n"/>
      <c r="AM1247" s="129" t="n">
        <v>14000</v>
      </c>
      <c r="AN1247" s="121" t="n"/>
      <c r="AO1247" s="130" t="n"/>
      <c r="AP1247" s="131">
        <f>IFERROR(AO1247/AM1247,"")</f>
        <v/>
      </c>
      <c r="AQ1247" s="219">
        <f>AO1247*CC1247</f>
        <v/>
      </c>
      <c r="AR1247" s="219" t="n"/>
      <c r="AS1247" s="220">
        <f>AQ1247-AR1247</f>
        <v/>
      </c>
      <c r="AT1247" s="217">
        <f>AS1247/VLOOKUP($T1247,'USD Converstion'!$C$7:$D$174,2,FALSE)</f>
        <v/>
      </c>
      <c r="AU1247" s="52" t="n"/>
      <c r="AV1247" s="221" t="n"/>
      <c r="AW1247" s="222" t="n"/>
      <c r="AX1247" s="222" t="n"/>
      <c r="AY1247" s="223" t="n"/>
      <c r="AZ1247" s="52" t="n"/>
      <c r="BA1247" s="137" t="inlineStr">
        <is>
          <t>December, 2020 - Organization change from Title:DevSecOps Architect, EMEA to Title:DevSecOps Architect</t>
        </is>
      </c>
      <c r="BB1247" s="138" t="inlineStr">
        <is>
          <t xml:space="preserve"> </t>
        </is>
      </c>
      <c r="BC1247" s="52" t="n"/>
      <c r="BD1247" s="219" t="n"/>
      <c r="BE1247" s="219" t="n"/>
      <c r="BF1247" s="219" t="n"/>
      <c r="BG1247" s="120">
        <f>BF1247+BE1247+BD1247</f>
        <v/>
      </c>
      <c r="BH1247" s="217">
        <f>IF(LOWER(T1247)="ILS",12,1)*BG1247/VLOOKUP($T1247,CPC_USDConversion_xlTbl[[Currency2]:[Units/1 USD]],2,FALSE)</f>
        <v/>
      </c>
      <c r="BI1247" s="224">
        <f>BH1247/VLOOKUP($S1247,'CP$'!$B$5:$D$74,2,FALSE)</f>
        <v/>
      </c>
      <c r="BJ1247" s="140" t="n">
        <v>50000</v>
      </c>
      <c r="BK1247" s="140" t="n">
        <v>80000</v>
      </c>
      <c r="BL1247" s="141">
        <f>IFERROR(U1247/X1247,"")</f>
        <v/>
      </c>
      <c r="BM1247" s="141">
        <f>IFERROR(V1247/X1247,"")</f>
        <v/>
      </c>
      <c r="BN1247" s="141">
        <f>IFERROR(W1247/X1247,"")</f>
        <v/>
      </c>
      <c r="BO1247" s="141">
        <f>IFERROR(AA1247/AD1247,"")</f>
        <v/>
      </c>
      <c r="BP1247" s="141">
        <f>IFERROR(AB1247/AD1247,"")</f>
        <v/>
      </c>
      <c r="BQ1247" s="141">
        <f>IFERROR(AC1247/AD1247,"")</f>
        <v/>
      </c>
      <c r="BR1247" s="119" t="n"/>
      <c r="BS1247" s="119" t="n"/>
      <c r="BT1247" s="119" t="n"/>
      <c r="BU1247" s="119" t="n"/>
      <c r="BV1247" s="119" t="n"/>
      <c r="BW1247" s="119" t="n"/>
      <c r="BX1247" s="119" t="n"/>
      <c r="BY1247" s="119" t="n"/>
      <c r="BZ1247" s="119" t="inlineStr">
        <is>
          <t>Employee</t>
        </is>
      </c>
      <c r="CA1247" s="142" t="inlineStr">
        <is>
          <t>E51P</t>
        </is>
      </c>
      <c r="CB1247" s="131" t="n">
        <v>1</v>
      </c>
      <c r="CC1247" s="143">
        <f>IF(P1247&gt;1,1,P1247)*CB1247</f>
        <v/>
      </c>
      <c r="CD1247" s="143" t="n"/>
      <c r="CE1247" s="222" t="n"/>
      <c r="CF1247" s="86" t="n"/>
      <c r="CG1247" s="219" t="n">
        <v>67517.07317073172</v>
      </c>
      <c r="CH1247" s="217">
        <f>IF(LOWER(T1247)="ILS",12,1)*CG1247/VLOOKUP($T1247,CPC_USDConversion_xlTbl[[Currency2]:[Units/1 USD]],2,FALSE)</f>
        <v/>
      </c>
      <c r="CI1247" s="225">
        <f>AF1247</f>
        <v/>
      </c>
      <c r="CJ1247" s="225">
        <f>IFERROR(CI1247-CH1247,"")</f>
        <v/>
      </c>
      <c r="CK1247" s="140">
        <f>ROUND(AN1247*CC1247,-2)</f>
        <v/>
      </c>
      <c r="CL1247" s="217">
        <f>CK1247/VLOOKUP($T1247,'USD Converstion'!$C$7:$D$174,2,FALSE)</f>
        <v/>
      </c>
      <c r="CM1247" s="145">
        <f>IF(AD1247&gt;X1247,1,0)</f>
        <v/>
      </c>
      <c r="CN1247" s="225">
        <f>IF(CM1247&gt;0,AG1247,0)</f>
        <v/>
      </c>
      <c r="CO1247" s="225">
        <f>IF(CM1247=0,0,AF1247)</f>
        <v/>
      </c>
      <c r="CP1247" s="146" t="n">
        <v>0</v>
      </c>
      <c r="CQ1247" s="147" t="inlineStr">
        <is>
          <t>Regular</t>
        </is>
      </c>
      <c r="CR1247" s="225">
        <f>AM1247/VLOOKUP(T1247,'USD Converstion'!$C$7:$D$174,2,FALSE)</f>
        <v/>
      </c>
      <c r="CS1247" s="226">
        <f>AT1247</f>
        <v/>
      </c>
      <c r="CT1247" s="222" t="n">
        <v>0</v>
      </c>
      <c r="CU1247" s="227" t="n"/>
      <c r="CV1247" s="145">
        <f>IF(AX1247&gt;0,1,0)</f>
        <v/>
      </c>
      <c r="CW1247" s="145">
        <f>IF(AY1247&gt;0,1,0)</f>
        <v/>
      </c>
      <c r="CX1247" s="52" t="n">
        <v>0</v>
      </c>
      <c r="DM1247">
        <f>IF(LOWER(T1247)="ILS",12,1)*Y1247/VLOOKUP($T1247,CPC_USDConversion_xlTbl[[Currency2]:[Units/1 USD]],2,FALSE)</f>
        <v/>
      </c>
    </row>
    <row r="1248">
      <c r="B1248" s="113" t="n">
        <v>125586</v>
      </c>
      <c r="C1248" s="113" t="n">
        <v>91461</v>
      </c>
      <c r="D1248" s="113" t="n">
        <v>72793</v>
      </c>
      <c r="E1248" s="114" t="inlineStr">
        <is>
          <t>Jack Ang</t>
        </is>
      </c>
      <c r="F1248" s="152" t="inlineStr">
        <is>
          <t>Head of Renewals, APAC</t>
        </is>
      </c>
      <c r="G1248" s="113" t="inlineStr">
        <is>
          <t>Inside Sales &amp; Renewals</t>
        </is>
      </c>
      <c r="H1248" s="113" t="inlineStr">
        <is>
          <t>Derrick Lau</t>
        </is>
      </c>
      <c r="I1248" s="113" t="inlineStr">
        <is>
          <t>Sharat Sinha</t>
        </is>
      </c>
      <c r="J1248" s="114" t="inlineStr">
        <is>
          <t>Sharat Sinha</t>
        </is>
      </c>
      <c r="K1248" s="114" t="inlineStr">
        <is>
          <t>Sharat Sinha</t>
        </is>
      </c>
      <c r="L1248" s="113" t="inlineStr">
        <is>
          <t>APAC Sales</t>
        </is>
      </c>
      <c r="M1248" s="115" t="n">
        <v>1</v>
      </c>
      <c r="N1248" s="151">
        <f>LEFT(CA1248,3)</f>
        <v/>
      </c>
      <c r="O1248" s="216" t="n">
        <v>43088</v>
      </c>
      <c r="P1248" s="118">
        <f>($D$5-O1248)/365</f>
        <v/>
      </c>
      <c r="Q1248" s="119">
        <f>Q1248</f>
        <v/>
      </c>
      <c r="R1248" s="52" t="n"/>
      <c r="S1248" s="120" t="inlineStr">
        <is>
          <t>Singapore</t>
        </is>
      </c>
      <c r="T1248" s="120" t="inlineStr">
        <is>
          <t>SGD</t>
        </is>
      </c>
      <c r="U1248" s="120" t="n">
        <v>238300</v>
      </c>
      <c r="V1248" s="120" t="n">
        <v>41900</v>
      </c>
      <c r="W1248" s="120" t="n"/>
      <c r="X1248" s="120">
        <f>W1248+V1248+U1248</f>
        <v/>
      </c>
      <c r="Y1248" s="121" t="n"/>
      <c r="Z1248" s="121" t="n"/>
      <c r="AA1248" s="122" t="n"/>
      <c r="AB1248" s="122" t="n"/>
      <c r="AC1248" s="122" t="n"/>
      <c r="AD1248" s="123">
        <f>AC1248+AB1248+AA1248</f>
        <v/>
      </c>
      <c r="AE1248" s="124">
        <f>IFERROR(AD1248/X1248-1,"")</f>
        <v/>
      </c>
      <c r="AF1248" s="217">
        <f>IF(LOWER(T1248)="ILS",12,1)*X1248/VLOOKUP($T1248,CPC_USDConversion_xlTbl[[Currency2]:[Units/1 USD]],2,FALSE)</f>
        <v/>
      </c>
      <c r="AG1248" s="217">
        <f>IF(LOWER(T1248)="ILS",12,1)*AD1248/VLOOKUP($T1248,CPC_USDConversion_xlTbl[[Currency2]:[Units/1 USD]],2,FALSE)</f>
        <v/>
      </c>
      <c r="AH1248" s="126">
        <f>AF1248/VLOOKUP($S1248,'CP$'!$B$5:$D$74,2,FALSE)</f>
        <v/>
      </c>
      <c r="AI1248" s="126">
        <f>AG1248/VLOOKUP($S1248,'CP$'!$B$5:$D$74,2,FALSE)</f>
        <v/>
      </c>
      <c r="AJ1248" s="52" t="n"/>
      <c r="AK1248" s="127" t="inlineStr">
        <is>
          <t>Sales Variable</t>
        </is>
      </c>
      <c r="AL1248" s="218" t="n"/>
      <c r="AM1248" s="129" t="n"/>
      <c r="AN1248" s="121" t="n"/>
      <c r="AO1248" s="130" t="n"/>
      <c r="AP1248" s="131">
        <f>IFERROR(AO1248/AM1248,"")</f>
        <v/>
      </c>
      <c r="AQ1248" s="219">
        <f>AO1248*CC1248</f>
        <v/>
      </c>
      <c r="AR1248" s="219" t="n"/>
      <c r="AS1248" s="220">
        <f>AQ1248-AR1248</f>
        <v/>
      </c>
      <c r="AT1248" s="217">
        <f>AS1248/VLOOKUP($T1248,'USD Converstion'!$C$7:$D$174,2,FALSE)</f>
        <v/>
      </c>
      <c r="AU1248" s="52" t="n"/>
      <c r="AV1248" s="221" t="n">
        <v>43957</v>
      </c>
      <c r="AW1248" s="222" t="n">
        <v>29231.10679611651</v>
      </c>
      <c r="AX1248" s="222" t="n"/>
      <c r="AY1248" s="223" t="n"/>
      <c r="AZ1248" s="52" t="n"/>
      <c r="BA1248" s="137" t="n"/>
      <c r="BB1248" s="138" t="inlineStr">
        <is>
          <t xml:space="preserve"> </t>
        </is>
      </c>
      <c r="BC1248" s="52" t="n"/>
      <c r="BD1248" s="219" t="n">
        <v>176000</v>
      </c>
      <c r="BE1248" s="219" t="n">
        <v>44000</v>
      </c>
      <c r="BF1248" s="219" t="n"/>
      <c r="BG1248" s="120">
        <f>BF1248+BE1248+BD1248</f>
        <v/>
      </c>
      <c r="BH1248" s="217">
        <f>IF(LOWER(T1248)="ILS",12,1)*BG1248/VLOOKUP($T1248,CPC_USDConversion_xlTbl[[Currency2]:[Units/1 USD]],2,FALSE)</f>
        <v/>
      </c>
      <c r="BI1248" s="224">
        <f>BH1248/VLOOKUP($S1248,'CP$'!$B$5:$D$74,2,FALSE)</f>
        <v/>
      </c>
      <c r="BJ1248" s="140" t="n">
        <v>170000</v>
      </c>
      <c r="BK1248" s="140" t="n">
        <v>250000</v>
      </c>
      <c r="BL1248" s="141">
        <f>IFERROR(U1248/X1248,"")</f>
        <v/>
      </c>
      <c r="BM1248" s="141">
        <f>IFERROR(V1248/X1248,"")</f>
        <v/>
      </c>
      <c r="BN1248" s="141">
        <f>IFERROR(W1248/X1248,"")</f>
        <v/>
      </c>
      <c r="BO1248" s="141">
        <f>IFERROR(AA1248/AD1248,"")</f>
        <v/>
      </c>
      <c r="BP1248" s="141">
        <f>IFERROR(AB1248/AD1248,"")</f>
        <v/>
      </c>
      <c r="BQ1248" s="141">
        <f>IFERROR(AC1248/AD1248,"")</f>
        <v/>
      </c>
      <c r="BR1248" s="119" t="n">
        <v>3</v>
      </c>
      <c r="BS1248" s="119" t="n">
        <v>4</v>
      </c>
      <c r="BT1248" s="119" t="n">
        <v>3</v>
      </c>
      <c r="BU1248" s="119" t="n"/>
      <c r="BV1248" s="119" t="n"/>
      <c r="BW1248" s="119" t="n"/>
      <c r="BX1248" s="119" t="n"/>
      <c r="BY1248" s="119" t="n"/>
      <c r="BZ1248" s="119" t="inlineStr">
        <is>
          <t>Employee</t>
        </is>
      </c>
      <c r="CA1248" s="142" t="inlineStr">
        <is>
          <t>M36M</t>
        </is>
      </c>
      <c r="CB1248" s="131" t="n">
        <v>1</v>
      </c>
      <c r="CC1248" s="143">
        <f>IF(P1248&gt;1,1,P1248)*CB1248</f>
        <v/>
      </c>
      <c r="CD1248" s="143" t="n"/>
      <c r="CE1248" s="222" t="n">
        <v>45852.76</v>
      </c>
      <c r="CF1248" s="86" t="n"/>
      <c r="CG1248" s="219" t="n">
        <v>223419.512195122</v>
      </c>
      <c r="CH1248" s="217">
        <f>IF(LOWER(T1248)="ILS",12,1)*CG1248/VLOOKUP($T1248,CPC_USDConversion_xlTbl[[Currency2]:[Units/1 USD]],2,FALSE)</f>
        <v/>
      </c>
      <c r="CI1248" s="225">
        <f>AF1248</f>
        <v/>
      </c>
      <c r="CJ1248" s="225">
        <f>IFERROR(CI1248-CH1248,"")</f>
        <v/>
      </c>
      <c r="CK1248" s="140">
        <f>ROUND(AN1248*CC1248,-2)</f>
        <v/>
      </c>
      <c r="CL1248" s="217">
        <f>CK1248/VLOOKUP($T1248,'USD Converstion'!$C$7:$D$174,2,FALSE)</f>
        <v/>
      </c>
      <c r="CM1248" s="145">
        <f>IF(AD1248&gt;X1248,1,0)</f>
        <v/>
      </c>
      <c r="CN1248" s="225">
        <f>IF(CM1248&gt;0,AG1248,0)</f>
        <v/>
      </c>
      <c r="CO1248" s="225">
        <f>IF(CM1248=0,0,AF1248)</f>
        <v/>
      </c>
      <c r="CP1248" s="146" t="n">
        <v>0</v>
      </c>
      <c r="CQ1248" s="147" t="inlineStr">
        <is>
          <t>Regular</t>
        </is>
      </c>
      <c r="CR1248" s="225">
        <f>AM1248/VLOOKUP(T1248,'USD Converstion'!$C$7:$D$174,2,FALSE)</f>
        <v/>
      </c>
      <c r="CS1248" s="226">
        <f>AT1248</f>
        <v/>
      </c>
      <c r="CT1248" s="222" t="n">
        <v>0</v>
      </c>
      <c r="CU1248" s="227" t="n"/>
      <c r="CV1248" s="145">
        <f>IF(AX1248&gt;0,1,0)</f>
        <v/>
      </c>
      <c r="CW1248" s="145">
        <f>IF(AY1248&gt;0,1,0)</f>
        <v/>
      </c>
      <c r="CX1248" s="52" t="n">
        <v>0</v>
      </c>
      <c r="DM1248">
        <f>IF(LOWER(T1248)="ILS",12,1)*Y1248/VLOOKUP($T1248,CPC_USDConversion_xlTbl[[Currency2]:[Units/1 USD]],2,FALSE)</f>
        <v/>
      </c>
    </row>
    <row r="1249">
      <c r="B1249" s="113" t="n">
        <v>129230</v>
      </c>
      <c r="C1249" s="113" t="n">
        <v>74697</v>
      </c>
      <c r="D1249" s="113" t="n">
        <v>124210</v>
      </c>
      <c r="E1249" s="114" t="inlineStr">
        <is>
          <t>Jennifer Yau</t>
        </is>
      </c>
      <c r="F1249" s="152" t="inlineStr">
        <is>
          <t>Field Marketing Specialist</t>
        </is>
      </c>
      <c r="G1249" s="113" t="inlineStr">
        <is>
          <t>Field Marketing Asia</t>
        </is>
      </c>
      <c r="H1249" s="113" t="inlineStr">
        <is>
          <t>Sharon Tan</t>
        </is>
      </c>
      <c r="I1249" s="113" t="inlineStr">
        <is>
          <t>Miryam Steinitz</t>
        </is>
      </c>
      <c r="J1249" s="114" t="inlineStr">
        <is>
          <t>Miryam Steinitz</t>
        </is>
      </c>
      <c r="K1249" s="114" t="inlineStr">
        <is>
          <t>Peter Alexander</t>
        </is>
      </c>
      <c r="L1249" s="113" t="inlineStr">
        <is>
          <t>Marketing</t>
        </is>
      </c>
      <c r="M1249" s="115" t="n">
        <v>1</v>
      </c>
      <c r="N1249" s="151">
        <f>LEFT(CA1249,3)</f>
        <v/>
      </c>
      <c r="O1249" s="216" t="n">
        <v>43570</v>
      </c>
      <c r="P1249" s="118">
        <f>($D$5-O1249)/365</f>
        <v/>
      </c>
      <c r="Q1249" s="119">
        <f>Q1249</f>
        <v/>
      </c>
      <c r="R1249" s="52" t="n"/>
      <c r="S1249" s="120" t="inlineStr">
        <is>
          <t>Hong Kong</t>
        </is>
      </c>
      <c r="T1249" s="120" t="inlineStr">
        <is>
          <t>HKD</t>
        </is>
      </c>
      <c r="U1249" s="120" t="n">
        <v>497000</v>
      </c>
      <c r="V1249" s="120" t="n"/>
      <c r="W1249" s="120" t="n">
        <v>43357.14285714286</v>
      </c>
      <c r="X1249" s="120">
        <f>W1249+V1249+U1249</f>
        <v/>
      </c>
      <c r="Y1249" s="121" t="n"/>
      <c r="Z1249" s="121" t="n"/>
      <c r="AA1249" s="122" t="n"/>
      <c r="AB1249" s="122" t="n"/>
      <c r="AC1249" s="122" t="n"/>
      <c r="AD1249" s="123">
        <f>AC1249+AB1249+AA1249</f>
        <v/>
      </c>
      <c r="AE1249" s="124">
        <f>IFERROR(AD1249/X1249-1,"")</f>
        <v/>
      </c>
      <c r="AF1249" s="217">
        <f>IF(LOWER(T1249)="ILS",12,1)*X1249/VLOOKUP($T1249,CPC_USDConversion_xlTbl[[Currency2]:[Units/1 USD]],2,FALSE)</f>
        <v/>
      </c>
      <c r="AG1249" s="217">
        <f>IF(LOWER(T1249)="ILS",12,1)*AD1249/VLOOKUP($T1249,CPC_USDConversion_xlTbl[[Currency2]:[Units/1 USD]],2,FALSE)</f>
        <v/>
      </c>
      <c r="AH1249" s="126">
        <f>AF1249/VLOOKUP($S1249,'CP$'!$B$5:$D$74,2,FALSE)</f>
        <v/>
      </c>
      <c r="AI1249" s="126">
        <f>AG1249/VLOOKUP($S1249,'CP$'!$B$5:$D$74,2,FALSE)</f>
        <v/>
      </c>
      <c r="AJ1249" s="52" t="n"/>
      <c r="AK1249" s="127" t="inlineStr">
        <is>
          <t>Target Bonus</t>
        </is>
      </c>
      <c r="AL1249" s="218" t="n">
        <v>29917.80821917808</v>
      </c>
      <c r="AM1249" s="129" t="n">
        <v>45000</v>
      </c>
      <c r="AN1249" s="121" t="n"/>
      <c r="AO1249" s="130" t="n"/>
      <c r="AP1249" s="131">
        <f>IFERROR(AO1249/AM1249,"")</f>
        <v/>
      </c>
      <c r="AQ1249" s="219">
        <f>AO1249*CC1249</f>
        <v/>
      </c>
      <c r="AR1249" s="219" t="n"/>
      <c r="AS1249" s="220">
        <f>AQ1249-AR1249</f>
        <v/>
      </c>
      <c r="AT1249" s="217">
        <f>AS1249/VLOOKUP($T1249,'USD Converstion'!$C$7:$D$174,2,FALSE)</f>
        <v/>
      </c>
      <c r="AU1249" s="52" t="n"/>
      <c r="AV1249" s="221" t="n">
        <v>43957</v>
      </c>
      <c r="AW1249" s="222" t="n">
        <v>5023.922330097087</v>
      </c>
      <c r="AX1249" s="222" t="n"/>
      <c r="AY1249" s="223" t="n"/>
      <c r="AZ1249" s="52" t="n"/>
      <c r="BA1249" s="137" t="n"/>
      <c r="BB1249" s="138" t="inlineStr">
        <is>
          <t xml:space="preserve"> </t>
        </is>
      </c>
      <c r="BC1249" s="52" t="n"/>
      <c r="BD1249" s="219" t="n">
        <v>378000</v>
      </c>
      <c r="BE1249" s="219" t="n"/>
      <c r="BF1249" s="219" t="n">
        <v>42000</v>
      </c>
      <c r="BG1249" s="120">
        <f>BF1249+BE1249+BD1249</f>
        <v/>
      </c>
      <c r="BH1249" s="217">
        <f>IF(LOWER(T1249)="ILS",12,1)*BG1249/VLOOKUP($T1249,CPC_USDConversion_xlTbl[[Currency2]:[Units/1 USD]],2,FALSE)</f>
        <v/>
      </c>
      <c r="BI1249" s="224">
        <f>BH1249/VLOOKUP($S1249,'CP$'!$B$5:$D$74,2,FALSE)</f>
        <v/>
      </c>
      <c r="BJ1249" s="140" t="n">
        <v>400000</v>
      </c>
      <c r="BK1249" s="140" t="n">
        <v>550000</v>
      </c>
      <c r="BL1249" s="141">
        <f>IFERROR(U1249/X1249,"")</f>
        <v/>
      </c>
      <c r="BM1249" s="141">
        <f>IFERROR(V1249/X1249,"")</f>
        <v/>
      </c>
      <c r="BN1249" s="141">
        <f>IFERROR(W1249/X1249,"")</f>
        <v/>
      </c>
      <c r="BO1249" s="141">
        <f>IFERROR(AA1249/AD1249,"")</f>
        <v/>
      </c>
      <c r="BP1249" s="141">
        <f>IFERROR(AB1249/AD1249,"")</f>
        <v/>
      </c>
      <c r="BQ1249" s="141">
        <f>IFERROR(AC1249/AD1249,"")</f>
        <v/>
      </c>
      <c r="BR1249" s="119" t="n">
        <v>3</v>
      </c>
      <c r="BS1249" s="119" t="n">
        <v>3</v>
      </c>
      <c r="BT1249" s="119" t="n">
        <v>3</v>
      </c>
      <c r="BU1249" s="119" t="n"/>
      <c r="BV1249" s="119" t="n"/>
      <c r="BW1249" s="119" t="n"/>
      <c r="BX1249" s="119" t="n"/>
      <c r="BY1249" s="119" t="n"/>
      <c r="BZ1249" s="119" t="inlineStr">
        <is>
          <t>Employee</t>
        </is>
      </c>
      <c r="CA1249" s="142" t="inlineStr">
        <is>
          <t>M53P</t>
        </is>
      </c>
      <c r="CB1249" s="131" t="n">
        <v>1</v>
      </c>
      <c r="CC1249" s="143">
        <f>IF(P1249&gt;1,1,P1249)*CB1249</f>
        <v/>
      </c>
      <c r="CD1249" s="143" t="n"/>
      <c r="CE1249" s="222" t="n">
        <v>5626.84</v>
      </c>
      <c r="CF1249" s="86" t="n"/>
      <c r="CG1249" s="219" t="n">
        <v>424590.2439024391</v>
      </c>
      <c r="CH1249" s="217">
        <f>IF(LOWER(T1249)="ILS",12,1)*CG1249/VLOOKUP($T1249,CPC_USDConversion_xlTbl[[Currency2]:[Units/1 USD]],2,FALSE)</f>
        <v/>
      </c>
      <c r="CI1249" s="225">
        <f>AF1249</f>
        <v/>
      </c>
      <c r="CJ1249" s="225">
        <f>IFERROR(CI1249-CH1249,"")</f>
        <v/>
      </c>
      <c r="CK1249" s="140">
        <f>ROUND(AN1249*CC1249,-2)</f>
        <v/>
      </c>
      <c r="CL1249" s="217">
        <f>CK1249/VLOOKUP($T1249,'USD Converstion'!$C$7:$D$174,2,FALSE)</f>
        <v/>
      </c>
      <c r="CM1249" s="145">
        <f>IF(AD1249&gt;X1249,1,0)</f>
        <v/>
      </c>
      <c r="CN1249" s="225">
        <f>IF(CM1249&gt;0,AG1249,0)</f>
        <v/>
      </c>
      <c r="CO1249" s="225">
        <f>IF(CM1249=0,0,AF1249)</f>
        <v/>
      </c>
      <c r="CP1249" s="146" t="n">
        <v>0</v>
      </c>
      <c r="CQ1249" s="147" t="inlineStr">
        <is>
          <t>Regular</t>
        </is>
      </c>
      <c r="CR1249" s="225">
        <f>AM1249/VLOOKUP(T1249,'USD Converstion'!$C$7:$D$174,2,FALSE)</f>
        <v/>
      </c>
      <c r="CS1249" s="226">
        <f>AT1249</f>
        <v/>
      </c>
      <c r="CT1249" s="222" t="n">
        <v>0</v>
      </c>
      <c r="CU1249" s="227" t="n"/>
      <c r="CV1249" s="145">
        <f>IF(AX1249&gt;0,1,0)</f>
        <v/>
      </c>
      <c r="CW1249" s="145">
        <f>IF(AY1249&gt;0,1,0)</f>
        <v/>
      </c>
      <c r="CX1249" s="52" t="n">
        <v>0</v>
      </c>
      <c r="DM1249">
        <f>IF(LOWER(T1249)="ILS",12,1)*Y1249/VLOOKUP($T1249,CPC_USDConversion_xlTbl[[Currency2]:[Units/1 USD]],2,FALSE)</f>
        <v/>
      </c>
    </row>
    <row r="1250">
      <c r="B1250" s="113" t="n">
        <v>137624</v>
      </c>
      <c r="C1250" s="113" t="n">
        <v>108808</v>
      </c>
      <c r="D1250" s="113" t="n">
        <v>43304</v>
      </c>
      <c r="E1250" s="114" t="inlineStr">
        <is>
          <t>Jeroen De Corel</t>
        </is>
      </c>
      <c r="F1250" s="152" t="inlineStr">
        <is>
          <t>Security Architect</t>
        </is>
      </c>
      <c r="G1250" s="113" t="inlineStr">
        <is>
          <t>Security Solutions intl</t>
        </is>
      </c>
      <c r="H1250" s="113" t="inlineStr">
        <is>
          <t>Avi Rembaum</t>
        </is>
      </c>
      <c r="I1250" s="113" t="inlineStr">
        <is>
          <t>Avi Rembaum</t>
        </is>
      </c>
      <c r="J1250" s="114" t="inlineStr">
        <is>
          <t>Avi Rembaum</t>
        </is>
      </c>
      <c r="K1250" s="114" t="inlineStr">
        <is>
          <t>Avi Rembaum</t>
        </is>
      </c>
      <c r="L1250" s="113" t="inlineStr">
        <is>
          <t>Security Solutions</t>
        </is>
      </c>
      <c r="M1250" s="115" t="n">
        <v>1</v>
      </c>
      <c r="N1250" s="151">
        <f>LEFT(CA1250,3)</f>
        <v/>
      </c>
      <c r="O1250" s="216" t="n">
        <v>39114</v>
      </c>
      <c r="P1250" s="118">
        <f>($D$5-O1250)/365</f>
        <v/>
      </c>
      <c r="Q1250" s="119">
        <f>Q1250</f>
        <v/>
      </c>
      <c r="R1250" s="52" t="n"/>
      <c r="S1250" s="120" t="inlineStr">
        <is>
          <t>Belgium</t>
        </is>
      </c>
      <c r="T1250" s="120" t="inlineStr">
        <is>
          <t>EUR</t>
        </is>
      </c>
      <c r="U1250" s="120" t="n">
        <v>144500</v>
      </c>
      <c r="V1250" s="120" t="n"/>
      <c r="W1250" s="120" t="n">
        <v>20500</v>
      </c>
      <c r="X1250" s="120">
        <f>W1250+V1250+U1250</f>
        <v/>
      </c>
      <c r="Y1250" s="121" t="n"/>
      <c r="Z1250" s="121" t="n"/>
      <c r="AA1250" s="122" t="n"/>
      <c r="AB1250" s="122" t="n"/>
      <c r="AC1250" s="122" t="n"/>
      <c r="AD1250" s="123">
        <f>AC1250+AB1250+AA1250</f>
        <v/>
      </c>
      <c r="AE1250" s="124">
        <f>IFERROR(AD1250/X1250-1,"")</f>
        <v/>
      </c>
      <c r="AF1250" s="217">
        <f>IF(LOWER(T1250)="ILS",12,1)*X1250/VLOOKUP($T1250,CPC_USDConversion_xlTbl[[Currency2]:[Units/1 USD]],2,FALSE)</f>
        <v/>
      </c>
      <c r="AG1250" s="217">
        <f>IF(LOWER(T1250)="ILS",12,1)*AD1250/VLOOKUP($T1250,CPC_USDConversion_xlTbl[[Currency2]:[Units/1 USD]],2,FALSE)</f>
        <v/>
      </c>
      <c r="AH1250" s="126">
        <f>AF1250/VLOOKUP($S1250,'CP$'!$B$5:$D$74,2,FALSE)</f>
        <v/>
      </c>
      <c r="AI1250" s="126">
        <f>AG1250/VLOOKUP($S1250,'CP$'!$B$5:$D$74,2,FALSE)</f>
        <v/>
      </c>
      <c r="AJ1250" s="52" t="n"/>
      <c r="AK1250" s="127" t="inlineStr">
        <is>
          <t>Target Bonus</t>
        </is>
      </c>
      <c r="AL1250" s="218" t="n">
        <v>25000</v>
      </c>
      <c r="AM1250" s="129" t="n">
        <v>21000</v>
      </c>
      <c r="AN1250" s="121" t="n"/>
      <c r="AO1250" s="130" t="n"/>
      <c r="AP1250" s="131">
        <f>IFERROR(AO1250/AM1250,"")</f>
        <v/>
      </c>
      <c r="AQ1250" s="219">
        <f>AO1250*CC1250</f>
        <v/>
      </c>
      <c r="AR1250" s="219" t="n"/>
      <c r="AS1250" s="220">
        <f>AQ1250-AR1250</f>
        <v/>
      </c>
      <c r="AT1250" s="217">
        <f>AS1250/VLOOKUP($T1250,'USD Converstion'!$C$7:$D$174,2,FALSE)</f>
        <v/>
      </c>
      <c r="AU1250" s="52" t="n"/>
      <c r="AV1250" s="221" t="n">
        <v>43957</v>
      </c>
      <c r="AW1250" s="222" t="n">
        <v>31179.99029126213</v>
      </c>
      <c r="AX1250" s="222" t="n"/>
      <c r="AY1250" s="223" t="n"/>
      <c r="AZ1250" s="52" t="n"/>
      <c r="BA1250" s="137" t="n"/>
      <c r="BB1250" s="138" t="inlineStr">
        <is>
          <t xml:space="preserve"> </t>
        </is>
      </c>
      <c r="BC1250" s="52" t="n"/>
      <c r="BD1250" s="219" t="n">
        <v>104133</v>
      </c>
      <c r="BE1250" s="219" t="n"/>
      <c r="BF1250" s="219" t="n">
        <v>21000</v>
      </c>
      <c r="BG1250" s="120">
        <f>BF1250+BE1250+BD1250</f>
        <v/>
      </c>
      <c r="BH1250" s="217">
        <f>IF(LOWER(T1250)="ILS",12,1)*BG1250/VLOOKUP($T1250,CPC_USDConversion_xlTbl[[Currency2]:[Units/1 USD]],2,FALSE)</f>
        <v/>
      </c>
      <c r="BI1250" s="224">
        <f>BH1250/VLOOKUP($S1250,'CP$'!$B$5:$D$74,2,FALSE)</f>
        <v/>
      </c>
      <c r="BJ1250" s="140" t="n">
        <v>100000</v>
      </c>
      <c r="BK1250" s="140" t="n">
        <v>135000</v>
      </c>
      <c r="BL1250" s="141">
        <f>IFERROR(U1250/X1250,"")</f>
        <v/>
      </c>
      <c r="BM1250" s="141">
        <f>IFERROR(V1250/X1250,"")</f>
        <v/>
      </c>
      <c r="BN1250" s="141">
        <f>IFERROR(W1250/X1250,"")</f>
        <v/>
      </c>
      <c r="BO1250" s="141">
        <f>IFERROR(AA1250/AD1250,"")</f>
        <v/>
      </c>
      <c r="BP1250" s="141">
        <f>IFERROR(AB1250/AD1250,"")</f>
        <v/>
      </c>
      <c r="BQ1250" s="141">
        <f>IFERROR(AC1250/AD1250,"")</f>
        <v/>
      </c>
      <c r="BR1250" s="119" t="n">
        <v>3</v>
      </c>
      <c r="BS1250" s="119" t="n">
        <v>4</v>
      </c>
      <c r="BT1250" s="119" t="n">
        <v>3</v>
      </c>
      <c r="BU1250" s="119" t="n"/>
      <c r="BV1250" s="119" t="n"/>
      <c r="BW1250" s="119" t="n"/>
      <c r="BX1250" s="119" t="n"/>
      <c r="BY1250" s="119" t="n"/>
      <c r="BZ1250" s="119" t="inlineStr">
        <is>
          <t>Employee</t>
        </is>
      </c>
      <c r="CA1250" s="142" t="inlineStr">
        <is>
          <t>R41P</t>
        </is>
      </c>
      <c r="CB1250" s="131" t="n">
        <v>1</v>
      </c>
      <c r="CC1250" s="143">
        <f>IF(P1250&gt;1,1,P1250)*CB1250</f>
        <v/>
      </c>
      <c r="CD1250" s="143" t="n"/>
      <c r="CE1250" s="222" t="n">
        <v>57944.48</v>
      </c>
      <c r="CF1250" s="86" t="n"/>
      <c r="CG1250" s="219" t="n">
        <v>126053.6585365854</v>
      </c>
      <c r="CH1250" s="217">
        <f>IF(LOWER(T1250)="ILS",12,1)*CG1250/VLOOKUP($T1250,CPC_USDConversion_xlTbl[[Currency2]:[Units/1 USD]],2,FALSE)</f>
        <v/>
      </c>
      <c r="CI1250" s="225">
        <f>AF1250</f>
        <v/>
      </c>
      <c r="CJ1250" s="225">
        <f>IFERROR(CI1250-CH1250,"")</f>
        <v/>
      </c>
      <c r="CK1250" s="140">
        <f>ROUND(AN1250*CC1250,-2)</f>
        <v/>
      </c>
      <c r="CL1250" s="217">
        <f>CK1250/VLOOKUP($T1250,'USD Converstion'!$C$7:$D$174,2,FALSE)</f>
        <v/>
      </c>
      <c r="CM1250" s="145">
        <f>IF(AD1250&gt;X1250,1,0)</f>
        <v/>
      </c>
      <c r="CN1250" s="225">
        <f>IF(CM1250&gt;0,AG1250,0)</f>
        <v/>
      </c>
      <c r="CO1250" s="225">
        <f>IF(CM1250=0,0,AF1250)</f>
        <v/>
      </c>
      <c r="CP1250" s="146" t="n">
        <v>0</v>
      </c>
      <c r="CQ1250" s="147" t="inlineStr">
        <is>
          <t>Regular</t>
        </is>
      </c>
      <c r="CR1250" s="225">
        <f>AM1250/VLOOKUP(T1250,'USD Converstion'!$C$7:$D$174,2,FALSE)</f>
        <v/>
      </c>
      <c r="CS1250" s="226">
        <f>AT1250</f>
        <v/>
      </c>
      <c r="CT1250" s="222" t="n">
        <v>0</v>
      </c>
      <c r="CU1250" s="227" t="n"/>
      <c r="CV1250" s="145">
        <f>IF(AX1250&gt;0,1,0)</f>
        <v/>
      </c>
      <c r="CW1250" s="145">
        <f>IF(AY1250&gt;0,1,0)</f>
        <v/>
      </c>
      <c r="CX1250" s="52" t="n">
        <v>0</v>
      </c>
      <c r="DM1250">
        <f>IF(LOWER(T1250)="ILS",12,1)*Y1250/VLOOKUP($T1250,CPC_USDConversion_xlTbl[[Currency2]:[Units/1 USD]],2,FALSE)</f>
        <v/>
      </c>
    </row>
    <row r="1251">
      <c r="B1251" s="113" t="n">
        <v>138523</v>
      </c>
      <c r="C1251" s="113" t="n">
        <v>69120</v>
      </c>
      <c r="D1251" s="113" t="n">
        <v>82652</v>
      </c>
      <c r="E1251" s="114" t="inlineStr">
        <is>
          <t>Katarzyna Tomaszewska</t>
        </is>
      </c>
      <c r="F1251" s="152" t="inlineStr">
        <is>
          <t>Field Marketing Manager</t>
        </is>
      </c>
      <c r="G1251" s="113" t="inlineStr">
        <is>
          <t>Field marketing EMEA</t>
        </is>
      </c>
      <c r="H1251" s="113" t="inlineStr">
        <is>
          <t>Lillian Sapir</t>
        </is>
      </c>
      <c r="I1251" s="113" t="inlineStr">
        <is>
          <t>Miryam Steinitz</t>
        </is>
      </c>
      <c r="J1251" s="114" t="inlineStr">
        <is>
          <t>Miryam Steinitz</t>
        </is>
      </c>
      <c r="K1251" s="114" t="inlineStr">
        <is>
          <t>Peter Alexander</t>
        </is>
      </c>
      <c r="L1251" s="113" t="inlineStr">
        <is>
          <t>Marketing</t>
        </is>
      </c>
      <c r="M1251" s="115" t="n">
        <v>1</v>
      </c>
      <c r="N1251" s="151">
        <f>LEFT(CA1251,3)</f>
        <v/>
      </c>
      <c r="O1251" s="216" t="n">
        <v>43403</v>
      </c>
      <c r="P1251" s="118">
        <f>($D$5-O1251)/365</f>
        <v/>
      </c>
      <c r="Q1251" s="119">
        <f>Q1251</f>
        <v/>
      </c>
      <c r="R1251" s="52" t="n"/>
      <c r="S1251" s="120" t="inlineStr">
        <is>
          <t>Poland</t>
        </is>
      </c>
      <c r="T1251" s="120" t="inlineStr">
        <is>
          <t>PLN</t>
        </is>
      </c>
      <c r="U1251" s="120" t="n">
        <v>180750</v>
      </c>
      <c r="V1251" s="120" t="n"/>
      <c r="W1251" s="120" t="n">
        <v>15738.09523809524</v>
      </c>
      <c r="X1251" s="120">
        <f>W1251+V1251+U1251</f>
        <v/>
      </c>
      <c r="Y1251" s="121" t="n"/>
      <c r="Z1251" s="121" t="n"/>
      <c r="AA1251" s="122" t="n"/>
      <c r="AB1251" s="122" t="n"/>
      <c r="AC1251" s="122" t="n"/>
      <c r="AD1251" s="123">
        <f>AC1251+AB1251+AA1251</f>
        <v/>
      </c>
      <c r="AE1251" s="124">
        <f>IFERROR(AD1251/X1251-1,"")</f>
        <v/>
      </c>
      <c r="AF1251" s="217">
        <f>IF(LOWER(T1251)="ILS",12,1)*X1251/VLOOKUP($T1251,CPC_USDConversion_xlTbl[[Currency2]:[Units/1 USD]],2,FALSE)</f>
        <v/>
      </c>
      <c r="AG1251" s="217">
        <f>IF(LOWER(T1251)="ILS",12,1)*AD1251/VLOOKUP($T1251,CPC_USDConversion_xlTbl[[Currency2]:[Units/1 USD]],2,FALSE)</f>
        <v/>
      </c>
      <c r="AH1251" s="126">
        <f>AF1251/VLOOKUP($S1251,'CP$'!$B$5:$D$74,2,FALSE)</f>
        <v/>
      </c>
      <c r="AI1251" s="126">
        <f>AG1251/VLOOKUP($S1251,'CP$'!$B$5:$D$74,2,FALSE)</f>
        <v/>
      </c>
      <c r="AJ1251" s="52" t="n"/>
      <c r="AK1251" s="127" t="inlineStr">
        <is>
          <t>Target Bonus</t>
        </is>
      </c>
      <c r="AL1251" s="218" t="n">
        <v>15000</v>
      </c>
      <c r="AM1251" s="129" t="n">
        <v>16000</v>
      </c>
      <c r="AN1251" s="121" t="n"/>
      <c r="AO1251" s="130" t="n"/>
      <c r="AP1251" s="131">
        <f>IFERROR(AO1251/AM1251,"")</f>
        <v/>
      </c>
      <c r="AQ1251" s="219">
        <f>AO1251*CC1251</f>
        <v/>
      </c>
      <c r="AR1251" s="219" t="n"/>
      <c r="AS1251" s="220">
        <f>AQ1251-AR1251</f>
        <v/>
      </c>
      <c r="AT1251" s="217">
        <f>AS1251/VLOOKUP($T1251,'USD Converstion'!$C$7:$D$174,2,FALSE)</f>
        <v/>
      </c>
      <c r="AU1251" s="52" t="n"/>
      <c r="AV1251" s="221" t="n">
        <v>43957</v>
      </c>
      <c r="AW1251" s="222" t="n">
        <v>11793.72815533981</v>
      </c>
      <c r="AX1251" s="222" t="n"/>
      <c r="AY1251" s="223" t="n"/>
      <c r="AZ1251" s="52" t="n"/>
      <c r="BA1251" s="137" t="n"/>
      <c r="BB1251" s="138" t="inlineStr">
        <is>
          <t xml:space="preserve"> </t>
        </is>
      </c>
      <c r="BC1251" s="52" t="n"/>
      <c r="BD1251" s="219" t="n">
        <v>135000</v>
      </c>
      <c r="BE1251" s="219" t="n"/>
      <c r="BF1251" s="219" t="n">
        <v>15000</v>
      </c>
      <c r="BG1251" s="120">
        <f>BF1251+BE1251+BD1251</f>
        <v/>
      </c>
      <c r="BH1251" s="217">
        <f>IF(LOWER(T1251)="ILS",12,1)*BG1251/VLOOKUP($T1251,CPC_USDConversion_xlTbl[[Currency2]:[Units/1 USD]],2,FALSE)</f>
        <v/>
      </c>
      <c r="BI1251" s="224">
        <f>BH1251/VLOOKUP($S1251,'CP$'!$B$5:$D$74,2,FALSE)</f>
        <v/>
      </c>
      <c r="BJ1251" s="140" t="n">
        <v>90000</v>
      </c>
      <c r="BK1251" s="140" t="n">
        <v>155000</v>
      </c>
      <c r="BL1251" s="141">
        <f>IFERROR(U1251/X1251,"")</f>
        <v/>
      </c>
      <c r="BM1251" s="141">
        <f>IFERROR(V1251/X1251,"")</f>
        <v/>
      </c>
      <c r="BN1251" s="141">
        <f>IFERROR(W1251/X1251,"")</f>
        <v/>
      </c>
      <c r="BO1251" s="141">
        <f>IFERROR(AA1251/AD1251,"")</f>
        <v/>
      </c>
      <c r="BP1251" s="141">
        <f>IFERROR(AB1251/AD1251,"")</f>
        <v/>
      </c>
      <c r="BQ1251" s="141">
        <f>IFERROR(AC1251/AD1251,"")</f>
        <v/>
      </c>
      <c r="BR1251" s="119" t="n">
        <v>3</v>
      </c>
      <c r="BS1251" s="119" t="n">
        <v>3</v>
      </c>
      <c r="BT1251" s="119" t="n">
        <v>3</v>
      </c>
      <c r="BU1251" s="119" t="n"/>
      <c r="BV1251" s="119" t="n"/>
      <c r="BW1251" s="119" t="n"/>
      <c r="BX1251" s="119" t="n"/>
      <c r="BY1251" s="119" t="n"/>
      <c r="BZ1251" s="119" t="inlineStr">
        <is>
          <t>Employee</t>
        </is>
      </c>
      <c r="CA1251" s="142" t="inlineStr">
        <is>
          <t>M53P</t>
        </is>
      </c>
      <c r="CB1251" s="131" t="n">
        <v>1</v>
      </c>
      <c r="CC1251" s="143">
        <f>IF(P1251&gt;1,1,P1251)*CB1251</f>
        <v/>
      </c>
      <c r="CD1251" s="143" t="n"/>
      <c r="CE1251" s="222" t="n">
        <v>13528.36</v>
      </c>
      <c r="CF1251" s="86" t="n"/>
      <c r="CG1251" s="219" t="n">
        <v>149468.2926829268</v>
      </c>
      <c r="CH1251" s="217">
        <f>IF(LOWER(T1251)="ILS",12,1)*CG1251/VLOOKUP($T1251,CPC_USDConversion_xlTbl[[Currency2]:[Units/1 USD]],2,FALSE)</f>
        <v/>
      </c>
      <c r="CI1251" s="225">
        <f>AF1251</f>
        <v/>
      </c>
      <c r="CJ1251" s="225">
        <f>IFERROR(CI1251-CH1251,"")</f>
        <v/>
      </c>
      <c r="CK1251" s="140">
        <f>ROUND(AN1251*CC1251,-2)</f>
        <v/>
      </c>
      <c r="CL1251" s="217">
        <f>CK1251/VLOOKUP($T1251,'USD Converstion'!$C$7:$D$174,2,FALSE)</f>
        <v/>
      </c>
      <c r="CM1251" s="145">
        <f>IF(AD1251&gt;X1251,1,0)</f>
        <v/>
      </c>
      <c r="CN1251" s="225">
        <f>IF(CM1251&gt;0,AG1251,0)</f>
        <v/>
      </c>
      <c r="CO1251" s="225">
        <f>IF(CM1251=0,0,AF1251)</f>
        <v/>
      </c>
      <c r="CP1251" s="146" t="n">
        <v>0</v>
      </c>
      <c r="CQ1251" s="147" t="inlineStr">
        <is>
          <t>Regular</t>
        </is>
      </c>
      <c r="CR1251" s="225">
        <f>AM1251/VLOOKUP(T1251,'USD Converstion'!$C$7:$D$174,2,FALSE)</f>
        <v/>
      </c>
      <c r="CS1251" s="226">
        <f>AT1251</f>
        <v/>
      </c>
      <c r="CT1251" s="222" t="n">
        <v>0</v>
      </c>
      <c r="CU1251" s="227" t="n"/>
      <c r="CV1251" s="145">
        <f>IF(AX1251&gt;0,1,0)</f>
        <v/>
      </c>
      <c r="CW1251" s="145">
        <f>IF(AY1251&gt;0,1,0)</f>
        <v/>
      </c>
      <c r="CX1251" s="52" t="n">
        <v>0</v>
      </c>
      <c r="DM1251">
        <f>IF(LOWER(T1251)="ILS",12,1)*Y1251/VLOOKUP($T1251,CPC_USDConversion_xlTbl[[Currency2]:[Units/1 USD]],2,FALSE)</f>
        <v/>
      </c>
    </row>
    <row r="1252">
      <c r="B1252" s="113" t="n">
        <v>126151</v>
      </c>
      <c r="C1252" s="113" t="n">
        <v>53714</v>
      </c>
      <c r="D1252" s="113" t="n">
        <v>123647</v>
      </c>
      <c r="E1252" s="114" t="inlineStr">
        <is>
          <t>Ken Lee</t>
        </is>
      </c>
      <c r="F1252" s="152" t="inlineStr">
        <is>
          <t>Major Account Manager</t>
        </is>
      </c>
      <c r="G1252" s="113" t="inlineStr">
        <is>
          <t>Korea Sales</t>
        </is>
      </c>
      <c r="H1252" s="113" t="inlineStr">
        <is>
          <t>Charles Weonshik Choi</t>
        </is>
      </c>
      <c r="I1252" s="113" t="inlineStr">
        <is>
          <t>Evan Dumas</t>
        </is>
      </c>
      <c r="J1252" s="114" t="inlineStr">
        <is>
          <t>Sharat Sinha</t>
        </is>
      </c>
      <c r="K1252" s="114" t="inlineStr">
        <is>
          <t>Sharat Sinha</t>
        </is>
      </c>
      <c r="L1252" s="113" t="inlineStr">
        <is>
          <t>APAC Sales</t>
        </is>
      </c>
      <c r="M1252" s="115" t="n">
        <v>1</v>
      </c>
      <c r="N1252" s="151">
        <f>LEFT(CA1252,3)</f>
        <v/>
      </c>
      <c r="O1252" s="216" t="n">
        <v>43647</v>
      </c>
      <c r="P1252" s="118">
        <f>($D$5-O1252)/365</f>
        <v/>
      </c>
      <c r="Q1252" s="119">
        <f>Q1252</f>
        <v/>
      </c>
      <c r="R1252" s="52" t="n"/>
      <c r="S1252" s="120" t="inlineStr">
        <is>
          <t>Korea, Republic of</t>
        </is>
      </c>
      <c r="T1252" s="120" t="inlineStr">
        <is>
          <t>KRW</t>
        </is>
      </c>
      <c r="U1252" s="120" t="n">
        <v>117009500</v>
      </c>
      <c r="V1252" s="120" t="n">
        <v>56727572.72727272</v>
      </c>
      <c r="W1252" s="120" t="n"/>
      <c r="X1252" s="120">
        <f>W1252+V1252+U1252</f>
        <v/>
      </c>
      <c r="Y1252" s="121" t="n"/>
      <c r="Z1252" s="121" t="n"/>
      <c r="AA1252" s="122" t="n"/>
      <c r="AB1252" s="122" t="n"/>
      <c r="AC1252" s="122" t="n"/>
      <c r="AD1252" s="123">
        <f>AC1252+AB1252+AA1252</f>
        <v/>
      </c>
      <c r="AE1252" s="124">
        <f>IFERROR(AD1252/X1252-1,"")</f>
        <v/>
      </c>
      <c r="AF1252" s="217">
        <f>IF(LOWER(T1252)="ILS",12,1)*X1252/VLOOKUP($T1252,CPC_USDConversion_xlTbl[[Currency2]:[Units/1 USD]],2,FALSE)</f>
        <v/>
      </c>
      <c r="AG1252" s="217">
        <f>IF(LOWER(T1252)="ILS",12,1)*AD1252/VLOOKUP($T1252,CPC_USDConversion_xlTbl[[Currency2]:[Units/1 USD]],2,FALSE)</f>
        <v/>
      </c>
      <c r="AH1252" s="126">
        <f>AF1252/VLOOKUP($S1252,'CP$'!$B$5:$D$74,2,FALSE)</f>
        <v/>
      </c>
      <c r="AI1252" s="126">
        <f>AG1252/VLOOKUP($S1252,'CP$'!$B$5:$D$74,2,FALSE)</f>
        <v/>
      </c>
      <c r="AJ1252" s="52" t="n"/>
      <c r="AK1252" s="127" t="inlineStr">
        <is>
          <t>Sales Variable</t>
        </is>
      </c>
      <c r="AL1252" s="218" t="n"/>
      <c r="AM1252" s="129" t="n"/>
      <c r="AN1252" s="121" t="n"/>
      <c r="AO1252" s="130" t="n"/>
      <c r="AP1252" s="131">
        <f>IFERROR(AO1252/AM1252,"")</f>
        <v/>
      </c>
      <c r="AQ1252" s="219">
        <f>AO1252*CC1252</f>
        <v/>
      </c>
      <c r="AR1252" s="219" t="n"/>
      <c r="AS1252" s="220">
        <f>AQ1252-AR1252</f>
        <v/>
      </c>
      <c r="AT1252" s="217">
        <f>AS1252/VLOOKUP($T1252,'USD Converstion'!$C$7:$D$174,2,FALSE)</f>
        <v/>
      </c>
      <c r="AU1252" s="52" t="n"/>
      <c r="AV1252" s="221" t="n">
        <v>43957</v>
      </c>
      <c r="AW1252" s="222" t="n">
        <v>29231.10679611651</v>
      </c>
      <c r="AX1252" s="222" t="n"/>
      <c r="AY1252" s="223" t="n"/>
      <c r="AZ1252" s="52" t="n"/>
      <c r="BA1252" s="137" t="n"/>
      <c r="BB1252" s="138" t="inlineStr">
        <is>
          <t xml:space="preserve"> </t>
        </is>
      </c>
      <c r="BC1252" s="52" t="n"/>
      <c r="BD1252" s="219" t="n">
        <v>90000000</v>
      </c>
      <c r="BE1252" s="219" t="n">
        <v>60000000</v>
      </c>
      <c r="BF1252" s="219" t="n"/>
      <c r="BG1252" s="120">
        <f>BF1252+BE1252+BD1252</f>
        <v/>
      </c>
      <c r="BH1252" s="217">
        <f>IF(LOWER(T1252)="ILS",12,1)*BG1252/VLOOKUP($T1252,CPC_USDConversion_xlTbl[[Currency2]:[Units/1 USD]],2,FALSE)</f>
        <v/>
      </c>
      <c r="BI1252" s="224">
        <f>BH1252/VLOOKUP($S1252,'CP$'!$B$5:$D$74,2,FALSE)</f>
        <v/>
      </c>
      <c r="BJ1252" s="140" t="n">
        <v>110000000</v>
      </c>
      <c r="BK1252" s="140" t="n">
        <v>160000000</v>
      </c>
      <c r="BL1252" s="141">
        <f>IFERROR(U1252/X1252,"")</f>
        <v/>
      </c>
      <c r="BM1252" s="141">
        <f>IFERROR(V1252/X1252,"")</f>
        <v/>
      </c>
      <c r="BN1252" s="141">
        <f>IFERROR(W1252/X1252,"")</f>
        <v/>
      </c>
      <c r="BO1252" s="141">
        <f>IFERROR(AA1252/AD1252,"")</f>
        <v/>
      </c>
      <c r="BP1252" s="141">
        <f>IFERROR(AB1252/AD1252,"")</f>
        <v/>
      </c>
      <c r="BQ1252" s="141">
        <f>IFERROR(AC1252/AD1252,"")</f>
        <v/>
      </c>
      <c r="BR1252" s="119" t="n"/>
      <c r="BS1252" s="119" t="n">
        <v>5</v>
      </c>
      <c r="BT1252" s="119" t="n">
        <v>3</v>
      </c>
      <c r="BU1252" s="119" t="n"/>
      <c r="BV1252" s="119" t="n"/>
      <c r="BW1252" s="119" t="n"/>
      <c r="BX1252" s="119" t="n"/>
      <c r="BY1252" s="119" t="n"/>
      <c r="BZ1252" s="119" t="inlineStr">
        <is>
          <t>Employee</t>
        </is>
      </c>
      <c r="CA1252" s="142" t="inlineStr">
        <is>
          <t>S43P</t>
        </is>
      </c>
      <c r="CB1252" s="131" t="n">
        <v>1</v>
      </c>
      <c r="CC1252" s="143">
        <f>IF(P1252&gt;1,1,P1252)*CB1252</f>
        <v/>
      </c>
      <c r="CD1252" s="143" t="n"/>
      <c r="CE1252" s="222" t="n">
        <v>33880.76</v>
      </c>
      <c r="CF1252" s="86" t="n"/>
      <c r="CG1252" s="219" t="n">
        <v>152195321.9512195</v>
      </c>
      <c r="CH1252" s="217">
        <f>IF(LOWER(T1252)="ILS",12,1)*CG1252/VLOOKUP($T1252,CPC_USDConversion_xlTbl[[Currency2]:[Units/1 USD]],2,FALSE)</f>
        <v/>
      </c>
      <c r="CI1252" s="225">
        <f>AF1252</f>
        <v/>
      </c>
      <c r="CJ1252" s="225">
        <f>IFERROR(CI1252-CH1252,"")</f>
        <v/>
      </c>
      <c r="CK1252" s="140">
        <f>ROUND(AN1252*CC1252,-2)</f>
        <v/>
      </c>
      <c r="CL1252" s="217">
        <f>CK1252/VLOOKUP($T1252,'USD Converstion'!$C$7:$D$174,2,FALSE)</f>
        <v/>
      </c>
      <c r="CM1252" s="145">
        <f>IF(AD1252&gt;X1252,1,0)</f>
        <v/>
      </c>
      <c r="CN1252" s="225">
        <f>IF(CM1252&gt;0,AG1252,0)</f>
        <v/>
      </c>
      <c r="CO1252" s="225">
        <f>IF(CM1252=0,0,AF1252)</f>
        <v/>
      </c>
      <c r="CP1252" s="146" t="n">
        <v>0</v>
      </c>
      <c r="CQ1252" s="147" t="inlineStr">
        <is>
          <t>Regular</t>
        </is>
      </c>
      <c r="CR1252" s="225">
        <f>AM1252/VLOOKUP(T1252,'USD Converstion'!$C$7:$D$174,2,FALSE)</f>
        <v/>
      </c>
      <c r="CS1252" s="226">
        <f>AT1252</f>
        <v/>
      </c>
      <c r="CT1252" s="222" t="n">
        <v>0</v>
      </c>
      <c r="CU1252" s="227" t="n"/>
      <c r="CV1252" s="145">
        <f>IF(AX1252&gt;0,1,0)</f>
        <v/>
      </c>
      <c r="CW1252" s="145">
        <f>IF(AY1252&gt;0,1,0)</f>
        <v/>
      </c>
      <c r="CX1252" s="52" t="n">
        <v>0</v>
      </c>
      <c r="DM1252">
        <f>IF(LOWER(T1252)="ILS",12,1)*Y1252/VLOOKUP($T1252,CPC_USDConversion_xlTbl[[Currency2]:[Units/1 USD]],2,FALSE)</f>
        <v/>
      </c>
    </row>
    <row r="1253">
      <c r="B1253" s="113" t="n">
        <v>123603</v>
      </c>
      <c r="C1253" s="113" t="n">
        <v>53146</v>
      </c>
      <c r="D1253" s="113" t="n">
        <v>91580</v>
      </c>
      <c r="E1253" s="114" t="inlineStr">
        <is>
          <t>Kinnie Andre</t>
        </is>
      </c>
      <c r="F1253" s="152" t="inlineStr">
        <is>
          <t>Field Marketing Manager</t>
        </is>
      </c>
      <c r="G1253" s="113" t="inlineStr">
        <is>
          <t>Field marketing EMEA</t>
        </is>
      </c>
      <c r="H1253" s="113" t="inlineStr">
        <is>
          <t>Lillian Sapir</t>
        </is>
      </c>
      <c r="I1253" s="113" t="inlineStr">
        <is>
          <t>Miryam Steinitz</t>
        </is>
      </c>
      <c r="J1253" s="114" t="inlineStr">
        <is>
          <t>Miryam Steinitz</t>
        </is>
      </c>
      <c r="K1253" s="114" t="inlineStr">
        <is>
          <t>Peter Alexander</t>
        </is>
      </c>
      <c r="L1253" s="113" t="inlineStr">
        <is>
          <t>Marketing</t>
        </is>
      </c>
      <c r="M1253" s="115" t="n">
        <v>1</v>
      </c>
      <c r="N1253" s="151">
        <f>LEFT(CA1253,3)</f>
        <v/>
      </c>
      <c r="O1253" s="216" t="n">
        <v>43731</v>
      </c>
      <c r="P1253" s="118">
        <f>($D$5-O1253)/365</f>
        <v/>
      </c>
      <c r="Q1253" s="119">
        <f>Q1253</f>
        <v/>
      </c>
      <c r="R1253" s="52" t="n"/>
      <c r="S1253" s="120" t="inlineStr">
        <is>
          <t>France</t>
        </is>
      </c>
      <c r="T1253" s="120" t="inlineStr">
        <is>
          <t>EUR</t>
        </is>
      </c>
      <c r="U1253" s="120" t="n">
        <v>67000</v>
      </c>
      <c r="V1253" s="120" t="n"/>
      <c r="W1253" s="120" t="n">
        <v>5261.904761904761</v>
      </c>
      <c r="X1253" s="120">
        <f>W1253+V1253+U1253</f>
        <v/>
      </c>
      <c r="Y1253" s="121" t="n"/>
      <c r="Z1253" s="121" t="n"/>
      <c r="AA1253" s="122" t="n"/>
      <c r="AB1253" s="122" t="n"/>
      <c r="AC1253" s="122" t="n"/>
      <c r="AD1253" s="123">
        <f>AC1253+AB1253+AA1253</f>
        <v/>
      </c>
      <c r="AE1253" s="124">
        <f>IFERROR(AD1253/X1253-1,"")</f>
        <v/>
      </c>
      <c r="AF1253" s="217">
        <f>IF(LOWER(T1253)="ILS",12,1)*X1253/VLOOKUP($T1253,CPC_USDConversion_xlTbl[[Currency2]:[Units/1 USD]],2,FALSE)</f>
        <v/>
      </c>
      <c r="AG1253" s="217">
        <f>IF(LOWER(T1253)="ILS",12,1)*AD1253/VLOOKUP($T1253,CPC_USDConversion_xlTbl[[Currency2]:[Units/1 USD]],2,FALSE)</f>
        <v/>
      </c>
      <c r="AH1253" s="126">
        <f>AF1253/VLOOKUP($S1253,'CP$'!$B$5:$D$74,2,FALSE)</f>
        <v/>
      </c>
      <c r="AI1253" s="126">
        <f>AG1253/VLOOKUP($S1253,'CP$'!$B$5:$D$74,2,FALSE)</f>
        <v/>
      </c>
      <c r="AJ1253" s="52" t="n"/>
      <c r="AK1253" s="127" t="inlineStr">
        <is>
          <t>Target Bonus</t>
        </is>
      </c>
      <c r="AL1253" s="218" t="n">
        <v>1356.164383561644</v>
      </c>
      <c r="AM1253" s="129" t="n">
        <v>5000</v>
      </c>
      <c r="AN1253" s="121" t="n"/>
      <c r="AO1253" s="130" t="n"/>
      <c r="AP1253" s="131">
        <f>IFERROR(AO1253/AM1253,"")</f>
        <v/>
      </c>
      <c r="AQ1253" s="219">
        <f>AO1253*CC1253</f>
        <v/>
      </c>
      <c r="AR1253" s="219" t="n"/>
      <c r="AS1253" s="220">
        <f>AQ1253-AR1253</f>
        <v/>
      </c>
      <c r="AT1253" s="217">
        <f>AS1253/VLOOKUP($T1253,'USD Converstion'!$C$7:$D$174,2,FALSE)</f>
        <v/>
      </c>
      <c r="AU1253" s="52" t="n"/>
      <c r="AV1253" s="221" t="n"/>
      <c r="AW1253" s="222" t="n"/>
      <c r="AX1253" s="222" t="n"/>
      <c r="AY1253" s="223" t="n"/>
      <c r="AZ1253" s="52" t="n"/>
      <c r="BA1253" s="137" t="inlineStr">
        <is>
          <t>July, 2020 - Organization change from Team:Lillian Sapir - Field marketing EMEA to Team:Veronica Pace - Field Marketing, SER</t>
        </is>
      </c>
      <c r="BB1253" s="138" t="inlineStr">
        <is>
          <t xml:space="preserve"> </t>
        </is>
      </c>
      <c r="BC1253" s="52" t="n"/>
      <c r="BD1253" s="219" t="n">
        <v>45000</v>
      </c>
      <c r="BE1253" s="219" t="n"/>
      <c r="BF1253" s="219" t="n">
        <v>5000</v>
      </c>
      <c r="BG1253" s="120">
        <f>BF1253+BE1253+BD1253</f>
        <v/>
      </c>
      <c r="BH1253" s="217">
        <f>IF(LOWER(T1253)="ILS",12,1)*BG1253/VLOOKUP($T1253,CPC_USDConversion_xlTbl[[Currency2]:[Units/1 USD]],2,FALSE)</f>
        <v/>
      </c>
      <c r="BI1253" s="224">
        <f>BH1253/VLOOKUP($S1253,'CP$'!$B$5:$D$74,2,FALSE)</f>
        <v/>
      </c>
      <c r="BJ1253" s="140" t="n">
        <v>50000</v>
      </c>
      <c r="BK1253" s="140" t="n">
        <v>70000</v>
      </c>
      <c r="BL1253" s="141">
        <f>IFERROR(U1253/X1253,"")</f>
        <v/>
      </c>
      <c r="BM1253" s="141">
        <f>IFERROR(V1253/X1253,"")</f>
        <v/>
      </c>
      <c r="BN1253" s="141">
        <f>IFERROR(W1253/X1253,"")</f>
        <v/>
      </c>
      <c r="BO1253" s="141">
        <f>IFERROR(AA1253/AD1253,"")</f>
        <v/>
      </c>
      <c r="BP1253" s="141">
        <f>IFERROR(AB1253/AD1253,"")</f>
        <v/>
      </c>
      <c r="BQ1253" s="141">
        <f>IFERROR(AC1253/AD1253,"")</f>
        <v/>
      </c>
      <c r="BR1253" s="119" t="n"/>
      <c r="BS1253" s="119" t="n">
        <v>3</v>
      </c>
      <c r="BT1253" s="119" t="n">
        <v>3</v>
      </c>
      <c r="BU1253" s="119" t="n"/>
      <c r="BV1253" s="119" t="n"/>
      <c r="BW1253" s="119" t="n"/>
      <c r="BX1253" s="119" t="n"/>
      <c r="BY1253" s="119" t="n"/>
      <c r="BZ1253" s="119" t="inlineStr">
        <is>
          <t>Employee</t>
        </is>
      </c>
      <c r="CA1253" s="142" t="inlineStr">
        <is>
          <t>M53P</t>
        </is>
      </c>
      <c r="CB1253" s="131" t="n">
        <v>1</v>
      </c>
      <c r="CC1253" s="143">
        <f>IF(P1253&gt;1,1,P1253)*CB1253</f>
        <v/>
      </c>
      <c r="CD1253" s="143" t="n"/>
      <c r="CE1253" s="222" t="n"/>
      <c r="CF1253" s="86" t="n"/>
      <c r="CG1253" s="219" t="n">
        <v>49956.09756097561</v>
      </c>
      <c r="CH1253" s="217">
        <f>IF(LOWER(T1253)="ILS",12,1)*CG1253/VLOOKUP($T1253,CPC_USDConversion_xlTbl[[Currency2]:[Units/1 USD]],2,FALSE)</f>
        <v/>
      </c>
      <c r="CI1253" s="225">
        <f>AF1253</f>
        <v/>
      </c>
      <c r="CJ1253" s="225">
        <f>IFERROR(CI1253-CH1253,"")</f>
        <v/>
      </c>
      <c r="CK1253" s="140">
        <f>ROUND(AN1253*CC1253,-2)</f>
        <v/>
      </c>
      <c r="CL1253" s="217">
        <f>CK1253/VLOOKUP($T1253,'USD Converstion'!$C$7:$D$174,2,FALSE)</f>
        <v/>
      </c>
      <c r="CM1253" s="145">
        <f>IF(AD1253&gt;X1253,1,0)</f>
        <v/>
      </c>
      <c r="CN1253" s="225">
        <f>IF(CM1253&gt;0,AG1253,0)</f>
        <v/>
      </c>
      <c r="CO1253" s="225">
        <f>IF(CM1253=0,0,AF1253)</f>
        <v/>
      </c>
      <c r="CP1253" s="146" t="n">
        <v>0</v>
      </c>
      <c r="CQ1253" s="147" t="inlineStr">
        <is>
          <t>Regular</t>
        </is>
      </c>
      <c r="CR1253" s="225">
        <f>AM1253/VLOOKUP(T1253,'USD Converstion'!$C$7:$D$174,2,FALSE)</f>
        <v/>
      </c>
      <c r="CS1253" s="226">
        <f>AT1253</f>
        <v/>
      </c>
      <c r="CT1253" s="222" t="n">
        <v>0</v>
      </c>
      <c r="CU1253" s="227" t="n"/>
      <c r="CV1253" s="145">
        <f>IF(AX1253&gt;0,1,0)</f>
        <v/>
      </c>
      <c r="CW1253" s="145">
        <f>IF(AY1253&gt;0,1,0)</f>
        <v/>
      </c>
      <c r="CX1253" s="52" t="n">
        <v>0</v>
      </c>
      <c r="DM1253">
        <f>IF(LOWER(T1253)="ILS",12,1)*Y1253/VLOOKUP($T1253,CPC_USDConversion_xlTbl[[Currency2]:[Units/1 USD]],2,FALSE)</f>
        <v/>
      </c>
    </row>
    <row r="1254">
      <c r="B1254" s="113" t="n">
        <v>119739</v>
      </c>
      <c r="C1254" s="113" t="n">
        <v>37986</v>
      </c>
      <c r="D1254" s="113" t="n">
        <v>59699</v>
      </c>
      <c r="E1254" s="114" t="inlineStr">
        <is>
          <t>Chris Beckett</t>
        </is>
      </c>
      <c r="F1254" s="152" t="inlineStr">
        <is>
          <t>Technical Account Manager Dome9</t>
        </is>
      </c>
      <c r="G1254" s="113" t="inlineStr">
        <is>
          <t>Cloud Intl</t>
        </is>
      </c>
      <c r="H1254" s="113" t="inlineStr">
        <is>
          <t>Erez Yarkoni</t>
        </is>
      </c>
      <c r="I1254" s="113" t="inlineStr">
        <is>
          <t>Erez Yarkoni</t>
        </is>
      </c>
      <c r="J1254" s="114" t="inlineStr">
        <is>
          <t>Erez Yarkoni</t>
        </is>
      </c>
      <c r="K1254" s="114" t="inlineStr">
        <is>
          <t>Erez Yarkoni</t>
        </is>
      </c>
      <c r="L1254" s="113" t="inlineStr">
        <is>
          <t>Emerging Technologies</t>
        </is>
      </c>
      <c r="M1254" s="115" t="n">
        <v>1</v>
      </c>
      <c r="N1254" s="151">
        <f>LEFT(CA1254,3)</f>
        <v/>
      </c>
      <c r="O1254" s="216" t="n">
        <v>43297</v>
      </c>
      <c r="P1254" s="118">
        <f>($D$5-O1254)/365</f>
        <v/>
      </c>
      <c r="Q1254" s="119">
        <f>Q1254</f>
        <v/>
      </c>
      <c r="R1254" s="52" t="n"/>
      <c r="S1254" s="120" t="inlineStr">
        <is>
          <t>Great Britain</t>
        </is>
      </c>
      <c r="T1254" s="120" t="inlineStr">
        <is>
          <t>GBP</t>
        </is>
      </c>
      <c r="U1254" s="120" t="n">
        <v>115500</v>
      </c>
      <c r="V1254" s="120" t="n"/>
      <c r="W1254" s="120" t="n">
        <v>20690.47619047619</v>
      </c>
      <c r="X1254" s="120">
        <f>W1254+V1254+U1254</f>
        <v/>
      </c>
      <c r="Y1254" s="121" t="n"/>
      <c r="Z1254" s="121" t="n"/>
      <c r="AA1254" s="122" t="n"/>
      <c r="AB1254" s="122" t="n"/>
      <c r="AC1254" s="122" t="n"/>
      <c r="AD1254" s="123">
        <f>AC1254+AB1254+AA1254</f>
        <v/>
      </c>
      <c r="AE1254" s="124">
        <f>IFERROR(AD1254/X1254-1,"")</f>
        <v/>
      </c>
      <c r="AF1254" s="217">
        <f>IF(LOWER(T1254)="ILS",12,1)*X1254/VLOOKUP($T1254,CPC_USDConversion_xlTbl[[Currency2]:[Units/1 USD]],2,FALSE)</f>
        <v/>
      </c>
      <c r="AG1254" s="217">
        <f>IF(LOWER(T1254)="ILS",12,1)*AD1254/VLOOKUP($T1254,CPC_USDConversion_xlTbl[[Currency2]:[Units/1 USD]],2,FALSE)</f>
        <v/>
      </c>
      <c r="AH1254" s="126">
        <f>AF1254/VLOOKUP($S1254,'CP$'!$B$5:$D$74,2,FALSE)</f>
        <v/>
      </c>
      <c r="AI1254" s="126">
        <f>AG1254/VLOOKUP($S1254,'CP$'!$B$5:$D$74,2,FALSE)</f>
        <v/>
      </c>
      <c r="AJ1254" s="52" t="n"/>
      <c r="AK1254" s="127" t="inlineStr">
        <is>
          <t>Target Bonus</t>
        </is>
      </c>
      <c r="AL1254" s="218" t="n"/>
      <c r="AM1254" s="129" t="n">
        <v>21200</v>
      </c>
      <c r="AN1254" s="121" t="n"/>
      <c r="AO1254" s="130" t="n"/>
      <c r="AP1254" s="131">
        <f>IFERROR(AO1254/AM1254,"")</f>
        <v/>
      </c>
      <c r="AQ1254" s="219">
        <f>AO1254*CC1254</f>
        <v/>
      </c>
      <c r="AR1254" s="219" t="n"/>
      <c r="AS1254" s="220">
        <f>AQ1254-AR1254</f>
        <v/>
      </c>
      <c r="AT1254" s="217">
        <f>AS1254/VLOOKUP($T1254,'USD Converstion'!$C$7:$D$174,2,FALSE)</f>
        <v/>
      </c>
      <c r="AU1254" s="52" t="n"/>
      <c r="AV1254" s="221" t="n"/>
      <c r="AW1254" s="222" t="n"/>
      <c r="AX1254" s="222" t="n"/>
      <c r="AY1254" s="223" t="n"/>
      <c r="AZ1254" s="52" t="n"/>
      <c r="BA1254" s="137" t="inlineStr">
        <is>
          <t>April, 2020 - Transfer change from Cost Center:Compliance Sales UK (620418), Office:London - Home, Title:Cloud Security Architect, Team:Derek Middlemiss - Cloud Sales Architects, EMEA, Employment Status:Employee, Yearly Salary:81,750, Total Compensation:102,150 to Cost Center:Emerging UK (620413), Office:London - Home, Title:Technical Account Manager Dome9, Team:Raul Reyes - Customer Success Dome9, Employment Status:Employee, Yearly Salary:84,800, Bonus:21,200,Total Compensation:106,000</t>
        </is>
      </c>
      <c r="BB1254" s="138" t="inlineStr">
        <is>
          <t xml:space="preserve"> </t>
        </is>
      </c>
      <c r="BC1254" s="52" t="n"/>
      <c r="BD1254" s="219" t="n">
        <v>81750</v>
      </c>
      <c r="BE1254" s="219" t="n">
        <v>20400</v>
      </c>
      <c r="BF1254" s="219" t="n"/>
      <c r="BG1254" s="120">
        <f>BF1254+BE1254+BD1254</f>
        <v/>
      </c>
      <c r="BH1254" s="217">
        <f>IF(LOWER(T1254)="ILS",12,1)*BG1254/VLOOKUP($T1254,CPC_USDConversion_xlTbl[[Currency2]:[Units/1 USD]],2,FALSE)</f>
        <v/>
      </c>
      <c r="BI1254" s="224">
        <f>BH1254/VLOOKUP($S1254,'CP$'!$B$5:$D$74,2,FALSE)</f>
        <v/>
      </c>
      <c r="BJ1254" s="140" t="n">
        <v>80000</v>
      </c>
      <c r="BK1254" s="140" t="n">
        <v>130000</v>
      </c>
      <c r="BL1254" s="141">
        <f>IFERROR(U1254/X1254,"")</f>
        <v/>
      </c>
      <c r="BM1254" s="141">
        <f>IFERROR(V1254/X1254,"")</f>
        <v/>
      </c>
      <c r="BN1254" s="141">
        <f>IFERROR(W1254/X1254,"")</f>
        <v/>
      </c>
      <c r="BO1254" s="141">
        <f>IFERROR(AA1254/AD1254,"")</f>
        <v/>
      </c>
      <c r="BP1254" s="141">
        <f>IFERROR(AB1254/AD1254,"")</f>
        <v/>
      </c>
      <c r="BQ1254" s="141">
        <f>IFERROR(AC1254/AD1254,"")</f>
        <v/>
      </c>
      <c r="BR1254" s="119" t="n">
        <v>5</v>
      </c>
      <c r="BS1254" s="119" t="n">
        <v>3</v>
      </c>
      <c r="BT1254" s="119" t="n">
        <v>3</v>
      </c>
      <c r="BU1254" s="119" t="n"/>
      <c r="BV1254" s="119" t="n"/>
      <c r="BW1254" s="119" t="n"/>
      <c r="BX1254" s="119" t="n"/>
      <c r="BY1254" s="119" t="n"/>
      <c r="BZ1254" s="119" t="inlineStr">
        <is>
          <t>Employee</t>
        </is>
      </c>
      <c r="CA1254" s="142" t="inlineStr">
        <is>
          <t>E41P</t>
        </is>
      </c>
      <c r="CB1254" s="131" t="n">
        <v>0.75</v>
      </c>
      <c r="CC1254" s="143">
        <f>IF(P1254&gt;1,1,P1254)*CB1254</f>
        <v/>
      </c>
      <c r="CD1254" s="143" t="n"/>
      <c r="CE1254" s="222" t="n"/>
      <c r="CF1254" s="86" t="n"/>
      <c r="CG1254" s="219" t="n">
        <v>103614.6341463415</v>
      </c>
      <c r="CH1254" s="217">
        <f>IF(LOWER(T1254)="ILS",12,1)*CG1254/VLOOKUP($T1254,CPC_USDConversion_xlTbl[[Currency2]:[Units/1 USD]],2,FALSE)</f>
        <v/>
      </c>
      <c r="CI1254" s="225">
        <f>AF1254</f>
        <v/>
      </c>
      <c r="CJ1254" s="225">
        <f>IFERROR(CI1254-CH1254,"")</f>
        <v/>
      </c>
      <c r="CK1254" s="140">
        <f>ROUND(AN1254*CC1254,-2)</f>
        <v/>
      </c>
      <c r="CL1254" s="217">
        <f>CK1254/VLOOKUP($T1254,'USD Converstion'!$C$7:$D$174,2,FALSE)</f>
        <v/>
      </c>
      <c r="CM1254" s="145">
        <f>IF(AD1254&gt;X1254,1,0)</f>
        <v/>
      </c>
      <c r="CN1254" s="225">
        <f>IF(CM1254&gt;0,AG1254,0)</f>
        <v/>
      </c>
      <c r="CO1254" s="225">
        <f>IF(CM1254=0,0,AF1254)</f>
        <v/>
      </c>
      <c r="CP1254" s="146" t="n">
        <v>0</v>
      </c>
      <c r="CQ1254" s="147" t="inlineStr">
        <is>
          <t>Regular</t>
        </is>
      </c>
      <c r="CR1254" s="225">
        <f>AM1254/VLOOKUP(T1254,'USD Converstion'!$C$7:$D$174,2,FALSE)</f>
        <v/>
      </c>
      <c r="CS1254" s="226">
        <f>AT1254</f>
        <v/>
      </c>
      <c r="CT1254" s="222" t="n">
        <v>0</v>
      </c>
      <c r="CU1254" s="227" t="n"/>
      <c r="CV1254" s="145">
        <f>IF(AX1254&gt;0,1,0)</f>
        <v/>
      </c>
      <c r="CW1254" s="145">
        <f>IF(AY1254&gt;0,1,0)</f>
        <v/>
      </c>
      <c r="CX1254" s="52" t="n">
        <v>0</v>
      </c>
      <c r="DM1254">
        <f>IF(LOWER(T1254)="ILS",12,1)*Y1254/VLOOKUP($T1254,CPC_USDConversion_xlTbl[[Currency2]:[Units/1 USD]],2,FALSE)</f>
        <v/>
      </c>
    </row>
    <row r="1255">
      <c r="B1255" s="113" t="n">
        <v>132728</v>
      </c>
      <c r="C1255" s="113" t="n">
        <v>105568</v>
      </c>
      <c r="D1255" s="113" t="n">
        <v>34876</v>
      </c>
      <c r="E1255" s="114" t="inlineStr">
        <is>
          <t>Lakshmi Anjali M.S</t>
        </is>
      </c>
      <c r="F1255" s="152" t="inlineStr">
        <is>
          <t>Renewals Manager</t>
        </is>
      </c>
      <c r="G1255" s="113" t="inlineStr">
        <is>
          <t>Inside Sales &amp; Renewals</t>
        </is>
      </c>
      <c r="H1255" s="113" t="inlineStr">
        <is>
          <t>Derrick Lau</t>
        </is>
      </c>
      <c r="I1255" s="113" t="inlineStr">
        <is>
          <t>Sharat Sinha</t>
        </is>
      </c>
      <c r="J1255" s="114" t="inlineStr">
        <is>
          <t>Sharat Sinha</t>
        </is>
      </c>
      <c r="K1255" s="114" t="inlineStr">
        <is>
          <t>Sharat Sinha</t>
        </is>
      </c>
      <c r="L1255" s="113" t="inlineStr">
        <is>
          <t>APAC Sales</t>
        </is>
      </c>
      <c r="M1255" s="115" t="n">
        <v>1</v>
      </c>
      <c r="N1255" s="151">
        <f>LEFT(CA1255,3)</f>
        <v/>
      </c>
      <c r="O1255" s="216" t="n">
        <v>42345</v>
      </c>
      <c r="P1255" s="118">
        <f>($D$5-O1255)/365</f>
        <v/>
      </c>
      <c r="Q1255" s="119">
        <f>Q1255</f>
        <v/>
      </c>
      <c r="R1255" s="52" t="n"/>
      <c r="S1255" s="120" t="inlineStr">
        <is>
          <t>India</t>
        </is>
      </c>
      <c r="T1255" s="120" t="inlineStr">
        <is>
          <t>INR</t>
        </is>
      </c>
      <c r="U1255" s="120" t="n">
        <v>1709500</v>
      </c>
      <c r="V1255" s="120" t="n">
        <v>309390.9090909091</v>
      </c>
      <c r="W1255" s="120" t="n"/>
      <c r="X1255" s="120">
        <f>W1255+V1255+U1255</f>
        <v/>
      </c>
      <c r="Y1255" s="121" t="n"/>
      <c r="Z1255" s="121" t="n"/>
      <c r="AA1255" s="122" t="n"/>
      <c r="AB1255" s="122" t="n"/>
      <c r="AC1255" s="122" t="n"/>
      <c r="AD1255" s="123">
        <f>AC1255+AB1255+AA1255</f>
        <v/>
      </c>
      <c r="AE1255" s="124">
        <f>IFERROR(AD1255/X1255-1,"")</f>
        <v/>
      </c>
      <c r="AF1255" s="217">
        <f>IF(LOWER(T1255)="ILS",12,1)*X1255/VLOOKUP($T1255,CPC_USDConversion_xlTbl[[Currency2]:[Units/1 USD]],2,FALSE)</f>
        <v/>
      </c>
      <c r="AG1255" s="217">
        <f>IF(LOWER(T1255)="ILS",12,1)*AD1255/VLOOKUP($T1255,CPC_USDConversion_xlTbl[[Currency2]:[Units/1 USD]],2,FALSE)</f>
        <v/>
      </c>
      <c r="AH1255" s="126">
        <f>AF1255/VLOOKUP($S1255,'CP$'!$B$5:$D$74,2,FALSE)</f>
        <v/>
      </c>
      <c r="AI1255" s="126">
        <f>AG1255/VLOOKUP($S1255,'CP$'!$B$5:$D$74,2,FALSE)</f>
        <v/>
      </c>
      <c r="AJ1255" s="52" t="n"/>
      <c r="AK1255" s="127" t="inlineStr">
        <is>
          <t>Sales Variable</t>
        </is>
      </c>
      <c r="AL1255" s="218" t="n"/>
      <c r="AM1255" s="129" t="n"/>
      <c r="AN1255" s="121" t="n"/>
      <c r="AO1255" s="130" t="n"/>
      <c r="AP1255" s="131">
        <f>IFERROR(AO1255/AM1255,"")</f>
        <v/>
      </c>
      <c r="AQ1255" s="219">
        <f>AO1255*CC1255</f>
        <v/>
      </c>
      <c r="AR1255" s="219" t="n"/>
      <c r="AS1255" s="220">
        <f>AQ1255-AR1255</f>
        <v/>
      </c>
      <c r="AT1255" s="217">
        <f>AS1255/VLOOKUP($T1255,'USD Converstion'!$C$7:$D$174,2,FALSE)</f>
        <v/>
      </c>
      <c r="AU1255" s="52" t="n"/>
      <c r="AV1255" s="221" t="n">
        <v>43957</v>
      </c>
      <c r="AW1255" s="222" t="n">
        <v>11793.72815533981</v>
      </c>
      <c r="AX1255" s="222" t="n"/>
      <c r="AY1255" s="223" t="n"/>
      <c r="AZ1255" s="52" t="n"/>
      <c r="BA1255" s="137" t="n"/>
      <c r="BB1255" s="138" t="inlineStr">
        <is>
          <t xml:space="preserve"> </t>
        </is>
      </c>
      <c r="BC1255" s="52" t="n"/>
      <c r="BD1255" s="219" t="n">
        <v>1360000</v>
      </c>
      <c r="BE1255" s="219" t="n">
        <v>340000</v>
      </c>
      <c r="BF1255" s="219" t="n"/>
      <c r="BG1255" s="120">
        <f>BF1255+BE1255+BD1255</f>
        <v/>
      </c>
      <c r="BH1255" s="217">
        <f>IF(LOWER(T1255)="ILS",12,1)*BG1255/VLOOKUP($T1255,CPC_USDConversion_xlTbl[[Currency2]:[Units/1 USD]],2,FALSE)</f>
        <v/>
      </c>
      <c r="BI1255" s="224">
        <f>BH1255/VLOOKUP($S1255,'CP$'!$B$5:$D$74,2,FALSE)</f>
        <v/>
      </c>
      <c r="BJ1255" s="140" t="n">
        <v>1100000</v>
      </c>
      <c r="BK1255" s="140" t="n">
        <v>2000000</v>
      </c>
      <c r="BL1255" s="141">
        <f>IFERROR(U1255/X1255,"")</f>
        <v/>
      </c>
      <c r="BM1255" s="141">
        <f>IFERROR(V1255/X1255,"")</f>
        <v/>
      </c>
      <c r="BN1255" s="141">
        <f>IFERROR(W1255/X1255,"")</f>
        <v/>
      </c>
      <c r="BO1255" s="141">
        <f>IFERROR(AA1255/AD1255,"")</f>
        <v/>
      </c>
      <c r="BP1255" s="141">
        <f>IFERROR(AB1255/AD1255,"")</f>
        <v/>
      </c>
      <c r="BQ1255" s="141">
        <f>IFERROR(AC1255/AD1255,"")</f>
        <v/>
      </c>
      <c r="BR1255" s="119" t="n">
        <v>4</v>
      </c>
      <c r="BS1255" s="119" t="n">
        <v>2</v>
      </c>
      <c r="BT1255" s="119" t="n">
        <v>3</v>
      </c>
      <c r="BU1255" s="119" t="n"/>
      <c r="BV1255" s="119" t="n"/>
      <c r="BW1255" s="119" t="n"/>
      <c r="BX1255" s="119" t="n"/>
      <c r="BY1255" s="119" t="n"/>
      <c r="BZ1255" s="119" t="inlineStr">
        <is>
          <t>Employee</t>
        </is>
      </c>
      <c r="CA1255" s="142" t="inlineStr">
        <is>
          <t>M55P</t>
        </is>
      </c>
      <c r="CB1255" s="131" t="n">
        <v>1</v>
      </c>
      <c r="CC1255" s="143">
        <f>IF(P1255&gt;1,1,P1255)*CB1255</f>
        <v/>
      </c>
      <c r="CD1255" s="143" t="n"/>
      <c r="CE1255" s="222" t="n">
        <v>21190.44</v>
      </c>
      <c r="CF1255" s="86" t="n"/>
      <c r="CG1255" s="219" t="n">
        <v>1658736.585365854</v>
      </c>
      <c r="CH1255" s="217">
        <f>IF(LOWER(T1255)="ILS",12,1)*CG1255/VLOOKUP($T1255,CPC_USDConversion_xlTbl[[Currency2]:[Units/1 USD]],2,FALSE)</f>
        <v/>
      </c>
      <c r="CI1255" s="225">
        <f>AF1255</f>
        <v/>
      </c>
      <c r="CJ1255" s="225">
        <f>IFERROR(CI1255-CH1255,"")</f>
        <v/>
      </c>
      <c r="CK1255" s="140">
        <f>ROUND(AN1255*CC1255,-2)</f>
        <v/>
      </c>
      <c r="CL1255" s="217">
        <f>CK1255/VLOOKUP($T1255,'USD Converstion'!$C$7:$D$174,2,FALSE)</f>
        <v/>
      </c>
      <c r="CM1255" s="145">
        <f>IF(AD1255&gt;X1255,1,0)</f>
        <v/>
      </c>
      <c r="CN1255" s="225">
        <f>IF(CM1255&gt;0,AG1255,0)</f>
        <v/>
      </c>
      <c r="CO1255" s="225">
        <f>IF(CM1255=0,0,AF1255)</f>
        <v/>
      </c>
      <c r="CP1255" s="146" t="n">
        <v>0</v>
      </c>
      <c r="CQ1255" s="147" t="inlineStr">
        <is>
          <t>Regular</t>
        </is>
      </c>
      <c r="CR1255" s="225">
        <f>AM1255/VLOOKUP(T1255,'USD Converstion'!$C$7:$D$174,2,FALSE)</f>
        <v/>
      </c>
      <c r="CS1255" s="226">
        <f>AT1255</f>
        <v/>
      </c>
      <c r="CT1255" s="222" t="n">
        <v>0</v>
      </c>
      <c r="CU1255" s="227" t="n"/>
      <c r="CV1255" s="145">
        <f>IF(AX1255&gt;0,1,0)</f>
        <v/>
      </c>
      <c r="CW1255" s="145">
        <f>IF(AY1255&gt;0,1,0)</f>
        <v/>
      </c>
      <c r="CX1255" s="52" t="n">
        <v>0</v>
      </c>
      <c r="DM1255">
        <f>IF(LOWER(T1255)="ILS",12,1)*Y1255/VLOOKUP($T1255,CPC_USDConversion_xlTbl[[Currency2]:[Units/1 USD]],2,FALSE)</f>
        <v/>
      </c>
    </row>
    <row r="1256">
      <c r="B1256" s="113" t="n">
        <v>108598</v>
      </c>
      <c r="C1256" s="113" t="n">
        <v>1111170</v>
      </c>
      <c r="D1256" s="113" t="n">
        <v>33351</v>
      </c>
      <c r="E1256" s="114" t="inlineStr">
        <is>
          <t>Lothar Geuenich</t>
        </is>
      </c>
      <c r="F1256" s="152" t="inlineStr">
        <is>
          <t>Regional Director, Central Europe</t>
        </is>
      </c>
      <c r="G1256" s="113" t="inlineStr">
        <is>
          <t>Europe Sales Mgmt</t>
        </is>
      </c>
      <c r="H1256" s="113" t="inlineStr">
        <is>
          <t>Thorsten Freitag</t>
        </is>
      </c>
      <c r="I1256" s="113" t="inlineStr">
        <is>
          <t>Thorsten Freitag</t>
        </is>
      </c>
      <c r="J1256" s="114" t="inlineStr">
        <is>
          <t>Thorsten Freitag</t>
        </is>
      </c>
      <c r="K1256" s="114" t="inlineStr">
        <is>
          <t>Bruno Darmon</t>
        </is>
      </c>
      <c r="L1256" s="113" t="inlineStr">
        <is>
          <t>EMEA Sales</t>
        </is>
      </c>
      <c r="M1256" s="115" t="n">
        <v>1</v>
      </c>
      <c r="N1256" s="151">
        <f>LEFT(CA1256,3)</f>
        <v/>
      </c>
      <c r="O1256" s="216" t="n">
        <v>44044</v>
      </c>
      <c r="P1256" s="118">
        <f>($D$5-O1256)/365</f>
        <v/>
      </c>
      <c r="Q1256" s="119">
        <f>Q1256</f>
        <v/>
      </c>
      <c r="R1256" s="52" t="n"/>
      <c r="S1256" s="120" t="inlineStr">
        <is>
          <t>Germany</t>
        </is>
      </c>
      <c r="T1256" s="120" t="inlineStr">
        <is>
          <t>EUR</t>
        </is>
      </c>
      <c r="U1256" s="120" t="n">
        <v>302000</v>
      </c>
      <c r="V1256" s="120" t="n">
        <v>142118.1818181818</v>
      </c>
      <c r="W1256" s="120" t="n"/>
      <c r="X1256" s="120">
        <f>W1256+V1256+U1256</f>
        <v/>
      </c>
      <c r="Y1256" s="121" t="n"/>
      <c r="Z1256" s="121" t="n"/>
      <c r="AA1256" s="122" t="n"/>
      <c r="AB1256" s="122" t="n"/>
      <c r="AC1256" s="122" t="n"/>
      <c r="AD1256" s="123">
        <f>AC1256+AB1256+AA1256</f>
        <v/>
      </c>
      <c r="AE1256" s="124">
        <f>IFERROR(AD1256/X1256-1,"")</f>
        <v/>
      </c>
      <c r="AF1256" s="217">
        <f>IF(LOWER(T1256)="ILS",12,1)*X1256/VLOOKUP($T1256,CPC_USDConversion_xlTbl[[Currency2]:[Units/1 USD]],2,FALSE)</f>
        <v/>
      </c>
      <c r="AG1256" s="217">
        <f>IF(LOWER(T1256)="ILS",12,1)*AD1256/VLOOKUP($T1256,CPC_USDConversion_xlTbl[[Currency2]:[Units/1 USD]],2,FALSE)</f>
        <v/>
      </c>
      <c r="AH1256" s="126">
        <f>AF1256/VLOOKUP($S1256,'CP$'!$B$5:$D$74,2,FALSE)</f>
        <v/>
      </c>
      <c r="AI1256" s="126">
        <f>AG1256/VLOOKUP($S1256,'CP$'!$B$5:$D$74,2,FALSE)</f>
        <v/>
      </c>
      <c r="AJ1256" s="52" t="n"/>
      <c r="AK1256" s="127" t="inlineStr">
        <is>
          <t>Sales Variable</t>
        </is>
      </c>
      <c r="AL1256" s="218" t="n"/>
      <c r="AM1256" s="129" t="n"/>
      <c r="AN1256" s="121" t="n"/>
      <c r="AO1256" s="130" t="n"/>
      <c r="AP1256" s="131">
        <f>IFERROR(AO1256/AM1256,"")</f>
        <v/>
      </c>
      <c r="AQ1256" s="219">
        <f>AO1256*CC1256</f>
        <v/>
      </c>
      <c r="AR1256" s="219" t="n"/>
      <c r="AS1256" s="220">
        <f>AQ1256-AR1256</f>
        <v/>
      </c>
      <c r="AT1256" s="217">
        <f>AS1256/VLOOKUP($T1256,'USD Converstion'!$C$7:$D$174,2,FALSE)</f>
        <v/>
      </c>
      <c r="AU1256" s="52" t="n"/>
      <c r="AV1256" s="221" t="n">
        <v>44047</v>
      </c>
      <c r="AW1256" s="222" t="n">
        <v>242870.5922330097</v>
      </c>
      <c r="AX1256" s="222" t="n"/>
      <c r="AY1256" s="223" t="n"/>
      <c r="AZ1256" s="52" t="n"/>
      <c r="BA1256" s="137" t="n"/>
      <c r="BB1256" s="138" t="inlineStr">
        <is>
          <t xml:space="preserve"> </t>
        </is>
      </c>
      <c r="BC1256" s="52" t="n"/>
      <c r="BD1256" s="219" t="n"/>
      <c r="BE1256" s="219" t="n"/>
      <c r="BF1256" s="219" t="n"/>
      <c r="BG1256" s="120">
        <f>BF1256+BE1256+BD1256</f>
        <v/>
      </c>
      <c r="BH1256" s="217">
        <f>IF(LOWER(T1256)="ILS",12,1)*BG1256/VLOOKUP($T1256,CPC_USDConversion_xlTbl[[Currency2]:[Units/1 USD]],2,FALSE)</f>
        <v/>
      </c>
      <c r="BI1256" s="224">
        <f>BH1256/VLOOKUP($S1256,'CP$'!$B$5:$D$74,2,FALSE)</f>
        <v/>
      </c>
      <c r="BJ1256" s="140" t="n">
        <v>230000</v>
      </c>
      <c r="BK1256" s="140" t="n">
        <v>330000</v>
      </c>
      <c r="BL1256" s="141">
        <f>IFERROR(U1256/X1256,"")</f>
        <v/>
      </c>
      <c r="BM1256" s="141">
        <f>IFERROR(V1256/X1256,"")</f>
        <v/>
      </c>
      <c r="BN1256" s="141">
        <f>IFERROR(W1256/X1256,"")</f>
        <v/>
      </c>
      <c r="BO1256" s="141">
        <f>IFERROR(AA1256/AD1256,"")</f>
        <v/>
      </c>
      <c r="BP1256" s="141">
        <f>IFERROR(AB1256/AD1256,"")</f>
        <v/>
      </c>
      <c r="BQ1256" s="141">
        <f>IFERROR(AC1256/AD1256,"")</f>
        <v/>
      </c>
      <c r="BR1256" s="119" t="n"/>
      <c r="BS1256" s="119" t="n"/>
      <c r="BT1256" s="119" t="n"/>
      <c r="BU1256" s="119" t="n"/>
      <c r="BV1256" s="119" t="n"/>
      <c r="BW1256" s="119" t="n"/>
      <c r="BX1256" s="119" t="n"/>
      <c r="BY1256" s="119" t="n"/>
      <c r="BZ1256" s="119" t="inlineStr">
        <is>
          <t>Employee</t>
        </is>
      </c>
      <c r="CA1256" s="142" t="inlineStr">
        <is>
          <t>S20M</t>
        </is>
      </c>
      <c r="CB1256" s="131" t="n">
        <v>1</v>
      </c>
      <c r="CC1256" s="143">
        <f>IF(P1256&gt;1,1,P1256)*CB1256</f>
        <v/>
      </c>
      <c r="CD1256" s="143" t="n"/>
      <c r="CE1256" s="222" t="n">
        <v>242552.72</v>
      </c>
      <c r="CF1256" s="86" t="n"/>
      <c r="CG1256" s="219" t="n">
        <v>380687.8048780488</v>
      </c>
      <c r="CH1256" s="217">
        <f>IF(LOWER(T1256)="ILS",12,1)*CG1256/VLOOKUP($T1256,CPC_USDConversion_xlTbl[[Currency2]:[Units/1 USD]],2,FALSE)</f>
        <v/>
      </c>
      <c r="CI1256" s="225">
        <f>AF1256</f>
        <v/>
      </c>
      <c r="CJ1256" s="225">
        <f>IFERROR(CI1256-CH1256,"")</f>
        <v/>
      </c>
      <c r="CK1256" s="140">
        <f>ROUND(AN1256*CC1256,-2)</f>
        <v/>
      </c>
      <c r="CL1256" s="217">
        <f>CK1256/VLOOKUP($T1256,'USD Converstion'!$C$7:$D$174,2,FALSE)</f>
        <v/>
      </c>
      <c r="CM1256" s="145">
        <f>IF(AD1256&gt;X1256,1,0)</f>
        <v/>
      </c>
      <c r="CN1256" s="225">
        <f>IF(CM1256&gt;0,AG1256,0)</f>
        <v/>
      </c>
      <c r="CO1256" s="225">
        <f>IF(CM1256=0,0,AF1256)</f>
        <v/>
      </c>
      <c r="CP1256" s="146" t="n">
        <v>0</v>
      </c>
      <c r="CQ1256" s="147" t="inlineStr">
        <is>
          <t>Regular</t>
        </is>
      </c>
      <c r="CR1256" s="225">
        <f>AM1256/VLOOKUP(T1256,'USD Converstion'!$C$7:$D$174,2,FALSE)</f>
        <v/>
      </c>
      <c r="CS1256" s="226">
        <f>AT1256</f>
        <v/>
      </c>
      <c r="CT1256" s="222" t="n">
        <v>0</v>
      </c>
      <c r="CU1256" s="227" t="n"/>
      <c r="CV1256" s="145">
        <f>IF(AX1256&gt;0,1,0)</f>
        <v/>
      </c>
      <c r="CW1256" s="145">
        <f>IF(AY1256&gt;0,1,0)</f>
        <v/>
      </c>
      <c r="CX1256" s="52" t="n">
        <v>0</v>
      </c>
      <c r="DM1256">
        <f>IF(LOWER(T1256)="ILS",12,1)*Y1256/VLOOKUP($T1256,CPC_USDConversion_xlTbl[[Currency2]:[Units/1 USD]],2,FALSE)</f>
        <v/>
      </c>
    </row>
    <row r="1257">
      <c r="B1257" s="113" t="n">
        <v>107898</v>
      </c>
      <c r="C1257" s="113" t="n">
        <v>50294</v>
      </c>
      <c r="D1257" s="113" t="n">
        <v>109349</v>
      </c>
      <c r="E1257" s="114" t="inlineStr">
        <is>
          <t>Lovisa Carlman Byden</t>
        </is>
      </c>
      <c r="F1257" s="152" t="inlineStr">
        <is>
          <t>Field Marketing Manager</t>
        </is>
      </c>
      <c r="G1257" s="113" t="inlineStr">
        <is>
          <t>Field marketing EMEA</t>
        </is>
      </c>
      <c r="H1257" s="113" t="inlineStr">
        <is>
          <t>Lillian Sapir</t>
        </is>
      </c>
      <c r="I1257" s="113" t="inlineStr">
        <is>
          <t>Miryam Steinitz</t>
        </is>
      </c>
      <c r="J1257" s="114" t="inlineStr">
        <is>
          <t>Miryam Steinitz</t>
        </is>
      </c>
      <c r="K1257" s="114" t="inlineStr">
        <is>
          <t>Peter Alexander</t>
        </is>
      </c>
      <c r="L1257" s="113" t="inlineStr">
        <is>
          <t>Marketing</t>
        </is>
      </c>
      <c r="M1257" s="115" t="n">
        <v>1</v>
      </c>
      <c r="N1257" s="151">
        <f>LEFT(CA1257,3)</f>
        <v/>
      </c>
      <c r="O1257" s="216" t="n">
        <v>43394</v>
      </c>
      <c r="P1257" s="118">
        <f>($D$5-O1257)/365</f>
        <v/>
      </c>
      <c r="Q1257" s="119">
        <f>Q1257</f>
        <v/>
      </c>
      <c r="R1257" s="52" t="n"/>
      <c r="S1257" s="120" t="inlineStr">
        <is>
          <t>Sweden</t>
        </is>
      </c>
      <c r="T1257" s="120" t="inlineStr">
        <is>
          <t>SEK</t>
        </is>
      </c>
      <c r="U1257" s="120" t="n">
        <v>684500</v>
      </c>
      <c r="V1257" s="120" t="n"/>
      <c r="W1257" s="120" t="n">
        <v>57642.85714285714</v>
      </c>
      <c r="X1257" s="120">
        <f>W1257+V1257+U1257</f>
        <v/>
      </c>
      <c r="Y1257" s="121" t="n"/>
      <c r="Z1257" s="121" t="n"/>
      <c r="AA1257" s="122" t="n"/>
      <c r="AB1257" s="122" t="n"/>
      <c r="AC1257" s="122" t="n"/>
      <c r="AD1257" s="123">
        <f>AC1257+AB1257+AA1257</f>
        <v/>
      </c>
      <c r="AE1257" s="124">
        <f>IFERROR(AD1257/X1257-1,"")</f>
        <v/>
      </c>
      <c r="AF1257" s="217">
        <f>IF(LOWER(T1257)="ILS",12,1)*X1257/VLOOKUP($T1257,CPC_USDConversion_xlTbl[[Currency2]:[Units/1 USD]],2,FALSE)</f>
        <v/>
      </c>
      <c r="AG1257" s="217">
        <f>IF(LOWER(T1257)="ILS",12,1)*AD1257/VLOOKUP($T1257,CPC_USDConversion_xlTbl[[Currency2]:[Units/1 USD]],2,FALSE)</f>
        <v/>
      </c>
      <c r="AH1257" s="126">
        <f>AF1257/VLOOKUP($S1257,'CP$'!$B$5:$D$74,2,FALSE)</f>
        <v/>
      </c>
      <c r="AI1257" s="126">
        <f>AG1257/VLOOKUP($S1257,'CP$'!$B$5:$D$74,2,FALSE)</f>
        <v/>
      </c>
      <c r="AJ1257" s="52" t="n"/>
      <c r="AK1257" s="127" t="inlineStr">
        <is>
          <t>Target Bonus</t>
        </is>
      </c>
      <c r="AL1257" s="218" t="n"/>
      <c r="AM1257" s="129" t="n">
        <v>60000</v>
      </c>
      <c r="AN1257" s="121" t="n"/>
      <c r="AO1257" s="130" t="n"/>
      <c r="AP1257" s="131">
        <f>IFERROR(AO1257/AM1257,"")</f>
        <v/>
      </c>
      <c r="AQ1257" s="219">
        <f>AO1257*CC1257</f>
        <v/>
      </c>
      <c r="AR1257" s="219" t="n"/>
      <c r="AS1257" s="220">
        <f>AQ1257-AR1257</f>
        <v/>
      </c>
      <c r="AT1257" s="217">
        <f>AS1257/VLOOKUP($T1257,'USD Converstion'!$C$7:$D$174,2,FALSE)</f>
        <v/>
      </c>
      <c r="AU1257" s="52" t="n"/>
      <c r="AV1257" s="221" t="n">
        <v>43957</v>
      </c>
      <c r="AW1257" s="222" t="n">
        <v>15691.49514563107</v>
      </c>
      <c r="AX1257" s="222" t="n"/>
      <c r="AY1257" s="223" t="n"/>
      <c r="AZ1257" s="52" t="n"/>
      <c r="BA1257" s="137" t="inlineStr">
        <is>
          <t>April, 2021 - Target bonus payment of 60,000</t>
        </is>
      </c>
      <c r="BB1257" s="138" t="inlineStr">
        <is>
          <t xml:space="preserve"> </t>
        </is>
      </c>
      <c r="BC1257" s="52" t="n"/>
      <c r="BD1257" s="219" t="n">
        <v>400000</v>
      </c>
      <c r="BE1257" s="219" t="n">
        <v>40000</v>
      </c>
      <c r="BF1257" s="219" t="n"/>
      <c r="BG1257" s="120">
        <f>BF1257+BE1257+BD1257</f>
        <v/>
      </c>
      <c r="BH1257" s="217">
        <f>IF(LOWER(T1257)="ILS",12,1)*BG1257/VLOOKUP($T1257,CPC_USDConversion_xlTbl[[Currency2]:[Units/1 USD]],2,FALSE)</f>
        <v/>
      </c>
      <c r="BI1257" s="224">
        <f>BH1257/VLOOKUP($S1257,'CP$'!$B$5:$D$74,2,FALSE)</f>
        <v/>
      </c>
      <c r="BJ1257" s="140" t="n">
        <v>500000</v>
      </c>
      <c r="BK1257" s="140" t="n">
        <v>630000</v>
      </c>
      <c r="BL1257" s="141">
        <f>IFERROR(U1257/X1257,"")</f>
        <v/>
      </c>
      <c r="BM1257" s="141">
        <f>IFERROR(V1257/X1257,"")</f>
        <v/>
      </c>
      <c r="BN1257" s="141">
        <f>IFERROR(W1257/X1257,"")</f>
        <v/>
      </c>
      <c r="BO1257" s="141">
        <f>IFERROR(AA1257/AD1257,"")</f>
        <v/>
      </c>
      <c r="BP1257" s="141">
        <f>IFERROR(AB1257/AD1257,"")</f>
        <v/>
      </c>
      <c r="BQ1257" s="141">
        <f>IFERROR(AC1257/AD1257,"")</f>
        <v/>
      </c>
      <c r="BR1257" s="119" t="n">
        <v>3</v>
      </c>
      <c r="BS1257" s="119" t="n">
        <v>4</v>
      </c>
      <c r="BT1257" s="119" t="n">
        <v>3</v>
      </c>
      <c r="BU1257" s="119" t="n"/>
      <c r="BV1257" s="119" t="n"/>
      <c r="BW1257" s="119" t="n"/>
      <c r="BX1257" s="119" t="n"/>
      <c r="BY1257" s="119" t="n"/>
      <c r="BZ1257" s="119" t="inlineStr">
        <is>
          <t>Employee</t>
        </is>
      </c>
      <c r="CA1257" s="142" t="inlineStr">
        <is>
          <t>M53P</t>
        </is>
      </c>
      <c r="CB1257" s="131" t="n">
        <v>1</v>
      </c>
      <c r="CC1257" s="143">
        <f>IF(P1257&gt;1,1,P1257)*CB1257</f>
        <v/>
      </c>
      <c r="CD1257" s="143" t="n"/>
      <c r="CE1257" s="222" t="n">
        <v>18077.72</v>
      </c>
      <c r="CF1257" s="86" t="n"/>
      <c r="CG1257" s="219" t="n">
        <v>585565.8536585367</v>
      </c>
      <c r="CH1257" s="217">
        <f>IF(LOWER(T1257)="ILS",12,1)*CG1257/VLOOKUP($T1257,CPC_USDConversion_xlTbl[[Currency2]:[Units/1 USD]],2,FALSE)</f>
        <v/>
      </c>
      <c r="CI1257" s="225">
        <f>AF1257</f>
        <v/>
      </c>
      <c r="CJ1257" s="225">
        <f>IFERROR(CI1257-CH1257,"")</f>
        <v/>
      </c>
      <c r="CK1257" s="140">
        <f>ROUND(AN1257*CC1257,-2)</f>
        <v/>
      </c>
      <c r="CL1257" s="217">
        <f>CK1257/VLOOKUP($T1257,'USD Converstion'!$C$7:$D$174,2,FALSE)</f>
        <v/>
      </c>
      <c r="CM1257" s="145">
        <f>IF(AD1257&gt;X1257,1,0)</f>
        <v/>
      </c>
      <c r="CN1257" s="225">
        <f>IF(CM1257&gt;0,AG1257,0)</f>
        <v/>
      </c>
      <c r="CO1257" s="225">
        <f>IF(CM1257=0,0,AF1257)</f>
        <v/>
      </c>
      <c r="CP1257" s="146" t="n">
        <v>0</v>
      </c>
      <c r="CQ1257" s="147" t="inlineStr">
        <is>
          <t>Regular</t>
        </is>
      </c>
      <c r="CR1257" s="225">
        <f>AM1257/VLOOKUP(T1257,'USD Converstion'!$C$7:$D$174,2,FALSE)</f>
        <v/>
      </c>
      <c r="CS1257" s="226">
        <f>AT1257</f>
        <v/>
      </c>
      <c r="CT1257" s="222" t="n">
        <v>0</v>
      </c>
      <c r="CU1257" s="227" t="n"/>
      <c r="CV1257" s="145">
        <f>IF(AX1257&gt;0,1,0)</f>
        <v/>
      </c>
      <c r="CW1257" s="145">
        <f>IF(AY1257&gt;0,1,0)</f>
        <v/>
      </c>
      <c r="CX1257" s="52" t="n">
        <v>0</v>
      </c>
      <c r="DM1257">
        <f>IF(LOWER(T1257)="ILS",12,1)*Y1257/VLOOKUP($T1257,CPC_USDConversion_xlTbl[[Currency2]:[Units/1 USD]],2,FALSE)</f>
        <v/>
      </c>
    </row>
    <row r="1258">
      <c r="B1258" s="113" t="n">
        <v>114928</v>
      </c>
      <c r="C1258" s="113" t="n">
        <v>1151020</v>
      </c>
      <c r="D1258" s="113" t="n">
        <v>58336</v>
      </c>
      <c r="E1258" s="114" t="inlineStr">
        <is>
          <t>Masahiro Nishimura</t>
        </is>
      </c>
      <c r="F1258" s="152" t="inlineStr">
        <is>
          <t>Regional Director, Japan</t>
        </is>
      </c>
      <c r="G1258" s="113" t="inlineStr">
        <is>
          <t>APAC Sales Mgmt</t>
        </is>
      </c>
      <c r="H1258" s="113" t="inlineStr">
        <is>
          <t>Sharat Sinha</t>
        </is>
      </c>
      <c r="I1258" s="113" t="inlineStr">
        <is>
          <t>Sharat Sinha</t>
        </is>
      </c>
      <c r="J1258" s="114" t="inlineStr">
        <is>
          <t>Sharat Sinha</t>
        </is>
      </c>
      <c r="K1258" s="114" t="inlineStr">
        <is>
          <t>Sharat Sinha</t>
        </is>
      </c>
      <c r="L1258" s="113" t="inlineStr">
        <is>
          <t>APAC Sales</t>
        </is>
      </c>
      <c r="M1258" s="115" t="n">
        <v>1</v>
      </c>
      <c r="N1258" s="151">
        <f>LEFT(CA1258,3)</f>
        <v/>
      </c>
      <c r="O1258" s="216" t="n">
        <v>43752</v>
      </c>
      <c r="P1258" s="118">
        <f>($D$5-O1258)/365</f>
        <v/>
      </c>
      <c r="Q1258" s="119">
        <f>Q1258</f>
        <v/>
      </c>
      <c r="R1258" s="52" t="n"/>
      <c r="S1258" s="120" t="inlineStr">
        <is>
          <t>Japan</t>
        </is>
      </c>
      <c r="T1258" s="120" t="inlineStr">
        <is>
          <t>JPY</t>
        </is>
      </c>
      <c r="U1258" s="120" t="n">
        <v>25009500</v>
      </c>
      <c r="V1258" s="120" t="n">
        <v>18182118.18181818</v>
      </c>
      <c r="W1258" s="120" t="n"/>
      <c r="X1258" s="120">
        <f>W1258+V1258+U1258</f>
        <v/>
      </c>
      <c r="Y1258" s="121" t="n"/>
      <c r="Z1258" s="121" t="n"/>
      <c r="AA1258" s="122" t="n"/>
      <c r="AB1258" s="122" t="n"/>
      <c r="AC1258" s="122" t="n"/>
      <c r="AD1258" s="123">
        <f>AC1258+AB1258+AA1258</f>
        <v/>
      </c>
      <c r="AE1258" s="124">
        <f>IFERROR(AD1258/X1258-1,"")</f>
        <v/>
      </c>
      <c r="AF1258" s="217">
        <f>IF(LOWER(T1258)="ILS",12,1)*X1258/VLOOKUP($T1258,CPC_USDConversion_xlTbl[[Currency2]:[Units/1 USD]],2,FALSE)</f>
        <v/>
      </c>
      <c r="AG1258" s="217">
        <f>IF(LOWER(T1258)="ILS",12,1)*AD1258/VLOOKUP($T1258,CPC_USDConversion_xlTbl[[Currency2]:[Units/1 USD]],2,FALSE)</f>
        <v/>
      </c>
      <c r="AH1258" s="126">
        <f>AF1258/VLOOKUP($S1258,'CP$'!$B$5:$D$74,2,FALSE)</f>
        <v/>
      </c>
      <c r="AI1258" s="126">
        <f>AG1258/VLOOKUP($S1258,'CP$'!$B$5:$D$74,2,FALSE)</f>
        <v/>
      </c>
      <c r="AJ1258" s="52" t="n"/>
      <c r="AK1258" s="127" t="inlineStr">
        <is>
          <t>Sales Variable</t>
        </is>
      </c>
      <c r="AL1258" s="218" t="n"/>
      <c r="AM1258" s="129" t="n"/>
      <c r="AN1258" s="121" t="n"/>
      <c r="AO1258" s="130" t="n"/>
      <c r="AP1258" s="131">
        <f>IFERROR(AO1258/AM1258,"")</f>
        <v/>
      </c>
      <c r="AQ1258" s="219">
        <f>AO1258*CC1258</f>
        <v/>
      </c>
      <c r="AR1258" s="219" t="n"/>
      <c r="AS1258" s="220">
        <f>AQ1258-AR1258</f>
        <v/>
      </c>
      <c r="AT1258" s="217">
        <f>AS1258/VLOOKUP($T1258,'USD Converstion'!$C$7:$D$174,2,FALSE)</f>
        <v/>
      </c>
      <c r="AU1258" s="52" t="n"/>
      <c r="AV1258" s="221" t="n">
        <v>43768</v>
      </c>
      <c r="AW1258" s="222" t="n">
        <v>145780.2330097087</v>
      </c>
      <c r="AX1258" s="222" t="n"/>
      <c r="AY1258" s="223" t="n"/>
      <c r="AZ1258" s="52" t="n"/>
      <c r="BA1258" s="137" t="n"/>
      <c r="BB1258" s="138" t="inlineStr">
        <is>
          <t xml:space="preserve"> </t>
        </is>
      </c>
      <c r="BC1258" s="52" t="n"/>
      <c r="BD1258" s="219" t="n">
        <v>20000000</v>
      </c>
      <c r="BE1258" s="219" t="n">
        <v>20000000</v>
      </c>
      <c r="BF1258" s="219" t="n"/>
      <c r="BG1258" s="120">
        <f>BF1258+BE1258+BD1258</f>
        <v/>
      </c>
      <c r="BH1258" s="217">
        <f>IF(LOWER(T1258)="ILS",12,1)*BG1258/VLOOKUP($T1258,CPC_USDConversion_xlTbl[[Currency2]:[Units/1 USD]],2,FALSE)</f>
        <v/>
      </c>
      <c r="BI1258" s="224">
        <f>BH1258/VLOOKUP($S1258,'CP$'!$B$5:$D$74,2,FALSE)</f>
        <v/>
      </c>
      <c r="BJ1258" s="140" t="n">
        <v>25000000</v>
      </c>
      <c r="BK1258" s="140" t="n">
        <v>40000000</v>
      </c>
      <c r="BL1258" s="141">
        <f>IFERROR(U1258/X1258,"")</f>
        <v/>
      </c>
      <c r="BM1258" s="141">
        <f>IFERROR(V1258/X1258,"")</f>
        <v/>
      </c>
      <c r="BN1258" s="141">
        <f>IFERROR(W1258/X1258,"")</f>
        <v/>
      </c>
      <c r="BO1258" s="141">
        <f>IFERROR(AA1258/AD1258,"")</f>
        <v/>
      </c>
      <c r="BP1258" s="141">
        <f>IFERROR(AB1258/AD1258,"")</f>
        <v/>
      </c>
      <c r="BQ1258" s="141">
        <f>IFERROR(AC1258/AD1258,"")</f>
        <v/>
      </c>
      <c r="BR1258" s="119" t="n"/>
      <c r="BS1258" s="119" t="n"/>
      <c r="BT1258" s="119" t="n">
        <v>3</v>
      </c>
      <c r="BU1258" s="119" t="n"/>
      <c r="BV1258" s="119" t="n"/>
      <c r="BW1258" s="119" t="n"/>
      <c r="BX1258" s="119" t="n"/>
      <c r="BY1258" s="119" t="n"/>
      <c r="BZ1258" s="119" t="inlineStr">
        <is>
          <t>Employee</t>
        </is>
      </c>
      <c r="CA1258" s="142" t="inlineStr">
        <is>
          <t>S20M</t>
        </is>
      </c>
      <c r="CB1258" s="131" t="n">
        <v>1</v>
      </c>
      <c r="CC1258" s="143">
        <f>IF(P1258&gt;1,1,P1258)*CB1258</f>
        <v/>
      </c>
      <c r="CD1258" s="143" t="n"/>
      <c r="CE1258" s="222" t="n">
        <v>119959.44</v>
      </c>
      <c r="CF1258" s="86" t="n"/>
      <c r="CG1258" s="219" t="n">
        <v>39024590.24390244</v>
      </c>
      <c r="CH1258" s="217">
        <f>IF(LOWER(T1258)="ILS",12,1)*CG1258/VLOOKUP($T1258,CPC_USDConversion_xlTbl[[Currency2]:[Units/1 USD]],2,FALSE)</f>
        <v/>
      </c>
      <c r="CI1258" s="225">
        <f>AF1258</f>
        <v/>
      </c>
      <c r="CJ1258" s="225">
        <f>IFERROR(CI1258-CH1258,"")</f>
        <v/>
      </c>
      <c r="CK1258" s="140">
        <f>ROUND(AN1258*CC1258,-2)</f>
        <v/>
      </c>
      <c r="CL1258" s="217">
        <f>CK1258/VLOOKUP($T1258,'USD Converstion'!$C$7:$D$174,2,FALSE)</f>
        <v/>
      </c>
      <c r="CM1258" s="145">
        <f>IF(AD1258&gt;X1258,1,0)</f>
        <v/>
      </c>
      <c r="CN1258" s="225">
        <f>IF(CM1258&gt;0,AG1258,0)</f>
        <v/>
      </c>
      <c r="CO1258" s="225">
        <f>IF(CM1258=0,0,AF1258)</f>
        <v/>
      </c>
      <c r="CP1258" s="146" t="n">
        <v>0</v>
      </c>
      <c r="CQ1258" s="147" t="inlineStr">
        <is>
          <t>Regular</t>
        </is>
      </c>
      <c r="CR1258" s="225">
        <f>AM1258/VLOOKUP(T1258,'USD Converstion'!$C$7:$D$174,2,FALSE)</f>
        <v/>
      </c>
      <c r="CS1258" s="226">
        <f>AT1258</f>
        <v/>
      </c>
      <c r="CT1258" s="222" t="n">
        <v>0</v>
      </c>
      <c r="CU1258" s="227" t="n"/>
      <c r="CV1258" s="145">
        <f>IF(AX1258&gt;0,1,0)</f>
        <v/>
      </c>
      <c r="CW1258" s="145">
        <f>IF(AY1258&gt;0,1,0)</f>
        <v/>
      </c>
      <c r="CX1258" s="52" t="n">
        <v>0</v>
      </c>
      <c r="DM1258">
        <f>IF(LOWER(T1258)="ILS",12,1)*Y1258/VLOOKUP($T1258,CPC_USDConversion_xlTbl[[Currency2]:[Units/1 USD]],2,FALSE)</f>
        <v/>
      </c>
    </row>
    <row r="1259">
      <c r="B1259" s="113" t="n">
        <v>106565</v>
      </c>
      <c r="C1259" s="113" t="n">
        <v>63957</v>
      </c>
      <c r="D1259" s="113" t="n">
        <v>108169</v>
      </c>
      <c r="E1259" s="114" t="inlineStr">
        <is>
          <t>Minkwon Kim</t>
        </is>
      </c>
      <c r="F1259" s="152" t="inlineStr">
        <is>
          <t>Territory Manager</t>
        </is>
      </c>
      <c r="G1259" s="113" t="inlineStr">
        <is>
          <t>Korea Sales</t>
        </is>
      </c>
      <c r="H1259" s="113" t="inlineStr">
        <is>
          <t>Charles Weonshik Choi</t>
        </is>
      </c>
      <c r="I1259" s="113" t="inlineStr">
        <is>
          <t>Evan Dumas</t>
        </is>
      </c>
      <c r="J1259" s="114" t="inlineStr">
        <is>
          <t>Sharat Sinha</t>
        </is>
      </c>
      <c r="K1259" s="114" t="inlineStr">
        <is>
          <t>Sharat Sinha</t>
        </is>
      </c>
      <c r="L1259" s="113" t="inlineStr">
        <is>
          <t>APAC Sales</t>
        </is>
      </c>
      <c r="M1259" s="115" t="n">
        <v>1</v>
      </c>
      <c r="N1259" s="151">
        <f>LEFT(CA1259,3)</f>
        <v/>
      </c>
      <c r="O1259" s="216" t="n">
        <v>44077</v>
      </c>
      <c r="P1259" s="118">
        <f>($D$5-O1259)/365</f>
        <v/>
      </c>
      <c r="Q1259" s="119">
        <f>Q1259</f>
        <v/>
      </c>
      <c r="R1259" s="52" t="n"/>
      <c r="S1259" s="120" t="inlineStr">
        <is>
          <t>Korea, Republic of</t>
        </is>
      </c>
      <c r="T1259" s="120" t="inlineStr">
        <is>
          <t>KRW</t>
        </is>
      </c>
      <c r="U1259" s="120" t="n">
        <v>119259500</v>
      </c>
      <c r="V1259" s="120" t="n">
        <v>57818481.81818181</v>
      </c>
      <c r="W1259" s="120" t="n"/>
      <c r="X1259" s="120">
        <f>W1259+V1259+U1259</f>
        <v/>
      </c>
      <c r="Y1259" s="121" t="n"/>
      <c r="Z1259" s="121" t="n"/>
      <c r="AA1259" s="122" t="n"/>
      <c r="AB1259" s="122" t="n"/>
      <c r="AC1259" s="122" t="n"/>
      <c r="AD1259" s="123">
        <f>AC1259+AB1259+AA1259</f>
        <v/>
      </c>
      <c r="AE1259" s="124">
        <f>IFERROR(AD1259/X1259-1,"")</f>
        <v/>
      </c>
      <c r="AF1259" s="217">
        <f>IF(LOWER(T1259)="ILS",12,1)*X1259/VLOOKUP($T1259,CPC_USDConversion_xlTbl[[Currency2]:[Units/1 USD]],2,FALSE)</f>
        <v/>
      </c>
      <c r="AG1259" s="217">
        <f>IF(LOWER(T1259)="ILS",12,1)*AD1259/VLOOKUP($T1259,CPC_USDConversion_xlTbl[[Currency2]:[Units/1 USD]],2,FALSE)</f>
        <v/>
      </c>
      <c r="AH1259" s="126">
        <f>AF1259/VLOOKUP($S1259,'CP$'!$B$5:$D$74,2,FALSE)</f>
        <v/>
      </c>
      <c r="AI1259" s="126">
        <f>AG1259/VLOOKUP($S1259,'CP$'!$B$5:$D$74,2,FALSE)</f>
        <v/>
      </c>
      <c r="AJ1259" s="52" t="n"/>
      <c r="AK1259" s="127" t="inlineStr">
        <is>
          <t>Sales Variable</t>
        </is>
      </c>
      <c r="AL1259" s="218" t="n"/>
      <c r="AM1259" s="129" t="n"/>
      <c r="AN1259" s="121" t="n"/>
      <c r="AO1259" s="130" t="n"/>
      <c r="AP1259" s="131">
        <f>IFERROR(AO1259/AM1259,"")</f>
        <v/>
      </c>
      <c r="AQ1259" s="219">
        <f>AO1259*CC1259</f>
        <v/>
      </c>
      <c r="AR1259" s="219" t="n"/>
      <c r="AS1259" s="220">
        <f>AQ1259-AR1259</f>
        <v/>
      </c>
      <c r="AT1259" s="217">
        <f>AS1259/VLOOKUP($T1259,'USD Converstion'!$C$7:$D$174,2,FALSE)</f>
        <v/>
      </c>
      <c r="AU1259" s="52" t="n"/>
      <c r="AV1259" s="221" t="n">
        <v>44110</v>
      </c>
      <c r="AW1259" s="222" t="n">
        <v>29229.09708737864</v>
      </c>
      <c r="AX1259" s="222" t="n"/>
      <c r="AY1259" s="223" t="n"/>
      <c r="AZ1259" s="52" t="n"/>
      <c r="BA1259" s="137" t="n"/>
      <c r="BB1259" s="138" t="inlineStr">
        <is>
          <t xml:space="preserve"> </t>
        </is>
      </c>
      <c r="BC1259" s="52" t="n"/>
      <c r="BD1259" s="219" t="n"/>
      <c r="BE1259" s="219" t="n"/>
      <c r="BF1259" s="219" t="n"/>
      <c r="BG1259" s="120">
        <f>BF1259+BE1259+BD1259</f>
        <v/>
      </c>
      <c r="BH1259" s="217">
        <f>IF(LOWER(T1259)="ILS",12,1)*BG1259/VLOOKUP($T1259,CPC_USDConversion_xlTbl[[Currency2]:[Units/1 USD]],2,FALSE)</f>
        <v/>
      </c>
      <c r="BI1259" s="224">
        <f>BH1259/VLOOKUP($S1259,'CP$'!$B$5:$D$74,2,FALSE)</f>
        <v/>
      </c>
      <c r="BJ1259" s="140" t="n">
        <v>110000000</v>
      </c>
      <c r="BK1259" s="140" t="n">
        <v>160000000</v>
      </c>
      <c r="BL1259" s="141">
        <f>IFERROR(U1259/X1259,"")</f>
        <v/>
      </c>
      <c r="BM1259" s="141">
        <f>IFERROR(V1259/X1259,"")</f>
        <v/>
      </c>
      <c r="BN1259" s="141">
        <f>IFERROR(W1259/X1259,"")</f>
        <v/>
      </c>
      <c r="BO1259" s="141">
        <f>IFERROR(AA1259/AD1259,"")</f>
        <v/>
      </c>
      <c r="BP1259" s="141">
        <f>IFERROR(AB1259/AD1259,"")</f>
        <v/>
      </c>
      <c r="BQ1259" s="141">
        <f>IFERROR(AC1259/AD1259,"")</f>
        <v/>
      </c>
      <c r="BR1259" s="119" t="n"/>
      <c r="BS1259" s="119" t="n"/>
      <c r="BT1259" s="119" t="n"/>
      <c r="BU1259" s="119" t="n"/>
      <c r="BV1259" s="119" t="n"/>
      <c r="BW1259" s="119" t="n"/>
      <c r="BX1259" s="119" t="n"/>
      <c r="BY1259" s="119" t="n"/>
      <c r="BZ1259" s="119" t="inlineStr">
        <is>
          <t>Employee</t>
        </is>
      </c>
      <c r="CA1259" s="142" t="inlineStr">
        <is>
          <t>S43P</t>
        </is>
      </c>
      <c r="CB1259" s="131" t="n">
        <v>1</v>
      </c>
      <c r="CC1259" s="143">
        <f>IF(P1259&gt;1,1,P1259)*CB1259</f>
        <v/>
      </c>
      <c r="CD1259" s="143" t="n"/>
      <c r="CE1259" s="222" t="n">
        <v>29570.84</v>
      </c>
      <c r="CF1259" s="86" t="n"/>
      <c r="CG1259" s="219" t="n">
        <v>155122151.2195122</v>
      </c>
      <c r="CH1259" s="217">
        <f>IF(LOWER(T1259)="ILS",12,1)*CG1259/VLOOKUP($T1259,CPC_USDConversion_xlTbl[[Currency2]:[Units/1 USD]],2,FALSE)</f>
        <v/>
      </c>
      <c r="CI1259" s="225">
        <f>AF1259</f>
        <v/>
      </c>
      <c r="CJ1259" s="225">
        <f>IFERROR(CI1259-CH1259,"")</f>
        <v/>
      </c>
      <c r="CK1259" s="140">
        <f>ROUND(AN1259*CC1259,-2)</f>
        <v/>
      </c>
      <c r="CL1259" s="217">
        <f>CK1259/VLOOKUP($T1259,'USD Converstion'!$C$7:$D$174,2,FALSE)</f>
        <v/>
      </c>
      <c r="CM1259" s="145">
        <f>IF(AD1259&gt;X1259,1,0)</f>
        <v/>
      </c>
      <c r="CN1259" s="225">
        <f>IF(CM1259&gt;0,AG1259,0)</f>
        <v/>
      </c>
      <c r="CO1259" s="225">
        <f>IF(CM1259=0,0,AF1259)</f>
        <v/>
      </c>
      <c r="CP1259" s="146" t="n">
        <v>0</v>
      </c>
      <c r="CQ1259" s="147" t="inlineStr">
        <is>
          <t>Regular</t>
        </is>
      </c>
      <c r="CR1259" s="225">
        <f>AM1259/VLOOKUP(T1259,'USD Converstion'!$C$7:$D$174,2,FALSE)</f>
        <v/>
      </c>
      <c r="CS1259" s="226">
        <f>AT1259</f>
        <v/>
      </c>
      <c r="CT1259" s="222" t="n">
        <v>0</v>
      </c>
      <c r="CU1259" s="227" t="n"/>
      <c r="CV1259" s="145">
        <f>IF(AX1259&gt;0,1,0)</f>
        <v/>
      </c>
      <c r="CW1259" s="145">
        <f>IF(AY1259&gt;0,1,0)</f>
        <v/>
      </c>
      <c r="CX1259" s="52" t="n">
        <v>0</v>
      </c>
      <c r="DM1259">
        <f>IF(LOWER(T1259)="ILS",12,1)*Y1259/VLOOKUP($T1259,CPC_USDConversion_xlTbl[[Currency2]:[Units/1 USD]],2,FALSE)</f>
        <v/>
      </c>
    </row>
    <row r="1260">
      <c r="B1260" s="113" t="n">
        <v>123090</v>
      </c>
      <c r="C1260" s="113" t="n">
        <v>69636</v>
      </c>
      <c r="D1260" s="113" t="n">
        <v>49066</v>
      </c>
      <c r="E1260" s="114" t="inlineStr">
        <is>
          <t>Nigel Spence</t>
        </is>
      </c>
      <c r="F1260" s="152" t="inlineStr">
        <is>
          <t>Cloud Partner Development Manager</t>
        </is>
      </c>
      <c r="G1260" s="113" t="inlineStr">
        <is>
          <t>Channel Sales intl</t>
        </is>
      </c>
      <c r="H1260" s="113" t="inlineStr">
        <is>
          <t>Francis Rauch</t>
        </is>
      </c>
      <c r="I1260" s="113" t="inlineStr">
        <is>
          <t>Francis Rauch</t>
        </is>
      </c>
      <c r="J1260" s="114" t="inlineStr">
        <is>
          <t>Francis Rauch</t>
        </is>
      </c>
      <c r="K1260" s="114" t="inlineStr">
        <is>
          <t>Francis Rauch</t>
        </is>
      </c>
      <c r="L1260" s="113" t="inlineStr">
        <is>
          <t>WW Channel Sales</t>
        </is>
      </c>
      <c r="M1260" s="115" t="n">
        <v>1</v>
      </c>
      <c r="N1260" s="151">
        <f>LEFT(CA1260,3)</f>
        <v/>
      </c>
      <c r="O1260" s="216" t="n">
        <v>43703</v>
      </c>
      <c r="P1260" s="118">
        <f>($D$5-O1260)/365</f>
        <v/>
      </c>
      <c r="Q1260" s="119">
        <f>Q1260</f>
        <v/>
      </c>
      <c r="R1260" s="52" t="n"/>
      <c r="S1260" s="120" t="inlineStr">
        <is>
          <t>Australia</t>
        </is>
      </c>
      <c r="T1260" s="120" t="inlineStr">
        <is>
          <t>AUD</t>
        </is>
      </c>
      <c r="U1260" s="120" t="n">
        <v>272000</v>
      </c>
      <c r="V1260" s="120" t="n">
        <v>132118.1818181818</v>
      </c>
      <c r="W1260" s="120" t="n"/>
      <c r="X1260" s="120">
        <f>W1260+V1260+U1260</f>
        <v/>
      </c>
      <c r="Y1260" s="121" t="n"/>
      <c r="Z1260" s="121" t="n"/>
      <c r="AA1260" s="122" t="n"/>
      <c r="AB1260" s="122" t="n"/>
      <c r="AC1260" s="122" t="n"/>
      <c r="AD1260" s="123">
        <f>AC1260+AB1260+AA1260</f>
        <v/>
      </c>
      <c r="AE1260" s="124">
        <f>IFERROR(AD1260/X1260-1,"")</f>
        <v/>
      </c>
      <c r="AF1260" s="217">
        <f>IF(LOWER(T1260)="ILS",12,1)*X1260/VLOOKUP($T1260,CPC_USDConversion_xlTbl[[Currency2]:[Units/1 USD]],2,FALSE)</f>
        <v/>
      </c>
      <c r="AG1260" s="217">
        <f>IF(LOWER(T1260)="ILS",12,1)*AD1260/VLOOKUP($T1260,CPC_USDConversion_xlTbl[[Currency2]:[Units/1 USD]],2,FALSE)</f>
        <v/>
      </c>
      <c r="AH1260" s="126">
        <f>AF1260/VLOOKUP($S1260,'CP$'!$B$5:$D$74,2,FALSE)</f>
        <v/>
      </c>
      <c r="AI1260" s="126">
        <f>AG1260/VLOOKUP($S1260,'CP$'!$B$5:$D$74,2,FALSE)</f>
        <v/>
      </c>
      <c r="AJ1260" s="52" t="n"/>
      <c r="AK1260" s="127" t="inlineStr">
        <is>
          <t>Sales Variable</t>
        </is>
      </c>
      <c r="AL1260" s="218" t="n"/>
      <c r="AM1260" s="129" t="n"/>
      <c r="AN1260" s="121" t="n"/>
      <c r="AO1260" s="130" t="n"/>
      <c r="AP1260" s="131">
        <f>IFERROR(AO1260/AM1260,"")</f>
        <v/>
      </c>
      <c r="AQ1260" s="219">
        <f>AO1260*CC1260</f>
        <v/>
      </c>
      <c r="AR1260" s="219" t="n"/>
      <c r="AS1260" s="220">
        <f>AQ1260-AR1260</f>
        <v/>
      </c>
      <c r="AT1260" s="217">
        <f>AS1260/VLOOKUP($T1260,'USD Converstion'!$C$7:$D$174,2,FALSE)</f>
        <v/>
      </c>
      <c r="AU1260" s="52" t="n"/>
      <c r="AV1260" s="221" t="n">
        <v>43768</v>
      </c>
      <c r="AW1260" s="222" t="n">
        <v>58346.78640776699</v>
      </c>
      <c r="AX1260" s="222" t="n"/>
      <c r="AY1260" s="223" t="n"/>
      <c r="AZ1260" s="52" t="n"/>
      <c r="BA1260" s="137" t="n"/>
      <c r="BB1260" s="138" t="inlineStr">
        <is>
          <t xml:space="preserve"> </t>
        </is>
      </c>
      <c r="BC1260" s="52" t="n"/>
      <c r="BD1260" s="219" t="n">
        <v>210000</v>
      </c>
      <c r="BE1260" s="219" t="n">
        <v>140000</v>
      </c>
      <c r="BF1260" s="219" t="n"/>
      <c r="BG1260" s="120">
        <f>BF1260+BE1260+BD1260</f>
        <v/>
      </c>
      <c r="BH1260" s="217">
        <f>IF(LOWER(T1260)="ILS",12,1)*BG1260/VLOOKUP($T1260,CPC_USDConversion_xlTbl[[Currency2]:[Units/1 USD]],2,FALSE)</f>
        <v/>
      </c>
      <c r="BI1260" s="224">
        <f>BH1260/VLOOKUP($S1260,'CP$'!$B$5:$D$74,2,FALSE)</f>
        <v/>
      </c>
      <c r="BJ1260" s="140" t="n">
        <v>250000</v>
      </c>
      <c r="BK1260" s="140" t="n">
        <v>360000</v>
      </c>
      <c r="BL1260" s="141">
        <f>IFERROR(U1260/X1260,"")</f>
        <v/>
      </c>
      <c r="BM1260" s="141">
        <f>IFERROR(V1260/X1260,"")</f>
        <v/>
      </c>
      <c r="BN1260" s="141">
        <f>IFERROR(W1260/X1260,"")</f>
        <v/>
      </c>
      <c r="BO1260" s="141">
        <f>IFERROR(AA1260/AD1260,"")</f>
        <v/>
      </c>
      <c r="BP1260" s="141">
        <f>IFERROR(AB1260/AD1260,"")</f>
        <v/>
      </c>
      <c r="BQ1260" s="141">
        <f>IFERROR(AC1260/AD1260,"")</f>
        <v/>
      </c>
      <c r="BR1260" s="119" t="n"/>
      <c r="BS1260" s="119" t="n">
        <v>3</v>
      </c>
      <c r="BT1260" s="119" t="n">
        <v>3</v>
      </c>
      <c r="BU1260" s="119" t="n"/>
      <c r="BV1260" s="119" t="n"/>
      <c r="BW1260" s="119" t="n"/>
      <c r="BX1260" s="119" t="n"/>
      <c r="BY1260" s="119" t="n"/>
      <c r="BZ1260" s="119" t="inlineStr">
        <is>
          <t>Employee</t>
        </is>
      </c>
      <c r="CA1260" s="142" t="inlineStr">
        <is>
          <t>S31P</t>
        </is>
      </c>
      <c r="CB1260" s="131" t="n">
        <v>1</v>
      </c>
      <c r="CC1260" s="143">
        <f>IF(P1260&gt;1,1,P1260)*CB1260</f>
        <v/>
      </c>
      <c r="CD1260" s="143" t="n"/>
      <c r="CE1260" s="222" t="n">
        <v>47888</v>
      </c>
      <c r="CF1260" s="86" t="n"/>
      <c r="CG1260" s="219" t="n">
        <v>346541.4634146342</v>
      </c>
      <c r="CH1260" s="217">
        <f>IF(LOWER(T1260)="ILS",12,1)*CG1260/VLOOKUP($T1260,CPC_USDConversion_xlTbl[[Currency2]:[Units/1 USD]],2,FALSE)</f>
        <v/>
      </c>
      <c r="CI1260" s="225">
        <f>AF1260</f>
        <v/>
      </c>
      <c r="CJ1260" s="225">
        <f>IFERROR(CI1260-CH1260,"")</f>
        <v/>
      </c>
      <c r="CK1260" s="140">
        <f>ROUND(AN1260*CC1260,-2)</f>
        <v/>
      </c>
      <c r="CL1260" s="217">
        <f>CK1260/VLOOKUP($T1260,'USD Converstion'!$C$7:$D$174,2,FALSE)</f>
        <v/>
      </c>
      <c r="CM1260" s="145">
        <f>IF(AD1260&gt;X1260,1,0)</f>
        <v/>
      </c>
      <c r="CN1260" s="225">
        <f>IF(CM1260&gt;0,AG1260,0)</f>
        <v/>
      </c>
      <c r="CO1260" s="225">
        <f>IF(CM1260=0,0,AF1260)</f>
        <v/>
      </c>
      <c r="CP1260" s="146" t="n">
        <v>0</v>
      </c>
      <c r="CQ1260" s="147" t="inlineStr">
        <is>
          <t>Regular</t>
        </is>
      </c>
      <c r="CR1260" s="225">
        <f>AM1260/VLOOKUP(T1260,'USD Converstion'!$C$7:$D$174,2,FALSE)</f>
        <v/>
      </c>
      <c r="CS1260" s="226">
        <f>AT1260</f>
        <v/>
      </c>
      <c r="CT1260" s="222" t="n">
        <v>0</v>
      </c>
      <c r="CU1260" s="227" t="n"/>
      <c r="CV1260" s="145">
        <f>IF(AX1260&gt;0,1,0)</f>
        <v/>
      </c>
      <c r="CW1260" s="145">
        <f>IF(AY1260&gt;0,1,0)</f>
        <v/>
      </c>
      <c r="CX1260" s="52" t="n">
        <v>0</v>
      </c>
      <c r="DM1260">
        <f>IF(LOWER(T1260)="ILS",12,1)*Y1260/VLOOKUP($T1260,CPC_USDConversion_xlTbl[[Currency2]:[Units/1 USD]],2,FALSE)</f>
        <v/>
      </c>
    </row>
    <row r="1261">
      <c r="B1261" s="113" t="n">
        <v>104503</v>
      </c>
      <c r="C1261" s="113" t="n">
        <v>86773</v>
      </c>
      <c r="D1261" s="113" t="n">
        <v>77145</v>
      </c>
      <c r="E1261" s="114" t="inlineStr">
        <is>
          <t>Pankaj Bhula</t>
        </is>
      </c>
      <c r="F1261" s="152" t="inlineStr">
        <is>
          <t>Regional Director, Africa</t>
        </is>
      </c>
      <c r="G1261" s="113" t="inlineStr">
        <is>
          <t>EMEA Sales Mgmt</t>
        </is>
      </c>
      <c r="H1261" s="113" t="inlineStr">
        <is>
          <t>Bruno Darmon</t>
        </is>
      </c>
      <c r="I1261" s="113" t="inlineStr">
        <is>
          <t>Bruno Darmon</t>
        </is>
      </c>
      <c r="J1261" s="114" t="inlineStr">
        <is>
          <t>Bruno Darmon</t>
        </is>
      </c>
      <c r="K1261" s="114" t="inlineStr">
        <is>
          <t>Bruno Darmon</t>
        </is>
      </c>
      <c r="L1261" s="113" t="inlineStr">
        <is>
          <t>EMEA Sales</t>
        </is>
      </c>
      <c r="M1261" s="115" t="n">
        <v>1</v>
      </c>
      <c r="N1261" s="151">
        <f>LEFT(CA1261,3)</f>
        <v/>
      </c>
      <c r="O1261" s="216" t="n">
        <v>43615</v>
      </c>
      <c r="P1261" s="118">
        <f>($D$5-O1261)/365</f>
        <v/>
      </c>
      <c r="Q1261" s="119">
        <f>Q1261</f>
        <v/>
      </c>
      <c r="R1261" s="52" t="n"/>
      <c r="S1261" s="120" t="inlineStr">
        <is>
          <t>South Africa</t>
        </is>
      </c>
      <c r="T1261" s="120" t="inlineStr">
        <is>
          <t>ZAR</t>
        </is>
      </c>
      <c r="U1261" s="120" t="n">
        <v>2934500</v>
      </c>
      <c r="V1261" s="120" t="n">
        <v>1418481.818181818</v>
      </c>
      <c r="W1261" s="120" t="n"/>
      <c r="X1261" s="120">
        <f>W1261+V1261+U1261</f>
        <v/>
      </c>
      <c r="Y1261" s="121" t="n"/>
      <c r="Z1261" s="121" t="n"/>
      <c r="AA1261" s="122" t="n"/>
      <c r="AB1261" s="122" t="n"/>
      <c r="AC1261" s="122" t="n"/>
      <c r="AD1261" s="123">
        <f>AC1261+AB1261+AA1261</f>
        <v/>
      </c>
      <c r="AE1261" s="124">
        <f>IFERROR(AD1261/X1261-1,"")</f>
        <v/>
      </c>
      <c r="AF1261" s="217">
        <f>IF(LOWER(T1261)="ILS",12,1)*X1261/VLOOKUP($T1261,CPC_USDConversion_xlTbl[[Currency2]:[Units/1 USD]],2,FALSE)</f>
        <v/>
      </c>
      <c r="AG1261" s="217">
        <f>IF(LOWER(T1261)="ILS",12,1)*AD1261/VLOOKUP($T1261,CPC_USDConversion_xlTbl[[Currency2]:[Units/1 USD]],2,FALSE)</f>
        <v/>
      </c>
      <c r="AH1261" s="126">
        <f>AF1261/VLOOKUP($S1261,'CP$'!$B$5:$D$74,2,FALSE)</f>
        <v/>
      </c>
      <c r="AI1261" s="126">
        <f>AG1261/VLOOKUP($S1261,'CP$'!$B$5:$D$74,2,FALSE)</f>
        <v/>
      </c>
      <c r="AJ1261" s="52" t="n"/>
      <c r="AK1261" s="127" t="inlineStr">
        <is>
          <t>Sales Variable</t>
        </is>
      </c>
      <c r="AL1261" s="218" t="n"/>
      <c r="AM1261" s="129" t="n"/>
      <c r="AN1261" s="121" t="n"/>
      <c r="AO1261" s="130" t="n"/>
      <c r="AP1261" s="131">
        <f>IFERROR(AO1261/AM1261,"")</f>
        <v/>
      </c>
      <c r="AQ1261" s="219">
        <f>AO1261*CC1261</f>
        <v/>
      </c>
      <c r="AR1261" s="219" t="n"/>
      <c r="AS1261" s="220">
        <f>AQ1261-AR1261</f>
        <v/>
      </c>
      <c r="AT1261" s="217">
        <f>AS1261/VLOOKUP($T1261,'USD Converstion'!$C$7:$D$174,2,FALSE)</f>
        <v/>
      </c>
      <c r="AU1261" s="52" t="n"/>
      <c r="AV1261" s="221" t="n">
        <v>43957</v>
      </c>
      <c r="AW1261" s="222" t="n">
        <v>58361.78640776699</v>
      </c>
      <c r="AX1261" s="222" t="n"/>
      <c r="AY1261" s="223" t="n"/>
      <c r="AZ1261" s="52" t="n"/>
      <c r="BA1261" s="137" t="n"/>
      <c r="BB1261" s="138" t="inlineStr">
        <is>
          <t xml:space="preserve"> </t>
        </is>
      </c>
      <c r="BC1261" s="52" t="n"/>
      <c r="BD1261" s="219" t="n">
        <v>2250000</v>
      </c>
      <c r="BE1261" s="219" t="n">
        <v>1500000</v>
      </c>
      <c r="BF1261" s="219" t="n"/>
      <c r="BG1261" s="120">
        <f>BF1261+BE1261+BD1261</f>
        <v/>
      </c>
      <c r="BH1261" s="217">
        <f>IF(LOWER(T1261)="ILS",12,1)*BG1261/VLOOKUP($T1261,CPC_USDConversion_xlTbl[[Currency2]:[Units/1 USD]],2,FALSE)</f>
        <v/>
      </c>
      <c r="BI1261" s="224">
        <f>BH1261/VLOOKUP($S1261,'CP$'!$B$5:$D$74,2,FALSE)</f>
        <v/>
      </c>
      <c r="BJ1261" s="140" t="n">
        <v>2700000</v>
      </c>
      <c r="BK1261" s="140" t="n">
        <v>4300000</v>
      </c>
      <c r="BL1261" s="141">
        <f>IFERROR(U1261/X1261,"")</f>
        <v/>
      </c>
      <c r="BM1261" s="141">
        <f>IFERROR(V1261/X1261,"")</f>
        <v/>
      </c>
      <c r="BN1261" s="141">
        <f>IFERROR(W1261/X1261,"")</f>
        <v/>
      </c>
      <c r="BO1261" s="141">
        <f>IFERROR(AA1261/AD1261,"")</f>
        <v/>
      </c>
      <c r="BP1261" s="141">
        <f>IFERROR(AB1261/AD1261,"")</f>
        <v/>
      </c>
      <c r="BQ1261" s="141">
        <f>IFERROR(AC1261/AD1261,"")</f>
        <v/>
      </c>
      <c r="BR1261" s="119" t="n"/>
      <c r="BS1261" s="119" t="n">
        <v>3</v>
      </c>
      <c r="BT1261" s="119" t="n">
        <v>3</v>
      </c>
      <c r="BU1261" s="119" t="n"/>
      <c r="BV1261" s="119" t="n"/>
      <c r="BW1261" s="119" t="n"/>
      <c r="BX1261" s="119" t="n"/>
      <c r="BY1261" s="119" t="n"/>
      <c r="BZ1261" s="119" t="inlineStr">
        <is>
          <t>Employee</t>
        </is>
      </c>
      <c r="CA1261" s="142" t="inlineStr">
        <is>
          <t>S20M</t>
        </is>
      </c>
      <c r="CB1261" s="131" t="n">
        <v>1</v>
      </c>
      <c r="CC1261" s="143">
        <f>IF(P1261&gt;1,1,P1261)*CB1261</f>
        <v/>
      </c>
      <c r="CD1261" s="143" t="n"/>
      <c r="CE1261" s="222" t="n">
        <v>147614.76</v>
      </c>
      <c r="CF1261" s="86" t="n"/>
      <c r="CG1261" s="219" t="n">
        <v>3805078.048780488</v>
      </c>
      <c r="CH1261" s="217">
        <f>IF(LOWER(T1261)="ILS",12,1)*CG1261/VLOOKUP($T1261,CPC_USDConversion_xlTbl[[Currency2]:[Units/1 USD]],2,FALSE)</f>
        <v/>
      </c>
      <c r="CI1261" s="225">
        <f>AF1261</f>
        <v/>
      </c>
      <c r="CJ1261" s="225">
        <f>IFERROR(CI1261-CH1261,"")</f>
        <v/>
      </c>
      <c r="CK1261" s="140">
        <f>ROUND(AN1261*CC1261,-2)</f>
        <v/>
      </c>
      <c r="CL1261" s="217">
        <f>CK1261/VLOOKUP($T1261,'USD Converstion'!$C$7:$D$174,2,FALSE)</f>
        <v/>
      </c>
      <c r="CM1261" s="145">
        <f>IF(AD1261&gt;X1261,1,0)</f>
        <v/>
      </c>
      <c r="CN1261" s="225">
        <f>IF(CM1261&gt;0,AG1261,0)</f>
        <v/>
      </c>
      <c r="CO1261" s="225">
        <f>IF(CM1261=0,0,AF1261)</f>
        <v/>
      </c>
      <c r="CP1261" s="146" t="n">
        <v>0</v>
      </c>
      <c r="CQ1261" s="147" t="inlineStr">
        <is>
          <t>Regular</t>
        </is>
      </c>
      <c r="CR1261" s="225">
        <f>AM1261/VLOOKUP(T1261,'USD Converstion'!$C$7:$D$174,2,FALSE)</f>
        <v/>
      </c>
      <c r="CS1261" s="226">
        <f>AT1261</f>
        <v/>
      </c>
      <c r="CT1261" s="222" t="n">
        <v>0</v>
      </c>
      <c r="CU1261" s="227" t="n"/>
      <c r="CV1261" s="145">
        <f>IF(AX1261&gt;0,1,0)</f>
        <v/>
      </c>
      <c r="CW1261" s="145">
        <f>IF(AY1261&gt;0,1,0)</f>
        <v/>
      </c>
      <c r="CX1261" s="52" t="n">
        <v>0</v>
      </c>
      <c r="DM1261">
        <f>IF(LOWER(T1261)="ILS",12,1)*Y1261/VLOOKUP($T1261,CPC_USDConversion_xlTbl[[Currency2]:[Units/1 USD]],2,FALSE)</f>
        <v/>
      </c>
    </row>
    <row r="1262">
      <c r="B1262" s="113" t="n">
        <v>109735</v>
      </c>
      <c r="C1262" s="113" t="n">
        <v>49372</v>
      </c>
      <c r="D1262" s="113" t="n">
        <v>68513</v>
      </c>
      <c r="E1262" s="114" t="inlineStr">
        <is>
          <t>Prema Rau</t>
        </is>
      </c>
      <c r="F1262" s="152" t="inlineStr">
        <is>
          <t xml:space="preserve">Field Marketing Manager </t>
        </is>
      </c>
      <c r="G1262" s="113" t="inlineStr">
        <is>
          <t>Field Marketing Asia</t>
        </is>
      </c>
      <c r="H1262" s="113" t="inlineStr">
        <is>
          <t>Sharon Tan</t>
        </is>
      </c>
      <c r="I1262" s="113" t="inlineStr">
        <is>
          <t>Miryam Steinitz</t>
        </is>
      </c>
      <c r="J1262" s="114" t="inlineStr">
        <is>
          <t>Miryam Steinitz</t>
        </is>
      </c>
      <c r="K1262" s="114" t="inlineStr">
        <is>
          <t>Peter Alexander</t>
        </is>
      </c>
      <c r="L1262" s="113" t="inlineStr">
        <is>
          <t>Marketing</t>
        </is>
      </c>
      <c r="M1262" s="115" t="n">
        <v>1</v>
      </c>
      <c r="N1262" s="151">
        <f>LEFT(CA1262,3)</f>
        <v/>
      </c>
      <c r="O1262" s="216" t="n">
        <v>42461</v>
      </c>
      <c r="P1262" s="118">
        <f>($D$5-O1262)/365</f>
        <v/>
      </c>
      <c r="Q1262" s="119">
        <f>Q1262</f>
        <v/>
      </c>
      <c r="R1262" s="52" t="n"/>
      <c r="S1262" s="120" t="inlineStr">
        <is>
          <t>Singapore</t>
        </is>
      </c>
      <c r="T1262" s="120" t="inlineStr">
        <is>
          <t>SGD</t>
        </is>
      </c>
      <c r="U1262" s="120" t="n">
        <v>84500</v>
      </c>
      <c r="V1262" s="120" t="n"/>
      <c r="W1262" s="120" t="n">
        <v>6214.285714285714</v>
      </c>
      <c r="X1262" s="120">
        <f>W1262+V1262+U1262</f>
        <v/>
      </c>
      <c r="Y1262" s="121" t="n"/>
      <c r="Z1262" s="121" t="n"/>
      <c r="AA1262" s="122" t="n"/>
      <c r="AB1262" s="122" t="n"/>
      <c r="AC1262" s="122" t="n"/>
      <c r="AD1262" s="123">
        <f>AC1262+AB1262+AA1262</f>
        <v/>
      </c>
      <c r="AE1262" s="124">
        <f>IFERROR(AD1262/X1262-1,"")</f>
        <v/>
      </c>
      <c r="AF1262" s="217">
        <f>IF(LOWER(T1262)="ILS",12,1)*X1262/VLOOKUP($T1262,CPC_USDConversion_xlTbl[[Currency2]:[Units/1 USD]],2,FALSE)</f>
        <v/>
      </c>
      <c r="AG1262" s="217">
        <f>IF(LOWER(T1262)="ILS",12,1)*AD1262/VLOOKUP($T1262,CPC_USDConversion_xlTbl[[Currency2]:[Units/1 USD]],2,FALSE)</f>
        <v/>
      </c>
      <c r="AH1262" s="126">
        <f>AF1262/VLOOKUP($S1262,'CP$'!$B$5:$D$74,2,FALSE)</f>
        <v/>
      </c>
      <c r="AI1262" s="126">
        <f>AG1262/VLOOKUP($S1262,'CP$'!$B$5:$D$74,2,FALSE)</f>
        <v/>
      </c>
      <c r="AJ1262" s="52" t="n"/>
      <c r="AK1262" s="127" t="inlineStr">
        <is>
          <t>Target Bonus</t>
        </is>
      </c>
      <c r="AL1262" s="218" t="n">
        <v>7000</v>
      </c>
      <c r="AM1262" s="129" t="n">
        <v>6000</v>
      </c>
      <c r="AN1262" s="121" t="n"/>
      <c r="AO1262" s="130" t="n"/>
      <c r="AP1262" s="131">
        <f>IFERROR(AO1262/AM1262,"")</f>
        <v/>
      </c>
      <c r="AQ1262" s="219">
        <f>AO1262*CC1262</f>
        <v/>
      </c>
      <c r="AR1262" s="219" t="n"/>
      <c r="AS1262" s="220">
        <f>AQ1262-AR1262</f>
        <v/>
      </c>
      <c r="AT1262" s="217">
        <f>AS1262/VLOOKUP($T1262,'USD Converstion'!$C$7:$D$174,2,FALSE)</f>
        <v/>
      </c>
      <c r="AU1262" s="52" t="n"/>
      <c r="AV1262" s="221" t="n">
        <v>43957</v>
      </c>
      <c r="AW1262" s="222" t="n">
        <v>19589.26213592233</v>
      </c>
      <c r="AX1262" s="222" t="n"/>
      <c r="AY1262" s="223" t="n"/>
      <c r="AZ1262" s="52" t="n"/>
      <c r="BA1262" s="137" t="n"/>
      <c r="BB1262" s="138" t="inlineStr">
        <is>
          <t xml:space="preserve"> </t>
        </is>
      </c>
      <c r="BC1262" s="52" t="n"/>
      <c r="BD1262" s="219" t="n">
        <v>52000</v>
      </c>
      <c r="BE1262" s="219" t="n"/>
      <c r="BF1262" s="219" t="n">
        <v>6000</v>
      </c>
      <c r="BG1262" s="120">
        <f>BF1262+BE1262+BD1262</f>
        <v/>
      </c>
      <c r="BH1262" s="217">
        <f>IF(LOWER(T1262)="ILS",12,1)*BG1262/VLOOKUP($T1262,CPC_USDConversion_xlTbl[[Currency2]:[Units/1 USD]],2,FALSE)</f>
        <v/>
      </c>
      <c r="BI1262" s="224">
        <f>BH1262/VLOOKUP($S1262,'CP$'!$B$5:$D$74,2,FALSE)</f>
        <v/>
      </c>
      <c r="BJ1262" s="140" t="n">
        <v>65000</v>
      </c>
      <c r="BK1262" s="140" t="n">
        <v>100000</v>
      </c>
      <c r="BL1262" s="141">
        <f>IFERROR(U1262/X1262,"")</f>
        <v/>
      </c>
      <c r="BM1262" s="141">
        <f>IFERROR(V1262/X1262,"")</f>
        <v/>
      </c>
      <c r="BN1262" s="141">
        <f>IFERROR(W1262/X1262,"")</f>
        <v/>
      </c>
      <c r="BO1262" s="141">
        <f>IFERROR(AA1262/AD1262,"")</f>
        <v/>
      </c>
      <c r="BP1262" s="141">
        <f>IFERROR(AB1262/AD1262,"")</f>
        <v/>
      </c>
      <c r="BQ1262" s="141">
        <f>IFERROR(AC1262/AD1262,"")</f>
        <v/>
      </c>
      <c r="BR1262" s="119" t="n">
        <v>4</v>
      </c>
      <c r="BS1262" s="119" t="n">
        <v>4</v>
      </c>
      <c r="BT1262" s="119" t="n">
        <v>3</v>
      </c>
      <c r="BU1262" s="119" t="n"/>
      <c r="BV1262" s="119" t="n"/>
      <c r="BW1262" s="119" t="n"/>
      <c r="BX1262" s="119" t="n"/>
      <c r="BY1262" s="119" t="n"/>
      <c r="BZ1262" s="119" t="inlineStr">
        <is>
          <t>Employee</t>
        </is>
      </c>
      <c r="CA1262" s="142" t="inlineStr">
        <is>
          <t>M53P</t>
        </is>
      </c>
      <c r="CB1262" s="131" t="n">
        <v>1</v>
      </c>
      <c r="CC1262" s="143">
        <f>IF(P1262&gt;1,1,P1262)*CB1262</f>
        <v/>
      </c>
      <c r="CD1262" s="143" t="n"/>
      <c r="CE1262" s="222" t="n">
        <v>29810.28</v>
      </c>
      <c r="CF1262" s="86" t="n"/>
      <c r="CG1262" s="219" t="n">
        <v>64590.24390243903</v>
      </c>
      <c r="CH1262" s="217">
        <f>IF(LOWER(T1262)="ILS",12,1)*CG1262/VLOOKUP($T1262,CPC_USDConversion_xlTbl[[Currency2]:[Units/1 USD]],2,FALSE)</f>
        <v/>
      </c>
      <c r="CI1262" s="225">
        <f>AF1262</f>
        <v/>
      </c>
      <c r="CJ1262" s="225">
        <f>IFERROR(CI1262-CH1262,"")</f>
        <v/>
      </c>
      <c r="CK1262" s="140">
        <f>ROUND(AN1262*CC1262,-2)</f>
        <v/>
      </c>
      <c r="CL1262" s="217">
        <f>CK1262/VLOOKUP($T1262,'USD Converstion'!$C$7:$D$174,2,FALSE)</f>
        <v/>
      </c>
      <c r="CM1262" s="145">
        <f>IF(AD1262&gt;X1262,1,0)</f>
        <v/>
      </c>
      <c r="CN1262" s="225">
        <f>IF(CM1262&gt;0,AG1262,0)</f>
        <v/>
      </c>
      <c r="CO1262" s="225">
        <f>IF(CM1262=0,0,AF1262)</f>
        <v/>
      </c>
      <c r="CP1262" s="146" t="n">
        <v>0</v>
      </c>
      <c r="CQ1262" s="147" t="inlineStr">
        <is>
          <t>Regular</t>
        </is>
      </c>
      <c r="CR1262" s="225">
        <f>AM1262/VLOOKUP(T1262,'USD Converstion'!$C$7:$D$174,2,FALSE)</f>
        <v/>
      </c>
      <c r="CS1262" s="226">
        <f>AT1262</f>
        <v/>
      </c>
      <c r="CT1262" s="222" t="n">
        <v>0</v>
      </c>
      <c r="CU1262" s="227" t="n"/>
      <c r="CV1262" s="145">
        <f>IF(AX1262&gt;0,1,0)</f>
        <v/>
      </c>
      <c r="CW1262" s="145">
        <f>IF(AY1262&gt;0,1,0)</f>
        <v/>
      </c>
      <c r="CX1262" s="52" t="n">
        <v>0</v>
      </c>
      <c r="DM1262">
        <f>IF(LOWER(T1262)="ILS",12,1)*Y1262/VLOOKUP($T1262,CPC_USDConversion_xlTbl[[Currency2]:[Units/1 USD]],2,FALSE)</f>
        <v/>
      </c>
    </row>
    <row r="1263">
      <c r="B1263" s="113" t="n">
        <v>128197</v>
      </c>
      <c r="C1263" s="113" t="n">
        <v>103195</v>
      </c>
      <c r="D1263" s="113" t="n"/>
      <c r="E1263" s="114" t="inlineStr">
        <is>
          <t>Rene Matell</t>
        </is>
      </c>
      <c r="F1263" s="152" t="inlineStr">
        <is>
          <t>Field Marketing Manager, Nordics</t>
        </is>
      </c>
      <c r="G1263" s="113" t="inlineStr">
        <is>
          <t>Field marketing EMEA</t>
        </is>
      </c>
      <c r="H1263" s="113" t="inlineStr">
        <is>
          <t>Lillian Sapir</t>
        </is>
      </c>
      <c r="I1263" s="113" t="inlineStr">
        <is>
          <t>Miryam Steinitz</t>
        </is>
      </c>
      <c r="J1263" s="114" t="inlineStr">
        <is>
          <t>Miryam Steinitz</t>
        </is>
      </c>
      <c r="K1263" s="114" t="inlineStr">
        <is>
          <t>Peter Alexander</t>
        </is>
      </c>
      <c r="L1263" s="113" t="inlineStr">
        <is>
          <t>Marketing</t>
        </is>
      </c>
      <c r="M1263" s="115" t="n">
        <v>1</v>
      </c>
      <c r="N1263" s="151">
        <f>LEFT(CA1263,3)</f>
        <v/>
      </c>
      <c r="O1263" s="216" t="n">
        <v>38777</v>
      </c>
      <c r="P1263" s="118">
        <f>($D$5-O1263)/365</f>
        <v/>
      </c>
      <c r="Q1263" s="119">
        <f>Q1263</f>
        <v/>
      </c>
      <c r="R1263" s="52" t="n"/>
      <c r="S1263" s="120" t="inlineStr">
        <is>
          <t>Denmark</t>
        </is>
      </c>
      <c r="T1263" s="120" t="inlineStr">
        <is>
          <t>DKK</t>
        </is>
      </c>
      <c r="U1263" s="120" t="n">
        <v>1259500</v>
      </c>
      <c r="V1263" s="120" t="n"/>
      <c r="W1263" s="120" t="n">
        <v>105261.9047619048</v>
      </c>
      <c r="X1263" s="120">
        <f>W1263+V1263+U1263</f>
        <v/>
      </c>
      <c r="Y1263" s="121" t="n"/>
      <c r="Z1263" s="121" t="n"/>
      <c r="AA1263" s="122" t="n"/>
      <c r="AB1263" s="122" t="n"/>
      <c r="AC1263" s="122" t="n"/>
      <c r="AD1263" s="123">
        <f>AC1263+AB1263+AA1263</f>
        <v/>
      </c>
      <c r="AE1263" s="124">
        <f>IFERROR(AD1263/X1263-1,"")</f>
        <v/>
      </c>
      <c r="AF1263" s="217">
        <f>IF(LOWER(T1263)="ILS",12,1)*X1263/VLOOKUP($T1263,CPC_USDConversion_xlTbl[[Currency2]:[Units/1 USD]],2,FALSE)</f>
        <v/>
      </c>
      <c r="AG1263" s="217">
        <f>IF(LOWER(T1263)="ILS",12,1)*AD1263/VLOOKUP($T1263,CPC_USDConversion_xlTbl[[Currency2]:[Units/1 USD]],2,FALSE)</f>
        <v/>
      </c>
      <c r="AH1263" s="126">
        <f>AF1263/VLOOKUP($S1263,'CP$'!$B$5:$D$74,2,FALSE)</f>
        <v/>
      </c>
      <c r="AI1263" s="126">
        <f>AG1263/VLOOKUP($S1263,'CP$'!$B$5:$D$74,2,FALSE)</f>
        <v/>
      </c>
      <c r="AJ1263" s="52" t="n"/>
      <c r="AK1263" s="127" t="inlineStr">
        <is>
          <t>Target Bonus</t>
        </is>
      </c>
      <c r="AL1263" s="218" t="n">
        <v>98500</v>
      </c>
      <c r="AM1263" s="129" t="n">
        <v>110000</v>
      </c>
      <c r="AN1263" s="121" t="n"/>
      <c r="AO1263" s="130" t="n"/>
      <c r="AP1263" s="131">
        <f>IFERROR(AO1263/AM1263,"")</f>
        <v/>
      </c>
      <c r="AQ1263" s="219">
        <f>AO1263*CC1263</f>
        <v/>
      </c>
      <c r="AR1263" s="219" t="n"/>
      <c r="AS1263" s="220">
        <f>AQ1263-AR1263</f>
        <v/>
      </c>
      <c r="AT1263" s="217">
        <f>AS1263/VLOOKUP($T1263,'USD Converstion'!$C$7:$D$174,2,FALSE)</f>
        <v/>
      </c>
      <c r="AU1263" s="52" t="n"/>
      <c r="AV1263" s="221" t="n">
        <v>43957</v>
      </c>
      <c r="AW1263" s="222" t="n">
        <v>24410.18446601942</v>
      </c>
      <c r="AX1263" s="222" t="n"/>
      <c r="AY1263" s="223" t="n"/>
      <c r="AZ1263" s="52" t="n"/>
      <c r="BA1263" s="137" t="n"/>
      <c r="BB1263" s="138" t="inlineStr">
        <is>
          <t xml:space="preserve"> </t>
        </is>
      </c>
      <c r="BC1263" s="52" t="n"/>
      <c r="BD1263" s="219" t="n">
        <v>994500</v>
      </c>
      <c r="BE1263" s="219" t="n"/>
      <c r="BF1263" s="219" t="n">
        <v>98500</v>
      </c>
      <c r="BG1263" s="120">
        <f>BF1263+BE1263+BD1263</f>
        <v/>
      </c>
      <c r="BH1263" s="217">
        <f>IF(LOWER(T1263)="ILS",12,1)*BG1263/VLOOKUP($T1263,CPC_USDConversion_xlTbl[[Currency2]:[Units/1 USD]],2,FALSE)</f>
        <v/>
      </c>
      <c r="BI1263" s="224">
        <f>BH1263/VLOOKUP($S1263,'CP$'!$B$5:$D$74,2,FALSE)</f>
        <v/>
      </c>
      <c r="BJ1263" s="140" t="n">
        <v>960000</v>
      </c>
      <c r="BK1263" s="140" t="n">
        <v>1200000</v>
      </c>
      <c r="BL1263" s="141">
        <f>IFERROR(U1263/X1263,"")</f>
        <v/>
      </c>
      <c r="BM1263" s="141">
        <f>IFERROR(V1263/X1263,"")</f>
        <v/>
      </c>
      <c r="BN1263" s="141">
        <f>IFERROR(W1263/X1263,"")</f>
        <v/>
      </c>
      <c r="BO1263" s="141">
        <f>IFERROR(AA1263/AD1263,"")</f>
        <v/>
      </c>
      <c r="BP1263" s="141">
        <f>IFERROR(AB1263/AD1263,"")</f>
        <v/>
      </c>
      <c r="BQ1263" s="141">
        <f>IFERROR(AC1263/AD1263,"")</f>
        <v/>
      </c>
      <c r="BR1263" s="119" t="n">
        <v>3</v>
      </c>
      <c r="BS1263" s="119" t="n">
        <v>3</v>
      </c>
      <c r="BT1263" s="119" t="n">
        <v>3</v>
      </c>
      <c r="BU1263" s="119" t="n"/>
      <c r="BV1263" s="119" t="n"/>
      <c r="BW1263" s="119" t="n"/>
      <c r="BX1263" s="119" t="n"/>
      <c r="BY1263" s="119" t="n"/>
      <c r="BZ1263" s="119" t="inlineStr">
        <is>
          <t>Employee</t>
        </is>
      </c>
      <c r="CA1263" s="142" t="inlineStr">
        <is>
          <t>M43P</t>
        </is>
      </c>
      <c r="CB1263" s="131" t="n">
        <v>1</v>
      </c>
      <c r="CC1263" s="143">
        <f>IF(P1263&gt;1,1,P1263)*CB1263</f>
        <v/>
      </c>
      <c r="CD1263" s="143" t="n"/>
      <c r="CE1263" s="222" t="n">
        <v>28253.92</v>
      </c>
      <c r="CF1263" s="86" t="n"/>
      <c r="CG1263" s="219" t="n">
        <v>1083126.829268293</v>
      </c>
      <c r="CH1263" s="217">
        <f>IF(LOWER(T1263)="ILS",12,1)*CG1263/VLOOKUP($T1263,CPC_USDConversion_xlTbl[[Currency2]:[Units/1 USD]],2,FALSE)</f>
        <v/>
      </c>
      <c r="CI1263" s="225">
        <f>AF1263</f>
        <v/>
      </c>
      <c r="CJ1263" s="225">
        <f>IFERROR(CI1263-CH1263,"")</f>
        <v/>
      </c>
      <c r="CK1263" s="140">
        <f>ROUND(AN1263*CC1263,-2)</f>
        <v/>
      </c>
      <c r="CL1263" s="217">
        <f>CK1263/VLOOKUP($T1263,'USD Converstion'!$C$7:$D$174,2,FALSE)</f>
        <v/>
      </c>
      <c r="CM1263" s="145">
        <f>IF(AD1263&gt;X1263,1,0)</f>
        <v/>
      </c>
      <c r="CN1263" s="225">
        <f>IF(CM1263&gt;0,AG1263,0)</f>
        <v/>
      </c>
      <c r="CO1263" s="225">
        <f>IF(CM1263=0,0,AF1263)</f>
        <v/>
      </c>
      <c r="CP1263" s="146" t="n">
        <v>0</v>
      </c>
      <c r="CQ1263" s="147" t="inlineStr">
        <is>
          <t>Regular</t>
        </is>
      </c>
      <c r="CR1263" s="225">
        <f>AM1263/VLOOKUP(T1263,'USD Converstion'!$C$7:$D$174,2,FALSE)</f>
        <v/>
      </c>
      <c r="CS1263" s="226">
        <f>AT1263</f>
        <v/>
      </c>
      <c r="CT1263" s="222" t="n">
        <v>0</v>
      </c>
      <c r="CU1263" s="227" t="n"/>
      <c r="CV1263" s="145">
        <f>IF(AX1263&gt;0,1,0)</f>
        <v/>
      </c>
      <c r="CW1263" s="145">
        <f>IF(AY1263&gt;0,1,0)</f>
        <v/>
      </c>
      <c r="CX1263" s="52" t="n">
        <v>0</v>
      </c>
      <c r="DM1263">
        <f>IF(LOWER(T1263)="ILS",12,1)*Y1263/VLOOKUP($T1263,CPC_USDConversion_xlTbl[[Currency2]:[Units/1 USD]],2,FALSE)</f>
        <v/>
      </c>
    </row>
    <row r="1264">
      <c r="B1264" s="113" t="n">
        <v>106856</v>
      </c>
      <c r="C1264" s="113" t="n">
        <v>64593</v>
      </c>
      <c r="D1264" s="113" t="n">
        <v>67481</v>
      </c>
      <c r="E1264" s="114" t="inlineStr">
        <is>
          <t>Robert Pizzari</t>
        </is>
      </c>
      <c r="F1264" s="152" t="inlineStr">
        <is>
          <t>Head of Strategic and Global Accounts, APAC</t>
        </is>
      </c>
      <c r="G1264" s="113" t="inlineStr">
        <is>
          <t>APAC Sales Mgmt</t>
        </is>
      </c>
      <c r="H1264" s="113" t="inlineStr">
        <is>
          <t>Sharat Sinha</t>
        </is>
      </c>
      <c r="I1264" s="113" t="inlineStr">
        <is>
          <t>Sharat Sinha</t>
        </is>
      </c>
      <c r="J1264" s="114" t="inlineStr">
        <is>
          <t>Sharat Sinha</t>
        </is>
      </c>
      <c r="K1264" s="114" t="inlineStr">
        <is>
          <t>Sharat Sinha</t>
        </is>
      </c>
      <c r="L1264" s="113" t="inlineStr">
        <is>
          <t>APAC Sales</t>
        </is>
      </c>
      <c r="M1264" s="115" t="n">
        <v>1</v>
      </c>
      <c r="N1264" s="151">
        <f>LEFT(CA1264,3)</f>
        <v/>
      </c>
      <c r="O1264" s="216" t="n">
        <v>43758</v>
      </c>
      <c r="P1264" s="118">
        <f>($D$5-O1264)/365</f>
        <v/>
      </c>
      <c r="Q1264" s="119">
        <f>Q1264</f>
        <v/>
      </c>
      <c r="R1264" s="52" t="n"/>
      <c r="S1264" s="120" t="inlineStr">
        <is>
          <t>Singapore</t>
        </is>
      </c>
      <c r="T1264" s="120" t="inlineStr">
        <is>
          <t>SGD</t>
        </is>
      </c>
      <c r="U1264" s="120" t="n">
        <v>452000</v>
      </c>
      <c r="V1264" s="120" t="n">
        <v>200300</v>
      </c>
      <c r="W1264" s="120" t="n"/>
      <c r="X1264" s="120">
        <f>W1264+V1264+U1264</f>
        <v/>
      </c>
      <c r="Y1264" s="121" t="n"/>
      <c r="Z1264" s="121" t="n"/>
      <c r="AA1264" s="122" t="n"/>
      <c r="AB1264" s="122" t="n"/>
      <c r="AC1264" s="122" t="n"/>
      <c r="AD1264" s="123">
        <f>AC1264+AB1264+AA1264</f>
        <v/>
      </c>
      <c r="AE1264" s="124">
        <f>IFERROR(AD1264/X1264-1,"")</f>
        <v/>
      </c>
      <c r="AF1264" s="217">
        <f>IF(LOWER(T1264)="ILS",12,1)*X1264/VLOOKUP($T1264,CPC_USDConversion_xlTbl[[Currency2]:[Units/1 USD]],2,FALSE)</f>
        <v/>
      </c>
      <c r="AG1264" s="217">
        <f>IF(LOWER(T1264)="ILS",12,1)*AD1264/VLOOKUP($T1264,CPC_USDConversion_xlTbl[[Currency2]:[Units/1 USD]],2,FALSE)</f>
        <v/>
      </c>
      <c r="AH1264" s="126">
        <f>AF1264/VLOOKUP($S1264,'CP$'!$B$5:$D$74,2,FALSE)</f>
        <v/>
      </c>
      <c r="AI1264" s="126">
        <f>AG1264/VLOOKUP($S1264,'CP$'!$B$5:$D$74,2,FALSE)</f>
        <v/>
      </c>
      <c r="AJ1264" s="52" t="n"/>
      <c r="AK1264" s="127" t="inlineStr">
        <is>
          <t>Sales Variable</t>
        </is>
      </c>
      <c r="AL1264" s="218" t="n"/>
      <c r="AM1264" s="129" t="n"/>
      <c r="AN1264" s="121" t="n"/>
      <c r="AO1264" s="130" t="n"/>
      <c r="AP1264" s="131">
        <f>IFERROR(AO1264/AM1264,"")</f>
        <v/>
      </c>
      <c r="AQ1264" s="219">
        <f>AO1264*CC1264</f>
        <v/>
      </c>
      <c r="AR1264" s="219" t="n"/>
      <c r="AS1264" s="220">
        <f>AQ1264-AR1264</f>
        <v/>
      </c>
      <c r="AT1264" s="217">
        <f>AS1264/VLOOKUP($T1264,'USD Converstion'!$C$7:$D$174,2,FALSE)</f>
        <v/>
      </c>
      <c r="AU1264" s="52" t="n"/>
      <c r="AV1264" s="221" t="n">
        <v>43768</v>
      </c>
      <c r="AW1264" s="222" t="n">
        <v>145780.2330097087</v>
      </c>
      <c r="AX1264" s="222" t="n"/>
      <c r="AY1264" s="223" t="n"/>
      <c r="AZ1264" s="52" t="n"/>
      <c r="BA1264" s="137" t="n"/>
      <c r="BB1264" s="138" t="inlineStr">
        <is>
          <t xml:space="preserve"> </t>
        </is>
      </c>
      <c r="BC1264" s="52" t="n"/>
      <c r="BD1264" s="219" t="n">
        <v>354000</v>
      </c>
      <c r="BE1264" s="219" t="n">
        <v>220000</v>
      </c>
      <c r="BF1264" s="219" t="n"/>
      <c r="BG1264" s="120">
        <f>BF1264+BE1264+BD1264</f>
        <v/>
      </c>
      <c r="BH1264" s="217">
        <f>IF(LOWER(T1264)="ILS",12,1)*BG1264/VLOOKUP($T1264,CPC_USDConversion_xlTbl[[Currency2]:[Units/1 USD]],2,FALSE)</f>
        <v/>
      </c>
      <c r="BI1264" s="224">
        <f>BH1264/VLOOKUP($S1264,'CP$'!$B$5:$D$74,2,FALSE)</f>
        <v/>
      </c>
      <c r="BJ1264" s="140" t="n">
        <v>350000</v>
      </c>
      <c r="BK1264" s="140" t="n">
        <v>580000</v>
      </c>
      <c r="BL1264" s="141">
        <f>IFERROR(U1264/X1264,"")</f>
        <v/>
      </c>
      <c r="BM1264" s="141">
        <f>IFERROR(V1264/X1264,"")</f>
        <v/>
      </c>
      <c r="BN1264" s="141">
        <f>IFERROR(W1264/X1264,"")</f>
        <v/>
      </c>
      <c r="BO1264" s="141">
        <f>IFERROR(AA1264/AD1264,"")</f>
        <v/>
      </c>
      <c r="BP1264" s="141">
        <f>IFERROR(AB1264/AD1264,"")</f>
        <v/>
      </c>
      <c r="BQ1264" s="141">
        <f>IFERROR(AC1264/AD1264,"")</f>
        <v/>
      </c>
      <c r="BR1264" s="119" t="n"/>
      <c r="BS1264" s="119" t="n"/>
      <c r="BT1264" s="119" t="n">
        <v>3</v>
      </c>
      <c r="BU1264" s="119" t="n"/>
      <c r="BV1264" s="119" t="n"/>
      <c r="BW1264" s="119" t="n"/>
      <c r="BX1264" s="119" t="n"/>
      <c r="BY1264" s="119" t="n"/>
      <c r="BZ1264" s="119" t="inlineStr">
        <is>
          <t>Employee</t>
        </is>
      </c>
      <c r="CA1264" s="142" t="inlineStr">
        <is>
          <t>S20M</t>
        </is>
      </c>
      <c r="CB1264" s="131" t="n">
        <v>1</v>
      </c>
      <c r="CC1264" s="143">
        <f>IF(P1264&gt;1,1,P1264)*CB1264</f>
        <v/>
      </c>
      <c r="CD1264" s="143" t="n"/>
      <c r="CE1264" s="222" t="n">
        <v>119959.44</v>
      </c>
      <c r="CF1264" s="86" t="n"/>
      <c r="CG1264" s="219" t="n">
        <v>560200</v>
      </c>
      <c r="CH1264" s="217">
        <f>IF(LOWER(T1264)="ILS",12,1)*CG1264/VLOOKUP($T1264,CPC_USDConversion_xlTbl[[Currency2]:[Units/1 USD]],2,FALSE)</f>
        <v/>
      </c>
      <c r="CI1264" s="225">
        <f>AF1264</f>
        <v/>
      </c>
      <c r="CJ1264" s="225">
        <f>IFERROR(CI1264-CH1264,"")</f>
        <v/>
      </c>
      <c r="CK1264" s="140">
        <f>ROUND(AN1264*CC1264,-2)</f>
        <v/>
      </c>
      <c r="CL1264" s="217">
        <f>CK1264/VLOOKUP($T1264,'USD Converstion'!$C$7:$D$174,2,FALSE)</f>
        <v/>
      </c>
      <c r="CM1264" s="145">
        <f>IF(AD1264&gt;X1264,1,0)</f>
        <v/>
      </c>
      <c r="CN1264" s="225">
        <f>IF(CM1264&gt;0,AG1264,0)</f>
        <v/>
      </c>
      <c r="CO1264" s="225">
        <f>IF(CM1264=0,0,AF1264)</f>
        <v/>
      </c>
      <c r="CP1264" s="146" t="n">
        <v>0</v>
      </c>
      <c r="CQ1264" s="147" t="inlineStr">
        <is>
          <t>Regular</t>
        </is>
      </c>
      <c r="CR1264" s="225">
        <f>AM1264/VLOOKUP(T1264,'USD Converstion'!$C$7:$D$174,2,FALSE)</f>
        <v/>
      </c>
      <c r="CS1264" s="226">
        <f>AT1264</f>
        <v/>
      </c>
      <c r="CT1264" s="222" t="n">
        <v>0</v>
      </c>
      <c r="CU1264" s="227" t="n"/>
      <c r="CV1264" s="145">
        <f>IF(AX1264&gt;0,1,0)</f>
        <v/>
      </c>
      <c r="CW1264" s="145">
        <f>IF(AY1264&gt;0,1,0)</f>
        <v/>
      </c>
      <c r="CX1264" s="52" t="n">
        <v>0</v>
      </c>
      <c r="DM1264">
        <f>IF(LOWER(T1264)="ILS",12,1)*Y1264/VLOOKUP($T1264,CPC_USDConversion_xlTbl[[Currency2]:[Units/1 USD]],2,FALSE)</f>
        <v/>
      </c>
    </row>
    <row r="1265">
      <c r="B1265" s="113" t="n">
        <v>110992</v>
      </c>
      <c r="C1265" s="113" t="n">
        <v>114752</v>
      </c>
      <c r="D1265" s="113" t="n">
        <v>50493</v>
      </c>
      <c r="E1265" s="114" t="inlineStr">
        <is>
          <t>Sharon Tan</t>
        </is>
      </c>
      <c r="F1265" s="152" t="inlineStr">
        <is>
          <t>Head of Field Marketing, APAC</t>
        </is>
      </c>
      <c r="G1265" s="113" t="inlineStr">
        <is>
          <t>Field Marketing Intl</t>
        </is>
      </c>
      <c r="H1265" s="113" t="inlineStr">
        <is>
          <t>Miryam Steinitz</t>
        </is>
      </c>
      <c r="I1265" s="113" t="inlineStr">
        <is>
          <t>Miryam Steinitz</t>
        </is>
      </c>
      <c r="J1265" s="114" t="inlineStr">
        <is>
          <t>Miryam Steinitz</t>
        </is>
      </c>
      <c r="K1265" s="114" t="inlineStr">
        <is>
          <t>Peter Alexander</t>
        </is>
      </c>
      <c r="L1265" s="113" t="inlineStr">
        <is>
          <t>Marketing</t>
        </is>
      </c>
      <c r="M1265" s="115" t="n">
        <v>1</v>
      </c>
      <c r="N1265" s="151">
        <f>LEFT(CA1265,3)</f>
        <v/>
      </c>
      <c r="O1265" s="216" t="n">
        <v>44095</v>
      </c>
      <c r="P1265" s="118">
        <f>($D$5-O1265)/365</f>
        <v/>
      </c>
      <c r="Q1265" s="119">
        <f>Q1265</f>
        <v/>
      </c>
      <c r="R1265" s="52" t="n"/>
      <c r="S1265" s="120" t="inlineStr">
        <is>
          <t>Singapore</t>
        </is>
      </c>
      <c r="T1265" s="120" t="inlineStr">
        <is>
          <t>SGD</t>
        </is>
      </c>
      <c r="U1265" s="120" t="n">
        <v>309500</v>
      </c>
      <c r="V1265" s="120" t="n"/>
      <c r="W1265" s="120" t="n">
        <v>29071.42857142857</v>
      </c>
      <c r="X1265" s="120">
        <f>W1265+V1265+U1265</f>
        <v/>
      </c>
      <c r="Y1265" s="121" t="n"/>
      <c r="Z1265" s="121" t="n"/>
      <c r="AA1265" s="122" t="n"/>
      <c r="AB1265" s="122" t="n"/>
      <c r="AC1265" s="122" t="n"/>
      <c r="AD1265" s="123">
        <f>AC1265+AB1265+AA1265</f>
        <v/>
      </c>
      <c r="AE1265" s="124">
        <f>IFERROR(AD1265/X1265-1,"")</f>
        <v/>
      </c>
      <c r="AF1265" s="217">
        <f>IF(LOWER(T1265)="ILS",12,1)*X1265/VLOOKUP($T1265,CPC_USDConversion_xlTbl[[Currency2]:[Units/1 USD]],2,FALSE)</f>
        <v/>
      </c>
      <c r="AG1265" s="217">
        <f>IF(LOWER(T1265)="ILS",12,1)*AD1265/VLOOKUP($T1265,CPC_USDConversion_xlTbl[[Currency2]:[Units/1 USD]],2,FALSE)</f>
        <v/>
      </c>
      <c r="AH1265" s="126">
        <f>AF1265/VLOOKUP($S1265,'CP$'!$B$5:$D$74,2,FALSE)</f>
        <v/>
      </c>
      <c r="AI1265" s="126">
        <f>AG1265/VLOOKUP($S1265,'CP$'!$B$5:$D$74,2,FALSE)</f>
        <v/>
      </c>
      <c r="AJ1265" s="52" t="n"/>
      <c r="AK1265" s="127" t="inlineStr">
        <is>
          <t>Target Bonus</t>
        </is>
      </c>
      <c r="AL1265" s="218" t="n"/>
      <c r="AM1265" s="129" t="n">
        <v>30000</v>
      </c>
      <c r="AN1265" s="121" t="n"/>
      <c r="AO1265" s="130" t="n"/>
      <c r="AP1265" s="131">
        <f>IFERROR(AO1265/AM1265,"")</f>
        <v/>
      </c>
      <c r="AQ1265" s="219">
        <f>AO1265*CC1265</f>
        <v/>
      </c>
      <c r="AR1265" s="219" t="n"/>
      <c r="AS1265" s="220">
        <f>AQ1265-AR1265</f>
        <v/>
      </c>
      <c r="AT1265" s="217">
        <f>AS1265/VLOOKUP($T1265,'USD Converstion'!$C$7:$D$174,2,FALSE)</f>
        <v/>
      </c>
      <c r="AU1265" s="52" t="n"/>
      <c r="AV1265" s="221" t="n">
        <v>44110</v>
      </c>
      <c r="AW1265" s="222" t="n">
        <v>48736.51456310679</v>
      </c>
      <c r="AX1265" s="222" t="n"/>
      <c r="AY1265" s="223" t="n"/>
      <c r="AZ1265" s="52" t="n"/>
      <c r="BA1265" s="137" t="n"/>
      <c r="BB1265" s="138" t="inlineStr">
        <is>
          <t xml:space="preserve"> </t>
        </is>
      </c>
      <c r="BC1265" s="52" t="n"/>
      <c r="BD1265" s="219" t="n"/>
      <c r="BE1265" s="219" t="n"/>
      <c r="BF1265" s="219" t="n"/>
      <c r="BG1265" s="120">
        <f>BF1265+BE1265+BD1265</f>
        <v/>
      </c>
      <c r="BH1265" s="217">
        <f>IF(LOWER(T1265)="ILS",12,1)*BG1265/VLOOKUP($T1265,CPC_USDConversion_xlTbl[[Currency2]:[Units/1 USD]],2,FALSE)</f>
        <v/>
      </c>
      <c r="BI1265" s="224">
        <f>BH1265/VLOOKUP($S1265,'CP$'!$B$5:$D$74,2,FALSE)</f>
        <v/>
      </c>
      <c r="BJ1265" s="140" t="n">
        <v>170000</v>
      </c>
      <c r="BK1265" s="140" t="n">
        <v>250000</v>
      </c>
      <c r="BL1265" s="141">
        <f>IFERROR(U1265/X1265,"")</f>
        <v/>
      </c>
      <c r="BM1265" s="141">
        <f>IFERROR(V1265/X1265,"")</f>
        <v/>
      </c>
      <c r="BN1265" s="141">
        <f>IFERROR(W1265/X1265,"")</f>
        <v/>
      </c>
      <c r="BO1265" s="141">
        <f>IFERROR(AA1265/AD1265,"")</f>
        <v/>
      </c>
      <c r="BP1265" s="141">
        <f>IFERROR(AB1265/AD1265,"")</f>
        <v/>
      </c>
      <c r="BQ1265" s="141">
        <f>IFERROR(AC1265/AD1265,"")</f>
        <v/>
      </c>
      <c r="BR1265" s="119" t="n"/>
      <c r="BS1265" s="119" t="n"/>
      <c r="BT1265" s="119" t="n"/>
      <c r="BU1265" s="119" t="n"/>
      <c r="BV1265" s="119" t="n"/>
      <c r="BW1265" s="119" t="n"/>
      <c r="BX1265" s="119" t="n"/>
      <c r="BY1265" s="119" t="n"/>
      <c r="BZ1265" s="119" t="inlineStr">
        <is>
          <t>Employee</t>
        </is>
      </c>
      <c r="CA1265" s="142" t="inlineStr">
        <is>
          <t>M36M</t>
        </is>
      </c>
      <c r="CB1265" s="131" t="n">
        <v>1</v>
      </c>
      <c r="CC1265" s="143">
        <f>IF(P1265&gt;1,1,P1265)*CB1265</f>
        <v/>
      </c>
      <c r="CD1265" s="143" t="n"/>
      <c r="CE1265" s="222" t="n">
        <v>49444.36</v>
      </c>
      <c r="CF1265" s="86" t="n"/>
      <c r="CG1265" s="219" t="n">
        <v>263614.6341463415</v>
      </c>
      <c r="CH1265" s="217">
        <f>IF(LOWER(T1265)="ILS",12,1)*CG1265/VLOOKUP($T1265,CPC_USDConversion_xlTbl[[Currency2]:[Units/1 USD]],2,FALSE)</f>
        <v/>
      </c>
      <c r="CI1265" s="225">
        <f>AF1265</f>
        <v/>
      </c>
      <c r="CJ1265" s="225">
        <f>IFERROR(CI1265-CH1265,"")</f>
        <v/>
      </c>
      <c r="CK1265" s="140">
        <f>ROUND(AN1265*CC1265,-2)</f>
        <v/>
      </c>
      <c r="CL1265" s="217">
        <f>CK1265/VLOOKUP($T1265,'USD Converstion'!$C$7:$D$174,2,FALSE)</f>
        <v/>
      </c>
      <c r="CM1265" s="145">
        <f>IF(AD1265&gt;X1265,1,0)</f>
        <v/>
      </c>
      <c r="CN1265" s="225">
        <f>IF(CM1265&gt;0,AG1265,0)</f>
        <v/>
      </c>
      <c r="CO1265" s="225">
        <f>IF(CM1265=0,0,AF1265)</f>
        <v/>
      </c>
      <c r="CP1265" s="146" t="n">
        <v>0</v>
      </c>
      <c r="CQ1265" s="147" t="inlineStr">
        <is>
          <t>Regular</t>
        </is>
      </c>
      <c r="CR1265" s="225">
        <f>AM1265/VLOOKUP(T1265,'USD Converstion'!$C$7:$D$174,2,FALSE)</f>
        <v/>
      </c>
      <c r="CS1265" s="226">
        <f>AT1265</f>
        <v/>
      </c>
      <c r="CT1265" s="222" t="n">
        <v>0</v>
      </c>
      <c r="CU1265" s="227" t="n"/>
      <c r="CV1265" s="145">
        <f>IF(AX1265&gt;0,1,0)</f>
        <v/>
      </c>
      <c r="CW1265" s="145">
        <f>IF(AY1265&gt;0,1,0)</f>
        <v/>
      </c>
      <c r="CX1265" s="52" t="n">
        <v>0</v>
      </c>
      <c r="DM1265">
        <f>IF(LOWER(T1265)="ILS",12,1)*Y1265/VLOOKUP($T1265,CPC_USDConversion_xlTbl[[Currency2]:[Units/1 USD]],2,FALSE)</f>
        <v/>
      </c>
    </row>
    <row r="1266">
      <c r="B1266" s="113" t="n">
        <v>109694</v>
      </c>
      <c r="C1266" s="113" t="n">
        <v>119125</v>
      </c>
      <c r="D1266" s="113" t="n">
        <v>83927</v>
      </c>
      <c r="E1266" s="114" t="inlineStr">
        <is>
          <t>Shivonne Lin</t>
        </is>
      </c>
      <c r="F1266" s="152" t="inlineStr">
        <is>
          <t>Inside Sales Representative</t>
        </is>
      </c>
      <c r="G1266" s="113" t="inlineStr">
        <is>
          <t>Inside Sales &amp; Renewals</t>
        </is>
      </c>
      <c r="H1266" s="113" t="inlineStr">
        <is>
          <t>Derrick Lau</t>
        </is>
      </c>
      <c r="I1266" s="113" t="inlineStr">
        <is>
          <t>Sharat Sinha</t>
        </is>
      </c>
      <c r="J1266" s="114" t="inlineStr">
        <is>
          <t>Sharat Sinha</t>
        </is>
      </c>
      <c r="K1266" s="114" t="inlineStr">
        <is>
          <t>Sharat Sinha</t>
        </is>
      </c>
      <c r="L1266" s="113" t="inlineStr">
        <is>
          <t>APAC Sales</t>
        </is>
      </c>
      <c r="M1266" s="115" t="n">
        <v>1</v>
      </c>
      <c r="N1266" s="151">
        <f>LEFT(CA1266,3)</f>
        <v/>
      </c>
      <c r="O1266" s="216" t="n">
        <v>43983</v>
      </c>
      <c r="P1266" s="118">
        <f>($D$5-O1266)/365</f>
        <v/>
      </c>
      <c r="Q1266" s="119">
        <f>Q1266</f>
        <v/>
      </c>
      <c r="R1266" s="52" t="n"/>
      <c r="S1266" s="120" t="inlineStr">
        <is>
          <t>Singapore</t>
        </is>
      </c>
      <c r="T1266" s="120" t="inlineStr">
        <is>
          <t>SGD</t>
        </is>
      </c>
      <c r="U1266" s="120" t="n">
        <v>79500</v>
      </c>
      <c r="V1266" s="120" t="n">
        <v>13027.27272727273</v>
      </c>
      <c r="W1266" s="120" t="n"/>
      <c r="X1266" s="120">
        <f>W1266+V1266+U1266</f>
        <v/>
      </c>
      <c r="Y1266" s="121" t="n"/>
      <c r="Z1266" s="121" t="n"/>
      <c r="AA1266" s="122" t="n"/>
      <c r="AB1266" s="122" t="n"/>
      <c r="AC1266" s="122" t="n"/>
      <c r="AD1266" s="123">
        <f>AC1266+AB1266+AA1266</f>
        <v/>
      </c>
      <c r="AE1266" s="124">
        <f>IFERROR(AD1266/X1266-1,"")</f>
        <v/>
      </c>
      <c r="AF1266" s="217">
        <f>IF(LOWER(T1266)="ILS",12,1)*X1266/VLOOKUP($T1266,CPC_USDConversion_xlTbl[[Currency2]:[Units/1 USD]],2,FALSE)</f>
        <v/>
      </c>
      <c r="AG1266" s="217">
        <f>IF(LOWER(T1266)="ILS",12,1)*AD1266/VLOOKUP($T1266,CPC_USDConversion_xlTbl[[Currency2]:[Units/1 USD]],2,FALSE)</f>
        <v/>
      </c>
      <c r="AH1266" s="126">
        <f>AF1266/VLOOKUP($S1266,'CP$'!$B$5:$D$74,2,FALSE)</f>
        <v/>
      </c>
      <c r="AI1266" s="126">
        <f>AG1266/VLOOKUP($S1266,'CP$'!$B$5:$D$74,2,FALSE)</f>
        <v/>
      </c>
      <c r="AJ1266" s="52" t="n"/>
      <c r="AK1266" s="127" t="inlineStr">
        <is>
          <t>Sales Variable</t>
        </is>
      </c>
      <c r="AL1266" s="218" t="n"/>
      <c r="AM1266" s="129" t="n"/>
      <c r="AN1266" s="121" t="n"/>
      <c r="AO1266" s="130" t="n"/>
      <c r="AP1266" s="131">
        <f>IFERROR(AO1266/AM1266,"")</f>
        <v/>
      </c>
      <c r="AQ1266" s="219">
        <f>AO1266*CC1266</f>
        <v/>
      </c>
      <c r="AR1266" s="219" t="n"/>
      <c r="AS1266" s="220">
        <f>AQ1266-AR1266</f>
        <v/>
      </c>
      <c r="AT1266" s="217">
        <f>AS1266/VLOOKUP($T1266,'USD Converstion'!$C$7:$D$174,2,FALSE)</f>
        <v/>
      </c>
      <c r="AU1266" s="52" t="n"/>
      <c r="AV1266" s="221" t="n"/>
      <c r="AW1266" s="222" t="n"/>
      <c r="AX1266" s="222" t="n"/>
      <c r="AY1266" s="223" t="n"/>
      <c r="AZ1266" s="52" t="n"/>
      <c r="BA1266" s="137" t="n"/>
      <c r="BB1266" s="138" t="inlineStr">
        <is>
          <t xml:space="preserve"> </t>
        </is>
      </c>
      <c r="BC1266" s="52" t="n"/>
      <c r="BD1266" s="219" t="n"/>
      <c r="BE1266" s="219" t="n"/>
      <c r="BF1266" s="219" t="n"/>
      <c r="BG1266" s="120">
        <f>BF1266+BE1266+BD1266</f>
        <v/>
      </c>
      <c r="BH1266" s="217">
        <f>IF(LOWER(T1266)="ILS",12,1)*BG1266/VLOOKUP($T1266,CPC_USDConversion_xlTbl[[Currency2]:[Units/1 USD]],2,FALSE)</f>
        <v/>
      </c>
      <c r="BI1266" s="224">
        <f>BH1266/VLOOKUP($S1266,'CP$'!$B$5:$D$74,2,FALSE)</f>
        <v/>
      </c>
      <c r="BJ1266" s="140" t="n">
        <v>70000</v>
      </c>
      <c r="BK1266" s="140" t="n">
        <v>115000</v>
      </c>
      <c r="BL1266" s="141">
        <f>IFERROR(U1266/X1266,"")</f>
        <v/>
      </c>
      <c r="BM1266" s="141">
        <f>IFERROR(V1266/X1266,"")</f>
        <v/>
      </c>
      <c r="BN1266" s="141">
        <f>IFERROR(W1266/X1266,"")</f>
        <v/>
      </c>
      <c r="BO1266" s="141">
        <f>IFERROR(AA1266/AD1266,"")</f>
        <v/>
      </c>
      <c r="BP1266" s="141">
        <f>IFERROR(AB1266/AD1266,"")</f>
        <v/>
      </c>
      <c r="BQ1266" s="141">
        <f>IFERROR(AC1266/AD1266,"")</f>
        <v/>
      </c>
      <c r="BR1266" s="119" t="n"/>
      <c r="BS1266" s="119" t="n"/>
      <c r="BT1266" s="119" t="n"/>
      <c r="BU1266" s="119" t="n"/>
      <c r="BV1266" s="119" t="n"/>
      <c r="BW1266" s="119" t="n"/>
      <c r="BX1266" s="119" t="n"/>
      <c r="BY1266" s="119" t="n"/>
      <c r="BZ1266" s="119" t="inlineStr">
        <is>
          <t>Employee</t>
        </is>
      </c>
      <c r="CA1266" s="142" t="inlineStr">
        <is>
          <t>M55P</t>
        </is>
      </c>
      <c r="CB1266" s="131" t="n">
        <v>1</v>
      </c>
      <c r="CC1266" s="143">
        <f>IF(P1266&gt;1,1,P1266)*CB1266</f>
        <v/>
      </c>
      <c r="CD1266" s="143" t="n"/>
      <c r="CE1266" s="222" t="n"/>
      <c r="CF1266" s="86" t="n"/>
      <c r="CG1266" s="219" t="n">
        <v>68492.68292682928</v>
      </c>
      <c r="CH1266" s="217">
        <f>IF(LOWER(T1266)="ILS",12,1)*CG1266/VLOOKUP($T1266,CPC_USDConversion_xlTbl[[Currency2]:[Units/1 USD]],2,FALSE)</f>
        <v/>
      </c>
      <c r="CI1266" s="225">
        <f>AF1266</f>
        <v/>
      </c>
      <c r="CJ1266" s="225">
        <f>IFERROR(CI1266-CH1266,"")</f>
        <v/>
      </c>
      <c r="CK1266" s="140">
        <f>ROUND(AN1266*CC1266,-2)</f>
        <v/>
      </c>
      <c r="CL1266" s="217">
        <f>CK1266/VLOOKUP($T1266,'USD Converstion'!$C$7:$D$174,2,FALSE)</f>
        <v/>
      </c>
      <c r="CM1266" s="145">
        <f>IF(AD1266&gt;X1266,1,0)</f>
        <v/>
      </c>
      <c r="CN1266" s="225">
        <f>IF(CM1266&gt;0,AG1266,0)</f>
        <v/>
      </c>
      <c r="CO1266" s="225">
        <f>IF(CM1266=0,0,AF1266)</f>
        <v/>
      </c>
      <c r="CP1266" s="146" t="n">
        <v>0</v>
      </c>
      <c r="CQ1266" s="147" t="inlineStr">
        <is>
          <t>Regular</t>
        </is>
      </c>
      <c r="CR1266" s="225">
        <f>AM1266/VLOOKUP(T1266,'USD Converstion'!$C$7:$D$174,2,FALSE)</f>
        <v/>
      </c>
      <c r="CS1266" s="226">
        <f>AT1266</f>
        <v/>
      </c>
      <c r="CT1266" s="222" t="n">
        <v>0</v>
      </c>
      <c r="CU1266" s="227" t="n"/>
      <c r="CV1266" s="145">
        <f>IF(AX1266&gt;0,1,0)</f>
        <v/>
      </c>
      <c r="CW1266" s="145">
        <f>IF(AY1266&gt;0,1,0)</f>
        <v/>
      </c>
      <c r="CX1266" s="52" t="n">
        <v>0</v>
      </c>
      <c r="DM1266">
        <f>IF(LOWER(T1266)="ILS",12,1)*Y1266/VLOOKUP($T1266,CPC_USDConversion_xlTbl[[Currency2]:[Units/1 USD]],2,FALSE)</f>
        <v/>
      </c>
    </row>
    <row r="1267">
      <c r="B1267" s="113" t="n">
        <v>132056</v>
      </c>
      <c r="C1267" s="113" t="n">
        <v>60873</v>
      </c>
      <c r="D1267" s="113" t="n">
        <v>31645</v>
      </c>
      <c r="E1267" s="114" t="inlineStr">
        <is>
          <t>Stephenie Phillips</t>
        </is>
      </c>
      <c r="F1267" s="152" t="inlineStr">
        <is>
          <t>Inside Sales Representative</t>
        </is>
      </c>
      <c r="G1267" s="113" t="inlineStr">
        <is>
          <t>Inside Sales &amp; Renewals</t>
        </is>
      </c>
      <c r="H1267" s="113" t="inlineStr">
        <is>
          <t>Derrick Lau</t>
        </is>
      </c>
      <c r="I1267" s="113" t="inlineStr">
        <is>
          <t>Sharat Sinha</t>
        </is>
      </c>
      <c r="J1267" s="114" t="inlineStr">
        <is>
          <t>Sharat Sinha</t>
        </is>
      </c>
      <c r="K1267" s="114" t="inlineStr">
        <is>
          <t>Sharat Sinha</t>
        </is>
      </c>
      <c r="L1267" s="113" t="inlineStr">
        <is>
          <t>APAC Sales</t>
        </is>
      </c>
      <c r="M1267" s="115" t="n">
        <v>1</v>
      </c>
      <c r="N1267" s="151">
        <f>LEFT(CA1267,3)</f>
        <v/>
      </c>
      <c r="O1267" s="216" t="n">
        <v>43390</v>
      </c>
      <c r="P1267" s="118">
        <f>($D$5-O1267)/365</f>
        <v/>
      </c>
      <c r="Q1267" s="119">
        <f>Q1267</f>
        <v/>
      </c>
      <c r="R1267" s="52" t="n"/>
      <c r="S1267" s="120" t="inlineStr">
        <is>
          <t>Australia</t>
        </is>
      </c>
      <c r="T1267" s="120" t="inlineStr">
        <is>
          <t>AUD</t>
        </is>
      </c>
      <c r="U1267" s="120" t="n">
        <v>126500</v>
      </c>
      <c r="V1267" s="120" t="n">
        <v>21572.72727272727</v>
      </c>
      <c r="W1267" s="120" t="n"/>
      <c r="X1267" s="120">
        <f>W1267+V1267+U1267</f>
        <v/>
      </c>
      <c r="Y1267" s="121" t="n"/>
      <c r="Z1267" s="121" t="n"/>
      <c r="AA1267" s="122" t="n"/>
      <c r="AB1267" s="122" t="n"/>
      <c r="AC1267" s="122" t="n"/>
      <c r="AD1267" s="123">
        <f>AC1267+AB1267+AA1267</f>
        <v/>
      </c>
      <c r="AE1267" s="124">
        <f>IFERROR(AD1267/X1267-1,"")</f>
        <v/>
      </c>
      <c r="AF1267" s="217">
        <f>IF(LOWER(T1267)="ILS",12,1)*X1267/VLOOKUP($T1267,CPC_USDConversion_xlTbl[[Currency2]:[Units/1 USD]],2,FALSE)</f>
        <v/>
      </c>
      <c r="AG1267" s="217">
        <f>IF(LOWER(T1267)="ILS",12,1)*AD1267/VLOOKUP($T1267,CPC_USDConversion_xlTbl[[Currency2]:[Units/1 USD]],2,FALSE)</f>
        <v/>
      </c>
      <c r="AH1267" s="126">
        <f>AF1267/VLOOKUP($S1267,'CP$'!$B$5:$D$74,2,FALSE)</f>
        <v/>
      </c>
      <c r="AI1267" s="126">
        <f>AG1267/VLOOKUP($S1267,'CP$'!$B$5:$D$74,2,FALSE)</f>
        <v/>
      </c>
      <c r="AJ1267" s="52" t="n"/>
      <c r="AK1267" s="127" t="inlineStr">
        <is>
          <t>Sales Variable</t>
        </is>
      </c>
      <c r="AL1267" s="218" t="n"/>
      <c r="AM1267" s="129" t="n"/>
      <c r="AN1267" s="121" t="n"/>
      <c r="AO1267" s="130" t="n"/>
      <c r="AP1267" s="131">
        <f>IFERROR(AO1267/AM1267,"")</f>
        <v/>
      </c>
      <c r="AQ1267" s="219">
        <f>AO1267*CC1267</f>
        <v/>
      </c>
      <c r="AR1267" s="219" t="n"/>
      <c r="AS1267" s="220">
        <f>AQ1267-AR1267</f>
        <v/>
      </c>
      <c r="AT1267" s="217">
        <f>AS1267/VLOOKUP($T1267,'USD Converstion'!$C$7:$D$174,2,FALSE)</f>
        <v/>
      </c>
      <c r="AU1267" s="52" t="n"/>
      <c r="AV1267" s="221" t="n">
        <v>43957</v>
      </c>
      <c r="AW1267" s="222" t="n">
        <v>15691.49514563107</v>
      </c>
      <c r="AX1267" s="222" t="n"/>
      <c r="AY1267" s="223" t="n"/>
      <c r="AZ1267" s="52" t="n"/>
      <c r="BA1267" s="137" t="n"/>
      <c r="BB1267" s="138" t="inlineStr">
        <is>
          <t xml:space="preserve"> </t>
        </is>
      </c>
      <c r="BC1267" s="52" t="n"/>
      <c r="BD1267" s="219" t="n">
        <v>88000</v>
      </c>
      <c r="BE1267" s="219" t="n">
        <v>22000</v>
      </c>
      <c r="BF1267" s="219" t="n"/>
      <c r="BG1267" s="120">
        <f>BF1267+BE1267+BD1267</f>
        <v/>
      </c>
      <c r="BH1267" s="217">
        <f>IF(LOWER(T1267)="ILS",12,1)*BG1267/VLOOKUP($T1267,CPC_USDConversion_xlTbl[[Currency2]:[Units/1 USD]],2,FALSE)</f>
        <v/>
      </c>
      <c r="BI1267" s="224">
        <f>BH1267/VLOOKUP($S1267,'CP$'!$B$5:$D$74,2,FALSE)</f>
        <v/>
      </c>
      <c r="BJ1267" s="140" t="n">
        <v>95000</v>
      </c>
      <c r="BK1267" s="140" t="n">
        <v>150000</v>
      </c>
      <c r="BL1267" s="141">
        <f>IFERROR(U1267/X1267,"")</f>
        <v/>
      </c>
      <c r="BM1267" s="141">
        <f>IFERROR(V1267/X1267,"")</f>
        <v/>
      </c>
      <c r="BN1267" s="141">
        <f>IFERROR(W1267/X1267,"")</f>
        <v/>
      </c>
      <c r="BO1267" s="141">
        <f>IFERROR(AA1267/AD1267,"")</f>
        <v/>
      </c>
      <c r="BP1267" s="141">
        <f>IFERROR(AB1267/AD1267,"")</f>
        <v/>
      </c>
      <c r="BQ1267" s="141">
        <f>IFERROR(AC1267/AD1267,"")</f>
        <v/>
      </c>
      <c r="BR1267" s="119" t="n">
        <v>3</v>
      </c>
      <c r="BS1267" s="119" t="n">
        <v>4</v>
      </c>
      <c r="BT1267" s="119" t="n">
        <v>3</v>
      </c>
      <c r="BU1267" s="119" t="n"/>
      <c r="BV1267" s="119" t="n"/>
      <c r="BW1267" s="119" t="n"/>
      <c r="BX1267" s="119" t="n"/>
      <c r="BY1267" s="119" t="n"/>
      <c r="BZ1267" s="119" t="inlineStr">
        <is>
          <t>Employee</t>
        </is>
      </c>
      <c r="CA1267" s="142" t="inlineStr">
        <is>
          <t>M55P</t>
        </is>
      </c>
      <c r="CB1267" s="131" t="n">
        <v>1</v>
      </c>
      <c r="CC1267" s="143">
        <f>IF(P1267&gt;1,1,P1267)*CB1267</f>
        <v/>
      </c>
      <c r="CD1267" s="143" t="n"/>
      <c r="CE1267" s="222" t="n">
        <v>18077.72</v>
      </c>
      <c r="CF1267" s="86" t="n"/>
      <c r="CG1267" s="219" t="n">
        <v>114346.3414634146</v>
      </c>
      <c r="CH1267" s="217">
        <f>IF(LOWER(T1267)="ILS",12,1)*CG1267/VLOOKUP($T1267,CPC_USDConversion_xlTbl[[Currency2]:[Units/1 USD]],2,FALSE)</f>
        <v/>
      </c>
      <c r="CI1267" s="225">
        <f>AF1267</f>
        <v/>
      </c>
      <c r="CJ1267" s="225">
        <f>IFERROR(CI1267-CH1267,"")</f>
        <v/>
      </c>
      <c r="CK1267" s="140">
        <f>ROUND(AN1267*CC1267,-2)</f>
        <v/>
      </c>
      <c r="CL1267" s="217">
        <f>CK1267/VLOOKUP($T1267,'USD Converstion'!$C$7:$D$174,2,FALSE)</f>
        <v/>
      </c>
      <c r="CM1267" s="145">
        <f>IF(AD1267&gt;X1267,1,0)</f>
        <v/>
      </c>
      <c r="CN1267" s="225">
        <f>IF(CM1267&gt;0,AG1267,0)</f>
        <v/>
      </c>
      <c r="CO1267" s="225">
        <f>IF(CM1267=0,0,AF1267)</f>
        <v/>
      </c>
      <c r="CP1267" s="146" t="n">
        <v>0</v>
      </c>
      <c r="CQ1267" s="147" t="inlineStr">
        <is>
          <t>Regular</t>
        </is>
      </c>
      <c r="CR1267" s="225">
        <f>AM1267/VLOOKUP(T1267,'USD Converstion'!$C$7:$D$174,2,FALSE)</f>
        <v/>
      </c>
      <c r="CS1267" s="226">
        <f>AT1267</f>
        <v/>
      </c>
      <c r="CT1267" s="222" t="n">
        <v>0</v>
      </c>
      <c r="CU1267" s="227" t="n"/>
      <c r="CV1267" s="145">
        <f>IF(AX1267&gt;0,1,0)</f>
        <v/>
      </c>
      <c r="CW1267" s="145">
        <f>IF(AY1267&gt;0,1,0)</f>
        <v/>
      </c>
      <c r="CX1267" s="52" t="n">
        <v>0</v>
      </c>
      <c r="DM1267">
        <f>IF(LOWER(T1267)="ILS",12,1)*Y1267/VLOOKUP($T1267,CPC_USDConversion_xlTbl[[Currency2]:[Units/1 USD]],2,FALSE)</f>
        <v/>
      </c>
    </row>
    <row r="1268">
      <c r="B1268" s="113" t="n">
        <v>122348</v>
      </c>
      <c r="C1268" s="113" t="n">
        <v>116262</v>
      </c>
      <c r="D1268" s="113" t="n">
        <v>55250</v>
      </c>
      <c r="E1268" s="114" t="inlineStr">
        <is>
          <t>Rakshitha Ravikumar</t>
        </is>
      </c>
      <c r="F1268" s="152" t="inlineStr">
        <is>
          <t xml:space="preserve">Inside Sales Representative </t>
        </is>
      </c>
      <c r="G1268" s="113" t="inlineStr">
        <is>
          <t>Inside Sales &amp; Renewals</t>
        </is>
      </c>
      <c r="H1268" s="113" t="inlineStr">
        <is>
          <t>Derrick Lau</t>
        </is>
      </c>
      <c r="I1268" s="113" t="inlineStr">
        <is>
          <t>Sharat Sinha</t>
        </is>
      </c>
      <c r="J1268" s="114" t="inlineStr">
        <is>
          <t>Sharat Sinha</t>
        </is>
      </c>
      <c r="K1268" s="114" t="inlineStr">
        <is>
          <t>Sharat Sinha</t>
        </is>
      </c>
      <c r="L1268" s="113" t="inlineStr">
        <is>
          <t>APAC Sales</t>
        </is>
      </c>
      <c r="M1268" s="115" t="n">
        <v>1</v>
      </c>
      <c r="N1268" s="151">
        <f>LEFT(CA1268,3)</f>
        <v/>
      </c>
      <c r="O1268" s="216" t="n">
        <v>43313</v>
      </c>
      <c r="P1268" s="118">
        <f>($D$5-O1268)/365</f>
        <v/>
      </c>
      <c r="Q1268" s="119">
        <f>Q1268</f>
        <v/>
      </c>
      <c r="R1268" s="52" t="n"/>
      <c r="S1268" s="120" t="inlineStr">
        <is>
          <t>India</t>
        </is>
      </c>
      <c r="T1268" s="120" t="inlineStr">
        <is>
          <t>INR</t>
        </is>
      </c>
      <c r="U1268" s="120" t="n">
        <v>1109500</v>
      </c>
      <c r="V1268" s="120" t="n">
        <v>200300</v>
      </c>
      <c r="W1268" s="120" t="n"/>
      <c r="X1268" s="120">
        <f>W1268+V1268+U1268</f>
        <v/>
      </c>
      <c r="Y1268" s="121" t="n"/>
      <c r="Z1268" s="121" t="n"/>
      <c r="AA1268" s="122" t="n"/>
      <c r="AB1268" s="122" t="n"/>
      <c r="AC1268" s="122" t="n"/>
      <c r="AD1268" s="123">
        <f>AC1268+AB1268+AA1268</f>
        <v/>
      </c>
      <c r="AE1268" s="124">
        <f>IFERROR(AD1268/X1268-1,"")</f>
        <v/>
      </c>
      <c r="AF1268" s="217">
        <f>IF(LOWER(T1268)="ILS",12,1)*X1268/VLOOKUP($T1268,CPC_USDConversion_xlTbl[[Currency2]:[Units/1 USD]],2,FALSE)</f>
        <v/>
      </c>
      <c r="AG1268" s="217">
        <f>IF(LOWER(T1268)="ILS",12,1)*AD1268/VLOOKUP($T1268,CPC_USDConversion_xlTbl[[Currency2]:[Units/1 USD]],2,FALSE)</f>
        <v/>
      </c>
      <c r="AH1268" s="126">
        <f>AF1268/VLOOKUP($S1268,'CP$'!$B$5:$D$74,2,FALSE)</f>
        <v/>
      </c>
      <c r="AI1268" s="126">
        <f>AG1268/VLOOKUP($S1268,'CP$'!$B$5:$D$74,2,FALSE)</f>
        <v/>
      </c>
      <c r="AJ1268" s="52" t="n"/>
      <c r="AK1268" s="127" t="inlineStr">
        <is>
          <t>Sales Variable</t>
        </is>
      </c>
      <c r="AL1268" s="218" t="n"/>
      <c r="AM1268" s="129" t="n"/>
      <c r="AN1268" s="121" t="n"/>
      <c r="AO1268" s="130" t="n"/>
      <c r="AP1268" s="131">
        <f>IFERROR(AO1268/AM1268,"")</f>
        <v/>
      </c>
      <c r="AQ1268" s="219">
        <f>AO1268*CC1268</f>
        <v/>
      </c>
      <c r="AR1268" s="219" t="n"/>
      <c r="AS1268" s="220">
        <f>AQ1268-AR1268</f>
        <v/>
      </c>
      <c r="AT1268" s="217">
        <f>AS1268/VLOOKUP($T1268,'USD Converstion'!$C$7:$D$174,2,FALSE)</f>
        <v/>
      </c>
      <c r="AU1268" s="52" t="n"/>
      <c r="AV1268" s="221" t="n"/>
      <c r="AW1268" s="222" t="n"/>
      <c r="AX1268" s="222" t="n"/>
      <c r="AY1268" s="223" t="n"/>
      <c r="AZ1268" s="52" t="n"/>
      <c r="BA1268" s="137" t="inlineStr">
        <is>
          <t>December, 2020 - Status change from Employment Status:Employee to Employment Status:MLA</t>
        </is>
      </c>
      <c r="BB1268" s="138" t="inlineStr">
        <is>
          <t xml:space="preserve"> </t>
        </is>
      </c>
      <c r="BC1268" s="52" t="n"/>
      <c r="BD1268" s="219" t="n">
        <v>880000</v>
      </c>
      <c r="BE1268" s="219" t="n">
        <v>220000</v>
      </c>
      <c r="BF1268" s="219" t="n"/>
      <c r="BG1268" s="120">
        <f>BF1268+BE1268+BD1268</f>
        <v/>
      </c>
      <c r="BH1268" s="217">
        <f>IF(LOWER(T1268)="ILS",12,1)*BG1268/VLOOKUP($T1268,CPC_USDConversion_xlTbl[[Currency2]:[Units/1 USD]],2,FALSE)</f>
        <v/>
      </c>
      <c r="BI1268" s="224">
        <f>BH1268/VLOOKUP($S1268,'CP$'!$B$5:$D$74,2,FALSE)</f>
        <v/>
      </c>
      <c r="BJ1268" s="140" t="n">
        <v>1100000</v>
      </c>
      <c r="BK1268" s="140" t="n">
        <v>2000000</v>
      </c>
      <c r="BL1268" s="141">
        <f>IFERROR(U1268/X1268,"")</f>
        <v/>
      </c>
      <c r="BM1268" s="141">
        <f>IFERROR(V1268/X1268,"")</f>
        <v/>
      </c>
      <c r="BN1268" s="141">
        <f>IFERROR(W1268/X1268,"")</f>
        <v/>
      </c>
      <c r="BO1268" s="141">
        <f>IFERROR(AA1268/AD1268,"")</f>
        <v/>
      </c>
      <c r="BP1268" s="141">
        <f>IFERROR(AB1268/AD1268,"")</f>
        <v/>
      </c>
      <c r="BQ1268" s="141">
        <f>IFERROR(AC1268/AD1268,"")</f>
        <v/>
      </c>
      <c r="BR1268" s="119" t="n">
        <v>2</v>
      </c>
      <c r="BS1268" s="119" t="n">
        <v>1</v>
      </c>
      <c r="BT1268" s="119" t="n">
        <v>3</v>
      </c>
      <c r="BU1268" s="119" t="n"/>
      <c r="BV1268" s="119" t="n"/>
      <c r="BW1268" s="119" t="n"/>
      <c r="BX1268" s="119" t="n"/>
      <c r="BY1268" s="119" t="n"/>
      <c r="BZ1268" s="119" t="inlineStr">
        <is>
          <t>MLA</t>
        </is>
      </c>
      <c r="CA1268" s="142" t="inlineStr">
        <is>
          <t>M55P</t>
        </is>
      </c>
      <c r="CB1268" s="131" t="n">
        <v>1</v>
      </c>
      <c r="CC1268" s="143">
        <f>IF(P1268&gt;1,1,P1268)*CB1268</f>
        <v/>
      </c>
      <c r="CD1268" s="143" t="n"/>
      <c r="CE1268" s="222" t="n"/>
      <c r="CF1268" s="86" t="n"/>
      <c r="CG1268" s="219" t="n">
        <v>1073370.731707317</v>
      </c>
      <c r="CH1268" s="217">
        <f>IF(LOWER(T1268)="ILS",12,1)*CG1268/VLOOKUP($T1268,CPC_USDConversion_xlTbl[[Currency2]:[Units/1 USD]],2,FALSE)</f>
        <v/>
      </c>
      <c r="CI1268" s="225">
        <f>AF1268</f>
        <v/>
      </c>
      <c r="CJ1268" s="225">
        <f>IFERROR(CI1268-CH1268,"")</f>
        <v/>
      </c>
      <c r="CK1268" s="140">
        <f>ROUND(AN1268*CC1268,-2)</f>
        <v/>
      </c>
      <c r="CL1268" s="217">
        <f>CK1268/VLOOKUP($T1268,'USD Converstion'!$C$7:$D$174,2,FALSE)</f>
        <v/>
      </c>
      <c r="CM1268" s="145">
        <f>IF(AD1268&gt;X1268,1,0)</f>
        <v/>
      </c>
      <c r="CN1268" s="225">
        <f>IF(CM1268&gt;0,AG1268,0)</f>
        <v/>
      </c>
      <c r="CO1268" s="225">
        <f>IF(CM1268=0,0,AF1268)</f>
        <v/>
      </c>
      <c r="CP1268" s="146" t="n">
        <v>0</v>
      </c>
      <c r="CQ1268" s="147" t="inlineStr">
        <is>
          <t>Regular</t>
        </is>
      </c>
      <c r="CR1268" s="225">
        <f>AM1268/VLOOKUP(T1268,'USD Converstion'!$C$7:$D$174,2,FALSE)</f>
        <v/>
      </c>
      <c r="CS1268" s="226">
        <f>AT1268</f>
        <v/>
      </c>
      <c r="CT1268" s="222" t="n">
        <v>0</v>
      </c>
      <c r="CU1268" s="227" t="n"/>
      <c r="CV1268" s="145">
        <f>IF(AX1268&gt;0,1,0)</f>
        <v/>
      </c>
      <c r="CW1268" s="145">
        <f>IF(AY1268&gt;0,1,0)</f>
        <v/>
      </c>
      <c r="CX1268" s="52" t="n">
        <v>0</v>
      </c>
      <c r="DM1268">
        <f>IF(LOWER(T1268)="ILS",12,1)*Y1268/VLOOKUP($T1268,CPC_USDConversion_xlTbl[[Currency2]:[Units/1 USD]],2,FALSE)</f>
        <v/>
      </c>
    </row>
    <row r="1269">
      <c r="B1269" s="113" t="n">
        <v>120224</v>
      </c>
      <c r="C1269" s="113" t="n">
        <v>34403</v>
      </c>
      <c r="D1269" s="113" t="n">
        <v>42427</v>
      </c>
      <c r="E1269" s="114" t="inlineStr">
        <is>
          <t>Vanessa Heiland</t>
        </is>
      </c>
      <c r="F1269" s="152" t="inlineStr">
        <is>
          <t>Field Marketing Manager</t>
        </is>
      </c>
      <c r="G1269" s="113" t="inlineStr">
        <is>
          <t>Field marketing EMEA</t>
        </is>
      </c>
      <c r="H1269" s="113" t="inlineStr">
        <is>
          <t>Lillian Sapir</t>
        </is>
      </c>
      <c r="I1269" s="113" t="inlineStr">
        <is>
          <t>Miryam Steinitz</t>
        </is>
      </c>
      <c r="J1269" s="114" t="inlineStr">
        <is>
          <t>Miryam Steinitz</t>
        </is>
      </c>
      <c r="K1269" s="114" t="inlineStr">
        <is>
          <t>Peter Alexander</t>
        </is>
      </c>
      <c r="L1269" s="113" t="inlineStr">
        <is>
          <t>Marketing</t>
        </is>
      </c>
      <c r="M1269" s="115" t="n">
        <v>1</v>
      </c>
      <c r="N1269" s="151">
        <f>LEFT(CA1269,3)</f>
        <v/>
      </c>
      <c r="O1269" s="216" t="n">
        <v>43586</v>
      </c>
      <c r="P1269" s="118">
        <f>($D$5-O1269)/365</f>
        <v/>
      </c>
      <c r="Q1269" s="119">
        <f>Q1269</f>
        <v/>
      </c>
      <c r="R1269" s="52" t="n"/>
      <c r="S1269" s="120" t="inlineStr">
        <is>
          <t>Germany</t>
        </is>
      </c>
      <c r="T1269" s="120" t="inlineStr">
        <is>
          <t>EUR</t>
        </is>
      </c>
      <c r="U1269" s="120" t="n">
        <v>98250</v>
      </c>
      <c r="V1269" s="120" t="n"/>
      <c r="W1269" s="120" t="n">
        <v>7642.857142857142</v>
      </c>
      <c r="X1269" s="120">
        <f>W1269+V1269+U1269</f>
        <v/>
      </c>
      <c r="Y1269" s="121" t="n"/>
      <c r="Z1269" s="121" t="n"/>
      <c r="AA1269" s="122" t="n"/>
      <c r="AB1269" s="122" t="n"/>
      <c r="AC1269" s="122" t="n"/>
      <c r="AD1269" s="123">
        <f>AC1269+AB1269+AA1269</f>
        <v/>
      </c>
      <c r="AE1269" s="124">
        <f>IFERROR(AD1269/X1269-1,"")</f>
        <v/>
      </c>
      <c r="AF1269" s="217">
        <f>IF(LOWER(T1269)="ILS",12,1)*X1269/VLOOKUP($T1269,CPC_USDConversion_xlTbl[[Currency2]:[Units/1 USD]],2,FALSE)</f>
        <v/>
      </c>
      <c r="AG1269" s="217">
        <f>IF(LOWER(T1269)="ILS",12,1)*AD1269/VLOOKUP($T1269,CPC_USDConversion_xlTbl[[Currency2]:[Units/1 USD]],2,FALSE)</f>
        <v/>
      </c>
      <c r="AH1269" s="126">
        <f>AF1269/VLOOKUP($S1269,'CP$'!$B$5:$D$74,2,FALSE)</f>
        <v/>
      </c>
      <c r="AI1269" s="126">
        <f>AG1269/VLOOKUP($S1269,'CP$'!$B$5:$D$74,2,FALSE)</f>
        <v/>
      </c>
      <c r="AJ1269" s="52" t="n"/>
      <c r="AK1269" s="127" t="inlineStr">
        <is>
          <t>Target Bonus</t>
        </is>
      </c>
      <c r="AL1269" s="218" t="n">
        <v>4679.45205479452</v>
      </c>
      <c r="AM1269" s="129" t="n">
        <v>7500</v>
      </c>
      <c r="AN1269" s="121" t="n"/>
      <c r="AO1269" s="130" t="n"/>
      <c r="AP1269" s="131">
        <f>IFERROR(AO1269/AM1269,"")</f>
        <v/>
      </c>
      <c r="AQ1269" s="219">
        <f>AO1269*CC1269</f>
        <v/>
      </c>
      <c r="AR1269" s="219" t="n"/>
      <c r="AS1269" s="220">
        <f>AQ1269-AR1269</f>
        <v/>
      </c>
      <c r="AT1269" s="217">
        <f>AS1269/VLOOKUP($T1269,'USD Converstion'!$C$7:$D$174,2,FALSE)</f>
        <v/>
      </c>
      <c r="AU1269" s="52" t="n"/>
      <c r="AV1269" s="221" t="n">
        <v>43957</v>
      </c>
      <c r="AW1269" s="222" t="n">
        <v>14665.76699029126</v>
      </c>
      <c r="AX1269" s="222" t="n"/>
      <c r="AY1269" s="223" t="n"/>
      <c r="AZ1269" s="52" t="n"/>
      <c r="BA1269" s="137" t="n"/>
      <c r="BB1269" s="138" t="inlineStr">
        <is>
          <t xml:space="preserve"> </t>
        </is>
      </c>
      <c r="BC1269" s="52" t="n"/>
      <c r="BD1269" s="219" t="n">
        <v>70000</v>
      </c>
      <c r="BE1269" s="219" t="n"/>
      <c r="BF1269" s="219" t="n">
        <v>7000</v>
      </c>
      <c r="BG1269" s="120">
        <f>BF1269+BE1269+BD1269</f>
        <v/>
      </c>
      <c r="BH1269" s="217">
        <f>IF(LOWER(T1269)="ILS",12,1)*BG1269/VLOOKUP($T1269,CPC_USDConversion_xlTbl[[Currency2]:[Units/1 USD]],2,FALSE)</f>
        <v/>
      </c>
      <c r="BI1269" s="224">
        <f>BH1269/VLOOKUP($S1269,'CP$'!$B$5:$D$74,2,FALSE)</f>
        <v/>
      </c>
      <c r="BJ1269" s="140" t="n">
        <v>55000</v>
      </c>
      <c r="BK1269" s="140" t="n">
        <v>95000</v>
      </c>
      <c r="BL1269" s="141">
        <f>IFERROR(U1269/X1269,"")</f>
        <v/>
      </c>
      <c r="BM1269" s="141">
        <f>IFERROR(V1269/X1269,"")</f>
        <v/>
      </c>
      <c r="BN1269" s="141">
        <f>IFERROR(W1269/X1269,"")</f>
        <v/>
      </c>
      <c r="BO1269" s="141">
        <f>IFERROR(AA1269/AD1269,"")</f>
        <v/>
      </c>
      <c r="BP1269" s="141">
        <f>IFERROR(AB1269/AD1269,"")</f>
        <v/>
      </c>
      <c r="BQ1269" s="141">
        <f>IFERROR(AC1269/AD1269,"")</f>
        <v/>
      </c>
      <c r="BR1269" s="119" t="n">
        <v>3</v>
      </c>
      <c r="BS1269" s="119" t="n">
        <v>3</v>
      </c>
      <c r="BT1269" s="119" t="n"/>
      <c r="BU1269" s="119" t="n"/>
      <c r="BV1269" s="119" t="n"/>
      <c r="BW1269" s="119" t="n"/>
      <c r="BX1269" s="119" t="n"/>
      <c r="BY1269" s="119" t="n"/>
      <c r="BZ1269" s="119" t="inlineStr">
        <is>
          <t>Employee</t>
        </is>
      </c>
      <c r="CA1269" s="142" t="inlineStr">
        <is>
          <t>M53P</t>
        </is>
      </c>
      <c r="CB1269" s="131" t="n">
        <v>1</v>
      </c>
      <c r="CC1269" s="143">
        <f>IF(P1269&gt;1,1,P1269)*CB1269</f>
        <v/>
      </c>
      <c r="CD1269" s="143" t="n"/>
      <c r="CE1269" s="222" t="n">
        <v>16880.52</v>
      </c>
      <c r="CF1269" s="86" t="n"/>
      <c r="CG1269" s="219" t="n">
        <v>76785.36585365854</v>
      </c>
      <c r="CH1269" s="217">
        <f>IF(LOWER(T1269)="ILS",12,1)*CG1269/VLOOKUP($T1269,CPC_USDConversion_xlTbl[[Currency2]:[Units/1 USD]],2,FALSE)</f>
        <v/>
      </c>
      <c r="CI1269" s="225">
        <f>AF1269</f>
        <v/>
      </c>
      <c r="CJ1269" s="225">
        <f>IFERROR(CI1269-CH1269,"")</f>
        <v/>
      </c>
      <c r="CK1269" s="140">
        <f>ROUND(AN1269*CC1269,-2)</f>
        <v/>
      </c>
      <c r="CL1269" s="217">
        <f>CK1269/VLOOKUP($T1269,'USD Converstion'!$C$7:$D$174,2,FALSE)</f>
        <v/>
      </c>
      <c r="CM1269" s="145">
        <f>IF(AD1269&gt;X1269,1,0)</f>
        <v/>
      </c>
      <c r="CN1269" s="225">
        <f>IF(CM1269&gt;0,AG1269,0)</f>
        <v/>
      </c>
      <c r="CO1269" s="225">
        <f>IF(CM1269=0,0,AF1269)</f>
        <v/>
      </c>
      <c r="CP1269" s="146" t="n">
        <v>0</v>
      </c>
      <c r="CQ1269" s="147" t="inlineStr">
        <is>
          <t>Regular</t>
        </is>
      </c>
      <c r="CR1269" s="225">
        <f>AM1269/VLOOKUP(T1269,'USD Converstion'!$C$7:$D$174,2,FALSE)</f>
        <v/>
      </c>
      <c r="CS1269" s="226">
        <f>AT1269</f>
        <v/>
      </c>
      <c r="CT1269" s="222" t="n">
        <v>0</v>
      </c>
      <c r="CU1269" s="227" t="n"/>
      <c r="CV1269" s="145">
        <f>IF(AX1269&gt;0,1,0)</f>
        <v/>
      </c>
      <c r="CW1269" s="145">
        <f>IF(AY1269&gt;0,1,0)</f>
        <v/>
      </c>
      <c r="CX1269" s="52" t="n">
        <v>0</v>
      </c>
      <c r="DM1269">
        <f>IF(LOWER(T1269)="ILS",12,1)*Y1269/VLOOKUP($T1269,CPC_USDConversion_xlTbl[[Currency2]:[Units/1 USD]],2,FALSE)</f>
        <v/>
      </c>
    </row>
    <row r="1270">
      <c r="B1270" s="113" t="n">
        <v>127104</v>
      </c>
      <c r="C1270" s="113" t="n">
        <v>117277</v>
      </c>
      <c r="D1270" s="113" t="n">
        <v>107397</v>
      </c>
      <c r="E1270" s="114" t="inlineStr">
        <is>
          <t>Yohan Han</t>
        </is>
      </c>
      <c r="F1270" s="152" t="inlineStr">
        <is>
          <t>Major Account Manager</t>
        </is>
      </c>
      <c r="G1270" s="113" t="inlineStr">
        <is>
          <t>Korea Sales</t>
        </is>
      </c>
      <c r="H1270" s="113" t="inlineStr">
        <is>
          <t>Charles Weonshik Choi</t>
        </is>
      </c>
      <c r="I1270" s="113" t="inlineStr">
        <is>
          <t>Evan Dumas</t>
        </is>
      </c>
      <c r="J1270" s="114" t="inlineStr">
        <is>
          <t>Sharat Sinha</t>
        </is>
      </c>
      <c r="K1270" s="114" t="inlineStr">
        <is>
          <t>Sharat Sinha</t>
        </is>
      </c>
      <c r="L1270" s="113" t="inlineStr">
        <is>
          <t>APAC Sales</t>
        </is>
      </c>
      <c r="M1270" s="115" t="n">
        <v>1</v>
      </c>
      <c r="N1270" s="151">
        <f>LEFT(CA1270,3)</f>
        <v/>
      </c>
      <c r="O1270" s="216" t="n">
        <v>43405</v>
      </c>
      <c r="P1270" s="118">
        <f>($D$5-O1270)/365</f>
        <v/>
      </c>
      <c r="Q1270" s="119">
        <f>Q1270</f>
        <v/>
      </c>
      <c r="R1270" s="52" t="n"/>
      <c r="S1270" s="120" t="inlineStr">
        <is>
          <t>Korea, Republic of</t>
        </is>
      </c>
      <c r="T1270" s="120" t="inlineStr">
        <is>
          <t>KRW</t>
        </is>
      </c>
      <c r="U1270" s="120" t="n">
        <v>65009500</v>
      </c>
      <c r="V1270" s="120" t="n">
        <v>25454845.45454545</v>
      </c>
      <c r="W1270" s="120" t="n"/>
      <c r="X1270" s="120">
        <f>W1270+V1270+U1270</f>
        <v/>
      </c>
      <c r="Y1270" s="121" t="n"/>
      <c r="Z1270" s="121" t="n"/>
      <c r="AA1270" s="122" t="n"/>
      <c r="AB1270" s="122" t="n"/>
      <c r="AC1270" s="122" t="n"/>
      <c r="AD1270" s="123">
        <f>AC1270+AB1270+AA1270</f>
        <v/>
      </c>
      <c r="AE1270" s="124">
        <f>IFERROR(AD1270/X1270-1,"")</f>
        <v/>
      </c>
      <c r="AF1270" s="217">
        <f>IF(LOWER(T1270)="ILS",12,1)*X1270/VLOOKUP($T1270,CPC_USDConversion_xlTbl[[Currency2]:[Units/1 USD]],2,FALSE)</f>
        <v/>
      </c>
      <c r="AG1270" s="217">
        <f>IF(LOWER(T1270)="ILS",12,1)*AD1270/VLOOKUP($T1270,CPC_USDConversion_xlTbl[[Currency2]:[Units/1 USD]],2,FALSE)</f>
        <v/>
      </c>
      <c r="AH1270" s="126">
        <f>AF1270/VLOOKUP($S1270,'CP$'!$B$5:$D$74,2,FALSE)</f>
        <v/>
      </c>
      <c r="AI1270" s="126">
        <f>AG1270/VLOOKUP($S1270,'CP$'!$B$5:$D$74,2,FALSE)</f>
        <v/>
      </c>
      <c r="AJ1270" s="52" t="n"/>
      <c r="AK1270" s="127" t="inlineStr">
        <is>
          <t>Sales Variable</t>
        </is>
      </c>
      <c r="AL1270" s="218" t="n"/>
      <c r="AM1270" s="129" t="n"/>
      <c r="AN1270" s="121" t="n"/>
      <c r="AO1270" s="130" t="n"/>
      <c r="AP1270" s="131">
        <f>IFERROR(AO1270/AM1270,"")</f>
        <v/>
      </c>
      <c r="AQ1270" s="219">
        <f>AO1270*CC1270</f>
        <v/>
      </c>
      <c r="AR1270" s="219" t="n"/>
      <c r="AS1270" s="220">
        <f>AQ1270-AR1270</f>
        <v/>
      </c>
      <c r="AT1270" s="217">
        <f>AS1270/VLOOKUP($T1270,'USD Converstion'!$C$7:$D$174,2,FALSE)</f>
        <v/>
      </c>
      <c r="AU1270" s="52" t="n"/>
      <c r="AV1270" s="221" t="n"/>
      <c r="AW1270" s="222" t="n"/>
      <c r="AX1270" s="222" t="n"/>
      <c r="AY1270" s="223" t="n"/>
      <c r="AZ1270" s="52" t="n"/>
      <c r="BA1270" s="137" t="inlineStr">
        <is>
          <t>April, 2020 - Organization change from Title:Channel Account Manager to Title:Major Account Manager || December, 2020 - Organization change from Team:Sharat Sinha - South Korea to Team:Charles Weonshik Choi - South Korea Sales</t>
        </is>
      </c>
      <c r="BB1270" s="138" t="inlineStr">
        <is>
          <t xml:space="preserve"> </t>
        </is>
      </c>
      <c r="BC1270" s="52" t="n"/>
      <c r="BD1270" s="219" t="n">
        <v>52000000</v>
      </c>
      <c r="BE1270" s="219" t="n">
        <v>28000000</v>
      </c>
      <c r="BF1270" s="219" t="n"/>
      <c r="BG1270" s="120">
        <f>BF1270+BE1270+BD1270</f>
        <v/>
      </c>
      <c r="BH1270" s="217">
        <f>IF(LOWER(T1270)="ILS",12,1)*BG1270/VLOOKUP($T1270,CPC_USDConversion_xlTbl[[Currency2]:[Units/1 USD]],2,FALSE)</f>
        <v/>
      </c>
      <c r="BI1270" s="224">
        <f>BH1270/VLOOKUP($S1270,'CP$'!$B$5:$D$74,2,FALSE)</f>
        <v/>
      </c>
      <c r="BJ1270" s="140" t="n">
        <v>70000000</v>
      </c>
      <c r="BK1270" s="140" t="n">
        <v>100000000</v>
      </c>
      <c r="BL1270" s="141">
        <f>IFERROR(U1270/X1270,"")</f>
        <v/>
      </c>
      <c r="BM1270" s="141">
        <f>IFERROR(V1270/X1270,"")</f>
        <v/>
      </c>
      <c r="BN1270" s="141">
        <f>IFERROR(W1270/X1270,"")</f>
        <v/>
      </c>
      <c r="BO1270" s="141">
        <f>IFERROR(AA1270/AD1270,"")</f>
        <v/>
      </c>
      <c r="BP1270" s="141">
        <f>IFERROR(AB1270/AD1270,"")</f>
        <v/>
      </c>
      <c r="BQ1270" s="141">
        <f>IFERROR(AC1270/AD1270,"")</f>
        <v/>
      </c>
      <c r="BR1270" s="119" t="n">
        <v>4</v>
      </c>
      <c r="BS1270" s="119" t="n">
        <v>2</v>
      </c>
      <c r="BT1270" s="119" t="n">
        <v>3</v>
      </c>
      <c r="BU1270" s="119" t="n"/>
      <c r="BV1270" s="119" t="n"/>
      <c r="BW1270" s="119" t="n"/>
      <c r="BX1270" s="119" t="n"/>
      <c r="BY1270" s="119" t="n"/>
      <c r="BZ1270" s="119" t="inlineStr">
        <is>
          <t>Employee</t>
        </is>
      </c>
      <c r="CA1270" s="142" t="inlineStr">
        <is>
          <t>S51P</t>
        </is>
      </c>
      <c r="CB1270" s="131" t="n">
        <v>1</v>
      </c>
      <c r="CC1270" s="143">
        <f>IF(P1270&gt;1,1,P1270)*CB1270</f>
        <v/>
      </c>
      <c r="CD1270" s="143" t="n"/>
      <c r="CE1270" s="222" t="n"/>
      <c r="CF1270" s="86" t="n"/>
      <c r="CG1270" s="219" t="n">
        <v>78048980.48780489</v>
      </c>
      <c r="CH1270" s="217">
        <f>IF(LOWER(T1270)="ILS",12,1)*CG1270/VLOOKUP($T1270,CPC_USDConversion_xlTbl[[Currency2]:[Units/1 USD]],2,FALSE)</f>
        <v/>
      </c>
      <c r="CI1270" s="225">
        <f>AF1270</f>
        <v/>
      </c>
      <c r="CJ1270" s="225">
        <f>IFERROR(CI1270-CH1270,"")</f>
        <v/>
      </c>
      <c r="CK1270" s="140">
        <f>ROUND(AN1270*CC1270,-2)</f>
        <v/>
      </c>
      <c r="CL1270" s="217">
        <f>CK1270/VLOOKUP($T1270,'USD Converstion'!$C$7:$D$174,2,FALSE)</f>
        <v/>
      </c>
      <c r="CM1270" s="145">
        <f>IF(AD1270&gt;X1270,1,0)</f>
        <v/>
      </c>
      <c r="CN1270" s="225">
        <f>IF(CM1270&gt;0,AG1270,0)</f>
        <v/>
      </c>
      <c r="CO1270" s="225">
        <f>IF(CM1270=0,0,AF1270)</f>
        <v/>
      </c>
      <c r="CP1270" s="146" t="n">
        <v>0</v>
      </c>
      <c r="CQ1270" s="147" t="inlineStr">
        <is>
          <t>Regular</t>
        </is>
      </c>
      <c r="CR1270" s="225">
        <f>AM1270/VLOOKUP(T1270,'USD Converstion'!$C$7:$D$174,2,FALSE)</f>
        <v/>
      </c>
      <c r="CS1270" s="226">
        <f>AT1270</f>
        <v/>
      </c>
      <c r="CT1270" s="222" t="n">
        <v>0</v>
      </c>
      <c r="CU1270" s="227" t="n"/>
      <c r="CV1270" s="145">
        <f>IF(AX1270&gt;0,1,0)</f>
        <v/>
      </c>
      <c r="CW1270" s="145">
        <f>IF(AY1270&gt;0,1,0)</f>
        <v/>
      </c>
      <c r="CX1270" s="52" t="n">
        <v>0</v>
      </c>
      <c r="DM1270">
        <f>IF(LOWER(T1270)="ILS",12,1)*Y1270/VLOOKUP($T1270,CPC_USDConversion_xlTbl[[Currency2]:[Units/1 USD]],2,FALSE)</f>
        <v/>
      </c>
    </row>
    <row r="1271">
      <c r="B1271" s="113" t="n">
        <v>108004</v>
      </c>
      <c r="C1271" s="113" t="n">
        <v>80106</v>
      </c>
      <c r="D1271" s="113" t="n">
        <v>39912</v>
      </c>
      <c r="E1271" s="114" t="inlineStr">
        <is>
          <t>Yoshihiro Oue</t>
        </is>
      </c>
      <c r="F1271" s="152" t="inlineStr">
        <is>
          <t>Field Marketing Manager</t>
        </is>
      </c>
      <c r="G1271" s="113" t="inlineStr">
        <is>
          <t>Field Marketing Asia</t>
        </is>
      </c>
      <c r="H1271" s="113" t="inlineStr">
        <is>
          <t>Sharon Tan</t>
        </is>
      </c>
      <c r="I1271" s="113" t="inlineStr">
        <is>
          <t>Miryam Steinitz</t>
        </is>
      </c>
      <c r="J1271" s="114" t="inlineStr">
        <is>
          <t>Miryam Steinitz</t>
        </is>
      </c>
      <c r="K1271" s="114" t="inlineStr">
        <is>
          <t>Peter Alexander</t>
        </is>
      </c>
      <c r="L1271" s="113" t="inlineStr">
        <is>
          <t>Marketing</t>
        </is>
      </c>
      <c r="M1271" s="115" t="n">
        <v>1</v>
      </c>
      <c r="N1271" s="151">
        <f>LEFT(CA1271,3)</f>
        <v/>
      </c>
      <c r="O1271" s="216" t="n">
        <v>43549</v>
      </c>
      <c r="P1271" s="118">
        <f>($D$5-O1271)/365</f>
        <v/>
      </c>
      <c r="Q1271" s="119">
        <f>Q1271</f>
        <v/>
      </c>
      <c r="R1271" s="52" t="n"/>
      <c r="S1271" s="120" t="inlineStr">
        <is>
          <t>Japan</t>
        </is>
      </c>
      <c r="T1271" s="120" t="inlineStr">
        <is>
          <t>JPY</t>
        </is>
      </c>
      <c r="U1271" s="120" t="n">
        <v>14384500</v>
      </c>
      <c r="V1271" s="120" t="n"/>
      <c r="W1271" s="120" t="n">
        <v>1238595.238095238</v>
      </c>
      <c r="X1271" s="120">
        <f>W1271+V1271+U1271</f>
        <v/>
      </c>
      <c r="Y1271" s="121" t="n"/>
      <c r="Z1271" s="121" t="n"/>
      <c r="AA1271" s="122" t="n"/>
      <c r="AB1271" s="122" t="n"/>
      <c r="AC1271" s="122" t="n"/>
      <c r="AD1271" s="123">
        <f>AC1271+AB1271+AA1271</f>
        <v/>
      </c>
      <c r="AE1271" s="124">
        <f>IFERROR(AD1271/X1271-1,"")</f>
        <v/>
      </c>
      <c r="AF1271" s="217">
        <f>IF(LOWER(T1271)="ILS",12,1)*X1271/VLOOKUP($T1271,CPC_USDConversion_xlTbl[[Currency2]:[Units/1 USD]],2,FALSE)</f>
        <v/>
      </c>
      <c r="AG1271" s="217">
        <f>IF(LOWER(T1271)="ILS",12,1)*AD1271/VLOOKUP($T1271,CPC_USDConversion_xlTbl[[Currency2]:[Units/1 USD]],2,FALSE)</f>
        <v/>
      </c>
      <c r="AH1271" s="126">
        <f>AF1271/VLOOKUP($S1271,'CP$'!$B$5:$D$74,2,FALSE)</f>
        <v/>
      </c>
      <c r="AI1271" s="126">
        <f>AG1271/VLOOKUP($S1271,'CP$'!$B$5:$D$74,2,FALSE)</f>
        <v/>
      </c>
      <c r="AJ1271" s="52" t="n"/>
      <c r="AK1271" s="127" t="inlineStr">
        <is>
          <t>Target Bonus</t>
        </is>
      </c>
      <c r="AL1271" s="218" t="n">
        <v>500410.9589041095</v>
      </c>
      <c r="AM1271" s="129" t="n">
        <v>1300000</v>
      </c>
      <c r="AN1271" s="121" t="n"/>
      <c r="AO1271" s="130" t="n"/>
      <c r="AP1271" s="131">
        <f>IFERROR(AO1271/AM1271,"")</f>
        <v/>
      </c>
      <c r="AQ1271" s="219">
        <f>AO1271*CC1271</f>
        <v/>
      </c>
      <c r="AR1271" s="219" t="n"/>
      <c r="AS1271" s="220">
        <f>AQ1271-AR1271</f>
        <v/>
      </c>
      <c r="AT1271" s="217">
        <f>AS1271/VLOOKUP($T1271,'USD Converstion'!$C$7:$D$174,2,FALSE)</f>
        <v/>
      </c>
      <c r="AU1271" s="52" t="n"/>
      <c r="AV1271" s="221" t="n"/>
      <c r="AW1271" s="222" t="n"/>
      <c r="AX1271" s="222" t="n"/>
      <c r="AY1271" s="223" t="n"/>
      <c r="AZ1271" s="52" t="n"/>
      <c r="BA1271" s="137" t="n"/>
      <c r="BB1271" s="138" t="inlineStr">
        <is>
          <t xml:space="preserve"> </t>
        </is>
      </c>
      <c r="BC1271" s="52" t="n"/>
      <c r="BD1271" s="219" t="n">
        <v>11500000</v>
      </c>
      <c r="BE1271" s="219" t="n"/>
      <c r="BF1271" s="219" t="n">
        <v>1300000</v>
      </c>
      <c r="BG1271" s="120">
        <f>BF1271+BE1271+BD1271</f>
        <v/>
      </c>
      <c r="BH1271" s="217">
        <f>IF(LOWER(T1271)="ILS",12,1)*BG1271/VLOOKUP($T1271,CPC_USDConversion_xlTbl[[Currency2]:[Units/1 USD]],2,FALSE)</f>
        <v/>
      </c>
      <c r="BI1271" s="224">
        <f>BH1271/VLOOKUP($S1271,'CP$'!$B$5:$D$74,2,FALSE)</f>
        <v/>
      </c>
      <c r="BJ1271" s="140" t="n">
        <v>10000000</v>
      </c>
      <c r="BK1271" s="140" t="n">
        <v>12500000</v>
      </c>
      <c r="BL1271" s="141">
        <f>IFERROR(U1271/X1271,"")</f>
        <v/>
      </c>
      <c r="BM1271" s="141">
        <f>IFERROR(V1271/X1271,"")</f>
        <v/>
      </c>
      <c r="BN1271" s="141">
        <f>IFERROR(W1271/X1271,"")</f>
        <v/>
      </c>
      <c r="BO1271" s="141">
        <f>IFERROR(AA1271/AD1271,"")</f>
        <v/>
      </c>
      <c r="BP1271" s="141">
        <f>IFERROR(AB1271/AD1271,"")</f>
        <v/>
      </c>
      <c r="BQ1271" s="141">
        <f>IFERROR(AC1271/AD1271,"")</f>
        <v/>
      </c>
      <c r="BR1271" s="119" t="n">
        <v>4</v>
      </c>
      <c r="BS1271" s="119" t="n">
        <v>2</v>
      </c>
      <c r="BT1271" s="119" t="n">
        <v>3</v>
      </c>
      <c r="BU1271" s="119" t="n"/>
      <c r="BV1271" s="119" t="n"/>
      <c r="BW1271" s="119" t="n"/>
      <c r="BX1271" s="119" t="n"/>
      <c r="BY1271" s="119" t="n"/>
      <c r="BZ1271" s="119" t="inlineStr">
        <is>
          <t>Employee</t>
        </is>
      </c>
      <c r="CA1271" s="142" t="inlineStr">
        <is>
          <t>M43P</t>
        </is>
      </c>
      <c r="CB1271" s="131" t="n">
        <v>1</v>
      </c>
      <c r="CC1271" s="143">
        <f>IF(P1271&gt;1,1,P1271)*CB1271</f>
        <v/>
      </c>
      <c r="CD1271" s="143" t="n"/>
      <c r="CE1271" s="222" t="n"/>
      <c r="CF1271" s="86" t="n"/>
      <c r="CG1271" s="219" t="n">
        <v>12488004.87804878</v>
      </c>
      <c r="CH1271" s="217">
        <f>IF(LOWER(T1271)="ILS",12,1)*CG1271/VLOOKUP($T1271,CPC_USDConversion_xlTbl[[Currency2]:[Units/1 USD]],2,FALSE)</f>
        <v/>
      </c>
      <c r="CI1271" s="225">
        <f>AF1271</f>
        <v/>
      </c>
      <c r="CJ1271" s="225">
        <f>IFERROR(CI1271-CH1271,"")</f>
        <v/>
      </c>
      <c r="CK1271" s="140">
        <f>ROUND(AN1271*CC1271,-2)</f>
        <v/>
      </c>
      <c r="CL1271" s="217">
        <f>CK1271/VLOOKUP($T1271,'USD Converstion'!$C$7:$D$174,2,FALSE)</f>
        <v/>
      </c>
      <c r="CM1271" s="145">
        <f>IF(AD1271&gt;X1271,1,0)</f>
        <v/>
      </c>
      <c r="CN1271" s="225">
        <f>IF(CM1271&gt;0,AG1271,0)</f>
        <v/>
      </c>
      <c r="CO1271" s="225">
        <f>IF(CM1271=0,0,AF1271)</f>
        <v/>
      </c>
      <c r="CP1271" s="146" t="n">
        <v>0</v>
      </c>
      <c r="CQ1271" s="147" t="inlineStr">
        <is>
          <t>Regular</t>
        </is>
      </c>
      <c r="CR1271" s="225">
        <f>AM1271/VLOOKUP(T1271,'USD Converstion'!$C$7:$D$174,2,FALSE)</f>
        <v/>
      </c>
      <c r="CS1271" s="226">
        <f>AT1271</f>
        <v/>
      </c>
      <c r="CT1271" s="222" t="n">
        <v>0</v>
      </c>
      <c r="CU1271" s="227" t="n"/>
      <c r="CV1271" s="145">
        <f>IF(AX1271&gt;0,1,0)</f>
        <v/>
      </c>
      <c r="CW1271" s="145">
        <f>IF(AY1271&gt;0,1,0)</f>
        <v/>
      </c>
      <c r="CX1271" s="52" t="n">
        <v>0</v>
      </c>
      <c r="DM1271">
        <f>IF(LOWER(T1271)="ILS",12,1)*Y1271/VLOOKUP($T1271,CPC_USDConversion_xlTbl[[Currency2]:[Units/1 USD]],2,FALSE)</f>
        <v/>
      </c>
    </row>
    <row r="1272">
      <c r="B1272" s="113" t="n">
        <v>117988</v>
      </c>
      <c r="C1272" s="113" t="n">
        <v>36842</v>
      </c>
      <c r="D1272" s="113" t="n">
        <v>78164</v>
      </c>
      <c r="E1272" s="114" t="inlineStr">
        <is>
          <t>Yossi Ghez</t>
        </is>
      </c>
      <c r="F1272" s="152" t="inlineStr">
        <is>
          <t>Regional Director, Middle East</t>
        </is>
      </c>
      <c r="G1272" s="113" t="inlineStr">
        <is>
          <t>EMEA Sales Mgmt</t>
        </is>
      </c>
      <c r="H1272" s="113" t="inlineStr">
        <is>
          <t>Bruno Darmon</t>
        </is>
      </c>
      <c r="I1272" s="113" t="inlineStr">
        <is>
          <t>Bruno Darmon</t>
        </is>
      </c>
      <c r="J1272" s="114" t="inlineStr">
        <is>
          <t>Bruno Darmon</t>
        </is>
      </c>
      <c r="K1272" s="114" t="inlineStr">
        <is>
          <t>Bruno Darmon</t>
        </is>
      </c>
      <c r="L1272" s="113" t="inlineStr">
        <is>
          <t>EMEA Sales</t>
        </is>
      </c>
      <c r="M1272" s="115" t="n">
        <v>1</v>
      </c>
      <c r="N1272" s="151">
        <f>LEFT(CA1272,3)</f>
        <v/>
      </c>
      <c r="O1272" s="216" t="n">
        <v>41735</v>
      </c>
      <c r="P1272" s="118">
        <f>($D$5-O1272)/365</f>
        <v/>
      </c>
      <c r="Q1272" s="119">
        <f>Q1272</f>
        <v/>
      </c>
      <c r="R1272" s="52" t="n"/>
      <c r="S1272" s="120" t="inlineStr">
        <is>
          <t>Israel</t>
        </is>
      </c>
      <c r="T1272" s="120" t="inlineStr">
        <is>
          <t>ILS</t>
        </is>
      </c>
      <c r="U1272" s="120" t="n">
        <v>74500</v>
      </c>
      <c r="V1272" s="120" t="n">
        <v>31209.09090909091</v>
      </c>
      <c r="W1272" s="120" t="n"/>
      <c r="X1272" s="120">
        <f>W1272+V1272+U1272</f>
        <v/>
      </c>
      <c r="Y1272" s="121" t="n"/>
      <c r="Z1272" s="121" t="n"/>
      <c r="AA1272" s="122" t="n"/>
      <c r="AB1272" s="122" t="n"/>
      <c r="AC1272" s="122" t="n"/>
      <c r="AD1272" s="123">
        <f>AC1272+AB1272+AA1272</f>
        <v/>
      </c>
      <c r="AE1272" s="124">
        <f>IFERROR(AD1272/X1272-1,"")</f>
        <v/>
      </c>
      <c r="AF1272" s="217">
        <f>IF(LOWER(T1272)="ILS",12,1)*X1272/VLOOKUP($T1272,CPC_USDConversion_xlTbl[[Currency2]:[Units/1 USD]],2,FALSE)</f>
        <v/>
      </c>
      <c r="AG1272" s="217">
        <f>IF(LOWER(T1272)="ILS",12,1)*AD1272/VLOOKUP($T1272,CPC_USDConversion_xlTbl[[Currency2]:[Units/1 USD]],2,FALSE)</f>
        <v/>
      </c>
      <c r="AH1272" s="126">
        <f>AF1272/VLOOKUP($S1272,'CP$'!$B$5:$D$74,2,FALSE)</f>
        <v/>
      </c>
      <c r="AI1272" s="126">
        <f>AG1272/VLOOKUP($S1272,'CP$'!$B$5:$D$74,2,FALSE)</f>
        <v/>
      </c>
      <c r="AJ1272" s="52" t="n"/>
      <c r="AK1272" s="127" t="inlineStr">
        <is>
          <t>Sales Variable</t>
        </is>
      </c>
      <c r="AL1272" s="218" t="n"/>
      <c r="AM1272" s="129" t="n"/>
      <c r="AN1272" s="121" t="n"/>
      <c r="AO1272" s="130" t="n"/>
      <c r="AP1272" s="131">
        <f>IFERROR(AO1272/AM1272,"")</f>
        <v/>
      </c>
      <c r="AQ1272" s="219">
        <f>AO1272*CC1272</f>
        <v/>
      </c>
      <c r="AR1272" s="219" t="n"/>
      <c r="AS1272" s="220">
        <f>AQ1272-AR1272</f>
        <v/>
      </c>
      <c r="AT1272" s="217">
        <f>AS1272/VLOOKUP($T1272,'USD Converstion'!$C$7:$D$174,2,FALSE)</f>
        <v/>
      </c>
      <c r="AU1272" s="52" t="n"/>
      <c r="AV1272" s="221" t="n">
        <v>43957</v>
      </c>
      <c r="AW1272" s="222" t="n">
        <v>116623.145631068</v>
      </c>
      <c r="AX1272" s="222" t="n"/>
      <c r="AY1272" s="223" t="n"/>
      <c r="AZ1272" s="52" t="n"/>
      <c r="BA1272" s="137" t="inlineStr">
        <is>
          <t>April, 2020 - Position change from Title:Regional Director, Middle East to Title:Regional Director, Middle East &amp; Africa</t>
        </is>
      </c>
      <c r="BB1272" s="138" t="inlineStr">
        <is>
          <t xml:space="preserve"> </t>
        </is>
      </c>
      <c r="BC1272" s="52" t="n"/>
      <c r="BD1272" s="219" t="n">
        <v>48500</v>
      </c>
      <c r="BE1272" s="219" t="n">
        <v>32500</v>
      </c>
      <c r="BF1272" s="219" t="n"/>
      <c r="BG1272" s="120">
        <f>BF1272+BE1272+BD1272</f>
        <v/>
      </c>
      <c r="BH1272" s="217">
        <f>IF(LOWER(T1272)="ILS",12,1)*BG1272/VLOOKUP($T1272,CPC_USDConversion_xlTbl[[Currency2]:[Units/1 USD]],2,FALSE)</f>
        <v/>
      </c>
      <c r="BI1272" s="224">
        <f>BH1272/VLOOKUP($S1272,'CP$'!$B$5:$D$74,2,FALSE)</f>
        <v/>
      </c>
      <c r="BJ1272" s="140" t="n">
        <v>55000</v>
      </c>
      <c r="BK1272" s="140" t="n">
        <v>90000</v>
      </c>
      <c r="BL1272" s="141">
        <f>IFERROR(U1272/X1272,"")</f>
        <v/>
      </c>
      <c r="BM1272" s="141">
        <f>IFERROR(V1272/X1272,"")</f>
        <v/>
      </c>
      <c r="BN1272" s="141">
        <f>IFERROR(W1272/X1272,"")</f>
        <v/>
      </c>
      <c r="BO1272" s="141">
        <f>IFERROR(AA1272/AD1272,"")</f>
        <v/>
      </c>
      <c r="BP1272" s="141">
        <f>IFERROR(AB1272/AD1272,"")</f>
        <v/>
      </c>
      <c r="BQ1272" s="141">
        <f>IFERROR(AC1272/AD1272,"")</f>
        <v/>
      </c>
      <c r="BR1272" s="119" t="n">
        <v>4</v>
      </c>
      <c r="BS1272" s="119" t="n">
        <v>4</v>
      </c>
      <c r="BT1272" s="119" t="n">
        <v>3</v>
      </c>
      <c r="BU1272" s="119" t="n"/>
      <c r="BV1272" s="119" t="n"/>
      <c r="BW1272" s="119" t="n"/>
      <c r="BX1272" s="119" t="n"/>
      <c r="BY1272" s="119" t="n"/>
      <c r="BZ1272" s="119" t="inlineStr">
        <is>
          <t>Employee</t>
        </is>
      </c>
      <c r="CA1272" s="142" t="inlineStr">
        <is>
          <t>S20M</t>
        </is>
      </c>
      <c r="CB1272" s="131" t="n">
        <v>1</v>
      </c>
      <c r="CC1272" s="143">
        <f>IF(P1272&gt;1,1,P1272)*CB1272</f>
        <v/>
      </c>
      <c r="CD1272" s="143" t="n"/>
      <c r="CE1272" s="222" t="n">
        <v>283856.12</v>
      </c>
      <c r="CF1272" s="86" t="n"/>
      <c r="CG1272" s="219" t="n">
        <v>84102.43902439025</v>
      </c>
      <c r="CH1272" s="217">
        <f>IF(LOWER(T1272)="ILS",12,1)*CG1272/VLOOKUP($T1272,CPC_USDConversion_xlTbl[[Currency2]:[Units/1 USD]],2,FALSE)</f>
        <v/>
      </c>
      <c r="CI1272" s="225">
        <f>AF1272</f>
        <v/>
      </c>
      <c r="CJ1272" s="225">
        <f>IFERROR(CI1272-CH1272,"")</f>
        <v/>
      </c>
      <c r="CK1272" s="140">
        <f>ROUND(AN1272*CC1272,-2)</f>
        <v/>
      </c>
      <c r="CL1272" s="217">
        <f>CK1272/VLOOKUP($T1272,'USD Converstion'!$C$7:$D$174,2,FALSE)</f>
        <v/>
      </c>
      <c r="CM1272" s="145">
        <f>IF(AD1272&gt;X1272,1,0)</f>
        <v/>
      </c>
      <c r="CN1272" s="225">
        <f>IF(CM1272&gt;0,AG1272,0)</f>
        <v/>
      </c>
      <c r="CO1272" s="225">
        <f>IF(CM1272=0,0,AF1272)</f>
        <v/>
      </c>
      <c r="CP1272" s="146" t="n">
        <v>0</v>
      </c>
      <c r="CQ1272" s="147" t="inlineStr">
        <is>
          <t>Regular</t>
        </is>
      </c>
      <c r="CR1272" s="225">
        <f>AM1272/VLOOKUP(T1272,'USD Converstion'!$C$7:$D$174,2,FALSE)</f>
        <v/>
      </c>
      <c r="CS1272" s="226">
        <f>AT1272</f>
        <v/>
      </c>
      <c r="CT1272" s="222" t="n">
        <v>0</v>
      </c>
      <c r="CU1272" s="227" t="n"/>
      <c r="CV1272" s="145">
        <f>IF(AX1272&gt;0,1,0)</f>
        <v/>
      </c>
      <c r="CW1272" s="145">
        <f>IF(AY1272&gt;0,1,0)</f>
        <v/>
      </c>
      <c r="CX1272" s="52" t="n">
        <v>0</v>
      </c>
      <c r="DM1272">
        <f>IF(LOWER(T1272)="ILS",12,1)*Y1272/VLOOKUP($T1272,CPC_USDConversion_xlTbl[[Currency2]:[Units/1 USD]],2,FALSE)</f>
        <v/>
      </c>
    </row>
    <row r="1273">
      <c r="B1273" s="113" t="n">
        <v>113999</v>
      </c>
      <c r="C1273" s="113" t="n">
        <v>83089</v>
      </c>
      <c r="D1273" s="113" t="n">
        <v>58669</v>
      </c>
      <c r="E1273" s="114" t="inlineStr">
        <is>
          <t>Yuko Shimizu</t>
        </is>
      </c>
      <c r="F1273" s="152" t="inlineStr">
        <is>
          <t>Renewals Manager</t>
        </is>
      </c>
      <c r="G1273" s="113" t="inlineStr">
        <is>
          <t>Inside Sales &amp; Renewals</t>
        </is>
      </c>
      <c r="H1273" s="113" t="inlineStr">
        <is>
          <t>Derrick Lau</t>
        </is>
      </c>
      <c r="I1273" s="113" t="inlineStr">
        <is>
          <t>Sharat Sinha</t>
        </is>
      </c>
      <c r="J1273" s="114" t="inlineStr">
        <is>
          <t>Sharat Sinha</t>
        </is>
      </c>
      <c r="K1273" s="114" t="inlineStr">
        <is>
          <t>Sharat Sinha</t>
        </is>
      </c>
      <c r="L1273" s="113" t="inlineStr">
        <is>
          <t>APAC Sales</t>
        </is>
      </c>
      <c r="M1273" s="115" t="n">
        <v>1</v>
      </c>
      <c r="N1273" s="151">
        <f>LEFT(CA1273,3)</f>
        <v/>
      </c>
      <c r="O1273" s="216" t="n">
        <v>43313</v>
      </c>
      <c r="P1273" s="118">
        <f>($D$5-O1273)/365</f>
        <v/>
      </c>
      <c r="Q1273" s="119">
        <f>Q1273</f>
        <v/>
      </c>
      <c r="R1273" s="52" t="n"/>
      <c r="S1273" s="120" t="inlineStr">
        <is>
          <t>Japan</t>
        </is>
      </c>
      <c r="T1273" s="120" t="inlineStr">
        <is>
          <t>JPY</t>
        </is>
      </c>
      <c r="U1273" s="120" t="n">
        <v>9022000</v>
      </c>
      <c r="V1273" s="120" t="n">
        <v>1404845.454545454</v>
      </c>
      <c r="W1273" s="120" t="n"/>
      <c r="X1273" s="120">
        <f>W1273+V1273+U1273</f>
        <v/>
      </c>
      <c r="Y1273" s="121" t="n"/>
      <c r="Z1273" s="121" t="n"/>
      <c r="AA1273" s="122" t="n"/>
      <c r="AB1273" s="122" t="n"/>
      <c r="AC1273" s="122" t="n"/>
      <c r="AD1273" s="123">
        <f>AC1273+AB1273+AA1273</f>
        <v/>
      </c>
      <c r="AE1273" s="124">
        <f>IFERROR(AD1273/X1273-1,"")</f>
        <v/>
      </c>
      <c r="AF1273" s="217">
        <f>IF(LOWER(T1273)="ILS",12,1)*X1273/VLOOKUP($T1273,CPC_USDConversion_xlTbl[[Currency2]:[Units/1 USD]],2,FALSE)</f>
        <v/>
      </c>
      <c r="AG1273" s="217">
        <f>IF(LOWER(T1273)="ILS",12,1)*AD1273/VLOOKUP($T1273,CPC_USDConversion_xlTbl[[Currency2]:[Units/1 USD]],2,FALSE)</f>
        <v/>
      </c>
      <c r="AH1273" s="126">
        <f>AF1273/VLOOKUP($S1273,'CP$'!$B$5:$D$74,2,FALSE)</f>
        <v/>
      </c>
      <c r="AI1273" s="126">
        <f>AG1273/VLOOKUP($S1273,'CP$'!$B$5:$D$74,2,FALSE)</f>
        <v/>
      </c>
      <c r="AJ1273" s="52" t="n"/>
      <c r="AK1273" s="127" t="inlineStr">
        <is>
          <t>Sales Variable</t>
        </is>
      </c>
      <c r="AL1273" s="218" t="n"/>
      <c r="AM1273" s="129" t="n"/>
      <c r="AN1273" s="121" t="n"/>
      <c r="AO1273" s="130" t="n"/>
      <c r="AP1273" s="131">
        <f>IFERROR(AO1273/AM1273,"")</f>
        <v/>
      </c>
      <c r="AQ1273" s="219">
        <f>AO1273*CC1273</f>
        <v/>
      </c>
      <c r="AR1273" s="219" t="n"/>
      <c r="AS1273" s="220">
        <f>AQ1273-AR1273</f>
        <v/>
      </c>
      <c r="AT1273" s="217">
        <f>AS1273/VLOOKUP($T1273,'USD Converstion'!$C$7:$D$174,2,FALSE)</f>
        <v/>
      </c>
      <c r="AU1273" s="52" t="n"/>
      <c r="AV1273" s="221" t="n"/>
      <c r="AW1273" s="222" t="n"/>
      <c r="AX1273" s="222" t="n"/>
      <c r="AY1273" s="223" t="n"/>
      <c r="AZ1273" s="52" t="n"/>
      <c r="BA1273" s="137" t="n"/>
      <c r="BB1273" s="138" t="inlineStr">
        <is>
          <t xml:space="preserve"> </t>
        </is>
      </c>
      <c r="BC1273" s="52" t="n"/>
      <c r="BD1273" s="219" t="n">
        <v>7210000</v>
      </c>
      <c r="BE1273" s="219" t="n">
        <v>1545000</v>
      </c>
      <c r="BF1273" s="219" t="n"/>
      <c r="BG1273" s="120">
        <f>BF1273+BE1273+BD1273</f>
        <v/>
      </c>
      <c r="BH1273" s="217">
        <f>IF(LOWER(T1273)="ILS",12,1)*BG1273/VLOOKUP($T1273,CPC_USDConversion_xlTbl[[Currency2]:[Units/1 USD]],2,FALSE)</f>
        <v/>
      </c>
      <c r="BI1273" s="224">
        <f>BH1273/VLOOKUP($S1273,'CP$'!$B$5:$D$74,2,FALSE)</f>
        <v/>
      </c>
      <c r="BJ1273" s="140" t="n">
        <v>6500000</v>
      </c>
      <c r="BK1273" s="140" t="n">
        <v>9500000</v>
      </c>
      <c r="BL1273" s="141">
        <f>IFERROR(U1273/X1273,"")</f>
        <v/>
      </c>
      <c r="BM1273" s="141">
        <f>IFERROR(V1273/X1273,"")</f>
        <v/>
      </c>
      <c r="BN1273" s="141">
        <f>IFERROR(W1273/X1273,"")</f>
        <v/>
      </c>
      <c r="BO1273" s="141">
        <f>IFERROR(AA1273/AD1273,"")</f>
        <v/>
      </c>
      <c r="BP1273" s="141">
        <f>IFERROR(AB1273/AD1273,"")</f>
        <v/>
      </c>
      <c r="BQ1273" s="141">
        <f>IFERROR(AC1273/AD1273,"")</f>
        <v/>
      </c>
      <c r="BR1273" s="119" t="n">
        <v>3</v>
      </c>
      <c r="BS1273" s="119" t="n">
        <v>2</v>
      </c>
      <c r="BT1273" s="119" t="n">
        <v>3</v>
      </c>
      <c r="BU1273" s="119" t="n"/>
      <c r="BV1273" s="119" t="n"/>
      <c r="BW1273" s="119" t="n"/>
      <c r="BX1273" s="119" t="n"/>
      <c r="BY1273" s="119" t="n"/>
      <c r="BZ1273" s="119" t="inlineStr">
        <is>
          <t>Employee</t>
        </is>
      </c>
      <c r="CA1273" s="142" t="inlineStr">
        <is>
          <t>M55P</t>
        </is>
      </c>
      <c r="CB1273" s="131" t="n">
        <v>1</v>
      </c>
      <c r="CC1273" s="143">
        <f>IF(P1273&gt;1,1,P1273)*CB1273</f>
        <v/>
      </c>
      <c r="CD1273" s="143" t="n"/>
      <c r="CE1273" s="222" t="n"/>
      <c r="CF1273" s="86" t="n"/>
      <c r="CG1273" s="219" t="n">
        <v>8541663.414634148</v>
      </c>
      <c r="CH1273" s="217">
        <f>IF(LOWER(T1273)="ILS",12,1)*CG1273/VLOOKUP($T1273,CPC_USDConversion_xlTbl[[Currency2]:[Units/1 USD]],2,FALSE)</f>
        <v/>
      </c>
      <c r="CI1273" s="225">
        <f>AF1273</f>
        <v/>
      </c>
      <c r="CJ1273" s="225">
        <f>IFERROR(CI1273-CH1273,"")</f>
        <v/>
      </c>
      <c r="CK1273" s="140">
        <f>ROUND(AN1273*CC1273,-2)</f>
        <v/>
      </c>
      <c r="CL1273" s="217">
        <f>CK1273/VLOOKUP($T1273,'USD Converstion'!$C$7:$D$174,2,FALSE)</f>
        <v/>
      </c>
      <c r="CM1273" s="145">
        <f>IF(AD1273&gt;X1273,1,0)</f>
        <v/>
      </c>
      <c r="CN1273" s="225">
        <f>IF(CM1273&gt;0,AG1273,0)</f>
        <v/>
      </c>
      <c r="CO1273" s="225">
        <f>IF(CM1273=0,0,AF1273)</f>
        <v/>
      </c>
      <c r="CP1273" s="146" t="n">
        <v>0</v>
      </c>
      <c r="CQ1273" s="147" t="inlineStr">
        <is>
          <t>Regular</t>
        </is>
      </c>
      <c r="CR1273" s="225">
        <f>AM1273/VLOOKUP(T1273,'USD Converstion'!$C$7:$D$174,2,FALSE)</f>
        <v/>
      </c>
      <c r="CS1273" s="226">
        <f>AT1273</f>
        <v/>
      </c>
      <c r="CT1273" s="222" t="n">
        <v>0</v>
      </c>
      <c r="CU1273" s="227" t="n"/>
      <c r="CV1273" s="145">
        <f>IF(AX1273&gt;0,1,0)</f>
        <v/>
      </c>
      <c r="CW1273" s="145">
        <f>IF(AY1273&gt;0,1,0)</f>
        <v/>
      </c>
      <c r="CX1273" s="52" t="n">
        <v>0</v>
      </c>
      <c r="DM1273">
        <f>IF(LOWER(T1273)="ILS",12,1)*Y1273/VLOOKUP($T1273,CPC_USDConversion_xlTbl[[Currency2]:[Units/1 USD]],2,FALSE)</f>
        <v/>
      </c>
    </row>
    <row r="1274">
      <c r="B1274" s="113" t="n">
        <v>101812</v>
      </c>
      <c r="C1274" s="113" t="n">
        <v>92732</v>
      </c>
      <c r="D1274" s="113" t="n"/>
      <c r="E1274" s="114" t="inlineStr">
        <is>
          <t>Mike Wilhelm</t>
        </is>
      </c>
      <c r="F1274" s="152" t="inlineStr">
        <is>
          <t>Sales Executive, IoT</t>
        </is>
      </c>
      <c r="G1274" s="113" t="inlineStr">
        <is>
          <t>Sales Enablement intl</t>
        </is>
      </c>
      <c r="H1274" s="113" t="inlineStr">
        <is>
          <t>Shira Bar Yosef</t>
        </is>
      </c>
      <c r="I1274" s="113" t="inlineStr">
        <is>
          <t>Shira Bar Yosef</t>
        </is>
      </c>
      <c r="J1274" s="114" t="inlineStr">
        <is>
          <t>Shira Bar Yosef</t>
        </is>
      </c>
      <c r="K1274" s="114" t="inlineStr">
        <is>
          <t>Dan Yerushalmi</t>
        </is>
      </c>
      <c r="L1274" s="113" t="inlineStr">
        <is>
          <t>Sales Enablement</t>
        </is>
      </c>
      <c r="M1274" s="115" t="n">
        <v>1</v>
      </c>
      <c r="N1274" s="151">
        <f>LEFT(CA1274,3)</f>
        <v/>
      </c>
      <c r="O1274" s="216" t="n">
        <v>38534</v>
      </c>
      <c r="P1274" s="118">
        <f>($D$5-O1274)/365</f>
        <v/>
      </c>
      <c r="Q1274" s="119">
        <f>Q1274</f>
        <v/>
      </c>
      <c r="R1274" s="52" t="n"/>
      <c r="S1274" s="120" t="inlineStr">
        <is>
          <t>Germany</t>
        </is>
      </c>
      <c r="T1274" s="120" t="inlineStr">
        <is>
          <t>EUR</t>
        </is>
      </c>
      <c r="U1274" s="120" t="n">
        <v>160750</v>
      </c>
      <c r="V1274" s="120" t="n">
        <v>75754.54545454544</v>
      </c>
      <c r="W1274" s="120" t="n"/>
      <c r="X1274" s="120">
        <f>W1274+V1274+U1274</f>
        <v/>
      </c>
      <c r="Y1274" s="121" t="n"/>
      <c r="Z1274" s="121" t="n"/>
      <c r="AA1274" s="122" t="n"/>
      <c r="AB1274" s="122" t="n"/>
      <c r="AC1274" s="122" t="n"/>
      <c r="AD1274" s="123">
        <f>AC1274+AB1274+AA1274</f>
        <v/>
      </c>
      <c r="AE1274" s="124">
        <f>IFERROR(AD1274/X1274-1,"")</f>
        <v/>
      </c>
      <c r="AF1274" s="217">
        <f>IF(LOWER(T1274)="ILS",12,1)*X1274/VLOOKUP($T1274,CPC_USDConversion_xlTbl[[Currency2]:[Units/1 USD]],2,FALSE)</f>
        <v/>
      </c>
      <c r="AG1274" s="217">
        <f>IF(LOWER(T1274)="ILS",12,1)*AD1274/VLOOKUP($T1274,CPC_USDConversion_xlTbl[[Currency2]:[Units/1 USD]],2,FALSE)</f>
        <v/>
      </c>
      <c r="AH1274" s="126">
        <f>AF1274/VLOOKUP($S1274,'CP$'!$B$5:$D$74,2,FALSE)</f>
        <v/>
      </c>
      <c r="AI1274" s="126">
        <f>AG1274/VLOOKUP($S1274,'CP$'!$B$5:$D$74,2,FALSE)</f>
        <v/>
      </c>
      <c r="AJ1274" s="52" t="n"/>
      <c r="AK1274" s="127" t="inlineStr">
        <is>
          <t>Sales Variable</t>
        </is>
      </c>
      <c r="AL1274" s="218" t="n"/>
      <c r="AM1274" s="129" t="n"/>
      <c r="AN1274" s="121" t="n"/>
      <c r="AO1274" s="130" t="n"/>
      <c r="AP1274" s="131">
        <f>IFERROR(AO1274/AM1274,"")</f>
        <v/>
      </c>
      <c r="AQ1274" s="219">
        <f>AO1274*CC1274</f>
        <v/>
      </c>
      <c r="AR1274" s="219" t="n"/>
      <c r="AS1274" s="220">
        <f>AQ1274-AR1274</f>
        <v/>
      </c>
      <c r="AT1274" s="217">
        <f>AS1274/VLOOKUP($T1274,'USD Converstion'!$C$7:$D$174,2,FALSE)</f>
        <v/>
      </c>
      <c r="AU1274" s="52" t="n"/>
      <c r="AV1274" s="221" t="n">
        <v>43615</v>
      </c>
      <c r="AW1274" s="222" t="n">
        <v>48728.32038834952</v>
      </c>
      <c r="AX1274" s="222" t="n"/>
      <c r="AY1274" s="223" t="n"/>
      <c r="AZ1274" s="52" t="n"/>
      <c r="BA1274" s="137" t="inlineStr">
        <is>
          <t>January, 2021 - Transfer change from JS:S33M, Title:Sales Manager Industry, Office:Cologne, Team:Mike Wilhelm - Major Accounts, Germany, Employment Status:Employee, Yearly Salary:121000, Yearly Commission:83000, Total Compensation:204,000 to JS:S33P, Title:Sales Executive, IoT, Office:Munich, Team:Doron Dreyer - IoT Sales, Employment Status:Employee, Yearly Salary:121000, Yearly Commission:83000, Total Compensation:204,000</t>
        </is>
      </c>
      <c r="BB1274" s="138" t="inlineStr">
        <is>
          <t xml:space="preserve"> </t>
        </is>
      </c>
      <c r="BC1274" s="52" t="n"/>
      <c r="BD1274" s="219" t="n">
        <v>121000</v>
      </c>
      <c r="BE1274" s="219" t="n">
        <v>83000</v>
      </c>
      <c r="BF1274" s="219" t="n"/>
      <c r="BG1274" s="120">
        <f>BF1274+BE1274+BD1274</f>
        <v/>
      </c>
      <c r="BH1274" s="217">
        <f>IF(LOWER(T1274)="ILS",12,1)*BG1274/VLOOKUP($T1274,CPC_USDConversion_xlTbl[[Currency2]:[Units/1 USD]],2,FALSE)</f>
        <v/>
      </c>
      <c r="BI1274" s="224">
        <f>BH1274/VLOOKUP($S1274,'CP$'!$B$5:$D$74,2,FALSE)</f>
        <v/>
      </c>
      <c r="BJ1274" s="140" t="n">
        <v>150000</v>
      </c>
      <c r="BK1274" s="140" t="n">
        <v>220000</v>
      </c>
      <c r="BL1274" s="141">
        <f>IFERROR(U1274/X1274,"")</f>
        <v/>
      </c>
      <c r="BM1274" s="141">
        <f>IFERROR(V1274/X1274,"")</f>
        <v/>
      </c>
      <c r="BN1274" s="141">
        <f>IFERROR(W1274/X1274,"")</f>
        <v/>
      </c>
      <c r="BO1274" s="141">
        <f>IFERROR(AA1274/AD1274,"")</f>
        <v/>
      </c>
      <c r="BP1274" s="141">
        <f>IFERROR(AB1274/AD1274,"")</f>
        <v/>
      </c>
      <c r="BQ1274" s="141">
        <f>IFERROR(AC1274/AD1274,"")</f>
        <v/>
      </c>
      <c r="BR1274" s="119" t="n">
        <v>3</v>
      </c>
      <c r="BS1274" s="119" t="n">
        <v>3</v>
      </c>
      <c r="BT1274" s="119" t="n"/>
      <c r="BU1274" s="119" t="n"/>
      <c r="BV1274" s="119" t="n"/>
      <c r="BW1274" s="119" t="n"/>
      <c r="BX1274" s="119" t="n"/>
      <c r="BY1274" s="119" t="n"/>
      <c r="BZ1274" s="119" t="inlineStr">
        <is>
          <t>Employee</t>
        </is>
      </c>
      <c r="CA1274" s="142" t="inlineStr">
        <is>
          <t>S33P</t>
        </is>
      </c>
      <c r="CB1274" s="131" t="n">
        <v>1</v>
      </c>
      <c r="CC1274" s="143">
        <f>IF(P1274&gt;1,1,P1274)*CB1274</f>
        <v/>
      </c>
      <c r="CD1274" s="143" t="n"/>
      <c r="CE1274" s="222" t="n">
        <v>84761.75999999999</v>
      </c>
      <c r="CF1274" s="86" t="n"/>
      <c r="CG1274" s="219" t="n">
        <v>199224.3902439025</v>
      </c>
      <c r="CH1274" s="217">
        <f>IF(LOWER(T1274)="ILS",12,1)*CG1274/VLOOKUP($T1274,CPC_USDConversion_xlTbl[[Currency2]:[Units/1 USD]],2,FALSE)</f>
        <v/>
      </c>
      <c r="CI1274" s="225">
        <f>AF1274</f>
        <v/>
      </c>
      <c r="CJ1274" s="225">
        <f>IFERROR(CI1274-CH1274,"")</f>
        <v/>
      </c>
      <c r="CK1274" s="140">
        <f>ROUND(AN1274*CC1274,-2)</f>
        <v/>
      </c>
      <c r="CL1274" s="217">
        <f>CK1274/VLOOKUP($T1274,'USD Converstion'!$C$7:$D$174,2,FALSE)</f>
        <v/>
      </c>
      <c r="CM1274" s="145">
        <f>IF(AD1274&gt;X1274,1,0)</f>
        <v/>
      </c>
      <c r="CN1274" s="225">
        <f>IF(CM1274&gt;0,AG1274,0)</f>
        <v/>
      </c>
      <c r="CO1274" s="225">
        <f>IF(CM1274=0,0,AF1274)</f>
        <v/>
      </c>
      <c r="CP1274" s="146" t="n">
        <v>0</v>
      </c>
      <c r="CQ1274" s="147" t="inlineStr">
        <is>
          <t>Regular</t>
        </is>
      </c>
      <c r="CR1274" s="225">
        <f>AM1274/VLOOKUP(T1274,'USD Converstion'!$C$7:$D$174,2,FALSE)</f>
        <v/>
      </c>
      <c r="CS1274" s="226">
        <f>AT1274</f>
        <v/>
      </c>
      <c r="CT1274" s="222" t="n">
        <v>0</v>
      </c>
      <c r="CU1274" s="227" t="n"/>
      <c r="CV1274" s="145">
        <f>IF(AX1274&gt;0,1,0)</f>
        <v/>
      </c>
      <c r="CW1274" s="145">
        <f>IF(AY1274&gt;0,1,0)</f>
        <v/>
      </c>
      <c r="CX1274" s="52" t="n">
        <v>0</v>
      </c>
      <c r="DM1274">
        <f>IF(LOWER(T1274)="ILS",12,1)*Y1274/VLOOKUP($T1274,CPC_USDConversion_xlTbl[[Currency2]:[Units/1 USD]],2,FALSE)</f>
        <v/>
      </c>
    </row>
    <row r="1275">
      <c r="B1275" s="113" t="n">
        <v>127568</v>
      </c>
      <c r="C1275" s="113" t="n">
        <v>64340</v>
      </c>
      <c r="D1275" s="113" t="n">
        <v>89003</v>
      </c>
      <c r="E1275" s="114" t="inlineStr">
        <is>
          <t>Mhammed Dinia</t>
        </is>
      </c>
      <c r="F1275" s="152" t="inlineStr">
        <is>
          <t>Sales Manager - French and North Africa</t>
        </is>
      </c>
      <c r="G1275" s="113" t="inlineStr">
        <is>
          <t>Africa Sales</t>
        </is>
      </c>
      <c r="H1275" s="113" t="inlineStr">
        <is>
          <t>Pankaj Bhula</t>
        </is>
      </c>
      <c r="I1275" s="113" t="inlineStr">
        <is>
          <t>Pankaj Bhula</t>
        </is>
      </c>
      <c r="J1275" s="114" t="inlineStr">
        <is>
          <t>Bruno Darmon</t>
        </is>
      </c>
      <c r="K1275" s="114" t="inlineStr">
        <is>
          <t>Bruno Darmon</t>
        </is>
      </c>
      <c r="L1275" s="113" t="inlineStr">
        <is>
          <t>EMEA Sales</t>
        </is>
      </c>
      <c r="M1275" s="115" t="n">
        <v>1</v>
      </c>
      <c r="N1275" s="151">
        <f>LEFT(CA1275,3)</f>
        <v/>
      </c>
      <c r="O1275" s="216" t="n">
        <v>43821</v>
      </c>
      <c r="P1275" s="118">
        <f>($D$5-O1275)/365</f>
        <v/>
      </c>
      <c r="Q1275" s="119">
        <f>Q1275</f>
        <v/>
      </c>
      <c r="R1275" s="52" t="n"/>
      <c r="S1275" s="120" t="inlineStr">
        <is>
          <t>Morocco</t>
        </is>
      </c>
      <c r="T1275" s="120" t="inlineStr">
        <is>
          <t>MAD</t>
        </is>
      </c>
      <c r="U1275" s="120" t="n">
        <v>1584500</v>
      </c>
      <c r="V1275" s="120" t="n">
        <v>763936.3636363635</v>
      </c>
      <c r="W1275" s="120" t="n"/>
      <c r="X1275" s="120">
        <f>W1275+V1275+U1275</f>
        <v/>
      </c>
      <c r="Y1275" s="121" t="n"/>
      <c r="Z1275" s="121" t="n"/>
      <c r="AA1275" s="122" t="n"/>
      <c r="AB1275" s="122" t="n"/>
      <c r="AC1275" s="122" t="n"/>
      <c r="AD1275" s="123">
        <f>AC1275+AB1275+AA1275</f>
        <v/>
      </c>
      <c r="AE1275" s="124">
        <f>IFERROR(AD1275/X1275-1,"")</f>
        <v/>
      </c>
      <c r="AF1275" s="217">
        <f>IF(LOWER(T1275)="ILS",12,1)*X1275/VLOOKUP($T1275,CPC_USDConversion_xlTbl[[Currency2]:[Units/1 USD]],2,FALSE)</f>
        <v/>
      </c>
      <c r="AG1275" s="217">
        <f>IF(LOWER(T1275)="ILS",12,1)*AD1275/VLOOKUP($T1275,CPC_USDConversion_xlTbl[[Currency2]:[Units/1 USD]],2,FALSE)</f>
        <v/>
      </c>
      <c r="AH1275" s="126">
        <f>AF1275/VLOOKUP($S1275,'CP$'!$B$5:$D$74,2,FALSE)</f>
        <v/>
      </c>
      <c r="AI1275" s="126">
        <f>AG1275/VLOOKUP($S1275,'CP$'!$B$5:$D$74,2,FALSE)</f>
        <v/>
      </c>
      <c r="AJ1275" s="52" t="n"/>
      <c r="AK1275" s="127" t="inlineStr">
        <is>
          <t>Sales Variable</t>
        </is>
      </c>
      <c r="AL1275" s="218" t="n"/>
      <c r="AM1275" s="129" t="n"/>
      <c r="AN1275" s="121" t="n"/>
      <c r="AO1275" s="130" t="n"/>
      <c r="AP1275" s="131">
        <f>IFERROR(AO1275/AM1275,"")</f>
        <v/>
      </c>
      <c r="AQ1275" s="219">
        <f>AO1275*CC1275</f>
        <v/>
      </c>
      <c r="AR1275" s="219" t="n"/>
      <c r="AS1275" s="220">
        <f>AQ1275-AR1275</f>
        <v/>
      </c>
      <c r="AT1275" s="217">
        <f>AS1275/VLOOKUP($T1275,'USD Converstion'!$C$7:$D$174,2,FALSE)</f>
        <v/>
      </c>
      <c r="AU1275" s="52" t="n"/>
      <c r="AV1275" s="221" t="n"/>
      <c r="AW1275" s="222" t="n"/>
      <c r="AX1275" s="222" t="n"/>
      <c r="AY1275" s="223" t="n"/>
      <c r="AZ1275" s="52" t="n"/>
      <c r="BA1275" s="137" t="inlineStr">
        <is>
          <t>Contractor Extension comment is missing</t>
        </is>
      </c>
      <c r="BB1275" s="138" t="inlineStr">
        <is>
          <t xml:space="preserve"> </t>
        </is>
      </c>
      <c r="BC1275" s="52" t="n"/>
      <c r="BD1275" s="219" t="n">
        <v>1260000</v>
      </c>
      <c r="BE1275" s="219" t="n">
        <v>840000</v>
      </c>
      <c r="BF1275" s="219" t="n"/>
      <c r="BG1275" s="120">
        <f>BF1275+BE1275+BD1275</f>
        <v/>
      </c>
      <c r="BH1275" s="217">
        <f>IF(LOWER(T1275)="ILS",12,1)*BG1275/VLOOKUP($T1275,CPC_USDConversion_xlTbl[[Currency2]:[Units/1 USD]],2,FALSE)</f>
        <v/>
      </c>
      <c r="BI1275" s="224">
        <f>BH1275/VLOOKUP($S1275,'CP$'!$B$5:$D$74,2,FALSE)</f>
        <v/>
      </c>
      <c r="BJ1275" s="140" t="n">
        <v>1300000</v>
      </c>
      <c r="BK1275" s="140" t="n">
        <v>2100000</v>
      </c>
      <c r="BL1275" s="141">
        <f>IFERROR(U1275/X1275,"")</f>
        <v/>
      </c>
      <c r="BM1275" s="141">
        <f>IFERROR(V1275/X1275,"")</f>
        <v/>
      </c>
      <c r="BN1275" s="141">
        <f>IFERROR(W1275/X1275,"")</f>
        <v/>
      </c>
      <c r="BO1275" s="141">
        <f>IFERROR(AA1275/AD1275,"")</f>
        <v/>
      </c>
      <c r="BP1275" s="141">
        <f>IFERROR(AB1275/AD1275,"")</f>
        <v/>
      </c>
      <c r="BQ1275" s="141">
        <f>IFERROR(AC1275/AD1275,"")</f>
        <v/>
      </c>
      <c r="BR1275" s="119" t="n"/>
      <c r="BS1275" s="119" t="n"/>
      <c r="BT1275" s="119" t="n">
        <v>2</v>
      </c>
      <c r="BU1275" s="119" t="n"/>
      <c r="BV1275" s="119" t="n"/>
      <c r="BW1275" s="119" t="n"/>
      <c r="BX1275" s="119" t="n"/>
      <c r="BY1275" s="119" t="n"/>
      <c r="BZ1275" s="119" t="inlineStr">
        <is>
          <t>Contractor</t>
        </is>
      </c>
      <c r="CA1275" s="142" t="inlineStr">
        <is>
          <t>S43M</t>
        </is>
      </c>
      <c r="CB1275" s="131" t="n">
        <v>1</v>
      </c>
      <c r="CC1275" s="143">
        <f>IF(P1275&gt;1,1,P1275)*CB1275</f>
        <v/>
      </c>
      <c r="CD1275" s="143" t="n"/>
      <c r="CE1275" s="222" t="n"/>
      <c r="CF1275" s="86" t="n"/>
      <c r="CG1275" s="219" t="n">
        <v>2048980.487804878</v>
      </c>
      <c r="CH1275" s="217">
        <f>IF(LOWER(T1275)="ILS",12,1)*CG1275/VLOOKUP($T1275,CPC_USDConversion_xlTbl[[Currency2]:[Units/1 USD]],2,FALSE)</f>
        <v/>
      </c>
      <c r="CI1275" s="225">
        <f>AF1275</f>
        <v/>
      </c>
      <c r="CJ1275" s="225">
        <f>IFERROR(CI1275-CH1275,"")</f>
        <v/>
      </c>
      <c r="CK1275" s="140">
        <f>ROUND(AN1275*CC1275,-2)</f>
        <v/>
      </c>
      <c r="CL1275" s="217">
        <f>CK1275/VLOOKUP($T1275,'USD Converstion'!$C$7:$D$174,2,FALSE)</f>
        <v/>
      </c>
      <c r="CM1275" s="145">
        <f>IF(AD1275&gt;X1275,1,0)</f>
        <v/>
      </c>
      <c r="CN1275" s="225">
        <f>IF(CM1275&gt;0,AG1275,0)</f>
        <v/>
      </c>
      <c r="CO1275" s="225">
        <f>IF(CM1275=0,0,AF1275)</f>
        <v/>
      </c>
      <c r="CP1275" s="146" t="n">
        <v>0</v>
      </c>
      <c r="CQ1275" s="147" t="inlineStr">
        <is>
          <t>Regular</t>
        </is>
      </c>
      <c r="CR1275" s="225">
        <f>AM1275/VLOOKUP(T1275,'USD Converstion'!$C$7:$D$174,2,FALSE)</f>
        <v/>
      </c>
      <c r="CS1275" s="226">
        <f>AT1275</f>
        <v/>
      </c>
      <c r="CT1275" s="222" t="n">
        <v>0</v>
      </c>
      <c r="CU1275" s="227" t="n"/>
      <c r="CV1275" s="145">
        <f>IF(AX1275&gt;0,1,0)</f>
        <v/>
      </c>
      <c r="CW1275" s="145">
        <f>IF(AY1275&gt;0,1,0)</f>
        <v/>
      </c>
      <c r="CX1275" s="52" t="n">
        <v>0</v>
      </c>
      <c r="DM1275">
        <f>IF(LOWER(T1275)="ILS",12,1)*Y1275/VLOOKUP($T1275,CPC_USDConversion_xlTbl[[Currency2]:[Units/1 USD]],2,FALSE)</f>
        <v/>
      </c>
    </row>
    <row r="1276">
      <c r="B1276" s="113" t="n">
        <v>124238</v>
      </c>
      <c r="C1276" s="113" t="n">
        <v>86537</v>
      </c>
      <c r="D1276" s="113" t="n">
        <v>106769</v>
      </c>
      <c r="E1276" s="114" t="inlineStr">
        <is>
          <t>Andrei Medvedev</t>
        </is>
      </c>
      <c r="F1276" s="152" t="inlineStr">
        <is>
          <t>Software Developer</t>
        </is>
      </c>
      <c r="G1276" s="113" t="inlineStr">
        <is>
          <t>Minsk Development Center</t>
        </is>
      </c>
      <c r="H1276" s="113" t="inlineStr">
        <is>
          <t>Borce Jakimovski</t>
        </is>
      </c>
      <c r="I1276" s="113" t="inlineStr">
        <is>
          <t>Borce Jakimovski</t>
        </is>
      </c>
      <c r="J1276" s="114" t="inlineStr">
        <is>
          <t>Neatsun Ziv</t>
        </is>
      </c>
      <c r="K1276" s="114" t="inlineStr">
        <is>
          <t>Dorit Dor</t>
        </is>
      </c>
      <c r="L1276" s="113" t="inlineStr">
        <is>
          <t>Products - R&amp;D</t>
        </is>
      </c>
      <c r="M1276" s="115" t="n">
        <v>1</v>
      </c>
      <c r="N1276" s="151">
        <f>LEFT(CA1276,3)</f>
        <v/>
      </c>
      <c r="O1276" s="216" t="n">
        <v>42501</v>
      </c>
      <c r="P1276" s="118">
        <f>($D$5-O1276)/365</f>
        <v/>
      </c>
      <c r="Q1276" s="119">
        <f>Q1276</f>
        <v/>
      </c>
      <c r="R1276" s="52" t="n"/>
      <c r="S1276" s="120" t="inlineStr">
        <is>
          <t>Belarus</t>
        </is>
      </c>
      <c r="T1276" s="120" t="inlineStr">
        <is>
          <t>USD</t>
        </is>
      </c>
      <c r="U1276" s="120" t="n">
        <v>50750</v>
      </c>
      <c r="V1276" s="120" t="n"/>
      <c r="W1276" s="120" t="n"/>
      <c r="X1276" s="120">
        <f>W1276+V1276+U1276</f>
        <v/>
      </c>
      <c r="Y1276" s="121" t="n"/>
      <c r="Z1276" s="121" t="n"/>
      <c r="AA1276" s="122" t="n"/>
      <c r="AB1276" s="122" t="n"/>
      <c r="AC1276" s="122" t="n"/>
      <c r="AD1276" s="123">
        <f>AC1276+AB1276+AA1276</f>
        <v/>
      </c>
      <c r="AE1276" s="124">
        <f>IFERROR(AD1276/X1276-1,"")</f>
        <v/>
      </c>
      <c r="AF1276" s="217">
        <f>IF(LOWER(T1276)="ILS",12,1)*X1276/VLOOKUP($T1276,CPC_USDConversion_xlTbl[[Currency2]:[Units/1 USD]],2,FALSE)</f>
        <v/>
      </c>
      <c r="AG1276" s="217">
        <f>IF(LOWER(T1276)="ILS",12,1)*AD1276/VLOOKUP($T1276,CPC_USDConversion_xlTbl[[Currency2]:[Units/1 USD]],2,FALSE)</f>
        <v/>
      </c>
      <c r="AH1276" s="126">
        <f>AF1276/VLOOKUP($S1276,'CP$'!$B$5:$D$74,2,FALSE)</f>
        <v/>
      </c>
      <c r="AI1276" s="126">
        <f>AG1276/VLOOKUP($S1276,'CP$'!$B$5:$D$74,2,FALSE)</f>
        <v/>
      </c>
      <c r="AJ1276" s="52" t="n"/>
      <c r="AK1276" s="127" t="inlineStr">
        <is>
          <t>Regular</t>
        </is>
      </c>
      <c r="AL1276" s="218" t="n">
        <v>2000</v>
      </c>
      <c r="AM1276" s="129" t="n"/>
      <c r="AN1276" s="121" t="n"/>
      <c r="AO1276" s="130" t="n"/>
      <c r="AP1276" s="131">
        <f>IFERROR(AO1276/AM1276,"")</f>
        <v/>
      </c>
      <c r="AQ1276" s="219">
        <f>AO1276*CC1276</f>
        <v/>
      </c>
      <c r="AR1276" s="219" t="n"/>
      <c r="AS1276" s="220">
        <f>AQ1276-AR1276</f>
        <v/>
      </c>
      <c r="AT1276" s="217">
        <f>AS1276/VLOOKUP($T1276,'USD Converstion'!$C$7:$D$174,2,FALSE)</f>
        <v/>
      </c>
      <c r="AU1276" s="52" t="n"/>
      <c r="AV1276" s="221" t="n"/>
      <c r="AW1276" s="222" t="n"/>
      <c r="AX1276" s="222" t="n"/>
      <c r="AY1276" s="223" t="n"/>
      <c r="AZ1276" s="52" t="n"/>
      <c r="BA1276" s="137" t="n"/>
      <c r="BB1276" s="138" t="inlineStr">
        <is>
          <t xml:space="preserve"> </t>
        </is>
      </c>
      <c r="BC1276" s="52" t="n"/>
      <c r="BD1276" s="219" t="n">
        <v>33000</v>
      </c>
      <c r="BE1276" s="219" t="n"/>
      <c r="BF1276" s="219" t="n"/>
      <c r="BG1276" s="120">
        <f>BF1276+BE1276+BD1276</f>
        <v/>
      </c>
      <c r="BH1276" s="217">
        <f>IF(LOWER(T1276)="ILS",12,1)*BG1276/VLOOKUP($T1276,CPC_USDConversion_xlTbl[[Currency2]:[Units/1 USD]],2,FALSE)</f>
        <v/>
      </c>
      <c r="BI1276" s="224">
        <f>BH1276/VLOOKUP($S1276,'CP$'!$B$5:$D$74,2,FALSE)</f>
        <v/>
      </c>
      <c r="BJ1276" s="140" t="n">
        <v>30000</v>
      </c>
      <c r="BK1276" s="140" t="n">
        <v>60000</v>
      </c>
      <c r="BL1276" s="141">
        <f>IFERROR(U1276/X1276,"")</f>
        <v/>
      </c>
      <c r="BM1276" s="141">
        <f>IFERROR(V1276/X1276,"")</f>
        <v/>
      </c>
      <c r="BN1276" s="141">
        <f>IFERROR(W1276/X1276,"")</f>
        <v/>
      </c>
      <c r="BO1276" s="141">
        <f>IFERROR(AA1276/AD1276,"")</f>
        <v/>
      </c>
      <c r="BP1276" s="141">
        <f>IFERROR(AB1276/AD1276,"")</f>
        <v/>
      </c>
      <c r="BQ1276" s="141">
        <f>IFERROR(AC1276/AD1276,"")</f>
        <v/>
      </c>
      <c r="BR1276" s="119" t="n">
        <v>3</v>
      </c>
      <c r="BS1276" s="119" t="n">
        <v>2</v>
      </c>
      <c r="BT1276" s="119" t="n">
        <v>2</v>
      </c>
      <c r="BU1276" s="119" t="n"/>
      <c r="BV1276" s="119" t="n"/>
      <c r="BW1276" s="119" t="n"/>
      <c r="BX1276" s="119" t="n"/>
      <c r="BY1276" s="119" t="n"/>
      <c r="BZ1276" s="119" t="inlineStr">
        <is>
          <t>Employee</t>
        </is>
      </c>
      <c r="CA1276" s="142" t="inlineStr">
        <is>
          <t>D41P</t>
        </is>
      </c>
      <c r="CB1276" s="131" t="n">
        <v>1</v>
      </c>
      <c r="CC1276" s="143">
        <f>IF(P1276&gt;1,1,P1276)*CB1276</f>
        <v/>
      </c>
      <c r="CD1276" s="143" t="n"/>
      <c r="CE1276" s="222" t="n"/>
      <c r="CF1276" s="86" t="n"/>
      <c r="CG1276" s="219" t="n">
        <v>32395.12195121952</v>
      </c>
      <c r="CH1276" s="217">
        <f>IF(LOWER(T1276)="ILS",12,1)*CG1276/VLOOKUP($T1276,CPC_USDConversion_xlTbl[[Currency2]:[Units/1 USD]],2,FALSE)</f>
        <v/>
      </c>
      <c r="CI1276" s="225">
        <f>AF1276</f>
        <v/>
      </c>
      <c r="CJ1276" s="225">
        <f>IFERROR(CI1276-CH1276,"")</f>
        <v/>
      </c>
      <c r="CK1276" s="140">
        <f>ROUND(AN1276*CC1276,-2)</f>
        <v/>
      </c>
      <c r="CL1276" s="217">
        <f>CK1276/VLOOKUP($T1276,'USD Converstion'!$C$7:$D$174,2,FALSE)</f>
        <v/>
      </c>
      <c r="CM1276" s="145">
        <f>IF(AD1276&gt;X1276,1,0)</f>
        <v/>
      </c>
      <c r="CN1276" s="225">
        <f>IF(CM1276&gt;0,AG1276,0)</f>
        <v/>
      </c>
      <c r="CO1276" s="225">
        <f>IF(CM1276=0,0,AF1276)</f>
        <v/>
      </c>
      <c r="CP1276" s="146" t="n">
        <v>0</v>
      </c>
      <c r="CQ1276" s="147" t="inlineStr">
        <is>
          <t>Regular</t>
        </is>
      </c>
      <c r="CR1276" s="225">
        <f>AM1276/VLOOKUP(T1276,'USD Converstion'!$C$7:$D$174,2,FALSE)</f>
        <v/>
      </c>
      <c r="CS1276" s="226">
        <f>AT1276</f>
        <v/>
      </c>
      <c r="CT1276" s="222" t="n">
        <v>0</v>
      </c>
      <c r="CU1276" s="227" t="n"/>
      <c r="CV1276" s="145">
        <f>IF(AX1276&gt;0,1,0)</f>
        <v/>
      </c>
      <c r="CW1276" s="145">
        <f>IF(AY1276&gt;0,1,0)</f>
        <v/>
      </c>
      <c r="CX1276" s="52" t="n">
        <v>0</v>
      </c>
      <c r="DM1276">
        <f>IF(LOWER(T1276)="ILS",12,1)*Y1276/VLOOKUP($T1276,CPC_USDConversion_xlTbl[[Currency2]:[Units/1 USD]],2,FALSE)</f>
        <v/>
      </c>
    </row>
    <row r="1277">
      <c r="B1277" s="113" t="n">
        <v>110413</v>
      </c>
      <c r="C1277" s="113" t="n">
        <v>75863</v>
      </c>
      <c r="D1277" s="113" t="n">
        <v>119340</v>
      </c>
      <c r="E1277" s="114" t="inlineStr">
        <is>
          <t>Hendrik Leps</t>
        </is>
      </c>
      <c r="F1277" s="152" t="inlineStr">
        <is>
          <t>Professional Services Consultant</t>
        </is>
      </c>
      <c r="G1277" s="113" t="inlineStr">
        <is>
          <t>Professional Services, Europe</t>
        </is>
      </c>
      <c r="H1277" s="113" t="inlineStr">
        <is>
          <t>Ian Gander</t>
        </is>
      </c>
      <c r="I1277" s="113" t="inlineStr">
        <is>
          <t>Eitan Lugassi (Gilad)</t>
        </is>
      </c>
      <c r="J1277" s="114" t="inlineStr">
        <is>
          <t>Sharon Schusheim</t>
        </is>
      </c>
      <c r="K1277" s="114" t="inlineStr">
        <is>
          <t>Sharon Schusheim</t>
        </is>
      </c>
      <c r="L1277" s="113" t="inlineStr">
        <is>
          <t>Professional Services</t>
        </is>
      </c>
      <c r="M1277" s="115" t="n">
        <v>1</v>
      </c>
      <c r="N1277" s="151">
        <f>LEFT(CA1277,3)</f>
        <v/>
      </c>
      <c r="O1277" s="216" t="n">
        <v>44075</v>
      </c>
      <c r="P1277" s="118">
        <f>($D$5-O1277)/365</f>
        <v/>
      </c>
      <c r="Q1277" s="119">
        <f>Q1277</f>
        <v/>
      </c>
      <c r="R1277" s="52" t="n"/>
      <c r="S1277" s="120" t="inlineStr">
        <is>
          <t>Germany</t>
        </is>
      </c>
      <c r="T1277" s="120" t="inlineStr">
        <is>
          <t>EUR</t>
        </is>
      </c>
      <c r="U1277" s="120" t="n">
        <v>119500</v>
      </c>
      <c r="V1277" s="120" t="n"/>
      <c r="W1277" s="120" t="n">
        <v>21452.38095238095</v>
      </c>
      <c r="X1277" s="120">
        <f>W1277+V1277+U1277</f>
        <v/>
      </c>
      <c r="Y1277" s="121" t="n"/>
      <c r="Z1277" s="121" t="n"/>
      <c r="AA1277" s="122" t="n"/>
      <c r="AB1277" s="122" t="n"/>
      <c r="AC1277" s="122" t="n"/>
      <c r="AD1277" s="123">
        <f>AC1277+AB1277+AA1277</f>
        <v/>
      </c>
      <c r="AE1277" s="124">
        <f>IFERROR(AD1277/X1277-1,"")</f>
        <v/>
      </c>
      <c r="AF1277" s="217">
        <f>IF(LOWER(T1277)="ILS",12,1)*X1277/VLOOKUP($T1277,CPC_USDConversion_xlTbl[[Currency2]:[Units/1 USD]],2,FALSE)</f>
        <v/>
      </c>
      <c r="AG1277" s="217">
        <f>IF(LOWER(T1277)="ILS",12,1)*AD1277/VLOOKUP($T1277,CPC_USDConversion_xlTbl[[Currency2]:[Units/1 USD]],2,FALSE)</f>
        <v/>
      </c>
      <c r="AH1277" s="126">
        <f>AF1277/VLOOKUP($S1277,'CP$'!$B$5:$D$74,2,FALSE)</f>
        <v/>
      </c>
      <c r="AI1277" s="126">
        <f>AG1277/VLOOKUP($S1277,'CP$'!$B$5:$D$74,2,FALSE)</f>
        <v/>
      </c>
      <c r="AJ1277" s="52" t="n"/>
      <c r="AK1277" s="127" t="inlineStr">
        <is>
          <t>Target Bonus</t>
        </is>
      </c>
      <c r="AL1277" s="218" t="n"/>
      <c r="AM1277" s="129" t="n">
        <v>22000</v>
      </c>
      <c r="AN1277" s="121" t="n"/>
      <c r="AO1277" s="130" t="n"/>
      <c r="AP1277" s="131">
        <f>IFERROR(AO1277/AM1277,"")</f>
        <v/>
      </c>
      <c r="AQ1277" s="219">
        <f>AO1277*CC1277</f>
        <v/>
      </c>
      <c r="AR1277" s="219" t="n"/>
      <c r="AS1277" s="220">
        <f>AQ1277-AR1277</f>
        <v/>
      </c>
      <c r="AT1277" s="217">
        <f>AS1277/VLOOKUP($T1277,'USD Converstion'!$C$7:$D$174,2,FALSE)</f>
        <v/>
      </c>
      <c r="AU1277" s="52" t="n"/>
      <c r="AV1277" s="221" t="n">
        <v>44075</v>
      </c>
      <c r="AW1277" s="222" t="n">
        <v>19506.3786407767</v>
      </c>
      <c r="AX1277" s="222" t="n"/>
      <c r="AY1277" s="223" t="n"/>
      <c r="AZ1277" s="52" t="n"/>
      <c r="BA1277" s="137" t="n"/>
      <c r="BB1277" s="138" t="inlineStr">
        <is>
          <t xml:space="preserve"> </t>
        </is>
      </c>
      <c r="BC1277" s="52" t="n"/>
      <c r="BD1277" s="219" t="n"/>
      <c r="BE1277" s="219" t="n"/>
      <c r="BF1277" s="219" t="n"/>
      <c r="BG1277" s="120">
        <f>BF1277+BE1277+BD1277</f>
        <v/>
      </c>
      <c r="BH1277" s="217">
        <f>IF(LOWER(T1277)="ILS",12,1)*BG1277/VLOOKUP($T1277,CPC_USDConversion_xlTbl[[Currency2]:[Units/1 USD]],2,FALSE)</f>
        <v/>
      </c>
      <c r="BI1277" s="224">
        <f>BH1277/VLOOKUP($S1277,'CP$'!$B$5:$D$74,2,FALSE)</f>
        <v/>
      </c>
      <c r="BJ1277" s="140" t="n">
        <v>80000</v>
      </c>
      <c r="BK1277" s="140" t="n">
        <v>110000</v>
      </c>
      <c r="BL1277" s="141">
        <f>IFERROR(U1277/X1277,"")</f>
        <v/>
      </c>
      <c r="BM1277" s="141">
        <f>IFERROR(V1277/X1277,"")</f>
        <v/>
      </c>
      <c r="BN1277" s="141">
        <f>IFERROR(W1277/X1277,"")</f>
        <v/>
      </c>
      <c r="BO1277" s="141">
        <f>IFERROR(AA1277/AD1277,"")</f>
        <v/>
      </c>
      <c r="BP1277" s="141">
        <f>IFERROR(AB1277/AD1277,"")</f>
        <v/>
      </c>
      <c r="BQ1277" s="141">
        <f>IFERROR(AC1277/AD1277,"")</f>
        <v/>
      </c>
      <c r="BR1277" s="119" t="n"/>
      <c r="BS1277" s="119" t="n"/>
      <c r="BT1277" s="119" t="n"/>
      <c r="BU1277" s="119" t="n"/>
      <c r="BV1277" s="119" t="n"/>
      <c r="BW1277" s="119" t="n"/>
      <c r="BX1277" s="119" t="n"/>
      <c r="BY1277" s="119" t="n"/>
      <c r="BZ1277" s="119" t="inlineStr">
        <is>
          <t>Employee</t>
        </is>
      </c>
      <c r="CA1277" s="142" t="inlineStr">
        <is>
          <t>T41P</t>
        </is>
      </c>
      <c r="CB1277" s="131" t="n">
        <v>1</v>
      </c>
      <c r="CC1277" s="143">
        <f>IF(P1277&gt;1,1,P1277)*CB1277</f>
        <v/>
      </c>
      <c r="CD1277" s="143" t="n"/>
      <c r="CE1277" s="222" t="n">
        <v>18796.04</v>
      </c>
      <c r="CF1277" s="86" t="n"/>
      <c r="CG1277" s="219" t="n">
        <v>107517.0731707317</v>
      </c>
      <c r="CH1277" s="217">
        <f>IF(LOWER(T1277)="ILS",12,1)*CG1277/VLOOKUP($T1277,CPC_USDConversion_xlTbl[[Currency2]:[Units/1 USD]],2,FALSE)</f>
        <v/>
      </c>
      <c r="CI1277" s="225">
        <f>AF1277</f>
        <v/>
      </c>
      <c r="CJ1277" s="225">
        <f>IFERROR(CI1277-CH1277,"")</f>
        <v/>
      </c>
      <c r="CK1277" s="140">
        <f>ROUND(AN1277*CC1277,-2)</f>
        <v/>
      </c>
      <c r="CL1277" s="217">
        <f>CK1277/VLOOKUP($T1277,'USD Converstion'!$C$7:$D$174,2,FALSE)</f>
        <v/>
      </c>
      <c r="CM1277" s="145">
        <f>IF(AD1277&gt;X1277,1,0)</f>
        <v/>
      </c>
      <c r="CN1277" s="225">
        <f>IF(CM1277&gt;0,AG1277,0)</f>
        <v/>
      </c>
      <c r="CO1277" s="225">
        <f>IF(CM1277=0,0,AF1277)</f>
        <v/>
      </c>
      <c r="CP1277" s="146" t="n">
        <v>0</v>
      </c>
      <c r="CQ1277" s="147" t="inlineStr">
        <is>
          <t>Regular</t>
        </is>
      </c>
      <c r="CR1277" s="225">
        <f>AM1277/VLOOKUP(T1277,'USD Converstion'!$C$7:$D$174,2,FALSE)</f>
        <v/>
      </c>
      <c r="CS1277" s="226">
        <f>AT1277</f>
        <v/>
      </c>
      <c r="CT1277" s="222" t="n">
        <v>0</v>
      </c>
      <c r="CU1277" s="227" t="n"/>
      <c r="CV1277" s="145">
        <f>IF(AX1277&gt;0,1,0)</f>
        <v/>
      </c>
      <c r="CW1277" s="145">
        <f>IF(AY1277&gt;0,1,0)</f>
        <v/>
      </c>
      <c r="CX1277" s="52" t="n">
        <v>0</v>
      </c>
      <c r="DM1277">
        <f>IF(LOWER(T1277)="ILS",12,1)*Y1277/VLOOKUP($T1277,CPC_USDConversion_xlTbl[[Currency2]:[Units/1 USD]],2,FALSE)</f>
        <v/>
      </c>
    </row>
    <row r="1278">
      <c r="B1278" s="113" t="n">
        <v>132139</v>
      </c>
      <c r="C1278" s="113" t="n">
        <v>30420</v>
      </c>
      <c r="D1278" s="113" t="n">
        <v>42601</v>
      </c>
      <c r="E1278" s="114" t="inlineStr">
        <is>
          <t>Karan Khosla</t>
        </is>
      </c>
      <c r="F1278" s="152" t="inlineStr">
        <is>
          <t>Professional Services Consultant</t>
        </is>
      </c>
      <c r="G1278" s="113" t="inlineStr">
        <is>
          <t>Professional Services APAC</t>
        </is>
      </c>
      <c r="H1278" s="113" t="inlineStr">
        <is>
          <t>Richard Woodland</t>
        </is>
      </c>
      <c r="I1278" s="113" t="inlineStr">
        <is>
          <t>Eitan Lugassi (Gilad)</t>
        </is>
      </c>
      <c r="J1278" s="114" t="inlineStr">
        <is>
          <t>Sharon Schusheim</t>
        </is>
      </c>
      <c r="K1278" s="114" t="inlineStr">
        <is>
          <t>Sharon Schusheim</t>
        </is>
      </c>
      <c r="L1278" s="113" t="inlineStr">
        <is>
          <t>Professional Services</t>
        </is>
      </c>
      <c r="M1278" s="115" t="n">
        <v>1</v>
      </c>
      <c r="N1278" s="151">
        <f>LEFT(CA1278,3)</f>
        <v/>
      </c>
      <c r="O1278" s="216" t="n">
        <v>44053</v>
      </c>
      <c r="P1278" s="118">
        <f>($D$5-O1278)/365</f>
        <v/>
      </c>
      <c r="Q1278" s="119">
        <f>Q1278</f>
        <v/>
      </c>
      <c r="R1278" s="52" t="n"/>
      <c r="S1278" s="120" t="inlineStr">
        <is>
          <t>Australia</t>
        </is>
      </c>
      <c r="T1278" s="120" t="inlineStr">
        <is>
          <t>AUD</t>
        </is>
      </c>
      <c r="U1278" s="120" t="n">
        <v>200750</v>
      </c>
      <c r="V1278" s="120" t="n"/>
      <c r="W1278" s="120" t="n">
        <v>16690.47619047619</v>
      </c>
      <c r="X1278" s="120">
        <f>W1278+V1278+U1278</f>
        <v/>
      </c>
      <c r="Y1278" s="121" t="n"/>
      <c r="Z1278" s="121" t="n"/>
      <c r="AA1278" s="122" t="n"/>
      <c r="AB1278" s="122" t="n"/>
      <c r="AC1278" s="122" t="n"/>
      <c r="AD1278" s="123">
        <f>AC1278+AB1278+AA1278</f>
        <v/>
      </c>
      <c r="AE1278" s="124">
        <f>IFERROR(AD1278/X1278-1,"")</f>
        <v/>
      </c>
      <c r="AF1278" s="217">
        <f>IF(LOWER(T1278)="ILS",12,1)*X1278/VLOOKUP($T1278,CPC_USDConversion_xlTbl[[Currency2]:[Units/1 USD]],2,FALSE)</f>
        <v/>
      </c>
      <c r="AG1278" s="217">
        <f>IF(LOWER(T1278)="ILS",12,1)*AD1278/VLOOKUP($T1278,CPC_USDConversion_xlTbl[[Currency2]:[Units/1 USD]],2,FALSE)</f>
        <v/>
      </c>
      <c r="AH1278" s="126">
        <f>AF1278/VLOOKUP($S1278,'CP$'!$B$5:$D$74,2,FALSE)</f>
        <v/>
      </c>
      <c r="AI1278" s="126">
        <f>AG1278/VLOOKUP($S1278,'CP$'!$B$5:$D$74,2,FALSE)</f>
        <v/>
      </c>
      <c r="AJ1278" s="52" t="n"/>
      <c r="AK1278" s="127" t="inlineStr">
        <is>
          <t>Target Bonus</t>
        </is>
      </c>
      <c r="AL1278" s="218" t="n"/>
      <c r="AM1278" s="129" t="n">
        <v>17000</v>
      </c>
      <c r="AN1278" s="121" t="n"/>
      <c r="AO1278" s="130" t="n"/>
      <c r="AP1278" s="131">
        <f>IFERROR(AO1278/AM1278,"")</f>
        <v/>
      </c>
      <c r="AQ1278" s="219">
        <f>AO1278*CC1278</f>
        <v/>
      </c>
      <c r="AR1278" s="219" t="n"/>
      <c r="AS1278" s="220">
        <f>AQ1278-AR1278</f>
        <v/>
      </c>
      <c r="AT1278" s="217">
        <f>AS1278/VLOOKUP($T1278,'USD Converstion'!$C$7:$D$174,2,FALSE)</f>
        <v/>
      </c>
      <c r="AU1278" s="52" t="n"/>
      <c r="AV1278" s="221" t="n">
        <v>44075</v>
      </c>
      <c r="AW1278" s="222" t="n">
        <v>7948.941747572815</v>
      </c>
      <c r="AX1278" s="222" t="n"/>
      <c r="AY1278" s="223" t="n"/>
      <c r="AZ1278" s="52" t="n"/>
      <c r="BA1278" s="137" t="n"/>
      <c r="BB1278" s="138" t="inlineStr">
        <is>
          <t xml:space="preserve"> </t>
        </is>
      </c>
      <c r="BC1278" s="52" t="n"/>
      <c r="BD1278" s="219" t="n"/>
      <c r="BE1278" s="219" t="n"/>
      <c r="BF1278" s="219" t="n"/>
      <c r="BG1278" s="120">
        <f>BF1278+BE1278+BD1278</f>
        <v/>
      </c>
      <c r="BH1278" s="217">
        <f>IF(LOWER(T1278)="ILS",12,1)*BG1278/VLOOKUP($T1278,CPC_USDConversion_xlTbl[[Currency2]:[Units/1 USD]],2,FALSE)</f>
        <v/>
      </c>
      <c r="BI1278" s="224">
        <f>BH1278/VLOOKUP($S1278,'CP$'!$B$5:$D$74,2,FALSE)</f>
        <v/>
      </c>
      <c r="BJ1278" s="140" t="n">
        <v>130000</v>
      </c>
      <c r="BK1278" s="140" t="n">
        <v>185000</v>
      </c>
      <c r="BL1278" s="141">
        <f>IFERROR(U1278/X1278,"")</f>
        <v/>
      </c>
      <c r="BM1278" s="141">
        <f>IFERROR(V1278/X1278,"")</f>
        <v/>
      </c>
      <c r="BN1278" s="141">
        <f>IFERROR(W1278/X1278,"")</f>
        <v/>
      </c>
      <c r="BO1278" s="141">
        <f>IFERROR(AA1278/AD1278,"")</f>
        <v/>
      </c>
      <c r="BP1278" s="141">
        <f>IFERROR(AB1278/AD1278,"")</f>
        <v/>
      </c>
      <c r="BQ1278" s="141">
        <f>IFERROR(AC1278/AD1278,"")</f>
        <v/>
      </c>
      <c r="BR1278" s="119" t="n"/>
      <c r="BS1278" s="119" t="n"/>
      <c r="BT1278" s="119" t="n"/>
      <c r="BU1278" s="119" t="n"/>
      <c r="BV1278" s="119" t="n"/>
      <c r="BW1278" s="119" t="n"/>
      <c r="BX1278" s="119" t="n"/>
      <c r="BY1278" s="119" t="n"/>
      <c r="BZ1278" s="119" t="inlineStr">
        <is>
          <t>Employee</t>
        </is>
      </c>
      <c r="CA1278" s="142" t="inlineStr">
        <is>
          <t>T41P</t>
        </is>
      </c>
      <c r="CB1278" s="131" t="n">
        <v>1</v>
      </c>
      <c r="CC1278" s="143">
        <f>IF(P1278&gt;1,1,P1278)*CB1278</f>
        <v/>
      </c>
      <c r="CD1278" s="143" t="n"/>
      <c r="CE1278" s="222" t="n">
        <v>7542.36</v>
      </c>
      <c r="CF1278" s="86" t="n"/>
      <c r="CG1278" s="219" t="n">
        <v>166053.6585365854</v>
      </c>
      <c r="CH1278" s="217">
        <f>IF(LOWER(T1278)="ILS",12,1)*CG1278/VLOOKUP($T1278,CPC_USDConversion_xlTbl[[Currency2]:[Units/1 USD]],2,FALSE)</f>
        <v/>
      </c>
      <c r="CI1278" s="225">
        <f>AF1278</f>
        <v/>
      </c>
      <c r="CJ1278" s="225">
        <f>IFERROR(CI1278-CH1278,"")</f>
        <v/>
      </c>
      <c r="CK1278" s="140">
        <f>ROUND(AN1278*CC1278,-2)</f>
        <v/>
      </c>
      <c r="CL1278" s="217">
        <f>CK1278/VLOOKUP($T1278,'USD Converstion'!$C$7:$D$174,2,FALSE)</f>
        <v/>
      </c>
      <c r="CM1278" s="145">
        <f>IF(AD1278&gt;X1278,1,0)</f>
        <v/>
      </c>
      <c r="CN1278" s="225">
        <f>IF(CM1278&gt;0,AG1278,0)</f>
        <v/>
      </c>
      <c r="CO1278" s="225">
        <f>IF(CM1278=0,0,AF1278)</f>
        <v/>
      </c>
      <c r="CP1278" s="146" t="n">
        <v>0</v>
      </c>
      <c r="CQ1278" s="147" t="inlineStr">
        <is>
          <t>Regular</t>
        </is>
      </c>
      <c r="CR1278" s="225">
        <f>AM1278/VLOOKUP(T1278,'USD Converstion'!$C$7:$D$174,2,FALSE)</f>
        <v/>
      </c>
      <c r="CS1278" s="226">
        <f>AT1278</f>
        <v/>
      </c>
      <c r="CT1278" s="222" t="n">
        <v>0</v>
      </c>
      <c r="CU1278" s="227" t="n"/>
      <c r="CV1278" s="145">
        <f>IF(AX1278&gt;0,1,0)</f>
        <v/>
      </c>
      <c r="CW1278" s="145">
        <f>IF(AY1278&gt;0,1,0)</f>
        <v/>
      </c>
      <c r="CX1278" s="52" t="n">
        <v>0</v>
      </c>
      <c r="DM1278">
        <f>IF(LOWER(T1278)="ILS",12,1)*Y1278/VLOOKUP($T1278,CPC_USDConversion_xlTbl[[Currency2]:[Units/1 USD]],2,FALSE)</f>
        <v/>
      </c>
    </row>
    <row r="1279">
      <c r="B1279" s="113" t="n">
        <v>127734</v>
      </c>
      <c r="C1279" s="113" t="n">
        <v>50658</v>
      </c>
      <c r="D1279" s="113" t="n">
        <v>70724</v>
      </c>
      <c r="E1279" s="114" t="inlineStr">
        <is>
          <t>Matt Wildman</t>
        </is>
      </c>
      <c r="F1279" s="152" t="inlineStr">
        <is>
          <t>Professional Services Consultant</t>
        </is>
      </c>
      <c r="G1279" s="113" t="inlineStr">
        <is>
          <t>Professional Services APAC</t>
        </is>
      </c>
      <c r="H1279" s="113" t="inlineStr">
        <is>
          <t>Richard Woodland</t>
        </is>
      </c>
      <c r="I1279" s="113" t="inlineStr">
        <is>
          <t>Eitan Lugassi (Gilad)</t>
        </is>
      </c>
      <c r="J1279" s="114" t="inlineStr">
        <is>
          <t>Sharon Schusheim</t>
        </is>
      </c>
      <c r="K1279" s="114" t="inlineStr">
        <is>
          <t>Sharon Schusheim</t>
        </is>
      </c>
      <c r="L1279" s="113" t="inlineStr">
        <is>
          <t>Professional Services</t>
        </is>
      </c>
      <c r="M1279" s="115" t="n">
        <v>1</v>
      </c>
      <c r="N1279" s="151">
        <f>LEFT(CA1279,3)</f>
        <v/>
      </c>
      <c r="O1279" s="216" t="n">
        <v>42464</v>
      </c>
      <c r="P1279" s="118">
        <f>($D$5-O1279)/365</f>
        <v/>
      </c>
      <c r="Q1279" s="119">
        <f>Q1279</f>
        <v/>
      </c>
      <c r="R1279" s="52" t="n"/>
      <c r="S1279" s="120" t="inlineStr">
        <is>
          <t>Australia</t>
        </is>
      </c>
      <c r="T1279" s="120" t="inlineStr">
        <is>
          <t>AUD</t>
        </is>
      </c>
      <c r="U1279" s="120" t="n">
        <v>213875</v>
      </c>
      <c r="V1279" s="120" t="n"/>
      <c r="W1279" s="120" t="n">
        <v>9071.428571428571</v>
      </c>
      <c r="X1279" s="120">
        <f>W1279+V1279+U1279</f>
        <v/>
      </c>
      <c r="Y1279" s="121" t="n"/>
      <c r="Z1279" s="121" t="n"/>
      <c r="AA1279" s="122" t="n"/>
      <c r="AB1279" s="122" t="n"/>
      <c r="AC1279" s="122" t="n"/>
      <c r="AD1279" s="123">
        <f>AC1279+AB1279+AA1279</f>
        <v/>
      </c>
      <c r="AE1279" s="124">
        <f>IFERROR(AD1279/X1279-1,"")</f>
        <v/>
      </c>
      <c r="AF1279" s="217">
        <f>IF(LOWER(T1279)="ILS",12,1)*X1279/VLOOKUP($T1279,CPC_USDConversion_xlTbl[[Currency2]:[Units/1 USD]],2,FALSE)</f>
        <v/>
      </c>
      <c r="AG1279" s="217">
        <f>IF(LOWER(T1279)="ILS",12,1)*AD1279/VLOOKUP($T1279,CPC_USDConversion_xlTbl[[Currency2]:[Units/1 USD]],2,FALSE)</f>
        <v/>
      </c>
      <c r="AH1279" s="126">
        <f>AF1279/VLOOKUP($S1279,'CP$'!$B$5:$D$74,2,FALSE)</f>
        <v/>
      </c>
      <c r="AI1279" s="126">
        <f>AG1279/VLOOKUP($S1279,'CP$'!$B$5:$D$74,2,FALSE)</f>
        <v/>
      </c>
      <c r="AJ1279" s="52" t="n"/>
      <c r="AK1279" s="127" t="inlineStr">
        <is>
          <t>Target Bonus</t>
        </is>
      </c>
      <c r="AL1279" s="218" t="n">
        <v>10860</v>
      </c>
      <c r="AM1279" s="129" t="n">
        <v>9000</v>
      </c>
      <c r="AN1279" s="121" t="n"/>
      <c r="AO1279" s="130" t="n"/>
      <c r="AP1279" s="131">
        <f>IFERROR(AO1279/AM1279,"")</f>
        <v/>
      </c>
      <c r="AQ1279" s="219">
        <f>AO1279*CC1279</f>
        <v/>
      </c>
      <c r="AR1279" s="219" t="n"/>
      <c r="AS1279" s="220">
        <f>AQ1279-AR1279</f>
        <v/>
      </c>
      <c r="AT1279" s="217">
        <f>AS1279/VLOOKUP($T1279,'USD Converstion'!$C$7:$D$174,2,FALSE)</f>
        <v/>
      </c>
      <c r="AU1279" s="52" t="n"/>
      <c r="AV1279" s="221" t="n">
        <v>43957</v>
      </c>
      <c r="AW1279" s="222" t="n">
        <v>19589.26213592233</v>
      </c>
      <c r="AX1279" s="222" t="n"/>
      <c r="AY1279" s="223" t="n"/>
      <c r="AZ1279" s="52" t="n"/>
      <c r="BA1279" s="137" t="inlineStr">
        <is>
          <t>December, 2020 - JS change from T51P to T41P</t>
        </is>
      </c>
      <c r="BB1279" s="138" t="inlineStr">
        <is>
          <t xml:space="preserve"> </t>
        </is>
      </c>
      <c r="BC1279" s="52" t="n"/>
      <c r="BD1279" s="219" t="n">
        <v>161500</v>
      </c>
      <c r="BE1279" s="219" t="n"/>
      <c r="BF1279" s="219" t="n">
        <v>8500</v>
      </c>
      <c r="BG1279" s="120">
        <f>BF1279+BE1279+BD1279</f>
        <v/>
      </c>
      <c r="BH1279" s="217">
        <f>IF(LOWER(T1279)="ILS",12,1)*BG1279/VLOOKUP($T1279,CPC_USDConversion_xlTbl[[Currency2]:[Units/1 USD]],2,FALSE)</f>
        <v/>
      </c>
      <c r="BI1279" s="224">
        <f>BH1279/VLOOKUP($S1279,'CP$'!$B$5:$D$74,2,FALSE)</f>
        <v/>
      </c>
      <c r="BJ1279" s="140" t="n">
        <v>130000</v>
      </c>
      <c r="BK1279" s="140" t="n">
        <v>185000</v>
      </c>
      <c r="BL1279" s="141">
        <f>IFERROR(U1279/X1279,"")</f>
        <v/>
      </c>
      <c r="BM1279" s="141">
        <f>IFERROR(V1279/X1279,"")</f>
        <v/>
      </c>
      <c r="BN1279" s="141">
        <f>IFERROR(W1279/X1279,"")</f>
        <v/>
      </c>
      <c r="BO1279" s="141">
        <f>IFERROR(AA1279/AD1279,"")</f>
        <v/>
      </c>
      <c r="BP1279" s="141">
        <f>IFERROR(AB1279/AD1279,"")</f>
        <v/>
      </c>
      <c r="BQ1279" s="141">
        <f>IFERROR(AC1279/AD1279,"")</f>
        <v/>
      </c>
      <c r="BR1279" s="119" t="n">
        <v>3</v>
      </c>
      <c r="BS1279" s="119" t="n">
        <v>5</v>
      </c>
      <c r="BT1279" s="119" t="n">
        <v>5</v>
      </c>
      <c r="BU1279" s="119" t="n"/>
      <c r="BV1279" s="119" t="n"/>
      <c r="BW1279" s="119" t="n"/>
      <c r="BX1279" s="119" t="n"/>
      <c r="BY1279" s="119" t="n"/>
      <c r="BZ1279" s="119" t="inlineStr">
        <is>
          <t>Employee</t>
        </is>
      </c>
      <c r="CA1279" s="142" t="inlineStr">
        <is>
          <t>T41P</t>
        </is>
      </c>
      <c r="CB1279" s="131" t="n">
        <v>1</v>
      </c>
      <c r="CC1279" s="143">
        <f>IF(P1279&gt;1,1,P1279)*CB1279</f>
        <v/>
      </c>
      <c r="CD1279" s="143" t="n"/>
      <c r="CE1279" s="222" t="n">
        <v>37232.92</v>
      </c>
      <c r="CF1279" s="86" t="n"/>
      <c r="CG1279" s="219" t="n">
        <v>168492.6829268293</v>
      </c>
      <c r="CH1279" s="217">
        <f>IF(LOWER(T1279)="ILS",12,1)*CG1279/VLOOKUP($T1279,CPC_USDConversion_xlTbl[[Currency2]:[Units/1 USD]],2,FALSE)</f>
        <v/>
      </c>
      <c r="CI1279" s="225">
        <f>AF1279</f>
        <v/>
      </c>
      <c r="CJ1279" s="225">
        <f>IFERROR(CI1279-CH1279,"")</f>
        <v/>
      </c>
      <c r="CK1279" s="140">
        <f>ROUND(AN1279*CC1279,-2)</f>
        <v/>
      </c>
      <c r="CL1279" s="217">
        <f>CK1279/VLOOKUP($T1279,'USD Converstion'!$C$7:$D$174,2,FALSE)</f>
        <v/>
      </c>
      <c r="CM1279" s="145">
        <f>IF(AD1279&gt;X1279,1,0)</f>
        <v/>
      </c>
      <c r="CN1279" s="225">
        <f>IF(CM1279&gt;0,AG1279,0)</f>
        <v/>
      </c>
      <c r="CO1279" s="225">
        <f>IF(CM1279=0,0,AF1279)</f>
        <v/>
      </c>
      <c r="CP1279" s="146" t="n">
        <v>0</v>
      </c>
      <c r="CQ1279" s="147" t="inlineStr">
        <is>
          <t>Regular</t>
        </is>
      </c>
      <c r="CR1279" s="225">
        <f>AM1279/VLOOKUP(T1279,'USD Converstion'!$C$7:$D$174,2,FALSE)</f>
        <v/>
      </c>
      <c r="CS1279" s="226">
        <f>AT1279</f>
        <v/>
      </c>
      <c r="CT1279" s="222" t="n">
        <v>0</v>
      </c>
      <c r="CU1279" s="227" t="n"/>
      <c r="CV1279" s="145">
        <f>IF(AX1279&gt;0,1,0)</f>
        <v/>
      </c>
      <c r="CW1279" s="145">
        <f>IF(AY1279&gt;0,1,0)</f>
        <v/>
      </c>
      <c r="CX1279" s="52" t="n">
        <v>0</v>
      </c>
      <c r="DM1279">
        <f>IF(LOWER(T1279)="ILS",12,1)*Y1279/VLOOKUP($T1279,CPC_USDConversion_xlTbl[[Currency2]:[Units/1 USD]],2,FALSE)</f>
        <v/>
      </c>
    </row>
    <row r="1280">
      <c r="B1280" s="113" t="n">
        <v>135806</v>
      </c>
      <c r="C1280" s="113" t="n">
        <v>58261</v>
      </c>
      <c r="D1280" s="113" t="n">
        <v>68439</v>
      </c>
      <c r="E1280" s="114" t="inlineStr">
        <is>
          <t>Nikolaos Tsitsos</t>
        </is>
      </c>
      <c r="F1280" s="152" t="inlineStr">
        <is>
          <t>Professional Services Consultant</t>
        </is>
      </c>
      <c r="G1280" s="113" t="inlineStr">
        <is>
          <t>Professional Services, Europe</t>
        </is>
      </c>
      <c r="H1280" s="113" t="inlineStr">
        <is>
          <t>Ian Gander</t>
        </is>
      </c>
      <c r="I1280" s="113" t="inlineStr">
        <is>
          <t>Eitan Lugassi (Gilad)</t>
        </is>
      </c>
      <c r="J1280" s="114" t="inlineStr">
        <is>
          <t>Sharon Schusheim</t>
        </is>
      </c>
      <c r="K1280" s="114" t="inlineStr">
        <is>
          <t>Sharon Schusheim</t>
        </is>
      </c>
      <c r="L1280" s="113" t="inlineStr">
        <is>
          <t>Professional Services</t>
        </is>
      </c>
      <c r="M1280" s="115" t="n">
        <v>1</v>
      </c>
      <c r="N1280" s="151">
        <f>LEFT(CA1280,3)</f>
        <v/>
      </c>
      <c r="O1280" s="216" t="n">
        <v>43862</v>
      </c>
      <c r="P1280" s="118">
        <f>($D$5-O1280)/365</f>
        <v/>
      </c>
      <c r="Q1280" s="119">
        <f>Q1280</f>
        <v/>
      </c>
      <c r="R1280" s="52" t="n"/>
      <c r="S1280" s="120" t="inlineStr">
        <is>
          <t>Germany</t>
        </is>
      </c>
      <c r="T1280" s="120" t="inlineStr">
        <is>
          <t>EUR</t>
        </is>
      </c>
      <c r="U1280" s="120" t="n">
        <v>110750</v>
      </c>
      <c r="V1280" s="120" t="n"/>
      <c r="W1280" s="120" t="n">
        <v>9071.428571428571</v>
      </c>
      <c r="X1280" s="120">
        <f>W1280+V1280+U1280</f>
        <v/>
      </c>
      <c r="Y1280" s="121" t="n"/>
      <c r="Z1280" s="121" t="n"/>
      <c r="AA1280" s="122" t="n"/>
      <c r="AB1280" s="122" t="n"/>
      <c r="AC1280" s="122" t="n"/>
      <c r="AD1280" s="123">
        <f>AC1280+AB1280+AA1280</f>
        <v/>
      </c>
      <c r="AE1280" s="124">
        <f>IFERROR(AD1280/X1280-1,"")</f>
        <v/>
      </c>
      <c r="AF1280" s="217">
        <f>IF(LOWER(T1280)="ILS",12,1)*X1280/VLOOKUP($T1280,CPC_USDConversion_xlTbl[[Currency2]:[Units/1 USD]],2,FALSE)</f>
        <v/>
      </c>
      <c r="AG1280" s="217">
        <f>IF(LOWER(T1280)="ILS",12,1)*AD1280/VLOOKUP($T1280,CPC_USDConversion_xlTbl[[Currency2]:[Units/1 USD]],2,FALSE)</f>
        <v/>
      </c>
      <c r="AH1280" s="126">
        <f>AF1280/VLOOKUP($S1280,'CP$'!$B$5:$D$74,2,FALSE)</f>
        <v/>
      </c>
      <c r="AI1280" s="126">
        <f>AG1280/VLOOKUP($S1280,'CP$'!$B$5:$D$74,2,FALSE)</f>
        <v/>
      </c>
      <c r="AJ1280" s="52" t="n"/>
      <c r="AK1280" s="127" t="inlineStr">
        <is>
          <t>Target Bonus</t>
        </is>
      </c>
      <c r="AL1280" s="218" t="n"/>
      <c r="AM1280" s="129" t="n">
        <v>9000</v>
      </c>
      <c r="AN1280" s="121" t="n"/>
      <c r="AO1280" s="130" t="n"/>
      <c r="AP1280" s="131">
        <f>IFERROR(AO1280/AM1280,"")</f>
        <v/>
      </c>
      <c r="AQ1280" s="219">
        <f>AO1280*CC1280</f>
        <v/>
      </c>
      <c r="AR1280" s="219" t="n"/>
      <c r="AS1280" s="220">
        <f>AQ1280-AR1280</f>
        <v/>
      </c>
      <c r="AT1280" s="217">
        <f>AS1280/VLOOKUP($T1280,'USD Converstion'!$C$7:$D$174,2,FALSE)</f>
        <v/>
      </c>
      <c r="AU1280" s="52" t="n"/>
      <c r="AV1280" s="221" t="n"/>
      <c r="AW1280" s="222" t="n"/>
      <c r="AX1280" s="222" t="n"/>
      <c r="AY1280" s="223" t="n"/>
      <c r="AZ1280" s="52" t="n"/>
      <c r="BA1280" s="137" t="n"/>
      <c r="BB1280" s="138" t="inlineStr">
        <is>
          <t xml:space="preserve"> </t>
        </is>
      </c>
      <c r="BC1280" s="52" t="n"/>
      <c r="BD1280" s="219" t="n">
        <v>81000</v>
      </c>
      <c r="BE1280" s="219" t="n"/>
      <c r="BF1280" s="219" t="n">
        <v>9000</v>
      </c>
      <c r="BG1280" s="120">
        <f>BF1280+BE1280+BD1280</f>
        <v/>
      </c>
      <c r="BH1280" s="217">
        <f>IF(LOWER(T1280)="ILS",12,1)*BG1280/VLOOKUP($T1280,CPC_USDConversion_xlTbl[[Currency2]:[Units/1 USD]],2,FALSE)</f>
        <v/>
      </c>
      <c r="BI1280" s="224">
        <f>BH1280/VLOOKUP($S1280,'CP$'!$B$5:$D$74,2,FALSE)</f>
        <v/>
      </c>
      <c r="BJ1280" s="140" t="n">
        <v>80000</v>
      </c>
      <c r="BK1280" s="140" t="n">
        <v>110000</v>
      </c>
      <c r="BL1280" s="141">
        <f>IFERROR(U1280/X1280,"")</f>
        <v/>
      </c>
      <c r="BM1280" s="141">
        <f>IFERROR(V1280/X1280,"")</f>
        <v/>
      </c>
      <c r="BN1280" s="141">
        <f>IFERROR(W1280/X1280,"")</f>
        <v/>
      </c>
      <c r="BO1280" s="141">
        <f>IFERROR(AA1280/AD1280,"")</f>
        <v/>
      </c>
      <c r="BP1280" s="141">
        <f>IFERROR(AB1280/AD1280,"")</f>
        <v/>
      </c>
      <c r="BQ1280" s="141">
        <f>IFERROR(AC1280/AD1280,"")</f>
        <v/>
      </c>
      <c r="BR1280" s="119" t="n"/>
      <c r="BS1280" s="119" t="n"/>
      <c r="BT1280" s="119" t="n">
        <v>2</v>
      </c>
      <c r="BU1280" s="119" t="n"/>
      <c r="BV1280" s="119" t="n"/>
      <c r="BW1280" s="119" t="n"/>
      <c r="BX1280" s="119" t="n"/>
      <c r="BY1280" s="119" t="n"/>
      <c r="BZ1280" s="119" t="inlineStr">
        <is>
          <t>Employee</t>
        </is>
      </c>
      <c r="CA1280" s="142" t="inlineStr">
        <is>
          <t>T41P</t>
        </is>
      </c>
      <c r="CB1280" s="131" t="n">
        <v>1</v>
      </c>
      <c r="CC1280" s="143">
        <f>IF(P1280&gt;1,1,P1280)*CB1280</f>
        <v/>
      </c>
      <c r="CD1280" s="143" t="n"/>
      <c r="CE1280" s="222" t="n"/>
      <c r="CF1280" s="86" t="n"/>
      <c r="CG1280" s="219" t="n">
        <v>88004.87804878049</v>
      </c>
      <c r="CH1280" s="217">
        <f>IF(LOWER(T1280)="ILS",12,1)*CG1280/VLOOKUP($T1280,CPC_USDConversion_xlTbl[[Currency2]:[Units/1 USD]],2,FALSE)</f>
        <v/>
      </c>
      <c r="CI1280" s="225">
        <f>AF1280</f>
        <v/>
      </c>
      <c r="CJ1280" s="225">
        <f>IFERROR(CI1280-CH1280,"")</f>
        <v/>
      </c>
      <c r="CK1280" s="140">
        <f>ROUND(AN1280*CC1280,-2)</f>
        <v/>
      </c>
      <c r="CL1280" s="217">
        <f>CK1280/VLOOKUP($T1280,'USD Converstion'!$C$7:$D$174,2,FALSE)</f>
        <v/>
      </c>
      <c r="CM1280" s="145">
        <f>IF(AD1280&gt;X1280,1,0)</f>
        <v/>
      </c>
      <c r="CN1280" s="225">
        <f>IF(CM1280&gt;0,AG1280,0)</f>
        <v/>
      </c>
      <c r="CO1280" s="225">
        <f>IF(CM1280=0,0,AF1280)</f>
        <v/>
      </c>
      <c r="CP1280" s="146" t="n">
        <v>0</v>
      </c>
      <c r="CQ1280" s="147" t="inlineStr">
        <is>
          <t>Regular</t>
        </is>
      </c>
      <c r="CR1280" s="225">
        <f>AM1280/VLOOKUP(T1280,'USD Converstion'!$C$7:$D$174,2,FALSE)</f>
        <v/>
      </c>
      <c r="CS1280" s="226">
        <f>AT1280</f>
        <v/>
      </c>
      <c r="CT1280" s="222" t="n">
        <v>0</v>
      </c>
      <c r="CU1280" s="227" t="n"/>
      <c r="CV1280" s="145">
        <f>IF(AX1280&gt;0,1,0)</f>
        <v/>
      </c>
      <c r="CW1280" s="145">
        <f>IF(AY1280&gt;0,1,0)</f>
        <v/>
      </c>
      <c r="CX1280" s="52" t="n">
        <v>0</v>
      </c>
      <c r="DM1280">
        <f>IF(LOWER(T1280)="ILS",12,1)*Y1280/VLOOKUP($T1280,CPC_USDConversion_xlTbl[[Currency2]:[Units/1 USD]],2,FALSE)</f>
        <v/>
      </c>
    </row>
    <row r="1281">
      <c r="B1281" s="113" t="n">
        <v>121235</v>
      </c>
      <c r="C1281" s="113" t="n">
        <v>34743</v>
      </c>
      <c r="D1281" s="113" t="n">
        <v>32370</v>
      </c>
      <c r="E1281" s="114" t="inlineStr">
        <is>
          <t>Yan Hua Lim</t>
        </is>
      </c>
      <c r="F1281" s="152" t="inlineStr">
        <is>
          <t>Professional Services Consultant</t>
        </is>
      </c>
      <c r="G1281" s="113" t="inlineStr">
        <is>
          <t>Professional Services APAC</t>
        </is>
      </c>
      <c r="H1281" s="113" t="inlineStr">
        <is>
          <t>Richard Woodland</t>
        </is>
      </c>
      <c r="I1281" s="113" t="inlineStr">
        <is>
          <t>Eitan Lugassi (Gilad)</t>
        </is>
      </c>
      <c r="J1281" s="114" t="inlineStr">
        <is>
          <t>Sharon Schusheim</t>
        </is>
      </c>
      <c r="K1281" s="114" t="inlineStr">
        <is>
          <t>Sharon Schusheim</t>
        </is>
      </c>
      <c r="L1281" s="113" t="inlineStr">
        <is>
          <t>Professional Services</t>
        </is>
      </c>
      <c r="M1281" s="115" t="n">
        <v>1</v>
      </c>
      <c r="N1281" s="151">
        <f>LEFT(CA1281,3)</f>
        <v/>
      </c>
      <c r="O1281" s="216" t="n">
        <v>42107</v>
      </c>
      <c r="P1281" s="118">
        <f>($D$5-O1281)/365</f>
        <v/>
      </c>
      <c r="Q1281" s="119">
        <f>Q1281</f>
        <v/>
      </c>
      <c r="R1281" s="52" t="n"/>
      <c r="S1281" s="120" t="inlineStr">
        <is>
          <t>Singapore</t>
        </is>
      </c>
      <c r="T1281" s="120" t="inlineStr">
        <is>
          <t>SGD</t>
        </is>
      </c>
      <c r="U1281" s="120" t="n">
        <v>99500</v>
      </c>
      <c r="V1281" s="120" t="n"/>
      <c r="W1281" s="120" t="n">
        <v>8119.047619047618</v>
      </c>
      <c r="X1281" s="120">
        <f>W1281+V1281+U1281</f>
        <v/>
      </c>
      <c r="Y1281" s="121" t="n"/>
      <c r="Z1281" s="121" t="n"/>
      <c r="AA1281" s="122" t="n"/>
      <c r="AB1281" s="122" t="n"/>
      <c r="AC1281" s="122" t="n"/>
      <c r="AD1281" s="123">
        <f>AC1281+AB1281+AA1281</f>
        <v/>
      </c>
      <c r="AE1281" s="124">
        <f>IFERROR(AD1281/X1281-1,"")</f>
        <v/>
      </c>
      <c r="AF1281" s="217">
        <f>IF(LOWER(T1281)="ILS",12,1)*X1281/VLOOKUP($T1281,CPC_USDConversion_xlTbl[[Currency2]:[Units/1 USD]],2,FALSE)</f>
        <v/>
      </c>
      <c r="AG1281" s="217">
        <f>IF(LOWER(T1281)="ILS",12,1)*AD1281/VLOOKUP($T1281,CPC_USDConversion_xlTbl[[Currency2]:[Units/1 USD]],2,FALSE)</f>
        <v/>
      </c>
      <c r="AH1281" s="126">
        <f>AF1281/VLOOKUP($S1281,'CP$'!$B$5:$D$74,2,FALSE)</f>
        <v/>
      </c>
      <c r="AI1281" s="126">
        <f>AG1281/VLOOKUP($S1281,'CP$'!$B$5:$D$74,2,FALSE)</f>
        <v/>
      </c>
      <c r="AJ1281" s="52" t="n"/>
      <c r="AK1281" s="127" t="inlineStr">
        <is>
          <t>Target Bonus</t>
        </is>
      </c>
      <c r="AL1281" s="218" t="n">
        <v>8000</v>
      </c>
      <c r="AM1281" s="129" t="n">
        <v>8000</v>
      </c>
      <c r="AN1281" s="121" t="n"/>
      <c r="AO1281" s="130" t="n"/>
      <c r="AP1281" s="131">
        <f>IFERROR(AO1281/AM1281,"")</f>
        <v/>
      </c>
      <c r="AQ1281" s="219">
        <f>AO1281*CC1281</f>
        <v/>
      </c>
      <c r="AR1281" s="219" t="n"/>
      <c r="AS1281" s="220">
        <f>AQ1281-AR1281</f>
        <v/>
      </c>
      <c r="AT1281" s="217">
        <f>AS1281/VLOOKUP($T1281,'USD Converstion'!$C$7:$D$174,2,FALSE)</f>
        <v/>
      </c>
      <c r="AU1281" s="52" t="n"/>
      <c r="AV1281" s="221" t="n"/>
      <c r="AW1281" s="222" t="n"/>
      <c r="AX1281" s="222" t="n"/>
      <c r="AY1281" s="223" t="n"/>
      <c r="AZ1281" s="52" t="n"/>
      <c r="BA1281" s="137" t="n"/>
      <c r="BB1281" s="138" t="inlineStr">
        <is>
          <t xml:space="preserve"> </t>
        </is>
      </c>
      <c r="BC1281" s="52" t="n"/>
      <c r="BD1281" s="219" t="n">
        <v>72000</v>
      </c>
      <c r="BE1281" s="219" t="n"/>
      <c r="BF1281" s="219" t="n">
        <v>8000</v>
      </c>
      <c r="BG1281" s="120">
        <f>BF1281+BE1281+BD1281</f>
        <v/>
      </c>
      <c r="BH1281" s="217">
        <f>IF(LOWER(T1281)="ILS",12,1)*BG1281/VLOOKUP($T1281,CPC_USDConversion_xlTbl[[Currency2]:[Units/1 USD]],2,FALSE)</f>
        <v/>
      </c>
      <c r="BI1281" s="224">
        <f>BH1281/VLOOKUP($S1281,'CP$'!$B$5:$D$74,2,FALSE)</f>
        <v/>
      </c>
      <c r="BJ1281" s="140" t="n">
        <v>85000</v>
      </c>
      <c r="BK1281" s="140" t="n">
        <v>120000</v>
      </c>
      <c r="BL1281" s="141">
        <f>IFERROR(U1281/X1281,"")</f>
        <v/>
      </c>
      <c r="BM1281" s="141">
        <f>IFERROR(V1281/X1281,"")</f>
        <v/>
      </c>
      <c r="BN1281" s="141">
        <f>IFERROR(W1281/X1281,"")</f>
        <v/>
      </c>
      <c r="BO1281" s="141">
        <f>IFERROR(AA1281/AD1281,"")</f>
        <v/>
      </c>
      <c r="BP1281" s="141">
        <f>IFERROR(AB1281/AD1281,"")</f>
        <v/>
      </c>
      <c r="BQ1281" s="141">
        <f>IFERROR(AC1281/AD1281,"")</f>
        <v/>
      </c>
      <c r="BR1281" s="119" t="n">
        <v>3</v>
      </c>
      <c r="BS1281" s="119" t="n">
        <v>2</v>
      </c>
      <c r="BT1281" s="119" t="n">
        <v>3</v>
      </c>
      <c r="BU1281" s="119" t="n"/>
      <c r="BV1281" s="119" t="n"/>
      <c r="BW1281" s="119" t="n"/>
      <c r="BX1281" s="119" t="n"/>
      <c r="BY1281" s="119" t="n"/>
      <c r="BZ1281" s="119" t="inlineStr">
        <is>
          <t>Employee</t>
        </is>
      </c>
      <c r="CA1281" s="142" t="inlineStr">
        <is>
          <t>T51P</t>
        </is>
      </c>
      <c r="CB1281" s="131" t="n">
        <v>1</v>
      </c>
      <c r="CC1281" s="143">
        <f>IF(P1281&gt;1,1,P1281)*CB1281</f>
        <v/>
      </c>
      <c r="CD1281" s="143" t="n"/>
      <c r="CE1281" s="222" t="n"/>
      <c r="CF1281" s="86" t="n"/>
      <c r="CG1281" s="219" t="n">
        <v>78248.78048780489</v>
      </c>
      <c r="CH1281" s="217">
        <f>IF(LOWER(T1281)="ILS",12,1)*CG1281/VLOOKUP($T1281,CPC_USDConversion_xlTbl[[Currency2]:[Units/1 USD]],2,FALSE)</f>
        <v/>
      </c>
      <c r="CI1281" s="225">
        <f>AF1281</f>
        <v/>
      </c>
      <c r="CJ1281" s="225">
        <f>IFERROR(CI1281-CH1281,"")</f>
        <v/>
      </c>
      <c r="CK1281" s="140">
        <f>ROUND(AN1281*CC1281,-2)</f>
        <v/>
      </c>
      <c r="CL1281" s="217">
        <f>CK1281/VLOOKUP($T1281,'USD Converstion'!$C$7:$D$174,2,FALSE)</f>
        <v/>
      </c>
      <c r="CM1281" s="145">
        <f>IF(AD1281&gt;X1281,1,0)</f>
        <v/>
      </c>
      <c r="CN1281" s="225">
        <f>IF(CM1281&gt;0,AG1281,0)</f>
        <v/>
      </c>
      <c r="CO1281" s="225">
        <f>IF(CM1281=0,0,AF1281)</f>
        <v/>
      </c>
      <c r="CP1281" s="146" t="n">
        <v>0</v>
      </c>
      <c r="CQ1281" s="147" t="inlineStr">
        <is>
          <t>Regular</t>
        </is>
      </c>
      <c r="CR1281" s="225">
        <f>AM1281/VLOOKUP(T1281,'USD Converstion'!$C$7:$D$174,2,FALSE)</f>
        <v/>
      </c>
      <c r="CS1281" s="226">
        <f>AT1281</f>
        <v/>
      </c>
      <c r="CT1281" s="222" t="n">
        <v>0</v>
      </c>
      <c r="CU1281" s="227" t="n"/>
      <c r="CV1281" s="145">
        <f>IF(AX1281&gt;0,1,0)</f>
        <v/>
      </c>
      <c r="CW1281" s="145">
        <f>IF(AY1281&gt;0,1,0)</f>
        <v/>
      </c>
      <c r="CX1281" s="52" t="n">
        <v>0</v>
      </c>
      <c r="DM1281">
        <f>IF(LOWER(T1281)="ILS",12,1)*Y1281/VLOOKUP($T1281,CPC_USDConversion_xlTbl[[Currency2]:[Units/1 USD]],2,FALSE)</f>
        <v/>
      </c>
    </row>
    <row r="1282">
      <c r="B1282" s="113" t="n">
        <v>128319</v>
      </c>
      <c r="C1282" s="113" t="n">
        <v>73520</v>
      </c>
      <c r="D1282" s="113" t="n">
        <v>72698</v>
      </c>
      <c r="E1282" s="114" t="inlineStr">
        <is>
          <t>Ayaka Lim</t>
        </is>
      </c>
      <c r="F1282" s="152" t="inlineStr">
        <is>
          <t>HR Specialist</t>
        </is>
      </c>
      <c r="G1282" s="113" t="inlineStr">
        <is>
          <t>HR Intl</t>
        </is>
      </c>
      <c r="H1282" s="113" t="inlineStr">
        <is>
          <t>Yiftah Yoffe</t>
        </is>
      </c>
      <c r="I1282" s="113" t="inlineStr">
        <is>
          <t>Yiftah Yoffe</t>
        </is>
      </c>
      <c r="J1282" s="114" t="inlineStr">
        <is>
          <t>Yiftah Yoffe</t>
        </is>
      </c>
      <c r="K1282" s="114" t="inlineStr">
        <is>
          <t>Yiftah Yoffe</t>
        </is>
      </c>
      <c r="L1282" s="113" t="inlineStr">
        <is>
          <t>Human Resources</t>
        </is>
      </c>
      <c r="M1282" s="115" t="n">
        <v>1</v>
      </c>
      <c r="N1282" s="151">
        <f>LEFT(CA1282,3)</f>
        <v/>
      </c>
      <c r="O1282" s="216" t="n">
        <v>43710</v>
      </c>
      <c r="P1282" s="118">
        <f>($D$5-O1282)/365</f>
        <v/>
      </c>
      <c r="Q1282" s="119">
        <f>Q1282</f>
        <v/>
      </c>
      <c r="R1282" s="52" t="n"/>
      <c r="S1282" s="120" t="inlineStr">
        <is>
          <t>Singapore</t>
        </is>
      </c>
      <c r="T1282" s="120" t="inlineStr">
        <is>
          <t>SGD</t>
        </is>
      </c>
      <c r="U1282" s="120" t="n">
        <v>64500</v>
      </c>
      <c r="V1282" s="120" t="n"/>
      <c r="W1282" s="120" t="n">
        <v>4309.523809523809</v>
      </c>
      <c r="X1282" s="120">
        <f>W1282+V1282+U1282</f>
        <v/>
      </c>
      <c r="Y1282" s="121" t="n"/>
      <c r="Z1282" s="121" t="n"/>
      <c r="AA1282" s="122" t="n"/>
      <c r="AB1282" s="122" t="n"/>
      <c r="AC1282" s="122" t="n"/>
      <c r="AD1282" s="123">
        <f>AC1282+AB1282+AA1282</f>
        <v/>
      </c>
      <c r="AE1282" s="124">
        <f>IFERROR(AD1282/X1282-1,"")</f>
        <v/>
      </c>
      <c r="AF1282" s="217">
        <f>IF(LOWER(T1282)="ILS",12,1)*X1282/VLOOKUP($T1282,CPC_USDConversion_xlTbl[[Currency2]:[Units/1 USD]],2,FALSE)</f>
        <v/>
      </c>
      <c r="AG1282" s="217">
        <f>IF(LOWER(T1282)="ILS",12,1)*AD1282/VLOOKUP($T1282,CPC_USDConversion_xlTbl[[Currency2]:[Units/1 USD]],2,FALSE)</f>
        <v/>
      </c>
      <c r="AH1282" s="126">
        <f>AF1282/VLOOKUP($S1282,'CP$'!$B$5:$D$74,2,FALSE)</f>
        <v/>
      </c>
      <c r="AI1282" s="126">
        <f>AG1282/VLOOKUP($S1282,'CP$'!$B$5:$D$74,2,FALSE)</f>
        <v/>
      </c>
      <c r="AJ1282" s="52" t="n"/>
      <c r="AK1282" s="127" t="inlineStr">
        <is>
          <t>Target Bonus</t>
        </is>
      </c>
      <c r="AL1282" s="218" t="n">
        <v>1315.068493150685</v>
      </c>
      <c r="AM1282" s="129" t="n">
        <v>4000</v>
      </c>
      <c r="AN1282" s="121" t="n"/>
      <c r="AO1282" s="130" t="n"/>
      <c r="AP1282" s="131">
        <f>IFERROR(AO1282/AM1282,"")</f>
        <v/>
      </c>
      <c r="AQ1282" s="219">
        <f>AO1282*CC1282</f>
        <v/>
      </c>
      <c r="AR1282" s="219" t="n"/>
      <c r="AS1282" s="220">
        <f>AQ1282-AR1282</f>
        <v/>
      </c>
      <c r="AT1282" s="217">
        <f>AS1282/VLOOKUP($T1282,'USD Converstion'!$C$7:$D$174,2,FALSE)</f>
        <v/>
      </c>
      <c r="AU1282" s="52" t="n"/>
      <c r="AV1282" s="221" t="n"/>
      <c r="AW1282" s="222" t="n"/>
      <c r="AX1282" s="222" t="n"/>
      <c r="AY1282" s="223" t="n"/>
      <c r="AZ1282" s="52" t="n"/>
      <c r="BA1282" s="137" t="inlineStr">
        <is>
          <t>January, 2021 - Organization change from Team:Laura Barr - Talent Acquisition, EMEA, Title:International Talent Acquisition Coordinator to Team:Cindy Chua - APAC HR, Title:HR Specialist || May, 2020 - Status change from Employment Status:ULOA to Employment Status:Employee || May, 2020 - Status change from Employment Status:Employee to Employment Status:ULOA || April, 2020 - Organization change from Title:Recruitment Coordinator - APAC to Title:Talent Acquisition Coordinator</t>
        </is>
      </c>
      <c r="BB1282" s="138" t="inlineStr">
        <is>
          <t xml:space="preserve"> </t>
        </is>
      </c>
      <c r="BC1282" s="52" t="n"/>
      <c r="BD1282" s="219" t="n">
        <v>44000</v>
      </c>
      <c r="BE1282" s="219" t="n"/>
      <c r="BF1282" s="219" t="n">
        <v>4000</v>
      </c>
      <c r="BG1282" s="120">
        <f>BF1282+BE1282+BD1282</f>
        <v/>
      </c>
      <c r="BH1282" s="217">
        <f>IF(LOWER(T1282)="ILS",12,1)*BG1282/VLOOKUP($T1282,CPC_USDConversion_xlTbl[[Currency2]:[Units/1 USD]],2,FALSE)</f>
        <v/>
      </c>
      <c r="BI1282" s="224">
        <f>BH1282/VLOOKUP($S1282,'CP$'!$B$5:$D$74,2,FALSE)</f>
        <v/>
      </c>
      <c r="BJ1282" s="140" t="n">
        <v>48000</v>
      </c>
      <c r="BK1282" s="140" t="n">
        <v>70000</v>
      </c>
      <c r="BL1282" s="141">
        <f>IFERROR(U1282/X1282,"")</f>
        <v/>
      </c>
      <c r="BM1282" s="141">
        <f>IFERROR(V1282/X1282,"")</f>
        <v/>
      </c>
      <c r="BN1282" s="141">
        <f>IFERROR(W1282/X1282,"")</f>
        <v/>
      </c>
      <c r="BO1282" s="141">
        <f>IFERROR(AA1282/AD1282,"")</f>
        <v/>
      </c>
      <c r="BP1282" s="141">
        <f>IFERROR(AB1282/AD1282,"")</f>
        <v/>
      </c>
      <c r="BQ1282" s="141">
        <f>IFERROR(AC1282/AD1282,"")</f>
        <v/>
      </c>
      <c r="BR1282" s="119" t="n"/>
      <c r="BS1282" s="119" t="n"/>
      <c r="BT1282" s="119" t="n"/>
      <c r="BU1282" s="119" t="n"/>
      <c r="BV1282" s="119" t="n"/>
      <c r="BW1282" s="119" t="n"/>
      <c r="BX1282" s="119" t="n"/>
      <c r="BY1282" s="119" t="n"/>
      <c r="BZ1282" s="119" t="inlineStr">
        <is>
          <t>Employee</t>
        </is>
      </c>
      <c r="CA1282" s="142" t="inlineStr">
        <is>
          <t>P64P</t>
        </is>
      </c>
      <c r="CB1282" s="131" t="n">
        <v>1</v>
      </c>
      <c r="CC1282" s="143">
        <f>IF(P1282&gt;1,1,P1282)*CB1282</f>
        <v/>
      </c>
      <c r="CD1282" s="143" t="n"/>
      <c r="CE1282" s="222" t="n"/>
      <c r="CF1282" s="86" t="n"/>
      <c r="CG1282" s="219" t="n">
        <v>47029.26829268293</v>
      </c>
      <c r="CH1282" s="217">
        <f>IF(LOWER(T1282)="ILS",12,1)*CG1282/VLOOKUP($T1282,CPC_USDConversion_xlTbl[[Currency2]:[Units/1 USD]],2,FALSE)</f>
        <v/>
      </c>
      <c r="CI1282" s="225">
        <f>AF1282</f>
        <v/>
      </c>
      <c r="CJ1282" s="225">
        <f>IFERROR(CI1282-CH1282,"")</f>
        <v/>
      </c>
      <c r="CK1282" s="140">
        <f>ROUND(AN1282*CC1282,-2)</f>
        <v/>
      </c>
      <c r="CL1282" s="217">
        <f>CK1282/VLOOKUP($T1282,'USD Converstion'!$C$7:$D$174,2,FALSE)</f>
        <v/>
      </c>
      <c r="CM1282" s="145">
        <f>IF(AD1282&gt;X1282,1,0)</f>
        <v/>
      </c>
      <c r="CN1282" s="225">
        <f>IF(CM1282&gt;0,AG1282,0)</f>
        <v/>
      </c>
      <c r="CO1282" s="225">
        <f>IF(CM1282=0,0,AF1282)</f>
        <v/>
      </c>
      <c r="CP1282" s="146" t="n">
        <v>0</v>
      </c>
      <c r="CQ1282" s="147" t="inlineStr">
        <is>
          <t>Regular</t>
        </is>
      </c>
      <c r="CR1282" s="225">
        <f>AM1282/VLOOKUP(T1282,'USD Converstion'!$C$7:$D$174,2,FALSE)</f>
        <v/>
      </c>
      <c r="CS1282" s="226">
        <f>AT1282</f>
        <v/>
      </c>
      <c r="CT1282" s="222" t="n">
        <v>0</v>
      </c>
      <c r="CU1282" s="227" t="n"/>
      <c r="CV1282" s="145">
        <f>IF(AX1282&gt;0,1,0)</f>
        <v/>
      </c>
      <c r="CW1282" s="145">
        <f>IF(AY1282&gt;0,1,0)</f>
        <v/>
      </c>
      <c r="CX1282" s="52" t="n">
        <v>0</v>
      </c>
      <c r="DM1282">
        <f>IF(LOWER(T1282)="ILS",12,1)*Y1282/VLOOKUP($T1282,CPC_USDConversion_xlTbl[[Currency2]:[Units/1 USD]],2,FALSE)</f>
        <v/>
      </c>
    </row>
    <row r="1283">
      <c r="B1283" s="113" t="n">
        <v>117077</v>
      </c>
      <c r="C1283" s="113" t="n">
        <v>105096</v>
      </c>
      <c r="D1283" s="113" t="n">
        <v>64177</v>
      </c>
      <c r="E1283" s="114" t="inlineStr">
        <is>
          <t>Christian Alge</t>
        </is>
      </c>
      <c r="F1283" s="152" t="inlineStr">
        <is>
          <t>Inside Sales Representative</t>
        </is>
      </c>
      <c r="G1283" s="113" t="inlineStr">
        <is>
          <t>Sales Operations Analysis and Infrastructures</t>
        </is>
      </c>
      <c r="H1283" s="113" t="inlineStr">
        <is>
          <t>Idan Eden</t>
        </is>
      </c>
      <c r="I1283" s="113" t="inlineStr">
        <is>
          <t>Tal Payne</t>
        </is>
      </c>
      <c r="J1283" s="114" t="inlineStr">
        <is>
          <t>Tal Payne</t>
        </is>
      </c>
      <c r="K1283" s="114" t="inlineStr">
        <is>
          <t>Tal Payne</t>
        </is>
      </c>
      <c r="L1283" s="113" t="inlineStr">
        <is>
          <t>Sales Operations</t>
        </is>
      </c>
      <c r="M1283" s="115" t="n">
        <v>1</v>
      </c>
      <c r="N1283" s="151">
        <f>LEFT(CA1283,3)</f>
        <v/>
      </c>
      <c r="O1283" s="216" t="n">
        <v>43829</v>
      </c>
      <c r="P1283" s="118">
        <f>($D$5-O1283)/365</f>
        <v/>
      </c>
      <c r="Q1283" s="119">
        <f>Q1283</f>
        <v/>
      </c>
      <c r="R1283" s="52" t="n"/>
      <c r="S1283" s="120" t="inlineStr">
        <is>
          <t>Israel</t>
        </is>
      </c>
      <c r="T1283" s="120" t="inlineStr">
        <is>
          <t>ILS</t>
        </is>
      </c>
      <c r="U1283" s="120" t="n">
        <v>24500</v>
      </c>
      <c r="V1283" s="120" t="n">
        <v>2118.181818181818</v>
      </c>
      <c r="W1283" s="120" t="n"/>
      <c r="X1283" s="120">
        <f>W1283+V1283+U1283</f>
        <v/>
      </c>
      <c r="Y1283" s="121" t="n"/>
      <c r="Z1283" s="121" t="n"/>
      <c r="AA1283" s="122" t="n"/>
      <c r="AB1283" s="122" t="n"/>
      <c r="AC1283" s="122" t="n"/>
      <c r="AD1283" s="123">
        <f>AC1283+AB1283+AA1283</f>
        <v/>
      </c>
      <c r="AE1283" s="124">
        <f>IFERROR(AD1283/X1283-1,"")</f>
        <v/>
      </c>
      <c r="AF1283" s="217">
        <f>IF(LOWER(T1283)="ILS",12,1)*X1283/VLOOKUP($T1283,CPC_USDConversion_xlTbl[[Currency2]:[Units/1 USD]],2,FALSE)</f>
        <v/>
      </c>
      <c r="AG1283" s="217">
        <f>IF(LOWER(T1283)="ILS",12,1)*AD1283/VLOOKUP($T1283,CPC_USDConversion_xlTbl[[Currency2]:[Units/1 USD]],2,FALSE)</f>
        <v/>
      </c>
      <c r="AH1283" s="126">
        <f>AF1283/VLOOKUP($S1283,'CP$'!$B$5:$D$74,2,FALSE)</f>
        <v/>
      </c>
      <c r="AI1283" s="126">
        <f>AG1283/VLOOKUP($S1283,'CP$'!$B$5:$D$74,2,FALSE)</f>
        <v/>
      </c>
      <c r="AJ1283" s="52" t="n"/>
      <c r="AK1283" s="127" t="inlineStr">
        <is>
          <t>Sales Variable</t>
        </is>
      </c>
      <c r="AL1283" s="218" t="n"/>
      <c r="AM1283" s="129" t="n"/>
      <c r="AN1283" s="121" t="n"/>
      <c r="AO1283" s="130" t="n"/>
      <c r="AP1283" s="131">
        <f>IFERROR(AO1283/AM1283,"")</f>
        <v/>
      </c>
      <c r="AQ1283" s="219">
        <f>AO1283*CC1283</f>
        <v/>
      </c>
      <c r="AR1283" s="219" t="n"/>
      <c r="AS1283" s="220">
        <f>AQ1283-AR1283</f>
        <v/>
      </c>
      <c r="AT1283" s="217">
        <f>AS1283/VLOOKUP($T1283,'USD Converstion'!$C$7:$D$174,2,FALSE)</f>
        <v/>
      </c>
      <c r="AU1283" s="52" t="n"/>
      <c r="AV1283" s="221" t="n"/>
      <c r="AW1283" s="222" t="n"/>
      <c r="AX1283" s="222" t="n"/>
      <c r="AY1283" s="223" t="n"/>
      <c r="AZ1283" s="52" t="n"/>
      <c r="BA1283" s="137" t="n"/>
      <c r="BB1283" s="138" t="inlineStr">
        <is>
          <t xml:space="preserve"> </t>
        </is>
      </c>
      <c r="BC1283" s="52" t="n"/>
      <c r="BD1283" s="219" t="n">
        <v>12000</v>
      </c>
      <c r="BE1283" s="219" t="n">
        <v>2000</v>
      </c>
      <c r="BF1283" s="219" t="n"/>
      <c r="BG1283" s="120">
        <f>BF1283+BE1283+BD1283</f>
        <v/>
      </c>
      <c r="BH1283" s="217">
        <f>IF(LOWER(T1283)="ILS",12,1)*BG1283/VLOOKUP($T1283,CPC_USDConversion_xlTbl[[Currency2]:[Units/1 USD]],2,FALSE)</f>
        <v/>
      </c>
      <c r="BI1283" s="224">
        <f>BH1283/VLOOKUP($S1283,'CP$'!$B$5:$D$74,2,FALSE)</f>
        <v/>
      </c>
      <c r="BJ1283" s="140" t="n">
        <v>12000</v>
      </c>
      <c r="BK1283" s="140" t="n">
        <v>20000</v>
      </c>
      <c r="BL1283" s="141">
        <f>IFERROR(U1283/X1283,"")</f>
        <v/>
      </c>
      <c r="BM1283" s="141">
        <f>IFERROR(V1283/X1283,"")</f>
        <v/>
      </c>
      <c r="BN1283" s="141">
        <f>IFERROR(W1283/X1283,"")</f>
        <v/>
      </c>
      <c r="BO1283" s="141">
        <f>IFERROR(AA1283/AD1283,"")</f>
        <v/>
      </c>
      <c r="BP1283" s="141">
        <f>IFERROR(AB1283/AD1283,"")</f>
        <v/>
      </c>
      <c r="BQ1283" s="141">
        <f>IFERROR(AC1283/AD1283,"")</f>
        <v/>
      </c>
      <c r="BR1283" s="119" t="n"/>
      <c r="BS1283" s="119" t="n"/>
      <c r="BT1283" s="119" t="n">
        <v>2</v>
      </c>
      <c r="BU1283" s="119" t="n"/>
      <c r="BV1283" s="119" t="n"/>
      <c r="BW1283" s="119" t="n"/>
      <c r="BX1283" s="119" t="n"/>
      <c r="BY1283" s="119" t="n"/>
      <c r="BZ1283" s="119" t="inlineStr">
        <is>
          <t>Monthly Extra Hours</t>
        </is>
      </c>
      <c r="CA1283" s="142" t="inlineStr">
        <is>
          <t>M55P</t>
        </is>
      </c>
      <c r="CB1283" s="131" t="n">
        <v>1</v>
      </c>
      <c r="CC1283" s="143">
        <f>IF(P1283&gt;1,1,P1283)*CB1283</f>
        <v/>
      </c>
      <c r="CD1283" s="143" t="n"/>
      <c r="CE1283" s="222" t="n"/>
      <c r="CF1283" s="86" t="n"/>
      <c r="CG1283" s="219" t="n">
        <v>13858.53658536585</v>
      </c>
      <c r="CH1283" s="217">
        <f>IF(LOWER(T1283)="ILS",12,1)*CG1283/VLOOKUP($T1283,CPC_USDConversion_xlTbl[[Currency2]:[Units/1 USD]],2,FALSE)</f>
        <v/>
      </c>
      <c r="CI1283" s="225">
        <f>AF1283</f>
        <v/>
      </c>
      <c r="CJ1283" s="225">
        <f>IFERROR(CI1283-CH1283,"")</f>
        <v/>
      </c>
      <c r="CK1283" s="140">
        <f>ROUND(AN1283*CC1283,-2)</f>
        <v/>
      </c>
      <c r="CL1283" s="217">
        <f>CK1283/VLOOKUP($T1283,'USD Converstion'!$C$7:$D$174,2,FALSE)</f>
        <v/>
      </c>
      <c r="CM1283" s="145">
        <f>IF(AD1283&gt;X1283,1,0)</f>
        <v/>
      </c>
      <c r="CN1283" s="225">
        <f>IF(CM1283&gt;0,AG1283,0)</f>
        <v/>
      </c>
      <c r="CO1283" s="225">
        <f>IF(CM1283=0,0,AF1283)</f>
        <v/>
      </c>
      <c r="CP1283" s="146" t="n">
        <v>0</v>
      </c>
      <c r="CQ1283" s="147" t="inlineStr">
        <is>
          <t>Regular</t>
        </is>
      </c>
      <c r="CR1283" s="225">
        <f>AM1283/VLOOKUP(T1283,'USD Converstion'!$C$7:$D$174,2,FALSE)</f>
        <v/>
      </c>
      <c r="CS1283" s="226">
        <f>AT1283</f>
        <v/>
      </c>
      <c r="CT1283" s="222" t="n">
        <v>0</v>
      </c>
      <c r="CU1283" s="227" t="n"/>
      <c r="CV1283" s="145">
        <f>IF(AX1283&gt;0,1,0)</f>
        <v/>
      </c>
      <c r="CW1283" s="145">
        <f>IF(AY1283&gt;0,1,0)</f>
        <v/>
      </c>
      <c r="CX1283" s="52" t="n">
        <v>0</v>
      </c>
      <c r="DM1283">
        <f>IF(LOWER(T1283)="ILS",12,1)*Y1283/VLOOKUP($T1283,CPC_USDConversion_xlTbl[[Currency2]:[Units/1 USD]],2,FALSE)</f>
        <v/>
      </c>
    </row>
    <row r="1284">
      <c r="B1284" s="113" t="n">
        <v>120190</v>
      </c>
      <c r="C1284" s="113" t="n">
        <v>113312</v>
      </c>
      <c r="D1284" s="113" t="n">
        <v>68963</v>
      </c>
      <c r="E1284" s="114" t="inlineStr">
        <is>
          <t>Jonathan Manasseh</t>
        </is>
      </c>
      <c r="F1284" s="152" t="inlineStr">
        <is>
          <t>Renewals Manager</t>
        </is>
      </c>
      <c r="G1284" s="113" t="inlineStr">
        <is>
          <t>Renewals Business, Intl</t>
        </is>
      </c>
      <c r="H1284" s="113" t="inlineStr">
        <is>
          <t>Adi Skoler</t>
        </is>
      </c>
      <c r="I1284" s="113" t="inlineStr">
        <is>
          <t>Tal Payne</t>
        </is>
      </c>
      <c r="J1284" s="114" t="inlineStr">
        <is>
          <t>Tal Payne</t>
        </is>
      </c>
      <c r="K1284" s="114" t="inlineStr">
        <is>
          <t>Tal Payne</t>
        </is>
      </c>
      <c r="L1284" s="113" t="inlineStr">
        <is>
          <t>Sales Operations</t>
        </is>
      </c>
      <c r="M1284" s="115" t="n">
        <v>1</v>
      </c>
      <c r="N1284" s="151">
        <f>LEFT(CA1284,3)</f>
        <v/>
      </c>
      <c r="O1284" s="216" t="n">
        <v>42912</v>
      </c>
      <c r="P1284" s="118">
        <f>($D$5-O1284)/365</f>
        <v/>
      </c>
      <c r="Q1284" s="119">
        <f>Q1284</f>
        <v/>
      </c>
      <c r="R1284" s="52" t="n"/>
      <c r="S1284" s="120" t="inlineStr">
        <is>
          <t>Israel</t>
        </is>
      </c>
      <c r="T1284" s="120" t="inlineStr">
        <is>
          <t>ILS</t>
        </is>
      </c>
      <c r="U1284" s="120" t="n">
        <v>20750</v>
      </c>
      <c r="V1284" s="120" t="n">
        <v>3058.036363636364</v>
      </c>
      <c r="W1284" s="120" t="n"/>
      <c r="X1284" s="120">
        <f>W1284+V1284+U1284</f>
        <v/>
      </c>
      <c r="Y1284" s="121" t="n"/>
      <c r="Z1284" s="121" t="n"/>
      <c r="AA1284" s="122" t="n"/>
      <c r="AB1284" s="122" t="n"/>
      <c r="AC1284" s="122" t="n"/>
      <c r="AD1284" s="123">
        <f>AC1284+AB1284+AA1284</f>
        <v/>
      </c>
      <c r="AE1284" s="124">
        <f>IFERROR(AD1284/X1284-1,"")</f>
        <v/>
      </c>
      <c r="AF1284" s="217">
        <f>IF(LOWER(T1284)="ILS",12,1)*X1284/VLOOKUP($T1284,CPC_USDConversion_xlTbl[[Currency2]:[Units/1 USD]],2,FALSE)</f>
        <v/>
      </c>
      <c r="AG1284" s="217">
        <f>IF(LOWER(T1284)="ILS",12,1)*AD1284/VLOOKUP($T1284,CPC_USDConversion_xlTbl[[Currency2]:[Units/1 USD]],2,FALSE)</f>
        <v/>
      </c>
      <c r="AH1284" s="126">
        <f>AF1284/VLOOKUP($S1284,'CP$'!$B$5:$D$74,2,FALSE)</f>
        <v/>
      </c>
      <c r="AI1284" s="126">
        <f>AG1284/VLOOKUP($S1284,'CP$'!$B$5:$D$74,2,FALSE)</f>
        <v/>
      </c>
      <c r="AJ1284" s="52" t="n"/>
      <c r="AK1284" s="127" t="inlineStr">
        <is>
          <t>Sales Variable</t>
        </is>
      </c>
      <c r="AL1284" s="218" t="n"/>
      <c r="AM1284" s="129" t="n"/>
      <c r="AN1284" s="121" t="n"/>
      <c r="AO1284" s="130" t="n"/>
      <c r="AP1284" s="131">
        <f>IFERROR(AO1284/AM1284,"")</f>
        <v/>
      </c>
      <c r="AQ1284" s="219">
        <f>AO1284*CC1284</f>
        <v/>
      </c>
      <c r="AR1284" s="219" t="n"/>
      <c r="AS1284" s="220">
        <f>AQ1284-AR1284</f>
        <v/>
      </c>
      <c r="AT1284" s="217">
        <f>AS1284/VLOOKUP($T1284,'USD Converstion'!$C$7:$D$174,2,FALSE)</f>
        <v/>
      </c>
      <c r="AU1284" s="52" t="n"/>
      <c r="AV1284" s="221" t="n">
        <v>43957</v>
      </c>
      <c r="AW1284" s="222" t="n">
        <v>11793.72815533981</v>
      </c>
      <c r="AX1284" s="222" t="n"/>
      <c r="AY1284" s="223" t="n"/>
      <c r="AZ1284" s="52" t="n"/>
      <c r="BA1284" s="137" t="n"/>
      <c r="BB1284" s="138" t="inlineStr">
        <is>
          <t xml:space="preserve"> </t>
        </is>
      </c>
      <c r="BC1284" s="52" t="n"/>
      <c r="BD1284" s="219" t="n">
        <v>8400</v>
      </c>
      <c r="BE1284" s="219" t="n">
        <v>3171</v>
      </c>
      <c r="BF1284" s="219" t="n"/>
      <c r="BG1284" s="120">
        <f>BF1284+BE1284+BD1284</f>
        <v/>
      </c>
      <c r="BH1284" s="217">
        <f>IF(LOWER(T1284)="ILS",12,1)*BG1284/VLOOKUP($T1284,CPC_USDConversion_xlTbl[[Currency2]:[Units/1 USD]],2,FALSE)</f>
        <v/>
      </c>
      <c r="BI1284" s="224">
        <f>BH1284/VLOOKUP($S1284,'CP$'!$B$5:$D$74,2,FALSE)</f>
        <v/>
      </c>
      <c r="BJ1284" s="140" t="n">
        <v>12000</v>
      </c>
      <c r="BK1284" s="140" t="n">
        <v>20000</v>
      </c>
      <c r="BL1284" s="141">
        <f>IFERROR(U1284/X1284,"")</f>
        <v/>
      </c>
      <c r="BM1284" s="141">
        <f>IFERROR(V1284/X1284,"")</f>
        <v/>
      </c>
      <c r="BN1284" s="141">
        <f>IFERROR(W1284/X1284,"")</f>
        <v/>
      </c>
      <c r="BO1284" s="141">
        <f>IFERROR(AA1284/AD1284,"")</f>
        <v/>
      </c>
      <c r="BP1284" s="141">
        <f>IFERROR(AB1284/AD1284,"")</f>
        <v/>
      </c>
      <c r="BQ1284" s="141">
        <f>IFERROR(AC1284/AD1284,"")</f>
        <v/>
      </c>
      <c r="BR1284" s="119" t="n">
        <v>3</v>
      </c>
      <c r="BS1284" s="119" t="n">
        <v>3</v>
      </c>
      <c r="BT1284" s="119" t="n">
        <v>3</v>
      </c>
      <c r="BU1284" s="119" t="n"/>
      <c r="BV1284" s="119" t="n"/>
      <c r="BW1284" s="119" t="n"/>
      <c r="BX1284" s="119" t="n"/>
      <c r="BY1284" s="119" t="n"/>
      <c r="BZ1284" s="119" t="inlineStr">
        <is>
          <t>Employee</t>
        </is>
      </c>
      <c r="CA1284" s="142" t="inlineStr">
        <is>
          <t>M55P</t>
        </is>
      </c>
      <c r="CB1284" s="131" t="n">
        <v>1</v>
      </c>
      <c r="CC1284" s="143">
        <f>IF(P1284&gt;1,1,P1284)*CB1284</f>
        <v/>
      </c>
      <c r="CD1284" s="143" t="n"/>
      <c r="CE1284" s="222" t="n">
        <v>13528.36</v>
      </c>
      <c r="CF1284" s="86" t="n"/>
      <c r="CG1284" s="219" t="n">
        <v>11940.33170731707</v>
      </c>
      <c r="CH1284" s="217">
        <f>IF(LOWER(T1284)="ILS",12,1)*CG1284/VLOOKUP($T1284,CPC_USDConversion_xlTbl[[Currency2]:[Units/1 USD]],2,FALSE)</f>
        <v/>
      </c>
      <c r="CI1284" s="225">
        <f>AF1284</f>
        <v/>
      </c>
      <c r="CJ1284" s="225">
        <f>IFERROR(CI1284-CH1284,"")</f>
        <v/>
      </c>
      <c r="CK1284" s="140">
        <f>ROUND(AN1284*CC1284,-2)</f>
        <v/>
      </c>
      <c r="CL1284" s="217">
        <f>CK1284/VLOOKUP($T1284,'USD Converstion'!$C$7:$D$174,2,FALSE)</f>
        <v/>
      </c>
      <c r="CM1284" s="145">
        <f>IF(AD1284&gt;X1284,1,0)</f>
        <v/>
      </c>
      <c r="CN1284" s="225">
        <f>IF(CM1284&gt;0,AG1284,0)</f>
        <v/>
      </c>
      <c r="CO1284" s="225">
        <f>IF(CM1284=0,0,AF1284)</f>
        <v/>
      </c>
      <c r="CP1284" s="146" t="n">
        <v>0</v>
      </c>
      <c r="CQ1284" s="147" t="inlineStr">
        <is>
          <t>Regular</t>
        </is>
      </c>
      <c r="CR1284" s="225">
        <f>AM1284/VLOOKUP(T1284,'USD Converstion'!$C$7:$D$174,2,FALSE)</f>
        <v/>
      </c>
      <c r="CS1284" s="226">
        <f>AT1284</f>
        <v/>
      </c>
      <c r="CT1284" s="222" t="n">
        <v>0</v>
      </c>
      <c r="CU1284" s="227" t="n"/>
      <c r="CV1284" s="145">
        <f>IF(AX1284&gt;0,1,0)</f>
        <v/>
      </c>
      <c r="CW1284" s="145">
        <f>IF(AY1284&gt;0,1,0)</f>
        <v/>
      </c>
      <c r="CX1284" s="52" t="n">
        <v>0</v>
      </c>
      <c r="DM1284">
        <f>IF(LOWER(T1284)="ILS",12,1)*Y1284/VLOOKUP($T1284,CPC_USDConversion_xlTbl[[Currency2]:[Units/1 USD]],2,FALSE)</f>
        <v/>
      </c>
    </row>
    <row r="1285">
      <c r="B1285" s="113" t="n">
        <v>127999</v>
      </c>
      <c r="C1285" s="113" t="n">
        <v>83418</v>
      </c>
      <c r="D1285" s="113" t="n">
        <v>88548</v>
      </c>
      <c r="E1285" s="114" t="inlineStr">
        <is>
          <t>Jordan Neustadter</t>
        </is>
      </c>
      <c r="F1285" s="152" t="inlineStr">
        <is>
          <t>Inside Sales Representative</t>
        </is>
      </c>
      <c r="G1285" s="113" t="inlineStr">
        <is>
          <t>Sales Operations Analysis and Infrastructures</t>
        </is>
      </c>
      <c r="H1285" s="113" t="inlineStr">
        <is>
          <t>Idan Eden</t>
        </is>
      </c>
      <c r="I1285" s="113" t="inlineStr">
        <is>
          <t>Tal Payne</t>
        </is>
      </c>
      <c r="J1285" s="114" t="inlineStr">
        <is>
          <t>Tal Payne</t>
        </is>
      </c>
      <c r="K1285" s="114" t="inlineStr">
        <is>
          <t>Tal Payne</t>
        </is>
      </c>
      <c r="L1285" s="113" t="inlineStr">
        <is>
          <t>Sales Operations</t>
        </is>
      </c>
      <c r="M1285" s="115" t="n">
        <v>1</v>
      </c>
      <c r="N1285" s="151">
        <f>LEFT(CA1285,3)</f>
        <v/>
      </c>
      <c r="O1285" s="216" t="n">
        <v>43843</v>
      </c>
      <c r="P1285" s="118">
        <f>($D$5-O1285)/365</f>
        <v/>
      </c>
      <c r="Q1285" s="119">
        <f>Q1285</f>
        <v/>
      </c>
      <c r="R1285" s="52" t="n"/>
      <c r="S1285" s="120" t="inlineStr">
        <is>
          <t>Israel</t>
        </is>
      </c>
      <c r="T1285" s="120" t="inlineStr">
        <is>
          <t>ILS</t>
        </is>
      </c>
      <c r="U1285" s="120" t="n">
        <v>22000</v>
      </c>
      <c r="V1285" s="120" t="n">
        <v>2118.181818181818</v>
      </c>
      <c r="W1285" s="120" t="n"/>
      <c r="X1285" s="120">
        <f>W1285+V1285+U1285</f>
        <v/>
      </c>
      <c r="Y1285" s="121" t="n"/>
      <c r="Z1285" s="121" t="n"/>
      <c r="AA1285" s="122" t="n"/>
      <c r="AB1285" s="122" t="n"/>
      <c r="AC1285" s="122" t="n"/>
      <c r="AD1285" s="123">
        <f>AC1285+AB1285+AA1285</f>
        <v/>
      </c>
      <c r="AE1285" s="124">
        <f>IFERROR(AD1285/X1285-1,"")</f>
        <v/>
      </c>
      <c r="AF1285" s="217">
        <f>IF(LOWER(T1285)="ILS",12,1)*X1285/VLOOKUP($T1285,CPC_USDConversion_xlTbl[[Currency2]:[Units/1 USD]],2,FALSE)</f>
        <v/>
      </c>
      <c r="AG1285" s="217">
        <f>IF(LOWER(T1285)="ILS",12,1)*AD1285/VLOOKUP($T1285,CPC_USDConversion_xlTbl[[Currency2]:[Units/1 USD]],2,FALSE)</f>
        <v/>
      </c>
      <c r="AH1285" s="126">
        <f>AF1285/VLOOKUP($S1285,'CP$'!$B$5:$D$74,2,FALSE)</f>
        <v/>
      </c>
      <c r="AI1285" s="126">
        <f>AG1285/VLOOKUP($S1285,'CP$'!$B$5:$D$74,2,FALSE)</f>
        <v/>
      </c>
      <c r="AJ1285" s="52" t="n"/>
      <c r="AK1285" s="127" t="inlineStr">
        <is>
          <t>Sales Variable</t>
        </is>
      </c>
      <c r="AL1285" s="218" t="n"/>
      <c r="AM1285" s="129" t="n"/>
      <c r="AN1285" s="121" t="n"/>
      <c r="AO1285" s="130" t="n"/>
      <c r="AP1285" s="131">
        <f>IFERROR(AO1285/AM1285,"")</f>
        <v/>
      </c>
      <c r="AQ1285" s="219">
        <f>AO1285*CC1285</f>
        <v/>
      </c>
      <c r="AR1285" s="219" t="n"/>
      <c r="AS1285" s="220">
        <f>AQ1285-AR1285</f>
        <v/>
      </c>
      <c r="AT1285" s="217">
        <f>AS1285/VLOOKUP($T1285,'USD Converstion'!$C$7:$D$174,2,FALSE)</f>
        <v/>
      </c>
      <c r="AU1285" s="52" t="n"/>
      <c r="AV1285" s="221" t="n"/>
      <c r="AW1285" s="222" t="n"/>
      <c r="AX1285" s="222" t="n"/>
      <c r="AY1285" s="223" t="n"/>
      <c r="AZ1285" s="52" t="n"/>
      <c r="BA1285" s="137" t="inlineStr">
        <is>
          <t>September, 2020 - Organization change from Team:Muriel Khalfa - Inside Sales, Southern Europe to Team:Emmanuelle Ohana - South Europe &amp; Middle East/Africa</t>
        </is>
      </c>
      <c r="BB1285" s="138" t="inlineStr">
        <is>
          <t xml:space="preserve"> </t>
        </is>
      </c>
      <c r="BC1285" s="52" t="n"/>
      <c r="BD1285" s="219" t="n"/>
      <c r="BE1285" s="219" t="n"/>
      <c r="BF1285" s="219" t="n"/>
      <c r="BG1285" s="120">
        <f>BF1285+BE1285+BD1285</f>
        <v/>
      </c>
      <c r="BH1285" s="217">
        <f>IF(LOWER(T1285)="ILS",12,1)*BG1285/VLOOKUP($T1285,CPC_USDConversion_xlTbl[[Currency2]:[Units/1 USD]],2,FALSE)</f>
        <v/>
      </c>
      <c r="BI1285" s="224">
        <f>BH1285/VLOOKUP($S1285,'CP$'!$B$5:$D$74,2,FALSE)</f>
        <v/>
      </c>
      <c r="BJ1285" s="140" t="n">
        <v>10000</v>
      </c>
      <c r="BK1285" s="140" t="n">
        <v>15500</v>
      </c>
      <c r="BL1285" s="141">
        <f>IFERROR(U1285/X1285,"")</f>
        <v/>
      </c>
      <c r="BM1285" s="141">
        <f>IFERROR(V1285/X1285,"")</f>
        <v/>
      </c>
      <c r="BN1285" s="141">
        <f>IFERROR(W1285/X1285,"")</f>
        <v/>
      </c>
      <c r="BO1285" s="141">
        <f>IFERROR(AA1285/AD1285,"")</f>
        <v/>
      </c>
      <c r="BP1285" s="141">
        <f>IFERROR(AB1285/AD1285,"")</f>
        <v/>
      </c>
      <c r="BQ1285" s="141">
        <f>IFERROR(AC1285/AD1285,"")</f>
        <v/>
      </c>
      <c r="BR1285" s="119" t="n"/>
      <c r="BS1285" s="119" t="n"/>
      <c r="BT1285" s="119" t="n">
        <v>2</v>
      </c>
      <c r="BU1285" s="119" t="n"/>
      <c r="BV1285" s="119" t="n"/>
      <c r="BW1285" s="119" t="n"/>
      <c r="BX1285" s="119" t="n"/>
      <c r="BY1285" s="119" t="n"/>
      <c r="BZ1285" s="119" t="inlineStr">
        <is>
          <t>Monthly Extra Hours</t>
        </is>
      </c>
      <c r="CA1285" s="142" t="inlineStr">
        <is>
          <t>M65P</t>
        </is>
      </c>
      <c r="CB1285" s="131" t="n">
        <v>1</v>
      </c>
      <c r="CC1285" s="143">
        <f>IF(P1285&gt;1,1,P1285)*CB1285</f>
        <v/>
      </c>
      <c r="CD1285" s="143" t="n"/>
      <c r="CE1285" s="222" t="n"/>
      <c r="CF1285" s="86" t="n"/>
      <c r="CG1285" s="219" t="n">
        <v>11907.31707317073</v>
      </c>
      <c r="CH1285" s="217">
        <f>IF(LOWER(T1285)="ILS",12,1)*CG1285/VLOOKUP($T1285,CPC_USDConversion_xlTbl[[Currency2]:[Units/1 USD]],2,FALSE)</f>
        <v/>
      </c>
      <c r="CI1285" s="225">
        <f>AF1285</f>
        <v/>
      </c>
      <c r="CJ1285" s="225">
        <f>IFERROR(CI1285-CH1285,"")</f>
        <v/>
      </c>
      <c r="CK1285" s="140">
        <f>ROUND(AN1285*CC1285,-2)</f>
        <v/>
      </c>
      <c r="CL1285" s="217">
        <f>CK1285/VLOOKUP($T1285,'USD Converstion'!$C$7:$D$174,2,FALSE)</f>
        <v/>
      </c>
      <c r="CM1285" s="145">
        <f>IF(AD1285&gt;X1285,1,0)</f>
        <v/>
      </c>
      <c r="CN1285" s="225">
        <f>IF(CM1285&gt;0,AG1285,0)</f>
        <v/>
      </c>
      <c r="CO1285" s="225">
        <f>IF(CM1285=0,0,AF1285)</f>
        <v/>
      </c>
      <c r="CP1285" s="146" t="n">
        <v>0</v>
      </c>
      <c r="CQ1285" s="147" t="inlineStr">
        <is>
          <t>Regular</t>
        </is>
      </c>
      <c r="CR1285" s="225">
        <f>AM1285/VLOOKUP(T1285,'USD Converstion'!$C$7:$D$174,2,FALSE)</f>
        <v/>
      </c>
      <c r="CS1285" s="226">
        <f>AT1285</f>
        <v/>
      </c>
      <c r="CT1285" s="222" t="n">
        <v>0</v>
      </c>
      <c r="CU1285" s="227" t="n"/>
      <c r="CV1285" s="145">
        <f>IF(AX1285&gt;0,1,0)</f>
        <v/>
      </c>
      <c r="CW1285" s="145">
        <f>IF(AY1285&gt;0,1,0)</f>
        <v/>
      </c>
      <c r="CX1285" s="52" t="n">
        <v>0</v>
      </c>
      <c r="DM1285">
        <f>IF(LOWER(T1285)="ILS",12,1)*Y1285/VLOOKUP($T1285,CPC_USDConversion_xlTbl[[Currency2]:[Units/1 USD]],2,FALSE)</f>
        <v/>
      </c>
    </row>
    <row r="1286">
      <c r="B1286" s="113" t="n">
        <v>128043</v>
      </c>
      <c r="C1286" s="113" t="n">
        <v>121674</v>
      </c>
      <c r="D1286" s="113" t="n">
        <v>116407</v>
      </c>
      <c r="E1286" s="114" t="inlineStr">
        <is>
          <t>Julie Bessermann</t>
        </is>
      </c>
      <c r="F1286" s="152" t="inlineStr">
        <is>
          <t>Renewals Manager</t>
        </is>
      </c>
      <c r="G1286" s="113" t="inlineStr">
        <is>
          <t>Renewals Business, Intl</t>
        </is>
      </c>
      <c r="H1286" s="113" t="inlineStr">
        <is>
          <t>Adi Skoler</t>
        </is>
      </c>
      <c r="I1286" s="113" t="inlineStr">
        <is>
          <t>Tal Payne</t>
        </is>
      </c>
      <c r="J1286" s="114" t="inlineStr">
        <is>
          <t>Tal Payne</t>
        </is>
      </c>
      <c r="K1286" s="114" t="inlineStr">
        <is>
          <t>Tal Payne</t>
        </is>
      </c>
      <c r="L1286" s="113" t="inlineStr">
        <is>
          <t>Sales Operations</t>
        </is>
      </c>
      <c r="M1286" s="115" t="n">
        <v>1</v>
      </c>
      <c r="N1286" s="151">
        <f>LEFT(CA1286,3)</f>
        <v/>
      </c>
      <c r="O1286" s="216" t="n">
        <v>42729</v>
      </c>
      <c r="P1286" s="118">
        <f>($D$5-O1286)/365</f>
        <v/>
      </c>
      <c r="Q1286" s="119">
        <f>Q1286</f>
        <v/>
      </c>
      <c r="R1286" s="52" t="n"/>
      <c r="S1286" s="120" t="inlineStr">
        <is>
          <t>Israel</t>
        </is>
      </c>
      <c r="T1286" s="120" t="inlineStr">
        <is>
          <t>ILS</t>
        </is>
      </c>
      <c r="U1286" s="120" t="n">
        <v>23800</v>
      </c>
      <c r="V1286" s="120" t="n">
        <v>2285.454545454545</v>
      </c>
      <c r="W1286" s="120" t="n"/>
      <c r="X1286" s="120">
        <f>W1286+V1286+U1286</f>
        <v/>
      </c>
      <c r="Y1286" s="121" t="n"/>
      <c r="Z1286" s="121" t="n"/>
      <c r="AA1286" s="122" t="n"/>
      <c r="AB1286" s="122" t="n"/>
      <c r="AC1286" s="122" t="n"/>
      <c r="AD1286" s="123">
        <f>AC1286+AB1286+AA1286</f>
        <v/>
      </c>
      <c r="AE1286" s="124">
        <f>IFERROR(AD1286/X1286-1,"")</f>
        <v/>
      </c>
      <c r="AF1286" s="217">
        <f>IF(LOWER(T1286)="ILS",12,1)*X1286/VLOOKUP($T1286,CPC_USDConversion_xlTbl[[Currency2]:[Units/1 USD]],2,FALSE)</f>
        <v/>
      </c>
      <c r="AG1286" s="217">
        <f>IF(LOWER(T1286)="ILS",12,1)*AD1286/VLOOKUP($T1286,CPC_USDConversion_xlTbl[[Currency2]:[Units/1 USD]],2,FALSE)</f>
        <v/>
      </c>
      <c r="AH1286" s="126">
        <f>AF1286/VLOOKUP($S1286,'CP$'!$B$5:$D$74,2,FALSE)</f>
        <v/>
      </c>
      <c r="AI1286" s="126">
        <f>AG1286/VLOOKUP($S1286,'CP$'!$B$5:$D$74,2,FALSE)</f>
        <v/>
      </c>
      <c r="AJ1286" s="52" t="n"/>
      <c r="AK1286" s="127" t="inlineStr">
        <is>
          <t>Sales Variable</t>
        </is>
      </c>
      <c r="AL1286" s="218" t="n"/>
      <c r="AM1286" s="129" t="n"/>
      <c r="AN1286" s="121" t="n"/>
      <c r="AO1286" s="130" t="n"/>
      <c r="AP1286" s="131">
        <f>IFERROR(AO1286/AM1286,"")</f>
        <v/>
      </c>
      <c r="AQ1286" s="219">
        <f>AO1286*CC1286</f>
        <v/>
      </c>
      <c r="AR1286" s="219" t="n"/>
      <c r="AS1286" s="220">
        <f>AQ1286-AR1286</f>
        <v/>
      </c>
      <c r="AT1286" s="217">
        <f>AS1286/VLOOKUP($T1286,'USD Converstion'!$C$7:$D$174,2,FALSE)</f>
        <v/>
      </c>
      <c r="AU1286" s="52" t="n"/>
      <c r="AV1286" s="221" t="n">
        <v>43957</v>
      </c>
      <c r="AW1286" s="222" t="n">
        <v>11793.72815533981</v>
      </c>
      <c r="AX1286" s="222" t="n"/>
      <c r="AY1286" s="223" t="n"/>
      <c r="AZ1286" s="52" t="n"/>
      <c r="BA1286" s="137" t="inlineStr">
        <is>
          <t>May, 2020 - Status change from Employment Status:EMLA to Employment Status:ULOA || August, 2020 - Status change from Employment Status:EMLA to Employment Status:ULOA || August, 2020 - Status change from Employment Status:Employee to Employment Status:ULOA || September, 2020 - Status change from Employment Status:ULOA to Employment Status:Employee</t>
        </is>
      </c>
      <c r="BB1286" s="138" t="inlineStr">
        <is>
          <t xml:space="preserve"> </t>
        </is>
      </c>
      <c r="BC1286" s="52" t="n"/>
      <c r="BD1286" s="219" t="n">
        <v>11000</v>
      </c>
      <c r="BE1286" s="219" t="n">
        <v>2100</v>
      </c>
      <c r="BF1286" s="219" t="n"/>
      <c r="BG1286" s="120">
        <f>BF1286+BE1286+BD1286</f>
        <v/>
      </c>
      <c r="BH1286" s="217">
        <f>IF(LOWER(T1286)="ILS",12,1)*BG1286/VLOOKUP($T1286,CPC_USDConversion_xlTbl[[Currency2]:[Units/1 USD]],2,FALSE)</f>
        <v/>
      </c>
      <c r="BI1286" s="224">
        <f>BH1286/VLOOKUP($S1286,'CP$'!$B$5:$D$74,2,FALSE)</f>
        <v/>
      </c>
      <c r="BJ1286" s="140" t="n">
        <v>12000</v>
      </c>
      <c r="BK1286" s="140" t="n">
        <v>20000</v>
      </c>
      <c r="BL1286" s="141">
        <f>IFERROR(U1286/X1286,"")</f>
        <v/>
      </c>
      <c r="BM1286" s="141">
        <f>IFERROR(V1286/X1286,"")</f>
        <v/>
      </c>
      <c r="BN1286" s="141">
        <f>IFERROR(W1286/X1286,"")</f>
        <v/>
      </c>
      <c r="BO1286" s="141">
        <f>IFERROR(AA1286/AD1286,"")</f>
        <v/>
      </c>
      <c r="BP1286" s="141">
        <f>IFERROR(AB1286/AD1286,"")</f>
        <v/>
      </c>
      <c r="BQ1286" s="141">
        <f>IFERROR(AC1286/AD1286,"")</f>
        <v/>
      </c>
      <c r="BR1286" s="119" t="n">
        <v>3</v>
      </c>
      <c r="BS1286" s="119" t="n">
        <v>3</v>
      </c>
      <c r="BT1286" s="119" t="n"/>
      <c r="BU1286" s="119" t="n"/>
      <c r="BV1286" s="119" t="n"/>
      <c r="BW1286" s="119" t="n"/>
      <c r="BX1286" s="119" t="n"/>
      <c r="BY1286" s="119" t="n"/>
      <c r="BZ1286" s="119" t="inlineStr">
        <is>
          <t>Employee</t>
        </is>
      </c>
      <c r="CA1286" s="142" t="inlineStr">
        <is>
          <t>M55P</t>
        </is>
      </c>
      <c r="CB1286" s="131" t="n">
        <v>1</v>
      </c>
      <c r="CC1286" s="143">
        <f>IF(P1286&gt;1,1,P1286)*CB1286</f>
        <v/>
      </c>
      <c r="CD1286" s="143" t="n"/>
      <c r="CE1286" s="222" t="n">
        <v>13528.36</v>
      </c>
      <c r="CF1286" s="86" t="n"/>
      <c r="CG1286" s="219" t="n">
        <v>13491.70731707317</v>
      </c>
      <c r="CH1286" s="217">
        <f>IF(LOWER(T1286)="ILS",12,1)*CG1286/VLOOKUP($T1286,CPC_USDConversion_xlTbl[[Currency2]:[Units/1 USD]],2,FALSE)</f>
        <v/>
      </c>
      <c r="CI1286" s="225">
        <f>AF1286</f>
        <v/>
      </c>
      <c r="CJ1286" s="225">
        <f>IFERROR(CI1286-CH1286,"")</f>
        <v/>
      </c>
      <c r="CK1286" s="140">
        <f>ROUND(AN1286*CC1286,-2)</f>
        <v/>
      </c>
      <c r="CL1286" s="217">
        <f>CK1286/VLOOKUP($T1286,'USD Converstion'!$C$7:$D$174,2,FALSE)</f>
        <v/>
      </c>
      <c r="CM1286" s="145">
        <f>IF(AD1286&gt;X1286,1,0)</f>
        <v/>
      </c>
      <c r="CN1286" s="225">
        <f>IF(CM1286&gt;0,AG1286,0)</f>
        <v/>
      </c>
      <c r="CO1286" s="225">
        <f>IF(CM1286=0,0,AF1286)</f>
        <v/>
      </c>
      <c r="CP1286" s="146" t="n">
        <v>0</v>
      </c>
      <c r="CQ1286" s="147" t="inlineStr">
        <is>
          <t>Regular</t>
        </is>
      </c>
      <c r="CR1286" s="225">
        <f>AM1286/VLOOKUP(T1286,'USD Converstion'!$C$7:$D$174,2,FALSE)</f>
        <v/>
      </c>
      <c r="CS1286" s="226">
        <f>AT1286</f>
        <v/>
      </c>
      <c r="CT1286" s="222" t="n">
        <v>0</v>
      </c>
      <c r="CU1286" s="227" t="n"/>
      <c r="CV1286" s="145">
        <f>IF(AX1286&gt;0,1,0)</f>
        <v/>
      </c>
      <c r="CW1286" s="145">
        <f>IF(AY1286&gt;0,1,0)</f>
        <v/>
      </c>
      <c r="CX1286" s="52" t="n">
        <v>0</v>
      </c>
      <c r="DM1286">
        <f>IF(LOWER(T1286)="ILS",12,1)*Y1286/VLOOKUP($T1286,CPC_USDConversion_xlTbl[[Currency2]:[Units/1 USD]],2,FALSE)</f>
        <v/>
      </c>
    </row>
    <row r="1287">
      <c r="B1287" s="113" t="n">
        <v>118913</v>
      </c>
      <c r="C1287" s="113" t="n">
        <v>120531</v>
      </c>
      <c r="D1287" s="113" t="n">
        <v>114599</v>
      </c>
      <c r="E1287" s="114" t="inlineStr">
        <is>
          <t>Maria Prokhorova</t>
        </is>
      </c>
      <c r="F1287" s="152" t="inlineStr">
        <is>
          <t>Renewals Manager</t>
        </is>
      </c>
      <c r="G1287" s="113" t="inlineStr">
        <is>
          <t>Renewals Business, Intl</t>
        </is>
      </c>
      <c r="H1287" s="113" t="inlineStr">
        <is>
          <t>Adi Skoler</t>
        </is>
      </c>
      <c r="I1287" s="113" t="inlineStr">
        <is>
          <t>Tal Payne</t>
        </is>
      </c>
      <c r="J1287" s="114" t="inlineStr">
        <is>
          <t>Tal Payne</t>
        </is>
      </c>
      <c r="K1287" s="114" t="inlineStr">
        <is>
          <t>Tal Payne</t>
        </is>
      </c>
      <c r="L1287" s="113" t="inlineStr">
        <is>
          <t>Sales Operations</t>
        </is>
      </c>
      <c r="M1287" s="115" t="n">
        <v>1</v>
      </c>
      <c r="N1287" s="151">
        <f>LEFT(CA1287,3)</f>
        <v/>
      </c>
      <c r="O1287" s="216" t="n">
        <v>43885</v>
      </c>
      <c r="P1287" s="118">
        <f>($D$5-O1287)/365</f>
        <v/>
      </c>
      <c r="Q1287" s="119">
        <f>Q1287</f>
        <v/>
      </c>
      <c r="R1287" s="52" t="n"/>
      <c r="S1287" s="120" t="inlineStr">
        <is>
          <t>Israel</t>
        </is>
      </c>
      <c r="T1287" s="120" t="inlineStr">
        <is>
          <t>ILS</t>
        </is>
      </c>
      <c r="U1287" s="120" t="n">
        <v>22000</v>
      </c>
      <c r="V1287" s="120" t="n">
        <v>2118.181818181818</v>
      </c>
      <c r="W1287" s="120" t="n"/>
      <c r="X1287" s="120">
        <f>W1287+V1287+U1287</f>
        <v/>
      </c>
      <c r="Y1287" s="121" t="n"/>
      <c r="Z1287" s="121" t="n"/>
      <c r="AA1287" s="122" t="n"/>
      <c r="AB1287" s="122" t="n"/>
      <c r="AC1287" s="122" t="n"/>
      <c r="AD1287" s="123">
        <f>AC1287+AB1287+AA1287</f>
        <v/>
      </c>
      <c r="AE1287" s="124">
        <f>IFERROR(AD1287/X1287-1,"")</f>
        <v/>
      </c>
      <c r="AF1287" s="217">
        <f>IF(LOWER(T1287)="ILS",12,1)*X1287/VLOOKUP($T1287,CPC_USDConversion_xlTbl[[Currency2]:[Units/1 USD]],2,FALSE)</f>
        <v/>
      </c>
      <c r="AG1287" s="217">
        <f>IF(LOWER(T1287)="ILS",12,1)*AD1287/VLOOKUP($T1287,CPC_USDConversion_xlTbl[[Currency2]:[Units/1 USD]],2,FALSE)</f>
        <v/>
      </c>
      <c r="AH1287" s="126">
        <f>AF1287/VLOOKUP($S1287,'CP$'!$B$5:$D$74,2,FALSE)</f>
        <v/>
      </c>
      <c r="AI1287" s="126">
        <f>AG1287/VLOOKUP($S1287,'CP$'!$B$5:$D$74,2,FALSE)</f>
        <v/>
      </c>
      <c r="AJ1287" s="52" t="n"/>
      <c r="AK1287" s="127" t="inlineStr">
        <is>
          <t>Sales Variable</t>
        </is>
      </c>
      <c r="AL1287" s="218" t="n"/>
      <c r="AM1287" s="129" t="n"/>
      <c r="AN1287" s="121" t="n"/>
      <c r="AO1287" s="130" t="n"/>
      <c r="AP1287" s="131">
        <f>IFERROR(AO1287/AM1287,"")</f>
        <v/>
      </c>
      <c r="AQ1287" s="219">
        <f>AO1287*CC1287</f>
        <v/>
      </c>
      <c r="AR1287" s="219" t="n"/>
      <c r="AS1287" s="220">
        <f>AQ1287-AR1287</f>
        <v/>
      </c>
      <c r="AT1287" s="217">
        <f>AS1287/VLOOKUP($T1287,'USD Converstion'!$C$7:$D$174,2,FALSE)</f>
        <v/>
      </c>
      <c r="AU1287" s="52" t="n"/>
      <c r="AV1287" s="221" t="n"/>
      <c r="AW1287" s="222" t="n"/>
      <c r="AX1287" s="222" t="n"/>
      <c r="AY1287" s="223" t="n"/>
      <c r="AZ1287" s="52" t="n"/>
      <c r="BA1287" s="137" t="n"/>
      <c r="BB1287" s="138" t="inlineStr">
        <is>
          <t xml:space="preserve"> </t>
        </is>
      </c>
      <c r="BC1287" s="52" t="n"/>
      <c r="BD1287" s="219" t="n"/>
      <c r="BE1287" s="219" t="n"/>
      <c r="BF1287" s="219" t="n"/>
      <c r="BG1287" s="120">
        <f>BF1287+BE1287+BD1287</f>
        <v/>
      </c>
      <c r="BH1287" s="217">
        <f>IF(LOWER(T1287)="ILS",12,1)*BG1287/VLOOKUP($T1287,CPC_USDConversion_xlTbl[[Currency2]:[Units/1 USD]],2,FALSE)</f>
        <v/>
      </c>
      <c r="BI1287" s="224">
        <f>BH1287/VLOOKUP($S1287,'CP$'!$B$5:$D$74,2,FALSE)</f>
        <v/>
      </c>
      <c r="BJ1287" s="140" t="n">
        <v>10000</v>
      </c>
      <c r="BK1287" s="140" t="n">
        <v>15500</v>
      </c>
      <c r="BL1287" s="141">
        <f>IFERROR(U1287/X1287,"")</f>
        <v/>
      </c>
      <c r="BM1287" s="141">
        <f>IFERROR(V1287/X1287,"")</f>
        <v/>
      </c>
      <c r="BN1287" s="141">
        <f>IFERROR(W1287/X1287,"")</f>
        <v/>
      </c>
      <c r="BO1287" s="141">
        <f>IFERROR(AA1287/AD1287,"")</f>
        <v/>
      </c>
      <c r="BP1287" s="141">
        <f>IFERROR(AB1287/AD1287,"")</f>
        <v/>
      </c>
      <c r="BQ1287" s="141">
        <f>IFERROR(AC1287/AD1287,"")</f>
        <v/>
      </c>
      <c r="BR1287" s="119" t="n"/>
      <c r="BS1287" s="119" t="n"/>
      <c r="BT1287" s="119" t="n">
        <v>1</v>
      </c>
      <c r="BU1287" s="119" t="n"/>
      <c r="BV1287" s="119" t="n"/>
      <c r="BW1287" s="119" t="n"/>
      <c r="BX1287" s="119" t="n"/>
      <c r="BY1287" s="119" t="n"/>
      <c r="BZ1287" s="119" t="inlineStr">
        <is>
          <t>Monthly Extra Hours</t>
        </is>
      </c>
      <c r="CA1287" s="142" t="inlineStr">
        <is>
          <t>M65P</t>
        </is>
      </c>
      <c r="CB1287" s="131" t="n">
        <v>1</v>
      </c>
      <c r="CC1287" s="143">
        <f>IF(P1287&gt;1,1,P1287)*CB1287</f>
        <v/>
      </c>
      <c r="CD1287" s="143" t="n"/>
      <c r="CE1287" s="222" t="n"/>
      <c r="CF1287" s="86" t="n"/>
      <c r="CG1287" s="219" t="n">
        <v>11907.31707317073</v>
      </c>
      <c r="CH1287" s="217">
        <f>IF(LOWER(T1287)="ILS",12,1)*CG1287/VLOOKUP($T1287,CPC_USDConversion_xlTbl[[Currency2]:[Units/1 USD]],2,FALSE)</f>
        <v/>
      </c>
      <c r="CI1287" s="225">
        <f>AF1287</f>
        <v/>
      </c>
      <c r="CJ1287" s="225">
        <f>IFERROR(CI1287-CH1287,"")</f>
        <v/>
      </c>
      <c r="CK1287" s="140">
        <f>ROUND(AN1287*CC1287,-2)</f>
        <v/>
      </c>
      <c r="CL1287" s="217">
        <f>CK1287/VLOOKUP($T1287,'USD Converstion'!$C$7:$D$174,2,FALSE)</f>
        <v/>
      </c>
      <c r="CM1287" s="145">
        <f>IF(AD1287&gt;X1287,1,0)</f>
        <v/>
      </c>
      <c r="CN1287" s="225">
        <f>IF(CM1287&gt;0,AG1287,0)</f>
        <v/>
      </c>
      <c r="CO1287" s="225">
        <f>IF(CM1287=0,0,AF1287)</f>
        <v/>
      </c>
      <c r="CP1287" s="146" t="n">
        <v>0</v>
      </c>
      <c r="CQ1287" s="147" t="inlineStr">
        <is>
          <t>Regular</t>
        </is>
      </c>
      <c r="CR1287" s="225">
        <f>AM1287/VLOOKUP(T1287,'USD Converstion'!$C$7:$D$174,2,FALSE)</f>
        <v/>
      </c>
      <c r="CS1287" s="226">
        <f>AT1287</f>
        <v/>
      </c>
      <c r="CT1287" s="222" t="n">
        <v>0</v>
      </c>
      <c r="CU1287" s="227" t="n"/>
      <c r="CV1287" s="145">
        <f>IF(AX1287&gt;0,1,0)</f>
        <v/>
      </c>
      <c r="CW1287" s="145">
        <f>IF(AY1287&gt;0,1,0)</f>
        <v/>
      </c>
      <c r="CX1287" s="52" t="n">
        <v>0</v>
      </c>
      <c r="DM1287">
        <f>IF(LOWER(T1287)="ILS",12,1)*Y1287/VLOOKUP($T1287,CPC_USDConversion_xlTbl[[Currency2]:[Units/1 USD]],2,FALSE)</f>
        <v/>
      </c>
    </row>
    <row r="1288">
      <c r="B1288" s="113" t="n">
        <v>136505</v>
      </c>
      <c r="C1288" s="113" t="n">
        <v>34561</v>
      </c>
      <c r="D1288" s="113" t="n">
        <v>61104</v>
      </c>
      <c r="E1288" s="114" t="inlineStr">
        <is>
          <t>Samuel Wolf</t>
        </is>
      </c>
      <c r="F1288" s="152" t="inlineStr">
        <is>
          <t>Inside Sales Representative</t>
        </is>
      </c>
      <c r="G1288" s="113" t="inlineStr">
        <is>
          <t>Sales Operations Analysis and Infrastructures</t>
        </is>
      </c>
      <c r="H1288" s="113" t="inlineStr">
        <is>
          <t>Idan Eden</t>
        </is>
      </c>
      <c r="I1288" s="113" t="inlineStr">
        <is>
          <t>Tal Payne</t>
        </is>
      </c>
      <c r="J1288" s="114" t="inlineStr">
        <is>
          <t>Tal Payne</t>
        </is>
      </c>
      <c r="K1288" s="114" t="inlineStr">
        <is>
          <t>Tal Payne</t>
        </is>
      </c>
      <c r="L1288" s="113" t="inlineStr">
        <is>
          <t>Sales Operations</t>
        </is>
      </c>
      <c r="M1288" s="115" t="n">
        <v>1</v>
      </c>
      <c r="N1288" s="151">
        <f>LEFT(CA1288,3)</f>
        <v/>
      </c>
      <c r="O1288" s="216" t="n">
        <v>43675</v>
      </c>
      <c r="P1288" s="118">
        <f>($D$5-O1288)/365</f>
        <v/>
      </c>
      <c r="Q1288" s="119">
        <f>Q1288</f>
        <v/>
      </c>
      <c r="R1288" s="52" t="n"/>
      <c r="S1288" s="120" t="inlineStr">
        <is>
          <t>Israel</t>
        </is>
      </c>
      <c r="T1288" s="120" t="inlineStr">
        <is>
          <t>ILS</t>
        </is>
      </c>
      <c r="U1288" s="120" t="n">
        <v>22437.5</v>
      </c>
      <c r="V1288" s="120" t="n">
        <v>2181.818181818182</v>
      </c>
      <c r="W1288" s="120" t="n"/>
      <c r="X1288" s="120">
        <f>W1288+V1288+U1288</f>
        <v/>
      </c>
      <c r="Y1288" s="121" t="n"/>
      <c r="Z1288" s="121" t="n"/>
      <c r="AA1288" s="122" t="n"/>
      <c r="AB1288" s="122" t="n"/>
      <c r="AC1288" s="122" t="n"/>
      <c r="AD1288" s="123">
        <f>AC1288+AB1288+AA1288</f>
        <v/>
      </c>
      <c r="AE1288" s="124">
        <f>IFERROR(AD1288/X1288-1,"")</f>
        <v/>
      </c>
      <c r="AF1288" s="217">
        <f>IF(LOWER(T1288)="ILS",12,1)*X1288/VLOOKUP($T1288,CPC_USDConversion_xlTbl[[Currency2]:[Units/1 USD]],2,FALSE)</f>
        <v/>
      </c>
      <c r="AG1288" s="217">
        <f>IF(LOWER(T1288)="ILS",12,1)*AD1288/VLOOKUP($T1288,CPC_USDConversion_xlTbl[[Currency2]:[Units/1 USD]],2,FALSE)</f>
        <v/>
      </c>
      <c r="AH1288" s="126">
        <f>AF1288/VLOOKUP($S1288,'CP$'!$B$5:$D$74,2,FALSE)</f>
        <v/>
      </c>
      <c r="AI1288" s="126">
        <f>AG1288/VLOOKUP($S1288,'CP$'!$B$5:$D$74,2,FALSE)</f>
        <v/>
      </c>
      <c r="AJ1288" s="52" t="n"/>
      <c r="AK1288" s="127" t="inlineStr">
        <is>
          <t>Sales Variable</t>
        </is>
      </c>
      <c r="AL1288" s="218" t="n"/>
      <c r="AM1288" s="129" t="n"/>
      <c r="AN1288" s="121" t="n"/>
      <c r="AO1288" s="130" t="n"/>
      <c r="AP1288" s="131">
        <f>IFERROR(AO1288/AM1288,"")</f>
        <v/>
      </c>
      <c r="AQ1288" s="219">
        <f>AO1288*CC1288</f>
        <v/>
      </c>
      <c r="AR1288" s="219" t="n"/>
      <c r="AS1288" s="220">
        <f>AQ1288-AR1288</f>
        <v/>
      </c>
      <c r="AT1288" s="217">
        <f>AS1288/VLOOKUP($T1288,'USD Converstion'!$C$7:$D$174,2,FALSE)</f>
        <v/>
      </c>
      <c r="AU1288" s="52" t="n"/>
      <c r="AV1288" s="221" t="n"/>
      <c r="AW1288" s="222" t="n"/>
      <c r="AX1288" s="222" t="n"/>
      <c r="AY1288" s="223" t="n"/>
      <c r="AZ1288" s="52" t="n"/>
      <c r="BA1288" s="137" t="inlineStr">
        <is>
          <t>November, 2020 - Organization change from Team:Jeff Tibber - Northern and Eastern Europe Renewals, Title:Renewals Manager to Team:Emmanuelle Ohana - South Europe &amp; Middle East/Africa, Title:Inside Sales Representative</t>
        </is>
      </c>
      <c r="BB1288" s="138" t="inlineStr">
        <is>
          <t xml:space="preserve"> </t>
        </is>
      </c>
      <c r="BC1288" s="52" t="n"/>
      <c r="BD1288" s="219" t="n"/>
      <c r="BE1288" s="219" t="n"/>
      <c r="BF1288" s="219" t="n"/>
      <c r="BG1288" s="120">
        <f>BF1288+BE1288+BD1288</f>
        <v/>
      </c>
      <c r="BH1288" s="217">
        <f>IF(LOWER(T1288)="ILS",12,1)*BG1288/VLOOKUP($T1288,CPC_USDConversion_xlTbl[[Currency2]:[Units/1 USD]],2,FALSE)</f>
        <v/>
      </c>
      <c r="BI1288" s="224">
        <f>BH1288/VLOOKUP($S1288,'CP$'!$B$5:$D$74,2,FALSE)</f>
        <v/>
      </c>
      <c r="BJ1288" s="140" t="n">
        <v>10000</v>
      </c>
      <c r="BK1288" s="140" t="n">
        <v>15500</v>
      </c>
      <c r="BL1288" s="141">
        <f>IFERROR(U1288/X1288,"")</f>
        <v/>
      </c>
      <c r="BM1288" s="141">
        <f>IFERROR(V1288/X1288,"")</f>
        <v/>
      </c>
      <c r="BN1288" s="141">
        <f>IFERROR(W1288/X1288,"")</f>
        <v/>
      </c>
      <c r="BO1288" s="141">
        <f>IFERROR(AA1288/AD1288,"")</f>
        <v/>
      </c>
      <c r="BP1288" s="141">
        <f>IFERROR(AB1288/AD1288,"")</f>
        <v/>
      </c>
      <c r="BQ1288" s="141">
        <f>IFERROR(AC1288/AD1288,"")</f>
        <v/>
      </c>
      <c r="BR1288" s="119" t="n"/>
      <c r="BS1288" s="119" t="n">
        <v>3</v>
      </c>
      <c r="BT1288" s="119" t="n">
        <v>2</v>
      </c>
      <c r="BU1288" s="119" t="n"/>
      <c r="BV1288" s="119" t="n"/>
      <c r="BW1288" s="119" t="n"/>
      <c r="BX1288" s="119" t="n"/>
      <c r="BY1288" s="119" t="n"/>
      <c r="BZ1288" s="119" t="inlineStr">
        <is>
          <t>Monthly Extra Hours</t>
        </is>
      </c>
      <c r="CA1288" s="142" t="inlineStr">
        <is>
          <t>M65P</t>
        </is>
      </c>
      <c r="CB1288" s="131" t="n">
        <v>1</v>
      </c>
      <c r="CC1288" s="143">
        <f>IF(P1288&gt;1,1,P1288)*CB1288</f>
        <v/>
      </c>
      <c r="CD1288" s="143" t="n"/>
      <c r="CE1288" s="222" t="n"/>
      <c r="CF1288" s="86" t="n"/>
      <c r="CG1288" s="219" t="n">
        <v>12317.07317073171</v>
      </c>
      <c r="CH1288" s="217">
        <f>IF(LOWER(T1288)="ILS",12,1)*CG1288/VLOOKUP($T1288,CPC_USDConversion_xlTbl[[Currency2]:[Units/1 USD]],2,FALSE)</f>
        <v/>
      </c>
      <c r="CI1288" s="225">
        <f>AF1288</f>
        <v/>
      </c>
      <c r="CJ1288" s="225">
        <f>IFERROR(CI1288-CH1288,"")</f>
        <v/>
      </c>
      <c r="CK1288" s="140">
        <f>ROUND(AN1288*CC1288,-2)</f>
        <v/>
      </c>
      <c r="CL1288" s="217">
        <f>CK1288/VLOOKUP($T1288,'USD Converstion'!$C$7:$D$174,2,FALSE)</f>
        <v/>
      </c>
      <c r="CM1288" s="145">
        <f>IF(AD1288&gt;X1288,1,0)</f>
        <v/>
      </c>
      <c r="CN1288" s="225">
        <f>IF(CM1288&gt;0,AG1288,0)</f>
        <v/>
      </c>
      <c r="CO1288" s="225">
        <f>IF(CM1288=0,0,AF1288)</f>
        <v/>
      </c>
      <c r="CP1288" s="146" t="n">
        <v>0</v>
      </c>
      <c r="CQ1288" s="147" t="inlineStr">
        <is>
          <t>Regular</t>
        </is>
      </c>
      <c r="CR1288" s="225">
        <f>AM1288/VLOOKUP(T1288,'USD Converstion'!$C$7:$D$174,2,FALSE)</f>
        <v/>
      </c>
      <c r="CS1288" s="226">
        <f>AT1288</f>
        <v/>
      </c>
      <c r="CT1288" s="222" t="n">
        <v>0</v>
      </c>
      <c r="CU1288" s="227" t="n"/>
      <c r="CV1288" s="145">
        <f>IF(AX1288&gt;0,1,0)</f>
        <v/>
      </c>
      <c r="CW1288" s="145">
        <f>IF(AY1288&gt;0,1,0)</f>
        <v/>
      </c>
      <c r="CX1288" s="52" t="n">
        <v>0</v>
      </c>
      <c r="DM1288">
        <f>IF(LOWER(T1288)="ILS",12,1)*Y1288/VLOOKUP($T1288,CPC_USDConversion_xlTbl[[Currency2]:[Units/1 USD]],2,FALSE)</f>
        <v/>
      </c>
    </row>
    <row r="1289">
      <c r="B1289" s="113" t="n">
        <v>119589</v>
      </c>
      <c r="C1289" s="113" t="n">
        <v>90933</v>
      </c>
      <c r="D1289" s="113" t="n">
        <v>27392</v>
      </c>
      <c r="E1289" s="114" t="inlineStr">
        <is>
          <t>Sophie Straka</t>
        </is>
      </c>
      <c r="F1289" s="152" t="inlineStr">
        <is>
          <t>Renewals Manager</t>
        </is>
      </c>
      <c r="G1289" s="113" t="inlineStr">
        <is>
          <t>Renewals Business, Intl</t>
        </is>
      </c>
      <c r="H1289" s="113" t="inlineStr">
        <is>
          <t>Adi Skoler</t>
        </is>
      </c>
      <c r="I1289" s="113" t="inlineStr">
        <is>
          <t>Tal Payne</t>
        </is>
      </c>
      <c r="J1289" s="114" t="inlineStr">
        <is>
          <t>Tal Payne</t>
        </is>
      </c>
      <c r="K1289" s="114" t="inlineStr">
        <is>
          <t>Tal Payne</t>
        </is>
      </c>
      <c r="L1289" s="113" t="inlineStr">
        <is>
          <t>Sales Operations</t>
        </is>
      </c>
      <c r="M1289" s="115" t="n">
        <v>1</v>
      </c>
      <c r="N1289" s="151">
        <f>LEFT(CA1289,3)</f>
        <v/>
      </c>
      <c r="O1289" s="216" t="n">
        <v>43962</v>
      </c>
      <c r="P1289" s="118">
        <f>($D$5-O1289)/365</f>
        <v/>
      </c>
      <c r="Q1289" s="119">
        <f>Q1289</f>
        <v/>
      </c>
      <c r="R1289" s="52" t="n"/>
      <c r="S1289" s="120" t="inlineStr">
        <is>
          <t>Israel</t>
        </is>
      </c>
      <c r="T1289" s="120" t="inlineStr">
        <is>
          <t>ILS</t>
        </is>
      </c>
      <c r="U1289" s="120" t="n">
        <v>20750</v>
      </c>
      <c r="V1289" s="120" t="n">
        <v>2118.181818181818</v>
      </c>
      <c r="W1289" s="120" t="n"/>
      <c r="X1289" s="120">
        <f>W1289+V1289+U1289</f>
        <v/>
      </c>
      <c r="Y1289" s="121" t="n"/>
      <c r="Z1289" s="121" t="n"/>
      <c r="AA1289" s="122" t="n"/>
      <c r="AB1289" s="122" t="n"/>
      <c r="AC1289" s="122" t="n"/>
      <c r="AD1289" s="123">
        <f>AC1289+AB1289+AA1289</f>
        <v/>
      </c>
      <c r="AE1289" s="124">
        <f>IFERROR(AD1289/X1289-1,"")</f>
        <v/>
      </c>
      <c r="AF1289" s="217">
        <f>IF(LOWER(T1289)="ILS",12,1)*X1289/VLOOKUP($T1289,CPC_USDConversion_xlTbl[[Currency2]:[Units/1 USD]],2,FALSE)</f>
        <v/>
      </c>
      <c r="AG1289" s="217">
        <f>IF(LOWER(T1289)="ILS",12,1)*AD1289/VLOOKUP($T1289,CPC_USDConversion_xlTbl[[Currency2]:[Units/1 USD]],2,FALSE)</f>
        <v/>
      </c>
      <c r="AH1289" s="126">
        <f>AF1289/VLOOKUP($S1289,'CP$'!$B$5:$D$74,2,FALSE)</f>
        <v/>
      </c>
      <c r="AI1289" s="126">
        <f>AG1289/VLOOKUP($S1289,'CP$'!$B$5:$D$74,2,FALSE)</f>
        <v/>
      </c>
      <c r="AJ1289" s="52" t="n"/>
      <c r="AK1289" s="127" t="inlineStr">
        <is>
          <t>Sales Variable</t>
        </is>
      </c>
      <c r="AL1289" s="218" t="n"/>
      <c r="AM1289" s="129" t="n"/>
      <c r="AN1289" s="121" t="n"/>
      <c r="AO1289" s="130" t="n"/>
      <c r="AP1289" s="131">
        <f>IFERROR(AO1289/AM1289,"")</f>
        <v/>
      </c>
      <c r="AQ1289" s="219">
        <f>AO1289*CC1289</f>
        <v/>
      </c>
      <c r="AR1289" s="219" t="n"/>
      <c r="AS1289" s="220">
        <f>AQ1289-AR1289</f>
        <v/>
      </c>
      <c r="AT1289" s="217">
        <f>AS1289/VLOOKUP($T1289,'USD Converstion'!$C$7:$D$174,2,FALSE)</f>
        <v/>
      </c>
      <c r="AU1289" s="52" t="n"/>
      <c r="AV1289" s="221" t="n"/>
      <c r="AW1289" s="222" t="n"/>
      <c r="AX1289" s="222" t="n"/>
      <c r="AY1289" s="223" t="n"/>
      <c r="AZ1289" s="52" t="n"/>
      <c r="BA1289" s="137" t="inlineStr">
        <is>
          <t>May, 2020 - Limited Assignment change to Monthly Extra Hours</t>
        </is>
      </c>
      <c r="BB1289" s="138" t="inlineStr">
        <is>
          <t xml:space="preserve"> </t>
        </is>
      </c>
      <c r="BC1289" s="52" t="n"/>
      <c r="BD1289" s="219" t="n"/>
      <c r="BE1289" s="219" t="n"/>
      <c r="BF1289" s="219" t="n"/>
      <c r="BG1289" s="120">
        <f>BF1289+BE1289+BD1289</f>
        <v/>
      </c>
      <c r="BH1289" s="217">
        <f>IF(LOWER(T1289)="ILS",12,1)*BG1289/VLOOKUP($T1289,CPC_USDConversion_xlTbl[[Currency2]:[Units/1 USD]],2,FALSE)</f>
        <v/>
      </c>
      <c r="BI1289" s="224">
        <f>BH1289/VLOOKUP($S1289,'CP$'!$B$5:$D$74,2,FALSE)</f>
        <v/>
      </c>
      <c r="BJ1289" s="140" t="n">
        <v>10000</v>
      </c>
      <c r="BK1289" s="140" t="n">
        <v>15500</v>
      </c>
      <c r="BL1289" s="141">
        <f>IFERROR(U1289/X1289,"")</f>
        <v/>
      </c>
      <c r="BM1289" s="141">
        <f>IFERROR(V1289/X1289,"")</f>
        <v/>
      </c>
      <c r="BN1289" s="141">
        <f>IFERROR(W1289/X1289,"")</f>
        <v/>
      </c>
      <c r="BO1289" s="141">
        <f>IFERROR(AA1289/AD1289,"")</f>
        <v/>
      </c>
      <c r="BP1289" s="141">
        <f>IFERROR(AB1289/AD1289,"")</f>
        <v/>
      </c>
      <c r="BQ1289" s="141">
        <f>IFERROR(AC1289/AD1289,"")</f>
        <v/>
      </c>
      <c r="BR1289" s="119" t="n"/>
      <c r="BS1289" s="119" t="n"/>
      <c r="BT1289" s="119" t="n"/>
      <c r="BU1289" s="119" t="n"/>
      <c r="BV1289" s="119" t="n"/>
      <c r="BW1289" s="119" t="n"/>
      <c r="BX1289" s="119" t="n"/>
      <c r="BY1289" s="119" t="n"/>
      <c r="BZ1289" s="119" t="inlineStr">
        <is>
          <t>Monthly Extra Hours</t>
        </is>
      </c>
      <c r="CA1289" s="142" t="inlineStr">
        <is>
          <t>M65P</t>
        </is>
      </c>
      <c r="CB1289" s="131" t="n">
        <v>1</v>
      </c>
      <c r="CC1289" s="143">
        <f>IF(P1289&gt;1,1,P1289)*CB1289</f>
        <v/>
      </c>
      <c r="CD1289" s="143" t="n"/>
      <c r="CE1289" s="222" t="n"/>
      <c r="CF1289" s="86" t="n"/>
      <c r="CG1289" s="219" t="n">
        <v>10931.70731707317</v>
      </c>
      <c r="CH1289" s="217">
        <f>IF(LOWER(T1289)="ILS",12,1)*CG1289/VLOOKUP($T1289,CPC_USDConversion_xlTbl[[Currency2]:[Units/1 USD]],2,FALSE)</f>
        <v/>
      </c>
      <c r="CI1289" s="225">
        <f>AF1289</f>
        <v/>
      </c>
      <c r="CJ1289" s="225">
        <f>IFERROR(CI1289-CH1289,"")</f>
        <v/>
      </c>
      <c r="CK1289" s="140">
        <f>ROUND(AN1289*CC1289,-2)</f>
        <v/>
      </c>
      <c r="CL1289" s="217">
        <f>CK1289/VLOOKUP($T1289,'USD Converstion'!$C$7:$D$174,2,FALSE)</f>
        <v/>
      </c>
      <c r="CM1289" s="145">
        <f>IF(AD1289&gt;X1289,1,0)</f>
        <v/>
      </c>
      <c r="CN1289" s="225">
        <f>IF(CM1289&gt;0,AG1289,0)</f>
        <v/>
      </c>
      <c r="CO1289" s="225">
        <f>IF(CM1289=0,0,AF1289)</f>
        <v/>
      </c>
      <c r="CP1289" s="146" t="n">
        <v>0</v>
      </c>
      <c r="CQ1289" s="147" t="inlineStr">
        <is>
          <t>Regular</t>
        </is>
      </c>
      <c r="CR1289" s="225">
        <f>AM1289/VLOOKUP(T1289,'USD Converstion'!$C$7:$D$174,2,FALSE)</f>
        <v/>
      </c>
      <c r="CS1289" s="226">
        <f>AT1289</f>
        <v/>
      </c>
      <c r="CT1289" s="222" t="n">
        <v>0</v>
      </c>
      <c r="CU1289" s="227" t="n"/>
      <c r="CV1289" s="145">
        <f>IF(AX1289&gt;0,1,0)</f>
        <v/>
      </c>
      <c r="CW1289" s="145">
        <f>IF(AY1289&gt;0,1,0)</f>
        <v/>
      </c>
      <c r="CX1289" s="52" t="n">
        <v>0</v>
      </c>
      <c r="DM1289">
        <f>IF(LOWER(T1289)="ILS",12,1)*Y1289/VLOOKUP($T1289,CPC_USDConversion_xlTbl[[Currency2]:[Units/1 USD]],2,FALSE)</f>
        <v/>
      </c>
    </row>
    <row r="1290">
      <c r="B1290" s="113" t="n">
        <v>110484</v>
      </c>
      <c r="C1290" s="113" t="n">
        <v>113690</v>
      </c>
      <c r="D1290" s="113" t="n">
        <v>26245</v>
      </c>
      <c r="E1290" s="114" t="inlineStr">
        <is>
          <t>Bilge Gunay</t>
        </is>
      </c>
      <c r="F1290" s="152" t="inlineStr">
        <is>
          <t>Major Account Manager</t>
        </is>
      </c>
      <c r="G1290" s="113" t="inlineStr">
        <is>
          <t>Turkey</t>
        </is>
      </c>
      <c r="H1290" s="113" t="inlineStr">
        <is>
          <t>Hakan Erkan</t>
        </is>
      </c>
      <c r="I1290" s="113" t="inlineStr">
        <is>
          <t>Yossi Ghez</t>
        </is>
      </c>
      <c r="J1290" s="114" t="inlineStr">
        <is>
          <t>Bruno Darmon</t>
        </is>
      </c>
      <c r="K1290" s="114" t="inlineStr">
        <is>
          <t>Bruno Darmon</t>
        </is>
      </c>
      <c r="L1290" s="113" t="inlineStr">
        <is>
          <t>EMEA Sales</t>
        </is>
      </c>
      <c r="M1290" s="115" t="n">
        <v>1</v>
      </c>
      <c r="N1290" s="151">
        <f>LEFT(CA1290,3)</f>
        <v/>
      </c>
      <c r="O1290" s="216" t="n">
        <v>42562</v>
      </c>
      <c r="P1290" s="118">
        <f>($D$5-O1290)/365</f>
        <v/>
      </c>
      <c r="Q1290" s="119">
        <f>Q1290</f>
        <v/>
      </c>
      <c r="R1290" s="52" t="n"/>
      <c r="S1290" s="120" t="inlineStr">
        <is>
          <t>Turkey</t>
        </is>
      </c>
      <c r="T1290" s="120" t="inlineStr">
        <is>
          <t>USD</t>
        </is>
      </c>
      <c r="U1290" s="120" t="n">
        <v>42500</v>
      </c>
      <c r="V1290" s="120" t="n">
        <v>16300</v>
      </c>
      <c r="W1290" s="120" t="n"/>
      <c r="X1290" s="120">
        <f>W1290+V1290+U1290</f>
        <v/>
      </c>
      <c r="Y1290" s="121" t="n"/>
      <c r="Z1290" s="121" t="n"/>
      <c r="AA1290" s="122" t="n"/>
      <c r="AB1290" s="122" t="n"/>
      <c r="AC1290" s="122" t="n"/>
      <c r="AD1290" s="123">
        <f>AC1290+AB1290+AA1290</f>
        <v/>
      </c>
      <c r="AE1290" s="124">
        <f>IFERROR(AD1290/X1290-1,"")</f>
        <v/>
      </c>
      <c r="AF1290" s="217">
        <f>IF(LOWER(T1290)="ILS",12,1)*X1290/VLOOKUP($T1290,CPC_USDConversion_xlTbl[[Currency2]:[Units/1 USD]],2,FALSE)</f>
        <v/>
      </c>
      <c r="AG1290" s="217">
        <f>IF(LOWER(T1290)="ILS",12,1)*AD1290/VLOOKUP($T1290,CPC_USDConversion_xlTbl[[Currency2]:[Units/1 USD]],2,FALSE)</f>
        <v/>
      </c>
      <c r="AH1290" s="126">
        <f>AF1290/VLOOKUP($S1290,'CP$'!$B$5:$D$74,2,FALSE)</f>
        <v/>
      </c>
      <c r="AI1290" s="126">
        <f>AG1290/VLOOKUP($S1290,'CP$'!$B$5:$D$74,2,FALSE)</f>
        <v/>
      </c>
      <c r="AJ1290" s="52" t="n"/>
      <c r="AK1290" s="127" t="inlineStr">
        <is>
          <t>Sales Variable</t>
        </is>
      </c>
      <c r="AL1290" s="218" t="n"/>
      <c r="AM1290" s="129" t="n"/>
      <c r="AN1290" s="121" t="n"/>
      <c r="AO1290" s="130" t="n"/>
      <c r="AP1290" s="131">
        <f>IFERROR(AO1290/AM1290,"")</f>
        <v/>
      </c>
      <c r="AQ1290" s="219">
        <f>AO1290*CC1290</f>
        <v/>
      </c>
      <c r="AR1290" s="219" t="n"/>
      <c r="AS1290" s="220">
        <f>AQ1290-AR1290</f>
        <v/>
      </c>
      <c r="AT1290" s="217">
        <f>AS1290/VLOOKUP($T1290,'USD Converstion'!$C$7:$D$174,2,FALSE)</f>
        <v/>
      </c>
      <c r="AU1290" s="52" t="n"/>
      <c r="AV1290" s="221" t="n">
        <v>43615</v>
      </c>
      <c r="AW1290" s="222" t="n">
        <v>24465.66019417476</v>
      </c>
      <c r="AX1290" s="222" t="n"/>
      <c r="AY1290" s="223" t="n"/>
      <c r="AZ1290" s="52" t="n"/>
      <c r="BA1290" s="137" t="n"/>
      <c r="BB1290" s="138" t="inlineStr">
        <is>
          <t xml:space="preserve"> </t>
        </is>
      </c>
      <c r="BC1290" s="52" t="n"/>
      <c r="BD1290" s="219" t="n">
        <v>26367.85714285714</v>
      </c>
      <c r="BE1290" s="219" t="n">
        <v>17578.57142857143</v>
      </c>
      <c r="BF1290" s="219" t="n"/>
      <c r="BG1290" s="120">
        <f>BF1290+BE1290+BD1290</f>
        <v/>
      </c>
      <c r="BH1290" s="217">
        <f>IF(LOWER(T1290)="ILS",12,1)*BG1290/VLOOKUP($T1290,CPC_USDConversion_xlTbl[[Currency2]:[Units/1 USD]],2,FALSE)</f>
        <v/>
      </c>
      <c r="BI1290" s="224">
        <f>BH1290/VLOOKUP($S1290,'CP$'!$B$5:$D$74,2,FALSE)</f>
        <v/>
      </c>
      <c r="BJ1290" s="140" t="n">
        <v>78000</v>
      </c>
      <c r="BK1290" s="140" t="n">
        <v>121000</v>
      </c>
      <c r="BL1290" s="141">
        <f>IFERROR(U1290/X1290,"")</f>
        <v/>
      </c>
      <c r="BM1290" s="141">
        <f>IFERROR(V1290/X1290,"")</f>
        <v/>
      </c>
      <c r="BN1290" s="141">
        <f>IFERROR(W1290/X1290,"")</f>
        <v/>
      </c>
      <c r="BO1290" s="141">
        <f>IFERROR(AA1290/AD1290,"")</f>
        <v/>
      </c>
      <c r="BP1290" s="141">
        <f>IFERROR(AB1290/AD1290,"")</f>
        <v/>
      </c>
      <c r="BQ1290" s="141">
        <f>IFERROR(AC1290/AD1290,"")</f>
        <v/>
      </c>
      <c r="BR1290" s="119" t="n">
        <v>2</v>
      </c>
      <c r="BS1290" s="119" t="n">
        <v>2</v>
      </c>
      <c r="BT1290" s="119" t="n">
        <v>2</v>
      </c>
      <c r="BU1290" s="119" t="n"/>
      <c r="BV1290" s="119" t="n"/>
      <c r="BW1290" s="119" t="n"/>
      <c r="BX1290" s="119" t="n"/>
      <c r="BY1290" s="119" t="n"/>
      <c r="BZ1290" s="119" t="inlineStr">
        <is>
          <t>Employee</t>
        </is>
      </c>
      <c r="CA1290" s="142" t="inlineStr">
        <is>
          <t>S53P</t>
        </is>
      </c>
      <c r="CB1290" s="131" t="n">
        <v>1</v>
      </c>
      <c r="CC1290" s="143">
        <f>IF(P1290&gt;1,1,P1290)*CB1290</f>
        <v/>
      </c>
      <c r="CD1290" s="143" t="n"/>
      <c r="CE1290" s="222" t="n">
        <v>25500.36</v>
      </c>
      <c r="CF1290" s="86" t="n"/>
      <c r="CG1290" s="219" t="n">
        <v>43126.82926829268</v>
      </c>
      <c r="CH1290" s="217">
        <f>IF(LOWER(T1290)="ILS",12,1)*CG1290/VLOOKUP($T1290,CPC_USDConversion_xlTbl[[Currency2]:[Units/1 USD]],2,FALSE)</f>
        <v/>
      </c>
      <c r="CI1290" s="225">
        <f>AF1290</f>
        <v/>
      </c>
      <c r="CJ1290" s="225">
        <f>IFERROR(CI1290-CH1290,"")</f>
        <v/>
      </c>
      <c r="CK1290" s="140">
        <f>ROUND(AN1290*CC1290,-2)</f>
        <v/>
      </c>
      <c r="CL1290" s="217">
        <f>CK1290/VLOOKUP($T1290,'USD Converstion'!$C$7:$D$174,2,FALSE)</f>
        <v/>
      </c>
      <c r="CM1290" s="145">
        <f>IF(AD1290&gt;X1290,1,0)</f>
        <v/>
      </c>
      <c r="CN1290" s="225">
        <f>IF(CM1290&gt;0,AG1290,0)</f>
        <v/>
      </c>
      <c r="CO1290" s="225">
        <f>IF(CM1290=0,0,AF1290)</f>
        <v/>
      </c>
      <c r="CP1290" s="146" t="n">
        <v>0</v>
      </c>
      <c r="CQ1290" s="147" t="inlineStr">
        <is>
          <t>Regular</t>
        </is>
      </c>
      <c r="CR1290" s="225">
        <f>AM1290/VLOOKUP(T1290,'USD Converstion'!$C$7:$D$174,2,FALSE)</f>
        <v/>
      </c>
      <c r="CS1290" s="226">
        <f>AT1290</f>
        <v/>
      </c>
      <c r="CT1290" s="222" t="n">
        <v>0</v>
      </c>
      <c r="CU1290" s="227" t="n"/>
      <c r="CV1290" s="145">
        <f>IF(AX1290&gt;0,1,0)</f>
        <v/>
      </c>
      <c r="CW1290" s="145">
        <f>IF(AY1290&gt;0,1,0)</f>
        <v/>
      </c>
      <c r="CX1290" s="52" t="n">
        <v>0</v>
      </c>
      <c r="DM1290">
        <f>IF(LOWER(T1290)="ILS",12,1)*Y1290/VLOOKUP($T1290,CPC_USDConversion_xlTbl[[Currency2]:[Units/1 USD]],2,FALSE)</f>
        <v/>
      </c>
    </row>
    <row r="1291">
      <c r="B1291" s="113" t="n">
        <v>137442</v>
      </c>
      <c r="C1291" s="113" t="n">
        <v>35401</v>
      </c>
      <c r="D1291" s="113" t="n">
        <v>36148</v>
      </c>
      <c r="E1291" s="114" t="inlineStr">
        <is>
          <t>Golan Olmert</t>
        </is>
      </c>
      <c r="F1291" s="152" t="inlineStr">
        <is>
          <t>Defense Sector MAM</t>
        </is>
      </c>
      <c r="G1291" s="113" t="inlineStr">
        <is>
          <t>Middle East Sales Mgmt</t>
        </is>
      </c>
      <c r="H1291" s="113" t="inlineStr">
        <is>
          <t>Yossi Ghez</t>
        </is>
      </c>
      <c r="I1291" s="113" t="inlineStr">
        <is>
          <t>Yossi Ghez</t>
        </is>
      </c>
      <c r="J1291" s="114" t="inlineStr">
        <is>
          <t>Bruno Darmon</t>
        </is>
      </c>
      <c r="K1291" s="114" t="inlineStr">
        <is>
          <t>Bruno Darmon</t>
        </is>
      </c>
      <c r="L1291" s="113" t="inlineStr">
        <is>
          <t>EMEA Sales</t>
        </is>
      </c>
      <c r="M1291" s="115" t="n">
        <v>1</v>
      </c>
      <c r="N1291" s="151">
        <f>LEFT(CA1291,3)</f>
        <v/>
      </c>
      <c r="O1291" s="216" t="n">
        <v>42522</v>
      </c>
      <c r="P1291" s="118">
        <f>($D$5-O1291)/365</f>
        <v/>
      </c>
      <c r="Q1291" s="119">
        <f>Q1291</f>
        <v/>
      </c>
      <c r="R1291" s="52" t="n"/>
      <c r="S1291" s="120" t="inlineStr">
        <is>
          <t>Israel</t>
        </is>
      </c>
      <c r="T1291" s="120" t="inlineStr">
        <is>
          <t>ILS</t>
        </is>
      </c>
      <c r="U1291" s="120" t="n">
        <v>44625</v>
      </c>
      <c r="V1291" s="120" t="n">
        <v>16027.27272727273</v>
      </c>
      <c r="W1291" s="120" t="n"/>
      <c r="X1291" s="120">
        <f>W1291+V1291+U1291</f>
        <v/>
      </c>
      <c r="Y1291" s="121" t="n"/>
      <c r="Z1291" s="121" t="n"/>
      <c r="AA1291" s="122" t="n"/>
      <c r="AB1291" s="122" t="n"/>
      <c r="AC1291" s="122" t="n"/>
      <c r="AD1291" s="123">
        <f>AC1291+AB1291+AA1291</f>
        <v/>
      </c>
      <c r="AE1291" s="124">
        <f>IFERROR(AD1291/X1291-1,"")</f>
        <v/>
      </c>
      <c r="AF1291" s="217">
        <f>IF(LOWER(T1291)="ILS",12,1)*X1291/VLOOKUP($T1291,CPC_USDConversion_xlTbl[[Currency2]:[Units/1 USD]],2,FALSE)</f>
        <v/>
      </c>
      <c r="AG1291" s="217">
        <f>IF(LOWER(T1291)="ILS",12,1)*AD1291/VLOOKUP($T1291,CPC_USDConversion_xlTbl[[Currency2]:[Units/1 USD]],2,FALSE)</f>
        <v/>
      </c>
      <c r="AH1291" s="126">
        <f>AF1291/VLOOKUP($S1291,'CP$'!$B$5:$D$74,2,FALSE)</f>
        <v/>
      </c>
      <c r="AI1291" s="126">
        <f>AG1291/VLOOKUP($S1291,'CP$'!$B$5:$D$74,2,FALSE)</f>
        <v/>
      </c>
      <c r="AJ1291" s="52" t="n"/>
      <c r="AK1291" s="127" t="inlineStr">
        <is>
          <t>Sales Variable</t>
        </is>
      </c>
      <c r="AL1291" s="218" t="n"/>
      <c r="AM1291" s="129" t="n"/>
      <c r="AN1291" s="121" t="n"/>
      <c r="AO1291" s="130" t="n"/>
      <c r="AP1291" s="131">
        <f>IFERROR(AO1291/AM1291,"")</f>
        <v/>
      </c>
      <c r="AQ1291" s="219">
        <f>AO1291*CC1291</f>
        <v/>
      </c>
      <c r="AR1291" s="219" t="n"/>
      <c r="AS1291" s="220">
        <f>AQ1291-AR1291</f>
        <v/>
      </c>
      <c r="AT1291" s="217">
        <f>AS1291/VLOOKUP($T1291,'USD Converstion'!$C$7:$D$174,2,FALSE)</f>
        <v/>
      </c>
      <c r="AU1291" s="52" t="n"/>
      <c r="AV1291" s="221" t="n">
        <v>43957</v>
      </c>
      <c r="AW1291" s="222" t="n">
        <v>38975.52427184465</v>
      </c>
      <c r="AX1291" s="222" t="n"/>
      <c r="AY1291" s="223" t="n"/>
      <c r="AZ1291" s="52" t="n"/>
      <c r="BA1291" s="137" t="n"/>
      <c r="BB1291" s="138" t="inlineStr">
        <is>
          <t xml:space="preserve"> </t>
        </is>
      </c>
      <c r="BC1291" s="52" t="n"/>
      <c r="BD1291" s="219" t="n">
        <v>26780</v>
      </c>
      <c r="BE1291" s="219" t="n">
        <v>16480</v>
      </c>
      <c r="BF1291" s="219" t="n"/>
      <c r="BG1291" s="120">
        <f>BF1291+BE1291+BD1291</f>
        <v/>
      </c>
      <c r="BH1291" s="217">
        <f>IF(LOWER(T1291)="ILS",12,1)*BG1291/VLOOKUP($T1291,CPC_USDConversion_xlTbl[[Currency2]:[Units/1 USD]],2,FALSE)</f>
        <v/>
      </c>
      <c r="BI1291" s="224">
        <f>BH1291/VLOOKUP($S1291,'CP$'!$B$5:$D$74,2,FALSE)</f>
        <v/>
      </c>
      <c r="BJ1291" s="140" t="n">
        <v>33000</v>
      </c>
      <c r="BK1291" s="140" t="n">
        <v>49000</v>
      </c>
      <c r="BL1291" s="141">
        <f>IFERROR(U1291/X1291,"")</f>
        <v/>
      </c>
      <c r="BM1291" s="141">
        <f>IFERROR(V1291/X1291,"")</f>
        <v/>
      </c>
      <c r="BN1291" s="141">
        <f>IFERROR(W1291/X1291,"")</f>
        <v/>
      </c>
      <c r="BO1291" s="141">
        <f>IFERROR(AA1291/AD1291,"")</f>
        <v/>
      </c>
      <c r="BP1291" s="141">
        <f>IFERROR(AB1291/AD1291,"")</f>
        <v/>
      </c>
      <c r="BQ1291" s="141">
        <f>IFERROR(AC1291/AD1291,"")</f>
        <v/>
      </c>
      <c r="BR1291" s="119" t="n">
        <v>4</v>
      </c>
      <c r="BS1291" s="119" t="n">
        <v>5</v>
      </c>
      <c r="BT1291" s="119" t="n">
        <v>2</v>
      </c>
      <c r="BU1291" s="119" t="n"/>
      <c r="BV1291" s="119" t="n"/>
      <c r="BW1291" s="119" t="n"/>
      <c r="BX1291" s="119" t="n"/>
      <c r="BY1291" s="119" t="n"/>
      <c r="BZ1291" s="119" t="inlineStr">
        <is>
          <t>Employee</t>
        </is>
      </c>
      <c r="CA1291" s="142" t="inlineStr">
        <is>
          <t>S43P</t>
        </is>
      </c>
      <c r="CB1291" s="131" t="n">
        <v>1</v>
      </c>
      <c r="CC1291" s="143">
        <f>IF(P1291&gt;1,1,P1291)*CB1291</f>
        <v/>
      </c>
      <c r="CD1291" s="143" t="n"/>
      <c r="CE1291" s="222" t="n">
        <v>89790</v>
      </c>
      <c r="CF1291" s="86" t="n"/>
      <c r="CG1291" s="219" t="n">
        <v>44492.68292682927</v>
      </c>
      <c r="CH1291" s="217">
        <f>IF(LOWER(T1291)="ILS",12,1)*CG1291/VLOOKUP($T1291,CPC_USDConversion_xlTbl[[Currency2]:[Units/1 USD]],2,FALSE)</f>
        <v/>
      </c>
      <c r="CI1291" s="225">
        <f>AF1291</f>
        <v/>
      </c>
      <c r="CJ1291" s="225">
        <f>IFERROR(CI1291-CH1291,"")</f>
        <v/>
      </c>
      <c r="CK1291" s="140">
        <f>ROUND(AN1291*CC1291,-2)</f>
        <v/>
      </c>
      <c r="CL1291" s="217">
        <f>CK1291/VLOOKUP($T1291,'USD Converstion'!$C$7:$D$174,2,FALSE)</f>
        <v/>
      </c>
      <c r="CM1291" s="145">
        <f>IF(AD1291&gt;X1291,1,0)</f>
        <v/>
      </c>
      <c r="CN1291" s="225">
        <f>IF(CM1291&gt;0,AG1291,0)</f>
        <v/>
      </c>
      <c r="CO1291" s="225">
        <f>IF(CM1291=0,0,AF1291)</f>
        <v/>
      </c>
      <c r="CP1291" s="146" t="n">
        <v>0</v>
      </c>
      <c r="CQ1291" s="147" t="inlineStr">
        <is>
          <t>Regular</t>
        </is>
      </c>
      <c r="CR1291" s="225">
        <f>AM1291/VLOOKUP(T1291,'USD Converstion'!$C$7:$D$174,2,FALSE)</f>
        <v/>
      </c>
      <c r="CS1291" s="226">
        <f>AT1291</f>
        <v/>
      </c>
      <c r="CT1291" s="222" t="n">
        <v>0</v>
      </c>
      <c r="CU1291" s="227" t="n"/>
      <c r="CV1291" s="145">
        <f>IF(AX1291&gt;0,1,0)</f>
        <v/>
      </c>
      <c r="CW1291" s="145">
        <f>IF(AY1291&gt;0,1,0)</f>
        <v/>
      </c>
      <c r="CX1291" s="52" t="n">
        <v>0</v>
      </c>
      <c r="DM1291">
        <f>IF(LOWER(T1291)="ILS",12,1)*Y1291/VLOOKUP($T1291,CPC_USDConversion_xlTbl[[Currency2]:[Units/1 USD]],2,FALSE)</f>
        <v/>
      </c>
    </row>
    <row r="1292">
      <c r="B1292" s="113" t="n">
        <v>117537</v>
      </c>
      <c r="C1292" s="113" t="n">
        <v>33843</v>
      </c>
      <c r="D1292" s="113" t="n">
        <v>118069</v>
      </c>
      <c r="E1292" s="114" t="inlineStr">
        <is>
          <t>Hagar Levy</t>
        </is>
      </c>
      <c r="F1292" s="152" t="inlineStr">
        <is>
          <t>Channel Specialist</t>
        </is>
      </c>
      <c r="G1292" s="113" t="inlineStr">
        <is>
          <t>Israel Sales</t>
        </is>
      </c>
      <c r="H1292" s="113" t="inlineStr">
        <is>
          <t>Lior Goldgraber</t>
        </is>
      </c>
      <c r="I1292" s="113" t="inlineStr">
        <is>
          <t>Yossi Ghez</t>
        </is>
      </c>
      <c r="J1292" s="114" t="inlineStr">
        <is>
          <t>Bruno Darmon</t>
        </is>
      </c>
      <c r="K1292" s="114" t="inlineStr">
        <is>
          <t>Bruno Darmon</t>
        </is>
      </c>
      <c r="L1292" s="113" t="inlineStr">
        <is>
          <t>EMEA Sales</t>
        </is>
      </c>
      <c r="M1292" s="115" t="n">
        <v>1</v>
      </c>
      <c r="N1292" s="151">
        <f>LEFT(CA1292,3)</f>
        <v/>
      </c>
      <c r="O1292" s="216" t="n">
        <v>43023</v>
      </c>
      <c r="P1292" s="118">
        <f>($D$5-O1292)/365</f>
        <v/>
      </c>
      <c r="Q1292" s="119">
        <f>Q1292</f>
        <v/>
      </c>
      <c r="R1292" s="52" t="n"/>
      <c r="S1292" s="120" t="inlineStr">
        <is>
          <t>Israel</t>
        </is>
      </c>
      <c r="T1292" s="120" t="inlineStr">
        <is>
          <t>ILS</t>
        </is>
      </c>
      <c r="U1292" s="120" t="n">
        <v>30062.5</v>
      </c>
      <c r="V1292" s="120" t="n">
        <v>6709.090909090909</v>
      </c>
      <c r="W1292" s="120" t="n"/>
      <c r="X1292" s="120">
        <f>W1292+V1292+U1292</f>
        <v/>
      </c>
      <c r="Y1292" s="121" t="n"/>
      <c r="Z1292" s="121" t="n"/>
      <c r="AA1292" s="122" t="n"/>
      <c r="AB1292" s="122" t="n"/>
      <c r="AC1292" s="122" t="n"/>
      <c r="AD1292" s="123">
        <f>AC1292+AB1292+AA1292</f>
        <v/>
      </c>
      <c r="AE1292" s="124">
        <f>IFERROR(AD1292/X1292-1,"")</f>
        <v/>
      </c>
      <c r="AF1292" s="217">
        <f>IF(LOWER(T1292)="ILS",12,1)*X1292/VLOOKUP($T1292,CPC_USDConversion_xlTbl[[Currency2]:[Units/1 USD]],2,FALSE)</f>
        <v/>
      </c>
      <c r="AG1292" s="217">
        <f>IF(LOWER(T1292)="ILS",12,1)*AD1292/VLOOKUP($T1292,CPC_USDConversion_xlTbl[[Currency2]:[Units/1 USD]],2,FALSE)</f>
        <v/>
      </c>
      <c r="AH1292" s="126">
        <f>AF1292/VLOOKUP($S1292,'CP$'!$B$5:$D$74,2,FALSE)</f>
        <v/>
      </c>
      <c r="AI1292" s="126">
        <f>AG1292/VLOOKUP($S1292,'CP$'!$B$5:$D$74,2,FALSE)</f>
        <v/>
      </c>
      <c r="AJ1292" s="52" t="n"/>
      <c r="AK1292" s="127" t="inlineStr">
        <is>
          <t>Sales Variable</t>
        </is>
      </c>
      <c r="AL1292" s="218" t="n"/>
      <c r="AM1292" s="129" t="n"/>
      <c r="AN1292" s="121" t="n"/>
      <c r="AO1292" s="130" t="n"/>
      <c r="AP1292" s="131">
        <f>IFERROR(AO1292/AM1292,"")</f>
        <v/>
      </c>
      <c r="AQ1292" s="219">
        <f>AO1292*CC1292</f>
        <v/>
      </c>
      <c r="AR1292" s="219" t="n"/>
      <c r="AS1292" s="220">
        <f>AQ1292-AR1292</f>
        <v/>
      </c>
      <c r="AT1292" s="217">
        <f>AS1292/VLOOKUP($T1292,'USD Converstion'!$C$7:$D$174,2,FALSE)</f>
        <v/>
      </c>
      <c r="AU1292" s="52" t="n"/>
      <c r="AV1292" s="221" t="n"/>
      <c r="AW1292" s="222" t="n"/>
      <c r="AX1292" s="222" t="n"/>
      <c r="AY1292" s="223" t="n"/>
      <c r="AZ1292" s="52" t="n"/>
      <c r="BA1292" s="137" t="n"/>
      <c r="BB1292" s="138" t="inlineStr">
        <is>
          <t xml:space="preserve"> </t>
        </is>
      </c>
      <c r="BC1292" s="52" t="n"/>
      <c r="BD1292" s="219" t="n">
        <v>13167</v>
      </c>
      <c r="BE1292" s="219" t="n">
        <v>5500</v>
      </c>
      <c r="BF1292" s="219" t="n"/>
      <c r="BG1292" s="120">
        <f>BF1292+BE1292+BD1292</f>
        <v/>
      </c>
      <c r="BH1292" s="217">
        <f>IF(LOWER(T1292)="ILS",12,1)*BG1292/VLOOKUP($T1292,CPC_USDConversion_xlTbl[[Currency2]:[Units/1 USD]],2,FALSE)</f>
        <v/>
      </c>
      <c r="BI1292" s="224">
        <f>BH1292/VLOOKUP($S1292,'CP$'!$B$5:$D$74,2,FALSE)</f>
        <v/>
      </c>
      <c r="BJ1292" s="140" t="n">
        <v>25000</v>
      </c>
      <c r="BK1292" s="140" t="n">
        <v>37000</v>
      </c>
      <c r="BL1292" s="141">
        <f>IFERROR(U1292/X1292,"")</f>
        <v/>
      </c>
      <c r="BM1292" s="141">
        <f>IFERROR(V1292/X1292,"")</f>
        <v/>
      </c>
      <c r="BN1292" s="141">
        <f>IFERROR(W1292/X1292,"")</f>
        <v/>
      </c>
      <c r="BO1292" s="141">
        <f>IFERROR(AA1292/AD1292,"")</f>
        <v/>
      </c>
      <c r="BP1292" s="141">
        <f>IFERROR(AB1292/AD1292,"")</f>
        <v/>
      </c>
      <c r="BQ1292" s="141">
        <f>IFERROR(AC1292/AD1292,"")</f>
        <v/>
      </c>
      <c r="BR1292" s="119" t="n">
        <v>3</v>
      </c>
      <c r="BS1292" s="119" t="n">
        <v>4</v>
      </c>
      <c r="BT1292" s="119" t="n">
        <v>2</v>
      </c>
      <c r="BU1292" s="119" t="n"/>
      <c r="BV1292" s="119" t="n"/>
      <c r="BW1292" s="119" t="n"/>
      <c r="BX1292" s="119" t="n"/>
      <c r="BY1292" s="119" t="n"/>
      <c r="BZ1292" s="119" t="inlineStr">
        <is>
          <t>Employee</t>
        </is>
      </c>
      <c r="CA1292" s="142" t="inlineStr">
        <is>
          <t>S51P</t>
        </is>
      </c>
      <c r="CB1292" s="131" t="n">
        <v>1</v>
      </c>
      <c r="CC1292" s="143">
        <f>IF(P1292&gt;1,1,P1292)*CB1292</f>
        <v/>
      </c>
      <c r="CD1292" s="143" t="n"/>
      <c r="CE1292" s="222" t="n"/>
      <c r="CF1292" s="86" t="n"/>
      <c r="CG1292" s="219" t="n">
        <v>23126.82926829268</v>
      </c>
      <c r="CH1292" s="217">
        <f>IF(LOWER(T1292)="ILS",12,1)*CG1292/VLOOKUP($T1292,CPC_USDConversion_xlTbl[[Currency2]:[Units/1 USD]],2,FALSE)</f>
        <v/>
      </c>
      <c r="CI1292" s="225">
        <f>AF1292</f>
        <v/>
      </c>
      <c r="CJ1292" s="225">
        <f>IFERROR(CI1292-CH1292,"")</f>
        <v/>
      </c>
      <c r="CK1292" s="140">
        <f>ROUND(AN1292*CC1292,-2)</f>
        <v/>
      </c>
      <c r="CL1292" s="217">
        <f>CK1292/VLOOKUP($T1292,'USD Converstion'!$C$7:$D$174,2,FALSE)</f>
        <v/>
      </c>
      <c r="CM1292" s="145">
        <f>IF(AD1292&gt;X1292,1,0)</f>
        <v/>
      </c>
      <c r="CN1292" s="225">
        <f>IF(CM1292&gt;0,AG1292,0)</f>
        <v/>
      </c>
      <c r="CO1292" s="225">
        <f>IF(CM1292=0,0,AF1292)</f>
        <v/>
      </c>
      <c r="CP1292" s="146" t="n">
        <v>0</v>
      </c>
      <c r="CQ1292" s="147" t="inlineStr">
        <is>
          <t>Regular</t>
        </is>
      </c>
      <c r="CR1292" s="225">
        <f>AM1292/VLOOKUP(T1292,'USD Converstion'!$C$7:$D$174,2,FALSE)</f>
        <v/>
      </c>
      <c r="CS1292" s="226">
        <f>AT1292</f>
        <v/>
      </c>
      <c r="CT1292" s="222" t="n">
        <v>0</v>
      </c>
      <c r="CU1292" s="227" t="n"/>
      <c r="CV1292" s="145">
        <f>IF(AX1292&gt;0,1,0)</f>
        <v/>
      </c>
      <c r="CW1292" s="145">
        <f>IF(AY1292&gt;0,1,0)</f>
        <v/>
      </c>
      <c r="CX1292" s="52" t="n">
        <v>0</v>
      </c>
      <c r="DM1292">
        <f>IF(LOWER(T1292)="ILS",12,1)*Y1292/VLOOKUP($T1292,CPC_USDConversion_xlTbl[[Currency2]:[Units/1 USD]],2,FALSE)</f>
        <v/>
      </c>
    </row>
    <row r="1293">
      <c r="B1293" s="113" t="n">
        <v>104366</v>
      </c>
      <c r="C1293" s="113" t="n">
        <v>66352</v>
      </c>
      <c r="D1293" s="113" t="n">
        <v>36351</v>
      </c>
      <c r="E1293" s="114" t="inlineStr">
        <is>
          <t>Rakesh Viswanathan</t>
        </is>
      </c>
      <c r="F1293" s="152" t="inlineStr">
        <is>
          <t>Strategic Account Manager, MSSP &amp; Global</t>
        </is>
      </c>
      <c r="G1293" s="113" t="inlineStr">
        <is>
          <t>India Sales</t>
        </is>
      </c>
      <c r="H1293" s="113" t="inlineStr">
        <is>
          <t>Sundar Balasubramanian</t>
        </is>
      </c>
      <c r="I1293" s="113" t="inlineStr">
        <is>
          <t>Sundar Balasubramanian</t>
        </is>
      </c>
      <c r="J1293" s="114" t="inlineStr">
        <is>
          <t>Sharat Sinha</t>
        </is>
      </c>
      <c r="K1293" s="114" t="inlineStr">
        <is>
          <t>Sharat Sinha</t>
        </is>
      </c>
      <c r="L1293" s="113" t="inlineStr">
        <is>
          <t>APAC Sales</t>
        </is>
      </c>
      <c r="M1293" s="115" t="n">
        <v>1</v>
      </c>
      <c r="N1293" s="151">
        <f>LEFT(CA1293,3)</f>
        <v/>
      </c>
      <c r="O1293" s="216" t="n">
        <v>43906</v>
      </c>
      <c r="P1293" s="118">
        <f>($D$5-O1293)/365</f>
        <v/>
      </c>
      <c r="Q1293" s="119">
        <f>Q1293</f>
        <v/>
      </c>
      <c r="R1293" s="52" t="n"/>
      <c r="S1293" s="120" t="inlineStr">
        <is>
          <t>India</t>
        </is>
      </c>
      <c r="T1293" s="120" t="inlineStr">
        <is>
          <t>INR</t>
        </is>
      </c>
      <c r="U1293" s="120" t="n">
        <v>7509500</v>
      </c>
      <c r="V1293" s="120" t="n">
        <v>3273027.272727272</v>
      </c>
      <c r="W1293" s="120" t="n"/>
      <c r="X1293" s="120">
        <f>W1293+V1293+U1293</f>
        <v/>
      </c>
      <c r="Y1293" s="121" t="n"/>
      <c r="Z1293" s="121" t="n"/>
      <c r="AA1293" s="122" t="n"/>
      <c r="AB1293" s="122" t="n"/>
      <c r="AC1293" s="122" t="n"/>
      <c r="AD1293" s="123">
        <f>AC1293+AB1293+AA1293</f>
        <v/>
      </c>
      <c r="AE1293" s="124">
        <f>IFERROR(AD1293/X1293-1,"")</f>
        <v/>
      </c>
      <c r="AF1293" s="217">
        <f>IF(LOWER(T1293)="ILS",12,1)*X1293/VLOOKUP($T1293,CPC_USDConversion_xlTbl[[Currency2]:[Units/1 USD]],2,FALSE)</f>
        <v/>
      </c>
      <c r="AG1293" s="217">
        <f>IF(LOWER(T1293)="ILS",12,1)*AD1293/VLOOKUP($T1293,CPC_USDConversion_xlTbl[[Currency2]:[Units/1 USD]],2,FALSE)</f>
        <v/>
      </c>
      <c r="AH1293" s="126">
        <f>AF1293/VLOOKUP($S1293,'CP$'!$B$5:$D$74,2,FALSE)</f>
        <v/>
      </c>
      <c r="AI1293" s="126">
        <f>AG1293/VLOOKUP($S1293,'CP$'!$B$5:$D$74,2,FALSE)</f>
        <v/>
      </c>
      <c r="AJ1293" s="52" t="n"/>
      <c r="AK1293" s="127" t="inlineStr">
        <is>
          <t>Sales Variable</t>
        </is>
      </c>
      <c r="AL1293" s="218" t="n"/>
      <c r="AM1293" s="129" t="n"/>
      <c r="AN1293" s="121" t="n"/>
      <c r="AO1293" s="130" t="n"/>
      <c r="AP1293" s="131">
        <f>IFERROR(AO1293/AM1293,"")</f>
        <v/>
      </c>
      <c r="AQ1293" s="219">
        <f>AO1293*CC1293</f>
        <v/>
      </c>
      <c r="AR1293" s="219" t="n"/>
      <c r="AS1293" s="220">
        <f>AQ1293-AR1293</f>
        <v/>
      </c>
      <c r="AT1293" s="217">
        <f>AS1293/VLOOKUP($T1293,'USD Converstion'!$C$7:$D$174,2,FALSE)</f>
        <v/>
      </c>
      <c r="AU1293" s="52" t="n"/>
      <c r="AV1293" s="221" t="n">
        <v>43957</v>
      </c>
      <c r="AW1293" s="222" t="n">
        <v>29231.10679611651</v>
      </c>
      <c r="AX1293" s="222" t="n"/>
      <c r="AY1293" s="223" t="n"/>
      <c r="AZ1293" s="52" t="n"/>
      <c r="BA1293" s="137" t="inlineStr">
        <is>
          <t>January, 2021 - Position change , Title:Strategic Account Manager, MSSP &amp; Global, Anaplan:Tiger Team AM 3 (12424)</t>
        </is>
      </c>
      <c r="BB1293" s="138" t="inlineStr">
        <is>
          <t xml:space="preserve"> </t>
        </is>
      </c>
      <c r="BC1293" s="52" t="n"/>
      <c r="BD1293" s="219" t="n"/>
      <c r="BE1293" s="219" t="n"/>
      <c r="BF1293" s="219" t="n"/>
      <c r="BG1293" s="120">
        <f>BF1293+BE1293+BD1293</f>
        <v/>
      </c>
      <c r="BH1293" s="217">
        <f>IF(LOWER(T1293)="ILS",12,1)*BG1293/VLOOKUP($T1293,CPC_USDConversion_xlTbl[[Currency2]:[Units/1 USD]],2,FALSE)</f>
        <v/>
      </c>
      <c r="BI1293" s="224">
        <f>BH1293/VLOOKUP($S1293,'CP$'!$B$5:$D$74,2,FALSE)</f>
        <v/>
      </c>
      <c r="BJ1293" s="140" t="n">
        <v>4000000</v>
      </c>
      <c r="BK1293" s="140" t="n">
        <v>7300000</v>
      </c>
      <c r="BL1293" s="141">
        <f>IFERROR(U1293/X1293,"")</f>
        <v/>
      </c>
      <c r="BM1293" s="141">
        <f>IFERROR(V1293/X1293,"")</f>
        <v/>
      </c>
      <c r="BN1293" s="141">
        <f>IFERROR(W1293/X1293,"")</f>
        <v/>
      </c>
      <c r="BO1293" s="141">
        <f>IFERROR(AA1293/AD1293,"")</f>
        <v/>
      </c>
      <c r="BP1293" s="141">
        <f>IFERROR(AB1293/AD1293,"")</f>
        <v/>
      </c>
      <c r="BQ1293" s="141">
        <f>IFERROR(AC1293/AD1293,"")</f>
        <v/>
      </c>
      <c r="BR1293" s="119" t="n"/>
      <c r="BS1293" s="119" t="n"/>
      <c r="BT1293" s="119" t="n">
        <v>2</v>
      </c>
      <c r="BU1293" s="119" t="n"/>
      <c r="BV1293" s="119" t="n"/>
      <c r="BW1293" s="119" t="n"/>
      <c r="BX1293" s="119" t="n"/>
      <c r="BY1293" s="119" t="n"/>
      <c r="BZ1293" s="119" t="inlineStr">
        <is>
          <t>Employee</t>
        </is>
      </c>
      <c r="CA1293" s="142" t="inlineStr">
        <is>
          <t>S43M</t>
        </is>
      </c>
      <c r="CB1293" s="131" t="n">
        <v>1</v>
      </c>
      <c r="CC1293" s="143">
        <f>IF(P1293&gt;1,1,P1293)*CB1293</f>
        <v/>
      </c>
      <c r="CD1293" s="143" t="n"/>
      <c r="CE1293" s="222" t="n">
        <v>33880.76</v>
      </c>
      <c r="CF1293" s="86" t="n"/>
      <c r="CG1293" s="219" t="n">
        <v>9366053.658536587</v>
      </c>
      <c r="CH1293" s="217">
        <f>IF(LOWER(T1293)="ILS",12,1)*CG1293/VLOOKUP($T1293,CPC_USDConversion_xlTbl[[Currency2]:[Units/1 USD]],2,FALSE)</f>
        <v/>
      </c>
      <c r="CI1293" s="225">
        <f>AF1293</f>
        <v/>
      </c>
      <c r="CJ1293" s="225">
        <f>IFERROR(CI1293-CH1293,"")</f>
        <v/>
      </c>
      <c r="CK1293" s="140">
        <f>ROUND(AN1293*CC1293,-2)</f>
        <v/>
      </c>
      <c r="CL1293" s="217">
        <f>CK1293/VLOOKUP($T1293,'USD Converstion'!$C$7:$D$174,2,FALSE)</f>
        <v/>
      </c>
      <c r="CM1293" s="145">
        <f>IF(AD1293&gt;X1293,1,0)</f>
        <v/>
      </c>
      <c r="CN1293" s="225">
        <f>IF(CM1293&gt;0,AG1293,0)</f>
        <v/>
      </c>
      <c r="CO1293" s="225">
        <f>IF(CM1293=0,0,AF1293)</f>
        <v/>
      </c>
      <c r="CP1293" s="146" t="n">
        <v>0</v>
      </c>
      <c r="CQ1293" s="147" t="inlineStr">
        <is>
          <t>Regular</t>
        </is>
      </c>
      <c r="CR1293" s="225">
        <f>AM1293/VLOOKUP(T1293,'USD Converstion'!$C$7:$D$174,2,FALSE)</f>
        <v/>
      </c>
      <c r="CS1293" s="226">
        <f>AT1293</f>
        <v/>
      </c>
      <c r="CT1293" s="222" t="n">
        <v>0</v>
      </c>
      <c r="CU1293" s="227" t="n"/>
      <c r="CV1293" s="145">
        <f>IF(AX1293&gt;0,1,0)</f>
        <v/>
      </c>
      <c r="CW1293" s="145">
        <f>IF(AY1293&gt;0,1,0)</f>
        <v/>
      </c>
      <c r="CX1293" s="52" t="n">
        <v>0</v>
      </c>
      <c r="DM1293">
        <f>IF(LOWER(T1293)="ILS",12,1)*Y1293/VLOOKUP($T1293,CPC_USDConversion_xlTbl[[Currency2]:[Units/1 USD]],2,FALSE)</f>
        <v/>
      </c>
    </row>
    <row r="1294">
      <c r="B1294" s="113" t="n">
        <v>130649</v>
      </c>
      <c r="C1294" s="113" t="n">
        <v>100847</v>
      </c>
      <c r="D1294" s="113" t="n">
        <v>93172</v>
      </c>
      <c r="E1294" s="114" t="inlineStr">
        <is>
          <t>Anitha Chandrasekar</t>
        </is>
      </c>
      <c r="F1294" s="152" t="inlineStr">
        <is>
          <t>Territory Manager, South India</t>
        </is>
      </c>
      <c r="G1294" s="113" t="inlineStr">
        <is>
          <t>India Sales</t>
        </is>
      </c>
      <c r="H1294" s="113" t="inlineStr">
        <is>
          <t>Sundar Balasubramanian</t>
        </is>
      </c>
      <c r="I1294" s="113" t="inlineStr">
        <is>
          <t>Sundar Balasubramanian</t>
        </is>
      </c>
      <c r="J1294" s="114" t="inlineStr">
        <is>
          <t>Sharat Sinha</t>
        </is>
      </c>
      <c r="K1294" s="114" t="inlineStr">
        <is>
          <t>Sharat Sinha</t>
        </is>
      </c>
      <c r="L1294" s="113" t="inlineStr">
        <is>
          <t>APAC Sales</t>
        </is>
      </c>
      <c r="M1294" s="115" t="n">
        <v>1</v>
      </c>
      <c r="N1294" s="151">
        <f>LEFT(CA1294,3)</f>
        <v/>
      </c>
      <c r="O1294" s="216" t="n">
        <v>43220</v>
      </c>
      <c r="P1294" s="118">
        <f>($D$5-O1294)/365</f>
        <v/>
      </c>
      <c r="Q1294" s="119">
        <f>Q1294</f>
        <v/>
      </c>
      <c r="R1294" s="52" t="n"/>
      <c r="S1294" s="120" t="inlineStr">
        <is>
          <t>India</t>
        </is>
      </c>
      <c r="T1294" s="120" t="inlineStr">
        <is>
          <t>INR</t>
        </is>
      </c>
      <c r="U1294" s="120" t="n">
        <v>2897000</v>
      </c>
      <c r="V1294" s="120" t="n">
        <v>1400300</v>
      </c>
      <c r="W1294" s="120" t="n"/>
      <c r="X1294" s="120">
        <f>W1294+V1294+U1294</f>
        <v/>
      </c>
      <c r="Y1294" s="121" t="n"/>
      <c r="Z1294" s="121" t="n"/>
      <c r="AA1294" s="122" t="n"/>
      <c r="AB1294" s="122" t="n"/>
      <c r="AC1294" s="122" t="n"/>
      <c r="AD1294" s="123">
        <f>AC1294+AB1294+AA1294</f>
        <v/>
      </c>
      <c r="AE1294" s="124">
        <f>IFERROR(AD1294/X1294-1,"")</f>
        <v/>
      </c>
      <c r="AF1294" s="217">
        <f>IF(LOWER(T1294)="ILS",12,1)*X1294/VLOOKUP($T1294,CPC_USDConversion_xlTbl[[Currency2]:[Units/1 USD]],2,FALSE)</f>
        <v/>
      </c>
      <c r="AG1294" s="217">
        <f>IF(LOWER(T1294)="ILS",12,1)*AD1294/VLOOKUP($T1294,CPC_USDConversion_xlTbl[[Currency2]:[Units/1 USD]],2,FALSE)</f>
        <v/>
      </c>
      <c r="AH1294" s="126">
        <f>AF1294/VLOOKUP($S1294,'CP$'!$B$5:$D$74,2,FALSE)</f>
        <v/>
      </c>
      <c r="AI1294" s="126">
        <f>AG1294/VLOOKUP($S1294,'CP$'!$B$5:$D$74,2,FALSE)</f>
        <v/>
      </c>
      <c r="AJ1294" s="52" t="n"/>
      <c r="AK1294" s="127" t="inlineStr">
        <is>
          <t>Sales Variable</t>
        </is>
      </c>
      <c r="AL1294" s="218" t="n"/>
      <c r="AM1294" s="129" t="n"/>
      <c r="AN1294" s="121" t="n"/>
      <c r="AO1294" s="130" t="n"/>
      <c r="AP1294" s="131">
        <f>IFERROR(AO1294/AM1294,"")</f>
        <v/>
      </c>
      <c r="AQ1294" s="219">
        <f>AO1294*CC1294</f>
        <v/>
      </c>
      <c r="AR1294" s="219" t="n"/>
      <c r="AS1294" s="220">
        <f>AQ1294-AR1294</f>
        <v/>
      </c>
      <c r="AT1294" s="217">
        <f>AS1294/VLOOKUP($T1294,'USD Converstion'!$C$7:$D$174,2,FALSE)</f>
        <v/>
      </c>
      <c r="AU1294" s="52" t="n"/>
      <c r="AV1294" s="221" t="n"/>
      <c r="AW1294" s="222" t="n"/>
      <c r="AX1294" s="222" t="n"/>
      <c r="AY1294" s="223" t="n"/>
      <c r="AZ1294" s="52" t="n"/>
      <c r="BA1294" s="137" t="inlineStr">
        <is>
          <t>May, 2020 - Organization change from Team:Vinayaka B S - Channel India, Title:Channel Manager, India to Team:Ashok Kavichandran - South India Territory, Title:Territory Manager, South India</t>
        </is>
      </c>
      <c r="BB1294" s="138" t="inlineStr">
        <is>
          <t xml:space="preserve"> </t>
        </is>
      </c>
      <c r="BC1294" s="52" t="n"/>
      <c r="BD1294" s="219" t="n">
        <v>2100000</v>
      </c>
      <c r="BE1294" s="219" t="n">
        <v>1400000</v>
      </c>
      <c r="BF1294" s="219" t="n"/>
      <c r="BG1294" s="120">
        <f>BF1294+BE1294+BD1294</f>
        <v/>
      </c>
      <c r="BH1294" s="217">
        <f>IF(LOWER(T1294)="ILS",12,1)*BG1294/VLOOKUP($T1294,CPC_USDConversion_xlTbl[[Currency2]:[Units/1 USD]],2,FALSE)</f>
        <v/>
      </c>
      <c r="BI1294" s="224">
        <f>BH1294/VLOOKUP($S1294,'CP$'!$B$5:$D$74,2,FALSE)</f>
        <v/>
      </c>
      <c r="BJ1294" s="140" t="n">
        <v>4000000</v>
      </c>
      <c r="BK1294" s="140" t="n">
        <v>7300000</v>
      </c>
      <c r="BL1294" s="141">
        <f>IFERROR(U1294/X1294,"")</f>
        <v/>
      </c>
      <c r="BM1294" s="141">
        <f>IFERROR(V1294/X1294,"")</f>
        <v/>
      </c>
      <c r="BN1294" s="141">
        <f>IFERROR(W1294/X1294,"")</f>
        <v/>
      </c>
      <c r="BO1294" s="141">
        <f>IFERROR(AA1294/AD1294,"")</f>
        <v/>
      </c>
      <c r="BP1294" s="141">
        <f>IFERROR(AB1294/AD1294,"")</f>
        <v/>
      </c>
      <c r="BQ1294" s="141">
        <f>IFERROR(AC1294/AD1294,"")</f>
        <v/>
      </c>
      <c r="BR1294" s="119" t="n">
        <v>3</v>
      </c>
      <c r="BS1294" s="119" t="n">
        <v>3</v>
      </c>
      <c r="BT1294" s="119" t="n">
        <v>2</v>
      </c>
      <c r="BU1294" s="119" t="n"/>
      <c r="BV1294" s="119" t="n"/>
      <c r="BW1294" s="119" t="n"/>
      <c r="BX1294" s="119" t="n"/>
      <c r="BY1294" s="119" t="n"/>
      <c r="BZ1294" s="119" t="inlineStr">
        <is>
          <t>Employee</t>
        </is>
      </c>
      <c r="CA1294" s="142" t="inlineStr">
        <is>
          <t>S43P</t>
        </is>
      </c>
      <c r="CB1294" s="131" t="n">
        <v>1</v>
      </c>
      <c r="CC1294" s="143">
        <f>IF(P1294&gt;1,1,P1294)*CB1294</f>
        <v/>
      </c>
      <c r="CD1294" s="143" t="n"/>
      <c r="CE1294" s="222" t="n"/>
      <c r="CF1294" s="86" t="n"/>
      <c r="CG1294" s="219" t="n">
        <v>3756297.56097561</v>
      </c>
      <c r="CH1294" s="217">
        <f>IF(LOWER(T1294)="ILS",12,1)*CG1294/VLOOKUP($T1294,CPC_USDConversion_xlTbl[[Currency2]:[Units/1 USD]],2,FALSE)</f>
        <v/>
      </c>
      <c r="CI1294" s="225">
        <f>AF1294</f>
        <v/>
      </c>
      <c r="CJ1294" s="225">
        <f>IFERROR(CI1294-CH1294,"")</f>
        <v/>
      </c>
      <c r="CK1294" s="140">
        <f>ROUND(AN1294*CC1294,-2)</f>
        <v/>
      </c>
      <c r="CL1294" s="217">
        <f>CK1294/VLOOKUP($T1294,'USD Converstion'!$C$7:$D$174,2,FALSE)</f>
        <v/>
      </c>
      <c r="CM1294" s="145">
        <f>IF(AD1294&gt;X1294,1,0)</f>
        <v/>
      </c>
      <c r="CN1294" s="225">
        <f>IF(CM1294&gt;0,AG1294,0)</f>
        <v/>
      </c>
      <c r="CO1294" s="225">
        <f>IF(CM1294=0,0,AF1294)</f>
        <v/>
      </c>
      <c r="CP1294" s="146" t="n">
        <v>0</v>
      </c>
      <c r="CQ1294" s="147" t="inlineStr">
        <is>
          <t>Regular</t>
        </is>
      </c>
      <c r="CR1294" s="225">
        <f>AM1294/VLOOKUP(T1294,'USD Converstion'!$C$7:$D$174,2,FALSE)</f>
        <v/>
      </c>
      <c r="CS1294" s="226">
        <f>AT1294</f>
        <v/>
      </c>
      <c r="CT1294" s="222" t="n">
        <v>0</v>
      </c>
      <c r="CU1294" s="227" t="n"/>
      <c r="CV1294" s="145">
        <f>IF(AX1294&gt;0,1,0)</f>
        <v/>
      </c>
      <c r="CW1294" s="145">
        <f>IF(AY1294&gt;0,1,0)</f>
        <v/>
      </c>
      <c r="CX1294" s="52" t="n">
        <v>0</v>
      </c>
      <c r="DM1294">
        <f>IF(LOWER(T1294)="ILS",12,1)*Y1294/VLOOKUP($T1294,CPC_USDConversion_xlTbl[[Currency2]:[Units/1 USD]],2,FALSE)</f>
        <v/>
      </c>
    </row>
    <row r="1295">
      <c r="B1295" s="113" t="n">
        <v>129903</v>
      </c>
      <c r="C1295" s="113" t="n">
        <v>119058</v>
      </c>
      <c r="D1295" s="113" t="n">
        <v>34472</v>
      </c>
      <c r="E1295" s="114" t="inlineStr">
        <is>
          <t>Anshuman Kumar Sinha</t>
        </is>
      </c>
      <c r="F1295" s="152" t="inlineStr">
        <is>
          <t>PSU LEAD</t>
        </is>
      </c>
      <c r="G1295" s="113" t="inlineStr">
        <is>
          <t>India Sales</t>
        </is>
      </c>
      <c r="H1295" s="113" t="inlineStr">
        <is>
          <t>Sundar Balasubramanian</t>
        </is>
      </c>
      <c r="I1295" s="113" t="inlineStr">
        <is>
          <t>Sundar Balasubramanian</t>
        </is>
      </c>
      <c r="J1295" s="114" t="inlineStr">
        <is>
          <t>Sharat Sinha</t>
        </is>
      </c>
      <c r="K1295" s="114" t="inlineStr">
        <is>
          <t>Sharat Sinha</t>
        </is>
      </c>
      <c r="L1295" s="113" t="inlineStr">
        <is>
          <t>APAC Sales</t>
        </is>
      </c>
      <c r="M1295" s="115" t="n">
        <v>1</v>
      </c>
      <c r="N1295" s="151">
        <f>LEFT(CA1295,3)</f>
        <v/>
      </c>
      <c r="O1295" s="216" t="n">
        <v>43509</v>
      </c>
      <c r="P1295" s="118">
        <f>($D$5-O1295)/365</f>
        <v/>
      </c>
      <c r="Q1295" s="119">
        <f>Q1295</f>
        <v/>
      </c>
      <c r="R1295" s="52" t="n"/>
      <c r="S1295" s="120" t="inlineStr">
        <is>
          <t>India</t>
        </is>
      </c>
      <c r="T1295" s="120" t="inlineStr">
        <is>
          <t>INR</t>
        </is>
      </c>
      <c r="U1295" s="120" t="n">
        <v>3909500</v>
      </c>
      <c r="V1295" s="120" t="n">
        <v>1418481.818181818</v>
      </c>
      <c r="W1295" s="120" t="n"/>
      <c r="X1295" s="120">
        <f>W1295+V1295+U1295</f>
        <v/>
      </c>
      <c r="Y1295" s="121" t="n"/>
      <c r="Z1295" s="121" t="n"/>
      <c r="AA1295" s="122" t="n"/>
      <c r="AB1295" s="122" t="n"/>
      <c r="AC1295" s="122" t="n"/>
      <c r="AD1295" s="123">
        <f>AC1295+AB1295+AA1295</f>
        <v/>
      </c>
      <c r="AE1295" s="124">
        <f>IFERROR(AD1295/X1295-1,"")</f>
        <v/>
      </c>
      <c r="AF1295" s="217">
        <f>IF(LOWER(T1295)="ILS",12,1)*X1295/VLOOKUP($T1295,CPC_USDConversion_xlTbl[[Currency2]:[Units/1 USD]],2,FALSE)</f>
        <v/>
      </c>
      <c r="AG1295" s="217">
        <f>IF(LOWER(T1295)="ILS",12,1)*AD1295/VLOOKUP($T1295,CPC_USDConversion_xlTbl[[Currency2]:[Units/1 USD]],2,FALSE)</f>
        <v/>
      </c>
      <c r="AH1295" s="126">
        <f>AF1295/VLOOKUP($S1295,'CP$'!$B$5:$D$74,2,FALSE)</f>
        <v/>
      </c>
      <c r="AI1295" s="126">
        <f>AG1295/VLOOKUP($S1295,'CP$'!$B$5:$D$74,2,FALSE)</f>
        <v/>
      </c>
      <c r="AJ1295" s="52" t="n"/>
      <c r="AK1295" s="127" t="inlineStr">
        <is>
          <t>Sales Variable</t>
        </is>
      </c>
      <c r="AL1295" s="218" t="n"/>
      <c r="AM1295" s="129" t="n"/>
      <c r="AN1295" s="121" t="n"/>
      <c r="AO1295" s="130" t="n"/>
      <c r="AP1295" s="131">
        <f>IFERROR(AO1295/AM1295,"")</f>
        <v/>
      </c>
      <c r="AQ1295" s="219">
        <f>AO1295*CC1295</f>
        <v/>
      </c>
      <c r="AR1295" s="219" t="n"/>
      <c r="AS1295" s="220">
        <f>AQ1295-AR1295</f>
        <v/>
      </c>
      <c r="AT1295" s="217">
        <f>AS1295/VLOOKUP($T1295,'USD Converstion'!$C$7:$D$174,2,FALSE)</f>
        <v/>
      </c>
      <c r="AU1295" s="52" t="n"/>
      <c r="AV1295" s="221" t="n">
        <v>43615</v>
      </c>
      <c r="AW1295" s="222" t="n">
        <v>29274.47572815534</v>
      </c>
      <c r="AX1295" s="222" t="n"/>
      <c r="AY1295" s="223" t="n"/>
      <c r="AZ1295" s="52" t="n"/>
      <c r="BA1295" s="137" t="inlineStr">
        <is>
          <t>October, 2020 - Transfer change from Cost Center:Sales India (740410), Office:New Delhi, Title:Channel Manager, India, Team:Vinayaka B S - Channel India, Employment Status:Employee, Yearly Salary:3,120,000, Yearly Commission:1,560,000, Total Compensation:4,680,000 to Cost Center:Sales India (740410), Office:New Delhi, Title:PSU LEAD, Team:Harish Kumar - Enterprise Business, India, Employment Status:Employee, Yearly Salary: 3,120,000 , Yearly Commission: 1,560,000 , Total Compensation:4,680,000</t>
        </is>
      </c>
      <c r="BB1295" s="138" t="inlineStr">
        <is>
          <t xml:space="preserve"> </t>
        </is>
      </c>
      <c r="BC1295" s="52" t="n"/>
      <c r="BD1295" s="219" t="n">
        <v>3000000</v>
      </c>
      <c r="BE1295" s="219" t="n">
        <v>1500000</v>
      </c>
      <c r="BF1295" s="219" t="n"/>
      <c r="BG1295" s="120">
        <f>BF1295+BE1295+BD1295</f>
        <v/>
      </c>
      <c r="BH1295" s="217">
        <f>IF(LOWER(T1295)="ILS",12,1)*BG1295/VLOOKUP($T1295,CPC_USDConversion_xlTbl[[Currency2]:[Units/1 USD]],2,FALSE)</f>
        <v/>
      </c>
      <c r="BI1295" s="224">
        <f>BH1295/VLOOKUP($S1295,'CP$'!$B$5:$D$74,2,FALSE)</f>
        <v/>
      </c>
      <c r="BJ1295" s="140" t="n">
        <v>3500000</v>
      </c>
      <c r="BK1295" s="140" t="n">
        <v>7000000</v>
      </c>
      <c r="BL1295" s="141">
        <f>IFERROR(U1295/X1295,"")</f>
        <v/>
      </c>
      <c r="BM1295" s="141">
        <f>IFERROR(V1295/X1295,"")</f>
        <v/>
      </c>
      <c r="BN1295" s="141">
        <f>IFERROR(W1295/X1295,"")</f>
        <v/>
      </c>
      <c r="BO1295" s="141">
        <f>IFERROR(AA1295/AD1295,"")</f>
        <v/>
      </c>
      <c r="BP1295" s="141">
        <f>IFERROR(AB1295/AD1295,"")</f>
        <v/>
      </c>
      <c r="BQ1295" s="141">
        <f>IFERROR(AC1295/AD1295,"")</f>
        <v/>
      </c>
      <c r="BR1295" s="119" t="n">
        <v>4</v>
      </c>
      <c r="BS1295" s="119" t="n">
        <v>3</v>
      </c>
      <c r="BT1295" s="119" t="n">
        <v>2</v>
      </c>
      <c r="BU1295" s="119" t="n"/>
      <c r="BV1295" s="119" t="n"/>
      <c r="BW1295" s="119" t="n"/>
      <c r="BX1295" s="119" t="n"/>
      <c r="BY1295" s="119" t="n"/>
      <c r="BZ1295" s="119" t="inlineStr">
        <is>
          <t>Employee</t>
        </is>
      </c>
      <c r="CA1295" s="142" t="inlineStr">
        <is>
          <t>S41P</t>
        </is>
      </c>
      <c r="CB1295" s="131" t="n">
        <v>1</v>
      </c>
      <c r="CC1295" s="143">
        <f>IF(P1295&gt;1,1,P1295)*CB1295</f>
        <v/>
      </c>
      <c r="CD1295" s="143" t="n"/>
      <c r="CE1295" s="222" t="n">
        <v>23824.28</v>
      </c>
      <c r="CF1295" s="86" t="n"/>
      <c r="CG1295" s="219" t="n">
        <v>4566053.658536586</v>
      </c>
      <c r="CH1295" s="217">
        <f>IF(LOWER(T1295)="ILS",12,1)*CG1295/VLOOKUP($T1295,CPC_USDConversion_xlTbl[[Currency2]:[Units/1 USD]],2,FALSE)</f>
        <v/>
      </c>
      <c r="CI1295" s="225">
        <f>AF1295</f>
        <v/>
      </c>
      <c r="CJ1295" s="225">
        <f>IFERROR(CI1295-CH1295,"")</f>
        <v/>
      </c>
      <c r="CK1295" s="140">
        <f>ROUND(AN1295*CC1295,-2)</f>
        <v/>
      </c>
      <c r="CL1295" s="217">
        <f>CK1295/VLOOKUP($T1295,'USD Converstion'!$C$7:$D$174,2,FALSE)</f>
        <v/>
      </c>
      <c r="CM1295" s="145">
        <f>IF(AD1295&gt;X1295,1,0)</f>
        <v/>
      </c>
      <c r="CN1295" s="225">
        <f>IF(CM1295&gt;0,AG1295,0)</f>
        <v/>
      </c>
      <c r="CO1295" s="225">
        <f>IF(CM1295=0,0,AF1295)</f>
        <v/>
      </c>
      <c r="CP1295" s="146" t="n">
        <v>0</v>
      </c>
      <c r="CQ1295" s="147" t="inlineStr">
        <is>
          <t>Regular</t>
        </is>
      </c>
      <c r="CR1295" s="225">
        <f>AM1295/VLOOKUP(T1295,'USD Converstion'!$C$7:$D$174,2,FALSE)</f>
        <v/>
      </c>
      <c r="CS1295" s="226">
        <f>AT1295</f>
        <v/>
      </c>
      <c r="CT1295" s="222" t="n">
        <v>0</v>
      </c>
      <c r="CU1295" s="227" t="n"/>
      <c r="CV1295" s="145">
        <f>IF(AX1295&gt;0,1,0)</f>
        <v/>
      </c>
      <c r="CW1295" s="145">
        <f>IF(AY1295&gt;0,1,0)</f>
        <v/>
      </c>
      <c r="CX1295" s="52" t="n">
        <v>0</v>
      </c>
      <c r="DM1295">
        <f>IF(LOWER(T1295)="ILS",12,1)*Y1295/VLOOKUP($T1295,CPC_USDConversion_xlTbl[[Currency2]:[Units/1 USD]],2,FALSE)</f>
        <v/>
      </c>
    </row>
    <row r="1296">
      <c r="B1296" s="113" t="n">
        <v>138945</v>
      </c>
      <c r="C1296" s="113" t="n">
        <v>43740</v>
      </c>
      <c r="D1296" s="113" t="n"/>
      <c r="E1296" s="114" t="inlineStr">
        <is>
          <t>Mayank Sethi</t>
        </is>
      </c>
      <c r="F1296" s="152" t="inlineStr">
        <is>
          <t>Major Account Manager Lead- Government</t>
        </is>
      </c>
      <c r="G1296" s="113" t="inlineStr">
        <is>
          <t>India Sales</t>
        </is>
      </c>
      <c r="H1296" s="113" t="inlineStr">
        <is>
          <t>Sundar Balasubramanian</t>
        </is>
      </c>
      <c r="I1296" s="113" t="inlineStr">
        <is>
          <t>Sundar Balasubramanian</t>
        </is>
      </c>
      <c r="J1296" s="114" t="inlineStr">
        <is>
          <t>Sharat Sinha</t>
        </is>
      </c>
      <c r="K1296" s="114" t="inlineStr">
        <is>
          <t>Sharat Sinha</t>
        </is>
      </c>
      <c r="L1296" s="113" t="inlineStr">
        <is>
          <t>APAC Sales</t>
        </is>
      </c>
      <c r="M1296" s="115" t="n">
        <v>1</v>
      </c>
      <c r="N1296" s="151">
        <f>LEFT(CA1296,3)</f>
        <v/>
      </c>
      <c r="O1296" s="216" t="n">
        <v>40709</v>
      </c>
      <c r="P1296" s="118">
        <f>($D$5-O1296)/365</f>
        <v/>
      </c>
      <c r="Q1296" s="119">
        <f>Q1296</f>
        <v/>
      </c>
      <c r="R1296" s="52" t="n"/>
      <c r="S1296" s="120" t="inlineStr">
        <is>
          <t>India</t>
        </is>
      </c>
      <c r="T1296" s="120" t="inlineStr">
        <is>
          <t>INR</t>
        </is>
      </c>
      <c r="U1296" s="120" t="n">
        <v>6134500</v>
      </c>
      <c r="V1296" s="120" t="n">
        <v>1909390.909090909</v>
      </c>
      <c r="W1296" s="120" t="n"/>
      <c r="X1296" s="120">
        <f>W1296+V1296+U1296</f>
        <v/>
      </c>
      <c r="Y1296" s="121" t="n"/>
      <c r="Z1296" s="121" t="n"/>
      <c r="AA1296" s="122" t="n"/>
      <c r="AB1296" s="122" t="n"/>
      <c r="AC1296" s="122" t="n"/>
      <c r="AD1296" s="123">
        <f>AC1296+AB1296+AA1296</f>
        <v/>
      </c>
      <c r="AE1296" s="124">
        <f>IFERROR(AD1296/X1296-1,"")</f>
        <v/>
      </c>
      <c r="AF1296" s="217">
        <f>IF(LOWER(T1296)="ILS",12,1)*X1296/VLOOKUP($T1296,CPC_USDConversion_xlTbl[[Currency2]:[Units/1 USD]],2,FALSE)</f>
        <v/>
      </c>
      <c r="AG1296" s="217">
        <f>IF(LOWER(T1296)="ILS",12,1)*AD1296/VLOOKUP($T1296,CPC_USDConversion_xlTbl[[Currency2]:[Units/1 USD]],2,FALSE)</f>
        <v/>
      </c>
      <c r="AH1296" s="126">
        <f>AF1296/VLOOKUP($S1296,'CP$'!$B$5:$D$74,2,FALSE)</f>
        <v/>
      </c>
      <c r="AI1296" s="126">
        <f>AG1296/VLOOKUP($S1296,'CP$'!$B$5:$D$74,2,FALSE)</f>
        <v/>
      </c>
      <c r="AJ1296" s="52" t="n"/>
      <c r="AK1296" s="127" t="inlineStr">
        <is>
          <t>Sales Variable</t>
        </is>
      </c>
      <c r="AL1296" s="218" t="n"/>
      <c r="AM1296" s="129" t="n"/>
      <c r="AN1296" s="121" t="n"/>
      <c r="AO1296" s="130" t="n"/>
      <c r="AP1296" s="131">
        <f>IFERROR(AO1296/AM1296,"")</f>
        <v/>
      </c>
      <c r="AQ1296" s="219">
        <f>AO1296*CC1296</f>
        <v/>
      </c>
      <c r="AR1296" s="219" t="n"/>
      <c r="AS1296" s="220">
        <f>AQ1296-AR1296</f>
        <v/>
      </c>
      <c r="AT1296" s="217">
        <f>AS1296/VLOOKUP($T1296,'USD Converstion'!$C$7:$D$174,2,FALSE)</f>
        <v/>
      </c>
      <c r="AU1296" s="52" t="n"/>
      <c r="AV1296" s="221" t="n">
        <v>43615</v>
      </c>
      <c r="AW1296" s="222" t="n">
        <v>29274.47572815534</v>
      </c>
      <c r="AX1296" s="222" t="n"/>
      <c r="AY1296" s="223" t="n"/>
      <c r="AZ1296" s="52" t="n"/>
      <c r="BA1296" s="137" t="inlineStr">
        <is>
          <t>August, 2020 - Organization change to One-Time Bonus: 1000</t>
        </is>
      </c>
      <c r="BB1296" s="138" t="inlineStr">
        <is>
          <t xml:space="preserve"> </t>
        </is>
      </c>
      <c r="BC1296" s="52" t="n"/>
      <c r="BD1296" s="219" t="n">
        <v>4900000</v>
      </c>
      <c r="BE1296" s="219" t="n">
        <v>2100000</v>
      </c>
      <c r="BF1296" s="219" t="n"/>
      <c r="BG1296" s="120">
        <f>BF1296+BE1296+BD1296</f>
        <v/>
      </c>
      <c r="BH1296" s="217">
        <f>IF(LOWER(T1296)="ILS",12,1)*BG1296/VLOOKUP($T1296,CPC_USDConversion_xlTbl[[Currency2]:[Units/1 USD]],2,FALSE)</f>
        <v/>
      </c>
      <c r="BI1296" s="224">
        <f>BH1296/VLOOKUP($S1296,'CP$'!$B$5:$D$74,2,FALSE)</f>
        <v/>
      </c>
      <c r="BJ1296" s="140" t="n">
        <v>4000000</v>
      </c>
      <c r="BK1296" s="140" t="n">
        <v>7300000</v>
      </c>
      <c r="BL1296" s="141">
        <f>IFERROR(U1296/X1296,"")</f>
        <v/>
      </c>
      <c r="BM1296" s="141">
        <f>IFERROR(V1296/X1296,"")</f>
        <v/>
      </c>
      <c r="BN1296" s="141">
        <f>IFERROR(W1296/X1296,"")</f>
        <v/>
      </c>
      <c r="BO1296" s="141">
        <f>IFERROR(AA1296/AD1296,"")</f>
        <v/>
      </c>
      <c r="BP1296" s="141">
        <f>IFERROR(AB1296/AD1296,"")</f>
        <v/>
      </c>
      <c r="BQ1296" s="141">
        <f>IFERROR(AC1296/AD1296,"")</f>
        <v/>
      </c>
      <c r="BR1296" s="119" t="n">
        <v>3</v>
      </c>
      <c r="BS1296" s="119" t="n">
        <v>2</v>
      </c>
      <c r="BT1296" s="119" t="n">
        <v>2</v>
      </c>
      <c r="BU1296" s="119" t="n"/>
      <c r="BV1296" s="119" t="n"/>
      <c r="BW1296" s="119" t="n"/>
      <c r="BX1296" s="119" t="n"/>
      <c r="BY1296" s="119" t="n"/>
      <c r="BZ1296" s="119" t="inlineStr">
        <is>
          <t>Employee</t>
        </is>
      </c>
      <c r="CA1296" s="142" t="inlineStr">
        <is>
          <t>S43M</t>
        </is>
      </c>
      <c r="CB1296" s="131" t="n">
        <v>1</v>
      </c>
      <c r="CC1296" s="143">
        <f>IF(P1296&gt;1,1,P1296)*CB1296</f>
        <v/>
      </c>
      <c r="CD1296" s="143" t="n"/>
      <c r="CE1296" s="222" t="n">
        <v>53874</v>
      </c>
      <c r="CF1296" s="86" t="n"/>
      <c r="CG1296" s="219" t="n">
        <v>6829468.292682927</v>
      </c>
      <c r="CH1296" s="217">
        <f>IF(LOWER(T1296)="ILS",12,1)*CG1296/VLOOKUP($T1296,CPC_USDConversion_xlTbl[[Currency2]:[Units/1 USD]],2,FALSE)</f>
        <v/>
      </c>
      <c r="CI1296" s="225">
        <f>AF1296</f>
        <v/>
      </c>
      <c r="CJ1296" s="225">
        <f>IFERROR(CI1296-CH1296,"")</f>
        <v/>
      </c>
      <c r="CK1296" s="140">
        <f>ROUND(AN1296*CC1296,-2)</f>
        <v/>
      </c>
      <c r="CL1296" s="217">
        <f>CK1296/VLOOKUP($T1296,'USD Converstion'!$C$7:$D$174,2,FALSE)</f>
        <v/>
      </c>
      <c r="CM1296" s="145">
        <f>IF(AD1296&gt;X1296,1,0)</f>
        <v/>
      </c>
      <c r="CN1296" s="225">
        <f>IF(CM1296&gt;0,AG1296,0)</f>
        <v/>
      </c>
      <c r="CO1296" s="225">
        <f>IF(CM1296=0,0,AF1296)</f>
        <v/>
      </c>
      <c r="CP1296" s="146" t="n">
        <v>0</v>
      </c>
      <c r="CQ1296" s="147" t="inlineStr">
        <is>
          <t>Regular</t>
        </is>
      </c>
      <c r="CR1296" s="225">
        <f>AM1296/VLOOKUP(T1296,'USD Converstion'!$C$7:$D$174,2,FALSE)</f>
        <v/>
      </c>
      <c r="CS1296" s="226">
        <f>AT1296</f>
        <v/>
      </c>
      <c r="CT1296" s="222" t="n">
        <v>0</v>
      </c>
      <c r="CU1296" s="227" t="n"/>
      <c r="CV1296" s="145">
        <f>IF(AX1296&gt;0,1,0)</f>
        <v/>
      </c>
      <c r="CW1296" s="145">
        <f>IF(AY1296&gt;0,1,0)</f>
        <v/>
      </c>
      <c r="CX1296" s="52" t="n">
        <v>0</v>
      </c>
      <c r="DM1296">
        <f>IF(LOWER(T1296)="ILS",12,1)*Y1296/VLOOKUP($T1296,CPC_USDConversion_xlTbl[[Currency2]:[Units/1 USD]],2,FALSE)</f>
        <v/>
      </c>
    </row>
    <row r="1297">
      <c r="B1297" s="113" t="n">
        <v>111674</v>
      </c>
      <c r="C1297" s="113" t="n">
        <v>53290</v>
      </c>
      <c r="D1297" s="113" t="n">
        <v>45055</v>
      </c>
      <c r="E1297" s="114" t="inlineStr">
        <is>
          <t>Sunil Mishra</t>
        </is>
      </c>
      <c r="F1297" s="152" t="inlineStr">
        <is>
          <t>Security Engineer</t>
        </is>
      </c>
      <c r="G1297" s="113" t="inlineStr">
        <is>
          <t>India Sales</t>
        </is>
      </c>
      <c r="H1297" s="113" t="inlineStr">
        <is>
          <t>Sundar Balasubramanian</t>
        </is>
      </c>
      <c r="I1297" s="113" t="inlineStr">
        <is>
          <t>Sundar Balasubramanian</t>
        </is>
      </c>
      <c r="J1297" s="114" t="inlineStr">
        <is>
          <t>Sharat Sinha</t>
        </is>
      </c>
      <c r="K1297" s="114" t="inlineStr">
        <is>
          <t>Sharat Sinha</t>
        </is>
      </c>
      <c r="L1297" s="113" t="inlineStr">
        <is>
          <t>APAC Sales</t>
        </is>
      </c>
      <c r="M1297" s="115" t="n">
        <v>1</v>
      </c>
      <c r="N1297" s="151">
        <f>LEFT(CA1297,3)</f>
        <v/>
      </c>
      <c r="O1297" s="216" t="n">
        <v>43353</v>
      </c>
      <c r="P1297" s="118">
        <f>($D$5-O1297)/365</f>
        <v/>
      </c>
      <c r="Q1297" s="119">
        <f>Q1297</f>
        <v/>
      </c>
      <c r="R1297" s="52" t="n"/>
      <c r="S1297" s="120" t="inlineStr">
        <is>
          <t>India</t>
        </is>
      </c>
      <c r="T1297" s="120" t="inlineStr">
        <is>
          <t>INR</t>
        </is>
      </c>
      <c r="U1297" s="120" t="n">
        <v>2409500</v>
      </c>
      <c r="V1297" s="120" t="n">
        <v>436663.6363636364</v>
      </c>
      <c r="W1297" s="120" t="n"/>
      <c r="X1297" s="120">
        <f>W1297+V1297+U1297</f>
        <v/>
      </c>
      <c r="Y1297" s="121" t="n"/>
      <c r="Z1297" s="121" t="n"/>
      <c r="AA1297" s="122" t="n"/>
      <c r="AB1297" s="122" t="n"/>
      <c r="AC1297" s="122" t="n"/>
      <c r="AD1297" s="123">
        <f>AC1297+AB1297+AA1297</f>
        <v/>
      </c>
      <c r="AE1297" s="124">
        <f>IFERROR(AD1297/X1297-1,"")</f>
        <v/>
      </c>
      <c r="AF1297" s="217">
        <f>IF(LOWER(T1297)="ILS",12,1)*X1297/VLOOKUP($T1297,CPC_USDConversion_xlTbl[[Currency2]:[Units/1 USD]],2,FALSE)</f>
        <v/>
      </c>
      <c r="AG1297" s="217">
        <f>IF(LOWER(T1297)="ILS",12,1)*AD1297/VLOOKUP($T1297,CPC_USDConversion_xlTbl[[Currency2]:[Units/1 USD]],2,FALSE)</f>
        <v/>
      </c>
      <c r="AH1297" s="126">
        <f>AF1297/VLOOKUP($S1297,'CP$'!$B$5:$D$74,2,FALSE)</f>
        <v/>
      </c>
      <c r="AI1297" s="126">
        <f>AG1297/VLOOKUP($S1297,'CP$'!$B$5:$D$74,2,FALSE)</f>
        <v/>
      </c>
      <c r="AJ1297" s="52" t="n"/>
      <c r="AK1297" s="127" t="inlineStr">
        <is>
          <t>Sales Variable</t>
        </is>
      </c>
      <c r="AL1297" s="218" t="n"/>
      <c r="AM1297" s="129" t="n"/>
      <c r="AN1297" s="121" t="n"/>
      <c r="AO1297" s="130" t="n"/>
      <c r="AP1297" s="131">
        <f>IFERROR(AO1297/AM1297,"")</f>
        <v/>
      </c>
      <c r="AQ1297" s="219">
        <f>AO1297*CC1297</f>
        <v/>
      </c>
      <c r="AR1297" s="219" t="n"/>
      <c r="AS1297" s="220">
        <f>AQ1297-AR1297</f>
        <v/>
      </c>
      <c r="AT1297" s="217">
        <f>AS1297/VLOOKUP($T1297,'USD Converstion'!$C$7:$D$174,2,FALSE)</f>
        <v/>
      </c>
      <c r="AU1297" s="52" t="n"/>
      <c r="AV1297" s="221" t="n"/>
      <c r="AW1297" s="222" t="n"/>
      <c r="AX1297" s="222" t="n"/>
      <c r="AY1297" s="223" t="n"/>
      <c r="AZ1297" s="52" t="n"/>
      <c r="BA1297" s="137" t="inlineStr">
        <is>
          <t>October, 2021 - Organization change to One-Time Bonus: 200000 || April, 2021 - Organization change to One-Time Bonus: 200000 || October, 2020 - Organization change to One-Time Bonus: 200000</t>
        </is>
      </c>
      <c r="BB1297" s="138" t="inlineStr">
        <is>
          <t xml:space="preserve"> </t>
        </is>
      </c>
      <c r="BC1297" s="52" t="n"/>
      <c r="BD1297" s="219" t="n">
        <v>1920000</v>
      </c>
      <c r="BE1297" s="219" t="n">
        <v>480000</v>
      </c>
      <c r="BF1297" s="219" t="n"/>
      <c r="BG1297" s="120">
        <f>BF1297+BE1297+BD1297</f>
        <v/>
      </c>
      <c r="BH1297" s="217">
        <f>IF(LOWER(T1297)="ILS",12,1)*BG1297/VLOOKUP($T1297,CPC_USDConversion_xlTbl[[Currency2]:[Units/1 USD]],2,FALSE)</f>
        <v/>
      </c>
      <c r="BI1297" s="224">
        <f>BH1297/VLOOKUP($S1297,'CP$'!$B$5:$D$74,2,FALSE)</f>
        <v/>
      </c>
      <c r="BJ1297" s="140" t="n">
        <v>1500000</v>
      </c>
      <c r="BK1297" s="140" t="n">
        <v>3500000</v>
      </c>
      <c r="BL1297" s="141">
        <f>IFERROR(U1297/X1297,"")</f>
        <v/>
      </c>
      <c r="BM1297" s="141">
        <f>IFERROR(V1297/X1297,"")</f>
        <v/>
      </c>
      <c r="BN1297" s="141">
        <f>IFERROR(W1297/X1297,"")</f>
        <v/>
      </c>
      <c r="BO1297" s="141">
        <f>IFERROR(AA1297/AD1297,"")</f>
        <v/>
      </c>
      <c r="BP1297" s="141">
        <f>IFERROR(AB1297/AD1297,"")</f>
        <v/>
      </c>
      <c r="BQ1297" s="141">
        <f>IFERROR(AC1297/AD1297,"")</f>
        <v/>
      </c>
      <c r="BR1297" s="119" t="n">
        <v>5</v>
      </c>
      <c r="BS1297" s="119" t="n">
        <v>2</v>
      </c>
      <c r="BT1297" s="119" t="n">
        <v>2</v>
      </c>
      <c r="BU1297" s="119" t="n"/>
      <c r="BV1297" s="119" t="n"/>
      <c r="BW1297" s="119" t="n"/>
      <c r="BX1297" s="119" t="n"/>
      <c r="BY1297" s="119" t="n"/>
      <c r="BZ1297" s="119" t="inlineStr">
        <is>
          <t>Employee</t>
        </is>
      </c>
      <c r="CA1297" s="142" t="inlineStr">
        <is>
          <t>E51P</t>
        </is>
      </c>
      <c r="CB1297" s="131" t="n">
        <v>1</v>
      </c>
      <c r="CC1297" s="143">
        <f>IF(P1297&gt;1,1,P1297)*CB1297</f>
        <v/>
      </c>
      <c r="CD1297" s="143" t="n"/>
      <c r="CE1297" s="222" t="n"/>
      <c r="CF1297" s="86" t="n"/>
      <c r="CG1297" s="219" t="n">
        <v>2341663.414634147</v>
      </c>
      <c r="CH1297" s="217">
        <f>IF(LOWER(T1297)="ILS",12,1)*CG1297/VLOOKUP($T1297,CPC_USDConversion_xlTbl[[Currency2]:[Units/1 USD]],2,FALSE)</f>
        <v/>
      </c>
      <c r="CI1297" s="225">
        <f>AF1297</f>
        <v/>
      </c>
      <c r="CJ1297" s="225">
        <f>IFERROR(CI1297-CH1297,"")</f>
        <v/>
      </c>
      <c r="CK1297" s="140">
        <f>ROUND(AN1297*CC1297,-2)</f>
        <v/>
      </c>
      <c r="CL1297" s="217">
        <f>CK1297/VLOOKUP($T1297,'USD Converstion'!$C$7:$D$174,2,FALSE)</f>
        <v/>
      </c>
      <c r="CM1297" s="145">
        <f>IF(AD1297&gt;X1297,1,0)</f>
        <v/>
      </c>
      <c r="CN1297" s="225">
        <f>IF(CM1297&gt;0,AG1297,0)</f>
        <v/>
      </c>
      <c r="CO1297" s="225">
        <f>IF(CM1297=0,0,AF1297)</f>
        <v/>
      </c>
      <c r="CP1297" s="146" t="n">
        <v>0</v>
      </c>
      <c r="CQ1297" s="147" t="inlineStr">
        <is>
          <t>Regular</t>
        </is>
      </c>
      <c r="CR1297" s="225">
        <f>AM1297/VLOOKUP(T1297,'USD Converstion'!$C$7:$D$174,2,FALSE)</f>
        <v/>
      </c>
      <c r="CS1297" s="226">
        <f>AT1297</f>
        <v/>
      </c>
      <c r="CT1297" s="222" t="n">
        <v>0</v>
      </c>
      <c r="CU1297" s="227" t="n"/>
      <c r="CV1297" s="145">
        <f>IF(AX1297&gt;0,1,0)</f>
        <v/>
      </c>
      <c r="CW1297" s="145">
        <f>IF(AY1297&gt;0,1,0)</f>
        <v/>
      </c>
      <c r="CX1297" s="52" t="n">
        <v>0</v>
      </c>
      <c r="DM1297">
        <f>IF(LOWER(T1297)="ILS",12,1)*Y1297/VLOOKUP($T1297,CPC_USDConversion_xlTbl[[Currency2]:[Units/1 USD]],2,FALSE)</f>
        <v/>
      </c>
    </row>
    <row r="1298">
      <c r="B1298" s="113" t="n">
        <v>105109</v>
      </c>
      <c r="C1298" s="113" t="n">
        <v>79153</v>
      </c>
      <c r="D1298" s="113" t="n">
        <v>50661</v>
      </c>
      <c r="E1298" s="114" t="inlineStr">
        <is>
          <t>Karthik Krishnan</t>
        </is>
      </c>
      <c r="F1298" s="152" t="inlineStr">
        <is>
          <t>Major Account Manager, BFSI &amp; Government</t>
        </is>
      </c>
      <c r="G1298" s="113" t="inlineStr">
        <is>
          <t>India Sales</t>
        </is>
      </c>
      <c r="H1298" s="113" t="inlineStr">
        <is>
          <t>Sundar Balasubramanian</t>
        </is>
      </c>
      <c r="I1298" s="113" t="inlineStr">
        <is>
          <t>Sundar Balasubramanian</t>
        </is>
      </c>
      <c r="J1298" s="114" t="inlineStr">
        <is>
          <t>Sharat Sinha</t>
        </is>
      </c>
      <c r="K1298" s="114" t="inlineStr">
        <is>
          <t>Sharat Sinha</t>
        </is>
      </c>
      <c r="L1298" s="113" t="inlineStr">
        <is>
          <t>APAC Sales</t>
        </is>
      </c>
      <c r="M1298" s="115" t="n">
        <v>1</v>
      </c>
      <c r="N1298" s="151">
        <f>LEFT(CA1298,3)</f>
        <v/>
      </c>
      <c r="O1298" s="216" t="n">
        <v>43593</v>
      </c>
      <c r="P1298" s="118">
        <f>($D$5-O1298)/365</f>
        <v/>
      </c>
      <c r="Q1298" s="119">
        <f>Q1298</f>
        <v/>
      </c>
      <c r="R1298" s="52" t="n"/>
      <c r="S1298" s="120" t="inlineStr">
        <is>
          <t>India</t>
        </is>
      </c>
      <c r="T1298" s="120" t="inlineStr">
        <is>
          <t>INR</t>
        </is>
      </c>
      <c r="U1298" s="120" t="n">
        <v>3159500</v>
      </c>
      <c r="V1298" s="120" t="n">
        <v>1527572.727272727</v>
      </c>
      <c r="W1298" s="120" t="n"/>
      <c r="X1298" s="120">
        <f>W1298+V1298+U1298</f>
        <v/>
      </c>
      <c r="Y1298" s="121" t="n"/>
      <c r="Z1298" s="121" t="n"/>
      <c r="AA1298" s="122" t="n"/>
      <c r="AB1298" s="122" t="n"/>
      <c r="AC1298" s="122" t="n"/>
      <c r="AD1298" s="123">
        <f>AC1298+AB1298+AA1298</f>
        <v/>
      </c>
      <c r="AE1298" s="124">
        <f>IFERROR(AD1298/X1298-1,"")</f>
        <v/>
      </c>
      <c r="AF1298" s="217">
        <f>IF(LOWER(T1298)="ILS",12,1)*X1298/VLOOKUP($T1298,CPC_USDConversion_xlTbl[[Currency2]:[Units/1 USD]],2,FALSE)</f>
        <v/>
      </c>
      <c r="AG1298" s="217">
        <f>IF(LOWER(T1298)="ILS",12,1)*AD1298/VLOOKUP($T1298,CPC_USDConversion_xlTbl[[Currency2]:[Units/1 USD]],2,FALSE)</f>
        <v/>
      </c>
      <c r="AH1298" s="126">
        <f>AF1298/VLOOKUP($S1298,'CP$'!$B$5:$D$74,2,FALSE)</f>
        <v/>
      </c>
      <c r="AI1298" s="126">
        <f>AG1298/VLOOKUP($S1298,'CP$'!$B$5:$D$74,2,FALSE)</f>
        <v/>
      </c>
      <c r="AJ1298" s="52" t="n"/>
      <c r="AK1298" s="127" t="inlineStr">
        <is>
          <t>Sales Variable</t>
        </is>
      </c>
      <c r="AL1298" s="218" t="n"/>
      <c r="AM1298" s="129" t="n"/>
      <c r="AN1298" s="121" t="n"/>
      <c r="AO1298" s="130" t="n"/>
      <c r="AP1298" s="131">
        <f>IFERROR(AO1298/AM1298,"")</f>
        <v/>
      </c>
      <c r="AQ1298" s="219">
        <f>AO1298*CC1298</f>
        <v/>
      </c>
      <c r="AR1298" s="219" t="n"/>
      <c r="AS1298" s="220">
        <f>AQ1298-AR1298</f>
        <v/>
      </c>
      <c r="AT1298" s="217">
        <f>AS1298/VLOOKUP($T1298,'USD Converstion'!$C$7:$D$174,2,FALSE)</f>
        <v/>
      </c>
      <c r="AU1298" s="52" t="n"/>
      <c r="AV1298" s="221" t="n"/>
      <c r="AW1298" s="222" t="n"/>
      <c r="AX1298" s="222" t="n"/>
      <c r="AY1298" s="223" t="n"/>
      <c r="AZ1298" s="52" t="n"/>
      <c r="BA1298" s="137" t="inlineStr">
        <is>
          <t>October, 2020 - Title change from Title:Major Account Manager for Enterprise -BFSI to Title:Major Account Manager, BFSI &amp; Government</t>
        </is>
      </c>
      <c r="BB1298" s="138" t="inlineStr">
        <is>
          <t xml:space="preserve"> </t>
        </is>
      </c>
      <c r="BC1298" s="52" t="n"/>
      <c r="BD1298" s="219" t="n">
        <v>2520000</v>
      </c>
      <c r="BE1298" s="219" t="n">
        <v>1680000</v>
      </c>
      <c r="BF1298" s="219" t="n"/>
      <c r="BG1298" s="120">
        <f>BF1298+BE1298+BD1298</f>
        <v/>
      </c>
      <c r="BH1298" s="217">
        <f>IF(LOWER(T1298)="ILS",12,1)*BG1298/VLOOKUP($T1298,CPC_USDConversion_xlTbl[[Currency2]:[Units/1 USD]],2,FALSE)</f>
        <v/>
      </c>
      <c r="BI1298" s="224">
        <f>BH1298/VLOOKUP($S1298,'CP$'!$B$5:$D$74,2,FALSE)</f>
        <v/>
      </c>
      <c r="BJ1298" s="140" t="n">
        <v>2300000</v>
      </c>
      <c r="BK1298" s="140" t="n">
        <v>4500000</v>
      </c>
      <c r="BL1298" s="141">
        <f>IFERROR(U1298/X1298,"")</f>
        <v/>
      </c>
      <c r="BM1298" s="141">
        <f>IFERROR(V1298/X1298,"")</f>
        <v/>
      </c>
      <c r="BN1298" s="141">
        <f>IFERROR(W1298/X1298,"")</f>
        <v/>
      </c>
      <c r="BO1298" s="141">
        <f>IFERROR(AA1298/AD1298,"")</f>
        <v/>
      </c>
      <c r="BP1298" s="141">
        <f>IFERROR(AB1298/AD1298,"")</f>
        <v/>
      </c>
      <c r="BQ1298" s="141">
        <f>IFERROR(AC1298/AD1298,"")</f>
        <v/>
      </c>
      <c r="BR1298" s="119" t="n"/>
      <c r="BS1298" s="119" t="n">
        <v>1</v>
      </c>
      <c r="BT1298" s="119" t="n">
        <v>2</v>
      </c>
      <c r="BU1298" s="119" t="n"/>
      <c r="BV1298" s="119" t="n"/>
      <c r="BW1298" s="119" t="n"/>
      <c r="BX1298" s="119" t="n"/>
      <c r="BY1298" s="119" t="n"/>
      <c r="BZ1298" s="119" t="inlineStr">
        <is>
          <t>Employee</t>
        </is>
      </c>
      <c r="CA1298" s="142" t="inlineStr">
        <is>
          <t>S53P</t>
        </is>
      </c>
      <c r="CB1298" s="131" t="n">
        <v>1</v>
      </c>
      <c r="CC1298" s="143">
        <f>IF(P1298&gt;1,1,P1298)*CB1298</f>
        <v/>
      </c>
      <c r="CD1298" s="143" t="n"/>
      <c r="CE1298" s="222" t="n"/>
      <c r="CF1298" s="86" t="n"/>
      <c r="CG1298" s="219" t="n">
        <v>4097760.975609757</v>
      </c>
      <c r="CH1298" s="217">
        <f>IF(LOWER(T1298)="ILS",12,1)*CG1298/VLOOKUP($T1298,CPC_USDConversion_xlTbl[[Currency2]:[Units/1 USD]],2,FALSE)</f>
        <v/>
      </c>
      <c r="CI1298" s="225">
        <f>AF1298</f>
        <v/>
      </c>
      <c r="CJ1298" s="225">
        <f>IFERROR(CI1298-CH1298,"")</f>
        <v/>
      </c>
      <c r="CK1298" s="140">
        <f>ROUND(AN1298*CC1298,-2)</f>
        <v/>
      </c>
      <c r="CL1298" s="217">
        <f>CK1298/VLOOKUP($T1298,'USD Converstion'!$C$7:$D$174,2,FALSE)</f>
        <v/>
      </c>
      <c r="CM1298" s="145">
        <f>IF(AD1298&gt;X1298,1,0)</f>
        <v/>
      </c>
      <c r="CN1298" s="225">
        <f>IF(CM1298&gt;0,AG1298,0)</f>
        <v/>
      </c>
      <c r="CO1298" s="225">
        <f>IF(CM1298=0,0,AF1298)</f>
        <v/>
      </c>
      <c r="CP1298" s="146" t="n">
        <v>0</v>
      </c>
      <c r="CQ1298" s="147" t="inlineStr">
        <is>
          <t>Regular</t>
        </is>
      </c>
      <c r="CR1298" s="225">
        <f>AM1298/VLOOKUP(T1298,'USD Converstion'!$C$7:$D$174,2,FALSE)</f>
        <v/>
      </c>
      <c r="CS1298" s="226">
        <f>AT1298</f>
        <v/>
      </c>
      <c r="CT1298" s="222" t="n">
        <v>0</v>
      </c>
      <c r="CU1298" s="227" t="n"/>
      <c r="CV1298" s="145">
        <f>IF(AX1298&gt;0,1,0)</f>
        <v/>
      </c>
      <c r="CW1298" s="145">
        <f>IF(AY1298&gt;0,1,0)</f>
        <v/>
      </c>
      <c r="CX1298" s="52" t="n">
        <v>0</v>
      </c>
      <c r="DM1298">
        <f>IF(LOWER(T1298)="ILS",12,1)*Y1298/VLOOKUP($T1298,CPC_USDConversion_xlTbl[[Currency2]:[Units/1 USD]],2,FALSE)</f>
        <v/>
      </c>
    </row>
    <row r="1299">
      <c r="B1299" s="113" t="n">
        <v>113954</v>
      </c>
      <c r="C1299" s="113" t="n">
        <v>120578</v>
      </c>
      <c r="D1299" s="113" t="n">
        <v>84441</v>
      </c>
      <c r="E1299" s="114" t="inlineStr">
        <is>
          <t>Prasanna Tapkire</t>
        </is>
      </c>
      <c r="F1299" s="152" t="inlineStr">
        <is>
          <t>Security Engineer</t>
        </is>
      </c>
      <c r="G1299" s="113" t="inlineStr">
        <is>
          <t>India Sales</t>
        </is>
      </c>
      <c r="H1299" s="113" t="inlineStr">
        <is>
          <t>Sundar Balasubramanian</t>
        </is>
      </c>
      <c r="I1299" s="113" t="inlineStr">
        <is>
          <t>Sundar Balasubramanian</t>
        </is>
      </c>
      <c r="J1299" s="114" t="inlineStr">
        <is>
          <t>Sharat Sinha</t>
        </is>
      </c>
      <c r="K1299" s="114" t="inlineStr">
        <is>
          <t>Sharat Sinha</t>
        </is>
      </c>
      <c r="L1299" s="113" t="inlineStr">
        <is>
          <t>APAC Sales</t>
        </is>
      </c>
      <c r="M1299" s="115" t="n">
        <v>1</v>
      </c>
      <c r="N1299" s="151">
        <f>LEFT(CA1299,3)</f>
        <v/>
      </c>
      <c r="O1299" s="216" t="n">
        <v>43759</v>
      </c>
      <c r="P1299" s="118">
        <f>($D$5-O1299)/365</f>
        <v/>
      </c>
      <c r="Q1299" s="119">
        <f>Q1299</f>
        <v/>
      </c>
      <c r="R1299" s="52" t="n"/>
      <c r="S1299" s="120" t="inlineStr">
        <is>
          <t>India</t>
        </is>
      </c>
      <c r="T1299" s="120" t="inlineStr">
        <is>
          <t>INR</t>
        </is>
      </c>
      <c r="U1299" s="120" t="n">
        <v>3609500</v>
      </c>
      <c r="V1299" s="120" t="n">
        <v>654845.4545454545</v>
      </c>
      <c r="W1299" s="120" t="n"/>
      <c r="X1299" s="120">
        <f>W1299+V1299+U1299</f>
        <v/>
      </c>
      <c r="Y1299" s="121" t="n"/>
      <c r="Z1299" s="121" t="n"/>
      <c r="AA1299" s="122" t="n"/>
      <c r="AB1299" s="122" t="n"/>
      <c r="AC1299" s="122" t="n"/>
      <c r="AD1299" s="123">
        <f>AC1299+AB1299+AA1299</f>
        <v/>
      </c>
      <c r="AE1299" s="124">
        <f>IFERROR(AD1299/X1299-1,"")</f>
        <v/>
      </c>
      <c r="AF1299" s="217">
        <f>IF(LOWER(T1299)="ILS",12,1)*X1299/VLOOKUP($T1299,CPC_USDConversion_xlTbl[[Currency2]:[Units/1 USD]],2,FALSE)</f>
        <v/>
      </c>
      <c r="AG1299" s="217">
        <f>IF(LOWER(T1299)="ILS",12,1)*AD1299/VLOOKUP($T1299,CPC_USDConversion_xlTbl[[Currency2]:[Units/1 USD]],2,FALSE)</f>
        <v/>
      </c>
      <c r="AH1299" s="126">
        <f>AF1299/VLOOKUP($S1299,'CP$'!$B$5:$D$74,2,FALSE)</f>
        <v/>
      </c>
      <c r="AI1299" s="126">
        <f>AG1299/VLOOKUP($S1299,'CP$'!$B$5:$D$74,2,FALSE)</f>
        <v/>
      </c>
      <c r="AJ1299" s="52" t="n"/>
      <c r="AK1299" s="127" t="inlineStr">
        <is>
          <t>Sales Variable</t>
        </is>
      </c>
      <c r="AL1299" s="218" t="n"/>
      <c r="AM1299" s="129" t="n"/>
      <c r="AN1299" s="121" t="n"/>
      <c r="AO1299" s="130" t="n"/>
      <c r="AP1299" s="131">
        <f>IFERROR(AO1299/AM1299,"")</f>
        <v/>
      </c>
      <c r="AQ1299" s="219">
        <f>AO1299*CC1299</f>
        <v/>
      </c>
      <c r="AR1299" s="219" t="n"/>
      <c r="AS1299" s="220">
        <f>AQ1299-AR1299</f>
        <v/>
      </c>
      <c r="AT1299" s="217">
        <f>AS1299/VLOOKUP($T1299,'USD Converstion'!$C$7:$D$174,2,FALSE)</f>
        <v/>
      </c>
      <c r="AU1299" s="52" t="n"/>
      <c r="AV1299" s="221" t="n"/>
      <c r="AW1299" s="222" t="n"/>
      <c r="AX1299" s="222" t="n"/>
      <c r="AY1299" s="223" t="n"/>
      <c r="AZ1299" s="52" t="n"/>
      <c r="BA1299" s="137" t="n"/>
      <c r="BB1299" s="138" t="inlineStr">
        <is>
          <t xml:space="preserve"> </t>
        </is>
      </c>
      <c r="BC1299" s="52" t="n"/>
      <c r="BD1299" s="219" t="n">
        <v>2880000</v>
      </c>
      <c r="BE1299" s="219" t="n">
        <v>720000</v>
      </c>
      <c r="BF1299" s="219" t="n"/>
      <c r="BG1299" s="120">
        <f>BF1299+BE1299+BD1299</f>
        <v/>
      </c>
      <c r="BH1299" s="217">
        <f>IF(LOWER(T1299)="ILS",12,1)*BG1299/VLOOKUP($T1299,CPC_USDConversion_xlTbl[[Currency2]:[Units/1 USD]],2,FALSE)</f>
        <v/>
      </c>
      <c r="BI1299" s="224">
        <f>BH1299/VLOOKUP($S1299,'CP$'!$B$5:$D$74,2,FALSE)</f>
        <v/>
      </c>
      <c r="BJ1299" s="140" t="n">
        <v>1500000</v>
      </c>
      <c r="BK1299" s="140" t="n">
        <v>3500000</v>
      </c>
      <c r="BL1299" s="141">
        <f>IFERROR(U1299/X1299,"")</f>
        <v/>
      </c>
      <c r="BM1299" s="141">
        <f>IFERROR(V1299/X1299,"")</f>
        <v/>
      </c>
      <c r="BN1299" s="141">
        <f>IFERROR(W1299/X1299,"")</f>
        <v/>
      </c>
      <c r="BO1299" s="141">
        <f>IFERROR(AA1299/AD1299,"")</f>
        <v/>
      </c>
      <c r="BP1299" s="141">
        <f>IFERROR(AB1299/AD1299,"")</f>
        <v/>
      </c>
      <c r="BQ1299" s="141">
        <f>IFERROR(AC1299/AD1299,"")</f>
        <v/>
      </c>
      <c r="BR1299" s="119" t="n"/>
      <c r="BS1299" s="119" t="n"/>
      <c r="BT1299" s="119" t="n">
        <v>2</v>
      </c>
      <c r="BU1299" s="119" t="n"/>
      <c r="BV1299" s="119" t="n"/>
      <c r="BW1299" s="119" t="n"/>
      <c r="BX1299" s="119" t="n"/>
      <c r="BY1299" s="119" t="n"/>
      <c r="BZ1299" s="119" t="inlineStr">
        <is>
          <t>Employee</t>
        </is>
      </c>
      <c r="CA1299" s="142" t="inlineStr">
        <is>
          <t>E51P</t>
        </is>
      </c>
      <c r="CB1299" s="131" t="n">
        <v>1</v>
      </c>
      <c r="CC1299" s="143">
        <f>IF(P1299&gt;1,1,P1299)*CB1299</f>
        <v/>
      </c>
      <c r="CD1299" s="143" t="n"/>
      <c r="CE1299" s="222" t="n"/>
      <c r="CF1299" s="86" t="n"/>
      <c r="CG1299" s="219" t="n">
        <v>3512395.12195122</v>
      </c>
      <c r="CH1299" s="217">
        <f>IF(LOWER(T1299)="ILS",12,1)*CG1299/VLOOKUP($T1299,CPC_USDConversion_xlTbl[[Currency2]:[Units/1 USD]],2,FALSE)</f>
        <v/>
      </c>
      <c r="CI1299" s="225">
        <f>AF1299</f>
        <v/>
      </c>
      <c r="CJ1299" s="225">
        <f>IFERROR(CI1299-CH1299,"")</f>
        <v/>
      </c>
      <c r="CK1299" s="140">
        <f>ROUND(AN1299*CC1299,-2)</f>
        <v/>
      </c>
      <c r="CL1299" s="217">
        <f>CK1299/VLOOKUP($T1299,'USD Converstion'!$C$7:$D$174,2,FALSE)</f>
        <v/>
      </c>
      <c r="CM1299" s="145">
        <f>IF(AD1299&gt;X1299,1,0)</f>
        <v/>
      </c>
      <c r="CN1299" s="225">
        <f>IF(CM1299&gt;0,AG1299,0)</f>
        <v/>
      </c>
      <c r="CO1299" s="225">
        <f>IF(CM1299=0,0,AF1299)</f>
        <v/>
      </c>
      <c r="CP1299" s="146" t="n">
        <v>0</v>
      </c>
      <c r="CQ1299" s="147" t="inlineStr">
        <is>
          <t>Regular</t>
        </is>
      </c>
      <c r="CR1299" s="225">
        <f>AM1299/VLOOKUP(T1299,'USD Converstion'!$C$7:$D$174,2,FALSE)</f>
        <v/>
      </c>
      <c r="CS1299" s="226">
        <f>AT1299</f>
        <v/>
      </c>
      <c r="CT1299" s="222" t="n">
        <v>0</v>
      </c>
      <c r="CU1299" s="227" t="n"/>
      <c r="CV1299" s="145">
        <f>IF(AX1299&gt;0,1,0)</f>
        <v/>
      </c>
      <c r="CW1299" s="145">
        <f>IF(AY1299&gt;0,1,0)</f>
        <v/>
      </c>
      <c r="CX1299" s="52" t="n">
        <v>0</v>
      </c>
      <c r="DM1299">
        <f>IF(LOWER(T1299)="ILS",12,1)*Y1299/VLOOKUP($T1299,CPC_USDConversion_xlTbl[[Currency2]:[Units/1 USD]],2,FALSE)</f>
        <v/>
      </c>
    </row>
    <row r="1300">
      <c r="B1300" s="113" t="n">
        <v>115776</v>
      </c>
      <c r="C1300" s="113" t="n">
        <v>108344</v>
      </c>
      <c r="D1300" s="113" t="n">
        <v>77829</v>
      </c>
      <c r="E1300" s="114" t="inlineStr">
        <is>
          <t>Sai Karthik</t>
        </is>
      </c>
      <c r="F1300" s="152" t="inlineStr">
        <is>
          <t>Security Engineer</t>
        </is>
      </c>
      <c r="G1300" s="113" t="inlineStr">
        <is>
          <t>India Sales</t>
        </is>
      </c>
      <c r="H1300" s="113" t="inlineStr">
        <is>
          <t>Sundar Balasubramanian</t>
        </is>
      </c>
      <c r="I1300" s="113" t="inlineStr">
        <is>
          <t>Sundar Balasubramanian</t>
        </is>
      </c>
      <c r="J1300" s="114" t="inlineStr">
        <is>
          <t>Sharat Sinha</t>
        </is>
      </c>
      <c r="K1300" s="114" t="inlineStr">
        <is>
          <t>Sharat Sinha</t>
        </is>
      </c>
      <c r="L1300" s="113" t="inlineStr">
        <is>
          <t>APAC Sales</t>
        </is>
      </c>
      <c r="M1300" s="115" t="n">
        <v>1</v>
      </c>
      <c r="N1300" s="151">
        <f>LEFT(CA1300,3)</f>
        <v/>
      </c>
      <c r="O1300" s="216" t="n">
        <v>42673</v>
      </c>
      <c r="P1300" s="118">
        <f>($D$5-O1300)/365</f>
        <v/>
      </c>
      <c r="Q1300" s="119">
        <f>Q1300</f>
        <v/>
      </c>
      <c r="R1300" s="52" t="n"/>
      <c r="S1300" s="120" t="inlineStr">
        <is>
          <t>India</t>
        </is>
      </c>
      <c r="T1300" s="120" t="inlineStr">
        <is>
          <t>INR</t>
        </is>
      </c>
      <c r="U1300" s="120" t="n">
        <v>1659500</v>
      </c>
      <c r="V1300" s="120" t="n">
        <v>300300</v>
      </c>
      <c r="W1300" s="120" t="n"/>
      <c r="X1300" s="120">
        <f>W1300+V1300+U1300</f>
        <v/>
      </c>
      <c r="Y1300" s="121" t="n"/>
      <c r="Z1300" s="121" t="n"/>
      <c r="AA1300" s="122" t="n"/>
      <c r="AB1300" s="122" t="n"/>
      <c r="AC1300" s="122" t="n"/>
      <c r="AD1300" s="123">
        <f>AC1300+AB1300+AA1300</f>
        <v/>
      </c>
      <c r="AE1300" s="124">
        <f>IFERROR(AD1300/X1300-1,"")</f>
        <v/>
      </c>
      <c r="AF1300" s="217">
        <f>IF(LOWER(T1300)="ILS",12,1)*X1300/VLOOKUP($T1300,CPC_USDConversion_xlTbl[[Currency2]:[Units/1 USD]],2,FALSE)</f>
        <v/>
      </c>
      <c r="AG1300" s="217">
        <f>IF(LOWER(T1300)="ILS",12,1)*AD1300/VLOOKUP($T1300,CPC_USDConversion_xlTbl[[Currency2]:[Units/1 USD]],2,FALSE)</f>
        <v/>
      </c>
      <c r="AH1300" s="126">
        <f>AF1300/VLOOKUP($S1300,'CP$'!$B$5:$D$74,2,FALSE)</f>
        <v/>
      </c>
      <c r="AI1300" s="126">
        <f>AG1300/VLOOKUP($S1300,'CP$'!$B$5:$D$74,2,FALSE)</f>
        <v/>
      </c>
      <c r="AJ1300" s="52" t="n"/>
      <c r="AK1300" s="127" t="inlineStr">
        <is>
          <t>Sales Variable</t>
        </is>
      </c>
      <c r="AL1300" s="218" t="n"/>
      <c r="AM1300" s="129" t="n"/>
      <c r="AN1300" s="121" t="n"/>
      <c r="AO1300" s="130" t="n"/>
      <c r="AP1300" s="131">
        <f>IFERROR(AO1300/AM1300,"")</f>
        <v/>
      </c>
      <c r="AQ1300" s="219">
        <f>AO1300*CC1300</f>
        <v/>
      </c>
      <c r="AR1300" s="219" t="n"/>
      <c r="AS1300" s="220">
        <f>AQ1300-AR1300</f>
        <v/>
      </c>
      <c r="AT1300" s="217">
        <f>AS1300/VLOOKUP($T1300,'USD Converstion'!$C$7:$D$174,2,FALSE)</f>
        <v/>
      </c>
      <c r="AU1300" s="52" t="n"/>
      <c r="AV1300" s="221" t="n"/>
      <c r="AW1300" s="222" t="n"/>
      <c r="AX1300" s="222" t="n"/>
      <c r="AY1300" s="223" t="n"/>
      <c r="AZ1300" s="52" t="n"/>
      <c r="BA1300" s="137" t="n"/>
      <c r="BB1300" s="138" t="inlineStr">
        <is>
          <t xml:space="preserve"> </t>
        </is>
      </c>
      <c r="BC1300" s="52" t="n"/>
      <c r="BD1300" s="219" t="n">
        <v>1200000</v>
      </c>
      <c r="BE1300" s="219" t="n">
        <v>300000</v>
      </c>
      <c r="BF1300" s="219" t="n"/>
      <c r="BG1300" s="120">
        <f>BF1300+BE1300+BD1300</f>
        <v/>
      </c>
      <c r="BH1300" s="217">
        <f>IF(LOWER(T1300)="ILS",12,1)*BG1300/VLOOKUP($T1300,CPC_USDConversion_xlTbl[[Currency2]:[Units/1 USD]],2,FALSE)</f>
        <v/>
      </c>
      <c r="BI1300" s="224">
        <f>BH1300/VLOOKUP($S1300,'CP$'!$B$5:$D$74,2,FALSE)</f>
        <v/>
      </c>
      <c r="BJ1300" s="140" t="n">
        <v>1500000</v>
      </c>
      <c r="BK1300" s="140" t="n">
        <v>3500000</v>
      </c>
      <c r="BL1300" s="141">
        <f>IFERROR(U1300/X1300,"")</f>
        <v/>
      </c>
      <c r="BM1300" s="141">
        <f>IFERROR(V1300/X1300,"")</f>
        <v/>
      </c>
      <c r="BN1300" s="141">
        <f>IFERROR(W1300/X1300,"")</f>
        <v/>
      </c>
      <c r="BO1300" s="141">
        <f>IFERROR(AA1300/AD1300,"")</f>
        <v/>
      </c>
      <c r="BP1300" s="141">
        <f>IFERROR(AB1300/AD1300,"")</f>
        <v/>
      </c>
      <c r="BQ1300" s="141">
        <f>IFERROR(AC1300/AD1300,"")</f>
        <v/>
      </c>
      <c r="BR1300" s="119" t="n">
        <v>3</v>
      </c>
      <c r="BS1300" s="119" t="n">
        <v>3</v>
      </c>
      <c r="BT1300" s="119" t="n">
        <v>2</v>
      </c>
      <c r="BU1300" s="119" t="n"/>
      <c r="BV1300" s="119" t="n"/>
      <c r="BW1300" s="119" t="n"/>
      <c r="BX1300" s="119" t="n"/>
      <c r="BY1300" s="119" t="n"/>
      <c r="BZ1300" s="119" t="inlineStr">
        <is>
          <t>Employee</t>
        </is>
      </c>
      <c r="CA1300" s="142" t="inlineStr">
        <is>
          <t>E51P</t>
        </is>
      </c>
      <c r="CB1300" s="131" t="n">
        <v>1</v>
      </c>
      <c r="CC1300" s="143">
        <f>IF(P1300&gt;1,1,P1300)*CB1300</f>
        <v/>
      </c>
      <c r="CD1300" s="143" t="n"/>
      <c r="CE1300" s="222" t="n"/>
      <c r="CF1300" s="86" t="n"/>
      <c r="CG1300" s="219" t="n">
        <v>1609956.097560976</v>
      </c>
      <c r="CH1300" s="217">
        <f>IF(LOWER(T1300)="ILS",12,1)*CG1300/VLOOKUP($T1300,CPC_USDConversion_xlTbl[[Currency2]:[Units/1 USD]],2,FALSE)</f>
        <v/>
      </c>
      <c r="CI1300" s="225">
        <f>AF1300</f>
        <v/>
      </c>
      <c r="CJ1300" s="225">
        <f>IFERROR(CI1300-CH1300,"")</f>
        <v/>
      </c>
      <c r="CK1300" s="140">
        <f>ROUND(AN1300*CC1300,-2)</f>
        <v/>
      </c>
      <c r="CL1300" s="217">
        <f>CK1300/VLOOKUP($T1300,'USD Converstion'!$C$7:$D$174,2,FALSE)</f>
        <v/>
      </c>
      <c r="CM1300" s="145">
        <f>IF(AD1300&gt;X1300,1,0)</f>
        <v/>
      </c>
      <c r="CN1300" s="225">
        <f>IF(CM1300&gt;0,AG1300,0)</f>
        <v/>
      </c>
      <c r="CO1300" s="225">
        <f>IF(CM1300=0,0,AF1300)</f>
        <v/>
      </c>
      <c r="CP1300" s="146" t="n">
        <v>0</v>
      </c>
      <c r="CQ1300" s="147" t="inlineStr">
        <is>
          <t>Regular</t>
        </is>
      </c>
      <c r="CR1300" s="225">
        <f>AM1300/VLOOKUP(T1300,'USD Converstion'!$C$7:$D$174,2,FALSE)</f>
        <v/>
      </c>
      <c r="CS1300" s="226">
        <f>AT1300</f>
        <v/>
      </c>
      <c r="CT1300" s="222" t="n">
        <v>0</v>
      </c>
      <c r="CU1300" s="227" t="n"/>
      <c r="CV1300" s="145">
        <f>IF(AX1300&gt;0,1,0)</f>
        <v/>
      </c>
      <c r="CW1300" s="145">
        <f>IF(AY1300&gt;0,1,0)</f>
        <v/>
      </c>
      <c r="CX1300" s="52" t="n">
        <v>0</v>
      </c>
      <c r="DM1300">
        <f>IF(LOWER(T1300)="ILS",12,1)*Y1300/VLOOKUP($T1300,CPC_USDConversion_xlTbl[[Currency2]:[Units/1 USD]],2,FALSE)</f>
        <v/>
      </c>
    </row>
    <row r="1301">
      <c r="B1301" s="113" t="n">
        <v>109200</v>
      </c>
      <c r="C1301" s="113" t="n">
        <v>32753</v>
      </c>
      <c r="D1301" s="113" t="n">
        <v>52354</v>
      </c>
      <c r="E1301" s="114" t="inlineStr">
        <is>
          <t>Satish Subramanian</t>
        </is>
      </c>
      <c r="F1301" s="152" t="inlineStr">
        <is>
          <t>Office Manager</t>
        </is>
      </c>
      <c r="G1301" s="113" t="inlineStr">
        <is>
          <t>India Sales</t>
        </is>
      </c>
      <c r="H1301" s="113" t="inlineStr">
        <is>
          <t>Sundar Balasubramanian</t>
        </is>
      </c>
      <c r="I1301" s="113" t="inlineStr">
        <is>
          <t>Sundar Balasubramanian</t>
        </is>
      </c>
      <c r="J1301" s="114" t="inlineStr">
        <is>
          <t>Sharat Sinha</t>
        </is>
      </c>
      <c r="K1301" s="114" t="inlineStr">
        <is>
          <t>Sharat Sinha</t>
        </is>
      </c>
      <c r="L1301" s="113" t="inlineStr">
        <is>
          <t>APAC Sales</t>
        </is>
      </c>
      <c r="M1301" s="115" t="n">
        <v>1</v>
      </c>
      <c r="N1301" s="151">
        <f>LEFT(CA1301,3)</f>
        <v/>
      </c>
      <c r="O1301" s="216" t="n">
        <v>42713</v>
      </c>
      <c r="P1301" s="118">
        <f>($D$5-O1301)/365</f>
        <v/>
      </c>
      <c r="Q1301" s="119">
        <f>Q1301</f>
        <v/>
      </c>
      <c r="R1301" s="52" t="n"/>
      <c r="S1301" s="120" t="inlineStr">
        <is>
          <t>India</t>
        </is>
      </c>
      <c r="T1301" s="120" t="inlineStr">
        <is>
          <t>INR</t>
        </is>
      </c>
      <c r="U1301" s="120" t="n">
        <v>2437625</v>
      </c>
      <c r="V1301" s="120" t="n"/>
      <c r="W1301" s="120" t="n"/>
      <c r="X1301" s="120">
        <f>W1301+V1301+U1301</f>
        <v/>
      </c>
      <c r="Y1301" s="121" t="n"/>
      <c r="Z1301" s="121" t="n"/>
      <c r="AA1301" s="122" t="n"/>
      <c r="AB1301" s="122" t="n"/>
      <c r="AC1301" s="122" t="n"/>
      <c r="AD1301" s="123">
        <f>AC1301+AB1301+AA1301</f>
        <v/>
      </c>
      <c r="AE1301" s="124">
        <f>IFERROR(AD1301/X1301-1,"")</f>
        <v/>
      </c>
      <c r="AF1301" s="217">
        <f>IF(LOWER(T1301)="ILS",12,1)*X1301/VLOOKUP($T1301,CPC_USDConversion_xlTbl[[Currency2]:[Units/1 USD]],2,FALSE)</f>
        <v/>
      </c>
      <c r="AG1301" s="217">
        <f>IF(LOWER(T1301)="ILS",12,1)*AD1301/VLOOKUP($T1301,CPC_USDConversion_xlTbl[[Currency2]:[Units/1 USD]],2,FALSE)</f>
        <v/>
      </c>
      <c r="AH1301" s="126">
        <f>AF1301/VLOOKUP($S1301,'CP$'!$B$5:$D$74,2,FALSE)</f>
        <v/>
      </c>
      <c r="AI1301" s="126">
        <f>AG1301/VLOOKUP($S1301,'CP$'!$B$5:$D$74,2,FALSE)</f>
        <v/>
      </c>
      <c r="AJ1301" s="52" t="n"/>
      <c r="AK1301" s="127" t="inlineStr">
        <is>
          <t>Regular</t>
        </is>
      </c>
      <c r="AL1301" s="218" t="n">
        <v>132000</v>
      </c>
      <c r="AM1301" s="129" t="n"/>
      <c r="AN1301" s="121" t="n"/>
      <c r="AO1301" s="130" t="n"/>
      <c r="AP1301" s="131">
        <f>IFERROR(AO1301/AM1301,"")</f>
        <v/>
      </c>
      <c r="AQ1301" s="219">
        <f>AO1301*CC1301</f>
        <v/>
      </c>
      <c r="AR1301" s="219" t="n"/>
      <c r="AS1301" s="220">
        <f>AQ1301-AR1301</f>
        <v/>
      </c>
      <c r="AT1301" s="217">
        <f>AS1301/VLOOKUP($T1301,'USD Converstion'!$C$7:$D$174,2,FALSE)</f>
        <v/>
      </c>
      <c r="AU1301" s="52" t="n"/>
      <c r="AV1301" s="221" t="n">
        <v>43223</v>
      </c>
      <c r="AW1301" s="222" t="n">
        <v>14702.34951456311</v>
      </c>
      <c r="AX1301" s="222" t="n"/>
      <c r="AY1301" s="223" t="n"/>
      <c r="AZ1301" s="52" t="n"/>
      <c r="BA1301" s="137" t="n"/>
      <c r="BB1301" s="138" t="inlineStr">
        <is>
          <t xml:space="preserve"> </t>
        </is>
      </c>
      <c r="BC1301" s="52" t="n"/>
      <c r="BD1301" s="219" t="n">
        <v>1850000</v>
      </c>
      <c r="BE1301" s="219" t="n"/>
      <c r="BF1301" s="219" t="n"/>
      <c r="BG1301" s="120">
        <f>BF1301+BE1301+BD1301</f>
        <v/>
      </c>
      <c r="BH1301" s="217">
        <f>IF(LOWER(T1301)="ILS",12,1)*BG1301/VLOOKUP($T1301,CPC_USDConversion_xlTbl[[Currency2]:[Units/1 USD]],2,FALSE)</f>
        <v/>
      </c>
      <c r="BI1301" s="224">
        <f>BH1301/VLOOKUP($S1301,'CP$'!$B$5:$D$74,2,FALSE)</f>
        <v/>
      </c>
      <c r="BJ1301" s="140" t="n">
        <v>1600000</v>
      </c>
      <c r="BK1301" s="140" t="n">
        <v>2800000</v>
      </c>
      <c r="BL1301" s="141">
        <f>IFERROR(U1301/X1301,"")</f>
        <v/>
      </c>
      <c r="BM1301" s="141">
        <f>IFERROR(V1301/X1301,"")</f>
        <v/>
      </c>
      <c r="BN1301" s="141">
        <f>IFERROR(W1301/X1301,"")</f>
        <v/>
      </c>
      <c r="BO1301" s="141">
        <f>IFERROR(AA1301/AD1301,"")</f>
        <v/>
      </c>
      <c r="BP1301" s="141">
        <f>IFERROR(AB1301/AD1301,"")</f>
        <v/>
      </c>
      <c r="BQ1301" s="141">
        <f>IFERROR(AC1301/AD1301,"")</f>
        <v/>
      </c>
      <c r="BR1301" s="119" t="n">
        <v>3</v>
      </c>
      <c r="BS1301" s="119" t="n">
        <v>3</v>
      </c>
      <c r="BT1301" s="119" t="n">
        <v>2</v>
      </c>
      <c r="BU1301" s="119" t="n"/>
      <c r="BV1301" s="119" t="n"/>
      <c r="BW1301" s="119" t="n"/>
      <c r="BX1301" s="119" t="n"/>
      <c r="BY1301" s="119" t="n"/>
      <c r="BZ1301" s="119" t="inlineStr">
        <is>
          <t>Employee</t>
        </is>
      </c>
      <c r="CA1301" s="142" t="inlineStr">
        <is>
          <t>P43P</t>
        </is>
      </c>
      <c r="CB1301" s="131" t="n">
        <v>1</v>
      </c>
      <c r="CC1301" s="143">
        <f>IF(P1301&gt;1,1,P1301)*CB1301</f>
        <v/>
      </c>
      <c r="CD1301" s="143" t="n"/>
      <c r="CE1301" s="222" t="n">
        <v>9098.719999999999</v>
      </c>
      <c r="CF1301" s="86" t="n"/>
      <c r="CG1301" s="219" t="n">
        <v>1895321.951219512</v>
      </c>
      <c r="CH1301" s="217">
        <f>IF(LOWER(T1301)="ILS",12,1)*CG1301/VLOOKUP($T1301,CPC_USDConversion_xlTbl[[Currency2]:[Units/1 USD]],2,FALSE)</f>
        <v/>
      </c>
      <c r="CI1301" s="225">
        <f>AF1301</f>
        <v/>
      </c>
      <c r="CJ1301" s="225">
        <f>IFERROR(CI1301-CH1301,"")</f>
        <v/>
      </c>
      <c r="CK1301" s="140">
        <f>ROUND(AN1301*CC1301,-2)</f>
        <v/>
      </c>
      <c r="CL1301" s="217">
        <f>CK1301/VLOOKUP($T1301,'USD Converstion'!$C$7:$D$174,2,FALSE)</f>
        <v/>
      </c>
      <c r="CM1301" s="145">
        <f>IF(AD1301&gt;X1301,1,0)</f>
        <v/>
      </c>
      <c r="CN1301" s="225">
        <f>IF(CM1301&gt;0,AG1301,0)</f>
        <v/>
      </c>
      <c r="CO1301" s="225">
        <f>IF(CM1301=0,0,AF1301)</f>
        <v/>
      </c>
      <c r="CP1301" s="146" t="n">
        <v>0</v>
      </c>
      <c r="CQ1301" s="147" t="inlineStr">
        <is>
          <t>Regular</t>
        </is>
      </c>
      <c r="CR1301" s="225">
        <f>AM1301/VLOOKUP(T1301,'USD Converstion'!$C$7:$D$174,2,FALSE)</f>
        <v/>
      </c>
      <c r="CS1301" s="226">
        <f>AT1301</f>
        <v/>
      </c>
      <c r="CT1301" s="222" t="n">
        <v>0</v>
      </c>
      <c r="CU1301" s="227" t="n"/>
      <c r="CV1301" s="145">
        <f>IF(AX1301&gt;0,1,0)</f>
        <v/>
      </c>
      <c r="CW1301" s="145">
        <f>IF(AY1301&gt;0,1,0)</f>
        <v/>
      </c>
      <c r="CX1301" s="52" t="n">
        <v>0</v>
      </c>
      <c r="DM1301">
        <f>IF(LOWER(T1301)="ILS",12,1)*Y1301/VLOOKUP($T1301,CPC_USDConversion_xlTbl[[Currency2]:[Units/1 USD]],2,FALSE)</f>
        <v/>
      </c>
    </row>
    <row r="1302">
      <c r="B1302" s="113" t="n">
        <v>133265</v>
      </c>
      <c r="C1302" s="113" t="n">
        <v>51710</v>
      </c>
      <c r="D1302" s="113" t="n">
        <v>43770</v>
      </c>
      <c r="E1302" s="114" t="inlineStr">
        <is>
          <t>Julien Devin</t>
        </is>
      </c>
      <c r="F1302" s="152" t="inlineStr">
        <is>
          <t>Account Manager</t>
        </is>
      </c>
      <c r="G1302" s="113" t="inlineStr">
        <is>
          <t>Sales, France</t>
        </is>
      </c>
      <c r="H1302" s="113" t="inlineStr">
        <is>
          <t>Michael Techer</t>
        </is>
      </c>
      <c r="I1302" s="113" t="inlineStr">
        <is>
          <t>Roberto Pozzi</t>
        </is>
      </c>
      <c r="J1302" s="114" t="inlineStr">
        <is>
          <t>Thorsten Freitag</t>
        </is>
      </c>
      <c r="K1302" s="114" t="inlineStr">
        <is>
          <t>Bruno Darmon</t>
        </is>
      </c>
      <c r="L1302" s="113" t="inlineStr">
        <is>
          <t>EMEA Sales</t>
        </is>
      </c>
      <c r="M1302" s="115" t="n">
        <v>1</v>
      </c>
      <c r="N1302" s="151">
        <f>LEFT(CA1302,3)</f>
        <v/>
      </c>
      <c r="O1302" s="216" t="n">
        <v>43578</v>
      </c>
      <c r="P1302" s="118">
        <f>($D$5-O1302)/365</f>
        <v/>
      </c>
      <c r="Q1302" s="119">
        <f>Q1302</f>
        <v/>
      </c>
      <c r="R1302" s="52" t="n"/>
      <c r="S1302" s="120" t="inlineStr">
        <is>
          <t>France</t>
        </is>
      </c>
      <c r="T1302" s="120" t="inlineStr">
        <is>
          <t>EUR</t>
        </is>
      </c>
      <c r="U1302" s="120" t="n">
        <v>77000</v>
      </c>
      <c r="V1302" s="120" t="n">
        <v>33027.27272727272</v>
      </c>
      <c r="W1302" s="120" t="n"/>
      <c r="X1302" s="120">
        <f>W1302+V1302+U1302</f>
        <v/>
      </c>
      <c r="Y1302" s="121" t="n"/>
      <c r="Z1302" s="121" t="n"/>
      <c r="AA1302" s="122" t="n"/>
      <c r="AB1302" s="122" t="n"/>
      <c r="AC1302" s="122" t="n"/>
      <c r="AD1302" s="123">
        <f>AC1302+AB1302+AA1302</f>
        <v/>
      </c>
      <c r="AE1302" s="124">
        <f>IFERROR(AD1302/X1302-1,"")</f>
        <v/>
      </c>
      <c r="AF1302" s="217">
        <f>IF(LOWER(T1302)="ILS",12,1)*X1302/VLOOKUP($T1302,CPC_USDConversion_xlTbl[[Currency2]:[Units/1 USD]],2,FALSE)</f>
        <v/>
      </c>
      <c r="AG1302" s="217">
        <f>IF(LOWER(T1302)="ILS",12,1)*AD1302/VLOOKUP($T1302,CPC_USDConversion_xlTbl[[Currency2]:[Units/1 USD]],2,FALSE)</f>
        <v/>
      </c>
      <c r="AH1302" s="126">
        <f>AF1302/VLOOKUP($S1302,'CP$'!$B$5:$D$74,2,FALSE)</f>
        <v/>
      </c>
      <c r="AI1302" s="126">
        <f>AG1302/VLOOKUP($S1302,'CP$'!$B$5:$D$74,2,FALSE)</f>
        <v/>
      </c>
      <c r="AJ1302" s="52" t="n"/>
      <c r="AK1302" s="127" t="inlineStr">
        <is>
          <t>Sales Variable</t>
        </is>
      </c>
      <c r="AL1302" s="218" t="n"/>
      <c r="AM1302" s="129" t="n"/>
      <c r="AN1302" s="121" t="n"/>
      <c r="AO1302" s="130" t="n"/>
      <c r="AP1302" s="131">
        <f>IFERROR(AO1302/AM1302,"")</f>
        <v/>
      </c>
      <c r="AQ1302" s="219">
        <f>AO1302*CC1302</f>
        <v/>
      </c>
      <c r="AR1302" s="219" t="n"/>
      <c r="AS1302" s="220">
        <f>AQ1302-AR1302</f>
        <v/>
      </c>
      <c r="AT1302" s="217">
        <f>AS1302/VLOOKUP($T1302,'USD Converstion'!$C$7:$D$174,2,FALSE)</f>
        <v/>
      </c>
      <c r="AU1302" s="52" t="n"/>
      <c r="AV1302" s="221" t="n"/>
      <c r="AW1302" s="222" t="n"/>
      <c r="AX1302" s="222" t="n"/>
      <c r="AY1302" s="223" t="n"/>
      <c r="AZ1302" s="52" t="n"/>
      <c r="BA1302" s="137" t="inlineStr">
        <is>
          <t>January, 2021 - Title change from Territory Account Manager to Account Manager</t>
        </is>
      </c>
      <c r="BB1302" s="138" t="inlineStr">
        <is>
          <t xml:space="preserve"> </t>
        </is>
      </c>
      <c r="BC1302" s="52" t="n"/>
      <c r="BD1302" s="219" t="n">
        <v>54000</v>
      </c>
      <c r="BE1302" s="219" t="n">
        <v>36000</v>
      </c>
      <c r="BF1302" s="219" t="n"/>
      <c r="BG1302" s="120">
        <f>BF1302+BE1302+BD1302</f>
        <v/>
      </c>
      <c r="BH1302" s="217">
        <f>IF(LOWER(T1302)="ILS",12,1)*BG1302/VLOOKUP($T1302,CPC_USDConversion_xlTbl[[Currency2]:[Units/1 USD]],2,FALSE)</f>
        <v/>
      </c>
      <c r="BI1302" s="224">
        <f>BH1302/VLOOKUP($S1302,'CP$'!$B$5:$D$74,2,FALSE)</f>
        <v/>
      </c>
      <c r="BJ1302" s="140" t="n">
        <v>70000</v>
      </c>
      <c r="BK1302" s="140" t="n">
        <v>130000</v>
      </c>
      <c r="BL1302" s="141">
        <f>IFERROR(U1302/X1302,"")</f>
        <v/>
      </c>
      <c r="BM1302" s="141">
        <f>IFERROR(V1302/X1302,"")</f>
        <v/>
      </c>
      <c r="BN1302" s="141">
        <f>IFERROR(W1302/X1302,"")</f>
        <v/>
      </c>
      <c r="BO1302" s="141">
        <f>IFERROR(AA1302/AD1302,"")</f>
        <v/>
      </c>
      <c r="BP1302" s="141">
        <f>IFERROR(AB1302/AD1302,"")</f>
        <v/>
      </c>
      <c r="BQ1302" s="141">
        <f>IFERROR(AC1302/AD1302,"")</f>
        <v/>
      </c>
      <c r="BR1302" s="119" t="n">
        <v>2</v>
      </c>
      <c r="BS1302" s="119" t="n">
        <v>2</v>
      </c>
      <c r="BT1302" s="119" t="n">
        <v>2</v>
      </c>
      <c r="BU1302" s="119" t="n"/>
      <c r="BV1302" s="119" t="n"/>
      <c r="BW1302" s="119" t="n"/>
      <c r="BX1302" s="119" t="n"/>
      <c r="BY1302" s="119" t="n"/>
      <c r="BZ1302" s="119" t="inlineStr">
        <is>
          <t>Employee</t>
        </is>
      </c>
      <c r="CA1302" s="142" t="inlineStr">
        <is>
          <t>S53P</t>
        </is>
      </c>
      <c r="CB1302" s="131" t="n">
        <v>1</v>
      </c>
      <c r="CC1302" s="143">
        <f>IF(P1302&gt;1,1,P1302)*CB1302</f>
        <v/>
      </c>
      <c r="CD1302" s="143" t="n"/>
      <c r="CE1302" s="222" t="n"/>
      <c r="CF1302" s="86" t="n"/>
      <c r="CG1302" s="219" t="n">
        <v>88004.87804878049</v>
      </c>
      <c r="CH1302" s="217">
        <f>IF(LOWER(T1302)="ILS",12,1)*CG1302/VLOOKUP($T1302,CPC_USDConversion_xlTbl[[Currency2]:[Units/1 USD]],2,FALSE)</f>
        <v/>
      </c>
      <c r="CI1302" s="225">
        <f>AF1302</f>
        <v/>
      </c>
      <c r="CJ1302" s="225">
        <f>IFERROR(CI1302-CH1302,"")</f>
        <v/>
      </c>
      <c r="CK1302" s="140">
        <f>ROUND(AN1302*CC1302,-2)</f>
        <v/>
      </c>
      <c r="CL1302" s="217">
        <f>CK1302/VLOOKUP($T1302,'USD Converstion'!$C$7:$D$174,2,FALSE)</f>
        <v/>
      </c>
      <c r="CM1302" s="145">
        <f>IF(AD1302&gt;X1302,1,0)</f>
        <v/>
      </c>
      <c r="CN1302" s="225">
        <f>IF(CM1302&gt;0,AG1302,0)</f>
        <v/>
      </c>
      <c r="CO1302" s="225">
        <f>IF(CM1302=0,0,AF1302)</f>
        <v/>
      </c>
      <c r="CP1302" s="146" t="n">
        <v>0</v>
      </c>
      <c r="CQ1302" s="147" t="inlineStr">
        <is>
          <t>Regular</t>
        </is>
      </c>
      <c r="CR1302" s="225">
        <f>AM1302/VLOOKUP(T1302,'USD Converstion'!$C$7:$D$174,2,FALSE)</f>
        <v/>
      </c>
      <c r="CS1302" s="226">
        <f>AT1302</f>
        <v/>
      </c>
      <c r="CT1302" s="222" t="n">
        <v>0</v>
      </c>
      <c r="CU1302" s="227" t="n"/>
      <c r="CV1302" s="145">
        <f>IF(AX1302&gt;0,1,0)</f>
        <v/>
      </c>
      <c r="CW1302" s="145">
        <f>IF(AY1302&gt;0,1,0)</f>
        <v/>
      </c>
      <c r="CX1302" s="52" t="n">
        <v>0</v>
      </c>
      <c r="DM1302">
        <f>IF(LOWER(T1302)="ILS",12,1)*Y1302/VLOOKUP($T1302,CPC_USDConversion_xlTbl[[Currency2]:[Units/1 USD]],2,FALSE)</f>
        <v/>
      </c>
    </row>
    <row r="1303">
      <c r="B1303" s="113" t="n">
        <v>126003</v>
      </c>
      <c r="C1303" s="113" t="n">
        <v>49895</v>
      </c>
      <c r="D1303" s="113" t="n">
        <v>79838</v>
      </c>
      <c r="E1303" s="114" t="inlineStr">
        <is>
          <t>Sebastien Marciniak</t>
        </is>
      </c>
      <c r="F1303" s="152" t="inlineStr">
        <is>
          <t>Major Account Manager</t>
        </is>
      </c>
      <c r="G1303" s="113" t="inlineStr">
        <is>
          <t>Sales, France</t>
        </is>
      </c>
      <c r="H1303" s="113" t="inlineStr">
        <is>
          <t>Michael Techer</t>
        </is>
      </c>
      <c r="I1303" s="113" t="inlineStr">
        <is>
          <t>Roberto Pozzi</t>
        </is>
      </c>
      <c r="J1303" s="114" t="inlineStr">
        <is>
          <t>Thorsten Freitag</t>
        </is>
      </c>
      <c r="K1303" s="114" t="inlineStr">
        <is>
          <t>Bruno Darmon</t>
        </is>
      </c>
      <c r="L1303" s="113" t="inlineStr">
        <is>
          <t>EMEA Sales</t>
        </is>
      </c>
      <c r="M1303" s="115" t="n">
        <v>1</v>
      </c>
      <c r="N1303" s="151">
        <f>LEFT(CA1303,3)</f>
        <v/>
      </c>
      <c r="O1303" s="216" t="n">
        <v>43174</v>
      </c>
      <c r="P1303" s="118">
        <f>($D$5-O1303)/365</f>
        <v/>
      </c>
      <c r="Q1303" s="119">
        <f>Q1303</f>
        <v/>
      </c>
      <c r="R1303" s="52" t="n"/>
      <c r="S1303" s="120" t="inlineStr">
        <is>
          <t>France</t>
        </is>
      </c>
      <c r="T1303" s="120" t="inlineStr">
        <is>
          <t>EUR</t>
        </is>
      </c>
      <c r="U1303" s="120" t="n">
        <v>110750</v>
      </c>
      <c r="V1303" s="120" t="n">
        <v>49390.90909090909</v>
      </c>
      <c r="W1303" s="120" t="n"/>
      <c r="X1303" s="120">
        <f>W1303+V1303+U1303</f>
        <v/>
      </c>
      <c r="Y1303" s="121" t="n"/>
      <c r="Z1303" s="121" t="n"/>
      <c r="AA1303" s="122" t="n"/>
      <c r="AB1303" s="122" t="n"/>
      <c r="AC1303" s="122" t="n"/>
      <c r="AD1303" s="123">
        <f>AC1303+AB1303+AA1303</f>
        <v/>
      </c>
      <c r="AE1303" s="124">
        <f>IFERROR(AD1303/X1303-1,"")</f>
        <v/>
      </c>
      <c r="AF1303" s="217">
        <f>IF(LOWER(T1303)="ILS",12,1)*X1303/VLOOKUP($T1303,CPC_USDConversion_xlTbl[[Currency2]:[Units/1 USD]],2,FALSE)</f>
        <v/>
      </c>
      <c r="AG1303" s="217">
        <f>IF(LOWER(T1303)="ILS",12,1)*AD1303/VLOOKUP($T1303,CPC_USDConversion_xlTbl[[Currency2]:[Units/1 USD]],2,FALSE)</f>
        <v/>
      </c>
      <c r="AH1303" s="126">
        <f>AF1303/VLOOKUP($S1303,'CP$'!$B$5:$D$74,2,FALSE)</f>
        <v/>
      </c>
      <c r="AI1303" s="126">
        <f>AG1303/VLOOKUP($S1303,'CP$'!$B$5:$D$74,2,FALSE)</f>
        <v/>
      </c>
      <c r="AJ1303" s="52" t="n"/>
      <c r="AK1303" s="127" t="inlineStr">
        <is>
          <t>Sales Variable</t>
        </is>
      </c>
      <c r="AL1303" s="218" t="n"/>
      <c r="AM1303" s="129" t="n"/>
      <c r="AN1303" s="121" t="n"/>
      <c r="AO1303" s="130" t="n"/>
      <c r="AP1303" s="131">
        <f>IFERROR(AO1303/AM1303,"")</f>
        <v/>
      </c>
      <c r="AQ1303" s="219">
        <f>AO1303*CC1303</f>
        <v/>
      </c>
      <c r="AR1303" s="219" t="n"/>
      <c r="AS1303" s="220">
        <f>AQ1303-AR1303</f>
        <v/>
      </c>
      <c r="AT1303" s="217">
        <f>AS1303/VLOOKUP($T1303,'USD Converstion'!$C$7:$D$174,2,FALSE)</f>
        <v/>
      </c>
      <c r="AU1303" s="52" t="n"/>
      <c r="AV1303" s="221" t="n">
        <v>43223</v>
      </c>
      <c r="AW1303" s="222" t="n">
        <v>29296.46601941748</v>
      </c>
      <c r="AX1303" s="222" t="n"/>
      <c r="AY1303" s="223" t="n"/>
      <c r="AZ1303" s="52" t="n"/>
      <c r="BA1303" s="137" t="inlineStr">
        <is>
          <t>January, 2021 - Title change from Account Manager to Major Account Manager</t>
        </is>
      </c>
      <c r="BB1303" s="138" t="inlineStr">
        <is>
          <t xml:space="preserve"> </t>
        </is>
      </c>
      <c r="BC1303" s="52" t="n"/>
      <c r="BD1303" s="219" t="n">
        <v>78000</v>
      </c>
      <c r="BE1303" s="219" t="n">
        <v>52000</v>
      </c>
      <c r="BF1303" s="219" t="n"/>
      <c r="BG1303" s="120">
        <f>BF1303+BE1303+BD1303</f>
        <v/>
      </c>
      <c r="BH1303" s="217">
        <f>IF(LOWER(T1303)="ILS",12,1)*BG1303/VLOOKUP($T1303,CPC_USDConversion_xlTbl[[Currency2]:[Units/1 USD]],2,FALSE)</f>
        <v/>
      </c>
      <c r="BI1303" s="224">
        <f>BH1303/VLOOKUP($S1303,'CP$'!$B$5:$D$74,2,FALSE)</f>
        <v/>
      </c>
      <c r="BJ1303" s="140" t="n">
        <v>110000</v>
      </c>
      <c r="BK1303" s="140" t="n">
        <v>170000</v>
      </c>
      <c r="BL1303" s="141">
        <f>IFERROR(U1303/X1303,"")</f>
        <v/>
      </c>
      <c r="BM1303" s="141">
        <f>IFERROR(V1303/X1303,"")</f>
        <v/>
      </c>
      <c r="BN1303" s="141">
        <f>IFERROR(W1303/X1303,"")</f>
        <v/>
      </c>
      <c r="BO1303" s="141">
        <f>IFERROR(AA1303/AD1303,"")</f>
        <v/>
      </c>
      <c r="BP1303" s="141">
        <f>IFERROR(AB1303/AD1303,"")</f>
        <v/>
      </c>
      <c r="BQ1303" s="141">
        <f>IFERROR(AC1303/AD1303,"")</f>
        <v/>
      </c>
      <c r="BR1303" s="119" t="n">
        <v>3</v>
      </c>
      <c r="BS1303" s="119" t="n">
        <v>3</v>
      </c>
      <c r="BT1303" s="119" t="n">
        <v>2</v>
      </c>
      <c r="BU1303" s="119" t="n"/>
      <c r="BV1303" s="119" t="n"/>
      <c r="BW1303" s="119" t="n"/>
      <c r="BX1303" s="119" t="n"/>
      <c r="BY1303" s="119" t="n"/>
      <c r="BZ1303" s="119" t="inlineStr">
        <is>
          <t>Employee</t>
        </is>
      </c>
      <c r="CA1303" s="142" t="inlineStr">
        <is>
          <t>S43P</t>
        </is>
      </c>
      <c r="CB1303" s="131" t="n">
        <v>1</v>
      </c>
      <c r="CC1303" s="143">
        <f>IF(P1303&gt;1,1,P1303)*CB1303</f>
        <v/>
      </c>
      <c r="CD1303" s="143" t="n"/>
      <c r="CE1303" s="222" t="n">
        <v>18317.16</v>
      </c>
      <c r="CF1303" s="86" t="n"/>
      <c r="CG1303" s="219" t="n">
        <v>131907.3170731707</v>
      </c>
      <c r="CH1303" s="217">
        <f>IF(LOWER(T1303)="ILS",12,1)*CG1303/VLOOKUP($T1303,CPC_USDConversion_xlTbl[[Currency2]:[Units/1 USD]],2,FALSE)</f>
        <v/>
      </c>
      <c r="CI1303" s="225">
        <f>AF1303</f>
        <v/>
      </c>
      <c r="CJ1303" s="225">
        <f>IFERROR(CI1303-CH1303,"")</f>
        <v/>
      </c>
      <c r="CK1303" s="140">
        <f>ROUND(AN1303*CC1303,-2)</f>
        <v/>
      </c>
      <c r="CL1303" s="217">
        <f>CK1303/VLOOKUP($T1303,'USD Converstion'!$C$7:$D$174,2,FALSE)</f>
        <v/>
      </c>
      <c r="CM1303" s="145">
        <f>IF(AD1303&gt;X1303,1,0)</f>
        <v/>
      </c>
      <c r="CN1303" s="225">
        <f>IF(CM1303&gt;0,AG1303,0)</f>
        <v/>
      </c>
      <c r="CO1303" s="225">
        <f>IF(CM1303=0,0,AF1303)</f>
        <v/>
      </c>
      <c r="CP1303" s="146" t="n">
        <v>0</v>
      </c>
      <c r="CQ1303" s="147" t="inlineStr">
        <is>
          <t>Regular</t>
        </is>
      </c>
      <c r="CR1303" s="225">
        <f>AM1303/VLOOKUP(T1303,'USD Converstion'!$C$7:$D$174,2,FALSE)</f>
        <v/>
      </c>
      <c r="CS1303" s="226">
        <f>AT1303</f>
        <v/>
      </c>
      <c r="CT1303" s="222" t="n">
        <v>0</v>
      </c>
      <c r="CU1303" s="227" t="n"/>
      <c r="CV1303" s="145">
        <f>IF(AX1303&gt;0,1,0)</f>
        <v/>
      </c>
      <c r="CW1303" s="145">
        <f>IF(AY1303&gt;0,1,0)</f>
        <v/>
      </c>
      <c r="CX1303" s="52" t="n">
        <v>0</v>
      </c>
      <c r="DM1303">
        <f>IF(LOWER(T1303)="ILS",12,1)*Y1303/VLOOKUP($T1303,CPC_USDConversion_xlTbl[[Currency2]:[Units/1 USD]],2,FALSE)</f>
        <v/>
      </c>
    </row>
    <row r="1304">
      <c r="B1304" s="113" t="n">
        <v>114404</v>
      </c>
      <c r="C1304" s="113" t="n">
        <v>33358</v>
      </c>
      <c r="D1304" s="113" t="n"/>
      <c r="E1304" s="114" t="inlineStr">
        <is>
          <t>Tiziana Mazzanti</t>
        </is>
      </c>
      <c r="F1304" s="152" t="inlineStr">
        <is>
          <t>Channel Manager</t>
        </is>
      </c>
      <c r="G1304" s="113" t="inlineStr">
        <is>
          <t>Sales Italy</t>
        </is>
      </c>
      <c r="H1304" s="113" t="inlineStr">
        <is>
          <t>Marco Urciuoli</t>
        </is>
      </c>
      <c r="I1304" s="113" t="inlineStr">
        <is>
          <t>Roberto Pozzi</t>
        </is>
      </c>
      <c r="J1304" s="114" t="inlineStr">
        <is>
          <t>Thorsten Freitag</t>
        </is>
      </c>
      <c r="K1304" s="114" t="inlineStr">
        <is>
          <t>Bruno Darmon</t>
        </is>
      </c>
      <c r="L1304" s="113" t="inlineStr">
        <is>
          <t>EMEA Sales</t>
        </is>
      </c>
      <c r="M1304" s="115" t="n">
        <v>1</v>
      </c>
      <c r="N1304" s="151">
        <f>LEFT(CA1304,3)</f>
        <v/>
      </c>
      <c r="O1304" s="216" t="n">
        <v>39552</v>
      </c>
      <c r="P1304" s="118">
        <f>($D$5-O1304)/365</f>
        <v/>
      </c>
      <c r="Q1304" s="119">
        <f>Q1304</f>
        <v/>
      </c>
      <c r="R1304" s="52" t="n"/>
      <c r="S1304" s="120" t="inlineStr">
        <is>
          <t>Italy</t>
        </is>
      </c>
      <c r="T1304" s="120" t="inlineStr">
        <is>
          <t>EUR</t>
        </is>
      </c>
      <c r="U1304" s="120" t="n">
        <v>86887.5</v>
      </c>
      <c r="V1304" s="120" t="n">
        <v>37080</v>
      </c>
      <c r="W1304" s="120" t="n"/>
      <c r="X1304" s="120">
        <f>W1304+V1304+U1304</f>
        <v/>
      </c>
      <c r="Y1304" s="121" t="n"/>
      <c r="Z1304" s="121" t="n"/>
      <c r="AA1304" s="122" t="n"/>
      <c r="AB1304" s="122" t="n"/>
      <c r="AC1304" s="122" t="n"/>
      <c r="AD1304" s="123">
        <f>AC1304+AB1304+AA1304</f>
        <v/>
      </c>
      <c r="AE1304" s="124">
        <f>IFERROR(AD1304/X1304-1,"")</f>
        <v/>
      </c>
      <c r="AF1304" s="217">
        <f>IF(LOWER(T1304)="ILS",12,1)*X1304/VLOOKUP($T1304,CPC_USDConversion_xlTbl[[Currency2]:[Units/1 USD]],2,FALSE)</f>
        <v/>
      </c>
      <c r="AG1304" s="217">
        <f>IF(LOWER(T1304)="ILS",12,1)*AD1304/VLOOKUP($T1304,CPC_USDConversion_xlTbl[[Currency2]:[Units/1 USD]],2,FALSE)</f>
        <v/>
      </c>
      <c r="AH1304" s="126">
        <f>AF1304/VLOOKUP($S1304,'CP$'!$B$5:$D$74,2,FALSE)</f>
        <v/>
      </c>
      <c r="AI1304" s="126">
        <f>AG1304/VLOOKUP($S1304,'CP$'!$B$5:$D$74,2,FALSE)</f>
        <v/>
      </c>
      <c r="AJ1304" s="52" t="n"/>
      <c r="AK1304" s="127" t="inlineStr">
        <is>
          <t>Sales Variable</t>
        </is>
      </c>
      <c r="AL1304" s="218" t="n"/>
      <c r="AM1304" s="129" t="n"/>
      <c r="AN1304" s="121" t="n"/>
      <c r="AO1304" s="130" t="n"/>
      <c r="AP1304" s="131">
        <f>IFERROR(AO1304/AM1304,"")</f>
        <v/>
      </c>
      <c r="AQ1304" s="219">
        <f>AO1304*CC1304</f>
        <v/>
      </c>
      <c r="AR1304" s="219" t="n"/>
      <c r="AS1304" s="220">
        <f>AQ1304-AR1304</f>
        <v/>
      </c>
      <c r="AT1304" s="217">
        <f>AS1304/VLOOKUP($T1304,'USD Converstion'!$C$7:$D$174,2,FALSE)</f>
        <v/>
      </c>
      <c r="AU1304" s="52" t="n"/>
      <c r="AV1304" s="221" t="n">
        <v>42858</v>
      </c>
      <c r="AW1304" s="222" t="n">
        <v>29287.52427184466</v>
      </c>
      <c r="AX1304" s="222" t="n"/>
      <c r="AY1304" s="223" t="n"/>
      <c r="AZ1304" s="52" t="n"/>
      <c r="BA1304" s="137" t="n"/>
      <c r="BB1304" s="138" t="inlineStr">
        <is>
          <t xml:space="preserve"> </t>
        </is>
      </c>
      <c r="BC1304" s="52" t="n"/>
      <c r="BD1304" s="219" t="n">
        <v>61560.18</v>
      </c>
      <c r="BE1304" s="219" t="n">
        <v>40458</v>
      </c>
      <c r="BF1304" s="219" t="n"/>
      <c r="BG1304" s="120">
        <f>BF1304+BE1304+BD1304</f>
        <v/>
      </c>
      <c r="BH1304" s="217">
        <f>IF(LOWER(T1304)="ILS",12,1)*BG1304/VLOOKUP($T1304,CPC_USDConversion_xlTbl[[Currency2]:[Units/1 USD]],2,FALSE)</f>
        <v/>
      </c>
      <c r="BI1304" s="224">
        <f>BH1304/VLOOKUP($S1304,'CP$'!$B$5:$D$74,2,FALSE)</f>
        <v/>
      </c>
      <c r="BJ1304" s="140" t="n">
        <v>100000</v>
      </c>
      <c r="BK1304" s="140" t="n">
        <v>135000</v>
      </c>
      <c r="BL1304" s="141">
        <f>IFERROR(U1304/X1304,"")</f>
        <v/>
      </c>
      <c r="BM1304" s="141">
        <f>IFERROR(V1304/X1304,"")</f>
        <v/>
      </c>
      <c r="BN1304" s="141">
        <f>IFERROR(W1304/X1304,"")</f>
        <v/>
      </c>
      <c r="BO1304" s="141">
        <f>IFERROR(AA1304/AD1304,"")</f>
        <v/>
      </c>
      <c r="BP1304" s="141">
        <f>IFERROR(AB1304/AD1304,"")</f>
        <v/>
      </c>
      <c r="BQ1304" s="141">
        <f>IFERROR(AC1304/AD1304,"")</f>
        <v/>
      </c>
      <c r="BR1304" s="119" t="n">
        <v>3</v>
      </c>
      <c r="BS1304" s="119" t="n">
        <v>2</v>
      </c>
      <c r="BT1304" s="119" t="n">
        <v>2</v>
      </c>
      <c r="BU1304" s="119" t="n"/>
      <c r="BV1304" s="119" t="n"/>
      <c r="BW1304" s="119" t="n"/>
      <c r="BX1304" s="119" t="n"/>
      <c r="BY1304" s="119" t="n"/>
      <c r="BZ1304" s="119" t="inlineStr">
        <is>
          <t>Employee</t>
        </is>
      </c>
      <c r="CA1304" s="142" t="inlineStr">
        <is>
          <t>S41P</t>
        </is>
      </c>
      <c r="CB1304" s="131" t="n">
        <v>1</v>
      </c>
      <c r="CC1304" s="143">
        <f>IF(P1304&gt;1,1,P1304)*CB1304</f>
        <v/>
      </c>
      <c r="CD1304" s="143" t="n"/>
      <c r="CE1304" s="222" t="n">
        <v>8500.120000000001</v>
      </c>
      <c r="CF1304" s="86" t="n"/>
      <c r="CG1304" s="219" t="n">
        <v>100071.2195121951</v>
      </c>
      <c r="CH1304" s="217">
        <f>IF(LOWER(T1304)="ILS",12,1)*CG1304/VLOOKUP($T1304,CPC_USDConversion_xlTbl[[Currency2]:[Units/1 USD]],2,FALSE)</f>
        <v/>
      </c>
      <c r="CI1304" s="225">
        <f>AF1304</f>
        <v/>
      </c>
      <c r="CJ1304" s="225">
        <f>IFERROR(CI1304-CH1304,"")</f>
        <v/>
      </c>
      <c r="CK1304" s="140">
        <f>ROUND(AN1304*CC1304,-2)</f>
        <v/>
      </c>
      <c r="CL1304" s="217">
        <f>CK1304/VLOOKUP($T1304,'USD Converstion'!$C$7:$D$174,2,FALSE)</f>
        <v/>
      </c>
      <c r="CM1304" s="145">
        <f>IF(AD1304&gt;X1304,1,0)</f>
        <v/>
      </c>
      <c r="CN1304" s="225">
        <f>IF(CM1304&gt;0,AG1304,0)</f>
        <v/>
      </c>
      <c r="CO1304" s="225">
        <f>IF(CM1304=0,0,AF1304)</f>
        <v/>
      </c>
      <c r="CP1304" s="146" t="n">
        <v>0</v>
      </c>
      <c r="CQ1304" s="147" t="inlineStr">
        <is>
          <t>Regular</t>
        </is>
      </c>
      <c r="CR1304" s="225">
        <f>AM1304/VLOOKUP(T1304,'USD Converstion'!$C$7:$D$174,2,FALSE)</f>
        <v/>
      </c>
      <c r="CS1304" s="226">
        <f>AT1304</f>
        <v/>
      </c>
      <c r="CT1304" s="222" t="n">
        <v>0</v>
      </c>
      <c r="CU1304" s="227" t="n"/>
      <c r="CV1304" s="145">
        <f>IF(AX1304&gt;0,1,0)</f>
        <v/>
      </c>
      <c r="CW1304" s="145">
        <f>IF(AY1304&gt;0,1,0)</f>
        <v/>
      </c>
      <c r="CX1304" s="52" t="n">
        <v>0</v>
      </c>
      <c r="DM1304">
        <f>IF(LOWER(T1304)="ILS",12,1)*Y1304/VLOOKUP($T1304,CPC_USDConversion_xlTbl[[Currency2]:[Units/1 USD]],2,FALSE)</f>
        <v/>
      </c>
    </row>
    <row r="1305">
      <c r="B1305" s="113" t="n">
        <v>108256</v>
      </c>
      <c r="C1305" s="113" t="n">
        <v>86097</v>
      </c>
      <c r="D1305" s="113" t="n">
        <v>35549</v>
      </c>
      <c r="E1305" s="114" t="inlineStr">
        <is>
          <t>Williams Ould-Bouzid</t>
        </is>
      </c>
      <c r="F1305" s="152" t="inlineStr">
        <is>
          <t>Account Manager</t>
        </is>
      </c>
      <c r="G1305" s="113" t="inlineStr">
        <is>
          <t>Sales, France</t>
        </is>
      </c>
      <c r="H1305" s="113" t="inlineStr">
        <is>
          <t>Michael Techer</t>
        </is>
      </c>
      <c r="I1305" s="113" t="inlineStr">
        <is>
          <t>Roberto Pozzi</t>
        </is>
      </c>
      <c r="J1305" s="114" t="inlineStr">
        <is>
          <t>Thorsten Freitag</t>
        </is>
      </c>
      <c r="K1305" s="114" t="inlineStr">
        <is>
          <t>Bruno Darmon</t>
        </is>
      </c>
      <c r="L1305" s="113" t="inlineStr">
        <is>
          <t>EMEA Sales</t>
        </is>
      </c>
      <c r="M1305" s="115" t="n">
        <v>1</v>
      </c>
      <c r="N1305" s="151">
        <f>LEFT(CA1305,3)</f>
        <v/>
      </c>
      <c r="O1305" s="216" t="n">
        <v>43213</v>
      </c>
      <c r="P1305" s="118">
        <f>($D$5-O1305)/365</f>
        <v/>
      </c>
      <c r="Q1305" s="119">
        <f>Q1305</f>
        <v/>
      </c>
      <c r="R1305" s="52" t="n"/>
      <c r="S1305" s="120" t="inlineStr">
        <is>
          <t>France</t>
        </is>
      </c>
      <c r="T1305" s="120" t="inlineStr">
        <is>
          <t>EUR</t>
        </is>
      </c>
      <c r="U1305" s="120" t="n">
        <v>65750</v>
      </c>
      <c r="V1305" s="120" t="n">
        <v>27572.72727272727</v>
      </c>
      <c r="W1305" s="120" t="n"/>
      <c r="X1305" s="120">
        <f>W1305+V1305+U1305</f>
        <v/>
      </c>
      <c r="Y1305" s="121" t="n"/>
      <c r="Z1305" s="121" t="n"/>
      <c r="AA1305" s="122" t="n"/>
      <c r="AB1305" s="122" t="n"/>
      <c r="AC1305" s="122" t="n"/>
      <c r="AD1305" s="123">
        <f>AC1305+AB1305+AA1305</f>
        <v/>
      </c>
      <c r="AE1305" s="124">
        <f>IFERROR(AD1305/X1305-1,"")</f>
        <v/>
      </c>
      <c r="AF1305" s="217">
        <f>IF(LOWER(T1305)="ILS",12,1)*X1305/VLOOKUP($T1305,CPC_USDConversion_xlTbl[[Currency2]:[Units/1 USD]],2,FALSE)</f>
        <v/>
      </c>
      <c r="AG1305" s="217">
        <f>IF(LOWER(T1305)="ILS",12,1)*AD1305/VLOOKUP($T1305,CPC_USDConversion_xlTbl[[Currency2]:[Units/1 USD]],2,FALSE)</f>
        <v/>
      </c>
      <c r="AH1305" s="126">
        <f>AF1305/VLOOKUP($S1305,'CP$'!$B$5:$D$74,2,FALSE)</f>
        <v/>
      </c>
      <c r="AI1305" s="126">
        <f>AG1305/VLOOKUP($S1305,'CP$'!$B$5:$D$74,2,FALSE)</f>
        <v/>
      </c>
      <c r="AJ1305" s="52" t="n"/>
      <c r="AK1305" s="127" t="inlineStr">
        <is>
          <t>Sales Variable</t>
        </is>
      </c>
      <c r="AL1305" s="218" t="n"/>
      <c r="AM1305" s="129" t="n"/>
      <c r="AN1305" s="121" t="n"/>
      <c r="AO1305" s="130" t="n"/>
      <c r="AP1305" s="131">
        <f>IFERROR(AO1305/AM1305,"")</f>
        <v/>
      </c>
      <c r="AQ1305" s="219">
        <f>AO1305*CC1305</f>
        <v/>
      </c>
      <c r="AR1305" s="219" t="n"/>
      <c r="AS1305" s="220">
        <f>AQ1305-AR1305</f>
        <v/>
      </c>
      <c r="AT1305" s="217">
        <f>AS1305/VLOOKUP($T1305,'USD Converstion'!$C$7:$D$174,2,FALSE)</f>
        <v/>
      </c>
      <c r="AU1305" s="52" t="n"/>
      <c r="AV1305" s="221" t="n"/>
      <c r="AW1305" s="222" t="n"/>
      <c r="AX1305" s="222" t="n"/>
      <c r="AY1305" s="223" t="n"/>
      <c r="AZ1305" s="52" t="n"/>
      <c r="BA1305" s="137" t="n"/>
      <c r="BB1305" s="138" t="inlineStr">
        <is>
          <t xml:space="preserve"> </t>
        </is>
      </c>
      <c r="BC1305" s="52" t="n"/>
      <c r="BD1305" s="219" t="n">
        <v>45000</v>
      </c>
      <c r="BE1305" s="219" t="n">
        <v>30000</v>
      </c>
      <c r="BF1305" s="219" t="n"/>
      <c r="BG1305" s="120">
        <f>BF1305+BE1305+BD1305</f>
        <v/>
      </c>
      <c r="BH1305" s="217">
        <f>IF(LOWER(T1305)="ILS",12,1)*BG1305/VLOOKUP($T1305,CPC_USDConversion_xlTbl[[Currency2]:[Units/1 USD]],2,FALSE)</f>
        <v/>
      </c>
      <c r="BI1305" s="224">
        <f>BH1305/VLOOKUP($S1305,'CP$'!$B$5:$D$74,2,FALSE)</f>
        <v/>
      </c>
      <c r="BJ1305" s="140" t="n">
        <v>40000</v>
      </c>
      <c r="BK1305" s="140" t="n">
        <v>75000</v>
      </c>
      <c r="BL1305" s="141">
        <f>IFERROR(U1305/X1305,"")</f>
        <v/>
      </c>
      <c r="BM1305" s="141">
        <f>IFERROR(V1305/X1305,"")</f>
        <v/>
      </c>
      <c r="BN1305" s="141">
        <f>IFERROR(W1305/X1305,"")</f>
        <v/>
      </c>
      <c r="BO1305" s="141">
        <f>IFERROR(AA1305/AD1305,"")</f>
        <v/>
      </c>
      <c r="BP1305" s="141">
        <f>IFERROR(AB1305/AD1305,"")</f>
        <v/>
      </c>
      <c r="BQ1305" s="141">
        <f>IFERROR(AC1305/AD1305,"")</f>
        <v/>
      </c>
      <c r="BR1305" s="119" t="n">
        <v>2</v>
      </c>
      <c r="BS1305" s="119" t="n">
        <v>2</v>
      </c>
      <c r="BT1305" s="119" t="n">
        <v>2</v>
      </c>
      <c r="BU1305" s="119" t="n"/>
      <c r="BV1305" s="119" t="n"/>
      <c r="BW1305" s="119" t="n"/>
      <c r="BX1305" s="119" t="n"/>
      <c r="BY1305" s="119" t="n"/>
      <c r="BZ1305" s="119" t="inlineStr">
        <is>
          <t>Employee</t>
        </is>
      </c>
      <c r="CA1305" s="142" t="inlineStr">
        <is>
          <t>S63P</t>
        </is>
      </c>
      <c r="CB1305" s="131" t="n">
        <v>1</v>
      </c>
      <c r="CC1305" s="143">
        <f>IF(P1305&gt;1,1,P1305)*CB1305</f>
        <v/>
      </c>
      <c r="CD1305" s="143" t="n"/>
      <c r="CE1305" s="222" t="n"/>
      <c r="CF1305" s="86" t="n"/>
      <c r="CG1305" s="219" t="n">
        <v>73370.73170731709</v>
      </c>
      <c r="CH1305" s="217">
        <f>IF(LOWER(T1305)="ILS",12,1)*CG1305/VLOOKUP($T1305,CPC_USDConversion_xlTbl[[Currency2]:[Units/1 USD]],2,FALSE)</f>
        <v/>
      </c>
      <c r="CI1305" s="225">
        <f>AF1305</f>
        <v/>
      </c>
      <c r="CJ1305" s="225">
        <f>IFERROR(CI1305-CH1305,"")</f>
        <v/>
      </c>
      <c r="CK1305" s="140">
        <f>ROUND(AN1305*CC1305,-2)</f>
        <v/>
      </c>
      <c r="CL1305" s="217">
        <f>CK1305/VLOOKUP($T1305,'USD Converstion'!$C$7:$D$174,2,FALSE)</f>
        <v/>
      </c>
      <c r="CM1305" s="145">
        <f>IF(AD1305&gt;X1305,1,0)</f>
        <v/>
      </c>
      <c r="CN1305" s="225">
        <f>IF(CM1305&gt;0,AG1305,0)</f>
        <v/>
      </c>
      <c r="CO1305" s="225">
        <f>IF(CM1305=0,0,AF1305)</f>
        <v/>
      </c>
      <c r="CP1305" s="146" t="n">
        <v>0</v>
      </c>
      <c r="CQ1305" s="147" t="inlineStr">
        <is>
          <t>Regular</t>
        </is>
      </c>
      <c r="CR1305" s="225">
        <f>AM1305/VLOOKUP(T1305,'USD Converstion'!$C$7:$D$174,2,FALSE)</f>
        <v/>
      </c>
      <c r="CS1305" s="226">
        <f>AT1305</f>
        <v/>
      </c>
      <c r="CT1305" s="222" t="n">
        <v>0</v>
      </c>
      <c r="CU1305" s="227" t="n"/>
      <c r="CV1305" s="145">
        <f>IF(AX1305&gt;0,1,0)</f>
        <v/>
      </c>
      <c r="CW1305" s="145">
        <f>IF(AY1305&gt;0,1,0)</f>
        <v/>
      </c>
      <c r="CX1305" s="52" t="n">
        <v>0</v>
      </c>
      <c r="DM1305">
        <f>IF(LOWER(T1305)="ILS",12,1)*Y1305/VLOOKUP($T1305,CPC_USDConversion_xlTbl[[Currency2]:[Units/1 USD]],2,FALSE)</f>
        <v/>
      </c>
    </row>
    <row r="1306">
      <c r="B1306" s="113" t="n">
        <v>124173</v>
      </c>
      <c r="C1306" s="113" t="n">
        <v>28588</v>
      </c>
      <c r="D1306" s="113" t="n"/>
      <c r="E1306" s="114" t="inlineStr">
        <is>
          <t>Michael Stichel</t>
        </is>
      </c>
      <c r="F1306" s="152" t="inlineStr">
        <is>
          <t>Telco Business leader, EMEA</t>
        </is>
      </c>
      <c r="G1306" s="113" t="inlineStr">
        <is>
          <t>Threat Prevention Sales</t>
        </is>
      </c>
      <c r="H1306" s="113" t="inlineStr">
        <is>
          <t>Philippe Thenard</t>
        </is>
      </c>
      <c r="I1306" s="113" t="inlineStr">
        <is>
          <t>Philippe Thenard</t>
        </is>
      </c>
      <c r="J1306" s="114" t="inlineStr">
        <is>
          <t>Bruno Darmon</t>
        </is>
      </c>
      <c r="K1306" s="114" t="inlineStr">
        <is>
          <t>Bruno Darmon</t>
        </is>
      </c>
      <c r="L1306" s="113" t="inlineStr">
        <is>
          <t>EMEA Sales</t>
        </is>
      </c>
      <c r="M1306" s="115" t="n">
        <v>1</v>
      </c>
      <c r="N1306" s="151">
        <f>LEFT(CA1306,3)</f>
        <v/>
      </c>
      <c r="O1306" s="216" t="n">
        <v>41456</v>
      </c>
      <c r="P1306" s="118">
        <f>($D$5-O1306)/365</f>
        <v/>
      </c>
      <c r="Q1306" s="119">
        <f>Q1306</f>
        <v/>
      </c>
      <c r="R1306" s="52" t="n"/>
      <c r="S1306" s="120" t="inlineStr">
        <is>
          <t>Germany</t>
        </is>
      </c>
      <c r="T1306" s="120" t="inlineStr">
        <is>
          <t>EUR</t>
        </is>
      </c>
      <c r="U1306" s="120" t="n">
        <v>155750</v>
      </c>
      <c r="V1306" s="120" t="n">
        <v>72572.72727272726</v>
      </c>
      <c r="W1306" s="120" t="n"/>
      <c r="X1306" s="120">
        <f>W1306+V1306+U1306</f>
        <v/>
      </c>
      <c r="Y1306" s="121" t="n"/>
      <c r="Z1306" s="121" t="n"/>
      <c r="AA1306" s="122" t="n"/>
      <c r="AB1306" s="122" t="n"/>
      <c r="AC1306" s="122" t="n"/>
      <c r="AD1306" s="123">
        <f>AC1306+AB1306+AA1306</f>
        <v/>
      </c>
      <c r="AE1306" s="124">
        <f>IFERROR(AD1306/X1306-1,"")</f>
        <v/>
      </c>
      <c r="AF1306" s="217">
        <f>IF(LOWER(T1306)="ILS",12,1)*X1306/VLOOKUP($T1306,CPC_USDConversion_xlTbl[[Currency2]:[Units/1 USD]],2,FALSE)</f>
        <v/>
      </c>
      <c r="AG1306" s="217">
        <f>IF(LOWER(T1306)="ILS",12,1)*AD1306/VLOOKUP($T1306,CPC_USDConversion_xlTbl[[Currency2]:[Units/1 USD]],2,FALSE)</f>
        <v/>
      </c>
      <c r="AH1306" s="126">
        <f>AF1306/VLOOKUP($S1306,'CP$'!$B$5:$D$74,2,FALSE)</f>
        <v/>
      </c>
      <c r="AI1306" s="126">
        <f>AG1306/VLOOKUP($S1306,'CP$'!$B$5:$D$74,2,FALSE)</f>
        <v/>
      </c>
      <c r="AJ1306" s="52" t="n"/>
      <c r="AK1306" s="127" t="inlineStr">
        <is>
          <t>Sales Variable</t>
        </is>
      </c>
      <c r="AL1306" s="218" t="n"/>
      <c r="AM1306" s="129" t="n"/>
      <c r="AN1306" s="121" t="n"/>
      <c r="AO1306" s="130" t="n"/>
      <c r="AP1306" s="131">
        <f>IFERROR(AO1306/AM1306,"")</f>
        <v/>
      </c>
      <c r="AQ1306" s="219">
        <f>AO1306*CC1306</f>
        <v/>
      </c>
      <c r="AR1306" s="219" t="n"/>
      <c r="AS1306" s="220">
        <f>AQ1306-AR1306</f>
        <v/>
      </c>
      <c r="AT1306" s="217">
        <f>AS1306/VLOOKUP($T1306,'USD Converstion'!$C$7:$D$174,2,FALSE)</f>
        <v/>
      </c>
      <c r="AU1306" s="52" t="n"/>
      <c r="AV1306" s="221" t="n">
        <v>43957</v>
      </c>
      <c r="AW1306" s="222" t="n">
        <v>58361.78640776699</v>
      </c>
      <c r="AX1306" s="222" t="n"/>
      <c r="AY1306" s="223" t="n"/>
      <c r="AZ1306" s="52" t="n"/>
      <c r="BA1306" s="137" t="inlineStr">
        <is>
          <t>November, 2020 - Compensation change to One-Time Bonus: 33074</t>
        </is>
      </c>
      <c r="BB1306" s="138" t="inlineStr">
        <is>
          <t xml:space="preserve"> </t>
        </is>
      </c>
      <c r="BC1306" s="52" t="n"/>
      <c r="BD1306" s="219" t="n">
        <v>112000</v>
      </c>
      <c r="BE1306" s="219" t="n">
        <v>75000</v>
      </c>
      <c r="BF1306" s="219" t="n"/>
      <c r="BG1306" s="120">
        <f>BF1306+BE1306+BD1306</f>
        <v/>
      </c>
      <c r="BH1306" s="217">
        <f>IF(LOWER(T1306)="ILS",12,1)*BG1306/VLOOKUP($T1306,CPC_USDConversion_xlTbl[[Currency2]:[Units/1 USD]],2,FALSE)</f>
        <v/>
      </c>
      <c r="BI1306" s="224">
        <f>BH1306/VLOOKUP($S1306,'CP$'!$B$5:$D$74,2,FALSE)</f>
        <v/>
      </c>
      <c r="BJ1306" s="140" t="n">
        <v>155000</v>
      </c>
      <c r="BK1306" s="140" t="n">
        <v>240000</v>
      </c>
      <c r="BL1306" s="141">
        <f>IFERROR(U1306/X1306,"")</f>
        <v/>
      </c>
      <c r="BM1306" s="141">
        <f>IFERROR(V1306/X1306,"")</f>
        <v/>
      </c>
      <c r="BN1306" s="141">
        <f>IFERROR(W1306/X1306,"")</f>
        <v/>
      </c>
      <c r="BO1306" s="141">
        <f>IFERROR(AA1306/AD1306,"")</f>
        <v/>
      </c>
      <c r="BP1306" s="141">
        <f>IFERROR(AB1306/AD1306,"")</f>
        <v/>
      </c>
      <c r="BQ1306" s="141">
        <f>IFERROR(AC1306/AD1306,"")</f>
        <v/>
      </c>
      <c r="BR1306" s="119" t="n">
        <v>2</v>
      </c>
      <c r="BS1306" s="119" t="n">
        <v>4</v>
      </c>
      <c r="BT1306" s="119" t="n">
        <v>2</v>
      </c>
      <c r="BU1306" s="119" t="n"/>
      <c r="BV1306" s="119" t="n"/>
      <c r="BW1306" s="119" t="n"/>
      <c r="BX1306" s="119" t="n"/>
      <c r="BY1306" s="119" t="n"/>
      <c r="BZ1306" s="119" t="inlineStr">
        <is>
          <t>Employee</t>
        </is>
      </c>
      <c r="CA1306" s="142" t="inlineStr">
        <is>
          <t>S31P</t>
        </is>
      </c>
      <c r="CB1306" s="131" t="n">
        <v>1</v>
      </c>
      <c r="CC1306" s="143">
        <f>IF(P1306&gt;1,1,P1306)*CB1306</f>
        <v/>
      </c>
      <c r="CD1306" s="143" t="n"/>
      <c r="CE1306" s="222" t="n">
        <v>112776.24</v>
      </c>
      <c r="CF1306" s="86" t="n"/>
      <c r="CG1306" s="219" t="n">
        <v>191907.3170731707</v>
      </c>
      <c r="CH1306" s="217">
        <f>IF(LOWER(T1306)="ILS",12,1)*CG1306/VLOOKUP($T1306,CPC_USDConversion_xlTbl[[Currency2]:[Units/1 USD]],2,FALSE)</f>
        <v/>
      </c>
      <c r="CI1306" s="225">
        <f>AF1306</f>
        <v/>
      </c>
      <c r="CJ1306" s="225">
        <f>IFERROR(CI1306-CH1306,"")</f>
        <v/>
      </c>
      <c r="CK1306" s="140">
        <f>ROUND(AN1306*CC1306,-2)</f>
        <v/>
      </c>
      <c r="CL1306" s="217">
        <f>CK1306/VLOOKUP($T1306,'USD Converstion'!$C$7:$D$174,2,FALSE)</f>
        <v/>
      </c>
      <c r="CM1306" s="145">
        <f>IF(AD1306&gt;X1306,1,0)</f>
        <v/>
      </c>
      <c r="CN1306" s="225">
        <f>IF(CM1306&gt;0,AG1306,0)</f>
        <v/>
      </c>
      <c r="CO1306" s="225">
        <f>IF(CM1306=0,0,AF1306)</f>
        <v/>
      </c>
      <c r="CP1306" s="146" t="n">
        <v>0</v>
      </c>
      <c r="CQ1306" s="147" t="inlineStr">
        <is>
          <t>Regular</t>
        </is>
      </c>
      <c r="CR1306" s="225">
        <f>AM1306/VLOOKUP(T1306,'USD Converstion'!$C$7:$D$174,2,FALSE)</f>
        <v/>
      </c>
      <c r="CS1306" s="226">
        <f>AT1306</f>
        <v/>
      </c>
      <c r="CT1306" s="222" t="n">
        <v>0</v>
      </c>
      <c r="CU1306" s="227" t="n"/>
      <c r="CV1306" s="145">
        <f>IF(AX1306&gt;0,1,0)</f>
        <v/>
      </c>
      <c r="CW1306" s="145">
        <f>IF(AY1306&gt;0,1,0)</f>
        <v/>
      </c>
      <c r="CX1306" s="52" t="n">
        <v>0</v>
      </c>
      <c r="DM1306">
        <f>IF(LOWER(T1306)="ILS",12,1)*Y1306/VLOOKUP($T1306,CPC_USDConversion_xlTbl[[Currency2]:[Units/1 USD]],2,FALSE)</f>
        <v/>
      </c>
    </row>
    <row r="1307">
      <c r="B1307" s="113" t="n">
        <v>118938</v>
      </c>
      <c r="C1307" s="113" t="n">
        <v>50573</v>
      </c>
      <c r="D1307" s="113" t="n">
        <v>48809</v>
      </c>
      <c r="E1307" s="114" t="inlineStr">
        <is>
          <t>Mirko Kuerten</t>
        </is>
      </c>
      <c r="F1307" s="152" t="inlineStr">
        <is>
          <t>Strategic Sales Manager</t>
        </is>
      </c>
      <c r="G1307" s="113" t="inlineStr">
        <is>
          <t>Threat Prevention Sales</t>
        </is>
      </c>
      <c r="H1307" s="113" t="inlineStr">
        <is>
          <t>Philippe Thenard</t>
        </is>
      </c>
      <c r="I1307" s="113" t="inlineStr">
        <is>
          <t>Philippe Thenard</t>
        </is>
      </c>
      <c r="J1307" s="114" t="inlineStr">
        <is>
          <t>Bruno Darmon</t>
        </is>
      </c>
      <c r="K1307" s="114" t="inlineStr">
        <is>
          <t>Bruno Darmon</t>
        </is>
      </c>
      <c r="L1307" s="113" t="inlineStr">
        <is>
          <t>EMEA Sales</t>
        </is>
      </c>
      <c r="M1307" s="115" t="n">
        <v>1</v>
      </c>
      <c r="N1307" s="151">
        <f>LEFT(CA1307,3)</f>
        <v/>
      </c>
      <c r="O1307" s="216" t="n">
        <v>40740</v>
      </c>
      <c r="P1307" s="118">
        <f>($D$5-O1307)/365</f>
        <v/>
      </c>
      <c r="Q1307" s="119">
        <f>Q1307</f>
        <v/>
      </c>
      <c r="R1307" s="52" t="n"/>
      <c r="S1307" s="120" t="inlineStr">
        <is>
          <t>Germany</t>
        </is>
      </c>
      <c r="T1307" s="120" t="inlineStr">
        <is>
          <t>EUR</t>
        </is>
      </c>
      <c r="U1307" s="120" t="n">
        <v>127000</v>
      </c>
      <c r="V1307" s="120" t="n">
        <v>57572.72727272726</v>
      </c>
      <c r="W1307" s="120" t="n"/>
      <c r="X1307" s="120">
        <f>W1307+V1307+U1307</f>
        <v/>
      </c>
      <c r="Y1307" s="121" t="n"/>
      <c r="Z1307" s="121" t="n"/>
      <c r="AA1307" s="122" t="n"/>
      <c r="AB1307" s="122" t="n"/>
      <c r="AC1307" s="122" t="n"/>
      <c r="AD1307" s="123">
        <f>AC1307+AB1307+AA1307</f>
        <v/>
      </c>
      <c r="AE1307" s="124">
        <f>IFERROR(AD1307/X1307-1,"")</f>
        <v/>
      </c>
      <c r="AF1307" s="217">
        <f>IF(LOWER(T1307)="ILS",12,1)*X1307/VLOOKUP($T1307,CPC_USDConversion_xlTbl[[Currency2]:[Units/1 USD]],2,FALSE)</f>
        <v/>
      </c>
      <c r="AG1307" s="217">
        <f>IF(LOWER(T1307)="ILS",12,1)*AD1307/VLOOKUP($T1307,CPC_USDConversion_xlTbl[[Currency2]:[Units/1 USD]],2,FALSE)</f>
        <v/>
      </c>
      <c r="AH1307" s="126">
        <f>AF1307/VLOOKUP($S1307,'CP$'!$B$5:$D$74,2,FALSE)</f>
        <v/>
      </c>
      <c r="AI1307" s="126">
        <f>AG1307/VLOOKUP($S1307,'CP$'!$B$5:$D$74,2,FALSE)</f>
        <v/>
      </c>
      <c r="AJ1307" s="52" t="n"/>
      <c r="AK1307" s="127" t="inlineStr">
        <is>
          <t>Sales Variable</t>
        </is>
      </c>
      <c r="AL1307" s="218" t="n"/>
      <c r="AM1307" s="129" t="n"/>
      <c r="AN1307" s="121" t="n"/>
      <c r="AO1307" s="130" t="n"/>
      <c r="AP1307" s="131">
        <f>IFERROR(AO1307/AM1307,"")</f>
        <v/>
      </c>
      <c r="AQ1307" s="219">
        <f>AO1307*CC1307</f>
        <v/>
      </c>
      <c r="AR1307" s="219" t="n"/>
      <c r="AS1307" s="220">
        <f>AQ1307-AR1307</f>
        <v/>
      </c>
      <c r="AT1307" s="217">
        <f>AS1307/VLOOKUP($T1307,'USD Converstion'!$C$7:$D$174,2,FALSE)</f>
        <v/>
      </c>
      <c r="AU1307" s="52" t="n"/>
      <c r="AV1307" s="221" t="n">
        <v>43615</v>
      </c>
      <c r="AW1307" s="222" t="n">
        <v>29274.47572815534</v>
      </c>
      <c r="AX1307" s="222" t="n"/>
      <c r="AY1307" s="223" t="n"/>
      <c r="AZ1307" s="52" t="n"/>
      <c r="BA1307" s="137" t="n"/>
      <c r="BB1307" s="138" t="inlineStr">
        <is>
          <t xml:space="preserve"> </t>
        </is>
      </c>
      <c r="BC1307" s="52" t="n"/>
      <c r="BD1307" s="219" t="n">
        <v>92500</v>
      </c>
      <c r="BE1307" s="219" t="n">
        <v>61500</v>
      </c>
      <c r="BF1307" s="219" t="n"/>
      <c r="BG1307" s="120">
        <f>BF1307+BE1307+BD1307</f>
        <v/>
      </c>
      <c r="BH1307" s="217">
        <f>IF(LOWER(T1307)="ILS",12,1)*BG1307/VLOOKUP($T1307,CPC_USDConversion_xlTbl[[Currency2]:[Units/1 USD]],2,FALSE)</f>
        <v/>
      </c>
      <c r="BI1307" s="224">
        <f>BH1307/VLOOKUP($S1307,'CP$'!$B$5:$D$74,2,FALSE)</f>
        <v/>
      </c>
      <c r="BJ1307" s="140" t="n">
        <v>125000</v>
      </c>
      <c r="BK1307" s="140" t="n">
        <v>180000</v>
      </c>
      <c r="BL1307" s="141">
        <f>IFERROR(U1307/X1307,"")</f>
        <v/>
      </c>
      <c r="BM1307" s="141">
        <f>IFERROR(V1307/X1307,"")</f>
        <v/>
      </c>
      <c r="BN1307" s="141">
        <f>IFERROR(W1307/X1307,"")</f>
        <v/>
      </c>
      <c r="BO1307" s="141">
        <f>IFERROR(AA1307/AD1307,"")</f>
        <v/>
      </c>
      <c r="BP1307" s="141">
        <f>IFERROR(AB1307/AD1307,"")</f>
        <v/>
      </c>
      <c r="BQ1307" s="141">
        <f>IFERROR(AC1307/AD1307,"")</f>
        <v/>
      </c>
      <c r="BR1307" s="119" t="n">
        <v>4</v>
      </c>
      <c r="BS1307" s="119" t="n">
        <v>3</v>
      </c>
      <c r="BT1307" s="119" t="n">
        <v>2</v>
      </c>
      <c r="BU1307" s="119" t="n"/>
      <c r="BV1307" s="119" t="n"/>
      <c r="BW1307" s="119" t="n"/>
      <c r="BX1307" s="119" t="n"/>
      <c r="BY1307" s="119" t="n"/>
      <c r="BZ1307" s="119" t="inlineStr">
        <is>
          <t>Employee</t>
        </is>
      </c>
      <c r="CA1307" s="142" t="inlineStr">
        <is>
          <t>S43P</t>
        </is>
      </c>
      <c r="CB1307" s="131" t="n">
        <v>1</v>
      </c>
      <c r="CC1307" s="143">
        <f>IF(P1307&gt;1,1,P1307)*CB1307</f>
        <v/>
      </c>
      <c r="CD1307" s="143" t="n"/>
      <c r="CE1307" s="222" t="n">
        <v>35796.28</v>
      </c>
      <c r="CF1307" s="86" t="n"/>
      <c r="CG1307" s="219" t="n">
        <v>153370.7317073171</v>
      </c>
      <c r="CH1307" s="217">
        <f>IF(LOWER(T1307)="ILS",12,1)*CG1307/VLOOKUP($T1307,CPC_USDConversion_xlTbl[[Currency2]:[Units/1 USD]],2,FALSE)</f>
        <v/>
      </c>
      <c r="CI1307" s="225">
        <f>AF1307</f>
        <v/>
      </c>
      <c r="CJ1307" s="225">
        <f>IFERROR(CI1307-CH1307,"")</f>
        <v/>
      </c>
      <c r="CK1307" s="140">
        <f>ROUND(AN1307*CC1307,-2)</f>
        <v/>
      </c>
      <c r="CL1307" s="217">
        <f>CK1307/VLOOKUP($T1307,'USD Converstion'!$C$7:$D$174,2,FALSE)</f>
        <v/>
      </c>
      <c r="CM1307" s="145">
        <f>IF(AD1307&gt;X1307,1,0)</f>
        <v/>
      </c>
      <c r="CN1307" s="225">
        <f>IF(CM1307&gt;0,AG1307,0)</f>
        <v/>
      </c>
      <c r="CO1307" s="225">
        <f>IF(CM1307=0,0,AF1307)</f>
        <v/>
      </c>
      <c r="CP1307" s="146" t="n">
        <v>0</v>
      </c>
      <c r="CQ1307" s="147" t="inlineStr">
        <is>
          <t>Regular</t>
        </is>
      </c>
      <c r="CR1307" s="225">
        <f>AM1307/VLOOKUP(T1307,'USD Converstion'!$C$7:$D$174,2,FALSE)</f>
        <v/>
      </c>
      <c r="CS1307" s="226">
        <f>AT1307</f>
        <v/>
      </c>
      <c r="CT1307" s="222" t="n">
        <v>0</v>
      </c>
      <c r="CU1307" s="227" t="n"/>
      <c r="CV1307" s="145">
        <f>IF(AX1307&gt;0,1,0)</f>
        <v/>
      </c>
      <c r="CW1307" s="145">
        <f>IF(AY1307&gt;0,1,0)</f>
        <v/>
      </c>
      <c r="CX1307" s="52" t="n">
        <v>0</v>
      </c>
      <c r="DM1307">
        <f>IF(LOWER(T1307)="ILS",12,1)*Y1307/VLOOKUP($T1307,CPC_USDConversion_xlTbl[[Currency2]:[Units/1 USD]],2,FALSE)</f>
        <v/>
      </c>
    </row>
    <row r="1308">
      <c r="B1308" s="113" t="n">
        <v>102252</v>
      </c>
      <c r="C1308" s="113" t="n">
        <v>73315</v>
      </c>
      <c r="D1308" s="113" t="n">
        <v>124534</v>
      </c>
      <c r="E1308" s="114" t="inlineStr">
        <is>
          <t>Ali Yilmaz</t>
        </is>
      </c>
      <c r="F1308" s="152" t="inlineStr">
        <is>
          <t>Security Engineer</t>
        </is>
      </c>
      <c r="G1308" s="113" t="inlineStr">
        <is>
          <t>Security Engineering, Middle East</t>
        </is>
      </c>
      <c r="H1308" s="113" t="inlineStr">
        <is>
          <t>Eran Nafusi</t>
        </is>
      </c>
      <c r="I1308" s="113" t="inlineStr">
        <is>
          <t>Peter Sandkuijl</t>
        </is>
      </c>
      <c r="J1308" s="114" t="inlineStr">
        <is>
          <t>Bruno Darmon</t>
        </is>
      </c>
      <c r="K1308" s="114" t="inlineStr">
        <is>
          <t>Bruno Darmon</t>
        </is>
      </c>
      <c r="L1308" s="113" t="inlineStr">
        <is>
          <t>EMEA Sales</t>
        </is>
      </c>
      <c r="M1308" s="115" t="n">
        <v>1</v>
      </c>
      <c r="N1308" s="151">
        <f>LEFT(CA1308,3)</f>
        <v/>
      </c>
      <c r="O1308" s="216" t="n">
        <v>42458</v>
      </c>
      <c r="P1308" s="118">
        <f>($D$5-O1308)/365</f>
        <v/>
      </c>
      <c r="Q1308" s="119">
        <f>Q1308</f>
        <v/>
      </c>
      <c r="R1308" s="52" t="n"/>
      <c r="S1308" s="120" t="inlineStr">
        <is>
          <t>Turkey</t>
        </is>
      </c>
      <c r="T1308" s="120" t="inlineStr">
        <is>
          <t>USD</t>
        </is>
      </c>
      <c r="U1308" s="120" t="n">
        <v>60625</v>
      </c>
      <c r="V1308" s="120" t="n">
        <v>9572.727272727272</v>
      </c>
      <c r="W1308" s="120" t="n"/>
      <c r="X1308" s="120">
        <f>W1308+V1308+U1308</f>
        <v/>
      </c>
      <c r="Y1308" s="121" t="n"/>
      <c r="Z1308" s="121" t="n"/>
      <c r="AA1308" s="122" t="n"/>
      <c r="AB1308" s="122" t="n"/>
      <c r="AC1308" s="122" t="n"/>
      <c r="AD1308" s="123">
        <f>AC1308+AB1308+AA1308</f>
        <v/>
      </c>
      <c r="AE1308" s="124">
        <f>IFERROR(AD1308/X1308-1,"")</f>
        <v/>
      </c>
      <c r="AF1308" s="217">
        <f>IF(LOWER(T1308)="ILS",12,1)*X1308/VLOOKUP($T1308,CPC_USDConversion_xlTbl[[Currency2]:[Units/1 USD]],2,FALSE)</f>
        <v/>
      </c>
      <c r="AG1308" s="217">
        <f>IF(LOWER(T1308)="ILS",12,1)*AD1308/VLOOKUP($T1308,CPC_USDConversion_xlTbl[[Currency2]:[Units/1 USD]],2,FALSE)</f>
        <v/>
      </c>
      <c r="AH1308" s="126">
        <f>AF1308/VLOOKUP($S1308,'CP$'!$B$5:$D$74,2,FALSE)</f>
        <v/>
      </c>
      <c r="AI1308" s="126">
        <f>AG1308/VLOOKUP($S1308,'CP$'!$B$5:$D$74,2,FALSE)</f>
        <v/>
      </c>
      <c r="AJ1308" s="52" t="n"/>
      <c r="AK1308" s="127" t="inlineStr">
        <is>
          <t>Sales Variable</t>
        </is>
      </c>
      <c r="AL1308" s="218" t="n"/>
      <c r="AM1308" s="129" t="n"/>
      <c r="AN1308" s="121" t="n"/>
      <c r="AO1308" s="130" t="n"/>
      <c r="AP1308" s="131">
        <f>IFERROR(AO1308/AM1308,"")</f>
        <v/>
      </c>
      <c r="AQ1308" s="219">
        <f>AO1308*CC1308</f>
        <v/>
      </c>
      <c r="AR1308" s="219" t="n"/>
      <c r="AS1308" s="220">
        <f>AQ1308-AR1308</f>
        <v/>
      </c>
      <c r="AT1308" s="217">
        <f>AS1308/VLOOKUP($T1308,'USD Converstion'!$C$7:$D$174,2,FALSE)</f>
        <v/>
      </c>
      <c r="AU1308" s="52" t="n"/>
      <c r="AV1308" s="221" t="n">
        <v>43223</v>
      </c>
      <c r="AW1308" s="222" t="n">
        <v>19535.46601941748</v>
      </c>
      <c r="AX1308" s="222" t="n"/>
      <c r="AY1308" s="223" t="n"/>
      <c r="AZ1308" s="52" t="n"/>
      <c r="BA1308" s="137" t="n"/>
      <c r="BB1308" s="138" t="inlineStr">
        <is>
          <t xml:space="preserve"> </t>
        </is>
      </c>
      <c r="BC1308" s="52" t="n"/>
      <c r="BD1308" s="219" t="n">
        <v>40914.28571428572</v>
      </c>
      <c r="BE1308" s="219" t="n">
        <v>10228.57142857143</v>
      </c>
      <c r="BF1308" s="219" t="n"/>
      <c r="BG1308" s="120">
        <f>BF1308+BE1308+BD1308</f>
        <v/>
      </c>
      <c r="BH1308" s="217">
        <f>IF(LOWER(T1308)="ILS",12,1)*BG1308/VLOOKUP($T1308,CPC_USDConversion_xlTbl[[Currency2]:[Units/1 USD]],2,FALSE)</f>
        <v/>
      </c>
      <c r="BI1308" s="224">
        <f>BH1308/VLOOKUP($S1308,'CP$'!$B$5:$D$74,2,FALSE)</f>
        <v/>
      </c>
      <c r="BJ1308" s="140" t="n">
        <v>78000</v>
      </c>
      <c r="BK1308" s="140" t="n">
        <v>115000</v>
      </c>
      <c r="BL1308" s="141">
        <f>IFERROR(U1308/X1308,"")</f>
        <v/>
      </c>
      <c r="BM1308" s="141">
        <f>IFERROR(V1308/X1308,"")</f>
        <v/>
      </c>
      <c r="BN1308" s="141">
        <f>IFERROR(W1308/X1308,"")</f>
        <v/>
      </c>
      <c r="BO1308" s="141">
        <f>IFERROR(AA1308/AD1308,"")</f>
        <v/>
      </c>
      <c r="BP1308" s="141">
        <f>IFERROR(AB1308/AD1308,"")</f>
        <v/>
      </c>
      <c r="BQ1308" s="141">
        <f>IFERROR(AC1308/AD1308,"")</f>
        <v/>
      </c>
      <c r="BR1308" s="119" t="n">
        <v>2</v>
      </c>
      <c r="BS1308" s="119" t="n">
        <v>2</v>
      </c>
      <c r="BT1308" s="119" t="n">
        <v>2</v>
      </c>
      <c r="BU1308" s="119" t="n">
        <v>0</v>
      </c>
      <c r="BV1308" s="119" t="n"/>
      <c r="BW1308" s="119" t="n"/>
      <c r="BX1308" s="119" t="n"/>
      <c r="BY1308" s="119" t="n"/>
      <c r="BZ1308" s="119" t="inlineStr">
        <is>
          <t>Employee</t>
        </is>
      </c>
      <c r="CA1308" s="142" t="inlineStr">
        <is>
          <t>E41P</t>
        </is>
      </c>
      <c r="CB1308" s="131" t="n">
        <v>1</v>
      </c>
      <c r="CC1308" s="143">
        <f>IF(P1308&gt;1,1,P1308)*CB1308</f>
        <v/>
      </c>
      <c r="CD1308" s="143" t="n"/>
      <c r="CE1308" s="222" t="n">
        <v>12211.44</v>
      </c>
      <c r="CF1308" s="86" t="n"/>
      <c r="CG1308" s="219" t="n">
        <v>50053.65853658537</v>
      </c>
      <c r="CH1308" s="217">
        <f>IF(LOWER(T1308)="ILS",12,1)*CG1308/VLOOKUP($T1308,CPC_USDConversion_xlTbl[[Currency2]:[Units/1 USD]],2,FALSE)</f>
        <v/>
      </c>
      <c r="CI1308" s="225">
        <f>AF1308</f>
        <v/>
      </c>
      <c r="CJ1308" s="225">
        <f>IFERROR(CI1308-CH1308,"")</f>
        <v/>
      </c>
      <c r="CK1308" s="140">
        <f>ROUND(AN1308*CC1308,-2)</f>
        <v/>
      </c>
      <c r="CL1308" s="217">
        <f>CK1308/VLOOKUP($T1308,'USD Converstion'!$C$7:$D$174,2,FALSE)</f>
        <v/>
      </c>
      <c r="CM1308" s="145">
        <f>IF(AD1308&gt;X1308,1,0)</f>
        <v/>
      </c>
      <c r="CN1308" s="225">
        <f>IF(CM1308&gt;0,AG1308,0)</f>
        <v/>
      </c>
      <c r="CO1308" s="225">
        <f>IF(CM1308=0,0,AF1308)</f>
        <v/>
      </c>
      <c r="CP1308" s="146" t="n">
        <v>0</v>
      </c>
      <c r="CQ1308" s="147" t="n">
        <v>0</v>
      </c>
      <c r="CR1308" s="225">
        <f>AM1308/VLOOKUP(T1308,'USD Converstion'!$C$7:$D$174,2,FALSE)</f>
        <v/>
      </c>
      <c r="CS1308" s="226">
        <f>AT1308</f>
        <v/>
      </c>
      <c r="CT1308" s="222" t="n">
        <v>0</v>
      </c>
      <c r="CU1308" s="227" t="n">
        <v>0</v>
      </c>
      <c r="CV1308" s="145">
        <f>IF(AX1308&gt;0,1,0)</f>
        <v/>
      </c>
      <c r="CW1308" s="145">
        <f>IF(AY1308&gt;0,1,0)</f>
        <v/>
      </c>
      <c r="CX1308" s="52" t="n">
        <v>0</v>
      </c>
      <c r="DM1308">
        <f>IF(LOWER(T1308)="ILS",12,1)*Y1308/VLOOKUP($T1308,CPC_USDConversion_xlTbl[[Currency2]:[Units/1 USD]],2,FALSE)</f>
        <v/>
      </c>
    </row>
    <row r="1309">
      <c r="B1309" s="113" t="n">
        <v>134962</v>
      </c>
      <c r="C1309" s="113" t="n">
        <v>54808</v>
      </c>
      <c r="D1309" s="113" t="n">
        <v>99127</v>
      </c>
      <c r="E1309" s="114" t="inlineStr">
        <is>
          <t>Andrei Popisteru</t>
        </is>
      </c>
      <c r="F1309" s="152" t="inlineStr">
        <is>
          <t>Security Engineer</t>
        </is>
      </c>
      <c r="G1309" s="113" t="inlineStr">
        <is>
          <t>Security Engineering , Eastern Europe</t>
        </is>
      </c>
      <c r="H1309" s="113" t="inlineStr">
        <is>
          <t>Peter Kovalcik</t>
        </is>
      </c>
      <c r="I1309" s="113" t="inlineStr">
        <is>
          <t>Peter Sandkuijl</t>
        </is>
      </c>
      <c r="J1309" s="114" t="inlineStr">
        <is>
          <t>Bruno Darmon</t>
        </is>
      </c>
      <c r="K1309" s="114" t="inlineStr">
        <is>
          <t>Bruno Darmon</t>
        </is>
      </c>
      <c r="L1309" s="113" t="inlineStr">
        <is>
          <t>EMEA Sales</t>
        </is>
      </c>
      <c r="M1309" s="115" t="n">
        <v>1</v>
      </c>
      <c r="N1309" s="151">
        <f>LEFT(CA1309,3)</f>
        <v/>
      </c>
      <c r="O1309" s="216" t="n">
        <v>43242</v>
      </c>
      <c r="P1309" s="118">
        <f>($D$5-O1309)/365</f>
        <v/>
      </c>
      <c r="Q1309" s="119">
        <f>Q1309</f>
        <v/>
      </c>
      <c r="R1309" s="52" t="n"/>
      <c r="S1309" s="120" t="inlineStr">
        <is>
          <t>Romania</t>
        </is>
      </c>
      <c r="T1309" s="120" t="inlineStr">
        <is>
          <t>RON</t>
        </is>
      </c>
      <c r="U1309" s="120" t="n">
        <v>272000</v>
      </c>
      <c r="V1309" s="120" t="n">
        <v>50299.99999999999</v>
      </c>
      <c r="W1309" s="120" t="n"/>
      <c r="X1309" s="120">
        <f>W1309+V1309+U1309</f>
        <v/>
      </c>
      <c r="Y1309" s="121" t="n"/>
      <c r="Z1309" s="121" t="n"/>
      <c r="AA1309" s="122" t="n"/>
      <c r="AB1309" s="122" t="n"/>
      <c r="AC1309" s="122" t="n"/>
      <c r="AD1309" s="123">
        <f>AC1309+AB1309+AA1309</f>
        <v/>
      </c>
      <c r="AE1309" s="124">
        <f>IFERROR(AD1309/X1309-1,"")</f>
        <v/>
      </c>
      <c r="AF1309" s="217">
        <f>IF(LOWER(T1309)="ILS",12,1)*X1309/VLOOKUP($T1309,CPC_USDConversion_xlTbl[[Currency2]:[Units/1 USD]],2,FALSE)</f>
        <v/>
      </c>
      <c r="AG1309" s="217">
        <f>IF(LOWER(T1309)="ILS",12,1)*AD1309/VLOOKUP($T1309,CPC_USDConversion_xlTbl[[Currency2]:[Units/1 USD]],2,FALSE)</f>
        <v/>
      </c>
      <c r="AH1309" s="126">
        <f>AF1309/VLOOKUP($S1309,'CP$'!$B$5:$D$74,2,FALSE)</f>
        <v/>
      </c>
      <c r="AI1309" s="126">
        <f>AG1309/VLOOKUP($S1309,'CP$'!$B$5:$D$74,2,FALSE)</f>
        <v/>
      </c>
      <c r="AJ1309" s="52" t="n"/>
      <c r="AK1309" s="127" t="inlineStr">
        <is>
          <t>Sales Variable</t>
        </is>
      </c>
      <c r="AL1309" s="218" t="n"/>
      <c r="AM1309" s="129" t="n"/>
      <c r="AN1309" s="121" t="n"/>
      <c r="AO1309" s="130" t="n"/>
      <c r="AP1309" s="131">
        <f>IFERROR(AO1309/AM1309,"")</f>
        <v/>
      </c>
      <c r="AQ1309" s="219">
        <f>AO1309*CC1309</f>
        <v/>
      </c>
      <c r="AR1309" s="219" t="n"/>
      <c r="AS1309" s="220">
        <f>AQ1309-AR1309</f>
        <v/>
      </c>
      <c r="AT1309" s="217">
        <f>AS1309/VLOOKUP($T1309,'USD Converstion'!$C$7:$D$174,2,FALSE)</f>
        <v/>
      </c>
      <c r="AU1309" s="52" t="n"/>
      <c r="AV1309" s="221" t="n">
        <v>43957</v>
      </c>
      <c r="AW1309" s="222" t="n">
        <v>14665.76699029126</v>
      </c>
      <c r="AX1309" s="222" t="n"/>
      <c r="AY1309" s="223" t="n"/>
      <c r="AZ1309" s="52" t="n"/>
      <c r="BA1309" s="137" t="n"/>
      <c r="BB1309" s="138" t="inlineStr">
        <is>
          <t xml:space="preserve"> </t>
        </is>
      </c>
      <c r="BC1309" s="52" t="n"/>
      <c r="BD1309" s="219" t="n">
        <v>200000</v>
      </c>
      <c r="BE1309" s="219" t="n">
        <v>50000</v>
      </c>
      <c r="BF1309" s="219" t="n"/>
      <c r="BG1309" s="120">
        <f>BF1309+BE1309+BD1309</f>
        <v/>
      </c>
      <c r="BH1309" s="217">
        <f>IF(LOWER(T1309)="ILS",12,1)*BG1309/VLOOKUP($T1309,CPC_USDConversion_xlTbl[[Currency2]:[Units/1 USD]],2,FALSE)</f>
        <v/>
      </c>
      <c r="BI1309" s="224">
        <f>BH1309/VLOOKUP($S1309,'CP$'!$B$5:$D$74,2,FALSE)</f>
        <v/>
      </c>
      <c r="BJ1309" s="140" t="n">
        <v>220000</v>
      </c>
      <c r="BK1309" s="140" t="n">
        <v>300000</v>
      </c>
      <c r="BL1309" s="141">
        <f>IFERROR(U1309/X1309,"")</f>
        <v/>
      </c>
      <c r="BM1309" s="141">
        <f>IFERROR(V1309/X1309,"")</f>
        <v/>
      </c>
      <c r="BN1309" s="141">
        <f>IFERROR(W1309/X1309,"")</f>
        <v/>
      </c>
      <c r="BO1309" s="141">
        <f>IFERROR(AA1309/AD1309,"")</f>
        <v/>
      </c>
      <c r="BP1309" s="141">
        <f>IFERROR(AB1309/AD1309,"")</f>
        <v/>
      </c>
      <c r="BQ1309" s="141">
        <f>IFERROR(AC1309/AD1309,"")</f>
        <v/>
      </c>
      <c r="BR1309" s="119" t="n">
        <v>3</v>
      </c>
      <c r="BS1309" s="119" t="n">
        <v>3</v>
      </c>
      <c r="BT1309" s="119" t="n">
        <v>2</v>
      </c>
      <c r="BU1309" s="119" t="n">
        <v>0</v>
      </c>
      <c r="BV1309" s="119" t="n"/>
      <c r="BW1309" s="119" t="n"/>
      <c r="BX1309" s="119" t="n"/>
      <c r="BY1309" s="119" t="n"/>
      <c r="BZ1309" s="119" t="inlineStr">
        <is>
          <t>Employee</t>
        </is>
      </c>
      <c r="CA1309" s="142" t="inlineStr">
        <is>
          <t>E51P</t>
        </is>
      </c>
      <c r="CB1309" s="131" t="n">
        <v>1</v>
      </c>
      <c r="CC1309" s="143">
        <f>IF(P1309&gt;1,1,P1309)*CB1309</f>
        <v/>
      </c>
      <c r="CD1309" s="143" t="n"/>
      <c r="CE1309" s="222" t="n">
        <v>16880.52</v>
      </c>
      <c r="CF1309" s="86" t="n"/>
      <c r="CG1309" s="219" t="n">
        <v>258736.5853658537</v>
      </c>
      <c r="CH1309" s="217">
        <f>IF(LOWER(T1309)="ILS",12,1)*CG1309/VLOOKUP($T1309,CPC_USDConversion_xlTbl[[Currency2]:[Units/1 USD]],2,FALSE)</f>
        <v/>
      </c>
      <c r="CI1309" s="225">
        <f>AF1309</f>
        <v/>
      </c>
      <c r="CJ1309" s="225">
        <f>IFERROR(CI1309-CH1309,"")</f>
        <v/>
      </c>
      <c r="CK1309" s="140">
        <f>ROUND(AN1309*CC1309,-2)</f>
        <v/>
      </c>
      <c r="CL1309" s="217">
        <f>CK1309/VLOOKUP($T1309,'USD Converstion'!$C$7:$D$174,2,FALSE)</f>
        <v/>
      </c>
      <c r="CM1309" s="145">
        <f>IF(AD1309&gt;X1309,1,0)</f>
        <v/>
      </c>
      <c r="CN1309" s="225">
        <f>IF(CM1309&gt;0,AG1309,0)</f>
        <v/>
      </c>
      <c r="CO1309" s="225">
        <f>IF(CM1309=0,0,AF1309)</f>
        <v/>
      </c>
      <c r="CP1309" s="146" t="n">
        <v>0</v>
      </c>
      <c r="CQ1309" s="147" t="n">
        <v>0</v>
      </c>
      <c r="CR1309" s="225">
        <f>AM1309/VLOOKUP(T1309,'USD Converstion'!$C$7:$D$174,2,FALSE)</f>
        <v/>
      </c>
      <c r="CS1309" s="226">
        <f>AT1309</f>
        <v/>
      </c>
      <c r="CT1309" s="222" t="n">
        <v>0</v>
      </c>
      <c r="CU1309" s="227" t="n">
        <v>0</v>
      </c>
      <c r="CV1309" s="145">
        <f>IF(AX1309&gt;0,1,0)</f>
        <v/>
      </c>
      <c r="CW1309" s="145">
        <f>IF(AY1309&gt;0,1,0)</f>
        <v/>
      </c>
      <c r="CX1309" s="52" t="n">
        <v>0</v>
      </c>
      <c r="DM1309">
        <f>IF(LOWER(T1309)="ILS",12,1)*Y1309/VLOOKUP($T1309,CPC_USDConversion_xlTbl[[Currency2]:[Units/1 USD]],2,FALSE)</f>
        <v/>
      </c>
    </row>
    <row r="1310">
      <c r="B1310" s="113" t="n">
        <v>139496</v>
      </c>
      <c r="C1310" s="113" t="n">
        <v>115024</v>
      </c>
      <c r="D1310" s="113" t="n">
        <v>32965</v>
      </c>
      <c r="E1310" s="114" t="inlineStr">
        <is>
          <t>David Fitzgerald</t>
        </is>
      </c>
      <c r="F1310" s="152" t="inlineStr">
        <is>
          <t>Security Engineer</t>
        </is>
      </c>
      <c r="G1310" s="113" t="inlineStr">
        <is>
          <t>Security Engineering, UK &amp; I</t>
        </is>
      </c>
      <c r="H1310" s="113" t="inlineStr">
        <is>
          <t>Ian Porteous</t>
        </is>
      </c>
      <c r="I1310" s="113" t="inlineStr">
        <is>
          <t>Peter Sandkuijl</t>
        </is>
      </c>
      <c r="J1310" s="114" t="inlineStr">
        <is>
          <t>Bruno Darmon</t>
        </is>
      </c>
      <c r="K1310" s="114" t="inlineStr">
        <is>
          <t>Bruno Darmon</t>
        </is>
      </c>
      <c r="L1310" s="113" t="inlineStr">
        <is>
          <t>EMEA Sales</t>
        </is>
      </c>
      <c r="M1310" s="115" t="n">
        <v>1</v>
      </c>
      <c r="N1310" s="151">
        <f>LEFT(CA1310,3)</f>
        <v/>
      </c>
      <c r="O1310" s="216" t="n">
        <v>43388</v>
      </c>
      <c r="P1310" s="118">
        <f>($D$5-O1310)/365</f>
        <v/>
      </c>
      <c r="Q1310" s="119">
        <f>Q1310</f>
        <v/>
      </c>
      <c r="R1310" s="52" t="n"/>
      <c r="S1310" s="120" t="inlineStr">
        <is>
          <t>Great Britain</t>
        </is>
      </c>
      <c r="T1310" s="120" t="inlineStr">
        <is>
          <t>GBP</t>
        </is>
      </c>
      <c r="U1310" s="120" t="n">
        <v>97000</v>
      </c>
      <c r="V1310" s="120" t="n">
        <v>16209.09090909091</v>
      </c>
      <c r="W1310" s="120" t="n"/>
      <c r="X1310" s="120">
        <f>W1310+V1310+U1310</f>
        <v/>
      </c>
      <c r="Y1310" s="121" t="n"/>
      <c r="Z1310" s="121" t="n"/>
      <c r="AA1310" s="122" t="n">
        <v>998</v>
      </c>
      <c r="AB1310" s="122" t="n">
        <v>0.2628662793466894</v>
      </c>
      <c r="AC1310" s="122" t="n"/>
      <c r="AD1310" s="123">
        <f>AC1310+AB1310+AA1310</f>
        <v/>
      </c>
      <c r="AE1310" s="124">
        <f>IFERROR(AD1310/X1310-1,"")</f>
        <v/>
      </c>
      <c r="AF1310" s="217">
        <f>IF(LOWER(T1310)="ILS",12,1)*X1310/VLOOKUP($T1310,CPC_USDConversion_xlTbl[[Currency2]:[Units/1 USD]],2,FALSE)</f>
        <v/>
      </c>
      <c r="AG1310" s="217">
        <f>IF(LOWER(T1310)="ILS",12,1)*AD1310/VLOOKUP($T1310,CPC_USDConversion_xlTbl[[Currency2]:[Units/1 USD]],2,FALSE)</f>
        <v/>
      </c>
      <c r="AH1310" s="126">
        <f>AF1310/VLOOKUP($S1310,'CP$'!$B$5:$D$74,2,FALSE)</f>
        <v/>
      </c>
      <c r="AI1310" s="126">
        <f>AG1310/VLOOKUP($S1310,'CP$'!$B$5:$D$74,2,FALSE)</f>
        <v/>
      </c>
      <c r="AJ1310" s="52" t="n"/>
      <c r="AK1310" s="127" t="inlineStr">
        <is>
          <t>Sales Variable</t>
        </is>
      </c>
      <c r="AL1310" s="218" t="n"/>
      <c r="AM1310" s="129" t="n"/>
      <c r="AN1310" s="121" t="n"/>
      <c r="AO1310" s="130" t="n"/>
      <c r="AP1310" s="131">
        <f>IFERROR(AO1310/AM1310,"")</f>
        <v/>
      </c>
      <c r="AQ1310" s="219">
        <f>AO1310*CC1310</f>
        <v/>
      </c>
      <c r="AR1310" s="219" t="n"/>
      <c r="AS1310" s="220">
        <f>AQ1310-AR1310</f>
        <v/>
      </c>
      <c r="AT1310" s="217">
        <f>AS1310/VLOOKUP($T1310,'USD Converstion'!$C$7:$D$174,2,FALSE)</f>
        <v/>
      </c>
      <c r="AU1310" s="52" t="n"/>
      <c r="AV1310" s="221" t="n"/>
      <c r="AW1310" s="222" t="n"/>
      <c r="AX1310" s="222" t="n"/>
      <c r="AY1310" s="223" t="n"/>
      <c r="AZ1310" s="52" t="n"/>
      <c r="BA1310" s="137" t="n"/>
      <c r="BB1310" s="138" t="inlineStr">
        <is>
          <t xml:space="preserve"> </t>
        </is>
      </c>
      <c r="BC1310" s="52" t="n"/>
      <c r="BD1310" s="219" t="n">
        <v>68000</v>
      </c>
      <c r="BE1310" s="219" t="n">
        <v>17000</v>
      </c>
      <c r="BF1310" s="219" t="n"/>
      <c r="BG1310" s="120">
        <f>BF1310+BE1310+BD1310</f>
        <v/>
      </c>
      <c r="BH1310" s="217">
        <f>IF(LOWER(T1310)="ILS",12,1)*BG1310/VLOOKUP($T1310,CPC_USDConversion_xlTbl[[Currency2]:[Units/1 USD]],2,FALSE)</f>
        <v/>
      </c>
      <c r="BI1310" s="224">
        <f>BH1310/VLOOKUP($S1310,'CP$'!$B$5:$D$74,2,FALSE)</f>
        <v/>
      </c>
      <c r="BJ1310" s="140" t="n">
        <v>80000</v>
      </c>
      <c r="BK1310" s="140" t="n">
        <v>130000</v>
      </c>
      <c r="BL1310" s="141">
        <f>IFERROR(U1310/X1310,"")</f>
        <v/>
      </c>
      <c r="BM1310" s="141">
        <f>IFERROR(V1310/X1310,"")</f>
        <v/>
      </c>
      <c r="BN1310" s="141">
        <f>IFERROR(W1310/X1310,"")</f>
        <v/>
      </c>
      <c r="BO1310" s="141">
        <f>IFERROR(AA1310/AD1310,"")</f>
        <v/>
      </c>
      <c r="BP1310" s="141">
        <f>IFERROR(AB1310/AD1310,"")</f>
        <v/>
      </c>
      <c r="BQ1310" s="141">
        <f>IFERROR(AC1310/AD1310,"")</f>
        <v/>
      </c>
      <c r="BR1310" s="119" t="n">
        <v>2</v>
      </c>
      <c r="BS1310" s="119" t="n">
        <v>3</v>
      </c>
      <c r="BT1310" s="119" t="n">
        <v>2</v>
      </c>
      <c r="BU1310" s="119" t="n">
        <v>0</v>
      </c>
      <c r="BV1310" s="119" t="n"/>
      <c r="BW1310" s="119" t="n"/>
      <c r="BX1310" s="119" t="n"/>
      <c r="BY1310" s="119" t="n"/>
      <c r="BZ1310" s="119" t="inlineStr">
        <is>
          <t>Employee</t>
        </is>
      </c>
      <c r="CA1310" s="142" t="inlineStr">
        <is>
          <t>E41P</t>
        </is>
      </c>
      <c r="CB1310" s="131" t="n">
        <v>1</v>
      </c>
      <c r="CC1310" s="143">
        <f>IF(P1310&gt;1,1,P1310)*CB1310</f>
        <v/>
      </c>
      <c r="CD1310" s="143" t="n"/>
      <c r="CE1310" s="222" t="n"/>
      <c r="CF1310" s="86" t="n"/>
      <c r="CG1310" s="219" t="n">
        <v>85565.85365853659</v>
      </c>
      <c r="CH1310" s="217">
        <f>IF(LOWER(T1310)="ILS",12,1)*CG1310/VLOOKUP($T1310,CPC_USDConversion_xlTbl[[Currency2]:[Units/1 USD]],2,FALSE)</f>
        <v/>
      </c>
      <c r="CI1310" s="225">
        <f>AF1310</f>
        <v/>
      </c>
      <c r="CJ1310" s="225">
        <f>IFERROR(CI1310-CH1310,"")</f>
        <v/>
      </c>
      <c r="CK1310" s="140">
        <f>ROUND(AN1310*CC1310,-2)</f>
        <v/>
      </c>
      <c r="CL1310" s="217">
        <f>CK1310/VLOOKUP($T1310,'USD Converstion'!$C$7:$D$174,2,FALSE)</f>
        <v/>
      </c>
      <c r="CM1310" s="145">
        <f>IF(AD1310&gt;X1310,1,0)</f>
        <v/>
      </c>
      <c r="CN1310" s="225">
        <f>IF(CM1310&gt;0,AG1310,0)</f>
        <v/>
      </c>
      <c r="CO1310" s="225">
        <f>IF(CM1310=0,0,AF1310)</f>
        <v/>
      </c>
      <c r="CP1310" s="146" t="n">
        <v>0</v>
      </c>
      <c r="CQ1310" s="147" t="n">
        <v>0</v>
      </c>
      <c r="CR1310" s="225">
        <f>AM1310/VLOOKUP(T1310,'USD Converstion'!$C$7:$D$174,2,FALSE)</f>
        <v/>
      </c>
      <c r="CS1310" s="226">
        <f>AT1310</f>
        <v/>
      </c>
      <c r="CT1310" s="222" t="n">
        <v>0</v>
      </c>
      <c r="CU1310" s="227" t="n">
        <v>0</v>
      </c>
      <c r="CV1310" s="145">
        <f>IF(AX1310&gt;0,1,0)</f>
        <v/>
      </c>
      <c r="CW1310" s="145">
        <f>IF(AY1310&gt;0,1,0)</f>
        <v/>
      </c>
      <c r="CX1310" s="52" t="n">
        <v>0</v>
      </c>
      <c r="DM1310">
        <f>IF(LOWER(T1310)="ILS",12,1)*Y1310/VLOOKUP($T1310,CPC_USDConversion_xlTbl[[Currency2]:[Units/1 USD]],2,FALSE)</f>
        <v/>
      </c>
    </row>
    <row r="1311">
      <c r="B1311" s="113" t="n">
        <v>107424</v>
      </c>
      <c r="C1311" s="113" t="n">
        <v>103571</v>
      </c>
      <c r="D1311" s="113" t="n">
        <v>58122</v>
      </c>
      <c r="E1311" s="114" t="inlineStr">
        <is>
          <t>Dennis Kigen</t>
        </is>
      </c>
      <c r="F1311" s="152" t="inlineStr">
        <is>
          <t>Security Engineer</t>
        </is>
      </c>
      <c r="G1311" s="113" t="inlineStr">
        <is>
          <t>EMEA SE</t>
        </is>
      </c>
      <c r="H1311" s="113" t="inlineStr">
        <is>
          <t>Peter Sandkuijl</t>
        </is>
      </c>
      <c r="I1311" s="113" t="inlineStr">
        <is>
          <t>Peter Sandkuijl</t>
        </is>
      </c>
      <c r="J1311" s="114" t="inlineStr">
        <is>
          <t>Bruno Darmon</t>
        </is>
      </c>
      <c r="K1311" s="114" t="inlineStr">
        <is>
          <t>Bruno Darmon</t>
        </is>
      </c>
      <c r="L1311" s="113" t="inlineStr">
        <is>
          <t>EMEA Sales</t>
        </is>
      </c>
      <c r="M1311" s="115" t="n">
        <v>1</v>
      </c>
      <c r="N1311" s="151">
        <f>LEFT(CA1311,3)</f>
        <v/>
      </c>
      <c r="O1311" s="216" t="n">
        <v>42754</v>
      </c>
      <c r="P1311" s="118">
        <f>($D$5-O1311)/365</f>
        <v/>
      </c>
      <c r="Q1311" s="119">
        <f>Q1311</f>
        <v/>
      </c>
      <c r="R1311" s="52" t="n"/>
      <c r="S1311" s="120" t="inlineStr">
        <is>
          <t>Kenya</t>
        </is>
      </c>
      <c r="T1311" s="120" t="inlineStr">
        <is>
          <t>KES</t>
        </is>
      </c>
      <c r="U1311" s="120" t="n">
        <v>7009500</v>
      </c>
      <c r="V1311" s="120" t="n">
        <v>1273027.272727273</v>
      </c>
      <c r="W1311" s="120" t="n"/>
      <c r="X1311" s="120">
        <f>W1311+V1311+U1311</f>
        <v/>
      </c>
      <c r="Y1311" s="121" t="n"/>
      <c r="Z1311" s="121" t="n"/>
      <c r="AA1311" s="122" t="n"/>
      <c r="AB1311" s="122" t="n"/>
      <c r="AC1311" s="122" t="n"/>
      <c r="AD1311" s="123">
        <f>AC1311+AB1311+AA1311</f>
        <v/>
      </c>
      <c r="AE1311" s="124">
        <f>IFERROR(AD1311/X1311-1,"")</f>
        <v/>
      </c>
      <c r="AF1311" s="217">
        <f>IF(LOWER(T1311)="ILS",12,1)*X1311/VLOOKUP($T1311,CPC_USDConversion_xlTbl[[Currency2]:[Units/1 USD]],2,FALSE)</f>
        <v/>
      </c>
      <c r="AG1311" s="217">
        <f>IF(LOWER(T1311)="ILS",12,1)*AD1311/VLOOKUP($T1311,CPC_USDConversion_xlTbl[[Currency2]:[Units/1 USD]],2,FALSE)</f>
        <v/>
      </c>
      <c r="AH1311" s="126">
        <f>AF1311/VLOOKUP($S1311,'CP$'!$B$5:$D$74,2,FALSE)</f>
        <v/>
      </c>
      <c r="AI1311" s="126">
        <f>AG1311/VLOOKUP($S1311,'CP$'!$B$5:$D$74,2,FALSE)</f>
        <v/>
      </c>
      <c r="AJ1311" s="52" t="n"/>
      <c r="AK1311" s="127" t="inlineStr">
        <is>
          <t>Sales Variable</t>
        </is>
      </c>
      <c r="AL1311" s="218" t="n"/>
      <c r="AM1311" s="129" t="n"/>
      <c r="AN1311" s="121" t="n"/>
      <c r="AO1311" s="130" t="n"/>
      <c r="AP1311" s="131">
        <f>IFERROR(AO1311/AM1311,"")</f>
        <v/>
      </c>
      <c r="AQ1311" s="219">
        <f>AO1311*CC1311</f>
        <v/>
      </c>
      <c r="AR1311" s="219" t="n"/>
      <c r="AS1311" s="220">
        <f>AQ1311-AR1311</f>
        <v/>
      </c>
      <c r="AT1311" s="217">
        <f>AS1311/VLOOKUP($T1311,'USD Converstion'!$C$7:$D$174,2,FALSE)</f>
        <v/>
      </c>
      <c r="AU1311" s="52" t="n"/>
      <c r="AV1311" s="221" t="n">
        <v>43615</v>
      </c>
      <c r="AW1311" s="222" t="n">
        <v>9820.631067961165</v>
      </c>
      <c r="AX1311" s="222" t="n"/>
      <c r="AY1311" s="223" t="n"/>
      <c r="AZ1311" s="52" t="n"/>
      <c r="BA1311" s="137" t="n"/>
      <c r="BB1311" s="138" t="inlineStr">
        <is>
          <t xml:space="preserve"> </t>
        </is>
      </c>
      <c r="BC1311" s="52" t="n"/>
      <c r="BD1311" s="219" t="n">
        <v>5600000</v>
      </c>
      <c r="BE1311" s="219" t="n">
        <v>1400000</v>
      </c>
      <c r="BF1311" s="219" t="n"/>
      <c r="BG1311" s="120">
        <f>BF1311+BE1311+BD1311</f>
        <v/>
      </c>
      <c r="BH1311" s="217">
        <f>IF(LOWER(T1311)="ILS",12,1)*BG1311/VLOOKUP($T1311,CPC_USDConversion_xlTbl[[Currency2]:[Units/1 USD]],2,FALSE)</f>
        <v/>
      </c>
      <c r="BI1311" s="224">
        <f>BH1311/VLOOKUP($S1311,'CP$'!$B$5:$D$74,2,FALSE)</f>
        <v/>
      </c>
      <c r="BJ1311" s="140" t="n">
        <v>4000000</v>
      </c>
      <c r="BK1311" s="140" t="n">
        <v>8000000</v>
      </c>
      <c r="BL1311" s="141">
        <f>IFERROR(U1311/X1311,"")</f>
        <v/>
      </c>
      <c r="BM1311" s="141">
        <f>IFERROR(V1311/X1311,"")</f>
        <v/>
      </c>
      <c r="BN1311" s="141">
        <f>IFERROR(W1311/X1311,"")</f>
        <v/>
      </c>
      <c r="BO1311" s="141">
        <f>IFERROR(AA1311/AD1311,"")</f>
        <v/>
      </c>
      <c r="BP1311" s="141">
        <f>IFERROR(AB1311/AD1311,"")</f>
        <v/>
      </c>
      <c r="BQ1311" s="141">
        <f>IFERROR(AC1311/AD1311,"")</f>
        <v/>
      </c>
      <c r="BR1311" s="119" t="n">
        <v>3</v>
      </c>
      <c r="BS1311" s="119" t="n">
        <v>3</v>
      </c>
      <c r="BT1311" s="119" t="n">
        <v>2</v>
      </c>
      <c r="BU1311" s="119" t="n">
        <v>0</v>
      </c>
      <c r="BV1311" s="119" t="n"/>
      <c r="BW1311" s="119" t="n"/>
      <c r="BX1311" s="119" t="n"/>
      <c r="BY1311" s="119" t="n"/>
      <c r="BZ1311" s="119" t="inlineStr">
        <is>
          <t>Employee</t>
        </is>
      </c>
      <c r="CA1311" s="142" t="inlineStr">
        <is>
          <t>E51P</t>
        </is>
      </c>
      <c r="CB1311" s="131" t="n">
        <v>1</v>
      </c>
      <c r="CC1311" s="143">
        <f>IF(P1311&gt;1,1,P1311)*CB1311</f>
        <v/>
      </c>
      <c r="CD1311" s="143" t="n"/>
      <c r="CE1311" s="222" t="n">
        <v>7901.52</v>
      </c>
      <c r="CF1311" s="86" t="n"/>
      <c r="CG1311" s="219" t="n">
        <v>6829468.292682927</v>
      </c>
      <c r="CH1311" s="217">
        <f>IF(LOWER(T1311)="ILS",12,1)*CG1311/VLOOKUP($T1311,CPC_USDConversion_xlTbl[[Currency2]:[Units/1 USD]],2,FALSE)</f>
        <v/>
      </c>
      <c r="CI1311" s="225">
        <f>AF1311</f>
        <v/>
      </c>
      <c r="CJ1311" s="225">
        <f>IFERROR(CI1311-CH1311,"")</f>
        <v/>
      </c>
      <c r="CK1311" s="140">
        <f>ROUND(AN1311*CC1311,-2)</f>
        <v/>
      </c>
      <c r="CL1311" s="217">
        <f>CK1311/VLOOKUP($T1311,'USD Converstion'!$C$7:$D$174,2,FALSE)</f>
        <v/>
      </c>
      <c r="CM1311" s="145">
        <f>IF(AD1311&gt;X1311,1,0)</f>
        <v/>
      </c>
      <c r="CN1311" s="225">
        <f>IF(CM1311&gt;0,AG1311,0)</f>
        <v/>
      </c>
      <c r="CO1311" s="225">
        <f>IF(CM1311=0,0,AF1311)</f>
        <v/>
      </c>
      <c r="CP1311" s="146" t="n">
        <v>0</v>
      </c>
      <c r="CQ1311" s="147" t="n">
        <v>0</v>
      </c>
      <c r="CR1311" s="225">
        <f>AM1311/VLOOKUP(T1311,'USD Converstion'!$C$7:$D$174,2,FALSE)</f>
        <v/>
      </c>
      <c r="CS1311" s="226">
        <f>AT1311</f>
        <v/>
      </c>
      <c r="CT1311" s="222" t="n">
        <v>0</v>
      </c>
      <c r="CU1311" s="227" t="n">
        <v>0</v>
      </c>
      <c r="CV1311" s="145">
        <f>IF(AX1311&gt;0,1,0)</f>
        <v/>
      </c>
      <c r="CW1311" s="145">
        <f>IF(AY1311&gt;0,1,0)</f>
        <v/>
      </c>
      <c r="CX1311" s="52" t="n">
        <v>0</v>
      </c>
      <c r="DM1311">
        <f>IF(LOWER(T1311)="ILS",12,1)*Y1311/VLOOKUP($T1311,CPC_USDConversion_xlTbl[[Currency2]:[Units/1 USD]],2,FALSE)</f>
        <v/>
      </c>
    </row>
    <row r="1312">
      <c r="B1312" s="113" t="n">
        <v>129184</v>
      </c>
      <c r="C1312" s="113" t="n">
        <v>111117</v>
      </c>
      <c r="D1312" s="113" t="n">
        <v>53684</v>
      </c>
      <c r="E1312" s="114" t="inlineStr">
        <is>
          <t>Dominik Hermbusche</t>
        </is>
      </c>
      <c r="F1312" s="152" t="inlineStr">
        <is>
          <t>Security Engineer</t>
        </is>
      </c>
      <c r="G1312" s="113" t="inlineStr">
        <is>
          <t>Security Engineering, CER EL</t>
        </is>
      </c>
      <c r="H1312" s="113" t="inlineStr">
        <is>
          <t>Christine Schoenig</t>
        </is>
      </c>
      <c r="I1312" s="113" t="inlineStr">
        <is>
          <t>Peter Sandkuijl</t>
        </is>
      </c>
      <c r="J1312" s="114" t="inlineStr">
        <is>
          <t>Bruno Darmon</t>
        </is>
      </c>
      <c r="K1312" s="114" t="inlineStr">
        <is>
          <t>Bruno Darmon</t>
        </is>
      </c>
      <c r="L1312" s="113" t="inlineStr">
        <is>
          <t>EMEA Sales</t>
        </is>
      </c>
      <c r="M1312" s="115" t="n">
        <v>1</v>
      </c>
      <c r="N1312" s="151">
        <f>LEFT(CA1312,3)</f>
        <v/>
      </c>
      <c r="O1312" s="216" t="n">
        <v>43525</v>
      </c>
      <c r="P1312" s="118">
        <f>($D$5-O1312)/365</f>
        <v/>
      </c>
      <c r="Q1312" s="119">
        <f>Q1312</f>
        <v/>
      </c>
      <c r="R1312" s="52" t="n"/>
      <c r="S1312" s="120" t="inlineStr">
        <is>
          <t>Germany</t>
        </is>
      </c>
      <c r="T1312" s="120" t="inlineStr">
        <is>
          <t>EUR</t>
        </is>
      </c>
      <c r="U1312" s="120" t="n">
        <v>77000</v>
      </c>
      <c r="V1312" s="120" t="n">
        <v>5754.545454545454</v>
      </c>
      <c r="W1312" s="120" t="n"/>
      <c r="X1312" s="120">
        <f>W1312+V1312+U1312</f>
        <v/>
      </c>
      <c r="Y1312" s="121" t="n"/>
      <c r="Z1312" s="121" t="n"/>
      <c r="AA1312" s="122" t="n"/>
      <c r="AB1312" s="122" t="n"/>
      <c r="AC1312" s="122" t="n"/>
      <c r="AD1312" s="123">
        <f>AC1312+AB1312+AA1312</f>
        <v/>
      </c>
      <c r="AE1312" s="124">
        <f>IFERROR(AD1312/X1312-1,"")</f>
        <v/>
      </c>
      <c r="AF1312" s="217">
        <f>IF(LOWER(T1312)="ILS",12,1)*X1312/VLOOKUP($T1312,CPC_USDConversion_xlTbl[[Currency2]:[Units/1 USD]],2,FALSE)</f>
        <v/>
      </c>
      <c r="AG1312" s="217">
        <f>IF(LOWER(T1312)="ILS",12,1)*AD1312/VLOOKUP($T1312,CPC_USDConversion_xlTbl[[Currency2]:[Units/1 USD]],2,FALSE)</f>
        <v/>
      </c>
      <c r="AH1312" s="126">
        <f>AF1312/VLOOKUP($S1312,'CP$'!$B$5:$D$74,2,FALSE)</f>
        <v/>
      </c>
      <c r="AI1312" s="126">
        <f>AG1312/VLOOKUP($S1312,'CP$'!$B$5:$D$74,2,FALSE)</f>
        <v/>
      </c>
      <c r="AJ1312" s="52" t="n"/>
      <c r="AK1312" s="127" t="inlineStr">
        <is>
          <t>Sales Variable</t>
        </is>
      </c>
      <c r="AL1312" s="218" t="n"/>
      <c r="AM1312" s="129" t="n"/>
      <c r="AN1312" s="121" t="n"/>
      <c r="AO1312" s="130" t="n"/>
      <c r="AP1312" s="131">
        <f>IFERROR(AO1312/AM1312,"")</f>
        <v/>
      </c>
      <c r="AQ1312" s="219">
        <f>AO1312*CC1312</f>
        <v/>
      </c>
      <c r="AR1312" s="219" t="n"/>
      <c r="AS1312" s="220">
        <f>AQ1312-AR1312</f>
        <v/>
      </c>
      <c r="AT1312" s="217">
        <f>AS1312/VLOOKUP($T1312,'USD Converstion'!$C$7:$D$174,2,FALSE)</f>
        <v/>
      </c>
      <c r="AU1312" s="52" t="n"/>
      <c r="AV1312" s="221" t="n"/>
      <c r="AW1312" s="222" t="n"/>
      <c r="AX1312" s="222" t="n"/>
      <c r="AY1312" s="223" t="n"/>
      <c r="AZ1312" s="52" t="n"/>
      <c r="BA1312" s="137" t="n"/>
      <c r="BB1312" s="138" t="inlineStr">
        <is>
          <t xml:space="preserve"> </t>
        </is>
      </c>
      <c r="BC1312" s="52" t="n"/>
      <c r="BD1312" s="219" t="n">
        <v>45000</v>
      </c>
      <c r="BE1312" s="219" t="n">
        <v>5000</v>
      </c>
      <c r="BF1312" s="219" t="n"/>
      <c r="BG1312" s="120">
        <f>BF1312+BE1312+BD1312</f>
        <v/>
      </c>
      <c r="BH1312" s="217">
        <f>IF(LOWER(T1312)="ILS",12,1)*BG1312/VLOOKUP($T1312,CPC_USDConversion_xlTbl[[Currency2]:[Units/1 USD]],2,FALSE)</f>
        <v/>
      </c>
      <c r="BI1312" s="224">
        <f>BH1312/VLOOKUP($S1312,'CP$'!$B$5:$D$74,2,FALSE)</f>
        <v/>
      </c>
      <c r="BJ1312" s="140" t="n">
        <v>50000</v>
      </c>
      <c r="BK1312" s="140" t="n">
        <v>75000</v>
      </c>
      <c r="BL1312" s="141">
        <f>IFERROR(U1312/X1312,"")</f>
        <v/>
      </c>
      <c r="BM1312" s="141">
        <f>IFERROR(V1312/X1312,"")</f>
        <v/>
      </c>
      <c r="BN1312" s="141">
        <f>IFERROR(W1312/X1312,"")</f>
        <v/>
      </c>
      <c r="BO1312" s="141">
        <f>IFERROR(AA1312/AD1312,"")</f>
        <v/>
      </c>
      <c r="BP1312" s="141">
        <f>IFERROR(AB1312/AD1312,"")</f>
        <v/>
      </c>
      <c r="BQ1312" s="141">
        <f>IFERROR(AC1312/AD1312,"")</f>
        <v/>
      </c>
      <c r="BR1312" s="119" t="n">
        <v>3</v>
      </c>
      <c r="BS1312" s="119" t="n">
        <v>2</v>
      </c>
      <c r="BT1312" s="119" t="n"/>
      <c r="BU1312" s="119" t="n">
        <v>0</v>
      </c>
      <c r="BV1312" s="119" t="n"/>
      <c r="BW1312" s="119" t="n"/>
      <c r="BX1312" s="119" t="n"/>
      <c r="BY1312" s="119" t="n"/>
      <c r="BZ1312" s="119" t="inlineStr">
        <is>
          <t>Employee</t>
        </is>
      </c>
      <c r="CA1312" s="142" t="inlineStr">
        <is>
          <t>E61P</t>
        </is>
      </c>
      <c r="CB1312" s="131" t="n">
        <v>1</v>
      </c>
      <c r="CC1312" s="143">
        <f>IF(P1312&gt;1,1,P1312)*CB1312</f>
        <v/>
      </c>
      <c r="CD1312" s="143" t="n"/>
      <c r="CE1312" s="222" t="n"/>
      <c r="CF1312" s="86" t="n"/>
      <c r="CG1312" s="219" t="n">
        <v>58736.58536585367</v>
      </c>
      <c r="CH1312" s="217">
        <f>IF(LOWER(T1312)="ILS",12,1)*CG1312/VLOOKUP($T1312,CPC_USDConversion_xlTbl[[Currency2]:[Units/1 USD]],2,FALSE)</f>
        <v/>
      </c>
      <c r="CI1312" s="225">
        <f>AF1312</f>
        <v/>
      </c>
      <c r="CJ1312" s="225">
        <f>IFERROR(CI1312-CH1312,"")</f>
        <v/>
      </c>
      <c r="CK1312" s="140">
        <f>ROUND(AN1312*CC1312,-2)</f>
        <v/>
      </c>
      <c r="CL1312" s="217">
        <f>CK1312/VLOOKUP($T1312,'USD Converstion'!$C$7:$D$174,2,FALSE)</f>
        <v/>
      </c>
      <c r="CM1312" s="145">
        <f>IF(AD1312&gt;X1312,1,0)</f>
        <v/>
      </c>
      <c r="CN1312" s="225">
        <f>IF(CM1312&gt;0,AG1312,0)</f>
        <v/>
      </c>
      <c r="CO1312" s="225">
        <f>IF(CM1312=0,0,AF1312)</f>
        <v/>
      </c>
      <c r="CP1312" s="146" t="n">
        <v>0</v>
      </c>
      <c r="CQ1312" s="147" t="n">
        <v>0</v>
      </c>
      <c r="CR1312" s="225">
        <f>AM1312/VLOOKUP(T1312,'USD Converstion'!$C$7:$D$174,2,FALSE)</f>
        <v/>
      </c>
      <c r="CS1312" s="226">
        <f>AT1312</f>
        <v/>
      </c>
      <c r="CT1312" s="222" t="n">
        <v>0</v>
      </c>
      <c r="CU1312" s="227" t="n">
        <v>0</v>
      </c>
      <c r="CV1312" s="145">
        <f>IF(AX1312&gt;0,1,0)</f>
        <v/>
      </c>
      <c r="CW1312" s="145">
        <f>IF(AY1312&gt;0,1,0)</f>
        <v/>
      </c>
      <c r="CX1312" s="52" t="n">
        <v>0</v>
      </c>
      <c r="DM1312">
        <f>IF(LOWER(T1312)="ILS",12,1)*Y1312/VLOOKUP($T1312,CPC_USDConversion_xlTbl[[Currency2]:[Units/1 USD]],2,FALSE)</f>
        <v/>
      </c>
    </row>
    <row r="1313">
      <c r="B1313" s="113" t="n">
        <v>123729</v>
      </c>
      <c r="C1313" s="113" t="n">
        <v>39891</v>
      </c>
      <c r="D1313" s="113" t="n">
        <v>42827</v>
      </c>
      <c r="E1313" s="114" t="inlineStr">
        <is>
          <t>Federico Calabro</t>
        </is>
      </c>
      <c r="F1313" s="152" t="inlineStr">
        <is>
          <t>Security Engineer</t>
        </is>
      </c>
      <c r="G1313" s="113" t="inlineStr">
        <is>
          <t>Security Engineering, CER</t>
        </is>
      </c>
      <c r="H1313" s="113" t="inlineStr">
        <is>
          <t>Christine Schoenig</t>
        </is>
      </c>
      <c r="I1313" s="113" t="inlineStr">
        <is>
          <t>Peter Sandkuijl</t>
        </is>
      </c>
      <c r="J1313" s="114" t="inlineStr">
        <is>
          <t>Bruno Darmon</t>
        </is>
      </c>
      <c r="K1313" s="114" t="inlineStr">
        <is>
          <t>Bruno Darmon</t>
        </is>
      </c>
      <c r="L1313" s="113" t="inlineStr">
        <is>
          <t>EMEA Sales</t>
        </is>
      </c>
      <c r="M1313" s="115" t="n">
        <v>1</v>
      </c>
      <c r="N1313" s="151">
        <f>LEFT(CA1313,3)</f>
        <v/>
      </c>
      <c r="O1313" s="216" t="n">
        <v>43103</v>
      </c>
      <c r="P1313" s="118">
        <f>($D$5-O1313)/365</f>
        <v/>
      </c>
      <c r="Q1313" s="119">
        <f>Q1313</f>
        <v/>
      </c>
      <c r="R1313" s="52" t="n"/>
      <c r="S1313" s="120" t="inlineStr">
        <is>
          <t>Switzerland</t>
        </is>
      </c>
      <c r="T1313" s="120" t="inlineStr">
        <is>
          <t>CHF</t>
        </is>
      </c>
      <c r="U1313" s="120" t="n">
        <v>157500</v>
      </c>
      <c r="V1313" s="120" t="n">
        <v>27209.09090909091</v>
      </c>
      <c r="W1313" s="120" t="n"/>
      <c r="X1313" s="120">
        <f>W1313+V1313+U1313</f>
        <v/>
      </c>
      <c r="Y1313" s="121" t="n"/>
      <c r="Z1313" s="121" t="n"/>
      <c r="AA1313" s="122" t="n"/>
      <c r="AB1313" s="122" t="n"/>
      <c r="AC1313" s="122" t="n"/>
      <c r="AD1313" s="123">
        <f>AC1313+AB1313+AA1313</f>
        <v/>
      </c>
      <c r="AE1313" s="124">
        <f>IFERROR(AD1313/X1313-1,"")</f>
        <v/>
      </c>
      <c r="AF1313" s="217">
        <f>IF(LOWER(T1313)="ILS",12,1)*X1313/VLOOKUP($T1313,CPC_USDConversion_xlTbl[[Currency2]:[Units/1 USD]],2,FALSE)</f>
        <v/>
      </c>
      <c r="AG1313" s="217">
        <f>IF(LOWER(T1313)="ILS",12,1)*AD1313/VLOOKUP($T1313,CPC_USDConversion_xlTbl[[Currency2]:[Units/1 USD]],2,FALSE)</f>
        <v/>
      </c>
      <c r="AH1313" s="126">
        <f>AF1313/VLOOKUP($S1313,'CP$'!$B$5:$D$74,2,FALSE)</f>
        <v/>
      </c>
      <c r="AI1313" s="126">
        <f>AG1313/VLOOKUP($S1313,'CP$'!$B$5:$D$74,2,FALSE)</f>
        <v/>
      </c>
      <c r="AJ1313" s="52" t="n"/>
      <c r="AK1313" s="127" t="inlineStr">
        <is>
          <t>Sales Variable</t>
        </is>
      </c>
      <c r="AL1313" s="218" t="n"/>
      <c r="AM1313" s="129" t="n"/>
      <c r="AN1313" s="121" t="n"/>
      <c r="AO1313" s="130" t="n"/>
      <c r="AP1313" s="131">
        <f>IFERROR(AO1313/AM1313,"")</f>
        <v/>
      </c>
      <c r="AQ1313" s="219">
        <f>AO1313*CC1313</f>
        <v/>
      </c>
      <c r="AR1313" s="219" t="n"/>
      <c r="AS1313" s="220">
        <f>AQ1313-AR1313</f>
        <v/>
      </c>
      <c r="AT1313" s="217">
        <f>AS1313/VLOOKUP($T1313,'USD Converstion'!$C$7:$D$174,2,FALSE)</f>
        <v/>
      </c>
      <c r="AU1313" s="52" t="n"/>
      <c r="AV1313" s="221" t="n"/>
      <c r="AW1313" s="222" t="n"/>
      <c r="AX1313" s="222" t="n"/>
      <c r="AY1313" s="223" t="n"/>
      <c r="AZ1313" s="52" t="n"/>
      <c r="BA1313" s="137" t="n"/>
      <c r="BB1313" s="138" t="inlineStr">
        <is>
          <t xml:space="preserve"> </t>
        </is>
      </c>
      <c r="BC1313" s="52" t="n"/>
      <c r="BD1313" s="219" t="n">
        <v>112000</v>
      </c>
      <c r="BE1313" s="219" t="n">
        <v>28000</v>
      </c>
      <c r="BF1313" s="219" t="n"/>
      <c r="BG1313" s="120">
        <f>BF1313+BE1313+BD1313</f>
        <v/>
      </c>
      <c r="BH1313" s="217">
        <f>IF(LOWER(T1313)="ILS",12,1)*BG1313/VLOOKUP($T1313,CPC_USDConversion_xlTbl[[Currency2]:[Units/1 USD]],2,FALSE)</f>
        <v/>
      </c>
      <c r="BI1313" s="224">
        <f>BH1313/VLOOKUP($S1313,'CP$'!$B$5:$D$74,2,FALSE)</f>
        <v/>
      </c>
      <c r="BJ1313" s="140" t="n">
        <v>150000</v>
      </c>
      <c r="BK1313" s="140" t="n">
        <v>215000</v>
      </c>
      <c r="BL1313" s="141">
        <f>IFERROR(U1313/X1313,"")</f>
        <v/>
      </c>
      <c r="BM1313" s="141">
        <f>IFERROR(V1313/X1313,"")</f>
        <v/>
      </c>
      <c r="BN1313" s="141">
        <f>IFERROR(W1313/X1313,"")</f>
        <v/>
      </c>
      <c r="BO1313" s="141">
        <f>IFERROR(AA1313/AD1313,"")</f>
        <v/>
      </c>
      <c r="BP1313" s="141">
        <f>IFERROR(AB1313/AD1313,"")</f>
        <v/>
      </c>
      <c r="BQ1313" s="141">
        <f>IFERROR(AC1313/AD1313,"")</f>
        <v/>
      </c>
      <c r="BR1313" s="119" t="n">
        <v>2</v>
      </c>
      <c r="BS1313" s="119" t="n">
        <v>3</v>
      </c>
      <c r="BT1313" s="119" t="n">
        <v>2</v>
      </c>
      <c r="BU1313" s="119" t="n">
        <v>0</v>
      </c>
      <c r="BV1313" s="119" t="n"/>
      <c r="BW1313" s="119" t="n"/>
      <c r="BX1313" s="119" t="n"/>
      <c r="BY1313" s="119" t="n"/>
      <c r="BZ1313" s="119" t="inlineStr">
        <is>
          <t>Employee</t>
        </is>
      </c>
      <c r="CA1313" s="142" t="inlineStr">
        <is>
          <t>E41P</t>
        </is>
      </c>
      <c r="CB1313" s="131" t="n">
        <v>1</v>
      </c>
      <c r="CC1313" s="143">
        <f>IF(P1313&gt;1,1,P1313)*CB1313</f>
        <v/>
      </c>
      <c r="CD1313" s="143" t="n"/>
      <c r="CE1313" s="222" t="n"/>
      <c r="CF1313" s="86" t="n"/>
      <c r="CG1313" s="219" t="n">
        <v>144590.243902439</v>
      </c>
      <c r="CH1313" s="217">
        <f>IF(LOWER(T1313)="ILS",12,1)*CG1313/VLOOKUP($T1313,CPC_USDConversion_xlTbl[[Currency2]:[Units/1 USD]],2,FALSE)</f>
        <v/>
      </c>
      <c r="CI1313" s="225">
        <f>AF1313</f>
        <v/>
      </c>
      <c r="CJ1313" s="225">
        <f>IFERROR(CI1313-CH1313,"")</f>
        <v/>
      </c>
      <c r="CK1313" s="140">
        <f>ROUND(AN1313*CC1313,-2)</f>
        <v/>
      </c>
      <c r="CL1313" s="217">
        <f>CK1313/VLOOKUP($T1313,'USD Converstion'!$C$7:$D$174,2,FALSE)</f>
        <v/>
      </c>
      <c r="CM1313" s="145">
        <f>IF(AD1313&gt;X1313,1,0)</f>
        <v/>
      </c>
      <c r="CN1313" s="225">
        <f>IF(CM1313&gt;0,AG1313,0)</f>
        <v/>
      </c>
      <c r="CO1313" s="225">
        <f>IF(CM1313=0,0,AF1313)</f>
        <v/>
      </c>
      <c r="CP1313" s="146" t="n">
        <v>0</v>
      </c>
      <c r="CQ1313" s="147" t="n">
        <v>0</v>
      </c>
      <c r="CR1313" s="225">
        <f>AM1313/VLOOKUP(T1313,'USD Converstion'!$C$7:$D$174,2,FALSE)</f>
        <v/>
      </c>
      <c r="CS1313" s="226">
        <f>AT1313</f>
        <v/>
      </c>
      <c r="CT1313" s="222" t="n">
        <v>0</v>
      </c>
      <c r="CU1313" s="227" t="n">
        <v>0</v>
      </c>
      <c r="CV1313" s="145">
        <f>IF(AX1313&gt;0,1,0)</f>
        <v/>
      </c>
      <c r="CW1313" s="145">
        <f>IF(AY1313&gt;0,1,0)</f>
        <v/>
      </c>
      <c r="CX1313" s="52" t="n">
        <v>0</v>
      </c>
      <c r="DM1313">
        <f>IF(LOWER(T1313)="ILS",12,1)*Y1313/VLOOKUP($T1313,CPC_USDConversion_xlTbl[[Currency2]:[Units/1 USD]],2,FALSE)</f>
        <v/>
      </c>
    </row>
    <row r="1314">
      <c r="B1314" s="113" t="n">
        <v>114720</v>
      </c>
      <c r="C1314" s="113" t="n">
        <v>39059</v>
      </c>
      <c r="D1314" s="113" t="n">
        <v>71350</v>
      </c>
      <c r="E1314" s="114" t="inlineStr">
        <is>
          <t>Marcin Pobudejski</t>
        </is>
      </c>
      <c r="F1314" s="152" t="inlineStr">
        <is>
          <t>Security Engineer</t>
        </is>
      </c>
      <c r="G1314" s="113" t="inlineStr">
        <is>
          <t>Security Engineering , Eastern Europe</t>
        </is>
      </c>
      <c r="H1314" s="113" t="inlineStr">
        <is>
          <t>Peter Kovalcik</t>
        </is>
      </c>
      <c r="I1314" s="113" t="inlineStr">
        <is>
          <t>Peter Sandkuijl</t>
        </is>
      </c>
      <c r="J1314" s="114" t="inlineStr">
        <is>
          <t>Bruno Darmon</t>
        </is>
      </c>
      <c r="K1314" s="114" t="inlineStr">
        <is>
          <t>Bruno Darmon</t>
        </is>
      </c>
      <c r="L1314" s="113" t="inlineStr">
        <is>
          <t>EMEA Sales</t>
        </is>
      </c>
      <c r="M1314" s="115" t="n">
        <v>1</v>
      </c>
      <c r="N1314" s="151">
        <f>LEFT(CA1314,3)</f>
        <v/>
      </c>
      <c r="O1314" s="216" t="n">
        <v>42705</v>
      </c>
      <c r="P1314" s="118">
        <f>($D$5-O1314)/365</f>
        <v/>
      </c>
      <c r="Q1314" s="119">
        <f>Q1314</f>
        <v/>
      </c>
      <c r="R1314" s="52" t="n"/>
      <c r="S1314" s="120" t="inlineStr">
        <is>
          <t>Poland</t>
        </is>
      </c>
      <c r="T1314" s="120" t="inlineStr">
        <is>
          <t>PLN</t>
        </is>
      </c>
      <c r="U1314" s="120" t="n">
        <v>291500</v>
      </c>
      <c r="V1314" s="120" t="n">
        <v>51572.72727272727</v>
      </c>
      <c r="W1314" s="120" t="n"/>
      <c r="X1314" s="120">
        <f>W1314+V1314+U1314</f>
        <v/>
      </c>
      <c r="Y1314" s="121" t="n"/>
      <c r="Z1314" s="121" t="n"/>
      <c r="AA1314" s="122" t="n"/>
      <c r="AB1314" s="122" t="n"/>
      <c r="AC1314" s="122" t="n"/>
      <c r="AD1314" s="123">
        <f>AC1314+AB1314+AA1314</f>
        <v/>
      </c>
      <c r="AE1314" s="124">
        <f>IFERROR(AD1314/X1314-1,"")</f>
        <v/>
      </c>
      <c r="AF1314" s="217">
        <f>IF(LOWER(T1314)="ILS",12,1)*X1314/VLOOKUP($T1314,CPC_USDConversion_xlTbl[[Currency2]:[Units/1 USD]],2,FALSE)</f>
        <v/>
      </c>
      <c r="AG1314" s="217">
        <f>IF(LOWER(T1314)="ILS",12,1)*AD1314/VLOOKUP($T1314,CPC_USDConversion_xlTbl[[Currency2]:[Units/1 USD]],2,FALSE)</f>
        <v/>
      </c>
      <c r="AH1314" s="126">
        <f>AF1314/VLOOKUP($S1314,'CP$'!$B$5:$D$74,2,FALSE)</f>
        <v/>
      </c>
      <c r="AI1314" s="126">
        <f>AG1314/VLOOKUP($S1314,'CP$'!$B$5:$D$74,2,FALSE)</f>
        <v/>
      </c>
      <c r="AJ1314" s="52" t="n"/>
      <c r="AK1314" s="127" t="inlineStr">
        <is>
          <t>Sales Variable</t>
        </is>
      </c>
      <c r="AL1314" s="218" t="n"/>
      <c r="AM1314" s="129" t="n"/>
      <c r="AN1314" s="121" t="n"/>
      <c r="AO1314" s="130" t="n"/>
      <c r="AP1314" s="131">
        <f>IFERROR(AO1314/AM1314,"")</f>
        <v/>
      </c>
      <c r="AQ1314" s="219">
        <f>AO1314*CC1314</f>
        <v/>
      </c>
      <c r="AR1314" s="219" t="n"/>
      <c r="AS1314" s="220">
        <f>AQ1314-AR1314</f>
        <v/>
      </c>
      <c r="AT1314" s="217">
        <f>AS1314/VLOOKUP($T1314,'USD Converstion'!$C$7:$D$174,2,FALSE)</f>
        <v/>
      </c>
      <c r="AU1314" s="52" t="n"/>
      <c r="AV1314" s="221" t="n">
        <v>43615</v>
      </c>
      <c r="AW1314" s="222" t="n">
        <v>19547.55339805825</v>
      </c>
      <c r="AX1314" s="222" t="n"/>
      <c r="AY1314" s="223" t="n"/>
      <c r="AZ1314" s="52" t="n"/>
      <c r="BA1314" s="137" t="n"/>
      <c r="BB1314" s="138" t="inlineStr">
        <is>
          <t xml:space="preserve"> </t>
        </is>
      </c>
      <c r="BC1314" s="52" t="n"/>
      <c r="BD1314" s="219" t="n">
        <v>225600</v>
      </c>
      <c r="BE1314" s="219" t="n">
        <v>56400</v>
      </c>
      <c r="BF1314" s="219" t="n"/>
      <c r="BG1314" s="120">
        <f>BF1314+BE1314+BD1314</f>
        <v/>
      </c>
      <c r="BH1314" s="217">
        <f>IF(LOWER(T1314)="ILS",12,1)*BG1314/VLOOKUP($T1314,CPC_USDConversion_xlTbl[[Currency2]:[Units/1 USD]],2,FALSE)</f>
        <v/>
      </c>
      <c r="BI1314" s="224">
        <f>BH1314/VLOOKUP($S1314,'CP$'!$B$5:$D$74,2,FALSE)</f>
        <v/>
      </c>
      <c r="BJ1314" s="140" t="n">
        <v>160000</v>
      </c>
      <c r="BK1314" s="140" t="n">
        <v>290000</v>
      </c>
      <c r="BL1314" s="141">
        <f>IFERROR(U1314/X1314,"")</f>
        <v/>
      </c>
      <c r="BM1314" s="141">
        <f>IFERROR(V1314/X1314,"")</f>
        <v/>
      </c>
      <c r="BN1314" s="141">
        <f>IFERROR(W1314/X1314,"")</f>
        <v/>
      </c>
      <c r="BO1314" s="141">
        <f>IFERROR(AA1314/AD1314,"")</f>
        <v/>
      </c>
      <c r="BP1314" s="141">
        <f>IFERROR(AB1314/AD1314,"")</f>
        <v/>
      </c>
      <c r="BQ1314" s="141">
        <f>IFERROR(AC1314/AD1314,"")</f>
        <v/>
      </c>
      <c r="BR1314" s="119" t="n">
        <v>3</v>
      </c>
      <c r="BS1314" s="119" t="n">
        <v>2</v>
      </c>
      <c r="BT1314" s="119" t="n">
        <v>2</v>
      </c>
      <c r="BU1314" s="119" t="n">
        <v>0</v>
      </c>
      <c r="BV1314" s="119" t="n"/>
      <c r="BW1314" s="119" t="n"/>
      <c r="BX1314" s="119" t="n"/>
      <c r="BY1314" s="119" t="n"/>
      <c r="BZ1314" s="119" t="inlineStr">
        <is>
          <t>Employee</t>
        </is>
      </c>
      <c r="CA1314" s="142" t="inlineStr">
        <is>
          <t>E51P</t>
        </is>
      </c>
      <c r="CB1314" s="131" t="n">
        <v>1</v>
      </c>
      <c r="CC1314" s="143">
        <f>IF(P1314&gt;1,1,P1314)*CB1314</f>
        <v/>
      </c>
      <c r="CD1314" s="143" t="n"/>
      <c r="CE1314" s="222" t="n">
        <v>24901.76</v>
      </c>
      <c r="CF1314" s="86" t="n"/>
      <c r="CG1314" s="219" t="n">
        <v>275321.9512195122</v>
      </c>
      <c r="CH1314" s="217">
        <f>IF(LOWER(T1314)="ILS",12,1)*CG1314/VLOOKUP($T1314,CPC_USDConversion_xlTbl[[Currency2]:[Units/1 USD]],2,FALSE)</f>
        <v/>
      </c>
      <c r="CI1314" s="225">
        <f>AF1314</f>
        <v/>
      </c>
      <c r="CJ1314" s="225">
        <f>IFERROR(CI1314-CH1314,"")</f>
        <v/>
      </c>
      <c r="CK1314" s="140">
        <f>ROUND(AN1314*CC1314,-2)</f>
        <v/>
      </c>
      <c r="CL1314" s="217">
        <f>CK1314/VLOOKUP($T1314,'USD Converstion'!$C$7:$D$174,2,FALSE)</f>
        <v/>
      </c>
      <c r="CM1314" s="145">
        <f>IF(AD1314&gt;X1314,1,0)</f>
        <v/>
      </c>
      <c r="CN1314" s="225">
        <f>IF(CM1314&gt;0,AG1314,0)</f>
        <v/>
      </c>
      <c r="CO1314" s="225">
        <f>IF(CM1314=0,0,AF1314)</f>
        <v/>
      </c>
      <c r="CP1314" s="146" t="n">
        <v>0</v>
      </c>
      <c r="CQ1314" s="147" t="n">
        <v>0</v>
      </c>
      <c r="CR1314" s="225">
        <f>AM1314/VLOOKUP(T1314,'USD Converstion'!$C$7:$D$174,2,FALSE)</f>
        <v/>
      </c>
      <c r="CS1314" s="226">
        <f>AT1314</f>
        <v/>
      </c>
      <c r="CT1314" s="222" t="n">
        <v>0</v>
      </c>
      <c r="CU1314" s="227" t="n">
        <v>0</v>
      </c>
      <c r="CV1314" s="145">
        <f>IF(AX1314&gt;0,1,0)</f>
        <v/>
      </c>
      <c r="CW1314" s="145">
        <f>IF(AY1314&gt;0,1,0)</f>
        <v/>
      </c>
      <c r="CX1314" s="52" t="n">
        <v>0</v>
      </c>
      <c r="DM1314">
        <f>IF(LOWER(T1314)="ILS",12,1)*Y1314/VLOOKUP($T1314,CPC_USDConversion_xlTbl[[Currency2]:[Units/1 USD]],2,FALSE)</f>
        <v/>
      </c>
    </row>
    <row r="1315">
      <c r="B1315" s="113" t="n">
        <v>139802</v>
      </c>
      <c r="C1315" s="113" t="n">
        <v>90952</v>
      </c>
      <c r="D1315" s="113" t="n">
        <v>76169</v>
      </c>
      <c r="E1315" s="114" t="inlineStr">
        <is>
          <t>Martin Jobelius</t>
        </is>
      </c>
      <c r="F1315" s="152" t="inlineStr">
        <is>
          <t>Security Engineer</t>
        </is>
      </c>
      <c r="G1315" s="113" t="inlineStr">
        <is>
          <t>Security Engineering, CER</t>
        </is>
      </c>
      <c r="H1315" s="113" t="inlineStr">
        <is>
          <t>Christine Schoenig</t>
        </is>
      </c>
      <c r="I1315" s="113" t="inlineStr">
        <is>
          <t>Peter Sandkuijl</t>
        </is>
      </c>
      <c r="J1315" s="114" t="inlineStr">
        <is>
          <t>Bruno Darmon</t>
        </is>
      </c>
      <c r="K1315" s="114" t="inlineStr">
        <is>
          <t>Bruno Darmon</t>
        </is>
      </c>
      <c r="L1315" s="113" t="inlineStr">
        <is>
          <t>EMEA Sales</t>
        </is>
      </c>
      <c r="M1315" s="115" t="n">
        <v>1</v>
      </c>
      <c r="N1315" s="151">
        <f>LEFT(CA1315,3)</f>
        <v/>
      </c>
      <c r="O1315" s="216" t="n">
        <v>43344</v>
      </c>
      <c r="P1315" s="118">
        <f>($D$5-O1315)/365</f>
        <v/>
      </c>
      <c r="Q1315" s="119">
        <f>Q1315</f>
        <v/>
      </c>
      <c r="R1315" s="52" t="n"/>
      <c r="S1315" s="120" t="inlineStr">
        <is>
          <t>Germany</t>
        </is>
      </c>
      <c r="T1315" s="120" t="inlineStr">
        <is>
          <t>EUR</t>
        </is>
      </c>
      <c r="U1315" s="120" t="n">
        <v>104500</v>
      </c>
      <c r="V1315" s="120" t="n">
        <v>17572.72727272727</v>
      </c>
      <c r="W1315" s="120" t="n"/>
      <c r="X1315" s="120">
        <f>W1315+V1315+U1315</f>
        <v/>
      </c>
      <c r="Y1315" s="121" t="n"/>
      <c r="Z1315" s="121" t="n"/>
      <c r="AA1315" s="122" t="n"/>
      <c r="AB1315" s="122" t="n"/>
      <c r="AC1315" s="122" t="n"/>
      <c r="AD1315" s="123">
        <f>AC1315+AB1315+AA1315</f>
        <v/>
      </c>
      <c r="AE1315" s="124">
        <f>IFERROR(AD1315/X1315-1,"")</f>
        <v/>
      </c>
      <c r="AF1315" s="217">
        <f>IF(LOWER(T1315)="ILS",12,1)*X1315/VLOOKUP($T1315,CPC_USDConversion_xlTbl[[Currency2]:[Units/1 USD]],2,FALSE)</f>
        <v/>
      </c>
      <c r="AG1315" s="217">
        <f>IF(LOWER(T1315)="ILS",12,1)*AD1315/VLOOKUP($T1315,CPC_USDConversion_xlTbl[[Currency2]:[Units/1 USD]],2,FALSE)</f>
        <v/>
      </c>
      <c r="AH1315" s="126">
        <f>AF1315/VLOOKUP($S1315,'CP$'!$B$5:$D$74,2,FALSE)</f>
        <v/>
      </c>
      <c r="AI1315" s="126">
        <f>AG1315/VLOOKUP($S1315,'CP$'!$B$5:$D$74,2,FALSE)</f>
        <v/>
      </c>
      <c r="AJ1315" s="52" t="n"/>
      <c r="AK1315" s="127" t="inlineStr">
        <is>
          <t>Sales Variable</t>
        </is>
      </c>
      <c r="AL1315" s="218" t="n"/>
      <c r="AM1315" s="129" t="n"/>
      <c r="AN1315" s="121" t="n"/>
      <c r="AO1315" s="130" t="n"/>
      <c r="AP1315" s="131">
        <f>IFERROR(AO1315/AM1315,"")</f>
        <v/>
      </c>
      <c r="AQ1315" s="219">
        <f>AO1315*CC1315</f>
        <v/>
      </c>
      <c r="AR1315" s="219" t="n"/>
      <c r="AS1315" s="220">
        <f>AQ1315-AR1315</f>
        <v/>
      </c>
      <c r="AT1315" s="217">
        <f>AS1315/VLOOKUP($T1315,'USD Converstion'!$C$7:$D$174,2,FALSE)</f>
        <v/>
      </c>
      <c r="AU1315" s="52" t="n"/>
      <c r="AV1315" s="221" t="n"/>
      <c r="AW1315" s="222" t="n"/>
      <c r="AX1315" s="222" t="n"/>
      <c r="AY1315" s="223" t="n"/>
      <c r="AZ1315" s="52" t="n"/>
      <c r="BA1315" s="137" t="n"/>
      <c r="BB1315" s="138" t="inlineStr">
        <is>
          <t xml:space="preserve"> </t>
        </is>
      </c>
      <c r="BC1315" s="52" t="n"/>
      <c r="BD1315" s="219" t="n">
        <v>76000</v>
      </c>
      <c r="BE1315" s="219" t="n">
        <v>19000</v>
      </c>
      <c r="BF1315" s="219" t="n"/>
      <c r="BG1315" s="120">
        <f>BF1315+BE1315+BD1315</f>
        <v/>
      </c>
      <c r="BH1315" s="217">
        <f>IF(LOWER(T1315)="ILS",12,1)*BG1315/VLOOKUP($T1315,CPC_USDConversion_xlTbl[[Currency2]:[Units/1 USD]],2,FALSE)</f>
        <v/>
      </c>
      <c r="BI1315" s="224">
        <f>BH1315/VLOOKUP($S1315,'CP$'!$B$5:$D$74,2,FALSE)</f>
        <v/>
      </c>
      <c r="BJ1315" s="140" t="n">
        <v>90000</v>
      </c>
      <c r="BK1315" s="140" t="n">
        <v>135000</v>
      </c>
      <c r="BL1315" s="141">
        <f>IFERROR(U1315/X1315,"")</f>
        <v/>
      </c>
      <c r="BM1315" s="141">
        <f>IFERROR(V1315/X1315,"")</f>
        <v/>
      </c>
      <c r="BN1315" s="141">
        <f>IFERROR(W1315/X1315,"")</f>
        <v/>
      </c>
      <c r="BO1315" s="141">
        <f>IFERROR(AA1315/AD1315,"")</f>
        <v/>
      </c>
      <c r="BP1315" s="141">
        <f>IFERROR(AB1315/AD1315,"")</f>
        <v/>
      </c>
      <c r="BQ1315" s="141">
        <f>IFERROR(AC1315/AD1315,"")</f>
        <v/>
      </c>
      <c r="BR1315" s="119" t="n">
        <v>1</v>
      </c>
      <c r="BS1315" s="119" t="n">
        <v>2</v>
      </c>
      <c r="BT1315" s="119" t="n"/>
      <c r="BU1315" s="119" t="n">
        <v>0</v>
      </c>
      <c r="BV1315" s="119" t="n"/>
      <c r="BW1315" s="119" t="n"/>
      <c r="BX1315" s="119" t="n"/>
      <c r="BY1315" s="119" t="n"/>
      <c r="BZ1315" s="119" t="inlineStr">
        <is>
          <t>Employee</t>
        </is>
      </c>
      <c r="CA1315" s="142" t="inlineStr">
        <is>
          <t>E41P</t>
        </is>
      </c>
      <c r="CB1315" s="131" t="n">
        <v>1</v>
      </c>
      <c r="CC1315" s="143">
        <f>IF(P1315&gt;1,1,P1315)*CB1315</f>
        <v/>
      </c>
      <c r="CD1315" s="143" t="n"/>
      <c r="CE1315" s="222" t="n"/>
      <c r="CF1315" s="86" t="n"/>
      <c r="CG1315" s="219" t="n">
        <v>92882.9268292683</v>
      </c>
      <c r="CH1315" s="217">
        <f>IF(LOWER(T1315)="ILS",12,1)*CG1315/VLOOKUP($T1315,CPC_USDConversion_xlTbl[[Currency2]:[Units/1 USD]],2,FALSE)</f>
        <v/>
      </c>
      <c r="CI1315" s="225">
        <f>AF1315</f>
        <v/>
      </c>
      <c r="CJ1315" s="225">
        <f>IFERROR(CI1315-CH1315,"")</f>
        <v/>
      </c>
      <c r="CK1315" s="140">
        <f>ROUND(AN1315*CC1315,-2)</f>
        <v/>
      </c>
      <c r="CL1315" s="217">
        <f>CK1315/VLOOKUP($T1315,'USD Converstion'!$C$7:$D$174,2,FALSE)</f>
        <v/>
      </c>
      <c r="CM1315" s="145">
        <f>IF(AD1315&gt;X1315,1,0)</f>
        <v/>
      </c>
      <c r="CN1315" s="225">
        <f>IF(CM1315&gt;0,AG1315,0)</f>
        <v/>
      </c>
      <c r="CO1315" s="225">
        <f>IF(CM1315=0,0,AF1315)</f>
        <v/>
      </c>
      <c r="CP1315" s="146" t="n">
        <v>0</v>
      </c>
      <c r="CQ1315" s="147" t="n">
        <v>0</v>
      </c>
      <c r="CR1315" s="225">
        <f>AM1315/VLOOKUP(T1315,'USD Converstion'!$C$7:$D$174,2,FALSE)</f>
        <v/>
      </c>
      <c r="CS1315" s="226">
        <f>AT1315</f>
        <v/>
      </c>
      <c r="CT1315" s="222" t="n">
        <v>0</v>
      </c>
      <c r="CU1315" s="227" t="n">
        <v>0</v>
      </c>
      <c r="CV1315" s="145">
        <f>IF(AX1315&gt;0,1,0)</f>
        <v/>
      </c>
      <c r="CW1315" s="145">
        <f>IF(AY1315&gt;0,1,0)</f>
        <v/>
      </c>
      <c r="CX1315" s="52" t="n">
        <v>0</v>
      </c>
      <c r="DM1315">
        <f>IF(LOWER(T1315)="ILS",12,1)*Y1315/VLOOKUP($T1315,CPC_USDConversion_xlTbl[[Currency2]:[Units/1 USD]],2,FALSE)</f>
        <v/>
      </c>
    </row>
    <row r="1316">
      <c r="B1316" s="113" t="n">
        <v>125429</v>
      </c>
      <c r="C1316" s="113" t="n">
        <v>63350</v>
      </c>
      <c r="D1316" s="113" t="n">
        <v>92847</v>
      </c>
      <c r="E1316" s="114" t="inlineStr">
        <is>
          <t>Nikita Konnov</t>
        </is>
      </c>
      <c r="F1316" s="152" t="inlineStr">
        <is>
          <t>Security Engineer</t>
        </is>
      </c>
      <c r="G1316" s="113" t="inlineStr">
        <is>
          <t>EMEA SE</t>
        </is>
      </c>
      <c r="H1316" s="113" t="inlineStr">
        <is>
          <t>Peter Sandkuijl</t>
        </is>
      </c>
      <c r="I1316" s="113" t="inlineStr">
        <is>
          <t>Peter Sandkuijl</t>
        </is>
      </c>
      <c r="J1316" s="114" t="inlineStr">
        <is>
          <t>Bruno Darmon</t>
        </is>
      </c>
      <c r="K1316" s="114" t="inlineStr">
        <is>
          <t>Bruno Darmon</t>
        </is>
      </c>
      <c r="L1316" s="113" t="inlineStr">
        <is>
          <t>EMEA Sales</t>
        </is>
      </c>
      <c r="M1316" s="115" t="n">
        <v>1</v>
      </c>
      <c r="N1316" s="151">
        <f>LEFT(CA1316,3)</f>
        <v/>
      </c>
      <c r="O1316" s="216" t="n">
        <v>42443</v>
      </c>
      <c r="P1316" s="118">
        <f>($D$5-O1316)/365</f>
        <v/>
      </c>
      <c r="Q1316" s="119">
        <f>Q1316</f>
        <v/>
      </c>
      <c r="R1316" s="52" t="n"/>
      <c r="S1316" s="120" t="inlineStr">
        <is>
          <t>Russian Federation</t>
        </is>
      </c>
      <c r="T1316" s="120" t="inlineStr">
        <is>
          <t>RUB</t>
        </is>
      </c>
      <c r="U1316" s="120" t="n">
        <v>2607350</v>
      </c>
      <c r="V1316" s="120" t="n">
        <v>472636.3636363636</v>
      </c>
      <c r="W1316" s="120" t="n"/>
      <c r="X1316" s="120">
        <f>W1316+V1316+U1316</f>
        <v/>
      </c>
      <c r="Y1316" s="121" t="n"/>
      <c r="Z1316" s="121" t="n"/>
      <c r="AA1316" s="122" t="n"/>
      <c r="AB1316" s="122" t="n"/>
      <c r="AC1316" s="122" t="n"/>
      <c r="AD1316" s="123">
        <f>AC1316+AB1316+AA1316</f>
        <v/>
      </c>
      <c r="AE1316" s="124">
        <f>IFERROR(AD1316/X1316-1,"")</f>
        <v/>
      </c>
      <c r="AF1316" s="217">
        <f>IF(LOWER(T1316)="ILS",12,1)*X1316/VLOOKUP($T1316,CPC_USDConversion_xlTbl[[Currency2]:[Units/1 USD]],2,FALSE)</f>
        <v/>
      </c>
      <c r="AG1316" s="217">
        <f>IF(LOWER(T1316)="ILS",12,1)*AD1316/VLOOKUP($T1316,CPC_USDConversion_xlTbl[[Currency2]:[Units/1 USD]],2,FALSE)</f>
        <v/>
      </c>
      <c r="AH1316" s="126">
        <f>AF1316/VLOOKUP($S1316,'CP$'!$B$5:$D$74,2,FALSE)</f>
        <v/>
      </c>
      <c r="AI1316" s="126">
        <f>AG1316/VLOOKUP($S1316,'CP$'!$B$5:$D$74,2,FALSE)</f>
        <v/>
      </c>
      <c r="AJ1316" s="52" t="n"/>
      <c r="AK1316" s="127" t="inlineStr">
        <is>
          <t>Sales Variable</t>
        </is>
      </c>
      <c r="AL1316" s="218" t="n"/>
      <c r="AM1316" s="129" t="n"/>
      <c r="AN1316" s="121" t="n"/>
      <c r="AO1316" s="130" t="n"/>
      <c r="AP1316" s="131">
        <f>IFERROR(AO1316/AM1316,"")</f>
        <v/>
      </c>
      <c r="AQ1316" s="219">
        <f>AO1316*CC1316</f>
        <v/>
      </c>
      <c r="AR1316" s="219" t="n"/>
      <c r="AS1316" s="220">
        <f>AQ1316-AR1316</f>
        <v/>
      </c>
      <c r="AT1316" s="217">
        <f>AS1316/VLOOKUP($T1316,'USD Converstion'!$C$7:$D$174,2,FALSE)</f>
        <v/>
      </c>
      <c r="AU1316" s="52" t="n"/>
      <c r="AV1316" s="221" t="n">
        <v>43615</v>
      </c>
      <c r="AW1316" s="222" t="n">
        <v>14738.73786407767</v>
      </c>
      <c r="AX1316" s="222" t="n"/>
      <c r="AY1316" s="223" t="n"/>
      <c r="AZ1316" s="52" t="n"/>
      <c r="BA1316" s="137" t="n"/>
      <c r="BB1316" s="138" t="inlineStr">
        <is>
          <t xml:space="preserve"> </t>
        </is>
      </c>
      <c r="BC1316" s="52" t="n"/>
      <c r="BD1316" s="219" t="n">
        <v>2008000</v>
      </c>
      <c r="BE1316" s="219" t="n">
        <v>502000</v>
      </c>
      <c r="BF1316" s="219" t="n"/>
      <c r="BG1316" s="120">
        <f>BF1316+BE1316+BD1316</f>
        <v/>
      </c>
      <c r="BH1316" s="217">
        <f>IF(LOWER(T1316)="ILS",12,1)*BG1316/VLOOKUP($T1316,CPC_USDConversion_xlTbl[[Currency2]:[Units/1 USD]],2,FALSE)</f>
        <v/>
      </c>
      <c r="BI1316" s="224">
        <f>BH1316/VLOOKUP($S1316,'CP$'!$B$5:$D$74,2,FALSE)</f>
        <v/>
      </c>
      <c r="BJ1316" s="140" t="n">
        <v>2000000</v>
      </c>
      <c r="BK1316" s="140" t="n">
        <v>3500000</v>
      </c>
      <c r="BL1316" s="141">
        <f>IFERROR(U1316/X1316,"")</f>
        <v/>
      </c>
      <c r="BM1316" s="141">
        <f>IFERROR(V1316/X1316,"")</f>
        <v/>
      </c>
      <c r="BN1316" s="141">
        <f>IFERROR(W1316/X1316,"")</f>
        <v/>
      </c>
      <c r="BO1316" s="141">
        <f>IFERROR(AA1316/AD1316,"")</f>
        <v/>
      </c>
      <c r="BP1316" s="141">
        <f>IFERROR(AB1316/AD1316,"")</f>
        <v/>
      </c>
      <c r="BQ1316" s="141">
        <f>IFERROR(AC1316/AD1316,"")</f>
        <v/>
      </c>
      <c r="BR1316" s="119" t="n">
        <v>3</v>
      </c>
      <c r="BS1316" s="119" t="n">
        <v>3</v>
      </c>
      <c r="BT1316" s="119" t="n">
        <v>2</v>
      </c>
      <c r="BU1316" s="119" t="n">
        <v>0</v>
      </c>
      <c r="BV1316" s="119" t="n"/>
      <c r="BW1316" s="119" t="n"/>
      <c r="BX1316" s="119" t="n"/>
      <c r="BY1316" s="119" t="n"/>
      <c r="BZ1316" s="119" t="inlineStr">
        <is>
          <t>Employee</t>
        </is>
      </c>
      <c r="CA1316" s="142" t="inlineStr">
        <is>
          <t>E51P</t>
        </is>
      </c>
      <c r="CB1316" s="131" t="n">
        <v>1</v>
      </c>
      <c r="CC1316" s="143">
        <f>IF(P1316&gt;1,1,P1316)*CB1316</f>
        <v/>
      </c>
      <c r="CD1316" s="143" t="n"/>
      <c r="CE1316" s="222" t="n">
        <v>16042.48</v>
      </c>
      <c r="CF1316" s="86" t="n"/>
      <c r="CG1316" s="219" t="n">
        <v>2534687.804878049</v>
      </c>
      <c r="CH1316" s="217">
        <f>IF(LOWER(T1316)="ILS",12,1)*CG1316/VLOOKUP($T1316,CPC_USDConversion_xlTbl[[Currency2]:[Units/1 USD]],2,FALSE)</f>
        <v/>
      </c>
      <c r="CI1316" s="225">
        <f>AF1316</f>
        <v/>
      </c>
      <c r="CJ1316" s="225">
        <f>IFERROR(CI1316-CH1316,"")</f>
        <v/>
      </c>
      <c r="CK1316" s="140">
        <f>ROUND(AN1316*CC1316,-2)</f>
        <v/>
      </c>
      <c r="CL1316" s="217">
        <f>CK1316/VLOOKUP($T1316,'USD Converstion'!$C$7:$D$174,2,FALSE)</f>
        <v/>
      </c>
      <c r="CM1316" s="145">
        <f>IF(AD1316&gt;X1316,1,0)</f>
        <v/>
      </c>
      <c r="CN1316" s="225">
        <f>IF(CM1316&gt;0,AG1316,0)</f>
        <v/>
      </c>
      <c r="CO1316" s="225">
        <f>IF(CM1316=0,0,AF1316)</f>
        <v/>
      </c>
      <c r="CP1316" s="146" t="n">
        <v>0</v>
      </c>
      <c r="CQ1316" s="147" t="n">
        <v>0</v>
      </c>
      <c r="CR1316" s="225">
        <f>AM1316/VLOOKUP(T1316,'USD Converstion'!$C$7:$D$174,2,FALSE)</f>
        <v/>
      </c>
      <c r="CS1316" s="226">
        <f>AT1316</f>
        <v/>
      </c>
      <c r="CT1316" s="222" t="n">
        <v>0</v>
      </c>
      <c r="CU1316" s="227" t="n">
        <v>0</v>
      </c>
      <c r="CV1316" s="145">
        <f>IF(AX1316&gt;0,1,0)</f>
        <v/>
      </c>
      <c r="CW1316" s="145">
        <f>IF(AY1316&gt;0,1,0)</f>
        <v/>
      </c>
      <c r="CX1316" s="52" t="n">
        <v>0</v>
      </c>
      <c r="DM1316">
        <f>IF(LOWER(T1316)="ILS",12,1)*Y1316/VLOOKUP($T1316,CPC_USDConversion_xlTbl[[Currency2]:[Units/1 USD]],2,FALSE)</f>
        <v/>
      </c>
    </row>
    <row r="1317">
      <c r="B1317" s="113" t="n">
        <v>137742</v>
      </c>
      <c r="C1317" s="113" t="n">
        <v>54845</v>
      </c>
      <c r="D1317" s="113" t="n"/>
      <c r="E1317" s="114" t="inlineStr">
        <is>
          <t>Rami Rauanmaa</t>
        </is>
      </c>
      <c r="F1317" s="152" t="inlineStr">
        <is>
          <t>SE Team Leader, Finland</t>
        </is>
      </c>
      <c r="G1317" s="113" t="inlineStr">
        <is>
          <t>Security Engineering, Nordics</t>
        </is>
      </c>
      <c r="H1317" s="113" t="inlineStr">
        <is>
          <t>Jan Johannsen</t>
        </is>
      </c>
      <c r="I1317" s="113" t="inlineStr">
        <is>
          <t>Peter Sandkuijl</t>
        </is>
      </c>
      <c r="J1317" s="114" t="inlineStr">
        <is>
          <t>Bruno Darmon</t>
        </is>
      </c>
      <c r="K1317" s="114" t="inlineStr">
        <is>
          <t>Bruno Darmon</t>
        </is>
      </c>
      <c r="L1317" s="113" t="inlineStr">
        <is>
          <t>EMEA Sales</t>
        </is>
      </c>
      <c r="M1317" s="115" t="n">
        <v>1</v>
      </c>
      <c r="N1317" s="151">
        <f>LEFT(CA1317,3)</f>
        <v/>
      </c>
      <c r="O1317" s="216" t="n">
        <v>39600</v>
      </c>
      <c r="P1317" s="118">
        <f>($D$5-O1317)/365</f>
        <v/>
      </c>
      <c r="Q1317" s="119">
        <f>Q1317</f>
        <v/>
      </c>
      <c r="R1317" s="52" t="n"/>
      <c r="S1317" s="120" t="inlineStr">
        <is>
          <t>Finland</t>
        </is>
      </c>
      <c r="T1317" s="120" t="inlineStr">
        <is>
          <t>EUR</t>
        </is>
      </c>
      <c r="U1317" s="120" t="n">
        <v>123000</v>
      </c>
      <c r="V1317" s="120" t="n">
        <v>20936.36363636364</v>
      </c>
      <c r="W1317" s="120" t="n"/>
      <c r="X1317" s="120">
        <f>W1317+V1317+U1317</f>
        <v/>
      </c>
      <c r="Y1317" s="121" t="n"/>
      <c r="Z1317" s="121" t="n"/>
      <c r="AA1317" s="122" t="n"/>
      <c r="AB1317" s="122" t="n"/>
      <c r="AC1317" s="122" t="n"/>
      <c r="AD1317" s="123">
        <f>AC1317+AB1317+AA1317</f>
        <v/>
      </c>
      <c r="AE1317" s="124">
        <f>IFERROR(AD1317/X1317-1,"")</f>
        <v/>
      </c>
      <c r="AF1317" s="217">
        <f>IF(LOWER(T1317)="ILS",12,1)*X1317/VLOOKUP($T1317,CPC_USDConversion_xlTbl[[Currency2]:[Units/1 USD]],2,FALSE)</f>
        <v/>
      </c>
      <c r="AG1317" s="217">
        <f>IF(LOWER(T1317)="ILS",12,1)*AD1317/VLOOKUP($T1317,CPC_USDConversion_xlTbl[[Currency2]:[Units/1 USD]],2,FALSE)</f>
        <v/>
      </c>
      <c r="AH1317" s="126">
        <f>AF1317/VLOOKUP($S1317,'CP$'!$B$5:$D$74,2,FALSE)</f>
        <v/>
      </c>
      <c r="AI1317" s="126">
        <f>AG1317/VLOOKUP($S1317,'CP$'!$B$5:$D$74,2,FALSE)</f>
        <v/>
      </c>
      <c r="AJ1317" s="52" t="n"/>
      <c r="AK1317" s="127" t="inlineStr">
        <is>
          <t>Sales Variable</t>
        </is>
      </c>
      <c r="AL1317" s="218" t="n"/>
      <c r="AM1317" s="129" t="n"/>
      <c r="AN1317" s="121" t="n"/>
      <c r="AO1317" s="130" t="n"/>
      <c r="AP1317" s="131">
        <f>IFERROR(AO1317/AM1317,"")</f>
        <v/>
      </c>
      <c r="AQ1317" s="219">
        <f>AO1317*CC1317</f>
        <v/>
      </c>
      <c r="AR1317" s="219" t="n"/>
      <c r="AS1317" s="220">
        <f>AQ1317-AR1317</f>
        <v/>
      </c>
      <c r="AT1317" s="217">
        <f>AS1317/VLOOKUP($T1317,'USD Converstion'!$C$7:$D$174,2,FALSE)</f>
        <v/>
      </c>
      <c r="AU1317" s="52" t="n"/>
      <c r="AV1317" s="221" t="n">
        <v>43957</v>
      </c>
      <c r="AW1317" s="222" t="n">
        <v>24410.18446601942</v>
      </c>
      <c r="AX1317" s="222" t="n"/>
      <c r="AY1317" s="223" t="n"/>
      <c r="AZ1317" s="52" t="n"/>
      <c r="BA1317" s="137" t="n"/>
      <c r="BB1317" s="138" t="inlineStr">
        <is>
          <t xml:space="preserve"> </t>
        </is>
      </c>
      <c r="BC1317" s="52" t="n"/>
      <c r="BD1317" s="219" t="n">
        <v>88168</v>
      </c>
      <c r="BE1317" s="219" t="n">
        <v>22042</v>
      </c>
      <c r="BF1317" s="219" t="n"/>
      <c r="BG1317" s="120">
        <f>BF1317+BE1317+BD1317</f>
        <v/>
      </c>
      <c r="BH1317" s="217">
        <f>IF(LOWER(T1317)="ILS",12,1)*BG1317/VLOOKUP($T1317,CPC_USDConversion_xlTbl[[Currency2]:[Units/1 USD]],2,FALSE)</f>
        <v/>
      </c>
      <c r="BI1317" s="224">
        <f>BH1317/VLOOKUP($S1317,'CP$'!$B$5:$D$74,2,FALSE)</f>
        <v/>
      </c>
      <c r="BJ1317" s="140" t="n">
        <v>90000</v>
      </c>
      <c r="BK1317" s="140" t="n">
        <v>125000</v>
      </c>
      <c r="BL1317" s="141">
        <f>IFERROR(U1317/X1317,"")</f>
        <v/>
      </c>
      <c r="BM1317" s="141">
        <f>IFERROR(V1317/X1317,"")</f>
        <v/>
      </c>
      <c r="BN1317" s="141">
        <f>IFERROR(W1317/X1317,"")</f>
        <v/>
      </c>
      <c r="BO1317" s="141">
        <f>IFERROR(AA1317/AD1317,"")</f>
        <v/>
      </c>
      <c r="BP1317" s="141">
        <f>IFERROR(AB1317/AD1317,"")</f>
        <v/>
      </c>
      <c r="BQ1317" s="141">
        <f>IFERROR(AC1317/AD1317,"")</f>
        <v/>
      </c>
      <c r="BR1317" s="119" t="n">
        <v>3</v>
      </c>
      <c r="BS1317" s="119" t="n">
        <v>3</v>
      </c>
      <c r="BT1317" s="119" t="n">
        <v>2</v>
      </c>
      <c r="BU1317" s="119" t="n">
        <v>0</v>
      </c>
      <c r="BV1317" s="119" t="n"/>
      <c r="BW1317" s="119" t="n"/>
      <c r="BX1317" s="119" t="n"/>
      <c r="BY1317" s="119" t="n"/>
      <c r="BZ1317" s="119" t="inlineStr">
        <is>
          <t>Employee</t>
        </is>
      </c>
      <c r="CA1317" s="142" t="inlineStr">
        <is>
          <t>E41M</t>
        </is>
      </c>
      <c r="CB1317" s="131" t="n">
        <v>1</v>
      </c>
      <c r="CC1317" s="143">
        <f>IF(P1317&gt;1,1,P1317)*CB1317</f>
        <v/>
      </c>
      <c r="CD1317" s="143" t="n"/>
      <c r="CE1317" s="222" t="n">
        <v>67402.36</v>
      </c>
      <c r="CF1317" s="86" t="n"/>
      <c r="CG1317" s="219" t="n">
        <v>110931.7073170732</v>
      </c>
      <c r="CH1317" s="217">
        <f>IF(LOWER(T1317)="ILS",12,1)*CG1317/VLOOKUP($T1317,CPC_USDConversion_xlTbl[[Currency2]:[Units/1 USD]],2,FALSE)</f>
        <v/>
      </c>
      <c r="CI1317" s="225">
        <f>AF1317</f>
        <v/>
      </c>
      <c r="CJ1317" s="225">
        <f>IFERROR(CI1317-CH1317,"")</f>
        <v/>
      </c>
      <c r="CK1317" s="140">
        <f>ROUND(AN1317*CC1317,-2)</f>
        <v/>
      </c>
      <c r="CL1317" s="217">
        <f>CK1317/VLOOKUP($T1317,'USD Converstion'!$C$7:$D$174,2,FALSE)</f>
        <v/>
      </c>
      <c r="CM1317" s="145">
        <f>IF(AD1317&gt;X1317,1,0)</f>
        <v/>
      </c>
      <c r="CN1317" s="225">
        <f>IF(CM1317&gt;0,AG1317,0)</f>
        <v/>
      </c>
      <c r="CO1317" s="225">
        <f>IF(CM1317=0,0,AF1317)</f>
        <v/>
      </c>
      <c r="CP1317" s="146" t="n">
        <v>0</v>
      </c>
      <c r="CQ1317" s="147" t="n">
        <v>0</v>
      </c>
      <c r="CR1317" s="225">
        <f>AM1317/VLOOKUP(T1317,'USD Converstion'!$C$7:$D$174,2,FALSE)</f>
        <v/>
      </c>
      <c r="CS1317" s="226">
        <f>AT1317</f>
        <v/>
      </c>
      <c r="CT1317" s="222" t="n">
        <v>0</v>
      </c>
      <c r="CU1317" s="227" t="n">
        <v>0</v>
      </c>
      <c r="CV1317" s="145">
        <f>IF(AX1317&gt;0,1,0)</f>
        <v/>
      </c>
      <c r="CW1317" s="145">
        <f>IF(AY1317&gt;0,1,0)</f>
        <v/>
      </c>
      <c r="CX1317" s="52" t="n">
        <v>0</v>
      </c>
      <c r="DM1317">
        <f>IF(LOWER(T1317)="ILS",12,1)*Y1317/VLOOKUP($T1317,CPC_USDConversion_xlTbl[[Currency2]:[Units/1 USD]],2,FALSE)</f>
        <v/>
      </c>
    </row>
    <row r="1318">
      <c r="B1318" s="113" t="n">
        <v>110767</v>
      </c>
      <c r="C1318" s="113" t="n">
        <v>94609</v>
      </c>
      <c r="D1318" s="113" t="n">
        <v>63451</v>
      </c>
      <c r="E1318" s="114" t="inlineStr">
        <is>
          <t>Toni Nurminen</t>
        </is>
      </c>
      <c r="F1318" s="152" t="inlineStr">
        <is>
          <t>Security Engineer</t>
        </is>
      </c>
      <c r="G1318" s="113" t="inlineStr">
        <is>
          <t>Security Engineering, Nordics</t>
        </is>
      </c>
      <c r="H1318" s="113" t="inlineStr">
        <is>
          <t>Jan Johannsen</t>
        </is>
      </c>
      <c r="I1318" s="113" t="inlineStr">
        <is>
          <t>Peter Sandkuijl</t>
        </is>
      </c>
      <c r="J1318" s="114" t="inlineStr">
        <is>
          <t>Bruno Darmon</t>
        </is>
      </c>
      <c r="K1318" s="114" t="inlineStr">
        <is>
          <t>Bruno Darmon</t>
        </is>
      </c>
      <c r="L1318" s="113" t="inlineStr">
        <is>
          <t>EMEA Sales</t>
        </is>
      </c>
      <c r="M1318" s="115" t="n">
        <v>1</v>
      </c>
      <c r="N1318" s="151">
        <f>LEFT(CA1318,3)</f>
        <v/>
      </c>
      <c r="O1318" s="216" t="n">
        <v>43437</v>
      </c>
      <c r="P1318" s="118">
        <f>($D$5-O1318)/365</f>
        <v/>
      </c>
      <c r="Q1318" s="119">
        <f>Q1318</f>
        <v/>
      </c>
      <c r="R1318" s="52" t="n"/>
      <c r="S1318" s="120" t="inlineStr">
        <is>
          <t>Finland</t>
        </is>
      </c>
      <c r="T1318" s="120" t="inlineStr">
        <is>
          <t>EUR</t>
        </is>
      </c>
      <c r="U1318" s="120" t="n">
        <v>104500</v>
      </c>
      <c r="V1318" s="120" t="n">
        <v>17572.72727272727</v>
      </c>
      <c r="W1318" s="120" t="n"/>
      <c r="X1318" s="120">
        <f>W1318+V1318+U1318</f>
        <v/>
      </c>
      <c r="Y1318" s="121" t="n"/>
      <c r="Z1318" s="121" t="n"/>
      <c r="AA1318" s="122" t="n"/>
      <c r="AB1318" s="122" t="n"/>
      <c r="AC1318" s="122" t="n"/>
      <c r="AD1318" s="123">
        <f>AC1318+AB1318+AA1318</f>
        <v/>
      </c>
      <c r="AE1318" s="124">
        <f>IFERROR(AD1318/X1318-1,"")</f>
        <v/>
      </c>
      <c r="AF1318" s="217">
        <f>IF(LOWER(T1318)="ILS",12,1)*X1318/VLOOKUP($T1318,CPC_USDConversion_xlTbl[[Currency2]:[Units/1 USD]],2,FALSE)</f>
        <v/>
      </c>
      <c r="AG1318" s="217">
        <f>IF(LOWER(T1318)="ILS",12,1)*AD1318/VLOOKUP($T1318,CPC_USDConversion_xlTbl[[Currency2]:[Units/1 USD]],2,FALSE)</f>
        <v/>
      </c>
      <c r="AH1318" s="126">
        <f>AF1318/VLOOKUP($S1318,'CP$'!$B$5:$D$74,2,FALSE)</f>
        <v/>
      </c>
      <c r="AI1318" s="126">
        <f>AG1318/VLOOKUP($S1318,'CP$'!$B$5:$D$74,2,FALSE)</f>
        <v/>
      </c>
      <c r="AJ1318" s="52" t="n"/>
      <c r="AK1318" s="127" t="inlineStr">
        <is>
          <t>Sales Variable</t>
        </is>
      </c>
      <c r="AL1318" s="218" t="n"/>
      <c r="AM1318" s="129" t="n"/>
      <c r="AN1318" s="121" t="n"/>
      <c r="AO1318" s="130" t="n"/>
      <c r="AP1318" s="131">
        <f>IFERROR(AO1318/AM1318,"")</f>
        <v/>
      </c>
      <c r="AQ1318" s="219">
        <f>AO1318*CC1318</f>
        <v/>
      </c>
      <c r="AR1318" s="219" t="n"/>
      <c r="AS1318" s="220">
        <f>AQ1318-AR1318</f>
        <v/>
      </c>
      <c r="AT1318" s="217">
        <f>AS1318/VLOOKUP($T1318,'USD Converstion'!$C$7:$D$174,2,FALSE)</f>
        <v/>
      </c>
      <c r="AU1318" s="52" t="n"/>
      <c r="AV1318" s="221" t="n"/>
      <c r="AW1318" s="222" t="n"/>
      <c r="AX1318" s="222" t="n"/>
      <c r="AY1318" s="223" t="n"/>
      <c r="AZ1318" s="52" t="n"/>
      <c r="BA1318" s="137" t="n"/>
      <c r="BB1318" s="138" t="inlineStr">
        <is>
          <t xml:space="preserve"> </t>
        </is>
      </c>
      <c r="BC1318" s="52" t="n"/>
      <c r="BD1318" s="219" t="n">
        <v>76000</v>
      </c>
      <c r="BE1318" s="219" t="n">
        <v>19000</v>
      </c>
      <c r="BF1318" s="219" t="n"/>
      <c r="BG1318" s="120">
        <f>BF1318+BE1318+BD1318</f>
        <v/>
      </c>
      <c r="BH1318" s="217">
        <f>IF(LOWER(T1318)="ILS",12,1)*BG1318/VLOOKUP($T1318,CPC_USDConversion_xlTbl[[Currency2]:[Units/1 USD]],2,FALSE)</f>
        <v/>
      </c>
      <c r="BI1318" s="224">
        <f>BH1318/VLOOKUP($S1318,'CP$'!$B$5:$D$74,2,FALSE)</f>
        <v/>
      </c>
      <c r="BJ1318" s="140" t="n">
        <v>70000</v>
      </c>
      <c r="BK1318" s="140" t="n">
        <v>105000</v>
      </c>
      <c r="BL1318" s="141">
        <f>IFERROR(U1318/X1318,"")</f>
        <v/>
      </c>
      <c r="BM1318" s="141">
        <f>IFERROR(V1318/X1318,"")</f>
        <v/>
      </c>
      <c r="BN1318" s="141">
        <f>IFERROR(W1318/X1318,"")</f>
        <v/>
      </c>
      <c r="BO1318" s="141">
        <f>IFERROR(AA1318/AD1318,"")</f>
        <v/>
      </c>
      <c r="BP1318" s="141">
        <f>IFERROR(AB1318/AD1318,"")</f>
        <v/>
      </c>
      <c r="BQ1318" s="141">
        <f>IFERROR(AC1318/AD1318,"")</f>
        <v/>
      </c>
      <c r="BR1318" s="119" t="n">
        <v>2</v>
      </c>
      <c r="BS1318" s="119" t="n">
        <v>2</v>
      </c>
      <c r="BT1318" s="119" t="n">
        <v>2</v>
      </c>
      <c r="BU1318" s="119" t="n">
        <v>0</v>
      </c>
      <c r="BV1318" s="119" t="n"/>
      <c r="BW1318" s="119" t="n"/>
      <c r="BX1318" s="119" t="n"/>
      <c r="BY1318" s="119" t="n"/>
      <c r="BZ1318" s="119" t="inlineStr">
        <is>
          <t>Employee</t>
        </is>
      </c>
      <c r="CA1318" s="142" t="inlineStr">
        <is>
          <t>E51P</t>
        </is>
      </c>
      <c r="CB1318" s="131" t="n">
        <v>1</v>
      </c>
      <c r="CC1318" s="143">
        <f>IF(P1318&gt;1,1,P1318)*CB1318</f>
        <v/>
      </c>
      <c r="CD1318" s="143" t="n"/>
      <c r="CE1318" s="222" t="n"/>
      <c r="CF1318" s="86" t="n"/>
      <c r="CG1318" s="219" t="n">
        <v>92882.9268292683</v>
      </c>
      <c r="CH1318" s="217">
        <f>IF(LOWER(T1318)="ILS",12,1)*CG1318/VLOOKUP($T1318,CPC_USDConversion_xlTbl[[Currency2]:[Units/1 USD]],2,FALSE)</f>
        <v/>
      </c>
      <c r="CI1318" s="225">
        <f>AF1318</f>
        <v/>
      </c>
      <c r="CJ1318" s="225">
        <f>IFERROR(CI1318-CH1318,"")</f>
        <v/>
      </c>
      <c r="CK1318" s="140">
        <f>ROUND(AN1318*CC1318,-2)</f>
        <v/>
      </c>
      <c r="CL1318" s="217">
        <f>CK1318/VLOOKUP($T1318,'USD Converstion'!$C$7:$D$174,2,FALSE)</f>
        <v/>
      </c>
      <c r="CM1318" s="145">
        <f>IF(AD1318&gt;X1318,1,0)</f>
        <v/>
      </c>
      <c r="CN1318" s="225">
        <f>IF(CM1318&gt;0,AG1318,0)</f>
        <v/>
      </c>
      <c r="CO1318" s="225">
        <f>IF(CM1318=0,0,AF1318)</f>
        <v/>
      </c>
      <c r="CP1318" s="146" t="n">
        <v>0</v>
      </c>
      <c r="CQ1318" s="147" t="n">
        <v>0</v>
      </c>
      <c r="CR1318" s="225">
        <f>AM1318/VLOOKUP(T1318,'USD Converstion'!$C$7:$D$174,2,FALSE)</f>
        <v/>
      </c>
      <c r="CS1318" s="226">
        <f>AT1318</f>
        <v/>
      </c>
      <c r="CT1318" s="222" t="n">
        <v>0</v>
      </c>
      <c r="CU1318" s="227" t="n">
        <v>0</v>
      </c>
      <c r="CV1318" s="145">
        <f>IF(AX1318&gt;0,1,0)</f>
        <v/>
      </c>
      <c r="CW1318" s="145">
        <f>IF(AY1318&gt;0,1,0)</f>
        <v/>
      </c>
      <c r="CX1318" s="52" t="n">
        <v>0</v>
      </c>
      <c r="DM1318">
        <f>IF(LOWER(T1318)="ILS",12,1)*Y1318/VLOOKUP($T1318,CPC_USDConversion_xlTbl[[Currency2]:[Units/1 USD]],2,FALSE)</f>
        <v/>
      </c>
    </row>
    <row r="1319">
      <c r="B1319" s="113" t="n">
        <v>117239</v>
      </c>
      <c r="C1319" s="113" t="n">
        <v>92477</v>
      </c>
      <c r="D1319" s="113" t="n">
        <v>78828</v>
      </c>
      <c r="E1319" s="114" t="inlineStr">
        <is>
          <t>Tuomas Juupaluoma</t>
        </is>
      </c>
      <c r="F1319" s="152" t="inlineStr">
        <is>
          <t>Security Engineer</t>
        </is>
      </c>
      <c r="G1319" s="113" t="inlineStr">
        <is>
          <t>Security Engineering, Nordics</t>
        </is>
      </c>
      <c r="H1319" s="113" t="inlineStr">
        <is>
          <t>Jan Johannsen</t>
        </is>
      </c>
      <c r="I1319" s="113" t="inlineStr">
        <is>
          <t>Peter Sandkuijl</t>
        </is>
      </c>
      <c r="J1319" s="114" t="inlineStr">
        <is>
          <t>Bruno Darmon</t>
        </is>
      </c>
      <c r="K1319" s="114" t="inlineStr">
        <is>
          <t>Bruno Darmon</t>
        </is>
      </c>
      <c r="L1319" s="113" t="inlineStr">
        <is>
          <t>EMEA Sales</t>
        </is>
      </c>
      <c r="M1319" s="115" t="n">
        <v>1</v>
      </c>
      <c r="N1319" s="151">
        <f>LEFT(CA1319,3)</f>
        <v/>
      </c>
      <c r="O1319" s="216" t="n">
        <v>43258</v>
      </c>
      <c r="P1319" s="118">
        <f>($D$5-O1319)/365</f>
        <v/>
      </c>
      <c r="Q1319" s="119">
        <f>Q1319</f>
        <v/>
      </c>
      <c r="R1319" s="52" t="n"/>
      <c r="S1319" s="120" t="inlineStr">
        <is>
          <t>Sweden</t>
        </is>
      </c>
      <c r="T1319" s="120" t="inlineStr">
        <is>
          <t>SEK</t>
        </is>
      </c>
      <c r="U1319" s="120" t="n">
        <v>1109500</v>
      </c>
      <c r="V1319" s="120" t="n">
        <v>200300</v>
      </c>
      <c r="W1319" s="120" t="n"/>
      <c r="X1319" s="120">
        <f>W1319+V1319+U1319</f>
        <v/>
      </c>
      <c r="Y1319" s="121" t="n"/>
      <c r="Z1319" s="121" t="n"/>
      <c r="AA1319" s="122" t="n"/>
      <c r="AB1319" s="122" t="n"/>
      <c r="AC1319" s="122" t="n"/>
      <c r="AD1319" s="123">
        <f>AC1319+AB1319+AA1319</f>
        <v/>
      </c>
      <c r="AE1319" s="124">
        <f>IFERROR(AD1319/X1319-1,"")</f>
        <v/>
      </c>
      <c r="AF1319" s="217">
        <f>IF(LOWER(T1319)="ILS",12,1)*X1319/VLOOKUP($T1319,CPC_USDConversion_xlTbl[[Currency2]:[Units/1 USD]],2,FALSE)</f>
        <v/>
      </c>
      <c r="AG1319" s="217">
        <f>IF(LOWER(T1319)="ILS",12,1)*AD1319/VLOOKUP($T1319,CPC_USDConversion_xlTbl[[Currency2]:[Units/1 USD]],2,FALSE)</f>
        <v/>
      </c>
      <c r="AH1319" s="126">
        <f>AF1319/VLOOKUP($S1319,'CP$'!$B$5:$D$74,2,FALSE)</f>
        <v/>
      </c>
      <c r="AI1319" s="126">
        <f>AG1319/VLOOKUP($S1319,'CP$'!$B$5:$D$74,2,FALSE)</f>
        <v/>
      </c>
      <c r="AJ1319" s="52" t="n"/>
      <c r="AK1319" s="127" t="inlineStr">
        <is>
          <t>Sales Variable</t>
        </is>
      </c>
      <c r="AL1319" s="218" t="n"/>
      <c r="AM1319" s="129" t="n"/>
      <c r="AN1319" s="121" t="n"/>
      <c r="AO1319" s="130" t="n"/>
      <c r="AP1319" s="131">
        <f>IFERROR(AO1319/AM1319,"")</f>
        <v/>
      </c>
      <c r="AQ1319" s="219">
        <f>AO1319*CC1319</f>
        <v/>
      </c>
      <c r="AR1319" s="219" t="n"/>
      <c r="AS1319" s="220">
        <f>AQ1319-AR1319</f>
        <v/>
      </c>
      <c r="AT1319" s="217">
        <f>AS1319/VLOOKUP($T1319,'USD Converstion'!$C$7:$D$174,2,FALSE)</f>
        <v/>
      </c>
      <c r="AU1319" s="52" t="n"/>
      <c r="AV1319" s="221" t="n"/>
      <c r="AW1319" s="222" t="n"/>
      <c r="AX1319" s="222" t="n"/>
      <c r="AY1319" s="223" t="n"/>
      <c r="AZ1319" s="52" t="n"/>
      <c r="BA1319" s="137" t="n"/>
      <c r="BB1319" s="138" t="inlineStr">
        <is>
          <t xml:space="preserve"> </t>
        </is>
      </c>
      <c r="BC1319" s="52" t="n"/>
      <c r="BD1319" s="219" t="n">
        <v>880000</v>
      </c>
      <c r="BE1319" s="219" t="n">
        <v>220000</v>
      </c>
      <c r="BF1319" s="219" t="n"/>
      <c r="BG1319" s="120">
        <f>BF1319+BE1319+BD1319</f>
        <v/>
      </c>
      <c r="BH1319" s="217">
        <f>IF(LOWER(T1319)="ILS",12,1)*BG1319/VLOOKUP($T1319,CPC_USDConversion_xlTbl[[Currency2]:[Units/1 USD]],2,FALSE)</f>
        <v/>
      </c>
      <c r="BI1319" s="224">
        <f>BH1319/VLOOKUP($S1319,'CP$'!$B$5:$D$74,2,FALSE)</f>
        <v/>
      </c>
      <c r="BJ1319" s="140" t="n">
        <v>800000</v>
      </c>
      <c r="BK1319" s="140" t="n">
        <v>1300000</v>
      </c>
      <c r="BL1319" s="141">
        <f>IFERROR(U1319/X1319,"")</f>
        <v/>
      </c>
      <c r="BM1319" s="141">
        <f>IFERROR(V1319/X1319,"")</f>
        <v/>
      </c>
      <c r="BN1319" s="141">
        <f>IFERROR(W1319/X1319,"")</f>
        <v/>
      </c>
      <c r="BO1319" s="141">
        <f>IFERROR(AA1319/AD1319,"")</f>
        <v/>
      </c>
      <c r="BP1319" s="141">
        <f>IFERROR(AB1319/AD1319,"")</f>
        <v/>
      </c>
      <c r="BQ1319" s="141">
        <f>IFERROR(AC1319/AD1319,"")</f>
        <v/>
      </c>
      <c r="BR1319" s="119" t="n">
        <v>2</v>
      </c>
      <c r="BS1319" s="119" t="n">
        <v>2</v>
      </c>
      <c r="BT1319" s="119" t="n">
        <v>2</v>
      </c>
      <c r="BU1319" s="119" t="n">
        <v>0</v>
      </c>
      <c r="BV1319" s="119" t="n"/>
      <c r="BW1319" s="119" t="n"/>
      <c r="BX1319" s="119" t="n"/>
      <c r="BY1319" s="119" t="n"/>
      <c r="BZ1319" s="119" t="inlineStr">
        <is>
          <t>Employee</t>
        </is>
      </c>
      <c r="CA1319" s="142" t="inlineStr">
        <is>
          <t>E41P</t>
        </is>
      </c>
      <c r="CB1319" s="131" t="n">
        <v>1</v>
      </c>
      <c r="CC1319" s="143">
        <f>IF(P1319&gt;1,1,P1319)*CB1319</f>
        <v/>
      </c>
      <c r="CD1319" s="143" t="n"/>
      <c r="CE1319" s="222" t="n"/>
      <c r="CF1319" s="86" t="n"/>
      <c r="CG1319" s="219" t="n">
        <v>1073370.731707317</v>
      </c>
      <c r="CH1319" s="217">
        <f>IF(LOWER(T1319)="ILS",12,1)*CG1319/VLOOKUP($T1319,CPC_USDConversion_xlTbl[[Currency2]:[Units/1 USD]],2,FALSE)</f>
        <v/>
      </c>
      <c r="CI1319" s="225">
        <f>AF1319</f>
        <v/>
      </c>
      <c r="CJ1319" s="225">
        <f>IFERROR(CI1319-CH1319,"")</f>
        <v/>
      </c>
      <c r="CK1319" s="140">
        <f>ROUND(AN1319*CC1319,-2)</f>
        <v/>
      </c>
      <c r="CL1319" s="217">
        <f>CK1319/VLOOKUP($T1319,'USD Converstion'!$C$7:$D$174,2,FALSE)</f>
        <v/>
      </c>
      <c r="CM1319" s="145">
        <f>IF(AD1319&gt;X1319,1,0)</f>
        <v/>
      </c>
      <c r="CN1319" s="225">
        <f>IF(CM1319&gt;0,AG1319,0)</f>
        <v/>
      </c>
      <c r="CO1319" s="225">
        <f>IF(CM1319=0,0,AF1319)</f>
        <v/>
      </c>
      <c r="CP1319" s="146" t="n">
        <v>0</v>
      </c>
      <c r="CQ1319" s="147" t="n">
        <v>0</v>
      </c>
      <c r="CR1319" s="225">
        <f>AM1319/VLOOKUP(T1319,'USD Converstion'!$C$7:$D$174,2,FALSE)</f>
        <v/>
      </c>
      <c r="CS1319" s="226">
        <f>AT1319</f>
        <v/>
      </c>
      <c r="CT1319" s="222" t="n">
        <v>0</v>
      </c>
      <c r="CU1319" s="227" t="n">
        <v>0</v>
      </c>
      <c r="CV1319" s="145">
        <f>IF(AX1319&gt;0,1,0)</f>
        <v/>
      </c>
      <c r="CW1319" s="145">
        <f>IF(AY1319&gt;0,1,0)</f>
        <v/>
      </c>
      <c r="CX1319" s="52" t="n">
        <v>0</v>
      </c>
      <c r="DM1319">
        <f>IF(LOWER(T1319)="ILS",12,1)*Y1319/VLOOKUP($T1319,CPC_USDConversion_xlTbl[[Currency2]:[Units/1 USD]],2,FALSE)</f>
        <v/>
      </c>
    </row>
    <row r="1320">
      <c r="B1320" s="113" t="n">
        <v>110797</v>
      </c>
      <c r="C1320" s="113" t="n">
        <v>109007</v>
      </c>
      <c r="D1320" s="113" t="n">
        <v>45076</v>
      </c>
      <c r="E1320" s="114" t="inlineStr">
        <is>
          <t>Andrew Mwanyota</t>
        </is>
      </c>
      <c r="F1320" s="152" t="inlineStr">
        <is>
          <t>Account Manager</t>
        </is>
      </c>
      <c r="G1320" s="113" t="inlineStr">
        <is>
          <t>Africa Sales</t>
        </is>
      </c>
      <c r="H1320" s="113" t="inlineStr">
        <is>
          <t>Pankaj Bhula</t>
        </is>
      </c>
      <c r="I1320" s="113" t="inlineStr">
        <is>
          <t>Pankaj Bhula</t>
        </is>
      </c>
      <c r="J1320" s="114" t="inlineStr">
        <is>
          <t>Bruno Darmon</t>
        </is>
      </c>
      <c r="K1320" s="114" t="inlineStr">
        <is>
          <t>Bruno Darmon</t>
        </is>
      </c>
      <c r="L1320" s="113" t="inlineStr">
        <is>
          <t>EMEA Sales</t>
        </is>
      </c>
      <c r="M1320" s="115" t="n">
        <v>1</v>
      </c>
      <c r="N1320" s="151">
        <f>LEFT(CA1320,3)</f>
        <v/>
      </c>
      <c r="O1320" s="216" t="n">
        <v>43822</v>
      </c>
      <c r="P1320" s="118">
        <f>($D$5-O1320)/365</f>
        <v/>
      </c>
      <c r="Q1320" s="119">
        <f>Q1320</f>
        <v/>
      </c>
      <c r="R1320" s="52" t="n"/>
      <c r="S1320" s="120" t="inlineStr">
        <is>
          <t>Kenya</t>
        </is>
      </c>
      <c r="T1320" s="120" t="inlineStr">
        <is>
          <t>KES</t>
        </is>
      </c>
      <c r="U1320" s="120" t="n">
        <v>9759500</v>
      </c>
      <c r="V1320" s="120" t="n">
        <v>4727572.727272727</v>
      </c>
      <c r="W1320" s="120" t="n"/>
      <c r="X1320" s="120">
        <f>W1320+V1320+U1320</f>
        <v/>
      </c>
      <c r="Y1320" s="121" t="n"/>
      <c r="Z1320" s="121" t="n"/>
      <c r="AA1320" s="122" t="n"/>
      <c r="AB1320" s="122" t="n"/>
      <c r="AC1320" s="122" t="n"/>
      <c r="AD1320" s="123">
        <f>AC1320+AB1320+AA1320</f>
        <v/>
      </c>
      <c r="AE1320" s="124">
        <f>IFERROR(AD1320/X1320-1,"")</f>
        <v/>
      </c>
      <c r="AF1320" s="217">
        <f>IF(LOWER(T1320)="ILS",12,1)*X1320/VLOOKUP($T1320,CPC_USDConversion_xlTbl[[Currency2]:[Units/1 USD]],2,FALSE)</f>
        <v/>
      </c>
      <c r="AG1320" s="217">
        <f>IF(LOWER(T1320)="ILS",12,1)*AD1320/VLOOKUP($T1320,CPC_USDConversion_xlTbl[[Currency2]:[Units/1 USD]],2,FALSE)</f>
        <v/>
      </c>
      <c r="AH1320" s="126">
        <f>AF1320/VLOOKUP($S1320,'CP$'!$B$5:$D$74,2,FALSE)</f>
        <v/>
      </c>
      <c r="AI1320" s="126">
        <f>AG1320/VLOOKUP($S1320,'CP$'!$B$5:$D$74,2,FALSE)</f>
        <v/>
      </c>
      <c r="AJ1320" s="52" t="n"/>
      <c r="AK1320" s="127" t="inlineStr">
        <is>
          <t>Sales Variable</t>
        </is>
      </c>
      <c r="AL1320" s="218" t="n"/>
      <c r="AM1320" s="129" t="n"/>
      <c r="AN1320" s="121" t="n"/>
      <c r="AO1320" s="130" t="n"/>
      <c r="AP1320" s="131">
        <f>IFERROR(AO1320/AM1320,"")</f>
        <v/>
      </c>
      <c r="AQ1320" s="219">
        <f>AO1320*CC1320</f>
        <v/>
      </c>
      <c r="AR1320" s="219" t="n"/>
      <c r="AS1320" s="220">
        <f>AQ1320-AR1320</f>
        <v/>
      </c>
      <c r="AT1320" s="217">
        <f>AS1320/VLOOKUP($T1320,'USD Converstion'!$C$7:$D$174,2,FALSE)</f>
        <v/>
      </c>
      <c r="AU1320" s="52" t="n"/>
      <c r="AV1320" s="221" t="n">
        <v>43859</v>
      </c>
      <c r="AW1320" s="222" t="n">
        <v>19563.43689320388</v>
      </c>
      <c r="AX1320" s="222" t="n"/>
      <c r="AY1320" s="223" t="n"/>
      <c r="AZ1320" s="52" t="n"/>
      <c r="BA1320" s="137" t="n"/>
      <c r="BB1320" s="138" t="inlineStr">
        <is>
          <t xml:space="preserve"> </t>
        </is>
      </c>
      <c r="BC1320" s="52" t="n"/>
      <c r="BD1320" s="219" t="n">
        <v>7800000</v>
      </c>
      <c r="BE1320" s="219" t="n">
        <v>5200000</v>
      </c>
      <c r="BF1320" s="219" t="n"/>
      <c r="BG1320" s="120">
        <f>BF1320+BE1320+BD1320</f>
        <v/>
      </c>
      <c r="BH1320" s="217">
        <f>IF(LOWER(T1320)="ILS",12,1)*BG1320/VLOOKUP($T1320,CPC_USDConversion_xlTbl[[Currency2]:[Units/1 USD]],2,FALSE)</f>
        <v/>
      </c>
      <c r="BI1320" s="224">
        <f>BH1320/VLOOKUP($S1320,'CP$'!$B$5:$D$74,2,FALSE)</f>
        <v/>
      </c>
      <c r="BJ1320" s="140" t="n">
        <v>11000000</v>
      </c>
      <c r="BK1320" s="140" t="n">
        <v>16000000</v>
      </c>
      <c r="BL1320" s="141">
        <f>IFERROR(U1320/X1320,"")</f>
        <v/>
      </c>
      <c r="BM1320" s="141">
        <f>IFERROR(V1320/X1320,"")</f>
        <v/>
      </c>
      <c r="BN1320" s="141">
        <f>IFERROR(W1320/X1320,"")</f>
        <v/>
      </c>
      <c r="BO1320" s="141">
        <f>IFERROR(AA1320/AD1320,"")</f>
        <v/>
      </c>
      <c r="BP1320" s="141">
        <f>IFERROR(AB1320/AD1320,"")</f>
        <v/>
      </c>
      <c r="BQ1320" s="141">
        <f>IFERROR(AC1320/AD1320,"")</f>
        <v/>
      </c>
      <c r="BR1320" s="119" t="n"/>
      <c r="BS1320" s="119" t="n"/>
      <c r="BT1320" s="119" t="n">
        <v>2</v>
      </c>
      <c r="BU1320" s="119" t="n"/>
      <c r="BV1320" s="119" t="n"/>
      <c r="BW1320" s="119" t="n"/>
      <c r="BX1320" s="119" t="n"/>
      <c r="BY1320" s="119" t="n"/>
      <c r="BZ1320" s="119" t="inlineStr">
        <is>
          <t>Employee</t>
        </is>
      </c>
      <c r="CA1320" s="142" t="inlineStr">
        <is>
          <t>S43P</t>
        </is>
      </c>
      <c r="CB1320" s="131" t="n">
        <v>1</v>
      </c>
      <c r="CC1320" s="143">
        <f>IF(P1320&gt;1,1,P1320)*CB1320</f>
        <v/>
      </c>
      <c r="CD1320" s="143" t="n"/>
      <c r="CE1320" s="222" t="n">
        <v>20951</v>
      </c>
      <c r="CF1320" s="86" t="n"/>
      <c r="CG1320" s="219" t="n">
        <v>12683126.82926829</v>
      </c>
      <c r="CH1320" s="217">
        <f>IF(LOWER(T1320)="ILS",12,1)*CG1320/VLOOKUP($T1320,CPC_USDConversion_xlTbl[[Currency2]:[Units/1 USD]],2,FALSE)</f>
        <v/>
      </c>
      <c r="CI1320" s="225">
        <f>AF1320</f>
        <v/>
      </c>
      <c r="CJ1320" s="225">
        <f>IFERROR(CI1320-CH1320,"")</f>
        <v/>
      </c>
      <c r="CK1320" s="140">
        <f>ROUND(AN1320*CC1320,-2)</f>
        <v/>
      </c>
      <c r="CL1320" s="217">
        <f>CK1320/VLOOKUP($T1320,'USD Converstion'!$C$7:$D$174,2,FALSE)</f>
        <v/>
      </c>
      <c r="CM1320" s="145">
        <f>IF(AD1320&gt;X1320,1,0)</f>
        <v/>
      </c>
      <c r="CN1320" s="225">
        <f>IF(CM1320&gt;0,AG1320,0)</f>
        <v/>
      </c>
      <c r="CO1320" s="225">
        <f>IF(CM1320=0,0,AF1320)</f>
        <v/>
      </c>
      <c r="CP1320" s="146" t="n">
        <v>0</v>
      </c>
      <c r="CQ1320" s="147" t="inlineStr">
        <is>
          <t>Regular</t>
        </is>
      </c>
      <c r="CR1320" s="225">
        <f>AM1320/VLOOKUP(T1320,'USD Converstion'!$C$7:$D$174,2,FALSE)</f>
        <v/>
      </c>
      <c r="CS1320" s="226">
        <f>AT1320</f>
        <v/>
      </c>
      <c r="CT1320" s="222" t="n">
        <v>0</v>
      </c>
      <c r="CU1320" s="227" t="n"/>
      <c r="CV1320" s="145">
        <f>IF(AX1320&gt;0,1,0)</f>
        <v/>
      </c>
      <c r="CW1320" s="145">
        <f>IF(AY1320&gt;0,1,0)</f>
        <v/>
      </c>
      <c r="CX1320" s="52" t="n">
        <v>0</v>
      </c>
      <c r="DM1320">
        <f>IF(LOWER(T1320)="ILS",12,1)*Y1320/VLOOKUP($T1320,CPC_USDConversion_xlTbl[[Currency2]:[Units/1 USD]],2,FALSE)</f>
        <v/>
      </c>
    </row>
    <row r="1321">
      <c r="B1321" s="113" t="n">
        <v>106574</v>
      </c>
      <c r="C1321" s="113" t="n">
        <v>77105</v>
      </c>
      <c r="D1321" s="113" t="n">
        <v>68004</v>
      </c>
      <c r="E1321" s="114" t="inlineStr">
        <is>
          <t>Calvin Carrick</t>
        </is>
      </c>
      <c r="F1321" s="152" t="inlineStr">
        <is>
          <t>Territory Account Manager</t>
        </is>
      </c>
      <c r="G1321" s="113" t="inlineStr">
        <is>
          <t>Africa Sales</t>
        </is>
      </c>
      <c r="H1321" s="113" t="inlineStr">
        <is>
          <t>Pankaj Bhula</t>
        </is>
      </c>
      <c r="I1321" s="113" t="inlineStr">
        <is>
          <t>Pankaj Bhula</t>
        </is>
      </c>
      <c r="J1321" s="114" t="inlineStr">
        <is>
          <t>Bruno Darmon</t>
        </is>
      </c>
      <c r="K1321" s="114" t="inlineStr">
        <is>
          <t>Bruno Darmon</t>
        </is>
      </c>
      <c r="L1321" s="113" t="inlineStr">
        <is>
          <t>EMEA Sales</t>
        </is>
      </c>
      <c r="M1321" s="115" t="n">
        <v>1</v>
      </c>
      <c r="N1321" s="151">
        <f>LEFT(CA1321,3)</f>
        <v/>
      </c>
      <c r="O1321" s="216" t="n">
        <v>43816</v>
      </c>
      <c r="P1321" s="118">
        <f>($D$5-O1321)/365</f>
        <v/>
      </c>
      <c r="Q1321" s="119">
        <f>Q1321</f>
        <v/>
      </c>
      <c r="R1321" s="52" t="n"/>
      <c r="S1321" s="120" t="inlineStr">
        <is>
          <t>South Africa</t>
        </is>
      </c>
      <c r="T1321" s="120" t="inlineStr">
        <is>
          <t>ZAR</t>
        </is>
      </c>
      <c r="U1321" s="120" t="n">
        <v>609500</v>
      </c>
      <c r="V1321" s="120" t="n">
        <v>291209.0909090909</v>
      </c>
      <c r="W1321" s="120" t="n"/>
      <c r="X1321" s="120">
        <f>W1321+V1321+U1321</f>
        <v/>
      </c>
      <c r="Y1321" s="121" t="n"/>
      <c r="Z1321" s="121" t="n"/>
      <c r="AA1321" s="122" t="n"/>
      <c r="AB1321" s="122" t="n"/>
      <c r="AC1321" s="122" t="n"/>
      <c r="AD1321" s="123">
        <f>AC1321+AB1321+AA1321</f>
        <v/>
      </c>
      <c r="AE1321" s="124">
        <f>IFERROR(AD1321/X1321-1,"")</f>
        <v/>
      </c>
      <c r="AF1321" s="217">
        <f>IF(LOWER(T1321)="ILS",12,1)*X1321/VLOOKUP($T1321,CPC_USDConversion_xlTbl[[Currency2]:[Units/1 USD]],2,FALSE)</f>
        <v/>
      </c>
      <c r="AG1321" s="217">
        <f>IF(LOWER(T1321)="ILS",12,1)*AD1321/VLOOKUP($T1321,CPC_USDConversion_xlTbl[[Currency2]:[Units/1 USD]],2,FALSE)</f>
        <v/>
      </c>
      <c r="AH1321" s="126">
        <f>AF1321/VLOOKUP($S1321,'CP$'!$B$5:$D$74,2,FALSE)</f>
        <v/>
      </c>
      <c r="AI1321" s="126">
        <f>AG1321/VLOOKUP($S1321,'CP$'!$B$5:$D$74,2,FALSE)</f>
        <v/>
      </c>
      <c r="AJ1321" s="52" t="n"/>
      <c r="AK1321" s="127" t="inlineStr">
        <is>
          <t>Sales Variable</t>
        </is>
      </c>
      <c r="AL1321" s="218" t="n"/>
      <c r="AM1321" s="129" t="n"/>
      <c r="AN1321" s="121" t="n"/>
      <c r="AO1321" s="130" t="n"/>
      <c r="AP1321" s="131">
        <f>IFERROR(AO1321/AM1321,"")</f>
        <v/>
      </c>
      <c r="AQ1321" s="219">
        <f>AO1321*CC1321</f>
        <v/>
      </c>
      <c r="AR1321" s="219" t="n"/>
      <c r="AS1321" s="220">
        <f>AQ1321-AR1321</f>
        <v/>
      </c>
      <c r="AT1321" s="217">
        <f>AS1321/VLOOKUP($T1321,'USD Converstion'!$C$7:$D$174,2,FALSE)</f>
        <v/>
      </c>
      <c r="AU1321" s="52" t="n"/>
      <c r="AV1321" s="221" t="n"/>
      <c r="AW1321" s="222" t="n"/>
      <c r="AX1321" s="222" t="n"/>
      <c r="AY1321" s="223" t="n"/>
      <c r="AZ1321" s="52" t="n"/>
      <c r="BA1321" s="137" t="n"/>
      <c r="BB1321" s="138" t="inlineStr">
        <is>
          <t xml:space="preserve"> </t>
        </is>
      </c>
      <c r="BC1321" s="52" t="n"/>
      <c r="BD1321" s="219" t="n">
        <v>480000</v>
      </c>
      <c r="BE1321" s="219" t="n">
        <v>320000</v>
      </c>
      <c r="BF1321" s="219" t="n"/>
      <c r="BG1321" s="120">
        <f>BF1321+BE1321+BD1321</f>
        <v/>
      </c>
      <c r="BH1321" s="217">
        <f>IF(LOWER(T1321)="ILS",12,1)*BG1321/VLOOKUP($T1321,CPC_USDConversion_xlTbl[[Currency2]:[Units/1 USD]],2,FALSE)</f>
        <v/>
      </c>
      <c r="BI1321" s="224">
        <f>BH1321/VLOOKUP($S1321,'CP$'!$B$5:$D$74,2,FALSE)</f>
        <v/>
      </c>
      <c r="BJ1321" s="140" t="n">
        <v>1000000</v>
      </c>
      <c r="BK1321" s="140" t="n">
        <v>1500000</v>
      </c>
      <c r="BL1321" s="141">
        <f>IFERROR(U1321/X1321,"")</f>
        <v/>
      </c>
      <c r="BM1321" s="141">
        <f>IFERROR(V1321/X1321,"")</f>
        <v/>
      </c>
      <c r="BN1321" s="141">
        <f>IFERROR(W1321/X1321,"")</f>
        <v/>
      </c>
      <c r="BO1321" s="141">
        <f>IFERROR(AA1321/AD1321,"")</f>
        <v/>
      </c>
      <c r="BP1321" s="141">
        <f>IFERROR(AB1321/AD1321,"")</f>
        <v/>
      </c>
      <c r="BQ1321" s="141">
        <f>IFERROR(AC1321/AD1321,"")</f>
        <v/>
      </c>
      <c r="BR1321" s="119" t="n"/>
      <c r="BS1321" s="119" t="n"/>
      <c r="BT1321" s="119" t="n">
        <v>2</v>
      </c>
      <c r="BU1321" s="119" t="n"/>
      <c r="BV1321" s="119" t="n"/>
      <c r="BW1321" s="119" t="n"/>
      <c r="BX1321" s="119" t="n"/>
      <c r="BY1321" s="119" t="n"/>
      <c r="BZ1321" s="119" t="inlineStr">
        <is>
          <t>Employee</t>
        </is>
      </c>
      <c r="CA1321" s="142" t="inlineStr">
        <is>
          <t>S53P</t>
        </is>
      </c>
      <c r="CB1321" s="131" t="n">
        <v>1</v>
      </c>
      <c r="CC1321" s="143">
        <f>IF(P1321&gt;1,1,P1321)*CB1321</f>
        <v/>
      </c>
      <c r="CD1321" s="143" t="n"/>
      <c r="CE1321" s="222" t="n"/>
      <c r="CF1321" s="86" t="n"/>
      <c r="CG1321" s="219" t="n">
        <v>780687.8048780488</v>
      </c>
      <c r="CH1321" s="217">
        <f>IF(LOWER(T1321)="ILS",12,1)*CG1321/VLOOKUP($T1321,CPC_USDConversion_xlTbl[[Currency2]:[Units/1 USD]],2,FALSE)</f>
        <v/>
      </c>
      <c r="CI1321" s="225">
        <f>AF1321</f>
        <v/>
      </c>
      <c r="CJ1321" s="225">
        <f>IFERROR(CI1321-CH1321,"")</f>
        <v/>
      </c>
      <c r="CK1321" s="140">
        <f>ROUND(AN1321*CC1321,-2)</f>
        <v/>
      </c>
      <c r="CL1321" s="217">
        <f>CK1321/VLOOKUP($T1321,'USD Converstion'!$C$7:$D$174,2,FALSE)</f>
        <v/>
      </c>
      <c r="CM1321" s="145">
        <f>IF(AD1321&gt;X1321,1,0)</f>
        <v/>
      </c>
      <c r="CN1321" s="225">
        <f>IF(CM1321&gt;0,AG1321,0)</f>
        <v/>
      </c>
      <c r="CO1321" s="225">
        <f>IF(CM1321=0,0,AF1321)</f>
        <v/>
      </c>
      <c r="CP1321" s="146" t="n">
        <v>0</v>
      </c>
      <c r="CQ1321" s="147" t="inlineStr">
        <is>
          <t>Regular</t>
        </is>
      </c>
      <c r="CR1321" s="225">
        <f>AM1321/VLOOKUP(T1321,'USD Converstion'!$C$7:$D$174,2,FALSE)</f>
        <v/>
      </c>
      <c r="CS1321" s="226">
        <f>AT1321</f>
        <v/>
      </c>
      <c r="CT1321" s="222" t="n">
        <v>0</v>
      </c>
      <c r="CU1321" s="227" t="n"/>
      <c r="CV1321" s="145">
        <f>IF(AX1321&gt;0,1,0)</f>
        <v/>
      </c>
      <c r="CW1321" s="145">
        <f>IF(AY1321&gt;0,1,0)</f>
        <v/>
      </c>
      <c r="CX1321" s="52" t="n">
        <v>0</v>
      </c>
      <c r="DM1321">
        <f>IF(LOWER(T1321)="ILS",12,1)*Y1321/VLOOKUP($T1321,CPC_USDConversion_xlTbl[[Currency2]:[Units/1 USD]],2,FALSE)</f>
        <v/>
      </c>
    </row>
    <row r="1322">
      <c r="B1322" s="113" t="n">
        <v>112531</v>
      </c>
      <c r="C1322" s="113" t="n">
        <v>60705</v>
      </c>
      <c r="D1322" s="113" t="n">
        <v>42228</v>
      </c>
      <c r="E1322" s="114" t="inlineStr">
        <is>
          <t>Erhagbai (Ayo) Uduokhai</t>
        </is>
      </c>
      <c r="F1322" s="152" t="inlineStr">
        <is>
          <t>Country Manager, Nigeria</t>
        </is>
      </c>
      <c r="G1322" s="113" t="inlineStr">
        <is>
          <t>Africa Sales</t>
        </is>
      </c>
      <c r="H1322" s="113" t="inlineStr">
        <is>
          <t>Pankaj Bhula</t>
        </is>
      </c>
      <c r="I1322" s="113" t="inlineStr">
        <is>
          <t>Pankaj Bhula</t>
        </is>
      </c>
      <c r="J1322" s="114" t="inlineStr">
        <is>
          <t>Bruno Darmon</t>
        </is>
      </c>
      <c r="K1322" s="114" t="inlineStr">
        <is>
          <t>Bruno Darmon</t>
        </is>
      </c>
      <c r="L1322" s="113" t="inlineStr">
        <is>
          <t>EMEA Sales</t>
        </is>
      </c>
      <c r="M1322" s="115" t="n">
        <v>1</v>
      </c>
      <c r="N1322" s="151">
        <f>LEFT(CA1322,3)</f>
        <v/>
      </c>
      <c r="O1322" s="216" t="n">
        <v>43755</v>
      </c>
      <c r="P1322" s="118">
        <f>($D$5-O1322)/365</f>
        <v/>
      </c>
      <c r="Q1322" s="119">
        <f>Q1322</f>
        <v/>
      </c>
      <c r="R1322" s="52" t="n"/>
      <c r="S1322" s="120" t="inlineStr">
        <is>
          <t>Nigeria</t>
        </is>
      </c>
      <c r="T1322" s="120" t="inlineStr">
        <is>
          <t>NGN</t>
        </is>
      </c>
      <c r="U1322" s="120" t="n">
        <v>37509500</v>
      </c>
      <c r="V1322" s="120" t="n">
        <v>18182118.18181818</v>
      </c>
      <c r="W1322" s="120" t="n"/>
      <c r="X1322" s="120">
        <f>W1322+V1322+U1322</f>
        <v/>
      </c>
      <c r="Y1322" s="121" t="n"/>
      <c r="Z1322" s="121" t="n"/>
      <c r="AA1322" s="122" t="n"/>
      <c r="AB1322" s="122" t="n"/>
      <c r="AC1322" s="122" t="n"/>
      <c r="AD1322" s="123">
        <f>AC1322+AB1322+AA1322</f>
        <v/>
      </c>
      <c r="AE1322" s="124">
        <f>IFERROR(AD1322/X1322-1,"")</f>
        <v/>
      </c>
      <c r="AF1322" s="217">
        <f>IF(LOWER(T1322)="ILS",12,1)*X1322/VLOOKUP($T1322,CPC_USDConversion_xlTbl[[Currency2]:[Units/1 USD]],2,FALSE)</f>
        <v/>
      </c>
      <c r="AG1322" s="217">
        <f>IF(LOWER(T1322)="ILS",12,1)*AD1322/VLOOKUP($T1322,CPC_USDConversion_xlTbl[[Currency2]:[Units/1 USD]],2,FALSE)</f>
        <v/>
      </c>
      <c r="AH1322" s="126">
        <f>AF1322/VLOOKUP($S1322,'CP$'!$B$5:$D$74,2,FALSE)</f>
        <v/>
      </c>
      <c r="AI1322" s="126">
        <f>AG1322/VLOOKUP($S1322,'CP$'!$B$5:$D$74,2,FALSE)</f>
        <v/>
      </c>
      <c r="AJ1322" s="52" t="n"/>
      <c r="AK1322" s="127" t="inlineStr">
        <is>
          <t>Sales Variable</t>
        </is>
      </c>
      <c r="AL1322" s="218" t="n"/>
      <c r="AM1322" s="129" t="n"/>
      <c r="AN1322" s="121" t="n"/>
      <c r="AO1322" s="130" t="n"/>
      <c r="AP1322" s="131">
        <f>IFERROR(AO1322/AM1322,"")</f>
        <v/>
      </c>
      <c r="AQ1322" s="219">
        <f>AO1322*CC1322</f>
        <v/>
      </c>
      <c r="AR1322" s="219" t="n"/>
      <c r="AS1322" s="220">
        <f>AQ1322-AR1322</f>
        <v/>
      </c>
      <c r="AT1322" s="217">
        <f>AS1322/VLOOKUP($T1322,'USD Converstion'!$C$7:$D$174,2,FALSE)</f>
        <v/>
      </c>
      <c r="AU1322" s="52" t="n"/>
      <c r="AV1322" s="221" t="n"/>
      <c r="AW1322" s="222" t="n"/>
      <c r="AX1322" s="222" t="n"/>
      <c r="AY1322" s="223" t="n"/>
      <c r="AZ1322" s="52" t="n"/>
      <c r="BA1322" s="137" t="n"/>
      <c r="BB1322" s="138" t="inlineStr">
        <is>
          <t xml:space="preserve"> </t>
        </is>
      </c>
      <c r="BC1322" s="52" t="n"/>
      <c r="BD1322" s="219" t="n">
        <v>30000000</v>
      </c>
      <c r="BE1322" s="219" t="n">
        <v>20000000</v>
      </c>
      <c r="BF1322" s="219" t="n"/>
      <c r="BG1322" s="120">
        <f>BF1322+BE1322+BD1322</f>
        <v/>
      </c>
      <c r="BH1322" s="217">
        <f>IF(LOWER(T1322)="ILS",12,1)*BG1322/VLOOKUP($T1322,CPC_USDConversion_xlTbl[[Currency2]:[Units/1 USD]],2,FALSE)</f>
        <v/>
      </c>
      <c r="BI1322" s="224">
        <f>BH1322/VLOOKUP($S1322,'CP$'!$B$5:$D$74,2,FALSE)</f>
        <v/>
      </c>
      <c r="BJ1322" s="140" t="n">
        <v>23000000</v>
      </c>
      <c r="BK1322" s="140" t="n">
        <v>45000000</v>
      </c>
      <c r="BL1322" s="141">
        <f>IFERROR(U1322/X1322,"")</f>
        <v/>
      </c>
      <c r="BM1322" s="141">
        <f>IFERROR(V1322/X1322,"")</f>
        <v/>
      </c>
      <c r="BN1322" s="141">
        <f>IFERROR(W1322/X1322,"")</f>
        <v/>
      </c>
      <c r="BO1322" s="141">
        <f>IFERROR(AA1322/AD1322,"")</f>
        <v/>
      </c>
      <c r="BP1322" s="141">
        <f>IFERROR(AB1322/AD1322,"")</f>
        <v/>
      </c>
      <c r="BQ1322" s="141">
        <f>IFERROR(AC1322/AD1322,"")</f>
        <v/>
      </c>
      <c r="BR1322" s="119" t="n"/>
      <c r="BS1322" s="119" t="n"/>
      <c r="BT1322" s="119" t="n">
        <v>2</v>
      </c>
      <c r="BU1322" s="119" t="n"/>
      <c r="BV1322" s="119" t="n"/>
      <c r="BW1322" s="119" t="n"/>
      <c r="BX1322" s="119" t="n"/>
      <c r="BY1322" s="119" t="n"/>
      <c r="BZ1322" s="119" t="inlineStr">
        <is>
          <t>Employee</t>
        </is>
      </c>
      <c r="CA1322" s="142" t="inlineStr">
        <is>
          <t>S43M</t>
        </is>
      </c>
      <c r="CB1322" s="131" t="n">
        <v>1</v>
      </c>
      <c r="CC1322" s="143">
        <f>IF(P1322&gt;1,1,P1322)*CB1322</f>
        <v/>
      </c>
      <c r="CD1322" s="143" t="n"/>
      <c r="CE1322" s="222" t="n"/>
      <c r="CF1322" s="86" t="n"/>
      <c r="CG1322" s="219" t="n">
        <v>48780687.80487806</v>
      </c>
      <c r="CH1322" s="217">
        <f>IF(LOWER(T1322)="ILS",12,1)*CG1322/VLOOKUP($T1322,CPC_USDConversion_xlTbl[[Currency2]:[Units/1 USD]],2,FALSE)</f>
        <v/>
      </c>
      <c r="CI1322" s="225">
        <f>AF1322</f>
        <v/>
      </c>
      <c r="CJ1322" s="225">
        <f>IFERROR(CI1322-CH1322,"")</f>
        <v/>
      </c>
      <c r="CK1322" s="140">
        <f>ROUND(AN1322*CC1322,-2)</f>
        <v/>
      </c>
      <c r="CL1322" s="217">
        <f>CK1322/VLOOKUP($T1322,'USD Converstion'!$C$7:$D$174,2,FALSE)</f>
        <v/>
      </c>
      <c r="CM1322" s="145">
        <f>IF(AD1322&gt;X1322,1,0)</f>
        <v/>
      </c>
      <c r="CN1322" s="225">
        <f>IF(CM1322&gt;0,AG1322,0)</f>
        <v/>
      </c>
      <c r="CO1322" s="225">
        <f>IF(CM1322=0,0,AF1322)</f>
        <v/>
      </c>
      <c r="CP1322" s="146" t="n">
        <v>0</v>
      </c>
      <c r="CQ1322" s="147" t="inlineStr">
        <is>
          <t>Regular</t>
        </is>
      </c>
      <c r="CR1322" s="225">
        <f>AM1322/VLOOKUP(T1322,'USD Converstion'!$C$7:$D$174,2,FALSE)</f>
        <v/>
      </c>
      <c r="CS1322" s="226">
        <f>AT1322</f>
        <v/>
      </c>
      <c r="CT1322" s="222" t="n">
        <v>0</v>
      </c>
      <c r="CU1322" s="227" t="n"/>
      <c r="CV1322" s="145">
        <f>IF(AX1322&gt;0,1,0)</f>
        <v/>
      </c>
      <c r="CW1322" s="145">
        <f>IF(AY1322&gt;0,1,0)</f>
        <v/>
      </c>
      <c r="CX1322" s="52" t="n">
        <v>0</v>
      </c>
      <c r="DM1322">
        <f>IF(LOWER(T1322)="ILS",12,1)*Y1322/VLOOKUP($T1322,CPC_USDConversion_xlTbl[[Currency2]:[Units/1 USD]],2,FALSE)</f>
        <v/>
      </c>
    </row>
    <row r="1323">
      <c r="B1323" s="113" t="n">
        <v>127914</v>
      </c>
      <c r="C1323" s="113" t="n">
        <v>53101</v>
      </c>
      <c r="D1323" s="113" t="n">
        <v>110855</v>
      </c>
      <c r="E1323" s="114" t="inlineStr">
        <is>
          <t>Lethabo Ngqandu</t>
        </is>
      </c>
      <c r="F1323" s="152" t="inlineStr">
        <is>
          <t>Account Manager</t>
        </is>
      </c>
      <c r="G1323" s="113" t="inlineStr">
        <is>
          <t>Africa Sales</t>
        </is>
      </c>
      <c r="H1323" s="113" t="inlineStr">
        <is>
          <t>Pankaj Bhula</t>
        </is>
      </c>
      <c r="I1323" s="113" t="inlineStr">
        <is>
          <t>Pankaj Bhula</t>
        </is>
      </c>
      <c r="J1323" s="114" t="inlineStr">
        <is>
          <t>Bruno Darmon</t>
        </is>
      </c>
      <c r="K1323" s="114" t="inlineStr">
        <is>
          <t>Bruno Darmon</t>
        </is>
      </c>
      <c r="L1323" s="113" t="inlineStr">
        <is>
          <t>EMEA Sales</t>
        </is>
      </c>
      <c r="M1323" s="115" t="n">
        <v>1</v>
      </c>
      <c r="N1323" s="151">
        <f>LEFT(CA1323,3)</f>
        <v/>
      </c>
      <c r="O1323" s="216" t="n">
        <v>43678</v>
      </c>
      <c r="P1323" s="118">
        <f>($D$5-O1323)/365</f>
        <v/>
      </c>
      <c r="Q1323" s="119">
        <f>Q1323</f>
        <v/>
      </c>
      <c r="R1323" s="52" t="n"/>
      <c r="S1323" s="120" t="inlineStr">
        <is>
          <t>South Africa</t>
        </is>
      </c>
      <c r="T1323" s="120" t="inlineStr">
        <is>
          <t>ZAR</t>
        </is>
      </c>
      <c r="U1323" s="120" t="n">
        <v>1059500</v>
      </c>
      <c r="V1323" s="120" t="n">
        <v>327572.7272727272</v>
      </c>
      <c r="W1323" s="120" t="n"/>
      <c r="X1323" s="120">
        <f>W1323+V1323+U1323</f>
        <v/>
      </c>
      <c r="Y1323" s="121" t="n"/>
      <c r="Z1323" s="121" t="n"/>
      <c r="AA1323" s="122" t="n"/>
      <c r="AB1323" s="122" t="n"/>
      <c r="AC1323" s="122" t="n"/>
      <c r="AD1323" s="123">
        <f>AC1323+AB1323+AA1323</f>
        <v/>
      </c>
      <c r="AE1323" s="124">
        <f>IFERROR(AD1323/X1323-1,"")</f>
        <v/>
      </c>
      <c r="AF1323" s="217">
        <f>IF(LOWER(T1323)="ILS",12,1)*X1323/VLOOKUP($T1323,CPC_USDConversion_xlTbl[[Currency2]:[Units/1 USD]],2,FALSE)</f>
        <v/>
      </c>
      <c r="AG1323" s="217">
        <f>IF(LOWER(T1323)="ILS",12,1)*AD1323/VLOOKUP($T1323,CPC_USDConversion_xlTbl[[Currency2]:[Units/1 USD]],2,FALSE)</f>
        <v/>
      </c>
      <c r="AH1323" s="126">
        <f>AF1323/VLOOKUP($S1323,'CP$'!$B$5:$D$74,2,FALSE)</f>
        <v/>
      </c>
      <c r="AI1323" s="126">
        <f>AG1323/VLOOKUP($S1323,'CP$'!$B$5:$D$74,2,FALSE)</f>
        <v/>
      </c>
      <c r="AJ1323" s="52" t="n"/>
      <c r="AK1323" s="127" t="inlineStr">
        <is>
          <t>Sales Variable</t>
        </is>
      </c>
      <c r="AL1323" s="218" t="n"/>
      <c r="AM1323" s="129" t="n"/>
      <c r="AN1323" s="121" t="n"/>
      <c r="AO1323" s="130" t="n"/>
      <c r="AP1323" s="131">
        <f>IFERROR(AO1323/AM1323,"")</f>
        <v/>
      </c>
      <c r="AQ1323" s="219">
        <f>AO1323*CC1323</f>
        <v/>
      </c>
      <c r="AR1323" s="219" t="n"/>
      <c r="AS1323" s="220">
        <f>AQ1323-AR1323</f>
        <v/>
      </c>
      <c r="AT1323" s="217">
        <f>AS1323/VLOOKUP($T1323,'USD Converstion'!$C$7:$D$174,2,FALSE)</f>
        <v/>
      </c>
      <c r="AU1323" s="52" t="n"/>
      <c r="AV1323" s="221" t="n"/>
      <c r="AW1323" s="222" t="n"/>
      <c r="AX1323" s="222" t="n"/>
      <c r="AY1323" s="223" t="n"/>
      <c r="AZ1323" s="52" t="n"/>
      <c r="BA1323" s="137" t="n"/>
      <c r="BB1323" s="138" t="inlineStr">
        <is>
          <t xml:space="preserve"> </t>
        </is>
      </c>
      <c r="BC1323" s="52" t="n"/>
      <c r="BD1323" s="219" t="n">
        <v>840000</v>
      </c>
      <c r="BE1323" s="219" t="n">
        <v>360000</v>
      </c>
      <c r="BF1323" s="219" t="n"/>
      <c r="BG1323" s="120">
        <f>BF1323+BE1323+BD1323</f>
        <v/>
      </c>
      <c r="BH1323" s="217">
        <f>IF(LOWER(T1323)="ILS",12,1)*BG1323/VLOOKUP($T1323,CPC_USDConversion_xlTbl[[Currency2]:[Units/1 USD]],2,FALSE)</f>
        <v/>
      </c>
      <c r="BI1323" s="224">
        <f>BH1323/VLOOKUP($S1323,'CP$'!$B$5:$D$74,2,FALSE)</f>
        <v/>
      </c>
      <c r="BJ1323" s="140" t="n">
        <v>1000000</v>
      </c>
      <c r="BK1323" s="140" t="n">
        <v>1500000</v>
      </c>
      <c r="BL1323" s="141">
        <f>IFERROR(U1323/X1323,"")</f>
        <v/>
      </c>
      <c r="BM1323" s="141">
        <f>IFERROR(V1323/X1323,"")</f>
        <v/>
      </c>
      <c r="BN1323" s="141">
        <f>IFERROR(W1323/X1323,"")</f>
        <v/>
      </c>
      <c r="BO1323" s="141">
        <f>IFERROR(AA1323/AD1323,"")</f>
        <v/>
      </c>
      <c r="BP1323" s="141">
        <f>IFERROR(AB1323/AD1323,"")</f>
        <v/>
      </c>
      <c r="BQ1323" s="141">
        <f>IFERROR(AC1323/AD1323,"")</f>
        <v/>
      </c>
      <c r="BR1323" s="119" t="n"/>
      <c r="BS1323" s="119" t="n">
        <v>3</v>
      </c>
      <c r="BT1323" s="119" t="n">
        <v>2</v>
      </c>
      <c r="BU1323" s="119" t="n"/>
      <c r="BV1323" s="119" t="n"/>
      <c r="BW1323" s="119" t="n"/>
      <c r="BX1323" s="119" t="n"/>
      <c r="BY1323" s="119" t="n"/>
      <c r="BZ1323" s="119" t="inlineStr">
        <is>
          <t>Employee</t>
        </is>
      </c>
      <c r="CA1323" s="142" t="inlineStr">
        <is>
          <t>S53P</t>
        </is>
      </c>
      <c r="CB1323" s="131" t="n">
        <v>1</v>
      </c>
      <c r="CC1323" s="143">
        <f>IF(P1323&gt;1,1,P1323)*CB1323</f>
        <v/>
      </c>
      <c r="CD1323" s="143" t="n"/>
      <c r="CE1323" s="222" t="n"/>
      <c r="CF1323" s="86" t="n"/>
      <c r="CG1323" s="219" t="n">
        <v>1170931.707317073</v>
      </c>
      <c r="CH1323" s="217">
        <f>IF(LOWER(T1323)="ILS",12,1)*CG1323/VLOOKUP($T1323,CPC_USDConversion_xlTbl[[Currency2]:[Units/1 USD]],2,FALSE)</f>
        <v/>
      </c>
      <c r="CI1323" s="225">
        <f>AF1323</f>
        <v/>
      </c>
      <c r="CJ1323" s="225">
        <f>IFERROR(CI1323-CH1323,"")</f>
        <v/>
      </c>
      <c r="CK1323" s="140">
        <f>ROUND(AN1323*CC1323,-2)</f>
        <v/>
      </c>
      <c r="CL1323" s="217">
        <f>CK1323/VLOOKUP($T1323,'USD Converstion'!$C$7:$D$174,2,FALSE)</f>
        <v/>
      </c>
      <c r="CM1323" s="145">
        <f>IF(AD1323&gt;X1323,1,0)</f>
        <v/>
      </c>
      <c r="CN1323" s="225">
        <f>IF(CM1323&gt;0,AG1323,0)</f>
        <v/>
      </c>
      <c r="CO1323" s="225">
        <f>IF(CM1323=0,0,AF1323)</f>
        <v/>
      </c>
      <c r="CP1323" s="146" t="n">
        <v>0</v>
      </c>
      <c r="CQ1323" s="147" t="inlineStr">
        <is>
          <t>Regular</t>
        </is>
      </c>
      <c r="CR1323" s="225">
        <f>AM1323/VLOOKUP(T1323,'USD Converstion'!$C$7:$D$174,2,FALSE)</f>
        <v/>
      </c>
      <c r="CS1323" s="226">
        <f>AT1323</f>
        <v/>
      </c>
      <c r="CT1323" s="222" t="n">
        <v>0</v>
      </c>
      <c r="CU1323" s="227" t="n"/>
      <c r="CV1323" s="145">
        <f>IF(AX1323&gt;0,1,0)</f>
        <v/>
      </c>
      <c r="CW1323" s="145">
        <f>IF(AY1323&gt;0,1,0)</f>
        <v/>
      </c>
      <c r="CX1323" s="52" t="n">
        <v>0</v>
      </c>
      <c r="DM1323">
        <f>IF(LOWER(T1323)="ILS",12,1)*Y1323/VLOOKUP($T1323,CPC_USDConversion_xlTbl[[Currency2]:[Units/1 USD]],2,FALSE)</f>
        <v/>
      </c>
    </row>
    <row r="1324">
      <c r="B1324" s="113" t="n">
        <v>137791</v>
      </c>
      <c r="C1324" s="113" t="n">
        <v>97132</v>
      </c>
      <c r="D1324" s="113" t="n">
        <v>78999</v>
      </c>
      <c r="E1324" s="114" t="inlineStr">
        <is>
          <t>Nontsikelelo (Lelo) Hewu</t>
        </is>
      </c>
      <c r="F1324" s="152" t="inlineStr">
        <is>
          <t>Office Manager</t>
        </is>
      </c>
      <c r="G1324" s="113" t="inlineStr">
        <is>
          <t>Africa Sales</t>
        </is>
      </c>
      <c r="H1324" s="113" t="inlineStr">
        <is>
          <t>Pankaj Bhula</t>
        </is>
      </c>
      <c r="I1324" s="113" t="inlineStr">
        <is>
          <t>Pankaj Bhula</t>
        </is>
      </c>
      <c r="J1324" s="114" t="inlineStr">
        <is>
          <t>Bruno Darmon</t>
        </is>
      </c>
      <c r="K1324" s="114" t="inlineStr">
        <is>
          <t>Bruno Darmon</t>
        </is>
      </c>
      <c r="L1324" s="113" t="inlineStr">
        <is>
          <t>EMEA Sales</t>
        </is>
      </c>
      <c r="M1324" s="115" t="n">
        <v>1</v>
      </c>
      <c r="N1324" s="151">
        <f>LEFT(CA1324,3)</f>
        <v/>
      </c>
      <c r="O1324" s="216" t="n">
        <v>43556</v>
      </c>
      <c r="P1324" s="118">
        <f>($D$5-O1324)/365</f>
        <v/>
      </c>
      <c r="Q1324" s="119">
        <f>Q1324</f>
        <v/>
      </c>
      <c r="R1324" s="52" t="n"/>
      <c r="S1324" s="120" t="inlineStr">
        <is>
          <t>South Africa</t>
        </is>
      </c>
      <c r="T1324" s="120" t="inlineStr">
        <is>
          <t>ZAR</t>
        </is>
      </c>
      <c r="U1324" s="120" t="n">
        <v>475250</v>
      </c>
      <c r="V1324" s="120" t="n"/>
      <c r="W1324" s="120" t="n"/>
      <c r="X1324" s="120">
        <f>W1324+V1324+U1324</f>
        <v/>
      </c>
      <c r="Y1324" s="121" t="n"/>
      <c r="Z1324" s="121" t="n"/>
      <c r="AA1324" s="122" t="n"/>
      <c r="AB1324" s="122" t="n"/>
      <c r="AC1324" s="122" t="n"/>
      <c r="AD1324" s="123">
        <f>AC1324+AB1324+AA1324</f>
        <v/>
      </c>
      <c r="AE1324" s="124">
        <f>IFERROR(AD1324/X1324-1,"")</f>
        <v/>
      </c>
      <c r="AF1324" s="217">
        <f>IF(LOWER(T1324)="ILS",12,1)*X1324/VLOOKUP($T1324,CPC_USDConversion_xlTbl[[Currency2]:[Units/1 USD]],2,FALSE)</f>
        <v/>
      </c>
      <c r="AG1324" s="217">
        <f>IF(LOWER(T1324)="ILS",12,1)*AD1324/VLOOKUP($T1324,CPC_USDConversion_xlTbl[[Currency2]:[Units/1 USD]],2,FALSE)</f>
        <v/>
      </c>
      <c r="AH1324" s="126">
        <f>AF1324/VLOOKUP($S1324,'CP$'!$B$5:$D$74,2,FALSE)</f>
        <v/>
      </c>
      <c r="AI1324" s="126">
        <f>AG1324/VLOOKUP($S1324,'CP$'!$B$5:$D$74,2,FALSE)</f>
        <v/>
      </c>
      <c r="AJ1324" s="52" t="n"/>
      <c r="AK1324" s="127" t="inlineStr">
        <is>
          <t>No Bonus Plan</t>
        </is>
      </c>
      <c r="AL1324" s="218" t="n"/>
      <c r="AM1324" s="129" t="n"/>
      <c r="AN1324" s="121" t="n"/>
      <c r="AO1324" s="130" t="n"/>
      <c r="AP1324" s="131">
        <f>IFERROR(AO1324/AM1324,"")</f>
        <v/>
      </c>
      <c r="AQ1324" s="219">
        <f>AO1324*CC1324</f>
        <v/>
      </c>
      <c r="AR1324" s="219" t="n"/>
      <c r="AS1324" s="220">
        <f>AQ1324-AR1324</f>
        <v/>
      </c>
      <c r="AT1324" s="217">
        <f>AS1324/VLOOKUP($T1324,'USD Converstion'!$C$7:$D$174,2,FALSE)</f>
        <v/>
      </c>
      <c r="AU1324" s="52" t="n"/>
      <c r="AV1324" s="221" t="n"/>
      <c r="AW1324" s="222" t="n"/>
      <c r="AX1324" s="222" t="n"/>
      <c r="AY1324" s="223" t="n"/>
      <c r="AZ1324" s="52" t="n"/>
      <c r="BA1324" s="137" t="n"/>
      <c r="BB1324" s="138" t="inlineStr">
        <is>
          <t xml:space="preserve"> </t>
        </is>
      </c>
      <c r="BC1324" s="52" t="n"/>
      <c r="BD1324" s="219" t="n">
        <v>360000</v>
      </c>
      <c r="BE1324" s="219" t="n"/>
      <c r="BF1324" s="219" t="n"/>
      <c r="BG1324" s="120">
        <f>BF1324+BE1324+BD1324</f>
        <v/>
      </c>
      <c r="BH1324" s="217">
        <f>IF(LOWER(T1324)="ILS",12,1)*BG1324/VLOOKUP($T1324,CPC_USDConversion_xlTbl[[Currency2]:[Units/1 USD]],2,FALSE)</f>
        <v/>
      </c>
      <c r="BI1324" s="224">
        <f>BH1324/VLOOKUP($S1324,'CP$'!$B$5:$D$74,2,FALSE)</f>
        <v/>
      </c>
      <c r="BJ1324" s="140" t="n">
        <v>180000</v>
      </c>
      <c r="BK1324" s="140" t="n">
        <v>250000</v>
      </c>
      <c r="BL1324" s="141">
        <f>IFERROR(U1324/X1324,"")</f>
        <v/>
      </c>
      <c r="BM1324" s="141">
        <f>IFERROR(V1324/X1324,"")</f>
        <v/>
      </c>
      <c r="BN1324" s="141">
        <f>IFERROR(W1324/X1324,"")</f>
        <v/>
      </c>
      <c r="BO1324" s="141">
        <f>IFERROR(AA1324/AD1324,"")</f>
        <v/>
      </c>
      <c r="BP1324" s="141">
        <f>IFERROR(AB1324/AD1324,"")</f>
        <v/>
      </c>
      <c r="BQ1324" s="141">
        <f>IFERROR(AC1324/AD1324,"")</f>
        <v/>
      </c>
      <c r="BR1324" s="119" t="n">
        <v>3</v>
      </c>
      <c r="BS1324" s="119" t="n">
        <v>3</v>
      </c>
      <c r="BT1324" s="119" t="n">
        <v>2</v>
      </c>
      <c r="BU1324" s="119" t="n"/>
      <c r="BV1324" s="119" t="n"/>
      <c r="BW1324" s="119" t="n"/>
      <c r="BX1324" s="119" t="n"/>
      <c r="BY1324" s="119" t="n"/>
      <c r="BZ1324" s="119" t="inlineStr">
        <is>
          <t>Employee</t>
        </is>
      </c>
      <c r="CA1324" s="142" t="inlineStr">
        <is>
          <t>P63P</t>
        </is>
      </c>
      <c r="CB1324" s="131" t="n">
        <v>1</v>
      </c>
      <c r="CC1324" s="143">
        <f>IF(P1324&gt;1,1,P1324)*CB1324</f>
        <v/>
      </c>
      <c r="CD1324" s="143" t="n"/>
      <c r="CE1324" s="222" t="n"/>
      <c r="CF1324" s="86" t="n"/>
      <c r="CG1324" s="219" t="n">
        <v>363712.1951219512</v>
      </c>
      <c r="CH1324" s="217">
        <f>IF(LOWER(T1324)="ILS",12,1)*CG1324/VLOOKUP($T1324,CPC_USDConversion_xlTbl[[Currency2]:[Units/1 USD]],2,FALSE)</f>
        <v/>
      </c>
      <c r="CI1324" s="225">
        <f>AF1324</f>
        <v/>
      </c>
      <c r="CJ1324" s="225">
        <f>IFERROR(CI1324-CH1324,"")</f>
        <v/>
      </c>
      <c r="CK1324" s="140">
        <f>ROUND(AN1324*CC1324,-2)</f>
        <v/>
      </c>
      <c r="CL1324" s="217">
        <f>CK1324/VLOOKUP($T1324,'USD Converstion'!$C$7:$D$174,2,FALSE)</f>
        <v/>
      </c>
      <c r="CM1324" s="145">
        <f>IF(AD1324&gt;X1324,1,0)</f>
        <v/>
      </c>
      <c r="CN1324" s="225">
        <f>IF(CM1324&gt;0,AG1324,0)</f>
        <v/>
      </c>
      <c r="CO1324" s="225">
        <f>IF(CM1324=0,0,AF1324)</f>
        <v/>
      </c>
      <c r="CP1324" s="146" t="n">
        <v>0</v>
      </c>
      <c r="CQ1324" s="147" t="inlineStr">
        <is>
          <t>Regular</t>
        </is>
      </c>
      <c r="CR1324" s="225">
        <f>AM1324/VLOOKUP(T1324,'USD Converstion'!$C$7:$D$174,2,FALSE)</f>
        <v/>
      </c>
      <c r="CS1324" s="226">
        <f>AT1324</f>
        <v/>
      </c>
      <c r="CT1324" s="222" t="n">
        <v>0</v>
      </c>
      <c r="CU1324" s="227" t="n"/>
      <c r="CV1324" s="145">
        <f>IF(AX1324&gt;0,1,0)</f>
        <v/>
      </c>
      <c r="CW1324" s="145">
        <f>IF(AY1324&gt;0,1,0)</f>
        <v/>
      </c>
      <c r="CX1324" s="52" t="n">
        <v>0</v>
      </c>
      <c r="DM1324">
        <f>IF(LOWER(T1324)="ILS",12,1)*Y1324/VLOOKUP($T1324,CPC_USDConversion_xlTbl[[Currency2]:[Units/1 USD]],2,FALSE)</f>
        <v/>
      </c>
    </row>
    <row r="1325">
      <c r="B1325" s="113" t="n">
        <v>129245</v>
      </c>
      <c r="C1325" s="113" t="n">
        <v>28758</v>
      </c>
      <c r="D1325" s="113" t="n">
        <v>70906</v>
      </c>
      <c r="E1325" s="114" t="inlineStr">
        <is>
          <t>Valerie Mbalanya</t>
        </is>
      </c>
      <c r="F1325" s="152" t="inlineStr">
        <is>
          <t xml:space="preserve">Channel Account Manager </t>
        </is>
      </c>
      <c r="G1325" s="113" t="inlineStr">
        <is>
          <t>Africa Sales EL</t>
        </is>
      </c>
      <c r="H1325" s="113" t="inlineStr">
        <is>
          <t>Pankaj Bhula</t>
        </is>
      </c>
      <c r="I1325" s="113" t="inlineStr">
        <is>
          <t>Pankaj Bhula</t>
        </is>
      </c>
      <c r="J1325" s="114" t="inlineStr">
        <is>
          <t>Bruno Darmon</t>
        </is>
      </c>
      <c r="K1325" s="114" t="inlineStr">
        <is>
          <t>Bruno Darmon</t>
        </is>
      </c>
      <c r="L1325" s="113" t="inlineStr">
        <is>
          <t>EMEA Sales</t>
        </is>
      </c>
      <c r="M1325" s="115" t="n">
        <v>1</v>
      </c>
      <c r="N1325" s="151">
        <f>LEFT(CA1325,3)</f>
        <v/>
      </c>
      <c r="O1325" s="216" t="n">
        <v>43527</v>
      </c>
      <c r="P1325" s="118">
        <f>($D$5-O1325)/365</f>
        <v/>
      </c>
      <c r="Q1325" s="119">
        <f>Q1325</f>
        <v/>
      </c>
      <c r="R1325" s="52" t="n"/>
      <c r="S1325" s="120" t="inlineStr">
        <is>
          <t>Kenya</t>
        </is>
      </c>
      <c r="T1325" s="120" t="inlineStr">
        <is>
          <t>KES</t>
        </is>
      </c>
      <c r="U1325" s="120" t="n">
        <v>4509500</v>
      </c>
      <c r="V1325" s="120" t="n">
        <v>2182118.181818182</v>
      </c>
      <c r="W1325" s="120" t="n"/>
      <c r="X1325" s="120">
        <f>W1325+V1325+U1325</f>
        <v/>
      </c>
      <c r="Y1325" s="121" t="n"/>
      <c r="Z1325" s="121" t="n"/>
      <c r="AA1325" s="122" t="n"/>
      <c r="AB1325" s="122" t="n"/>
      <c r="AC1325" s="122" t="n"/>
      <c r="AD1325" s="123">
        <f>AC1325+AB1325+AA1325</f>
        <v/>
      </c>
      <c r="AE1325" s="124">
        <f>IFERROR(AD1325/X1325-1,"")</f>
        <v/>
      </c>
      <c r="AF1325" s="217">
        <f>IF(LOWER(T1325)="ILS",12,1)*X1325/VLOOKUP($T1325,CPC_USDConversion_xlTbl[[Currency2]:[Units/1 USD]],2,FALSE)</f>
        <v/>
      </c>
      <c r="AG1325" s="217">
        <f>IF(LOWER(T1325)="ILS",12,1)*AD1325/VLOOKUP($T1325,CPC_USDConversion_xlTbl[[Currency2]:[Units/1 USD]],2,FALSE)</f>
        <v/>
      </c>
      <c r="AH1325" s="126">
        <f>AF1325/VLOOKUP($S1325,'CP$'!$B$5:$D$74,2,FALSE)</f>
        <v/>
      </c>
      <c r="AI1325" s="126">
        <f>AG1325/VLOOKUP($S1325,'CP$'!$B$5:$D$74,2,FALSE)</f>
        <v/>
      </c>
      <c r="AJ1325" s="52" t="n"/>
      <c r="AK1325" s="127" t="inlineStr">
        <is>
          <t>Sales Variable</t>
        </is>
      </c>
      <c r="AL1325" s="218" t="n"/>
      <c r="AM1325" s="129" t="n"/>
      <c r="AN1325" s="121" t="n"/>
      <c r="AO1325" s="130" t="n"/>
      <c r="AP1325" s="131">
        <f>IFERROR(AO1325/AM1325,"")</f>
        <v/>
      </c>
      <c r="AQ1325" s="219">
        <f>AO1325*CC1325</f>
        <v/>
      </c>
      <c r="AR1325" s="219" t="n"/>
      <c r="AS1325" s="220">
        <f>AQ1325-AR1325</f>
        <v/>
      </c>
      <c r="AT1325" s="217">
        <f>AS1325/VLOOKUP($T1325,'USD Converstion'!$C$7:$D$174,2,FALSE)</f>
        <v/>
      </c>
      <c r="AU1325" s="52" t="n"/>
      <c r="AV1325" s="221" t="n"/>
      <c r="AW1325" s="222" t="n"/>
      <c r="AX1325" s="222" t="n"/>
      <c r="AY1325" s="223" t="n"/>
      <c r="AZ1325" s="52" t="n"/>
      <c r="BA1325" s="137" t="inlineStr">
        <is>
          <t>Jan 1, 2021 - EL Comp update from 3,000,000 base + 1,000,000 commission (4,000,000 OTE) to 3,600,000 base + 2,400,000 commission (6,000,000 OTE) ||April, 2020 - Promotion change from JS:S61P, Title:Sales Associate to JS:S51P, Title:Channel Account Manager</t>
        </is>
      </c>
      <c r="BB1325" s="138" t="inlineStr">
        <is>
          <t xml:space="preserve"> </t>
        </is>
      </c>
      <c r="BC1325" s="52" t="n"/>
      <c r="BD1325" s="219" t="n">
        <v>2800000</v>
      </c>
      <c r="BE1325" s="219" t="n">
        <v>300000</v>
      </c>
      <c r="BF1325" s="219" t="n"/>
      <c r="BG1325" s="120">
        <f>BF1325+BE1325+BD1325</f>
        <v/>
      </c>
      <c r="BH1325" s="217">
        <f>IF(LOWER(T1325)="ILS",12,1)*BG1325/VLOOKUP($T1325,CPC_USDConversion_xlTbl[[Currency2]:[Units/1 USD]],2,FALSE)</f>
        <v/>
      </c>
      <c r="BI1325" s="224">
        <f>BH1325/VLOOKUP($S1325,'CP$'!$B$5:$D$74,2,FALSE)</f>
        <v/>
      </c>
      <c r="BJ1325" s="140" t="n">
        <v>7500000</v>
      </c>
      <c r="BK1325" s="140" t="n">
        <v>12000000</v>
      </c>
      <c r="BL1325" s="141">
        <f>IFERROR(U1325/X1325,"")</f>
        <v/>
      </c>
      <c r="BM1325" s="141">
        <f>IFERROR(V1325/X1325,"")</f>
        <v/>
      </c>
      <c r="BN1325" s="141">
        <f>IFERROR(W1325/X1325,"")</f>
        <v/>
      </c>
      <c r="BO1325" s="141">
        <f>IFERROR(AA1325/AD1325,"")</f>
        <v/>
      </c>
      <c r="BP1325" s="141">
        <f>IFERROR(AB1325/AD1325,"")</f>
        <v/>
      </c>
      <c r="BQ1325" s="141">
        <f>IFERROR(AC1325/AD1325,"")</f>
        <v/>
      </c>
      <c r="BR1325" s="119" t="n">
        <v>3</v>
      </c>
      <c r="BS1325" s="119" t="n">
        <v>3</v>
      </c>
      <c r="BT1325" s="119" t="n">
        <v>2</v>
      </c>
      <c r="BU1325" s="119" t="n"/>
      <c r="BV1325" s="119" t="n"/>
      <c r="BW1325" s="119" t="n"/>
      <c r="BX1325" s="119" t="n"/>
      <c r="BY1325" s="119" t="n"/>
      <c r="BZ1325" s="119" t="inlineStr">
        <is>
          <t>Employee</t>
        </is>
      </c>
      <c r="CA1325" s="142" t="inlineStr">
        <is>
          <t>S51P</t>
        </is>
      </c>
      <c r="CB1325" s="131" t="n">
        <v>1</v>
      </c>
      <c r="CC1325" s="143">
        <f>IF(P1325&gt;1,1,P1325)*CB1325</f>
        <v/>
      </c>
      <c r="CD1325" s="143" t="n"/>
      <c r="CE1325" s="222" t="n"/>
      <c r="CF1325" s="86" t="n"/>
      <c r="CG1325" s="219" t="n">
        <v>3902639.024390244</v>
      </c>
      <c r="CH1325" s="217">
        <f>IF(LOWER(T1325)="ILS",12,1)*CG1325/VLOOKUP($T1325,CPC_USDConversion_xlTbl[[Currency2]:[Units/1 USD]],2,FALSE)</f>
        <v/>
      </c>
      <c r="CI1325" s="225">
        <f>AF1325</f>
        <v/>
      </c>
      <c r="CJ1325" s="225">
        <f>IFERROR(CI1325-CH1325,"")</f>
        <v/>
      </c>
      <c r="CK1325" s="140">
        <f>ROUND(AN1325*CC1325,-2)</f>
        <v/>
      </c>
      <c r="CL1325" s="217">
        <f>CK1325/VLOOKUP($T1325,'USD Converstion'!$C$7:$D$174,2,FALSE)</f>
        <v/>
      </c>
      <c r="CM1325" s="145">
        <f>IF(AD1325&gt;X1325,1,0)</f>
        <v/>
      </c>
      <c r="CN1325" s="225">
        <f>IF(CM1325&gt;0,AG1325,0)</f>
        <v/>
      </c>
      <c r="CO1325" s="225">
        <f>IF(CM1325=0,0,AF1325)</f>
        <v/>
      </c>
      <c r="CP1325" s="146" t="n">
        <v>0</v>
      </c>
      <c r="CQ1325" s="147" t="inlineStr">
        <is>
          <t>EL</t>
        </is>
      </c>
      <c r="CR1325" s="225">
        <f>AM1325/VLOOKUP(T1325,'USD Converstion'!$C$7:$D$174,2,FALSE)</f>
        <v/>
      </c>
      <c r="CS1325" s="226">
        <f>AT1325</f>
        <v/>
      </c>
      <c r="CT1325" s="222" t="n">
        <v>0</v>
      </c>
      <c r="CU1325" s="227" t="n"/>
      <c r="CV1325" s="145">
        <f>IF(AX1325&gt;0,1,0)</f>
        <v/>
      </c>
      <c r="CW1325" s="145">
        <f>IF(AY1325&gt;0,1,0)</f>
        <v/>
      </c>
      <c r="CX1325" s="52" t="n">
        <v>0</v>
      </c>
      <c r="DM1325">
        <f>IF(LOWER(T1325)="ILS",12,1)*Y1325/VLOOKUP($T1325,CPC_USDConversion_xlTbl[[Currency2]:[Units/1 USD]],2,FALSE)</f>
        <v/>
      </c>
    </row>
    <row r="1326">
      <c r="B1326" s="113" t="n">
        <v>100356</v>
      </c>
      <c r="C1326" s="113" t="n">
        <v>86837</v>
      </c>
      <c r="D1326" s="113" t="n">
        <v>64977</v>
      </c>
      <c r="E1326" s="114" t="inlineStr">
        <is>
          <t>Andreas Eichenseer</t>
        </is>
      </c>
      <c r="F1326" s="152" t="inlineStr">
        <is>
          <t>Account Manager</t>
        </is>
      </c>
      <c r="G1326" s="113" t="inlineStr">
        <is>
          <t>Germany Sales</t>
        </is>
      </c>
      <c r="H1326" s="113" t="inlineStr">
        <is>
          <t>Dietmar Schnabel</t>
        </is>
      </c>
      <c r="I1326" s="113" t="inlineStr">
        <is>
          <t>Lothar Geuenich</t>
        </is>
      </c>
      <c r="J1326" s="114" t="inlineStr">
        <is>
          <t>Thorsten Freitag</t>
        </is>
      </c>
      <c r="K1326" s="114" t="inlineStr">
        <is>
          <t>Bruno Darmon</t>
        </is>
      </c>
      <c r="L1326" s="113" t="inlineStr">
        <is>
          <t>EMEA Sales</t>
        </is>
      </c>
      <c r="M1326" s="115" t="n">
        <v>1</v>
      </c>
      <c r="N1326" s="151">
        <f>LEFT(CA1326,3)</f>
        <v/>
      </c>
      <c r="O1326" s="216" t="n">
        <v>42370</v>
      </c>
      <c r="P1326" s="118">
        <f>($D$5-O1326)/365</f>
        <v/>
      </c>
      <c r="Q1326" s="119">
        <f>Q1326</f>
        <v/>
      </c>
      <c r="R1326" s="52" t="n"/>
      <c r="S1326" s="120" t="inlineStr">
        <is>
          <t>Germany</t>
        </is>
      </c>
      <c r="T1326" s="120" t="inlineStr">
        <is>
          <t>EUR</t>
        </is>
      </c>
      <c r="U1326" s="120" t="n">
        <v>117625</v>
      </c>
      <c r="V1326" s="120" t="n">
        <v>52572.72727272727</v>
      </c>
      <c r="W1326" s="120" t="n"/>
      <c r="X1326" s="120">
        <f>W1326+V1326+U1326</f>
        <v/>
      </c>
      <c r="Y1326" s="121" t="n"/>
      <c r="Z1326" s="121" t="n"/>
      <c r="AA1326" s="122" t="n"/>
      <c r="AB1326" s="122" t="n"/>
      <c r="AC1326" s="122" t="n"/>
      <c r="AD1326" s="123">
        <f>AC1326+AB1326+AA1326</f>
        <v/>
      </c>
      <c r="AE1326" s="124">
        <f>IFERROR(AD1326/X1326-1,"")</f>
        <v/>
      </c>
      <c r="AF1326" s="217">
        <f>IF(LOWER(T1326)="ILS",12,1)*X1326/VLOOKUP($T1326,CPC_USDConversion_xlTbl[[Currency2]:[Units/1 USD]],2,FALSE)</f>
        <v/>
      </c>
      <c r="AG1326" s="217">
        <f>IF(LOWER(T1326)="ILS",12,1)*AD1326/VLOOKUP($T1326,CPC_USDConversion_xlTbl[[Currency2]:[Units/1 USD]],2,FALSE)</f>
        <v/>
      </c>
      <c r="AH1326" s="126">
        <f>AF1326/VLOOKUP($S1326,'CP$'!$B$5:$D$74,2,FALSE)</f>
        <v/>
      </c>
      <c r="AI1326" s="126">
        <f>AG1326/VLOOKUP($S1326,'CP$'!$B$5:$D$74,2,FALSE)</f>
        <v/>
      </c>
      <c r="AJ1326" s="52" t="n"/>
      <c r="AK1326" s="127" t="inlineStr">
        <is>
          <t>Sales Variable</t>
        </is>
      </c>
      <c r="AL1326" s="218" t="n"/>
      <c r="AM1326" s="129" t="n"/>
      <c r="AN1326" s="121" t="n"/>
      <c r="AO1326" s="130" t="n"/>
      <c r="AP1326" s="131">
        <f>IFERROR(AO1326/AM1326,"")</f>
        <v/>
      </c>
      <c r="AQ1326" s="219">
        <f>AO1326*CC1326</f>
        <v/>
      </c>
      <c r="AR1326" s="219" t="n"/>
      <c r="AS1326" s="220">
        <f>AQ1326-AR1326</f>
        <v/>
      </c>
      <c r="AT1326" s="217">
        <f>AS1326/VLOOKUP($T1326,'USD Converstion'!$C$7:$D$174,2,FALSE)</f>
        <v/>
      </c>
      <c r="AU1326" s="52" t="n"/>
      <c r="AV1326" s="221" t="n">
        <v>43615</v>
      </c>
      <c r="AW1326" s="222" t="n">
        <v>19547.55339805825</v>
      </c>
      <c r="AX1326" s="222" t="n"/>
      <c r="AY1326" s="223" t="n"/>
      <c r="AZ1326" s="52" t="n"/>
      <c r="BA1326" s="137" t="inlineStr">
        <is>
          <t>January, 2021 - Organization change from Team:Bastian Majewski - Named Accounts, North Germany to Team:Harry Rolzhauser - Named Accounts South Germany</t>
        </is>
      </c>
      <c r="BB1326" s="138" t="inlineStr">
        <is>
          <t xml:space="preserve"> </t>
        </is>
      </c>
      <c r="BC1326" s="52" t="n"/>
      <c r="BD1326" s="219" t="n">
        <v>86500</v>
      </c>
      <c r="BE1326" s="219" t="n">
        <v>57500</v>
      </c>
      <c r="BF1326" s="219" t="n"/>
      <c r="BG1326" s="120">
        <f>BF1326+BE1326+BD1326</f>
        <v/>
      </c>
      <c r="BH1326" s="217">
        <f>IF(LOWER(T1326)="ILS",12,1)*BG1326/VLOOKUP($T1326,CPC_USDConversion_xlTbl[[Currency2]:[Units/1 USD]],2,FALSE)</f>
        <v/>
      </c>
      <c r="BI1326" s="224">
        <f>BH1326/VLOOKUP($S1326,'CP$'!$B$5:$D$74,2,FALSE)</f>
        <v/>
      </c>
      <c r="BJ1326" s="140" t="n">
        <v>125000</v>
      </c>
      <c r="BK1326" s="140" t="n">
        <v>180000</v>
      </c>
      <c r="BL1326" s="141">
        <f>IFERROR(U1326/X1326,"")</f>
        <v/>
      </c>
      <c r="BM1326" s="141">
        <f>IFERROR(V1326/X1326,"")</f>
        <v/>
      </c>
      <c r="BN1326" s="141">
        <f>IFERROR(W1326/X1326,"")</f>
        <v/>
      </c>
      <c r="BO1326" s="141">
        <f>IFERROR(AA1326/AD1326,"")</f>
        <v/>
      </c>
      <c r="BP1326" s="141">
        <f>IFERROR(AB1326/AD1326,"")</f>
        <v/>
      </c>
      <c r="BQ1326" s="141">
        <f>IFERROR(AC1326/AD1326,"")</f>
        <v/>
      </c>
      <c r="BR1326" s="119" t="n">
        <v>2</v>
      </c>
      <c r="BS1326" s="119" t="n">
        <v>2</v>
      </c>
      <c r="BT1326" s="119" t="n"/>
      <c r="BU1326" s="119" t="n"/>
      <c r="BV1326" s="119" t="n"/>
      <c r="BW1326" s="119" t="n"/>
      <c r="BX1326" s="119" t="n"/>
      <c r="BY1326" s="119" t="n"/>
      <c r="BZ1326" s="119" t="inlineStr">
        <is>
          <t>Employee</t>
        </is>
      </c>
      <c r="CA1326" s="142" t="inlineStr">
        <is>
          <t>S43P</t>
        </is>
      </c>
      <c r="CB1326" s="131" t="n">
        <v>1</v>
      </c>
      <c r="CC1326" s="143">
        <f>IF(P1326&gt;1,1,P1326)*CB1326</f>
        <v/>
      </c>
      <c r="CD1326" s="143" t="n"/>
      <c r="CE1326" s="222" t="n">
        <v>21789.04</v>
      </c>
      <c r="CF1326" s="86" t="n"/>
      <c r="CG1326" s="219" t="n">
        <v>140687.8048780488</v>
      </c>
      <c r="CH1326" s="217">
        <f>IF(LOWER(T1326)="ILS",12,1)*CG1326/VLOOKUP($T1326,CPC_USDConversion_xlTbl[[Currency2]:[Units/1 USD]],2,FALSE)</f>
        <v/>
      </c>
      <c r="CI1326" s="225">
        <f>AF1326</f>
        <v/>
      </c>
      <c r="CJ1326" s="225">
        <f>IFERROR(CI1326-CH1326,"")</f>
        <v/>
      </c>
      <c r="CK1326" s="140">
        <f>ROUND(AN1326*CC1326,-2)</f>
        <v/>
      </c>
      <c r="CL1326" s="217">
        <f>CK1326/VLOOKUP($T1326,'USD Converstion'!$C$7:$D$174,2,FALSE)</f>
        <v/>
      </c>
      <c r="CM1326" s="145">
        <f>IF(AD1326&gt;X1326,1,0)</f>
        <v/>
      </c>
      <c r="CN1326" s="225">
        <f>IF(CM1326&gt;0,AG1326,0)</f>
        <v/>
      </c>
      <c r="CO1326" s="225">
        <f>IF(CM1326=0,0,AF1326)</f>
        <v/>
      </c>
      <c r="CP1326" s="146" t="n">
        <v>0</v>
      </c>
      <c r="CQ1326" s="147" t="inlineStr">
        <is>
          <t>Regular</t>
        </is>
      </c>
      <c r="CR1326" s="225">
        <f>AM1326/VLOOKUP(T1326,'USD Converstion'!$C$7:$D$174,2,FALSE)</f>
        <v/>
      </c>
      <c r="CS1326" s="226">
        <f>AT1326</f>
        <v/>
      </c>
      <c r="CT1326" s="222" t="n">
        <v>0</v>
      </c>
      <c r="CU1326" s="227" t="n"/>
      <c r="CV1326" s="145">
        <f>IF(AX1326&gt;0,1,0)</f>
        <v/>
      </c>
      <c r="CW1326" s="145">
        <f>IF(AY1326&gt;0,1,0)</f>
        <v/>
      </c>
      <c r="CX1326" s="52" t="n">
        <v>0</v>
      </c>
      <c r="DM1326">
        <f>IF(LOWER(T1326)="ILS",12,1)*Y1326/VLOOKUP($T1326,CPC_USDConversion_xlTbl[[Currency2]:[Units/1 USD]],2,FALSE)</f>
        <v/>
      </c>
    </row>
    <row r="1327">
      <c r="B1327" s="113" t="n">
        <v>137605</v>
      </c>
      <c r="C1327" s="113" t="n">
        <v>66416</v>
      </c>
      <c r="D1327" s="113" t="n">
        <v>41755</v>
      </c>
      <c r="E1327" s="114" t="inlineStr">
        <is>
          <t>Felix Palacci</t>
        </is>
      </c>
      <c r="F1327" s="152" t="inlineStr">
        <is>
          <t>Account Manager</t>
        </is>
      </c>
      <c r="G1327" s="113" t="inlineStr">
        <is>
          <t>Switzerland and Austria (Alps)</t>
        </is>
      </c>
      <c r="H1327" s="113" t="inlineStr">
        <is>
          <t>Sonja Meindl</t>
        </is>
      </c>
      <c r="I1327" s="113" t="inlineStr">
        <is>
          <t>Lothar Geuenich</t>
        </is>
      </c>
      <c r="J1327" s="114" t="inlineStr">
        <is>
          <t>Thorsten Freitag</t>
        </is>
      </c>
      <c r="K1327" s="114" t="inlineStr">
        <is>
          <t>Bruno Darmon</t>
        </is>
      </c>
      <c r="L1327" s="113" t="inlineStr">
        <is>
          <t>EMEA Sales</t>
        </is>
      </c>
      <c r="M1327" s="115" t="n">
        <v>1</v>
      </c>
      <c r="N1327" s="151">
        <f>LEFT(CA1327,3)</f>
        <v/>
      </c>
      <c r="O1327" s="216" t="n">
        <v>43862</v>
      </c>
      <c r="P1327" s="118">
        <f>($D$5-O1327)/365</f>
        <v/>
      </c>
      <c r="Q1327" s="119">
        <f>Q1327</f>
        <v/>
      </c>
      <c r="R1327" s="52" t="n"/>
      <c r="S1327" s="120" t="inlineStr">
        <is>
          <t>Switzerland</t>
        </is>
      </c>
      <c r="T1327" s="120" t="inlineStr">
        <is>
          <t>CHF</t>
        </is>
      </c>
      <c r="U1327" s="120" t="n">
        <v>144500</v>
      </c>
      <c r="V1327" s="120" t="n">
        <v>65754.54545454544</v>
      </c>
      <c r="W1327" s="120" t="n"/>
      <c r="X1327" s="120">
        <f>W1327+V1327+U1327</f>
        <v/>
      </c>
      <c r="Y1327" s="121" t="n"/>
      <c r="Z1327" s="121" t="n"/>
      <c r="AA1327" s="122" t="n"/>
      <c r="AB1327" s="122" t="n"/>
      <c r="AC1327" s="122" t="n"/>
      <c r="AD1327" s="123">
        <f>AC1327+AB1327+AA1327</f>
        <v/>
      </c>
      <c r="AE1327" s="124">
        <f>IFERROR(AD1327/X1327-1,"")</f>
        <v/>
      </c>
      <c r="AF1327" s="217">
        <f>IF(LOWER(T1327)="ILS",12,1)*X1327/VLOOKUP($T1327,CPC_USDConversion_xlTbl[[Currency2]:[Units/1 USD]],2,FALSE)</f>
        <v/>
      </c>
      <c r="AG1327" s="217">
        <f>IF(LOWER(T1327)="ILS",12,1)*AD1327/VLOOKUP($T1327,CPC_USDConversion_xlTbl[[Currency2]:[Units/1 USD]],2,FALSE)</f>
        <v/>
      </c>
      <c r="AH1327" s="126">
        <f>AF1327/VLOOKUP($S1327,'CP$'!$B$5:$D$74,2,FALSE)</f>
        <v/>
      </c>
      <c r="AI1327" s="126">
        <f>AG1327/VLOOKUP($S1327,'CP$'!$B$5:$D$74,2,FALSE)</f>
        <v/>
      </c>
      <c r="AJ1327" s="52" t="n"/>
      <c r="AK1327" s="127" t="inlineStr">
        <is>
          <t>Sales Variable</t>
        </is>
      </c>
      <c r="AL1327" s="218" t="n"/>
      <c r="AM1327" s="129" t="n"/>
      <c r="AN1327" s="121" t="n"/>
      <c r="AO1327" s="130" t="n"/>
      <c r="AP1327" s="131">
        <f>IFERROR(AO1327/AM1327,"")</f>
        <v/>
      </c>
      <c r="AQ1327" s="219">
        <f>AO1327*CC1327</f>
        <v/>
      </c>
      <c r="AR1327" s="219" t="n"/>
      <c r="AS1327" s="220">
        <f>AQ1327-AR1327</f>
        <v/>
      </c>
      <c r="AT1327" s="217">
        <f>AS1327/VLOOKUP($T1327,'USD Converstion'!$C$7:$D$174,2,FALSE)</f>
        <v/>
      </c>
      <c r="AU1327" s="52" t="n"/>
      <c r="AV1327" s="221" t="n"/>
      <c r="AW1327" s="222" t="n"/>
      <c r="AX1327" s="222" t="n"/>
      <c r="AY1327" s="223" t="n"/>
      <c r="AZ1327" s="52" t="n"/>
      <c r="BA1327" s="137" t="n"/>
      <c r="BB1327" s="138" t="inlineStr">
        <is>
          <t xml:space="preserve"> </t>
        </is>
      </c>
      <c r="BC1327" s="52" t="n"/>
      <c r="BD1327" s="219" t="n">
        <v>108000</v>
      </c>
      <c r="BE1327" s="219" t="n">
        <v>72000</v>
      </c>
      <c r="BF1327" s="219" t="n"/>
      <c r="BG1327" s="120">
        <f>BF1327+BE1327+BD1327</f>
        <v/>
      </c>
      <c r="BH1327" s="217">
        <f>IF(LOWER(T1327)="ILS",12,1)*BG1327/VLOOKUP($T1327,CPC_USDConversion_xlTbl[[Currency2]:[Units/1 USD]],2,FALSE)</f>
        <v/>
      </c>
      <c r="BI1327" s="224">
        <f>BH1327/VLOOKUP($S1327,'CP$'!$B$5:$D$74,2,FALSE)</f>
        <v/>
      </c>
      <c r="BJ1327" s="140" t="n">
        <v>125000</v>
      </c>
      <c r="BK1327" s="140" t="n">
        <v>200000</v>
      </c>
      <c r="BL1327" s="141">
        <f>IFERROR(U1327/X1327,"")</f>
        <v/>
      </c>
      <c r="BM1327" s="141">
        <f>IFERROR(V1327/X1327,"")</f>
        <v/>
      </c>
      <c r="BN1327" s="141">
        <f>IFERROR(W1327/X1327,"")</f>
        <v/>
      </c>
      <c r="BO1327" s="141">
        <f>IFERROR(AA1327/AD1327,"")</f>
        <v/>
      </c>
      <c r="BP1327" s="141">
        <f>IFERROR(AB1327/AD1327,"")</f>
        <v/>
      </c>
      <c r="BQ1327" s="141">
        <f>IFERROR(AC1327/AD1327,"")</f>
        <v/>
      </c>
      <c r="BR1327" s="119" t="n"/>
      <c r="BS1327" s="119" t="n"/>
      <c r="BT1327" s="119" t="n">
        <v>2</v>
      </c>
      <c r="BU1327" s="119" t="n"/>
      <c r="BV1327" s="119" t="n"/>
      <c r="BW1327" s="119" t="n"/>
      <c r="BX1327" s="119" t="n"/>
      <c r="BY1327" s="119" t="n"/>
      <c r="BZ1327" s="119" t="inlineStr">
        <is>
          <t>Employee</t>
        </is>
      </c>
      <c r="CA1327" s="142" t="inlineStr">
        <is>
          <t>S53P</t>
        </is>
      </c>
      <c r="CB1327" s="131" t="n">
        <v>1</v>
      </c>
      <c r="CC1327" s="143">
        <f>IF(P1327&gt;1,1,P1327)*CB1327</f>
        <v/>
      </c>
      <c r="CD1327" s="143" t="n"/>
      <c r="CE1327" s="222" t="n"/>
      <c r="CF1327" s="86" t="n"/>
      <c r="CG1327" s="219" t="n">
        <v>175809.756097561</v>
      </c>
      <c r="CH1327" s="217">
        <f>IF(LOWER(T1327)="ILS",12,1)*CG1327/VLOOKUP($T1327,CPC_USDConversion_xlTbl[[Currency2]:[Units/1 USD]],2,FALSE)</f>
        <v/>
      </c>
      <c r="CI1327" s="225">
        <f>AF1327</f>
        <v/>
      </c>
      <c r="CJ1327" s="225">
        <f>IFERROR(CI1327-CH1327,"")</f>
        <v/>
      </c>
      <c r="CK1327" s="140">
        <f>ROUND(AN1327*CC1327,-2)</f>
        <v/>
      </c>
      <c r="CL1327" s="217">
        <f>CK1327/VLOOKUP($T1327,'USD Converstion'!$C$7:$D$174,2,FALSE)</f>
        <v/>
      </c>
      <c r="CM1327" s="145">
        <f>IF(AD1327&gt;X1327,1,0)</f>
        <v/>
      </c>
      <c r="CN1327" s="225">
        <f>IF(CM1327&gt;0,AG1327,0)</f>
        <v/>
      </c>
      <c r="CO1327" s="225">
        <f>IF(CM1327=0,0,AF1327)</f>
        <v/>
      </c>
      <c r="CP1327" s="146" t="n">
        <v>0</v>
      </c>
      <c r="CQ1327" s="147" t="inlineStr">
        <is>
          <t>Regular</t>
        </is>
      </c>
      <c r="CR1327" s="225">
        <f>AM1327/VLOOKUP(T1327,'USD Converstion'!$C$7:$D$174,2,FALSE)</f>
        <v/>
      </c>
      <c r="CS1327" s="226">
        <f>AT1327</f>
        <v/>
      </c>
      <c r="CT1327" s="222" t="n">
        <v>0</v>
      </c>
      <c r="CU1327" s="227" t="n"/>
      <c r="CV1327" s="145">
        <f>IF(AX1327&gt;0,1,0)</f>
        <v/>
      </c>
      <c r="CW1327" s="145">
        <f>IF(AY1327&gt;0,1,0)</f>
        <v/>
      </c>
      <c r="CX1327" s="52" t="n">
        <v>0</v>
      </c>
      <c r="DM1327">
        <f>IF(LOWER(T1327)="ILS",12,1)*Y1327/VLOOKUP($T1327,CPC_USDConversion_xlTbl[[Currency2]:[Units/1 USD]],2,FALSE)</f>
        <v/>
      </c>
    </row>
    <row r="1328">
      <c r="B1328" s="113" t="n">
        <v>119772</v>
      </c>
      <c r="C1328" s="113" t="n">
        <v>78191</v>
      </c>
      <c r="D1328" s="113" t="n">
        <v>119913</v>
      </c>
      <c r="E1328" s="114" t="inlineStr">
        <is>
          <t>Florian Kron</t>
        </is>
      </c>
      <c r="F1328" s="152" t="inlineStr">
        <is>
          <t>Account Manager</t>
        </is>
      </c>
      <c r="G1328" s="113" t="inlineStr">
        <is>
          <t>Germany Sales</t>
        </is>
      </c>
      <c r="H1328" s="113" t="inlineStr">
        <is>
          <t>Dietmar Schnabel</t>
        </is>
      </c>
      <c r="I1328" s="113" t="inlineStr">
        <is>
          <t>Lothar Geuenich</t>
        </is>
      </c>
      <c r="J1328" s="114" t="inlineStr">
        <is>
          <t>Thorsten Freitag</t>
        </is>
      </c>
      <c r="K1328" s="114" t="inlineStr">
        <is>
          <t>Bruno Darmon</t>
        </is>
      </c>
      <c r="L1328" s="113" t="inlineStr">
        <is>
          <t>EMEA Sales</t>
        </is>
      </c>
      <c r="M1328" s="115" t="n">
        <v>1</v>
      </c>
      <c r="N1328" s="151">
        <f>LEFT(CA1328,3)</f>
        <v/>
      </c>
      <c r="O1328" s="216" t="n">
        <v>43466</v>
      </c>
      <c r="P1328" s="118">
        <f>($D$5-O1328)/365</f>
        <v/>
      </c>
      <c r="Q1328" s="119">
        <f>Q1328</f>
        <v/>
      </c>
      <c r="R1328" s="52" t="n"/>
      <c r="S1328" s="120" t="inlineStr">
        <is>
          <t>Germany</t>
        </is>
      </c>
      <c r="T1328" s="120" t="inlineStr">
        <is>
          <t>EUR</t>
        </is>
      </c>
      <c r="U1328" s="120" t="n">
        <v>99500</v>
      </c>
      <c r="V1328" s="120" t="n">
        <v>43936.36363636363</v>
      </c>
      <c r="W1328" s="120" t="n"/>
      <c r="X1328" s="120">
        <f>W1328+V1328+U1328</f>
        <v/>
      </c>
      <c r="Y1328" s="121" t="n"/>
      <c r="Z1328" s="121" t="n"/>
      <c r="AA1328" s="122" t="n"/>
      <c r="AB1328" s="122" t="n"/>
      <c r="AC1328" s="122" t="n"/>
      <c r="AD1328" s="123">
        <f>AC1328+AB1328+AA1328</f>
        <v/>
      </c>
      <c r="AE1328" s="124">
        <f>IFERROR(AD1328/X1328-1,"")</f>
        <v/>
      </c>
      <c r="AF1328" s="217">
        <f>IF(LOWER(T1328)="ILS",12,1)*X1328/VLOOKUP($T1328,CPC_USDConversion_xlTbl[[Currency2]:[Units/1 USD]],2,FALSE)</f>
        <v/>
      </c>
      <c r="AG1328" s="217">
        <f>IF(LOWER(T1328)="ILS",12,1)*AD1328/VLOOKUP($T1328,CPC_USDConversion_xlTbl[[Currency2]:[Units/1 USD]],2,FALSE)</f>
        <v/>
      </c>
      <c r="AH1328" s="126">
        <f>AF1328/VLOOKUP($S1328,'CP$'!$B$5:$D$74,2,FALSE)</f>
        <v/>
      </c>
      <c r="AI1328" s="126">
        <f>AG1328/VLOOKUP($S1328,'CP$'!$B$5:$D$74,2,FALSE)</f>
        <v/>
      </c>
      <c r="AJ1328" s="52" t="n"/>
      <c r="AK1328" s="127" t="inlineStr">
        <is>
          <t>Sales Variable</t>
        </is>
      </c>
      <c r="AL1328" s="218" t="n"/>
      <c r="AM1328" s="129" t="n"/>
      <c r="AN1328" s="121" t="n"/>
      <c r="AO1328" s="130" t="n"/>
      <c r="AP1328" s="131">
        <f>IFERROR(AO1328/AM1328,"")</f>
        <v/>
      </c>
      <c r="AQ1328" s="219">
        <f>AO1328*CC1328</f>
        <v/>
      </c>
      <c r="AR1328" s="219" t="n"/>
      <c r="AS1328" s="220">
        <f>AQ1328-AR1328</f>
        <v/>
      </c>
      <c r="AT1328" s="217">
        <f>AS1328/VLOOKUP($T1328,'USD Converstion'!$C$7:$D$174,2,FALSE)</f>
        <v/>
      </c>
      <c r="AU1328" s="52" t="n"/>
      <c r="AV1328" s="221" t="n">
        <v>43502</v>
      </c>
      <c r="AW1328" s="222" t="n">
        <v>19557.17475728155</v>
      </c>
      <c r="AX1328" s="222" t="n"/>
      <c r="AY1328" s="223" t="n"/>
      <c r="AZ1328" s="52" t="n"/>
      <c r="BA1328" s="137" t="n"/>
      <c r="BB1328" s="138" t="inlineStr">
        <is>
          <t xml:space="preserve"> </t>
        </is>
      </c>
      <c r="BC1328" s="52" t="n"/>
      <c r="BD1328" s="219" t="n">
        <v>72000</v>
      </c>
      <c r="BE1328" s="219" t="n">
        <v>48000</v>
      </c>
      <c r="BF1328" s="219" t="n"/>
      <c r="BG1328" s="120">
        <f>BF1328+BE1328+BD1328</f>
        <v/>
      </c>
      <c r="BH1328" s="217">
        <f>IF(LOWER(T1328)="ILS",12,1)*BG1328/VLOOKUP($T1328,CPC_USDConversion_xlTbl[[Currency2]:[Units/1 USD]],2,FALSE)</f>
        <v/>
      </c>
      <c r="BI1328" s="224">
        <f>BH1328/VLOOKUP($S1328,'CP$'!$B$5:$D$74,2,FALSE)</f>
        <v/>
      </c>
      <c r="BJ1328" s="140" t="n">
        <v>90000</v>
      </c>
      <c r="BK1328" s="140" t="n">
        <v>130000</v>
      </c>
      <c r="BL1328" s="141">
        <f>IFERROR(U1328/X1328,"")</f>
        <v/>
      </c>
      <c r="BM1328" s="141">
        <f>IFERROR(V1328/X1328,"")</f>
        <v/>
      </c>
      <c r="BN1328" s="141">
        <f>IFERROR(W1328/X1328,"")</f>
        <v/>
      </c>
      <c r="BO1328" s="141">
        <f>IFERROR(AA1328/AD1328,"")</f>
        <v/>
      </c>
      <c r="BP1328" s="141">
        <f>IFERROR(AB1328/AD1328,"")</f>
        <v/>
      </c>
      <c r="BQ1328" s="141">
        <f>IFERROR(AC1328/AD1328,"")</f>
        <v/>
      </c>
      <c r="BR1328" s="119" t="n">
        <v>2</v>
      </c>
      <c r="BS1328" s="119" t="n">
        <v>2</v>
      </c>
      <c r="BT1328" s="119" t="n"/>
      <c r="BU1328" s="119" t="n"/>
      <c r="BV1328" s="119" t="n"/>
      <c r="BW1328" s="119" t="n"/>
      <c r="BX1328" s="119" t="n"/>
      <c r="BY1328" s="119" t="n"/>
      <c r="BZ1328" s="119" t="inlineStr">
        <is>
          <t>Employee</t>
        </is>
      </c>
      <c r="CA1328" s="142" t="inlineStr">
        <is>
          <t>S53P</t>
        </is>
      </c>
      <c r="CB1328" s="131" t="n">
        <v>1</v>
      </c>
      <c r="CC1328" s="143">
        <f>IF(P1328&gt;1,1,P1328)*CB1328</f>
        <v/>
      </c>
      <c r="CD1328" s="143" t="n"/>
      <c r="CE1328" s="222" t="n">
        <v>15443.88</v>
      </c>
      <c r="CF1328" s="86" t="n"/>
      <c r="CG1328" s="219" t="n">
        <v>117273.1707317073</v>
      </c>
      <c r="CH1328" s="217">
        <f>IF(LOWER(T1328)="ILS",12,1)*CG1328/VLOOKUP($T1328,CPC_USDConversion_xlTbl[[Currency2]:[Units/1 USD]],2,FALSE)</f>
        <v/>
      </c>
      <c r="CI1328" s="225">
        <f>AF1328</f>
        <v/>
      </c>
      <c r="CJ1328" s="225">
        <f>IFERROR(CI1328-CH1328,"")</f>
        <v/>
      </c>
      <c r="CK1328" s="140">
        <f>ROUND(AN1328*CC1328,-2)</f>
        <v/>
      </c>
      <c r="CL1328" s="217">
        <f>CK1328/VLOOKUP($T1328,'USD Converstion'!$C$7:$D$174,2,FALSE)</f>
        <v/>
      </c>
      <c r="CM1328" s="145">
        <f>IF(AD1328&gt;X1328,1,0)</f>
        <v/>
      </c>
      <c r="CN1328" s="225">
        <f>IF(CM1328&gt;0,AG1328,0)</f>
        <v/>
      </c>
      <c r="CO1328" s="225">
        <f>IF(CM1328=0,0,AF1328)</f>
        <v/>
      </c>
      <c r="CP1328" s="146" t="n">
        <v>0</v>
      </c>
      <c r="CQ1328" s="147" t="inlineStr">
        <is>
          <t>Regular</t>
        </is>
      </c>
      <c r="CR1328" s="225">
        <f>AM1328/VLOOKUP(T1328,'USD Converstion'!$C$7:$D$174,2,FALSE)</f>
        <v/>
      </c>
      <c r="CS1328" s="226">
        <f>AT1328</f>
        <v/>
      </c>
      <c r="CT1328" s="222" t="n">
        <v>0</v>
      </c>
      <c r="CU1328" s="227" t="n"/>
      <c r="CV1328" s="145">
        <f>IF(AX1328&gt;0,1,0)</f>
        <v/>
      </c>
      <c r="CW1328" s="145">
        <f>IF(AY1328&gt;0,1,0)</f>
        <v/>
      </c>
      <c r="CX1328" s="52" t="n">
        <v>0</v>
      </c>
      <c r="DM1328">
        <f>IF(LOWER(T1328)="ILS",12,1)*Y1328/VLOOKUP($T1328,CPC_USDConversion_xlTbl[[Currency2]:[Units/1 USD]],2,FALSE)</f>
        <v/>
      </c>
    </row>
    <row r="1329">
      <c r="B1329" s="113" t="n">
        <v>120428</v>
      </c>
      <c r="C1329" s="113" t="n">
        <v>104470</v>
      </c>
      <c r="D1329" s="113" t="n">
        <v>116659</v>
      </c>
      <c r="E1329" s="114" t="inlineStr">
        <is>
          <t>Gezim Kamenica</t>
        </is>
      </c>
      <c r="F1329" s="152" t="inlineStr">
        <is>
          <t>Territory Account Manager</t>
        </is>
      </c>
      <c r="G1329" s="113" t="inlineStr">
        <is>
          <t>Switzerland and Austria (Alps)</t>
        </is>
      </c>
      <c r="H1329" s="113" t="inlineStr">
        <is>
          <t>Sonja Meindl</t>
        </is>
      </c>
      <c r="I1329" s="113" t="inlineStr">
        <is>
          <t>Lothar Geuenich</t>
        </is>
      </c>
      <c r="J1329" s="114" t="inlineStr">
        <is>
          <t>Thorsten Freitag</t>
        </is>
      </c>
      <c r="K1329" s="114" t="inlineStr">
        <is>
          <t>Bruno Darmon</t>
        </is>
      </c>
      <c r="L1329" s="113" t="inlineStr">
        <is>
          <t>EMEA Sales</t>
        </is>
      </c>
      <c r="M1329" s="115" t="n">
        <v>1</v>
      </c>
      <c r="N1329" s="151">
        <f>LEFT(CA1329,3)</f>
        <v/>
      </c>
      <c r="O1329" s="216" t="n">
        <v>43394</v>
      </c>
      <c r="P1329" s="118">
        <f>($D$5-O1329)/365</f>
        <v/>
      </c>
      <c r="Q1329" s="119">
        <f>Q1329</f>
        <v/>
      </c>
      <c r="R1329" s="52" t="n"/>
      <c r="S1329" s="120" t="inlineStr">
        <is>
          <t>Switzerland</t>
        </is>
      </c>
      <c r="T1329" s="120" t="inlineStr">
        <is>
          <t>CHF</t>
        </is>
      </c>
      <c r="U1329" s="120" t="n">
        <v>128250</v>
      </c>
      <c r="V1329" s="120" t="n">
        <v>36663.63636363636</v>
      </c>
      <c r="W1329" s="120" t="n"/>
      <c r="X1329" s="120">
        <f>W1329+V1329+U1329</f>
        <v/>
      </c>
      <c r="Y1329" s="121" t="n"/>
      <c r="Z1329" s="121" t="n"/>
      <c r="AA1329" s="122" t="n"/>
      <c r="AB1329" s="122" t="n"/>
      <c r="AC1329" s="122" t="n"/>
      <c r="AD1329" s="123">
        <f>AC1329+AB1329+AA1329</f>
        <v/>
      </c>
      <c r="AE1329" s="124">
        <f>IFERROR(AD1329/X1329-1,"")</f>
        <v/>
      </c>
      <c r="AF1329" s="217">
        <f>IF(LOWER(T1329)="ILS",12,1)*X1329/VLOOKUP($T1329,CPC_USDConversion_xlTbl[[Currency2]:[Units/1 USD]],2,FALSE)</f>
        <v/>
      </c>
      <c r="AG1329" s="217">
        <f>IF(LOWER(T1329)="ILS",12,1)*AD1329/VLOOKUP($T1329,CPC_USDConversion_xlTbl[[Currency2]:[Units/1 USD]],2,FALSE)</f>
        <v/>
      </c>
      <c r="AH1329" s="126">
        <f>AF1329/VLOOKUP($S1329,'CP$'!$B$5:$D$74,2,FALSE)</f>
        <v/>
      </c>
      <c r="AI1329" s="126">
        <f>AG1329/VLOOKUP($S1329,'CP$'!$B$5:$D$74,2,FALSE)</f>
        <v/>
      </c>
      <c r="AJ1329" s="52" t="n"/>
      <c r="AK1329" s="127" t="inlineStr">
        <is>
          <t>Sales Variable</t>
        </is>
      </c>
      <c r="AL1329" s="218" t="n"/>
      <c r="AM1329" s="129" t="n"/>
      <c r="AN1329" s="121" t="n"/>
      <c r="AO1329" s="130" t="n"/>
      <c r="AP1329" s="131">
        <f>IFERROR(AO1329/AM1329,"")</f>
        <v/>
      </c>
      <c r="AQ1329" s="219">
        <f>AO1329*CC1329</f>
        <v/>
      </c>
      <c r="AR1329" s="219" t="n"/>
      <c r="AS1329" s="220">
        <f>AQ1329-AR1329</f>
        <v/>
      </c>
      <c r="AT1329" s="217">
        <f>AS1329/VLOOKUP($T1329,'USD Converstion'!$C$7:$D$174,2,FALSE)</f>
        <v/>
      </c>
      <c r="AU1329" s="52" t="n"/>
      <c r="AV1329" s="221" t="n"/>
      <c r="AW1329" s="222" t="n"/>
      <c r="AX1329" s="222" t="n"/>
      <c r="AY1329" s="223" t="n"/>
      <c r="AZ1329" s="52" t="n"/>
      <c r="BA1329" s="137" t="n"/>
      <c r="BB1329" s="138" t="inlineStr">
        <is>
          <t xml:space="preserve"> </t>
        </is>
      </c>
      <c r="BC1329" s="52" t="n"/>
      <c r="BD1329" s="219" t="n">
        <v>95000</v>
      </c>
      <c r="BE1329" s="219" t="n">
        <v>20000</v>
      </c>
      <c r="BF1329" s="219" t="n"/>
      <c r="BG1329" s="120">
        <f>BF1329+BE1329+BD1329</f>
        <v/>
      </c>
      <c r="BH1329" s="217">
        <f>IF(LOWER(T1329)="ILS",12,1)*BG1329/VLOOKUP($T1329,CPC_USDConversion_xlTbl[[Currency2]:[Units/1 USD]],2,FALSE)</f>
        <v/>
      </c>
      <c r="BI1329" s="224">
        <f>BH1329/VLOOKUP($S1329,'CP$'!$B$5:$D$74,2,FALSE)</f>
        <v/>
      </c>
      <c r="BJ1329" s="140" t="n">
        <v>125000</v>
      </c>
      <c r="BK1329" s="140" t="n">
        <v>200000</v>
      </c>
      <c r="BL1329" s="141">
        <f>IFERROR(U1329/X1329,"")</f>
        <v/>
      </c>
      <c r="BM1329" s="141">
        <f>IFERROR(V1329/X1329,"")</f>
        <v/>
      </c>
      <c r="BN1329" s="141">
        <f>IFERROR(W1329/X1329,"")</f>
        <v/>
      </c>
      <c r="BO1329" s="141">
        <f>IFERROR(AA1329/AD1329,"")</f>
        <v/>
      </c>
      <c r="BP1329" s="141">
        <f>IFERROR(AB1329/AD1329,"")</f>
        <v/>
      </c>
      <c r="BQ1329" s="141">
        <f>IFERROR(AC1329/AD1329,"")</f>
        <v/>
      </c>
      <c r="BR1329" s="119" t="n">
        <v>2</v>
      </c>
      <c r="BS1329" s="119" t="n">
        <v>3</v>
      </c>
      <c r="BT1329" s="119" t="n">
        <v>2</v>
      </c>
      <c r="BU1329" s="119" t="n"/>
      <c r="BV1329" s="119" t="n"/>
      <c r="BW1329" s="119" t="n"/>
      <c r="BX1329" s="119" t="n"/>
      <c r="BY1329" s="119" t="n"/>
      <c r="BZ1329" s="119" t="inlineStr">
        <is>
          <t>Employee</t>
        </is>
      </c>
      <c r="CA1329" s="142" t="inlineStr">
        <is>
          <t>S53P</t>
        </is>
      </c>
      <c r="CB1329" s="131" t="n">
        <v>1</v>
      </c>
      <c r="CC1329" s="143">
        <f>IF(P1329&gt;1,1,P1329)*CB1329</f>
        <v/>
      </c>
      <c r="CD1329" s="143" t="n"/>
      <c r="CE1329" s="222" t="n"/>
      <c r="CF1329" s="86" t="n"/>
      <c r="CG1329" s="219" t="n">
        <v>131907.3170731707</v>
      </c>
      <c r="CH1329" s="217">
        <f>IF(LOWER(T1329)="ILS",12,1)*CG1329/VLOOKUP($T1329,CPC_USDConversion_xlTbl[[Currency2]:[Units/1 USD]],2,FALSE)</f>
        <v/>
      </c>
      <c r="CI1329" s="225">
        <f>AF1329</f>
        <v/>
      </c>
      <c r="CJ1329" s="225">
        <f>IFERROR(CI1329-CH1329,"")</f>
        <v/>
      </c>
      <c r="CK1329" s="140">
        <f>ROUND(AN1329*CC1329,-2)</f>
        <v/>
      </c>
      <c r="CL1329" s="217">
        <f>CK1329/VLOOKUP($T1329,'USD Converstion'!$C$7:$D$174,2,FALSE)</f>
        <v/>
      </c>
      <c r="CM1329" s="145">
        <f>IF(AD1329&gt;X1329,1,0)</f>
        <v/>
      </c>
      <c r="CN1329" s="225">
        <f>IF(CM1329&gt;0,AG1329,0)</f>
        <v/>
      </c>
      <c r="CO1329" s="225">
        <f>IF(CM1329=0,0,AF1329)</f>
        <v/>
      </c>
      <c r="CP1329" s="146" t="n">
        <v>0</v>
      </c>
      <c r="CQ1329" s="147" t="inlineStr">
        <is>
          <t>Regular</t>
        </is>
      </c>
      <c r="CR1329" s="225">
        <f>AM1329/VLOOKUP(T1329,'USD Converstion'!$C$7:$D$174,2,FALSE)</f>
        <v/>
      </c>
      <c r="CS1329" s="226">
        <f>AT1329</f>
        <v/>
      </c>
      <c r="CT1329" s="222" t="n">
        <v>0</v>
      </c>
      <c r="CU1329" s="227" t="n"/>
      <c r="CV1329" s="145">
        <f>IF(AX1329&gt;0,1,0)</f>
        <v/>
      </c>
      <c r="CW1329" s="145">
        <f>IF(AY1329&gt;0,1,0)</f>
        <v/>
      </c>
      <c r="CX1329" s="52" t="n">
        <v>0</v>
      </c>
      <c r="DM1329">
        <f>IF(LOWER(T1329)="ILS",12,1)*Y1329/VLOOKUP($T1329,CPC_USDConversion_xlTbl[[Currency2]:[Units/1 USD]],2,FALSE)</f>
        <v/>
      </c>
    </row>
    <row r="1330">
      <c r="B1330" s="113" t="n">
        <v>135226</v>
      </c>
      <c r="C1330" s="113" t="n">
        <v>42015</v>
      </c>
      <c r="D1330" s="113" t="n">
        <v>60279</v>
      </c>
      <c r="E1330" s="114" t="inlineStr">
        <is>
          <t>Golistan Capan</t>
        </is>
      </c>
      <c r="F1330" s="152" t="inlineStr">
        <is>
          <t>Territory Account Manager</t>
        </is>
      </c>
      <c r="G1330" s="113" t="inlineStr">
        <is>
          <t>Switzerland and Austria (Alps)</t>
        </is>
      </c>
      <c r="H1330" s="113" t="inlineStr">
        <is>
          <t>Sonja Meindl</t>
        </is>
      </c>
      <c r="I1330" s="113" t="inlineStr">
        <is>
          <t>Lothar Geuenich</t>
        </is>
      </c>
      <c r="J1330" s="114" t="inlineStr">
        <is>
          <t>Thorsten Freitag</t>
        </is>
      </c>
      <c r="K1330" s="114" t="inlineStr">
        <is>
          <t>Bruno Darmon</t>
        </is>
      </c>
      <c r="L1330" s="113" t="inlineStr">
        <is>
          <t>EMEA Sales</t>
        </is>
      </c>
      <c r="M1330" s="115" t="n">
        <v>1</v>
      </c>
      <c r="N1330" s="151">
        <f>LEFT(CA1330,3)</f>
        <v/>
      </c>
      <c r="O1330" s="216" t="n">
        <v>43023</v>
      </c>
      <c r="P1330" s="118">
        <f>($D$5-O1330)/365</f>
        <v/>
      </c>
      <c r="Q1330" s="119">
        <f>Q1330</f>
        <v/>
      </c>
      <c r="R1330" s="52" t="n"/>
      <c r="S1330" s="120" t="inlineStr">
        <is>
          <t>Switzerland</t>
        </is>
      </c>
      <c r="T1330" s="120" t="inlineStr">
        <is>
          <t>CHF</t>
        </is>
      </c>
      <c r="U1330" s="120" t="n">
        <v>128250</v>
      </c>
      <c r="V1330" s="120" t="n">
        <v>50299.99999999999</v>
      </c>
      <c r="W1330" s="120" t="n"/>
      <c r="X1330" s="120">
        <f>W1330+V1330+U1330</f>
        <v/>
      </c>
      <c r="Y1330" s="121" t="n"/>
      <c r="Z1330" s="121" t="n"/>
      <c r="AA1330" s="122" t="n"/>
      <c r="AB1330" s="122" t="n"/>
      <c r="AC1330" s="122" t="n"/>
      <c r="AD1330" s="123">
        <f>AC1330+AB1330+AA1330</f>
        <v/>
      </c>
      <c r="AE1330" s="124">
        <f>IFERROR(AD1330/X1330-1,"")</f>
        <v/>
      </c>
      <c r="AF1330" s="217">
        <f>IF(LOWER(T1330)="ILS",12,1)*X1330/VLOOKUP($T1330,CPC_USDConversion_xlTbl[[Currency2]:[Units/1 USD]],2,FALSE)</f>
        <v/>
      </c>
      <c r="AG1330" s="217">
        <f>IF(LOWER(T1330)="ILS",12,1)*AD1330/VLOOKUP($T1330,CPC_USDConversion_xlTbl[[Currency2]:[Units/1 USD]],2,FALSE)</f>
        <v/>
      </c>
      <c r="AH1330" s="126">
        <f>AF1330/VLOOKUP($S1330,'CP$'!$B$5:$D$74,2,FALSE)</f>
        <v/>
      </c>
      <c r="AI1330" s="126">
        <f>AG1330/VLOOKUP($S1330,'CP$'!$B$5:$D$74,2,FALSE)</f>
        <v/>
      </c>
      <c r="AJ1330" s="52" t="n"/>
      <c r="AK1330" s="127" t="inlineStr">
        <is>
          <t>Sales Variable</t>
        </is>
      </c>
      <c r="AL1330" s="218" t="n"/>
      <c r="AM1330" s="129" t="n"/>
      <c r="AN1330" s="121" t="n"/>
      <c r="AO1330" s="130" t="n"/>
      <c r="AP1330" s="131">
        <f>IFERROR(AO1330/AM1330,"")</f>
        <v/>
      </c>
      <c r="AQ1330" s="219">
        <f>AO1330*CC1330</f>
        <v/>
      </c>
      <c r="AR1330" s="219" t="n"/>
      <c r="AS1330" s="220">
        <f>AQ1330-AR1330</f>
        <v/>
      </c>
      <c r="AT1330" s="217">
        <f>AS1330/VLOOKUP($T1330,'USD Converstion'!$C$7:$D$174,2,FALSE)</f>
        <v/>
      </c>
      <c r="AU1330" s="52" t="n"/>
      <c r="AV1330" s="221" t="n"/>
      <c r="AW1330" s="222" t="n"/>
      <c r="AX1330" s="222" t="n"/>
      <c r="AY1330" s="223" t="n"/>
      <c r="AZ1330" s="52" t="n"/>
      <c r="BA1330" s="137" t="inlineStr">
        <is>
          <t>January, 2021 - Organization change from Team:Gerald Fetz - Commercial MAM to Team:Lukas Fischer - Channel Switzerland</t>
        </is>
      </c>
      <c r="BB1330" s="138" t="inlineStr">
        <is>
          <t xml:space="preserve"> </t>
        </is>
      </c>
      <c r="BC1330" s="52" t="n"/>
      <c r="BD1330" s="219" t="n">
        <v>95000</v>
      </c>
      <c r="BE1330" s="219" t="n">
        <v>30000</v>
      </c>
      <c r="BF1330" s="219" t="n"/>
      <c r="BG1330" s="120">
        <f>BF1330+BE1330+BD1330</f>
        <v/>
      </c>
      <c r="BH1330" s="217">
        <f>IF(LOWER(T1330)="ILS",12,1)*BG1330/VLOOKUP($T1330,CPC_USDConversion_xlTbl[[Currency2]:[Units/1 USD]],2,FALSE)</f>
        <v/>
      </c>
      <c r="BI1330" s="224">
        <f>BH1330/VLOOKUP($S1330,'CP$'!$B$5:$D$74,2,FALSE)</f>
        <v/>
      </c>
      <c r="BJ1330" s="140" t="n">
        <v>125000</v>
      </c>
      <c r="BK1330" s="140" t="n">
        <v>200000</v>
      </c>
      <c r="BL1330" s="141">
        <f>IFERROR(U1330/X1330,"")</f>
        <v/>
      </c>
      <c r="BM1330" s="141">
        <f>IFERROR(V1330/X1330,"")</f>
        <v/>
      </c>
      <c r="BN1330" s="141">
        <f>IFERROR(W1330/X1330,"")</f>
        <v/>
      </c>
      <c r="BO1330" s="141">
        <f>IFERROR(AA1330/AD1330,"")</f>
        <v/>
      </c>
      <c r="BP1330" s="141">
        <f>IFERROR(AB1330/AD1330,"")</f>
        <v/>
      </c>
      <c r="BQ1330" s="141">
        <f>IFERROR(AC1330/AD1330,"")</f>
        <v/>
      </c>
      <c r="BR1330" s="119" t="n">
        <v>2</v>
      </c>
      <c r="BS1330" s="119" t="n">
        <v>2</v>
      </c>
      <c r="BT1330" s="119" t="n">
        <v>2</v>
      </c>
      <c r="BU1330" s="119" t="n"/>
      <c r="BV1330" s="119" t="n"/>
      <c r="BW1330" s="119" t="n"/>
      <c r="BX1330" s="119" t="n"/>
      <c r="BY1330" s="119" t="n"/>
      <c r="BZ1330" s="119" t="inlineStr">
        <is>
          <t>Employee</t>
        </is>
      </c>
      <c r="CA1330" s="142" t="inlineStr">
        <is>
          <t>S53P</t>
        </is>
      </c>
      <c r="CB1330" s="131" t="n">
        <v>1</v>
      </c>
      <c r="CC1330" s="143">
        <f>IF(P1330&gt;1,1,P1330)*CB1330</f>
        <v/>
      </c>
      <c r="CD1330" s="143" t="n"/>
      <c r="CE1330" s="222" t="n"/>
      <c r="CF1330" s="86" t="n"/>
      <c r="CG1330" s="219" t="n">
        <v>146541.4634146342</v>
      </c>
      <c r="CH1330" s="217">
        <f>IF(LOWER(T1330)="ILS",12,1)*CG1330/VLOOKUP($T1330,CPC_USDConversion_xlTbl[[Currency2]:[Units/1 USD]],2,FALSE)</f>
        <v/>
      </c>
      <c r="CI1330" s="225">
        <f>AF1330</f>
        <v/>
      </c>
      <c r="CJ1330" s="225">
        <f>IFERROR(CI1330-CH1330,"")</f>
        <v/>
      </c>
      <c r="CK1330" s="140">
        <f>ROUND(AN1330*CC1330,-2)</f>
        <v/>
      </c>
      <c r="CL1330" s="217">
        <f>CK1330/VLOOKUP($T1330,'USD Converstion'!$C$7:$D$174,2,FALSE)</f>
        <v/>
      </c>
      <c r="CM1330" s="145">
        <f>IF(AD1330&gt;X1330,1,0)</f>
        <v/>
      </c>
      <c r="CN1330" s="225">
        <f>IF(CM1330&gt;0,AG1330,0)</f>
        <v/>
      </c>
      <c r="CO1330" s="225">
        <f>IF(CM1330=0,0,AF1330)</f>
        <v/>
      </c>
      <c r="CP1330" s="146" t="n">
        <v>0</v>
      </c>
      <c r="CQ1330" s="147" t="inlineStr">
        <is>
          <t>Regular</t>
        </is>
      </c>
      <c r="CR1330" s="225">
        <f>AM1330/VLOOKUP(T1330,'USD Converstion'!$C$7:$D$174,2,FALSE)</f>
        <v/>
      </c>
      <c r="CS1330" s="226">
        <f>AT1330</f>
        <v/>
      </c>
      <c r="CT1330" s="222" t="n">
        <v>0</v>
      </c>
      <c r="CU1330" s="227" t="n"/>
      <c r="CV1330" s="145">
        <f>IF(AX1330&gt;0,1,0)</f>
        <v/>
      </c>
      <c r="CW1330" s="145">
        <f>IF(AY1330&gt;0,1,0)</f>
        <v/>
      </c>
      <c r="CX1330" s="52" t="n">
        <v>0</v>
      </c>
      <c r="DM1330">
        <f>IF(LOWER(T1330)="ILS",12,1)*Y1330/VLOOKUP($T1330,CPC_USDConversion_xlTbl[[Currency2]:[Units/1 USD]],2,FALSE)</f>
        <v/>
      </c>
    </row>
    <row r="1331">
      <c r="B1331" s="113" t="n">
        <v>115043</v>
      </c>
      <c r="C1331" s="113" t="n">
        <v>65923</v>
      </c>
      <c r="D1331" s="113" t="n">
        <v>106535</v>
      </c>
      <c r="E1331" s="114" t="inlineStr">
        <is>
          <t>Julian Pohl</t>
        </is>
      </c>
      <c r="F1331" s="152" t="inlineStr">
        <is>
          <t>Territory Account Manager</t>
        </is>
      </c>
      <c r="G1331" s="113" t="inlineStr">
        <is>
          <t>Germany Sales</t>
        </is>
      </c>
      <c r="H1331" s="113" t="inlineStr">
        <is>
          <t>Dietmar Schnabel</t>
        </is>
      </c>
      <c r="I1331" s="113" t="inlineStr">
        <is>
          <t>Lothar Geuenich</t>
        </is>
      </c>
      <c r="J1331" s="114" t="inlineStr">
        <is>
          <t>Thorsten Freitag</t>
        </is>
      </c>
      <c r="K1331" s="114" t="inlineStr">
        <is>
          <t>Bruno Darmon</t>
        </is>
      </c>
      <c r="L1331" s="113" t="inlineStr">
        <is>
          <t>EMEA Sales</t>
        </is>
      </c>
      <c r="M1331" s="115" t="n">
        <v>1</v>
      </c>
      <c r="N1331" s="151">
        <f>LEFT(CA1331,3)</f>
        <v/>
      </c>
      <c r="O1331" s="216" t="n">
        <v>42552</v>
      </c>
      <c r="P1331" s="118">
        <f>($D$5-O1331)/365</f>
        <v/>
      </c>
      <c r="Q1331" s="119">
        <f>Q1331</f>
        <v/>
      </c>
      <c r="R1331" s="52" t="n"/>
      <c r="S1331" s="120" t="inlineStr">
        <is>
          <t>Germany</t>
        </is>
      </c>
      <c r="T1331" s="120" t="inlineStr">
        <is>
          <t>EUR</t>
        </is>
      </c>
      <c r="U1331" s="120" t="n">
        <v>89500</v>
      </c>
      <c r="V1331" s="120" t="n">
        <v>14845.45454545454</v>
      </c>
      <c r="W1331" s="120" t="n"/>
      <c r="X1331" s="120">
        <f>W1331+V1331+U1331</f>
        <v/>
      </c>
      <c r="Y1331" s="121" t="n"/>
      <c r="Z1331" s="121" t="n"/>
      <c r="AA1331" s="122" t="n">
        <v>70000</v>
      </c>
      <c r="AB1331" s="122" t="n">
        <v>20000</v>
      </c>
      <c r="AC1331" s="122" t="n"/>
      <c r="AD1331" s="123">
        <f>AC1331+AB1331+AA1331</f>
        <v/>
      </c>
      <c r="AE1331" s="124">
        <f>IFERROR(AD1331/X1331-1,"")</f>
        <v/>
      </c>
      <c r="AF1331" s="217">
        <f>IF(LOWER(T1331)="ILS",12,1)*X1331/VLOOKUP($T1331,CPC_USDConversion_xlTbl[[Currency2]:[Units/1 USD]],2,FALSE)</f>
        <v/>
      </c>
      <c r="AG1331" s="217">
        <f>IF(LOWER(T1331)="ILS",12,1)*AD1331/VLOOKUP($T1331,CPC_USDConversion_xlTbl[[Currency2]:[Units/1 USD]],2,FALSE)</f>
        <v/>
      </c>
      <c r="AH1331" s="126">
        <f>AF1331/VLOOKUP($S1331,'CP$'!$B$5:$D$74,2,FALSE)</f>
        <v/>
      </c>
      <c r="AI1331" s="126">
        <f>AG1331/VLOOKUP($S1331,'CP$'!$B$5:$D$74,2,FALSE)</f>
        <v/>
      </c>
      <c r="AJ1331" s="52" t="n"/>
      <c r="AK1331" s="127" t="inlineStr">
        <is>
          <t>Sales Variable</t>
        </is>
      </c>
      <c r="AL1331" s="218" t="n"/>
      <c r="AM1331" s="129" t="n"/>
      <c r="AN1331" s="121" t="n"/>
      <c r="AO1331" s="130" t="n"/>
      <c r="AP1331" s="131">
        <f>IFERROR(AO1331/AM1331,"")</f>
        <v/>
      </c>
      <c r="AQ1331" s="219">
        <f>AO1331*CC1331</f>
        <v/>
      </c>
      <c r="AR1331" s="219" t="n"/>
      <c r="AS1331" s="220">
        <f>AQ1331-AR1331</f>
        <v/>
      </c>
      <c r="AT1331" s="217">
        <f>AS1331/VLOOKUP($T1331,'USD Converstion'!$C$7:$D$174,2,FALSE)</f>
        <v/>
      </c>
      <c r="AU1331" s="52" t="n"/>
      <c r="AV1331" s="221" t="n">
        <v>43223</v>
      </c>
      <c r="AW1331" s="222" t="n">
        <v>11764.57281553398</v>
      </c>
      <c r="AX1331" s="222" t="n"/>
      <c r="AY1331" s="223" t="n">
        <v>20000</v>
      </c>
      <c r="AZ1331" s="52" t="n"/>
      <c r="BA1331" s="137" t="inlineStr">
        <is>
          <t>May, 2021: RSU grant of $20000 || April, 2021: OTE change from 80000 to 90000 || January, 2021 - Organization change from Team:Bastian Majewski - Named Accounts, North Germany, Title:Inside Sales Representative to Team:Dietmar Schnabel - TAM Germany, Title:Territory Account Manager</t>
        </is>
      </c>
      <c r="BB1331" s="138" t="inlineStr">
        <is>
          <t xml:space="preserve"> </t>
        </is>
      </c>
      <c r="BC1331" s="52" t="n"/>
      <c r="BD1331" s="219" t="n">
        <v>64000</v>
      </c>
      <c r="BE1331" s="219" t="n">
        <v>16000</v>
      </c>
      <c r="BF1331" s="219" t="n"/>
      <c r="BG1331" s="120">
        <f>BF1331+BE1331+BD1331</f>
        <v/>
      </c>
      <c r="BH1331" s="217">
        <f>IF(LOWER(T1331)="ILS",12,1)*BG1331/VLOOKUP($T1331,CPC_USDConversion_xlTbl[[Currency2]:[Units/1 USD]],2,FALSE)</f>
        <v/>
      </c>
      <c r="BI1331" s="224">
        <f>BH1331/VLOOKUP($S1331,'CP$'!$B$5:$D$74,2,FALSE)</f>
        <v/>
      </c>
      <c r="BJ1331" s="140" t="n">
        <v>60000</v>
      </c>
      <c r="BK1331" s="140" t="n">
        <v>90000</v>
      </c>
      <c r="BL1331" s="141">
        <f>IFERROR(U1331/X1331,"")</f>
        <v/>
      </c>
      <c r="BM1331" s="141">
        <f>IFERROR(V1331/X1331,"")</f>
        <v/>
      </c>
      <c r="BN1331" s="141">
        <f>IFERROR(W1331/X1331,"")</f>
        <v/>
      </c>
      <c r="BO1331" s="141">
        <f>IFERROR(AA1331/AD1331,"")</f>
        <v/>
      </c>
      <c r="BP1331" s="141">
        <f>IFERROR(AB1331/AD1331,"")</f>
        <v/>
      </c>
      <c r="BQ1331" s="141">
        <f>IFERROR(AC1331/AD1331,"")</f>
        <v/>
      </c>
      <c r="BR1331" s="119" t="n">
        <v>2</v>
      </c>
      <c r="BS1331" s="119" t="n">
        <v>2</v>
      </c>
      <c r="BT1331" s="119" t="n"/>
      <c r="BU1331" s="119" t="n"/>
      <c r="BV1331" s="119" t="n"/>
      <c r="BW1331" s="119" t="n"/>
      <c r="BX1331" s="119" t="n"/>
      <c r="BY1331" s="119" t="n"/>
      <c r="BZ1331" s="119" t="inlineStr">
        <is>
          <t>Employee</t>
        </is>
      </c>
      <c r="CA1331" s="142" t="inlineStr">
        <is>
          <t>M55P</t>
        </is>
      </c>
      <c r="CB1331" s="131" t="n">
        <v>1</v>
      </c>
      <c r="CC1331" s="143">
        <f>IF(P1331&gt;1,1,P1331)*CB1331</f>
        <v/>
      </c>
      <c r="CD1331" s="143" t="n"/>
      <c r="CE1331" s="222" t="n">
        <v>7183.2</v>
      </c>
      <c r="CF1331" s="86" t="n"/>
      <c r="CG1331" s="219" t="n">
        <v>78248.78048780489</v>
      </c>
      <c r="CH1331" s="217">
        <f>IF(LOWER(T1331)="ILS",12,1)*CG1331/VLOOKUP($T1331,CPC_USDConversion_xlTbl[[Currency2]:[Units/1 USD]],2,FALSE)</f>
        <v/>
      </c>
      <c r="CI1331" s="225">
        <f>AF1331</f>
        <v/>
      </c>
      <c r="CJ1331" s="225">
        <f>IFERROR(CI1331-CH1331,"")</f>
        <v/>
      </c>
      <c r="CK1331" s="140">
        <f>ROUND(AN1331*CC1331,-2)</f>
        <v/>
      </c>
      <c r="CL1331" s="217">
        <f>CK1331/VLOOKUP($T1331,'USD Converstion'!$C$7:$D$174,2,FALSE)</f>
        <v/>
      </c>
      <c r="CM1331" s="145">
        <f>IF(AD1331&gt;X1331,1,0)</f>
        <v/>
      </c>
      <c r="CN1331" s="225">
        <f>IF(CM1331&gt;0,AG1331,0)</f>
        <v/>
      </c>
      <c r="CO1331" s="225">
        <f>IF(CM1331=0,0,AF1331)</f>
        <v/>
      </c>
      <c r="CP1331" s="146" t="n">
        <v>97259.64715865825</v>
      </c>
      <c r="CQ1331" s="147" t="inlineStr">
        <is>
          <t>Regular</t>
        </is>
      </c>
      <c r="CR1331" s="225">
        <f>AM1331/VLOOKUP(T1331,'USD Converstion'!$C$7:$D$174,2,FALSE)</f>
        <v/>
      </c>
      <c r="CS1331" s="226">
        <f>AT1331</f>
        <v/>
      </c>
      <c r="CT1331" s="222" t="n">
        <v>0</v>
      </c>
      <c r="CU1331" s="227" t="n"/>
      <c r="CV1331" s="145">
        <f>IF(AX1331&gt;0,1,0)</f>
        <v/>
      </c>
      <c r="CW1331" s="145">
        <f>IF(AY1331&gt;0,1,0)</f>
        <v/>
      </c>
      <c r="CX1331" s="52" t="n">
        <v>1</v>
      </c>
      <c r="DM1331">
        <f>IF(LOWER(T1331)="ILS",12,1)*Y1331/VLOOKUP($T1331,CPC_USDConversion_xlTbl[[Currency2]:[Units/1 USD]],2,FALSE)</f>
        <v/>
      </c>
    </row>
    <row r="1332">
      <c r="B1332" s="113" t="n">
        <v>109849</v>
      </c>
      <c r="C1332" s="113" t="n">
        <v>94810</v>
      </c>
      <c r="D1332" s="113" t="n">
        <v>72638</v>
      </c>
      <c r="E1332" s="114" t="inlineStr">
        <is>
          <t>Melanie Eschbach</t>
        </is>
      </c>
      <c r="F1332" s="152" t="inlineStr">
        <is>
          <t>Major Account Manager</t>
        </is>
      </c>
      <c r="G1332" s="113" t="inlineStr">
        <is>
          <t>Germany Sales</t>
        </is>
      </c>
      <c r="H1332" s="113" t="inlineStr">
        <is>
          <t>Dietmar Schnabel</t>
        </is>
      </c>
      <c r="I1332" s="113" t="inlineStr">
        <is>
          <t>Lothar Geuenich</t>
        </is>
      </c>
      <c r="J1332" s="114" t="inlineStr">
        <is>
          <t>Thorsten Freitag</t>
        </is>
      </c>
      <c r="K1332" s="114" t="inlineStr">
        <is>
          <t>Bruno Darmon</t>
        </is>
      </c>
      <c r="L1332" s="113" t="inlineStr">
        <is>
          <t>EMEA Sales</t>
        </is>
      </c>
      <c r="M1332" s="115" t="n">
        <v>1</v>
      </c>
      <c r="N1332" s="151">
        <f>LEFT(CA1332,3)</f>
        <v/>
      </c>
      <c r="O1332" s="216" t="n">
        <v>43556</v>
      </c>
      <c r="P1332" s="118">
        <f>($D$5-O1332)/365</f>
        <v/>
      </c>
      <c r="Q1332" s="119">
        <f>Q1332</f>
        <v/>
      </c>
      <c r="R1332" s="52" t="n"/>
      <c r="S1332" s="120" t="inlineStr">
        <is>
          <t>Germany</t>
        </is>
      </c>
      <c r="T1332" s="120" t="inlineStr">
        <is>
          <t>EUR</t>
        </is>
      </c>
      <c r="U1332" s="120" t="n">
        <v>103250</v>
      </c>
      <c r="V1332" s="120" t="n">
        <v>45754.54545454545</v>
      </c>
      <c r="W1332" s="120" t="n"/>
      <c r="X1332" s="120">
        <f>W1332+V1332+U1332</f>
        <v/>
      </c>
      <c r="Y1332" s="121" t="n"/>
      <c r="Z1332" s="121" t="n"/>
      <c r="AA1332" s="122" t="n"/>
      <c r="AB1332" s="122" t="n"/>
      <c r="AC1332" s="122" t="n"/>
      <c r="AD1332" s="123">
        <f>AC1332+AB1332+AA1332</f>
        <v/>
      </c>
      <c r="AE1332" s="124">
        <f>IFERROR(AD1332/X1332-1,"")</f>
        <v/>
      </c>
      <c r="AF1332" s="217">
        <f>IF(LOWER(T1332)="ILS",12,1)*X1332/VLOOKUP($T1332,CPC_USDConversion_xlTbl[[Currency2]:[Units/1 USD]],2,FALSE)</f>
        <v/>
      </c>
      <c r="AG1332" s="217">
        <f>IF(LOWER(T1332)="ILS",12,1)*AD1332/VLOOKUP($T1332,CPC_USDConversion_xlTbl[[Currency2]:[Units/1 USD]],2,FALSE)</f>
        <v/>
      </c>
      <c r="AH1332" s="126">
        <f>AF1332/VLOOKUP($S1332,'CP$'!$B$5:$D$74,2,FALSE)</f>
        <v/>
      </c>
      <c r="AI1332" s="126">
        <f>AG1332/VLOOKUP($S1332,'CP$'!$B$5:$D$74,2,FALSE)</f>
        <v/>
      </c>
      <c r="AJ1332" s="52" t="n"/>
      <c r="AK1332" s="127" t="inlineStr">
        <is>
          <t>Sales Variable</t>
        </is>
      </c>
      <c r="AL1332" s="218" t="n"/>
      <c r="AM1332" s="129" t="n"/>
      <c r="AN1332" s="121" t="n"/>
      <c r="AO1332" s="130" t="n"/>
      <c r="AP1332" s="131">
        <f>IFERROR(AO1332/AM1332,"")</f>
        <v/>
      </c>
      <c r="AQ1332" s="219">
        <f>AO1332*CC1332</f>
        <v/>
      </c>
      <c r="AR1332" s="219" t="n"/>
      <c r="AS1332" s="220">
        <f>AQ1332-AR1332</f>
        <v/>
      </c>
      <c r="AT1332" s="217">
        <f>AS1332/VLOOKUP($T1332,'USD Converstion'!$C$7:$D$174,2,FALSE)</f>
        <v/>
      </c>
      <c r="AU1332" s="52" t="n"/>
      <c r="AV1332" s="221" t="n">
        <v>43615</v>
      </c>
      <c r="AW1332" s="222" t="n">
        <v>19547.55339805825</v>
      </c>
      <c r="AX1332" s="222" t="n"/>
      <c r="AY1332" s="223" t="n"/>
      <c r="AZ1332" s="52" t="n"/>
      <c r="BA1332" s="137" t="n"/>
      <c r="BB1332" s="138" t="inlineStr">
        <is>
          <t xml:space="preserve"> </t>
        </is>
      </c>
      <c r="BC1332" s="52" t="n"/>
      <c r="BD1332" s="219" t="n">
        <v>75000</v>
      </c>
      <c r="BE1332" s="219" t="n">
        <v>50000</v>
      </c>
      <c r="BF1332" s="219" t="n"/>
      <c r="BG1332" s="120">
        <f>BF1332+BE1332+BD1332</f>
        <v/>
      </c>
      <c r="BH1332" s="217">
        <f>IF(LOWER(T1332)="ILS",12,1)*BG1332/VLOOKUP($T1332,CPC_USDConversion_xlTbl[[Currency2]:[Units/1 USD]],2,FALSE)</f>
        <v/>
      </c>
      <c r="BI1332" s="224">
        <f>BH1332/VLOOKUP($S1332,'CP$'!$B$5:$D$74,2,FALSE)</f>
        <v/>
      </c>
      <c r="BJ1332" s="140" t="n">
        <v>125000</v>
      </c>
      <c r="BK1332" s="140" t="n">
        <v>180000</v>
      </c>
      <c r="BL1332" s="141">
        <f>IFERROR(U1332/X1332,"")</f>
        <v/>
      </c>
      <c r="BM1332" s="141">
        <f>IFERROR(V1332/X1332,"")</f>
        <v/>
      </c>
      <c r="BN1332" s="141">
        <f>IFERROR(W1332/X1332,"")</f>
        <v/>
      </c>
      <c r="BO1332" s="141">
        <f>IFERROR(AA1332/AD1332,"")</f>
        <v/>
      </c>
      <c r="BP1332" s="141">
        <f>IFERROR(AB1332/AD1332,"")</f>
        <v/>
      </c>
      <c r="BQ1332" s="141">
        <f>IFERROR(AC1332/AD1332,"")</f>
        <v/>
      </c>
      <c r="BR1332" s="119" t="n">
        <v>3</v>
      </c>
      <c r="BS1332" s="119" t="n">
        <v>2</v>
      </c>
      <c r="BT1332" s="119" t="n"/>
      <c r="BU1332" s="119" t="n"/>
      <c r="BV1332" s="119" t="n"/>
      <c r="BW1332" s="119" t="n"/>
      <c r="BX1332" s="119" t="n"/>
      <c r="BY1332" s="119" t="n"/>
      <c r="BZ1332" s="119" t="inlineStr">
        <is>
          <t>Employee</t>
        </is>
      </c>
      <c r="CA1332" s="142" t="inlineStr">
        <is>
          <t>S43P</t>
        </is>
      </c>
      <c r="CB1332" s="131" t="n">
        <v>1</v>
      </c>
      <c r="CC1332" s="143">
        <f>IF(P1332&gt;1,1,P1332)*CB1332</f>
        <v/>
      </c>
      <c r="CD1332" s="143" t="n"/>
      <c r="CE1332" s="222" t="n">
        <v>15803.04</v>
      </c>
      <c r="CF1332" s="86" t="n"/>
      <c r="CG1332" s="219" t="n">
        <v>122151.2195121951</v>
      </c>
      <c r="CH1332" s="217">
        <f>IF(LOWER(T1332)="ILS",12,1)*CG1332/VLOOKUP($T1332,CPC_USDConversion_xlTbl[[Currency2]:[Units/1 USD]],2,FALSE)</f>
        <v/>
      </c>
      <c r="CI1332" s="225">
        <f>AF1332</f>
        <v/>
      </c>
      <c r="CJ1332" s="225">
        <f>IFERROR(CI1332-CH1332,"")</f>
        <v/>
      </c>
      <c r="CK1332" s="140">
        <f>ROUND(AN1332*CC1332,-2)</f>
        <v/>
      </c>
      <c r="CL1332" s="217">
        <f>CK1332/VLOOKUP($T1332,'USD Converstion'!$C$7:$D$174,2,FALSE)</f>
        <v/>
      </c>
      <c r="CM1332" s="145">
        <f>IF(AD1332&gt;X1332,1,0)</f>
        <v/>
      </c>
      <c r="CN1332" s="225">
        <f>IF(CM1332&gt;0,AG1332,0)</f>
        <v/>
      </c>
      <c r="CO1332" s="225">
        <f>IF(CM1332=0,0,AF1332)</f>
        <v/>
      </c>
      <c r="CP1332" s="146" t="n">
        <v>0</v>
      </c>
      <c r="CQ1332" s="147" t="inlineStr">
        <is>
          <t>Regular</t>
        </is>
      </c>
      <c r="CR1332" s="225">
        <f>AM1332/VLOOKUP(T1332,'USD Converstion'!$C$7:$D$174,2,FALSE)</f>
        <v/>
      </c>
      <c r="CS1332" s="226">
        <f>AT1332</f>
        <v/>
      </c>
      <c r="CT1332" s="222" t="n">
        <v>0</v>
      </c>
      <c r="CU1332" s="227" t="n"/>
      <c r="CV1332" s="145">
        <f>IF(AX1332&gt;0,1,0)</f>
        <v/>
      </c>
      <c r="CW1332" s="145">
        <f>IF(AY1332&gt;0,1,0)</f>
        <v/>
      </c>
      <c r="CX1332" s="52" t="n">
        <v>0</v>
      </c>
      <c r="DM1332">
        <f>IF(LOWER(T1332)="ILS",12,1)*Y1332/VLOOKUP($T1332,CPC_USDConversion_xlTbl[[Currency2]:[Units/1 USD]],2,FALSE)</f>
        <v/>
      </c>
    </row>
    <row r="1333">
      <c r="B1333" s="113" t="n">
        <v>121566</v>
      </c>
      <c r="C1333" s="113" t="n">
        <v>114273</v>
      </c>
      <c r="D1333" s="113" t="n"/>
      <c r="E1333" s="114" t="inlineStr">
        <is>
          <t>Michael Janner</t>
        </is>
      </c>
      <c r="F1333" s="152" t="inlineStr">
        <is>
          <t>Channel Manager</t>
        </is>
      </c>
      <c r="G1333" s="113" t="inlineStr">
        <is>
          <t>Germany Sales</t>
        </is>
      </c>
      <c r="H1333" s="113" t="inlineStr">
        <is>
          <t>Dietmar Schnabel</t>
        </is>
      </c>
      <c r="I1333" s="113" t="inlineStr">
        <is>
          <t>Lothar Geuenich</t>
        </is>
      </c>
      <c r="J1333" s="114" t="inlineStr">
        <is>
          <t>Thorsten Freitag</t>
        </is>
      </c>
      <c r="K1333" s="114" t="inlineStr">
        <is>
          <t>Bruno Darmon</t>
        </is>
      </c>
      <c r="L1333" s="113" t="inlineStr">
        <is>
          <t>EMEA Sales</t>
        </is>
      </c>
      <c r="M1333" s="115" t="n">
        <v>1</v>
      </c>
      <c r="N1333" s="151">
        <f>LEFT(CA1333,3)</f>
        <v/>
      </c>
      <c r="O1333" s="216" t="n">
        <v>38322</v>
      </c>
      <c r="P1333" s="118">
        <f>($D$5-O1333)/365</f>
        <v/>
      </c>
      <c r="Q1333" s="119">
        <f>Q1333</f>
        <v/>
      </c>
      <c r="R1333" s="52" t="n"/>
      <c r="S1333" s="120" t="inlineStr">
        <is>
          <t>Germany</t>
        </is>
      </c>
      <c r="T1333" s="120" t="inlineStr">
        <is>
          <t>EUR</t>
        </is>
      </c>
      <c r="U1333" s="120" t="n">
        <v>103250</v>
      </c>
      <c r="V1333" s="120" t="n">
        <v>45300</v>
      </c>
      <c r="W1333" s="120" t="n"/>
      <c r="X1333" s="120">
        <f>W1333+V1333+U1333</f>
        <v/>
      </c>
      <c r="Y1333" s="121" t="n"/>
      <c r="Z1333" s="121" t="n"/>
      <c r="AA1333" s="122" t="n"/>
      <c r="AB1333" s="122" t="n"/>
      <c r="AC1333" s="122" t="n"/>
      <c r="AD1333" s="123">
        <f>AC1333+AB1333+AA1333</f>
        <v/>
      </c>
      <c r="AE1333" s="124">
        <f>IFERROR(AD1333/X1333-1,"")</f>
        <v/>
      </c>
      <c r="AF1333" s="217">
        <f>IF(LOWER(T1333)="ILS",12,1)*X1333/VLOOKUP($T1333,CPC_USDConversion_xlTbl[[Currency2]:[Units/1 USD]],2,FALSE)</f>
        <v/>
      </c>
      <c r="AG1333" s="217">
        <f>IF(LOWER(T1333)="ILS",12,1)*AD1333/VLOOKUP($T1333,CPC_USDConversion_xlTbl[[Currency2]:[Units/1 USD]],2,FALSE)</f>
        <v/>
      </c>
      <c r="AH1333" s="126">
        <f>AF1333/VLOOKUP($S1333,'CP$'!$B$5:$D$74,2,FALSE)</f>
        <v/>
      </c>
      <c r="AI1333" s="126">
        <f>AG1333/VLOOKUP($S1333,'CP$'!$B$5:$D$74,2,FALSE)</f>
        <v/>
      </c>
      <c r="AJ1333" s="52" t="n"/>
      <c r="AK1333" s="127" t="inlineStr">
        <is>
          <t>Sales Variable</t>
        </is>
      </c>
      <c r="AL1333" s="218" t="n"/>
      <c r="AM1333" s="129" t="n"/>
      <c r="AN1333" s="121" t="n"/>
      <c r="AO1333" s="130" t="n"/>
      <c r="AP1333" s="131">
        <f>IFERROR(AO1333/AM1333,"")</f>
        <v/>
      </c>
      <c r="AQ1333" s="219">
        <f>AO1333*CC1333</f>
        <v/>
      </c>
      <c r="AR1333" s="219" t="n"/>
      <c r="AS1333" s="220">
        <f>AQ1333-AR1333</f>
        <v/>
      </c>
      <c r="AT1333" s="217">
        <f>AS1333/VLOOKUP($T1333,'USD Converstion'!$C$7:$D$174,2,FALSE)</f>
        <v/>
      </c>
      <c r="AU1333" s="52" t="n"/>
      <c r="AV1333" s="221" t="n">
        <v>43615</v>
      </c>
      <c r="AW1333" s="222" t="n">
        <v>9820.631067961165</v>
      </c>
      <c r="AX1333" s="222" t="n"/>
      <c r="AY1333" s="223" t="n"/>
      <c r="AZ1333" s="52" t="n"/>
      <c r="BA1333" s="137" t="inlineStr">
        <is>
          <t>January, 2021 - Organization change from Team:Dietmar Schnabel - Leaving Employees to Team:Stefan Schenscher - Regional Channel</t>
        </is>
      </c>
      <c r="BB1333" s="138" t="inlineStr">
        <is>
          <t xml:space="preserve"> </t>
        </is>
      </c>
      <c r="BC1333" s="52" t="n"/>
      <c r="BD1333" s="219" t="n">
        <v>75000</v>
      </c>
      <c r="BE1333" s="219" t="n">
        <v>49500</v>
      </c>
      <c r="BF1333" s="219" t="n"/>
      <c r="BG1333" s="120">
        <f>BF1333+BE1333+BD1333</f>
        <v/>
      </c>
      <c r="BH1333" s="217">
        <f>IF(LOWER(T1333)="ILS",12,1)*BG1333/VLOOKUP($T1333,CPC_USDConversion_xlTbl[[Currency2]:[Units/1 USD]],2,FALSE)</f>
        <v/>
      </c>
      <c r="BI1333" s="224">
        <f>BH1333/VLOOKUP($S1333,'CP$'!$B$5:$D$74,2,FALSE)</f>
        <v/>
      </c>
      <c r="BJ1333" s="140" t="n">
        <v>115000</v>
      </c>
      <c r="BK1333" s="140" t="n">
        <v>170000</v>
      </c>
      <c r="BL1333" s="141">
        <f>IFERROR(U1333/X1333,"")</f>
        <v/>
      </c>
      <c r="BM1333" s="141">
        <f>IFERROR(V1333/X1333,"")</f>
        <v/>
      </c>
      <c r="BN1333" s="141">
        <f>IFERROR(W1333/X1333,"")</f>
        <v/>
      </c>
      <c r="BO1333" s="141">
        <f>IFERROR(AA1333/AD1333,"")</f>
        <v/>
      </c>
      <c r="BP1333" s="141">
        <f>IFERROR(AB1333/AD1333,"")</f>
        <v/>
      </c>
      <c r="BQ1333" s="141">
        <f>IFERROR(AC1333/AD1333,"")</f>
        <v/>
      </c>
      <c r="BR1333" s="119" t="n">
        <v>2</v>
      </c>
      <c r="BS1333" s="119" t="n">
        <v>2</v>
      </c>
      <c r="BT1333" s="119" t="n"/>
      <c r="BU1333" s="119" t="n"/>
      <c r="BV1333" s="119" t="n"/>
      <c r="BW1333" s="119" t="n"/>
      <c r="BX1333" s="119" t="n"/>
      <c r="BY1333" s="119" t="n"/>
      <c r="BZ1333" s="119" t="inlineStr">
        <is>
          <t>Employee</t>
        </is>
      </c>
      <c r="CA1333" s="142" t="inlineStr">
        <is>
          <t>S41P</t>
        </is>
      </c>
      <c r="CB1333" s="131" t="n">
        <v>1</v>
      </c>
      <c r="CC1333" s="143">
        <f>IF(P1333&gt;1,1,P1333)*CB1333</f>
        <v/>
      </c>
      <c r="CD1333" s="143" t="n"/>
      <c r="CE1333" s="222" t="n">
        <v>26218.68</v>
      </c>
      <c r="CF1333" s="86" t="n"/>
      <c r="CG1333" s="219" t="n">
        <v>121663.4146341463</v>
      </c>
      <c r="CH1333" s="217">
        <f>IF(LOWER(T1333)="ILS",12,1)*CG1333/VLOOKUP($T1333,CPC_USDConversion_xlTbl[[Currency2]:[Units/1 USD]],2,FALSE)</f>
        <v/>
      </c>
      <c r="CI1333" s="225">
        <f>AF1333</f>
        <v/>
      </c>
      <c r="CJ1333" s="225">
        <f>IFERROR(CI1333-CH1333,"")</f>
        <v/>
      </c>
      <c r="CK1333" s="140">
        <f>ROUND(AN1333*CC1333,-2)</f>
        <v/>
      </c>
      <c r="CL1333" s="217">
        <f>CK1333/VLOOKUP($T1333,'USD Converstion'!$C$7:$D$174,2,FALSE)</f>
        <v/>
      </c>
      <c r="CM1333" s="145">
        <f>IF(AD1333&gt;X1333,1,0)</f>
        <v/>
      </c>
      <c r="CN1333" s="225">
        <f>IF(CM1333&gt;0,AG1333,0)</f>
        <v/>
      </c>
      <c r="CO1333" s="225">
        <f>IF(CM1333=0,0,AF1333)</f>
        <v/>
      </c>
      <c r="CP1333" s="146" t="n">
        <v>0</v>
      </c>
      <c r="CQ1333" s="147" t="inlineStr">
        <is>
          <t>Regular</t>
        </is>
      </c>
      <c r="CR1333" s="225">
        <f>AM1333/VLOOKUP(T1333,'USD Converstion'!$C$7:$D$174,2,FALSE)</f>
        <v/>
      </c>
      <c r="CS1333" s="226">
        <f>AT1333</f>
        <v/>
      </c>
      <c r="CT1333" s="222" t="n">
        <v>0</v>
      </c>
      <c r="CU1333" s="227" t="n"/>
      <c r="CV1333" s="145">
        <f>IF(AX1333&gt;0,1,0)</f>
        <v/>
      </c>
      <c r="CW1333" s="145">
        <f>IF(AY1333&gt;0,1,0)</f>
        <v/>
      </c>
      <c r="CX1333" s="52" t="n">
        <v>0</v>
      </c>
      <c r="DM1333">
        <f>IF(LOWER(T1333)="ILS",12,1)*Y1333/VLOOKUP($T1333,CPC_USDConversion_xlTbl[[Currency2]:[Units/1 USD]],2,FALSE)</f>
        <v/>
      </c>
    </row>
    <row r="1334">
      <c r="B1334" s="113" t="n">
        <v>122448</v>
      </c>
      <c r="C1334" s="113" t="n">
        <v>37885</v>
      </c>
      <c r="D1334" s="113" t="n">
        <v>114698</v>
      </c>
      <c r="E1334" s="114" t="inlineStr">
        <is>
          <t>Nathalie Frei</t>
        </is>
      </c>
      <c r="F1334" s="152" t="inlineStr">
        <is>
          <t>Major Account Manager</t>
        </is>
      </c>
      <c r="G1334" s="113" t="inlineStr">
        <is>
          <t>Germany Sales</t>
        </is>
      </c>
      <c r="H1334" s="113" t="inlineStr">
        <is>
          <t>Dietmar Schnabel</t>
        </is>
      </c>
      <c r="I1334" s="113" t="inlineStr">
        <is>
          <t>Lothar Geuenich</t>
        </is>
      </c>
      <c r="J1334" s="114" t="inlineStr">
        <is>
          <t>Thorsten Freitag</t>
        </is>
      </c>
      <c r="K1334" s="114" t="inlineStr">
        <is>
          <t>Bruno Darmon</t>
        </is>
      </c>
      <c r="L1334" s="113" t="inlineStr">
        <is>
          <t>EMEA Sales</t>
        </is>
      </c>
      <c r="M1334" s="115" t="n">
        <v>1</v>
      </c>
      <c r="N1334" s="151">
        <f>LEFT(CA1334,3)</f>
        <v/>
      </c>
      <c r="O1334" s="216" t="n">
        <v>43647</v>
      </c>
      <c r="P1334" s="118">
        <f>($D$5-O1334)/365</f>
        <v/>
      </c>
      <c r="Q1334" s="119">
        <f>Q1334</f>
        <v/>
      </c>
      <c r="R1334" s="52" t="n"/>
      <c r="S1334" s="120" t="inlineStr">
        <is>
          <t>Germany</t>
        </is>
      </c>
      <c r="T1334" s="120" t="inlineStr">
        <is>
          <t>EUR</t>
        </is>
      </c>
      <c r="U1334" s="120" t="n">
        <v>84500</v>
      </c>
      <c r="V1334" s="120" t="n">
        <v>36663.63636363636</v>
      </c>
      <c r="W1334" s="120" t="n"/>
      <c r="X1334" s="120">
        <f>W1334+V1334+U1334</f>
        <v/>
      </c>
      <c r="Y1334" s="121" t="n"/>
      <c r="Z1334" s="121" t="n"/>
      <c r="AA1334" s="122" t="n"/>
      <c r="AB1334" s="122" t="n"/>
      <c r="AC1334" s="122" t="n"/>
      <c r="AD1334" s="123">
        <f>AC1334+AB1334+AA1334</f>
        <v/>
      </c>
      <c r="AE1334" s="124">
        <f>IFERROR(AD1334/X1334-1,"")</f>
        <v/>
      </c>
      <c r="AF1334" s="217">
        <f>IF(LOWER(T1334)="ILS",12,1)*X1334/VLOOKUP($T1334,CPC_USDConversion_xlTbl[[Currency2]:[Units/1 USD]],2,FALSE)</f>
        <v/>
      </c>
      <c r="AG1334" s="217">
        <f>IF(LOWER(T1334)="ILS",12,1)*AD1334/VLOOKUP($T1334,CPC_USDConversion_xlTbl[[Currency2]:[Units/1 USD]],2,FALSE)</f>
        <v/>
      </c>
      <c r="AH1334" s="126">
        <f>AF1334/VLOOKUP($S1334,'CP$'!$B$5:$D$74,2,FALSE)</f>
        <v/>
      </c>
      <c r="AI1334" s="126">
        <f>AG1334/VLOOKUP($S1334,'CP$'!$B$5:$D$74,2,FALSE)</f>
        <v/>
      </c>
      <c r="AJ1334" s="52" t="n"/>
      <c r="AK1334" s="127" t="inlineStr">
        <is>
          <t>Sales Variable</t>
        </is>
      </c>
      <c r="AL1334" s="218" t="n"/>
      <c r="AM1334" s="129" t="n"/>
      <c r="AN1334" s="121" t="n"/>
      <c r="AO1334" s="130" t="n"/>
      <c r="AP1334" s="131">
        <f>IFERROR(AO1334/AM1334,"")</f>
        <v/>
      </c>
      <c r="AQ1334" s="219">
        <f>AO1334*CC1334</f>
        <v/>
      </c>
      <c r="AR1334" s="219" t="n"/>
      <c r="AS1334" s="220">
        <f>AQ1334-AR1334</f>
        <v/>
      </c>
      <c r="AT1334" s="217">
        <f>AS1334/VLOOKUP($T1334,'USD Converstion'!$C$7:$D$174,2,FALSE)</f>
        <v/>
      </c>
      <c r="AU1334" s="52" t="n"/>
      <c r="AV1334" s="221" t="n"/>
      <c r="AW1334" s="222" t="n"/>
      <c r="AX1334" s="222" t="n"/>
      <c r="AY1334" s="223" t="n"/>
      <c r="AZ1334" s="52" t="n"/>
      <c r="BA1334" s="137" t="inlineStr">
        <is>
          <t>February, 2021 - Status change from Employment Status:Employee to Employment Status:MLA</t>
        </is>
      </c>
      <c r="BB1334" s="138" t="inlineStr">
        <is>
          <t xml:space="preserve"> </t>
        </is>
      </c>
      <c r="BC1334" s="52" t="n"/>
      <c r="BD1334" s="219" t="n">
        <v>60000</v>
      </c>
      <c r="BE1334" s="219" t="n">
        <v>40000</v>
      </c>
      <c r="BF1334" s="219" t="n"/>
      <c r="BG1334" s="120">
        <f>BF1334+BE1334+BD1334</f>
        <v/>
      </c>
      <c r="BH1334" s="217">
        <f>IF(LOWER(T1334)="ILS",12,1)*BG1334/VLOOKUP($T1334,CPC_USDConversion_xlTbl[[Currency2]:[Units/1 USD]],2,FALSE)</f>
        <v/>
      </c>
      <c r="BI1334" s="224">
        <f>BH1334/VLOOKUP($S1334,'CP$'!$B$5:$D$74,2,FALSE)</f>
        <v/>
      </c>
      <c r="BJ1334" s="140" t="n">
        <v>60000</v>
      </c>
      <c r="BK1334" s="140" t="n">
        <v>95000</v>
      </c>
      <c r="BL1334" s="141">
        <f>IFERROR(U1334/X1334,"")</f>
        <v/>
      </c>
      <c r="BM1334" s="141">
        <f>IFERROR(V1334/X1334,"")</f>
        <v/>
      </c>
      <c r="BN1334" s="141">
        <f>IFERROR(W1334/X1334,"")</f>
        <v/>
      </c>
      <c r="BO1334" s="141">
        <f>IFERROR(AA1334/AD1334,"")</f>
        <v/>
      </c>
      <c r="BP1334" s="141">
        <f>IFERROR(AB1334/AD1334,"")</f>
        <v/>
      </c>
      <c r="BQ1334" s="141">
        <f>IFERROR(AC1334/AD1334,"")</f>
        <v/>
      </c>
      <c r="BR1334" s="119" t="n"/>
      <c r="BS1334" s="119" t="n">
        <v>2</v>
      </c>
      <c r="BT1334" s="119" t="n"/>
      <c r="BU1334" s="119" t="n"/>
      <c r="BV1334" s="119" t="n"/>
      <c r="BW1334" s="119" t="n"/>
      <c r="BX1334" s="119" t="n"/>
      <c r="BY1334" s="119" t="n"/>
      <c r="BZ1334" s="119" t="inlineStr">
        <is>
          <t>MLA</t>
        </is>
      </c>
      <c r="CA1334" s="142" t="inlineStr">
        <is>
          <t>S63P</t>
        </is>
      </c>
      <c r="CB1334" s="131" t="n">
        <v>1</v>
      </c>
      <c r="CC1334" s="143">
        <f>IF(P1334&gt;1,1,P1334)*CB1334</f>
        <v/>
      </c>
      <c r="CD1334" s="143" t="n"/>
      <c r="CE1334" s="222" t="n"/>
      <c r="CF1334" s="86" t="n"/>
      <c r="CG1334" s="219" t="n">
        <v>97760.9756097561</v>
      </c>
      <c r="CH1334" s="217">
        <f>IF(LOWER(T1334)="ILS",12,1)*CG1334/VLOOKUP($T1334,CPC_USDConversion_xlTbl[[Currency2]:[Units/1 USD]],2,FALSE)</f>
        <v/>
      </c>
      <c r="CI1334" s="225">
        <f>AF1334</f>
        <v/>
      </c>
      <c r="CJ1334" s="225">
        <f>IFERROR(CI1334-CH1334,"")</f>
        <v/>
      </c>
      <c r="CK1334" s="140">
        <f>ROUND(AN1334*CC1334,-2)</f>
        <v/>
      </c>
      <c r="CL1334" s="217">
        <f>CK1334/VLOOKUP($T1334,'USD Converstion'!$C$7:$D$174,2,FALSE)</f>
        <v/>
      </c>
      <c r="CM1334" s="145">
        <f>IF(AD1334&gt;X1334,1,0)</f>
        <v/>
      </c>
      <c r="CN1334" s="225">
        <f>IF(CM1334&gt;0,AG1334,0)</f>
        <v/>
      </c>
      <c r="CO1334" s="225">
        <f>IF(CM1334=0,0,AF1334)</f>
        <v/>
      </c>
      <c r="CP1334" s="146" t="n">
        <v>0</v>
      </c>
      <c r="CQ1334" s="147" t="inlineStr">
        <is>
          <t>Regular</t>
        </is>
      </c>
      <c r="CR1334" s="225">
        <f>AM1334/VLOOKUP(T1334,'USD Converstion'!$C$7:$D$174,2,FALSE)</f>
        <v/>
      </c>
      <c r="CS1334" s="226">
        <f>AT1334</f>
        <v/>
      </c>
      <c r="CT1334" s="222" t="n">
        <v>0</v>
      </c>
      <c r="CU1334" s="227" t="n"/>
      <c r="CV1334" s="145">
        <f>IF(AX1334&gt;0,1,0)</f>
        <v/>
      </c>
      <c r="CW1334" s="145">
        <f>IF(AY1334&gt;0,1,0)</f>
        <v/>
      </c>
      <c r="CX1334" s="52" t="n">
        <v>0</v>
      </c>
      <c r="DM1334">
        <f>IF(LOWER(T1334)="ILS",12,1)*Y1334/VLOOKUP($T1334,CPC_USDConversion_xlTbl[[Currency2]:[Units/1 USD]],2,FALSE)</f>
        <v/>
      </c>
    </row>
    <row r="1335">
      <c r="B1335" s="113" t="n">
        <v>125834</v>
      </c>
      <c r="C1335" s="113" t="n">
        <v>32649</v>
      </c>
      <c r="D1335" s="113" t="n">
        <v>108399</v>
      </c>
      <c r="E1335" s="114" t="inlineStr">
        <is>
          <t>Philipp Harder</t>
        </is>
      </c>
      <c r="F1335" s="152" t="inlineStr">
        <is>
          <t>Account Manager</t>
        </is>
      </c>
      <c r="G1335" s="113" t="inlineStr">
        <is>
          <t>Germany Sales</t>
        </is>
      </c>
      <c r="H1335" s="113" t="inlineStr">
        <is>
          <t>Dietmar Schnabel</t>
        </is>
      </c>
      <c r="I1335" s="113" t="inlineStr">
        <is>
          <t>Lothar Geuenich</t>
        </is>
      </c>
      <c r="J1335" s="114" t="inlineStr">
        <is>
          <t>Thorsten Freitag</t>
        </is>
      </c>
      <c r="K1335" s="114" t="inlineStr">
        <is>
          <t>Bruno Darmon</t>
        </is>
      </c>
      <c r="L1335" s="113" t="inlineStr">
        <is>
          <t>EMEA Sales</t>
        </is>
      </c>
      <c r="M1335" s="115" t="n">
        <v>1</v>
      </c>
      <c r="N1335" s="151">
        <f>LEFT(CA1335,3)</f>
        <v/>
      </c>
      <c r="O1335" s="216" t="n">
        <v>43374</v>
      </c>
      <c r="P1335" s="118">
        <f>($D$5-O1335)/365</f>
        <v/>
      </c>
      <c r="Q1335" s="119">
        <f>Q1335</f>
        <v/>
      </c>
      <c r="R1335" s="52" t="n"/>
      <c r="S1335" s="120" t="inlineStr">
        <is>
          <t>Germany</t>
        </is>
      </c>
      <c r="T1335" s="120" t="inlineStr">
        <is>
          <t>EUR</t>
        </is>
      </c>
      <c r="U1335" s="120" t="n">
        <v>77000</v>
      </c>
      <c r="V1335" s="120" t="n">
        <v>33027.27272727272</v>
      </c>
      <c r="W1335" s="120" t="n"/>
      <c r="X1335" s="120">
        <f>W1335+V1335+U1335</f>
        <v/>
      </c>
      <c r="Y1335" s="121" t="n"/>
      <c r="Z1335" s="121" t="n"/>
      <c r="AA1335" s="122" t="n">
        <v>74000</v>
      </c>
      <c r="AB1335" s="122" t="n">
        <v>36000</v>
      </c>
      <c r="AC1335" s="122" t="n"/>
      <c r="AD1335" s="123">
        <f>AC1335+AB1335+AA1335</f>
        <v/>
      </c>
      <c r="AE1335" s="124">
        <f>IFERROR(AD1335/X1335-1,"")</f>
        <v/>
      </c>
      <c r="AF1335" s="217">
        <f>IF(LOWER(T1335)="ILS",12,1)*X1335/VLOOKUP($T1335,CPC_USDConversion_xlTbl[[Currency2]:[Units/1 USD]],2,FALSE)</f>
        <v/>
      </c>
      <c r="AG1335" s="217">
        <f>IF(LOWER(T1335)="ILS",12,1)*AD1335/VLOOKUP($T1335,CPC_USDConversion_xlTbl[[Currency2]:[Units/1 USD]],2,FALSE)</f>
        <v/>
      </c>
      <c r="AH1335" s="126">
        <f>AF1335/VLOOKUP($S1335,'CP$'!$B$5:$D$74,2,FALSE)</f>
        <v/>
      </c>
      <c r="AI1335" s="126">
        <f>AG1335/VLOOKUP($S1335,'CP$'!$B$5:$D$74,2,FALSE)</f>
        <v/>
      </c>
      <c r="AJ1335" s="52" t="n"/>
      <c r="AK1335" s="127" t="inlineStr">
        <is>
          <t>Sales Variable</t>
        </is>
      </c>
      <c r="AL1335" s="218" t="n"/>
      <c r="AM1335" s="129" t="n"/>
      <c r="AN1335" s="121" t="n"/>
      <c r="AO1335" s="130" t="n"/>
      <c r="AP1335" s="131">
        <f>IFERROR(AO1335/AM1335,"")</f>
        <v/>
      </c>
      <c r="AQ1335" s="219">
        <f>AO1335*CC1335</f>
        <v/>
      </c>
      <c r="AR1335" s="219" t="n"/>
      <c r="AS1335" s="220">
        <f>AQ1335-AR1335</f>
        <v/>
      </c>
      <c r="AT1335" s="217">
        <f>AS1335/VLOOKUP($T1335,'USD Converstion'!$C$7:$D$174,2,FALSE)</f>
        <v/>
      </c>
      <c r="AU1335" s="52" t="n"/>
      <c r="AV1335" s="221" t="n"/>
      <c r="AW1335" s="222" t="n"/>
      <c r="AX1335" s="222" t="n"/>
      <c r="AY1335" s="223" t="n">
        <v>20000</v>
      </c>
      <c r="AZ1335" s="52" t="n"/>
      <c r="BA1335" s="137" t="inlineStr">
        <is>
          <t>May, 2021: RSU grant of $20000 || April, 2021: OTE change from 90000 to 110000</t>
        </is>
      </c>
      <c r="BB1335" s="138" t="inlineStr">
        <is>
          <t xml:space="preserve"> </t>
        </is>
      </c>
      <c r="BC1335" s="52" t="n"/>
      <c r="BD1335" s="219" t="n">
        <v>54000</v>
      </c>
      <c r="BE1335" s="219" t="n">
        <v>36000</v>
      </c>
      <c r="BF1335" s="219" t="n"/>
      <c r="BG1335" s="120">
        <f>BF1335+BE1335+BD1335</f>
        <v/>
      </c>
      <c r="BH1335" s="217">
        <f>IF(LOWER(T1335)="ILS",12,1)*BG1335/VLOOKUP($T1335,CPC_USDConversion_xlTbl[[Currency2]:[Units/1 USD]],2,FALSE)</f>
        <v/>
      </c>
      <c r="BI1335" s="224">
        <f>BH1335/VLOOKUP($S1335,'CP$'!$B$5:$D$74,2,FALSE)</f>
        <v/>
      </c>
      <c r="BJ1335" s="140" t="n">
        <v>90000</v>
      </c>
      <c r="BK1335" s="140" t="n">
        <v>130000</v>
      </c>
      <c r="BL1335" s="141">
        <f>IFERROR(U1335/X1335,"")</f>
        <v/>
      </c>
      <c r="BM1335" s="141">
        <f>IFERROR(V1335/X1335,"")</f>
        <v/>
      </c>
      <c r="BN1335" s="141">
        <f>IFERROR(W1335/X1335,"")</f>
        <v/>
      </c>
      <c r="BO1335" s="141">
        <f>IFERROR(AA1335/AD1335,"")</f>
        <v/>
      </c>
      <c r="BP1335" s="141">
        <f>IFERROR(AB1335/AD1335,"")</f>
        <v/>
      </c>
      <c r="BQ1335" s="141">
        <f>IFERROR(AC1335/AD1335,"")</f>
        <v/>
      </c>
      <c r="BR1335" s="119" t="n">
        <v>2</v>
      </c>
      <c r="BS1335" s="119" t="n">
        <v>2</v>
      </c>
      <c r="BT1335" s="119" t="n"/>
      <c r="BU1335" s="119" t="n"/>
      <c r="BV1335" s="119" t="n"/>
      <c r="BW1335" s="119" t="n"/>
      <c r="BX1335" s="119" t="n"/>
      <c r="BY1335" s="119" t="n"/>
      <c r="BZ1335" s="119" t="inlineStr">
        <is>
          <t>Employee</t>
        </is>
      </c>
      <c r="CA1335" s="142" t="inlineStr">
        <is>
          <t>S53P</t>
        </is>
      </c>
      <c r="CB1335" s="131" t="n">
        <v>1</v>
      </c>
      <c r="CC1335" s="143">
        <f>IF(P1335&gt;1,1,P1335)*CB1335</f>
        <v/>
      </c>
      <c r="CD1335" s="143" t="n"/>
      <c r="CE1335" s="222" t="n"/>
      <c r="CF1335" s="86" t="n"/>
      <c r="CG1335" s="219" t="n">
        <v>88004.87804878049</v>
      </c>
      <c r="CH1335" s="217">
        <f>IF(LOWER(T1335)="ILS",12,1)*CG1335/VLOOKUP($T1335,CPC_USDConversion_xlTbl[[Currency2]:[Units/1 USD]],2,FALSE)</f>
        <v/>
      </c>
      <c r="CI1335" s="225">
        <f>AF1335</f>
        <v/>
      </c>
      <c r="CJ1335" s="225">
        <f>IFERROR(CI1335-CH1335,"")</f>
        <v/>
      </c>
      <c r="CK1335" s="140">
        <f>ROUND(AN1335*CC1335,-2)</f>
        <v/>
      </c>
      <c r="CL1335" s="217">
        <f>CK1335/VLOOKUP($T1335,'USD Converstion'!$C$7:$D$174,2,FALSE)</f>
        <v/>
      </c>
      <c r="CM1335" s="145">
        <f>IF(AD1335&gt;X1335,1,0)</f>
        <v/>
      </c>
      <c r="CN1335" s="225">
        <f>IF(CM1335&gt;0,AG1335,0)</f>
        <v/>
      </c>
      <c r="CO1335" s="225">
        <f>IF(CM1335=0,0,AF1335)</f>
        <v/>
      </c>
      <c r="CP1335" s="146" t="n">
        <v>109417.1030534905</v>
      </c>
      <c r="CQ1335" s="147" t="inlineStr">
        <is>
          <t>Regular</t>
        </is>
      </c>
      <c r="CR1335" s="225">
        <f>AM1335/VLOOKUP(T1335,'USD Converstion'!$C$7:$D$174,2,FALSE)</f>
        <v/>
      </c>
      <c r="CS1335" s="226">
        <f>AT1335</f>
        <v/>
      </c>
      <c r="CT1335" s="222" t="n">
        <v>0</v>
      </c>
      <c r="CU1335" s="227" t="n"/>
      <c r="CV1335" s="145">
        <f>IF(AX1335&gt;0,1,0)</f>
        <v/>
      </c>
      <c r="CW1335" s="145">
        <f>IF(AY1335&gt;0,1,0)</f>
        <v/>
      </c>
      <c r="CX1335" s="52" t="n">
        <v>1</v>
      </c>
      <c r="DM1335">
        <f>IF(LOWER(T1335)="ILS",12,1)*Y1335/VLOOKUP($T1335,CPC_USDConversion_xlTbl[[Currency2]:[Units/1 USD]],2,FALSE)</f>
        <v/>
      </c>
    </row>
    <row r="1336">
      <c r="B1336" s="113" t="n">
        <v>128483</v>
      </c>
      <c r="C1336" s="113" t="n">
        <v>32218</v>
      </c>
      <c r="D1336" s="113" t="n"/>
      <c r="E1336" s="114" t="inlineStr">
        <is>
          <t>Soren Molter-Bock</t>
        </is>
      </c>
      <c r="F1336" s="152" t="inlineStr">
        <is>
          <t>Account Manager</t>
        </is>
      </c>
      <c r="G1336" s="113" t="inlineStr">
        <is>
          <t>Germany Sales</t>
        </is>
      </c>
      <c r="H1336" s="113" t="inlineStr">
        <is>
          <t>Dietmar Schnabel</t>
        </is>
      </c>
      <c r="I1336" s="113" t="inlineStr">
        <is>
          <t>Lothar Geuenich</t>
        </is>
      </c>
      <c r="J1336" s="114" t="inlineStr">
        <is>
          <t>Thorsten Freitag</t>
        </is>
      </c>
      <c r="K1336" s="114" t="inlineStr">
        <is>
          <t>Bruno Darmon</t>
        </is>
      </c>
      <c r="L1336" s="113" t="inlineStr">
        <is>
          <t>EMEA Sales</t>
        </is>
      </c>
      <c r="M1336" s="115" t="n">
        <v>1</v>
      </c>
      <c r="N1336" s="151">
        <f>LEFT(CA1336,3)</f>
        <v/>
      </c>
      <c r="O1336" s="216" t="n">
        <v>40819</v>
      </c>
      <c r="P1336" s="118">
        <f>($D$5-O1336)/365</f>
        <v/>
      </c>
      <c r="Q1336" s="119">
        <f>Q1336</f>
        <v/>
      </c>
      <c r="R1336" s="52" t="n"/>
      <c r="S1336" s="120" t="inlineStr">
        <is>
          <t>Germany</t>
        </is>
      </c>
      <c r="T1336" s="120" t="inlineStr">
        <is>
          <t>EUR</t>
        </is>
      </c>
      <c r="U1336" s="120" t="n">
        <v>97625</v>
      </c>
      <c r="V1336" s="120" t="n">
        <v>43027.27272727272</v>
      </c>
      <c r="W1336" s="120" t="n"/>
      <c r="X1336" s="120">
        <f>W1336+V1336+U1336</f>
        <v/>
      </c>
      <c r="Y1336" s="121" t="n"/>
      <c r="Z1336" s="121" t="n"/>
      <c r="AA1336" s="122" t="n"/>
      <c r="AB1336" s="122" t="n"/>
      <c r="AC1336" s="122" t="n"/>
      <c r="AD1336" s="123">
        <f>AC1336+AB1336+AA1336</f>
        <v/>
      </c>
      <c r="AE1336" s="124">
        <f>IFERROR(AD1336/X1336-1,"")</f>
        <v/>
      </c>
      <c r="AF1336" s="217">
        <f>IF(LOWER(T1336)="ILS",12,1)*X1336/VLOOKUP($T1336,CPC_USDConversion_xlTbl[[Currency2]:[Units/1 USD]],2,FALSE)</f>
        <v/>
      </c>
      <c r="AG1336" s="217">
        <f>IF(LOWER(T1336)="ILS",12,1)*AD1336/VLOOKUP($T1336,CPC_USDConversion_xlTbl[[Currency2]:[Units/1 USD]],2,FALSE)</f>
        <v/>
      </c>
      <c r="AH1336" s="126">
        <f>AF1336/VLOOKUP($S1336,'CP$'!$B$5:$D$74,2,FALSE)</f>
        <v/>
      </c>
      <c r="AI1336" s="126">
        <f>AG1336/VLOOKUP($S1336,'CP$'!$B$5:$D$74,2,FALSE)</f>
        <v/>
      </c>
      <c r="AJ1336" s="52" t="n"/>
      <c r="AK1336" s="127" t="inlineStr">
        <is>
          <t>Sales Variable</t>
        </is>
      </c>
      <c r="AL1336" s="218" t="n"/>
      <c r="AM1336" s="129" t="n"/>
      <c r="AN1336" s="121" t="n"/>
      <c r="AO1336" s="130" t="n"/>
      <c r="AP1336" s="131">
        <f>IFERROR(AO1336/AM1336,"")</f>
        <v/>
      </c>
      <c r="AQ1336" s="219">
        <f>AO1336*CC1336</f>
        <v/>
      </c>
      <c r="AR1336" s="219" t="n"/>
      <c r="AS1336" s="220">
        <f>AQ1336-AR1336</f>
        <v/>
      </c>
      <c r="AT1336" s="217">
        <f>AS1336/VLOOKUP($T1336,'USD Converstion'!$C$7:$D$174,2,FALSE)</f>
        <v/>
      </c>
      <c r="AU1336" s="52" t="n"/>
      <c r="AV1336" s="221" t="n">
        <v>43223</v>
      </c>
      <c r="AW1336" s="222" t="n">
        <v>9869.233009708738</v>
      </c>
      <c r="AX1336" s="222" t="n"/>
      <c r="AY1336" s="223" t="n"/>
      <c r="AZ1336" s="52" t="n"/>
      <c r="BA1336" s="137" t="inlineStr">
        <is>
          <t>January, 2021 - Organization change from Team:Egon Winter - Industry , Title:Major Account Manager to Team:Harry Rolzhauser - Named Accounts South Germany, Title:Account Manager</t>
        </is>
      </c>
      <c r="BB1336" s="138" t="inlineStr">
        <is>
          <t xml:space="preserve"> </t>
        </is>
      </c>
      <c r="BC1336" s="52" t="n"/>
      <c r="BD1336" s="219" t="n">
        <v>70500</v>
      </c>
      <c r="BE1336" s="219" t="n">
        <v>47000</v>
      </c>
      <c r="BF1336" s="219" t="n"/>
      <c r="BG1336" s="120">
        <f>BF1336+BE1336+BD1336</f>
        <v/>
      </c>
      <c r="BH1336" s="217">
        <f>IF(LOWER(T1336)="ILS",12,1)*BG1336/VLOOKUP($T1336,CPC_USDConversion_xlTbl[[Currency2]:[Units/1 USD]],2,FALSE)</f>
        <v/>
      </c>
      <c r="BI1336" s="224">
        <f>BH1336/VLOOKUP($S1336,'CP$'!$B$5:$D$74,2,FALSE)</f>
        <v/>
      </c>
      <c r="BJ1336" s="140" t="n">
        <v>90000</v>
      </c>
      <c r="BK1336" s="140" t="n">
        <v>130000</v>
      </c>
      <c r="BL1336" s="141">
        <f>IFERROR(U1336/X1336,"")</f>
        <v/>
      </c>
      <c r="BM1336" s="141">
        <f>IFERROR(V1336/X1336,"")</f>
        <v/>
      </c>
      <c r="BN1336" s="141">
        <f>IFERROR(W1336/X1336,"")</f>
        <v/>
      </c>
      <c r="BO1336" s="141">
        <f>IFERROR(AA1336/AD1336,"")</f>
        <v/>
      </c>
      <c r="BP1336" s="141">
        <f>IFERROR(AB1336/AD1336,"")</f>
        <v/>
      </c>
      <c r="BQ1336" s="141">
        <f>IFERROR(AC1336/AD1336,"")</f>
        <v/>
      </c>
      <c r="BR1336" s="119" t="n">
        <v>1</v>
      </c>
      <c r="BS1336" s="119" t="n">
        <v>2</v>
      </c>
      <c r="BT1336" s="119" t="n"/>
      <c r="BU1336" s="119" t="n"/>
      <c r="BV1336" s="119" t="n"/>
      <c r="BW1336" s="119" t="n"/>
      <c r="BX1336" s="119" t="n"/>
      <c r="BY1336" s="119" t="n"/>
      <c r="BZ1336" s="119" t="inlineStr">
        <is>
          <t>Employee</t>
        </is>
      </c>
      <c r="CA1336" s="142" t="inlineStr">
        <is>
          <t>S53P</t>
        </is>
      </c>
      <c r="CB1336" s="131" t="n">
        <v>1</v>
      </c>
      <c r="CC1336" s="143">
        <f>IF(P1336&gt;1,1,P1336)*CB1336</f>
        <v/>
      </c>
      <c r="CD1336" s="143" t="n"/>
      <c r="CE1336" s="222" t="n">
        <v>5986</v>
      </c>
      <c r="CF1336" s="86" t="n"/>
      <c r="CG1336" s="219" t="n">
        <v>114834.1463414634</v>
      </c>
      <c r="CH1336" s="217">
        <f>IF(LOWER(T1336)="ILS",12,1)*CG1336/VLOOKUP($T1336,CPC_USDConversion_xlTbl[[Currency2]:[Units/1 USD]],2,FALSE)</f>
        <v/>
      </c>
      <c r="CI1336" s="225">
        <f>AF1336</f>
        <v/>
      </c>
      <c r="CJ1336" s="225">
        <f>IFERROR(CI1336-CH1336,"")</f>
        <v/>
      </c>
      <c r="CK1336" s="140">
        <f>ROUND(AN1336*CC1336,-2)</f>
        <v/>
      </c>
      <c r="CL1336" s="217">
        <f>CK1336/VLOOKUP($T1336,'USD Converstion'!$C$7:$D$174,2,FALSE)</f>
        <v/>
      </c>
      <c r="CM1336" s="145">
        <f>IF(AD1336&gt;X1336,1,0)</f>
        <v/>
      </c>
      <c r="CN1336" s="225">
        <f>IF(CM1336&gt;0,AG1336,0)</f>
        <v/>
      </c>
      <c r="CO1336" s="225">
        <f>IF(CM1336=0,0,AF1336)</f>
        <v/>
      </c>
      <c r="CP1336" s="146" t="n">
        <v>0</v>
      </c>
      <c r="CQ1336" s="147" t="inlineStr">
        <is>
          <t>Regular</t>
        </is>
      </c>
      <c r="CR1336" s="225">
        <f>AM1336/VLOOKUP(T1336,'USD Converstion'!$C$7:$D$174,2,FALSE)</f>
        <v/>
      </c>
      <c r="CS1336" s="226">
        <f>AT1336</f>
        <v/>
      </c>
      <c r="CT1336" s="222" t="n">
        <v>0</v>
      </c>
      <c r="CU1336" s="227" t="n"/>
      <c r="CV1336" s="145">
        <f>IF(AX1336&gt;0,1,0)</f>
        <v/>
      </c>
      <c r="CW1336" s="145">
        <f>IF(AY1336&gt;0,1,0)</f>
        <v/>
      </c>
      <c r="CX1336" s="52" t="n">
        <v>0</v>
      </c>
      <c r="DM1336">
        <f>IF(LOWER(T1336)="ILS",12,1)*Y1336/VLOOKUP($T1336,CPC_USDConversion_xlTbl[[Currency2]:[Units/1 USD]],2,FALSE)</f>
        <v/>
      </c>
    </row>
    <row r="1337">
      <c r="B1337" s="113" t="n">
        <v>125797</v>
      </c>
      <c r="C1337" s="113" t="n">
        <v>97542</v>
      </c>
      <c r="D1337" s="113" t="n">
        <v>40285</v>
      </c>
      <c r="E1337" s="114" t="inlineStr">
        <is>
          <t>Stefan Kraft</t>
        </is>
      </c>
      <c r="F1337" s="152" t="inlineStr">
        <is>
          <t>Global Account Manager</t>
        </is>
      </c>
      <c r="G1337" s="113" t="inlineStr">
        <is>
          <t>Germany Sales</t>
        </is>
      </c>
      <c r="H1337" s="113" t="inlineStr">
        <is>
          <t>Dietmar Schnabel</t>
        </is>
      </c>
      <c r="I1337" s="113" t="inlineStr">
        <is>
          <t>Lothar Geuenich</t>
        </is>
      </c>
      <c r="J1337" s="114" t="inlineStr">
        <is>
          <t>Thorsten Freitag</t>
        </is>
      </c>
      <c r="K1337" s="114" t="inlineStr">
        <is>
          <t>Bruno Darmon</t>
        </is>
      </c>
      <c r="L1337" s="113" t="inlineStr">
        <is>
          <t>EMEA Sales</t>
        </is>
      </c>
      <c r="M1337" s="115" t="n">
        <v>1</v>
      </c>
      <c r="N1337" s="151">
        <f>LEFT(CA1337,3)</f>
        <v/>
      </c>
      <c r="O1337" s="216" t="n">
        <v>43374</v>
      </c>
      <c r="P1337" s="118">
        <f>($D$5-O1337)/365</f>
        <v/>
      </c>
      <c r="Q1337" s="119">
        <f>Q1337</f>
        <v/>
      </c>
      <c r="R1337" s="52" t="n"/>
      <c r="S1337" s="120" t="inlineStr">
        <is>
          <t>Germany</t>
        </is>
      </c>
      <c r="T1337" s="120" t="inlineStr">
        <is>
          <t>EUR</t>
        </is>
      </c>
      <c r="U1337" s="120" t="n">
        <v>129500</v>
      </c>
      <c r="V1337" s="120" t="n">
        <v>58481.81818181818</v>
      </c>
      <c r="W1337" s="120" t="n"/>
      <c r="X1337" s="120">
        <f>W1337+V1337+U1337</f>
        <v/>
      </c>
      <c r="Y1337" s="121" t="n"/>
      <c r="Z1337" s="121" t="n"/>
      <c r="AA1337" s="122" t="n"/>
      <c r="AB1337" s="122" t="n"/>
      <c r="AC1337" s="122" t="n"/>
      <c r="AD1337" s="123">
        <f>AC1337+AB1337+AA1337</f>
        <v/>
      </c>
      <c r="AE1337" s="124">
        <f>IFERROR(AD1337/X1337-1,"")</f>
        <v/>
      </c>
      <c r="AF1337" s="217">
        <f>IF(LOWER(T1337)="ILS",12,1)*X1337/VLOOKUP($T1337,CPC_USDConversion_xlTbl[[Currency2]:[Units/1 USD]],2,FALSE)</f>
        <v/>
      </c>
      <c r="AG1337" s="217">
        <f>IF(LOWER(T1337)="ILS",12,1)*AD1337/VLOOKUP($T1337,CPC_USDConversion_xlTbl[[Currency2]:[Units/1 USD]],2,FALSE)</f>
        <v/>
      </c>
      <c r="AH1337" s="126">
        <f>AF1337/VLOOKUP($S1337,'CP$'!$B$5:$D$74,2,FALSE)</f>
        <v/>
      </c>
      <c r="AI1337" s="126">
        <f>AG1337/VLOOKUP($S1337,'CP$'!$B$5:$D$74,2,FALSE)</f>
        <v/>
      </c>
      <c r="AJ1337" s="52" t="n"/>
      <c r="AK1337" s="127" t="inlineStr">
        <is>
          <t>Sales Variable</t>
        </is>
      </c>
      <c r="AL1337" s="218" t="n"/>
      <c r="AM1337" s="129" t="n"/>
      <c r="AN1337" s="121" t="n"/>
      <c r="AO1337" s="130" t="n"/>
      <c r="AP1337" s="131">
        <f>IFERROR(AO1337/AM1337,"")</f>
        <v/>
      </c>
      <c r="AQ1337" s="219">
        <f>AO1337*CC1337</f>
        <v/>
      </c>
      <c r="AR1337" s="219" t="n"/>
      <c r="AS1337" s="220">
        <f>AQ1337-AR1337</f>
        <v/>
      </c>
      <c r="AT1337" s="217">
        <f>AS1337/VLOOKUP($T1337,'USD Converstion'!$C$7:$D$174,2,FALSE)</f>
        <v/>
      </c>
      <c r="AU1337" s="52" t="n"/>
      <c r="AV1337" s="221" t="n">
        <v>43403</v>
      </c>
      <c r="AW1337" s="222" t="n">
        <v>19572.28155339806</v>
      </c>
      <c r="AX1337" s="222" t="n"/>
      <c r="AY1337" s="223" t="n"/>
      <c r="AZ1337" s="52" t="n"/>
      <c r="BA1337" s="137" t="inlineStr">
        <is>
          <t>January, 2021 - Organization change from Team:Harry Rolzhauser - Named Accounts South Germany to Team:Kai Zimdahl - Commercial</t>
        </is>
      </c>
      <c r="BB1337" s="138" t="inlineStr">
        <is>
          <t xml:space="preserve"> </t>
        </is>
      </c>
      <c r="BC1337" s="52" t="n"/>
      <c r="BD1337" s="219" t="n">
        <v>96000</v>
      </c>
      <c r="BE1337" s="219" t="n">
        <v>64000</v>
      </c>
      <c r="BF1337" s="219" t="n"/>
      <c r="BG1337" s="120">
        <f>BF1337+BE1337+BD1337</f>
        <v/>
      </c>
      <c r="BH1337" s="217">
        <f>IF(LOWER(T1337)="ILS",12,1)*BG1337/VLOOKUP($T1337,CPC_USDConversion_xlTbl[[Currency2]:[Units/1 USD]],2,FALSE)</f>
        <v/>
      </c>
      <c r="BI1337" s="224">
        <f>BH1337/VLOOKUP($S1337,'CP$'!$B$5:$D$74,2,FALSE)</f>
        <v/>
      </c>
      <c r="BJ1337" s="140" t="n">
        <v>125000</v>
      </c>
      <c r="BK1337" s="140" t="n">
        <v>180000</v>
      </c>
      <c r="BL1337" s="141">
        <f>IFERROR(U1337/X1337,"")</f>
        <v/>
      </c>
      <c r="BM1337" s="141">
        <f>IFERROR(V1337/X1337,"")</f>
        <v/>
      </c>
      <c r="BN1337" s="141">
        <f>IFERROR(W1337/X1337,"")</f>
        <v/>
      </c>
      <c r="BO1337" s="141">
        <f>IFERROR(AA1337/AD1337,"")</f>
        <v/>
      </c>
      <c r="BP1337" s="141">
        <f>IFERROR(AB1337/AD1337,"")</f>
        <v/>
      </c>
      <c r="BQ1337" s="141">
        <f>IFERROR(AC1337/AD1337,"")</f>
        <v/>
      </c>
      <c r="BR1337" s="119" t="n">
        <v>3</v>
      </c>
      <c r="BS1337" s="119" t="n">
        <v>2</v>
      </c>
      <c r="BT1337" s="119" t="n"/>
      <c r="BU1337" s="119" t="n"/>
      <c r="BV1337" s="119" t="n"/>
      <c r="BW1337" s="119" t="n"/>
      <c r="BX1337" s="119" t="n"/>
      <c r="BY1337" s="119" t="n"/>
      <c r="BZ1337" s="119" t="inlineStr">
        <is>
          <t>Employee</t>
        </is>
      </c>
      <c r="CA1337" s="142" t="inlineStr">
        <is>
          <t>S43P</t>
        </is>
      </c>
      <c r="CB1337" s="131" t="n">
        <v>1</v>
      </c>
      <c r="CC1337" s="143">
        <f>IF(P1337&gt;1,1,P1337)*CB1337</f>
        <v/>
      </c>
      <c r="CD1337" s="143" t="n"/>
      <c r="CE1337" s="222" t="n">
        <v>11014.24</v>
      </c>
      <c r="CF1337" s="86" t="n"/>
      <c r="CG1337" s="219" t="n">
        <v>156297.5609756098</v>
      </c>
      <c r="CH1337" s="217">
        <f>IF(LOWER(T1337)="ILS",12,1)*CG1337/VLOOKUP($T1337,CPC_USDConversion_xlTbl[[Currency2]:[Units/1 USD]],2,FALSE)</f>
        <v/>
      </c>
      <c r="CI1337" s="225">
        <f>AF1337</f>
        <v/>
      </c>
      <c r="CJ1337" s="225">
        <f>IFERROR(CI1337-CH1337,"")</f>
        <v/>
      </c>
      <c r="CK1337" s="140">
        <f>ROUND(AN1337*CC1337,-2)</f>
        <v/>
      </c>
      <c r="CL1337" s="217">
        <f>CK1337/VLOOKUP($T1337,'USD Converstion'!$C$7:$D$174,2,FALSE)</f>
        <v/>
      </c>
      <c r="CM1337" s="145">
        <f>IF(AD1337&gt;X1337,1,0)</f>
        <v/>
      </c>
      <c r="CN1337" s="225">
        <f>IF(CM1337&gt;0,AG1337,0)</f>
        <v/>
      </c>
      <c r="CO1337" s="225">
        <f>IF(CM1337=0,0,AF1337)</f>
        <v/>
      </c>
      <c r="CP1337" s="146" t="n">
        <v>0</v>
      </c>
      <c r="CQ1337" s="147" t="inlineStr">
        <is>
          <t>Regular</t>
        </is>
      </c>
      <c r="CR1337" s="225">
        <f>AM1337/VLOOKUP(T1337,'USD Converstion'!$C$7:$D$174,2,FALSE)</f>
        <v/>
      </c>
      <c r="CS1337" s="226">
        <f>AT1337</f>
        <v/>
      </c>
      <c r="CT1337" s="222" t="n">
        <v>0</v>
      </c>
      <c r="CU1337" s="227" t="n"/>
      <c r="CV1337" s="145">
        <f>IF(AX1337&gt;0,1,0)</f>
        <v/>
      </c>
      <c r="CW1337" s="145">
        <f>IF(AY1337&gt;0,1,0)</f>
        <v/>
      </c>
      <c r="CX1337" s="52" t="n">
        <v>0</v>
      </c>
      <c r="DM1337">
        <f>IF(LOWER(T1337)="ILS",12,1)*Y1337/VLOOKUP($T1337,CPC_USDConversion_xlTbl[[Currency2]:[Units/1 USD]],2,FALSE)</f>
        <v/>
      </c>
    </row>
    <row r="1338">
      <c r="B1338" s="113" t="n">
        <v>130617</v>
      </c>
      <c r="C1338" s="113" t="n">
        <v>58793</v>
      </c>
      <c r="D1338" s="113" t="n"/>
      <c r="E1338" s="114" t="inlineStr">
        <is>
          <t>Stephan Lawnik</t>
        </is>
      </c>
      <c r="F1338" s="152" t="inlineStr">
        <is>
          <t>Channel Manager</t>
        </is>
      </c>
      <c r="G1338" s="113" t="inlineStr">
        <is>
          <t>Germany Sales</t>
        </is>
      </c>
      <c r="H1338" s="113" t="inlineStr">
        <is>
          <t>Dietmar Schnabel</t>
        </is>
      </c>
      <c r="I1338" s="113" t="inlineStr">
        <is>
          <t>Lothar Geuenich</t>
        </is>
      </c>
      <c r="J1338" s="114" t="inlineStr">
        <is>
          <t>Thorsten Freitag</t>
        </is>
      </c>
      <c r="K1338" s="114" t="inlineStr">
        <is>
          <t>Bruno Darmon</t>
        </is>
      </c>
      <c r="L1338" s="113" t="inlineStr">
        <is>
          <t>EMEA Sales</t>
        </is>
      </c>
      <c r="M1338" s="115" t="n">
        <v>1</v>
      </c>
      <c r="N1338" s="151">
        <f>LEFT(CA1338,3)</f>
        <v/>
      </c>
      <c r="O1338" s="216" t="n">
        <v>37043</v>
      </c>
      <c r="P1338" s="118">
        <f>($D$5-O1338)/365</f>
        <v/>
      </c>
      <c r="Q1338" s="119">
        <f>Q1338</f>
        <v/>
      </c>
      <c r="R1338" s="52" t="n"/>
      <c r="S1338" s="120" t="inlineStr">
        <is>
          <t>Germany</t>
        </is>
      </c>
      <c r="T1338" s="120" t="inlineStr">
        <is>
          <t>EUR</t>
        </is>
      </c>
      <c r="U1338" s="120" t="n">
        <v>138875</v>
      </c>
      <c r="V1338" s="120" t="n">
        <v>63027.27272727272</v>
      </c>
      <c r="W1338" s="120" t="n"/>
      <c r="X1338" s="120">
        <f>W1338+V1338+U1338</f>
        <v/>
      </c>
      <c r="Y1338" s="121" t="n"/>
      <c r="Z1338" s="121" t="n"/>
      <c r="AA1338" s="122" t="n"/>
      <c r="AB1338" s="122" t="n"/>
      <c r="AC1338" s="122" t="n"/>
      <c r="AD1338" s="123">
        <f>AC1338+AB1338+AA1338</f>
        <v/>
      </c>
      <c r="AE1338" s="124">
        <f>IFERROR(AD1338/X1338-1,"")</f>
        <v/>
      </c>
      <c r="AF1338" s="217">
        <f>IF(LOWER(T1338)="ILS",12,1)*X1338/VLOOKUP($T1338,CPC_USDConversion_xlTbl[[Currency2]:[Units/1 USD]],2,FALSE)</f>
        <v/>
      </c>
      <c r="AG1338" s="217">
        <f>IF(LOWER(T1338)="ILS",12,1)*AD1338/VLOOKUP($T1338,CPC_USDConversion_xlTbl[[Currency2]:[Units/1 USD]],2,FALSE)</f>
        <v/>
      </c>
      <c r="AH1338" s="126">
        <f>AF1338/VLOOKUP($S1338,'CP$'!$B$5:$D$74,2,FALSE)</f>
        <v/>
      </c>
      <c r="AI1338" s="126">
        <f>AG1338/VLOOKUP($S1338,'CP$'!$B$5:$D$74,2,FALSE)</f>
        <v/>
      </c>
      <c r="AJ1338" s="52" t="n"/>
      <c r="AK1338" s="127" t="inlineStr">
        <is>
          <t>Sales Variable</t>
        </is>
      </c>
      <c r="AL1338" s="218" t="n"/>
      <c r="AM1338" s="129" t="n"/>
      <c r="AN1338" s="121" t="n"/>
      <c r="AO1338" s="130" t="n"/>
      <c r="AP1338" s="131">
        <f>IFERROR(AO1338/AM1338,"")</f>
        <v/>
      </c>
      <c r="AQ1338" s="219">
        <f>AO1338*CC1338</f>
        <v/>
      </c>
      <c r="AR1338" s="219" t="n"/>
      <c r="AS1338" s="220">
        <f>AQ1338-AR1338</f>
        <v/>
      </c>
      <c r="AT1338" s="217">
        <f>AS1338/VLOOKUP($T1338,'USD Converstion'!$C$7:$D$174,2,FALSE)</f>
        <v/>
      </c>
      <c r="AU1338" s="52" t="n"/>
      <c r="AV1338" s="221" t="n">
        <v>43403</v>
      </c>
      <c r="AW1338" s="222" t="n">
        <v>29256.92233009709</v>
      </c>
      <c r="AX1338" s="222" t="n"/>
      <c r="AY1338" s="223" t="n"/>
      <c r="AZ1338" s="52" t="n"/>
      <c r="BA1338" s="137" t="inlineStr">
        <is>
          <t>January, 2021 - Organization change from Team:Dietmar Schnabel - Leaving Employees to Team:Bernd Sebode - Germany Channel || November, 2020 - Compensation change to One-Time Bonus: 79</t>
        </is>
      </c>
      <c r="BB1338" s="138" t="inlineStr">
        <is>
          <t xml:space="preserve"> </t>
        </is>
      </c>
      <c r="BC1338" s="52" t="n"/>
      <c r="BD1338" s="219" t="n">
        <v>103500</v>
      </c>
      <c r="BE1338" s="219" t="n">
        <v>69000</v>
      </c>
      <c r="BF1338" s="219" t="n"/>
      <c r="BG1338" s="120">
        <f>BF1338+BE1338+BD1338</f>
        <v/>
      </c>
      <c r="BH1338" s="217">
        <f>IF(LOWER(T1338)="ILS",12,1)*BG1338/VLOOKUP($T1338,CPC_USDConversion_xlTbl[[Currency2]:[Units/1 USD]],2,FALSE)</f>
        <v/>
      </c>
      <c r="BI1338" s="224">
        <f>BH1338/VLOOKUP($S1338,'CP$'!$B$5:$D$74,2,FALSE)</f>
        <v/>
      </c>
      <c r="BJ1338" s="140" t="n">
        <v>115000</v>
      </c>
      <c r="BK1338" s="140" t="n">
        <v>170000</v>
      </c>
      <c r="BL1338" s="141">
        <f>IFERROR(U1338/X1338,"")</f>
        <v/>
      </c>
      <c r="BM1338" s="141">
        <f>IFERROR(V1338/X1338,"")</f>
        <v/>
      </c>
      <c r="BN1338" s="141">
        <f>IFERROR(W1338/X1338,"")</f>
        <v/>
      </c>
      <c r="BO1338" s="141">
        <f>IFERROR(AA1338/AD1338,"")</f>
        <v/>
      </c>
      <c r="BP1338" s="141">
        <f>IFERROR(AB1338/AD1338,"")</f>
        <v/>
      </c>
      <c r="BQ1338" s="141">
        <f>IFERROR(AC1338/AD1338,"")</f>
        <v/>
      </c>
      <c r="BR1338" s="119" t="n">
        <v>2</v>
      </c>
      <c r="BS1338" s="119" t="n">
        <v>2</v>
      </c>
      <c r="BT1338" s="119" t="n"/>
      <c r="BU1338" s="119" t="n"/>
      <c r="BV1338" s="119" t="n"/>
      <c r="BW1338" s="119" t="n"/>
      <c r="BX1338" s="119" t="n"/>
      <c r="BY1338" s="119" t="n"/>
      <c r="BZ1338" s="119" t="inlineStr">
        <is>
          <t>Employee</t>
        </is>
      </c>
      <c r="CA1338" s="142" t="inlineStr">
        <is>
          <t>S41P</t>
        </is>
      </c>
      <c r="CB1338" s="131" t="n">
        <v>1</v>
      </c>
      <c r="CC1338" s="143">
        <f>IF(P1338&gt;1,1,P1338)*CB1338</f>
        <v/>
      </c>
      <c r="CD1338" s="143" t="n"/>
      <c r="CE1338" s="222" t="n">
        <v>34958.24</v>
      </c>
      <c r="CF1338" s="86" t="n"/>
      <c r="CG1338" s="219" t="n">
        <v>168492.6829268293</v>
      </c>
      <c r="CH1338" s="217">
        <f>IF(LOWER(T1338)="ILS",12,1)*CG1338/VLOOKUP($T1338,CPC_USDConversion_xlTbl[[Currency2]:[Units/1 USD]],2,FALSE)</f>
        <v/>
      </c>
      <c r="CI1338" s="225">
        <f>AF1338</f>
        <v/>
      </c>
      <c r="CJ1338" s="225">
        <f>IFERROR(CI1338-CH1338,"")</f>
        <v/>
      </c>
      <c r="CK1338" s="140">
        <f>ROUND(AN1338*CC1338,-2)</f>
        <v/>
      </c>
      <c r="CL1338" s="217">
        <f>CK1338/VLOOKUP($T1338,'USD Converstion'!$C$7:$D$174,2,FALSE)</f>
        <v/>
      </c>
      <c r="CM1338" s="145">
        <f>IF(AD1338&gt;X1338,1,0)</f>
        <v/>
      </c>
      <c r="CN1338" s="225">
        <f>IF(CM1338&gt;0,AG1338,0)</f>
        <v/>
      </c>
      <c r="CO1338" s="225">
        <f>IF(CM1338=0,0,AF1338)</f>
        <v/>
      </c>
      <c r="CP1338" s="146" t="n">
        <v>0</v>
      </c>
      <c r="CQ1338" s="147" t="inlineStr">
        <is>
          <t>Regular</t>
        </is>
      </c>
      <c r="CR1338" s="225">
        <f>AM1338/VLOOKUP(T1338,'USD Converstion'!$C$7:$D$174,2,FALSE)</f>
        <v/>
      </c>
      <c r="CS1338" s="226">
        <f>AT1338</f>
        <v/>
      </c>
      <c r="CT1338" s="222" t="n">
        <v>0</v>
      </c>
      <c r="CU1338" s="227" t="n"/>
      <c r="CV1338" s="145">
        <f>IF(AX1338&gt;0,1,0)</f>
        <v/>
      </c>
      <c r="CW1338" s="145">
        <f>IF(AY1338&gt;0,1,0)</f>
        <v/>
      </c>
      <c r="CX1338" s="52" t="n">
        <v>0</v>
      </c>
      <c r="DM1338">
        <f>IF(LOWER(T1338)="ILS",12,1)*Y1338/VLOOKUP($T1338,CPC_USDConversion_xlTbl[[Currency2]:[Units/1 USD]],2,FALSE)</f>
        <v/>
      </c>
    </row>
    <row r="1339">
      <c r="B1339" s="113" t="n">
        <v>132073</v>
      </c>
      <c r="C1339" s="113" t="n">
        <v>70263</v>
      </c>
      <c r="D1339" s="113" t="n"/>
      <c r="E1339" s="114" t="inlineStr">
        <is>
          <t>Thorsten Schuberth</t>
        </is>
      </c>
      <c r="F1339" s="152" t="inlineStr">
        <is>
          <t>Channel Manager, White Hats</t>
        </is>
      </c>
      <c r="G1339" s="113" t="inlineStr">
        <is>
          <t>Germany Sales</t>
        </is>
      </c>
      <c r="H1339" s="113" t="inlineStr">
        <is>
          <t>Dietmar Schnabel</t>
        </is>
      </c>
      <c r="I1339" s="113" t="inlineStr">
        <is>
          <t>Lothar Geuenich</t>
        </is>
      </c>
      <c r="J1339" s="114" t="inlineStr">
        <is>
          <t>Thorsten Freitag</t>
        </is>
      </c>
      <c r="K1339" s="114" t="inlineStr">
        <is>
          <t>Bruno Darmon</t>
        </is>
      </c>
      <c r="L1339" s="113" t="inlineStr">
        <is>
          <t>EMEA Sales</t>
        </is>
      </c>
      <c r="M1339" s="115" t="n">
        <v>1</v>
      </c>
      <c r="N1339" s="151">
        <f>LEFT(CA1339,3)</f>
        <v/>
      </c>
      <c r="O1339" s="216" t="n">
        <v>36845</v>
      </c>
      <c r="P1339" s="118">
        <f>($D$5-O1339)/365</f>
        <v/>
      </c>
      <c r="Q1339" s="119">
        <f>Q1339</f>
        <v/>
      </c>
      <c r="R1339" s="52" t="n"/>
      <c r="S1339" s="120" t="inlineStr">
        <is>
          <t>Germany</t>
        </is>
      </c>
      <c r="T1339" s="120" t="inlineStr">
        <is>
          <t>EUR</t>
        </is>
      </c>
      <c r="U1339" s="120" t="n">
        <v>117500</v>
      </c>
      <c r="V1339" s="120" t="n">
        <v>24845.45454545454</v>
      </c>
      <c r="W1339" s="120" t="n"/>
      <c r="X1339" s="120">
        <f>W1339+V1339+U1339</f>
        <v/>
      </c>
      <c r="Y1339" s="121" t="n"/>
      <c r="Z1339" s="121" t="n"/>
      <c r="AA1339" s="122" t="n"/>
      <c r="AB1339" s="122" t="n"/>
      <c r="AC1339" s="122" t="n"/>
      <c r="AD1339" s="123">
        <f>AC1339+AB1339+AA1339</f>
        <v/>
      </c>
      <c r="AE1339" s="124">
        <f>IFERROR(AD1339/X1339-1,"")</f>
        <v/>
      </c>
      <c r="AF1339" s="217">
        <f>IF(LOWER(T1339)="ILS",12,1)*X1339/VLOOKUP($T1339,CPC_USDConversion_xlTbl[[Currency2]:[Units/1 USD]],2,FALSE)</f>
        <v/>
      </c>
      <c r="AG1339" s="217">
        <f>IF(LOWER(T1339)="ILS",12,1)*AD1339/VLOOKUP($T1339,CPC_USDConversion_xlTbl[[Currency2]:[Units/1 USD]],2,FALSE)</f>
        <v/>
      </c>
      <c r="AH1339" s="126">
        <f>AF1339/VLOOKUP($S1339,'CP$'!$B$5:$D$74,2,FALSE)</f>
        <v/>
      </c>
      <c r="AI1339" s="126">
        <f>AG1339/VLOOKUP($S1339,'CP$'!$B$5:$D$74,2,FALSE)</f>
        <v/>
      </c>
      <c r="AJ1339" s="52" t="n"/>
      <c r="AK1339" s="127" t="inlineStr">
        <is>
          <t>Sales Variable</t>
        </is>
      </c>
      <c r="AL1339" s="218" t="n"/>
      <c r="AM1339" s="129" t="n"/>
      <c r="AN1339" s="121" t="n"/>
      <c r="AO1339" s="130" t="n"/>
      <c r="AP1339" s="131">
        <f>IFERROR(AO1339/AM1339,"")</f>
        <v/>
      </c>
      <c r="AQ1339" s="219">
        <f>AO1339*CC1339</f>
        <v/>
      </c>
      <c r="AR1339" s="219" t="n"/>
      <c r="AS1339" s="220">
        <f>AQ1339-AR1339</f>
        <v/>
      </c>
      <c r="AT1339" s="217">
        <f>AS1339/VLOOKUP($T1339,'USD Converstion'!$C$7:$D$174,2,FALSE)</f>
        <v/>
      </c>
      <c r="AU1339" s="52" t="n"/>
      <c r="AV1339" s="221" t="n">
        <v>42494</v>
      </c>
      <c r="AW1339" s="222" t="n">
        <v>19550.99029126214</v>
      </c>
      <c r="AX1339" s="222" t="n"/>
      <c r="AY1339" s="223" t="n"/>
      <c r="AZ1339" s="52" t="n"/>
      <c r="BA1339" s="137" t="inlineStr">
        <is>
          <t>January, 2021 - Organization change from Team:Harry Rolzhauser - Named Accounts South Germany, Title:Strategic Account Manager to Team:Bernd Sebode - Strategic Partners, Title:Channel Manager, White Hats || November, 2020 - Compensation change to One-Time Bonus: 3051</t>
        </is>
      </c>
      <c r="BB1339" s="138" t="inlineStr">
        <is>
          <t xml:space="preserve"> </t>
        </is>
      </c>
      <c r="BC1339" s="52" t="n"/>
      <c r="BD1339" s="219" t="n">
        <v>86400</v>
      </c>
      <c r="BE1339" s="219" t="n">
        <v>27000</v>
      </c>
      <c r="BF1339" s="219" t="n"/>
      <c r="BG1339" s="120">
        <f>BF1339+BE1339+BD1339</f>
        <v/>
      </c>
      <c r="BH1339" s="217">
        <f>IF(LOWER(T1339)="ILS",12,1)*BG1339/VLOOKUP($T1339,CPC_USDConversion_xlTbl[[Currency2]:[Units/1 USD]],2,FALSE)</f>
        <v/>
      </c>
      <c r="BI1339" s="224">
        <f>BH1339/VLOOKUP($S1339,'CP$'!$B$5:$D$74,2,FALSE)</f>
        <v/>
      </c>
      <c r="BJ1339" s="140" t="n">
        <v>80000</v>
      </c>
      <c r="BK1339" s="140" t="n">
        <v>135000</v>
      </c>
      <c r="BL1339" s="141">
        <f>IFERROR(U1339/X1339,"")</f>
        <v/>
      </c>
      <c r="BM1339" s="141">
        <f>IFERROR(V1339/X1339,"")</f>
        <v/>
      </c>
      <c r="BN1339" s="141">
        <f>IFERROR(W1339/X1339,"")</f>
        <v/>
      </c>
      <c r="BO1339" s="141">
        <f>IFERROR(AA1339/AD1339,"")</f>
        <v/>
      </c>
      <c r="BP1339" s="141">
        <f>IFERROR(AB1339/AD1339,"")</f>
        <v/>
      </c>
      <c r="BQ1339" s="141">
        <f>IFERROR(AC1339/AD1339,"")</f>
        <v/>
      </c>
      <c r="BR1339" s="119" t="n">
        <v>1</v>
      </c>
      <c r="BS1339" s="119" t="n">
        <v>2</v>
      </c>
      <c r="BT1339" s="119" t="n"/>
      <c r="BU1339" s="119" t="n"/>
      <c r="BV1339" s="119" t="n"/>
      <c r="BW1339" s="119" t="n"/>
      <c r="BX1339" s="119" t="n"/>
      <c r="BY1339" s="119" t="n"/>
      <c r="BZ1339" s="119" t="inlineStr">
        <is>
          <t>Employee</t>
        </is>
      </c>
      <c r="CA1339" s="142" t="inlineStr">
        <is>
          <t>S51P</t>
        </is>
      </c>
      <c r="CB1339" s="131" t="n">
        <v>1</v>
      </c>
      <c r="CC1339" s="143">
        <f>IF(P1339&gt;1,1,P1339)*CB1339</f>
        <v/>
      </c>
      <c r="CD1339" s="143" t="n"/>
      <c r="CE1339" s="222" t="n">
        <v>0</v>
      </c>
      <c r="CF1339" s="86" t="n"/>
      <c r="CG1339" s="219" t="n">
        <v>110834.1463414634</v>
      </c>
      <c r="CH1339" s="217">
        <f>IF(LOWER(T1339)="ILS",12,1)*CG1339/VLOOKUP($T1339,CPC_USDConversion_xlTbl[[Currency2]:[Units/1 USD]],2,FALSE)</f>
        <v/>
      </c>
      <c r="CI1339" s="225">
        <f>AF1339</f>
        <v/>
      </c>
      <c r="CJ1339" s="225">
        <f>IFERROR(CI1339-CH1339,"")</f>
        <v/>
      </c>
      <c r="CK1339" s="140">
        <f>ROUND(AN1339*CC1339,-2)</f>
        <v/>
      </c>
      <c r="CL1339" s="217">
        <f>CK1339/VLOOKUP($T1339,'USD Converstion'!$C$7:$D$174,2,FALSE)</f>
        <v/>
      </c>
      <c r="CM1339" s="145">
        <f>IF(AD1339&gt;X1339,1,0)</f>
        <v/>
      </c>
      <c r="CN1339" s="225">
        <f>IF(CM1339&gt;0,AG1339,0)</f>
        <v/>
      </c>
      <c r="CO1339" s="225">
        <f>IF(CM1339=0,0,AF1339)</f>
        <v/>
      </c>
      <c r="CP1339" s="146" t="n">
        <v>0</v>
      </c>
      <c r="CQ1339" s="147" t="inlineStr">
        <is>
          <t>Regular</t>
        </is>
      </c>
      <c r="CR1339" s="225">
        <f>AM1339/VLOOKUP(T1339,'USD Converstion'!$C$7:$D$174,2,FALSE)</f>
        <v/>
      </c>
      <c r="CS1339" s="226">
        <f>AT1339</f>
        <v/>
      </c>
      <c r="CT1339" s="222" t="n">
        <v>0</v>
      </c>
      <c r="CU1339" s="227" t="n"/>
      <c r="CV1339" s="145">
        <f>IF(AX1339&gt;0,1,0)</f>
        <v/>
      </c>
      <c r="CW1339" s="145">
        <f>IF(AY1339&gt;0,1,0)</f>
        <v/>
      </c>
      <c r="CX1339" s="52" t="n">
        <v>0</v>
      </c>
      <c r="DM1339">
        <f>IF(LOWER(T1339)="ILS",12,1)*Y1339/VLOOKUP($T1339,CPC_USDConversion_xlTbl[[Currency2]:[Units/1 USD]],2,FALSE)</f>
        <v/>
      </c>
    </row>
    <row r="1340">
      <c r="B1340" s="113" t="n">
        <v>136589</v>
      </c>
      <c r="C1340" s="113" t="n">
        <v>37059</v>
      </c>
      <c r="D1340" s="113" t="n">
        <v>102286</v>
      </c>
      <c r="E1340" s="114" t="inlineStr">
        <is>
          <t>Tobias Scherer</t>
        </is>
      </c>
      <c r="F1340" s="152" t="inlineStr">
        <is>
          <t>Account Manager</t>
        </is>
      </c>
      <c r="G1340" s="113" t="inlineStr">
        <is>
          <t>Germany Sales</t>
        </is>
      </c>
      <c r="H1340" s="113" t="inlineStr">
        <is>
          <t>Dietmar Schnabel</t>
        </is>
      </c>
      <c r="I1340" s="113" t="inlineStr">
        <is>
          <t>Lothar Geuenich</t>
        </is>
      </c>
      <c r="J1340" s="114" t="inlineStr">
        <is>
          <t>Thorsten Freitag</t>
        </is>
      </c>
      <c r="K1340" s="114" t="inlineStr">
        <is>
          <t>Bruno Darmon</t>
        </is>
      </c>
      <c r="L1340" s="113" t="inlineStr">
        <is>
          <t>EMEA Sales</t>
        </is>
      </c>
      <c r="M1340" s="115" t="n">
        <v>1</v>
      </c>
      <c r="N1340" s="151">
        <f>LEFT(CA1340,3)</f>
        <v/>
      </c>
      <c r="O1340" s="216" t="n">
        <v>43435</v>
      </c>
      <c r="P1340" s="118">
        <f>($D$5-O1340)/365</f>
        <v/>
      </c>
      <c r="Q1340" s="119">
        <f>Q1340</f>
        <v/>
      </c>
      <c r="R1340" s="52" t="n"/>
      <c r="S1340" s="120" t="inlineStr">
        <is>
          <t>Germany</t>
        </is>
      </c>
      <c r="T1340" s="120" t="inlineStr">
        <is>
          <t>EUR</t>
        </is>
      </c>
      <c r="U1340" s="120" t="n">
        <v>102000</v>
      </c>
      <c r="V1340" s="120" t="n">
        <v>37572.72727272727</v>
      </c>
      <c r="W1340" s="120" t="n"/>
      <c r="X1340" s="120">
        <f>W1340+V1340+U1340</f>
        <v/>
      </c>
      <c r="Y1340" s="121" t="n"/>
      <c r="Z1340" s="121" t="n"/>
      <c r="AA1340" s="122" t="n"/>
      <c r="AB1340" s="122" t="n"/>
      <c r="AC1340" s="122" t="n"/>
      <c r="AD1340" s="123">
        <f>AC1340+AB1340+AA1340</f>
        <v/>
      </c>
      <c r="AE1340" s="124">
        <f>IFERROR(AD1340/X1340-1,"")</f>
        <v/>
      </c>
      <c r="AF1340" s="217">
        <f>IF(LOWER(T1340)="ILS",12,1)*X1340/VLOOKUP($T1340,CPC_USDConversion_xlTbl[[Currency2]:[Units/1 USD]],2,FALSE)</f>
        <v/>
      </c>
      <c r="AG1340" s="217">
        <f>IF(LOWER(T1340)="ILS",12,1)*AD1340/VLOOKUP($T1340,CPC_USDConversion_xlTbl[[Currency2]:[Units/1 USD]],2,FALSE)</f>
        <v/>
      </c>
      <c r="AH1340" s="126">
        <f>AF1340/VLOOKUP($S1340,'CP$'!$B$5:$D$74,2,FALSE)</f>
        <v/>
      </c>
      <c r="AI1340" s="126">
        <f>AG1340/VLOOKUP($S1340,'CP$'!$B$5:$D$74,2,FALSE)</f>
        <v/>
      </c>
      <c r="AJ1340" s="52" t="n"/>
      <c r="AK1340" s="127" t="inlineStr">
        <is>
          <t>Sales Variable</t>
        </is>
      </c>
      <c r="AL1340" s="218" t="n"/>
      <c r="AM1340" s="129" t="n"/>
      <c r="AN1340" s="121" t="n"/>
      <c r="AO1340" s="130" t="n"/>
      <c r="AP1340" s="131">
        <f>IFERROR(AO1340/AM1340,"")</f>
        <v/>
      </c>
      <c r="AQ1340" s="219">
        <f>AO1340*CC1340</f>
        <v/>
      </c>
      <c r="AR1340" s="219" t="n"/>
      <c r="AS1340" s="220">
        <f>AQ1340-AR1340</f>
        <v/>
      </c>
      <c r="AT1340" s="217">
        <f>AS1340/VLOOKUP($T1340,'USD Converstion'!$C$7:$D$174,2,FALSE)</f>
        <v/>
      </c>
      <c r="AU1340" s="52" t="n"/>
      <c r="AV1340" s="221" t="n"/>
      <c r="AW1340" s="222" t="n"/>
      <c r="AX1340" s="222" t="n"/>
      <c r="AY1340" s="223" t="n"/>
      <c r="AZ1340" s="52" t="n"/>
      <c r="BA1340" s="137" t="inlineStr">
        <is>
          <t>January, 2021 - Organization change from Team:Harry Rolzhauser - Named Accounts South Germany to Team:Bastian Majewski - Named Accounts, North Germany</t>
        </is>
      </c>
      <c r="BB1340" s="138" t="inlineStr">
        <is>
          <t xml:space="preserve"> </t>
        </is>
      </c>
      <c r="BC1340" s="52" t="n"/>
      <c r="BD1340" s="219" t="n">
        <v>74000</v>
      </c>
      <c r="BE1340" s="219" t="n">
        <v>41000</v>
      </c>
      <c r="BF1340" s="219" t="n"/>
      <c r="BG1340" s="120">
        <f>BF1340+BE1340+BD1340</f>
        <v/>
      </c>
      <c r="BH1340" s="217">
        <f>IF(LOWER(T1340)="ILS",12,1)*BG1340/VLOOKUP($T1340,CPC_USDConversion_xlTbl[[Currency2]:[Units/1 USD]],2,FALSE)</f>
        <v/>
      </c>
      <c r="BI1340" s="224">
        <f>BH1340/VLOOKUP($S1340,'CP$'!$B$5:$D$74,2,FALSE)</f>
        <v/>
      </c>
      <c r="BJ1340" s="140" t="n">
        <v>90000</v>
      </c>
      <c r="BK1340" s="140" t="n">
        <v>130000</v>
      </c>
      <c r="BL1340" s="141">
        <f>IFERROR(U1340/X1340,"")</f>
        <v/>
      </c>
      <c r="BM1340" s="141">
        <f>IFERROR(V1340/X1340,"")</f>
        <v/>
      </c>
      <c r="BN1340" s="141">
        <f>IFERROR(W1340/X1340,"")</f>
        <v/>
      </c>
      <c r="BO1340" s="141">
        <f>IFERROR(AA1340/AD1340,"")</f>
        <v/>
      </c>
      <c r="BP1340" s="141">
        <f>IFERROR(AB1340/AD1340,"")</f>
        <v/>
      </c>
      <c r="BQ1340" s="141">
        <f>IFERROR(AC1340/AD1340,"")</f>
        <v/>
      </c>
      <c r="BR1340" s="119" t="n">
        <v>3</v>
      </c>
      <c r="BS1340" s="119" t="n">
        <v>2</v>
      </c>
      <c r="BT1340" s="119" t="n"/>
      <c r="BU1340" s="119" t="n"/>
      <c r="BV1340" s="119" t="n"/>
      <c r="BW1340" s="119" t="n"/>
      <c r="BX1340" s="119" t="n"/>
      <c r="BY1340" s="119" t="n"/>
      <c r="BZ1340" s="119" t="inlineStr">
        <is>
          <t>Employee</t>
        </is>
      </c>
      <c r="CA1340" s="142" t="inlineStr">
        <is>
          <t>S53P</t>
        </is>
      </c>
      <c r="CB1340" s="131" t="n">
        <v>1</v>
      </c>
      <c r="CC1340" s="143">
        <f>IF(P1340&gt;1,1,P1340)*CB1340</f>
        <v/>
      </c>
      <c r="CD1340" s="143" t="n"/>
      <c r="CE1340" s="222" t="n"/>
      <c r="CF1340" s="86" t="n"/>
      <c r="CG1340" s="219" t="n">
        <v>112395.1219512195</v>
      </c>
      <c r="CH1340" s="217">
        <f>IF(LOWER(T1340)="ILS",12,1)*CG1340/VLOOKUP($T1340,CPC_USDConversion_xlTbl[[Currency2]:[Units/1 USD]],2,FALSE)</f>
        <v/>
      </c>
      <c r="CI1340" s="225">
        <f>AF1340</f>
        <v/>
      </c>
      <c r="CJ1340" s="225">
        <f>IFERROR(CI1340-CH1340,"")</f>
        <v/>
      </c>
      <c r="CK1340" s="140">
        <f>ROUND(AN1340*CC1340,-2)</f>
        <v/>
      </c>
      <c r="CL1340" s="217">
        <f>CK1340/VLOOKUP($T1340,'USD Converstion'!$C$7:$D$174,2,FALSE)</f>
        <v/>
      </c>
      <c r="CM1340" s="145">
        <f>IF(AD1340&gt;X1340,1,0)</f>
        <v/>
      </c>
      <c r="CN1340" s="225">
        <f>IF(CM1340&gt;0,AG1340,0)</f>
        <v/>
      </c>
      <c r="CO1340" s="225">
        <f>IF(CM1340=0,0,AF1340)</f>
        <v/>
      </c>
      <c r="CP1340" s="146" t="n">
        <v>0</v>
      </c>
      <c r="CQ1340" s="147" t="inlineStr">
        <is>
          <t>Regular</t>
        </is>
      </c>
      <c r="CR1340" s="225">
        <f>AM1340/VLOOKUP(T1340,'USD Converstion'!$C$7:$D$174,2,FALSE)</f>
        <v/>
      </c>
      <c r="CS1340" s="226">
        <f>AT1340</f>
        <v/>
      </c>
      <c r="CT1340" s="222" t="n">
        <v>0</v>
      </c>
      <c r="CU1340" s="227" t="n"/>
      <c r="CV1340" s="145">
        <f>IF(AX1340&gt;0,1,0)</f>
        <v/>
      </c>
      <c r="CW1340" s="145">
        <f>IF(AY1340&gt;0,1,0)</f>
        <v/>
      </c>
      <c r="CX1340" s="52" t="n">
        <v>0</v>
      </c>
      <c r="DM1340">
        <f>IF(LOWER(T1340)="ILS",12,1)*Y1340/VLOOKUP($T1340,CPC_USDConversion_xlTbl[[Currency2]:[Units/1 USD]],2,FALSE)</f>
        <v/>
      </c>
    </row>
    <row r="1341">
      <c r="B1341" s="113" t="n">
        <v>100025</v>
      </c>
      <c r="C1341" s="113" t="n">
        <v>124636</v>
      </c>
      <c r="D1341" s="113" t="n">
        <v>46085</v>
      </c>
      <c r="E1341" s="114" t="inlineStr">
        <is>
          <t>Petr Kosolobov</t>
        </is>
      </c>
      <c r="F1341" s="152" t="inlineStr">
        <is>
          <t>Software Developer</t>
        </is>
      </c>
      <c r="G1341" s="113" t="inlineStr">
        <is>
          <t>Minsk Development Center</t>
        </is>
      </c>
      <c r="H1341" s="113" t="inlineStr">
        <is>
          <t>Borce Jakimovski</t>
        </is>
      </c>
      <c r="I1341" s="113" t="inlineStr">
        <is>
          <t>Borce Jakimovski</t>
        </is>
      </c>
      <c r="J1341" s="114" t="inlineStr">
        <is>
          <t>Neatsun Ziv</t>
        </is>
      </c>
      <c r="K1341" s="114" t="inlineStr">
        <is>
          <t>Dorit Dor</t>
        </is>
      </c>
      <c r="L1341" s="113" t="inlineStr">
        <is>
          <t>Products - R&amp;D</t>
        </is>
      </c>
      <c r="M1341" s="115" t="n">
        <v>1</v>
      </c>
      <c r="N1341" s="151">
        <f>LEFT(CA1341,3)</f>
        <v/>
      </c>
      <c r="O1341" s="216" t="n">
        <v>43132</v>
      </c>
      <c r="P1341" s="118">
        <f>($D$5-O1341)/365</f>
        <v/>
      </c>
      <c r="Q1341" s="119">
        <f>Q1341</f>
        <v/>
      </c>
      <c r="R1341" s="52" t="n"/>
      <c r="S1341" s="120" t="inlineStr">
        <is>
          <t>Belarus</t>
        </is>
      </c>
      <c r="T1341" s="120" t="inlineStr">
        <is>
          <t>USD</t>
        </is>
      </c>
      <c r="U1341" s="120" t="n">
        <v>55750</v>
      </c>
      <c r="V1341" s="120" t="n"/>
      <c r="W1341" s="120" t="n"/>
      <c r="X1341" s="120">
        <f>W1341+V1341+U1341</f>
        <v/>
      </c>
      <c r="Y1341" s="121" t="n"/>
      <c r="Z1341" s="121" t="n"/>
      <c r="AA1341" s="122" t="n"/>
      <c r="AB1341" s="122" t="n"/>
      <c r="AC1341" s="122" t="n"/>
      <c r="AD1341" s="123">
        <f>AC1341+AB1341+AA1341</f>
        <v/>
      </c>
      <c r="AE1341" s="124">
        <f>IFERROR(AD1341/X1341-1,"")</f>
        <v/>
      </c>
      <c r="AF1341" s="217">
        <f>IF(LOWER(T1341)="ILS",12,1)*X1341/VLOOKUP($T1341,CPC_USDConversion_xlTbl[[Currency2]:[Units/1 USD]],2,FALSE)</f>
        <v/>
      </c>
      <c r="AG1341" s="217">
        <f>IF(LOWER(T1341)="ILS",12,1)*AD1341/VLOOKUP($T1341,CPC_USDConversion_xlTbl[[Currency2]:[Units/1 USD]],2,FALSE)</f>
        <v/>
      </c>
      <c r="AH1341" s="126">
        <f>AF1341/VLOOKUP($S1341,'CP$'!$B$5:$D$74,2,FALSE)</f>
        <v/>
      </c>
      <c r="AI1341" s="126">
        <f>AG1341/VLOOKUP($S1341,'CP$'!$B$5:$D$74,2,FALSE)</f>
        <v/>
      </c>
      <c r="AJ1341" s="52" t="n"/>
      <c r="AK1341" s="127" t="inlineStr">
        <is>
          <t>Regular</t>
        </is>
      </c>
      <c r="AL1341" s="218" t="n">
        <v>2600</v>
      </c>
      <c r="AM1341" s="129" t="n"/>
      <c r="AN1341" s="121" t="n"/>
      <c r="AO1341" s="130" t="n"/>
      <c r="AP1341" s="131">
        <f>IFERROR(AO1341/AM1341,"")</f>
        <v/>
      </c>
      <c r="AQ1341" s="219">
        <f>AO1341*CC1341</f>
        <v/>
      </c>
      <c r="AR1341" s="219" t="n"/>
      <c r="AS1341" s="220">
        <f>AQ1341-AR1341</f>
        <v/>
      </c>
      <c r="AT1341" s="217">
        <f>AS1341/VLOOKUP($T1341,'USD Converstion'!$C$7:$D$174,2,FALSE)</f>
        <v/>
      </c>
      <c r="AU1341" s="52" t="n"/>
      <c r="AV1341" s="221" t="n">
        <v>43615</v>
      </c>
      <c r="AW1341" s="222" t="n">
        <v>4028.194174757281</v>
      </c>
      <c r="AX1341" s="222" t="n"/>
      <c r="AY1341" s="223" t="n"/>
      <c r="AZ1341" s="52" t="n"/>
      <c r="BA1341" s="137" t="n"/>
      <c r="BB1341" s="138" t="inlineStr">
        <is>
          <t xml:space="preserve"> </t>
        </is>
      </c>
      <c r="BC1341" s="52" t="n"/>
      <c r="BD1341" s="219" t="n">
        <v>35000</v>
      </c>
      <c r="BE1341" s="219" t="n"/>
      <c r="BF1341" s="219" t="n"/>
      <c r="BG1341" s="120">
        <f>BF1341+BE1341+BD1341</f>
        <v/>
      </c>
      <c r="BH1341" s="217">
        <f>IF(LOWER(T1341)="ILS",12,1)*BG1341/VLOOKUP($T1341,CPC_USDConversion_xlTbl[[Currency2]:[Units/1 USD]],2,FALSE)</f>
        <v/>
      </c>
      <c r="BI1341" s="224">
        <f>BH1341/VLOOKUP($S1341,'CP$'!$B$5:$D$74,2,FALSE)</f>
        <v/>
      </c>
      <c r="BJ1341" s="140" t="n">
        <v>30000</v>
      </c>
      <c r="BK1341" s="140" t="n">
        <v>60000</v>
      </c>
      <c r="BL1341" s="141">
        <f>IFERROR(U1341/X1341,"")</f>
        <v/>
      </c>
      <c r="BM1341" s="141">
        <f>IFERROR(V1341/X1341,"")</f>
        <v/>
      </c>
      <c r="BN1341" s="141">
        <f>IFERROR(W1341/X1341,"")</f>
        <v/>
      </c>
      <c r="BO1341" s="141">
        <f>IFERROR(AA1341/AD1341,"")</f>
        <v/>
      </c>
      <c r="BP1341" s="141">
        <f>IFERROR(AB1341/AD1341,"")</f>
        <v/>
      </c>
      <c r="BQ1341" s="141">
        <f>IFERROR(AC1341/AD1341,"")</f>
        <v/>
      </c>
      <c r="BR1341" s="119" t="n">
        <v>3</v>
      </c>
      <c r="BS1341" s="119" t="n">
        <v>2</v>
      </c>
      <c r="BT1341" s="119" t="n">
        <v>2</v>
      </c>
      <c r="BU1341" s="119" t="n"/>
      <c r="BV1341" s="119" t="n"/>
      <c r="BW1341" s="119" t="n"/>
      <c r="BX1341" s="119" t="n"/>
      <c r="BY1341" s="119" t="n"/>
      <c r="BZ1341" s="119" t="inlineStr">
        <is>
          <t>Employee</t>
        </is>
      </c>
      <c r="CA1341" s="142" t="inlineStr">
        <is>
          <t>D41P</t>
        </is>
      </c>
      <c r="CB1341" s="131" t="n">
        <v>1</v>
      </c>
      <c r="CC1341" s="143">
        <f>IF(P1341&gt;1,1,P1341)*CB1341</f>
        <v/>
      </c>
      <c r="CD1341" s="143" t="n"/>
      <c r="CE1341" s="222" t="n">
        <v>3112.72</v>
      </c>
      <c r="CF1341" s="86" t="n"/>
      <c r="CG1341" s="219" t="n">
        <v>36297.56097560976</v>
      </c>
      <c r="CH1341" s="217">
        <f>IF(LOWER(T1341)="ILS",12,1)*CG1341/VLOOKUP($T1341,CPC_USDConversion_xlTbl[[Currency2]:[Units/1 USD]],2,FALSE)</f>
        <v/>
      </c>
      <c r="CI1341" s="225">
        <f>AF1341</f>
        <v/>
      </c>
      <c r="CJ1341" s="225">
        <f>IFERROR(CI1341-CH1341,"")</f>
        <v/>
      </c>
      <c r="CK1341" s="140">
        <f>ROUND(AN1341*CC1341,-2)</f>
        <v/>
      </c>
      <c r="CL1341" s="217">
        <f>CK1341/VLOOKUP($T1341,'USD Converstion'!$C$7:$D$174,2,FALSE)</f>
        <v/>
      </c>
      <c r="CM1341" s="145">
        <f>IF(AD1341&gt;X1341,1,0)</f>
        <v/>
      </c>
      <c r="CN1341" s="225">
        <f>IF(CM1341&gt;0,AG1341,0)</f>
        <v/>
      </c>
      <c r="CO1341" s="225">
        <f>IF(CM1341=0,0,AF1341)</f>
        <v/>
      </c>
      <c r="CP1341" s="146" t="n">
        <v>0</v>
      </c>
      <c r="CQ1341" s="147" t="inlineStr">
        <is>
          <t>Regular</t>
        </is>
      </c>
      <c r="CR1341" s="225">
        <f>AM1341/VLOOKUP(T1341,'USD Converstion'!$C$7:$D$174,2,FALSE)</f>
        <v/>
      </c>
      <c r="CS1341" s="226">
        <f>AT1341</f>
        <v/>
      </c>
      <c r="CT1341" s="222" t="n">
        <v>0</v>
      </c>
      <c r="CU1341" s="227" t="n"/>
      <c r="CV1341" s="145">
        <f>IF(AX1341&gt;0,1,0)</f>
        <v/>
      </c>
      <c r="CW1341" s="145">
        <f>IF(AY1341&gt;0,1,0)</f>
        <v/>
      </c>
      <c r="CX1341" s="52" t="n">
        <v>0</v>
      </c>
      <c r="DM1341">
        <f>IF(LOWER(T1341)="ILS",12,1)*Y1341/VLOOKUP($T1341,CPC_USDConversion_xlTbl[[Currency2]:[Units/1 USD]],2,FALSE)</f>
        <v/>
      </c>
    </row>
    <row r="1342">
      <c r="B1342" s="113" t="n">
        <v>127254</v>
      </c>
      <c r="C1342" s="113" t="n">
        <v>105226</v>
      </c>
      <c r="D1342" s="113" t="n">
        <v>119683</v>
      </c>
      <c r="E1342" s="114" t="inlineStr">
        <is>
          <t>Dan Hoem</t>
        </is>
      </c>
      <c r="F1342" s="152" t="inlineStr">
        <is>
          <t>Account Manager</t>
        </is>
      </c>
      <c r="G1342" s="113" t="inlineStr">
        <is>
          <t>Norway</t>
        </is>
      </c>
      <c r="H1342" s="113" t="inlineStr">
        <is>
          <t>Jorn Nygaard</t>
        </is>
      </c>
      <c r="I1342" s="113" t="inlineStr">
        <is>
          <t>Ken Tomassen</t>
        </is>
      </c>
      <c r="J1342" s="114" t="inlineStr">
        <is>
          <t>Thorsten Freitag</t>
        </is>
      </c>
      <c r="K1342" s="114" t="inlineStr">
        <is>
          <t>Bruno Darmon</t>
        </is>
      </c>
      <c r="L1342" s="113" t="inlineStr">
        <is>
          <t>EMEA Sales</t>
        </is>
      </c>
      <c r="M1342" s="115" t="n">
        <v>1</v>
      </c>
      <c r="N1342" s="151">
        <f>LEFT(CA1342,3)</f>
        <v/>
      </c>
      <c r="O1342" s="216" t="n">
        <v>43394</v>
      </c>
      <c r="P1342" s="118">
        <f>($D$5-O1342)/365</f>
        <v/>
      </c>
      <c r="Q1342" s="119">
        <f>Q1342</f>
        <v/>
      </c>
      <c r="R1342" s="52" t="n"/>
      <c r="S1342" s="120" t="inlineStr">
        <is>
          <t>Norway</t>
        </is>
      </c>
      <c r="T1342" s="120" t="inlineStr">
        <is>
          <t>NOK</t>
        </is>
      </c>
      <c r="U1342" s="120" t="n">
        <v>634500</v>
      </c>
      <c r="V1342" s="120" t="n">
        <v>163936.3636363636</v>
      </c>
      <c r="W1342" s="120" t="n"/>
      <c r="X1342" s="120">
        <f>W1342+V1342+U1342</f>
        <v/>
      </c>
      <c r="Y1342" s="121" t="n"/>
      <c r="Z1342" s="121" t="n"/>
      <c r="AA1342" s="122" t="n"/>
      <c r="AB1342" s="122" t="n"/>
      <c r="AC1342" s="122" t="n"/>
      <c r="AD1342" s="123">
        <f>AC1342+AB1342+AA1342</f>
        <v/>
      </c>
      <c r="AE1342" s="124">
        <f>IFERROR(AD1342/X1342-1,"")</f>
        <v/>
      </c>
      <c r="AF1342" s="217">
        <f>IF(LOWER(T1342)="ILS",12,1)*X1342/VLOOKUP($T1342,CPC_USDConversion_xlTbl[[Currency2]:[Units/1 USD]],2,FALSE)</f>
        <v/>
      </c>
      <c r="AG1342" s="217">
        <f>IF(LOWER(T1342)="ILS",12,1)*AD1342/VLOOKUP($T1342,CPC_USDConversion_xlTbl[[Currency2]:[Units/1 USD]],2,FALSE)</f>
        <v/>
      </c>
      <c r="AH1342" s="126">
        <f>AF1342/VLOOKUP($S1342,'CP$'!$B$5:$D$74,2,FALSE)</f>
        <v/>
      </c>
      <c r="AI1342" s="126">
        <f>AG1342/VLOOKUP($S1342,'CP$'!$B$5:$D$74,2,FALSE)</f>
        <v/>
      </c>
      <c r="AJ1342" s="52" t="n"/>
      <c r="AK1342" s="127" t="inlineStr">
        <is>
          <t>Sales Variable</t>
        </is>
      </c>
      <c r="AL1342" s="218" t="n"/>
      <c r="AM1342" s="129" t="n"/>
      <c r="AN1342" s="121" t="n"/>
      <c r="AO1342" s="130" t="n"/>
      <c r="AP1342" s="131">
        <f>IFERROR(AO1342/AM1342,"")</f>
        <v/>
      </c>
      <c r="AQ1342" s="219">
        <f>AO1342*CC1342</f>
        <v/>
      </c>
      <c r="AR1342" s="219" t="n"/>
      <c r="AS1342" s="220">
        <f>AQ1342-AR1342</f>
        <v/>
      </c>
      <c r="AT1342" s="217">
        <f>AS1342/VLOOKUP($T1342,'USD Converstion'!$C$7:$D$174,2,FALSE)</f>
        <v/>
      </c>
      <c r="AU1342" s="52" t="n"/>
      <c r="AV1342" s="221" t="n">
        <v>43957</v>
      </c>
      <c r="AW1342" s="222" t="n">
        <v>19589.26213592233</v>
      </c>
      <c r="AX1342" s="222" t="n"/>
      <c r="AY1342" s="223" t="n"/>
      <c r="AZ1342" s="52" t="n"/>
      <c r="BA1342" s="137" t="n"/>
      <c r="BB1342" s="138" t="inlineStr">
        <is>
          <t xml:space="preserve"> </t>
        </is>
      </c>
      <c r="BC1342" s="52" t="n"/>
      <c r="BD1342" s="219" t="n">
        <v>500000</v>
      </c>
      <c r="BE1342" s="219" t="n">
        <v>100000</v>
      </c>
      <c r="BF1342" s="219" t="n"/>
      <c r="BG1342" s="120">
        <f>BF1342+BE1342+BD1342</f>
        <v/>
      </c>
      <c r="BH1342" s="217">
        <f>IF(LOWER(T1342)="ILS",12,1)*BG1342/VLOOKUP($T1342,CPC_USDConversion_xlTbl[[Currency2]:[Units/1 USD]],2,FALSE)</f>
        <v/>
      </c>
      <c r="BI1342" s="224">
        <f>BH1342/VLOOKUP($S1342,'CP$'!$B$5:$D$74,2,FALSE)</f>
        <v/>
      </c>
      <c r="BJ1342" s="140" t="n">
        <v>800000</v>
      </c>
      <c r="BK1342" s="140" t="n">
        <v>1250000</v>
      </c>
      <c r="BL1342" s="141">
        <f>IFERROR(U1342/X1342,"")</f>
        <v/>
      </c>
      <c r="BM1342" s="141">
        <f>IFERROR(V1342/X1342,"")</f>
        <v/>
      </c>
      <c r="BN1342" s="141">
        <f>IFERROR(W1342/X1342,"")</f>
        <v/>
      </c>
      <c r="BO1342" s="141">
        <f>IFERROR(AA1342/AD1342,"")</f>
        <v/>
      </c>
      <c r="BP1342" s="141">
        <f>IFERROR(AB1342/AD1342,"")</f>
        <v/>
      </c>
      <c r="BQ1342" s="141">
        <f>IFERROR(AC1342/AD1342,"")</f>
        <v/>
      </c>
      <c r="BR1342" s="119" t="n">
        <v>3</v>
      </c>
      <c r="BS1342" s="119" t="n">
        <v>4</v>
      </c>
      <c r="BT1342" s="119" t="n">
        <v>3</v>
      </c>
      <c r="BU1342" s="119" t="n"/>
      <c r="BV1342" s="119" t="n"/>
      <c r="BW1342" s="119" t="n"/>
      <c r="BX1342" s="119" t="n"/>
      <c r="BY1342" s="119" t="n"/>
      <c r="BZ1342" s="119" t="inlineStr">
        <is>
          <t>Employee</t>
        </is>
      </c>
      <c r="CA1342" s="142" t="inlineStr">
        <is>
          <t>S53P</t>
        </is>
      </c>
      <c r="CB1342" s="131" t="n">
        <v>1</v>
      </c>
      <c r="CC1342" s="143">
        <f>IF(P1342&gt;1,1,P1342)*CB1342</f>
        <v/>
      </c>
      <c r="CD1342" s="143" t="n"/>
      <c r="CE1342" s="222" t="n">
        <v>22627.08</v>
      </c>
      <c r="CF1342" s="86" t="n"/>
      <c r="CG1342" s="219" t="n">
        <v>663614.6341463415</v>
      </c>
      <c r="CH1342" s="217">
        <f>IF(LOWER(T1342)="ILS",12,1)*CG1342/VLOOKUP($T1342,CPC_USDConversion_xlTbl[[Currency2]:[Units/1 USD]],2,FALSE)</f>
        <v/>
      </c>
      <c r="CI1342" s="225">
        <f>AF1342</f>
        <v/>
      </c>
      <c r="CJ1342" s="225">
        <f>IFERROR(CI1342-CH1342,"")</f>
        <v/>
      </c>
      <c r="CK1342" s="140">
        <f>ROUND(AN1342*CC1342,-2)</f>
        <v/>
      </c>
      <c r="CL1342" s="217">
        <f>CK1342/VLOOKUP($T1342,'USD Converstion'!$C$7:$D$174,2,FALSE)</f>
        <v/>
      </c>
      <c r="CM1342" s="145">
        <f>IF(AD1342&gt;X1342,1,0)</f>
        <v/>
      </c>
      <c r="CN1342" s="225">
        <f>IF(CM1342&gt;0,AG1342,0)</f>
        <v/>
      </c>
      <c r="CO1342" s="225">
        <f>IF(CM1342=0,0,AF1342)</f>
        <v/>
      </c>
      <c r="CP1342" s="146" t="n">
        <v>0</v>
      </c>
      <c r="CQ1342" s="147" t="inlineStr">
        <is>
          <t>Regular</t>
        </is>
      </c>
      <c r="CR1342" s="225">
        <f>AM1342/VLOOKUP(T1342,'USD Converstion'!$C$7:$D$174,2,FALSE)</f>
        <v/>
      </c>
      <c r="CS1342" s="226">
        <f>AT1342</f>
        <v/>
      </c>
      <c r="CT1342" s="222" t="n">
        <v>0</v>
      </c>
      <c r="CU1342" s="227" t="n"/>
      <c r="CV1342" s="145">
        <f>IF(AX1342&gt;0,1,0)</f>
        <v/>
      </c>
      <c r="CW1342" s="145">
        <f>IF(AY1342&gt;0,1,0)</f>
        <v/>
      </c>
      <c r="CX1342" s="52" t="n">
        <v>0</v>
      </c>
      <c r="DM1342">
        <f>IF(LOWER(T1342)="ILS",12,1)*Y1342/VLOOKUP($T1342,CPC_USDConversion_xlTbl[[Currency2]:[Units/1 USD]],2,FALSE)</f>
        <v/>
      </c>
    </row>
    <row r="1343">
      <c r="B1343" s="113" t="n">
        <v>116114</v>
      </c>
      <c r="C1343" s="113" t="n">
        <v>106987</v>
      </c>
      <c r="D1343" s="113" t="n">
        <v>80897</v>
      </c>
      <c r="E1343" s="114" t="inlineStr">
        <is>
          <t>Danny Mingelinckx</t>
        </is>
      </c>
      <c r="F1343" s="152" t="inlineStr">
        <is>
          <t>Account manager</t>
        </is>
      </c>
      <c r="G1343" s="113" t="inlineStr">
        <is>
          <t>Belux</t>
        </is>
      </c>
      <c r="H1343" s="113" t="inlineStr">
        <is>
          <t>Tom Sluys</t>
        </is>
      </c>
      <c r="I1343" s="113" t="inlineStr">
        <is>
          <t>Ken Tomassen</t>
        </is>
      </c>
      <c r="J1343" s="114" t="inlineStr">
        <is>
          <t>Thorsten Freitag</t>
        </is>
      </c>
      <c r="K1343" s="114" t="inlineStr">
        <is>
          <t>Bruno Darmon</t>
        </is>
      </c>
      <c r="L1343" s="113" t="inlineStr">
        <is>
          <t>EMEA Sales</t>
        </is>
      </c>
      <c r="M1343" s="115" t="n">
        <v>1</v>
      </c>
      <c r="N1343" s="151">
        <f>LEFT(CA1343,3)</f>
        <v/>
      </c>
      <c r="O1343" s="216" t="n">
        <v>42107</v>
      </c>
      <c r="P1343" s="118">
        <f>($D$5-O1343)/365</f>
        <v/>
      </c>
      <c r="Q1343" s="119">
        <f>Q1343</f>
        <v/>
      </c>
      <c r="R1343" s="52" t="n"/>
      <c r="S1343" s="120" t="inlineStr">
        <is>
          <t>Belgium</t>
        </is>
      </c>
      <c r="T1343" s="120" t="inlineStr">
        <is>
          <t>EUR</t>
        </is>
      </c>
      <c r="U1343" s="120" t="n">
        <v>133250</v>
      </c>
      <c r="V1343" s="120" t="n">
        <v>60299.99999999999</v>
      </c>
      <c r="W1343" s="120" t="n"/>
      <c r="X1343" s="120">
        <f>W1343+V1343+U1343</f>
        <v/>
      </c>
      <c r="Y1343" s="121" t="n"/>
      <c r="Z1343" s="121" t="n"/>
      <c r="AA1343" s="122" t="n"/>
      <c r="AB1343" s="122" t="n"/>
      <c r="AC1343" s="122" t="n"/>
      <c r="AD1343" s="123">
        <f>AC1343+AB1343+AA1343</f>
        <v/>
      </c>
      <c r="AE1343" s="124">
        <f>IFERROR(AD1343/X1343-1,"")</f>
        <v/>
      </c>
      <c r="AF1343" s="217">
        <f>IF(LOWER(T1343)="ILS",12,1)*X1343/VLOOKUP($T1343,CPC_USDConversion_xlTbl[[Currency2]:[Units/1 USD]],2,FALSE)</f>
        <v/>
      </c>
      <c r="AG1343" s="217">
        <f>IF(LOWER(T1343)="ILS",12,1)*AD1343/VLOOKUP($T1343,CPC_USDConversion_xlTbl[[Currency2]:[Units/1 USD]],2,FALSE)</f>
        <v/>
      </c>
      <c r="AH1343" s="126">
        <f>AF1343/VLOOKUP($S1343,'CP$'!$B$5:$D$74,2,FALSE)</f>
        <v/>
      </c>
      <c r="AI1343" s="126">
        <f>AG1343/VLOOKUP($S1343,'CP$'!$B$5:$D$74,2,FALSE)</f>
        <v/>
      </c>
      <c r="AJ1343" s="52" t="n"/>
      <c r="AK1343" s="127" t="inlineStr">
        <is>
          <t>Sales Variable</t>
        </is>
      </c>
      <c r="AL1343" s="218" t="n"/>
      <c r="AM1343" s="129" t="n"/>
      <c r="AN1343" s="121" t="n"/>
      <c r="AO1343" s="130" t="n"/>
      <c r="AP1343" s="131">
        <f>IFERROR(AO1343/AM1343,"")</f>
        <v/>
      </c>
      <c r="AQ1343" s="219">
        <f>AO1343*CC1343</f>
        <v/>
      </c>
      <c r="AR1343" s="219" t="n"/>
      <c r="AS1343" s="220">
        <f>AQ1343-AR1343</f>
        <v/>
      </c>
      <c r="AT1343" s="217">
        <f>AS1343/VLOOKUP($T1343,'USD Converstion'!$C$7:$D$174,2,FALSE)</f>
        <v/>
      </c>
      <c r="AU1343" s="52" t="n"/>
      <c r="AV1343" s="221" t="n">
        <v>43957</v>
      </c>
      <c r="AW1343" s="222" t="n">
        <v>9844.844660194174</v>
      </c>
      <c r="AX1343" s="222" t="n"/>
      <c r="AY1343" s="223" t="n"/>
      <c r="AZ1343" s="52" t="n"/>
      <c r="BA1343" s="137" t="n"/>
      <c r="BB1343" s="138" t="inlineStr">
        <is>
          <t xml:space="preserve"> </t>
        </is>
      </c>
      <c r="BC1343" s="52" t="n"/>
      <c r="BD1343" s="219" t="n">
        <v>97913.00448</v>
      </c>
      <c r="BE1343" s="219" t="n">
        <v>63200</v>
      </c>
      <c r="BF1343" s="219" t="n"/>
      <c r="BG1343" s="120">
        <f>BF1343+BE1343+BD1343</f>
        <v/>
      </c>
      <c r="BH1343" s="217">
        <f>IF(LOWER(T1343)="ILS",12,1)*BG1343/VLOOKUP($T1343,CPC_USDConversion_xlTbl[[Currency2]:[Units/1 USD]],2,FALSE)</f>
        <v/>
      </c>
      <c r="BI1343" s="224">
        <f>BH1343/VLOOKUP($S1343,'CP$'!$B$5:$D$74,2,FALSE)</f>
        <v/>
      </c>
      <c r="BJ1343" s="140" t="n">
        <v>120000</v>
      </c>
      <c r="BK1343" s="140" t="n">
        <v>185000</v>
      </c>
      <c r="BL1343" s="141">
        <f>IFERROR(U1343/X1343,"")</f>
        <v/>
      </c>
      <c r="BM1343" s="141">
        <f>IFERROR(V1343/X1343,"")</f>
        <v/>
      </c>
      <c r="BN1343" s="141">
        <f>IFERROR(W1343/X1343,"")</f>
        <v/>
      </c>
      <c r="BO1343" s="141">
        <f>IFERROR(AA1343/AD1343,"")</f>
        <v/>
      </c>
      <c r="BP1343" s="141">
        <f>IFERROR(AB1343/AD1343,"")</f>
        <v/>
      </c>
      <c r="BQ1343" s="141">
        <f>IFERROR(AC1343/AD1343,"")</f>
        <v/>
      </c>
      <c r="BR1343" s="119" t="n">
        <v>4</v>
      </c>
      <c r="BS1343" s="119" t="n">
        <v>4</v>
      </c>
      <c r="BT1343" s="119" t="n">
        <v>2</v>
      </c>
      <c r="BU1343" s="119" t="n"/>
      <c r="BV1343" s="119" t="n"/>
      <c r="BW1343" s="119" t="n"/>
      <c r="BX1343" s="119" t="n"/>
      <c r="BY1343" s="119" t="n"/>
      <c r="BZ1343" s="119" t="inlineStr">
        <is>
          <t>Employee</t>
        </is>
      </c>
      <c r="CA1343" s="142" t="inlineStr">
        <is>
          <t>S43P</t>
        </is>
      </c>
      <c r="CB1343" s="131" t="n">
        <v>1</v>
      </c>
      <c r="CC1343" s="143">
        <f>IF(P1343&gt;1,1,P1343)*CB1343</f>
        <v/>
      </c>
      <c r="CD1343" s="143" t="n"/>
      <c r="CE1343" s="222" t="n">
        <v>29570.84</v>
      </c>
      <c r="CF1343" s="86" t="n"/>
      <c r="CG1343" s="219" t="n">
        <v>161175.6097560976</v>
      </c>
      <c r="CH1343" s="217">
        <f>IF(LOWER(T1343)="ILS",12,1)*CG1343/VLOOKUP($T1343,CPC_USDConversion_xlTbl[[Currency2]:[Units/1 USD]],2,FALSE)</f>
        <v/>
      </c>
      <c r="CI1343" s="225">
        <f>AF1343</f>
        <v/>
      </c>
      <c r="CJ1343" s="225">
        <f>IFERROR(CI1343-CH1343,"")</f>
        <v/>
      </c>
      <c r="CK1343" s="140">
        <f>ROUND(AN1343*CC1343,-2)</f>
        <v/>
      </c>
      <c r="CL1343" s="217">
        <f>CK1343/VLOOKUP($T1343,'USD Converstion'!$C$7:$D$174,2,FALSE)</f>
        <v/>
      </c>
      <c r="CM1343" s="145">
        <f>IF(AD1343&gt;X1343,1,0)</f>
        <v/>
      </c>
      <c r="CN1343" s="225">
        <f>IF(CM1343&gt;0,AG1343,0)</f>
        <v/>
      </c>
      <c r="CO1343" s="225">
        <f>IF(CM1343=0,0,AF1343)</f>
        <v/>
      </c>
      <c r="CP1343" s="146" t="n">
        <v>0</v>
      </c>
      <c r="CQ1343" s="147" t="inlineStr">
        <is>
          <t>Regular</t>
        </is>
      </c>
      <c r="CR1343" s="225">
        <f>AM1343/VLOOKUP(T1343,'USD Converstion'!$C$7:$D$174,2,FALSE)</f>
        <v/>
      </c>
      <c r="CS1343" s="226">
        <f>AT1343</f>
        <v/>
      </c>
      <c r="CT1343" s="222" t="n">
        <v>0</v>
      </c>
      <c r="CU1343" s="227" t="n"/>
      <c r="CV1343" s="145">
        <f>IF(AX1343&gt;0,1,0)</f>
        <v/>
      </c>
      <c r="CW1343" s="145">
        <f>IF(AY1343&gt;0,1,0)</f>
        <v/>
      </c>
      <c r="CX1343" s="52" t="n">
        <v>0</v>
      </c>
      <c r="DM1343">
        <f>IF(LOWER(T1343)="ILS",12,1)*Y1343/VLOOKUP($T1343,CPC_USDConversion_xlTbl[[Currency2]:[Units/1 USD]],2,FALSE)</f>
        <v/>
      </c>
    </row>
    <row r="1344">
      <c r="B1344" s="113" t="n">
        <v>118414</v>
      </c>
      <c r="C1344" s="113" t="n">
        <v>89771</v>
      </c>
      <c r="D1344" s="113" t="n">
        <v>58238</v>
      </c>
      <c r="E1344" s="114" t="inlineStr">
        <is>
          <t>Jacob Hornbaek</t>
        </is>
      </c>
      <c r="F1344" s="152" t="inlineStr">
        <is>
          <t>Major Account Manager</t>
        </is>
      </c>
      <c r="G1344" s="113" t="inlineStr">
        <is>
          <t>Denmark</t>
        </is>
      </c>
      <c r="H1344" s="113" t="inlineStr">
        <is>
          <t>Lars Hermind</t>
        </is>
      </c>
      <c r="I1344" s="113" t="inlineStr">
        <is>
          <t>Ken Tomassen</t>
        </is>
      </c>
      <c r="J1344" s="114" t="inlineStr">
        <is>
          <t>Thorsten Freitag</t>
        </is>
      </c>
      <c r="K1344" s="114" t="inlineStr">
        <is>
          <t>Bruno Darmon</t>
        </is>
      </c>
      <c r="L1344" s="113" t="inlineStr">
        <is>
          <t>EMEA Sales</t>
        </is>
      </c>
      <c r="M1344" s="115" t="n">
        <v>1</v>
      </c>
      <c r="N1344" s="151">
        <f>LEFT(CA1344,3)</f>
        <v/>
      </c>
      <c r="O1344" s="216" t="n">
        <v>43466</v>
      </c>
      <c r="P1344" s="118">
        <f>($D$5-O1344)/365</f>
        <v/>
      </c>
      <c r="Q1344" s="119">
        <f>Q1344</f>
        <v/>
      </c>
      <c r="R1344" s="52" t="n"/>
      <c r="S1344" s="120" t="inlineStr">
        <is>
          <t>Denmark</t>
        </is>
      </c>
      <c r="T1344" s="120" t="inlineStr">
        <is>
          <t>DKK</t>
        </is>
      </c>
      <c r="U1344" s="120" t="n">
        <v>759500</v>
      </c>
      <c r="V1344" s="120" t="n">
        <v>363936.3636363636</v>
      </c>
      <c r="W1344" s="120" t="n"/>
      <c r="X1344" s="120">
        <f>W1344+V1344+U1344</f>
        <v/>
      </c>
      <c r="Y1344" s="121" t="n"/>
      <c r="Z1344" s="121" t="n"/>
      <c r="AA1344" s="122" t="n"/>
      <c r="AB1344" s="122" t="n"/>
      <c r="AC1344" s="122" t="n"/>
      <c r="AD1344" s="123">
        <f>AC1344+AB1344+AA1344</f>
        <v/>
      </c>
      <c r="AE1344" s="124">
        <f>IFERROR(AD1344/X1344-1,"")</f>
        <v/>
      </c>
      <c r="AF1344" s="217">
        <f>IF(LOWER(T1344)="ILS",12,1)*X1344/VLOOKUP($T1344,CPC_USDConversion_xlTbl[[Currency2]:[Units/1 USD]],2,FALSE)</f>
        <v/>
      </c>
      <c r="AG1344" s="217">
        <f>IF(LOWER(T1344)="ILS",12,1)*AD1344/VLOOKUP($T1344,CPC_USDConversion_xlTbl[[Currency2]:[Units/1 USD]],2,FALSE)</f>
        <v/>
      </c>
      <c r="AH1344" s="126">
        <f>AF1344/VLOOKUP($S1344,'CP$'!$B$5:$D$74,2,FALSE)</f>
        <v/>
      </c>
      <c r="AI1344" s="126">
        <f>AG1344/VLOOKUP($S1344,'CP$'!$B$5:$D$74,2,FALSE)</f>
        <v/>
      </c>
      <c r="AJ1344" s="52" t="n"/>
      <c r="AK1344" s="127" t="inlineStr">
        <is>
          <t>Sales Variable</t>
        </is>
      </c>
      <c r="AL1344" s="218" t="n"/>
      <c r="AM1344" s="129" t="n"/>
      <c r="AN1344" s="121" t="n"/>
      <c r="AO1344" s="130" t="n"/>
      <c r="AP1344" s="131">
        <f>IFERROR(AO1344/AM1344,"")</f>
        <v/>
      </c>
      <c r="AQ1344" s="219">
        <f>AO1344*CC1344</f>
        <v/>
      </c>
      <c r="AR1344" s="219" t="n"/>
      <c r="AS1344" s="220">
        <f>AQ1344-AR1344</f>
        <v/>
      </c>
      <c r="AT1344" s="217">
        <f>AS1344/VLOOKUP($T1344,'USD Converstion'!$C$7:$D$174,2,FALSE)</f>
        <v/>
      </c>
      <c r="AU1344" s="52" t="n"/>
      <c r="AV1344" s="221" t="n"/>
      <c r="AW1344" s="222" t="n"/>
      <c r="AX1344" s="222" t="n"/>
      <c r="AY1344" s="223" t="n"/>
      <c r="AZ1344" s="52" t="n"/>
      <c r="BA1344" s="137" t="n"/>
      <c r="BB1344" s="138" t="inlineStr">
        <is>
          <t xml:space="preserve"> </t>
        </is>
      </c>
      <c r="BC1344" s="52" t="n"/>
      <c r="BD1344" s="219" t="n">
        <v>600000</v>
      </c>
      <c r="BE1344" s="219" t="n">
        <v>400000</v>
      </c>
      <c r="BF1344" s="219" t="n"/>
      <c r="BG1344" s="120">
        <f>BF1344+BE1344+BD1344</f>
        <v/>
      </c>
      <c r="BH1344" s="217">
        <f>IF(LOWER(T1344)="ILS",12,1)*BG1344/VLOOKUP($T1344,CPC_USDConversion_xlTbl[[Currency2]:[Units/1 USD]],2,FALSE)</f>
        <v/>
      </c>
      <c r="BI1344" s="224">
        <f>BH1344/VLOOKUP($S1344,'CP$'!$B$5:$D$74,2,FALSE)</f>
        <v/>
      </c>
      <c r="BJ1344" s="140" t="n">
        <v>750000</v>
      </c>
      <c r="BK1344" s="140" t="n">
        <v>1200000</v>
      </c>
      <c r="BL1344" s="141">
        <f>IFERROR(U1344/X1344,"")</f>
        <v/>
      </c>
      <c r="BM1344" s="141">
        <f>IFERROR(V1344/X1344,"")</f>
        <v/>
      </c>
      <c r="BN1344" s="141">
        <f>IFERROR(W1344/X1344,"")</f>
        <v/>
      </c>
      <c r="BO1344" s="141">
        <f>IFERROR(AA1344/AD1344,"")</f>
        <v/>
      </c>
      <c r="BP1344" s="141">
        <f>IFERROR(AB1344/AD1344,"")</f>
        <v/>
      </c>
      <c r="BQ1344" s="141">
        <f>IFERROR(AC1344/AD1344,"")</f>
        <v/>
      </c>
      <c r="BR1344" s="119" t="n">
        <v>1</v>
      </c>
      <c r="BS1344" s="119" t="n">
        <v>2</v>
      </c>
      <c r="BT1344" s="119" t="n">
        <v>2</v>
      </c>
      <c r="BU1344" s="119" t="n"/>
      <c r="BV1344" s="119" t="n"/>
      <c r="BW1344" s="119" t="n"/>
      <c r="BX1344" s="119" t="n"/>
      <c r="BY1344" s="119" t="n"/>
      <c r="BZ1344" s="119" t="inlineStr">
        <is>
          <t>Employee</t>
        </is>
      </c>
      <c r="CA1344" s="142" t="inlineStr">
        <is>
          <t>S53P</t>
        </is>
      </c>
      <c r="CB1344" s="131" t="n">
        <v>1</v>
      </c>
      <c r="CC1344" s="143">
        <f>IF(P1344&gt;1,1,P1344)*CB1344</f>
        <v/>
      </c>
      <c r="CD1344" s="143" t="n"/>
      <c r="CE1344" s="222" t="n"/>
      <c r="CF1344" s="86" t="n"/>
      <c r="CG1344" s="219" t="n">
        <v>975809.7560975611</v>
      </c>
      <c r="CH1344" s="217">
        <f>IF(LOWER(T1344)="ILS",12,1)*CG1344/VLOOKUP($T1344,CPC_USDConversion_xlTbl[[Currency2]:[Units/1 USD]],2,FALSE)</f>
        <v/>
      </c>
      <c r="CI1344" s="225">
        <f>AF1344</f>
        <v/>
      </c>
      <c r="CJ1344" s="225">
        <f>IFERROR(CI1344-CH1344,"")</f>
        <v/>
      </c>
      <c r="CK1344" s="140">
        <f>ROUND(AN1344*CC1344,-2)</f>
        <v/>
      </c>
      <c r="CL1344" s="217">
        <f>CK1344/VLOOKUP($T1344,'USD Converstion'!$C$7:$D$174,2,FALSE)</f>
        <v/>
      </c>
      <c r="CM1344" s="145">
        <f>IF(AD1344&gt;X1344,1,0)</f>
        <v/>
      </c>
      <c r="CN1344" s="225">
        <f>IF(CM1344&gt;0,AG1344,0)</f>
        <v/>
      </c>
      <c r="CO1344" s="225">
        <f>IF(CM1344=0,0,AF1344)</f>
        <v/>
      </c>
      <c r="CP1344" s="146" t="n">
        <v>0</v>
      </c>
      <c r="CQ1344" s="147" t="inlineStr">
        <is>
          <t>Regular</t>
        </is>
      </c>
      <c r="CR1344" s="225">
        <f>AM1344/VLOOKUP(T1344,'USD Converstion'!$C$7:$D$174,2,FALSE)</f>
        <v/>
      </c>
      <c r="CS1344" s="226">
        <f>AT1344</f>
        <v/>
      </c>
      <c r="CT1344" s="222" t="n">
        <v>0</v>
      </c>
      <c r="CU1344" s="227" t="n"/>
      <c r="CV1344" s="145">
        <f>IF(AX1344&gt;0,1,0)</f>
        <v/>
      </c>
      <c r="CW1344" s="145">
        <f>IF(AY1344&gt;0,1,0)</f>
        <v/>
      </c>
      <c r="CX1344" s="52" t="n">
        <v>0</v>
      </c>
      <c r="DM1344">
        <f>IF(LOWER(T1344)="ILS",12,1)*Y1344/VLOOKUP($T1344,CPC_USDConversion_xlTbl[[Currency2]:[Units/1 USD]],2,FALSE)</f>
        <v/>
      </c>
    </row>
    <row r="1345">
      <c r="B1345" s="113" t="n">
        <v>133039</v>
      </c>
      <c r="C1345" s="113" t="n">
        <v>61501</v>
      </c>
      <c r="D1345" s="113" t="n">
        <v>61932</v>
      </c>
      <c r="E1345" s="114" t="inlineStr">
        <is>
          <t>Jukka Springare</t>
        </is>
      </c>
      <c r="F1345" s="152" t="inlineStr">
        <is>
          <t>Account Manager</t>
        </is>
      </c>
      <c r="G1345" s="113" t="inlineStr">
        <is>
          <t>Finland and Baltics</t>
        </is>
      </c>
      <c r="H1345" s="113" t="inlineStr">
        <is>
          <t>Sampo Vehkaoja</t>
        </is>
      </c>
      <c r="I1345" s="113" t="inlineStr">
        <is>
          <t>Ken Tomassen</t>
        </is>
      </c>
      <c r="J1345" s="114" t="inlineStr">
        <is>
          <t>Thorsten Freitag</t>
        </is>
      </c>
      <c r="K1345" s="114" t="inlineStr">
        <is>
          <t>Bruno Darmon</t>
        </is>
      </c>
      <c r="L1345" s="113" t="inlineStr">
        <is>
          <t>EMEA Sales</t>
        </is>
      </c>
      <c r="M1345" s="115" t="n">
        <v>1</v>
      </c>
      <c r="N1345" s="151">
        <f>LEFT(CA1345,3)</f>
        <v/>
      </c>
      <c r="O1345" s="216" t="n">
        <v>43941</v>
      </c>
      <c r="P1345" s="118">
        <f>($D$5-O1345)/365</f>
        <v/>
      </c>
      <c r="Q1345" s="119">
        <f>Q1345</f>
        <v/>
      </c>
      <c r="R1345" s="52" t="n"/>
      <c r="S1345" s="120" t="inlineStr">
        <is>
          <t>Finland</t>
        </is>
      </c>
      <c r="T1345" s="120" t="inlineStr">
        <is>
          <t>EUR</t>
        </is>
      </c>
      <c r="U1345" s="120" t="n">
        <v>105750</v>
      </c>
      <c r="V1345" s="120" t="n">
        <v>42118.18181818182</v>
      </c>
      <c r="W1345" s="120" t="n"/>
      <c r="X1345" s="120">
        <f>W1345+V1345+U1345</f>
        <v/>
      </c>
      <c r="Y1345" s="121" t="n"/>
      <c r="Z1345" s="121" t="n"/>
      <c r="AA1345" s="122" t="n"/>
      <c r="AB1345" s="122" t="n"/>
      <c r="AC1345" s="122" t="n"/>
      <c r="AD1345" s="123">
        <f>AC1345+AB1345+AA1345</f>
        <v/>
      </c>
      <c r="AE1345" s="124">
        <f>IFERROR(AD1345/X1345-1,"")</f>
        <v/>
      </c>
      <c r="AF1345" s="217">
        <f>IF(LOWER(T1345)="ILS",12,1)*X1345/VLOOKUP($T1345,CPC_USDConversion_xlTbl[[Currency2]:[Units/1 USD]],2,FALSE)</f>
        <v/>
      </c>
      <c r="AG1345" s="217">
        <f>IF(LOWER(T1345)="ILS",12,1)*AD1345/VLOOKUP($T1345,CPC_USDConversion_xlTbl[[Currency2]:[Units/1 USD]],2,FALSE)</f>
        <v/>
      </c>
      <c r="AH1345" s="126">
        <f>AF1345/VLOOKUP($S1345,'CP$'!$B$5:$D$74,2,FALSE)</f>
        <v/>
      </c>
      <c r="AI1345" s="126">
        <f>AG1345/VLOOKUP($S1345,'CP$'!$B$5:$D$74,2,FALSE)</f>
        <v/>
      </c>
      <c r="AJ1345" s="52" t="n"/>
      <c r="AK1345" s="127" t="inlineStr">
        <is>
          <t>Sales Variable</t>
        </is>
      </c>
      <c r="AL1345" s="218" t="n"/>
      <c r="AM1345" s="129" t="n"/>
      <c r="AN1345" s="121" t="n"/>
      <c r="AO1345" s="130" t="n"/>
      <c r="AP1345" s="131">
        <f>IFERROR(AO1345/AM1345,"")</f>
        <v/>
      </c>
      <c r="AQ1345" s="219">
        <f>AO1345*CC1345</f>
        <v/>
      </c>
      <c r="AR1345" s="219" t="n"/>
      <c r="AS1345" s="220">
        <f>AQ1345-AR1345</f>
        <v/>
      </c>
      <c r="AT1345" s="217">
        <f>AS1345/VLOOKUP($T1345,'USD Converstion'!$C$7:$D$174,2,FALSE)</f>
        <v/>
      </c>
      <c r="AU1345" s="52" t="n"/>
      <c r="AV1345" s="221" t="n"/>
      <c r="AW1345" s="222" t="n"/>
      <c r="AX1345" s="222" t="n"/>
      <c r="AY1345" s="223" t="n"/>
      <c r="AZ1345" s="52" t="n"/>
      <c r="BA1345" s="137" t="n"/>
      <c r="BB1345" s="138" t="inlineStr">
        <is>
          <t xml:space="preserve"> </t>
        </is>
      </c>
      <c r="BC1345" s="52" t="n"/>
      <c r="BD1345" s="219" t="n"/>
      <c r="BE1345" s="219" t="n"/>
      <c r="BF1345" s="219" t="n"/>
      <c r="BG1345" s="120">
        <f>BF1345+BE1345+BD1345</f>
        <v/>
      </c>
      <c r="BH1345" s="217">
        <f>IF(LOWER(T1345)="ILS",12,1)*BG1345/VLOOKUP($T1345,CPC_USDConversion_xlTbl[[Currency2]:[Units/1 USD]],2,FALSE)</f>
        <v/>
      </c>
      <c r="BI1345" s="224">
        <f>BH1345/VLOOKUP($S1345,'CP$'!$B$5:$D$74,2,FALSE)</f>
        <v/>
      </c>
      <c r="BJ1345" s="140" t="n">
        <v>90000</v>
      </c>
      <c r="BK1345" s="140" t="n">
        <v>135000</v>
      </c>
      <c r="BL1345" s="141">
        <f>IFERROR(U1345/X1345,"")</f>
        <v/>
      </c>
      <c r="BM1345" s="141">
        <f>IFERROR(V1345/X1345,"")</f>
        <v/>
      </c>
      <c r="BN1345" s="141">
        <f>IFERROR(W1345/X1345,"")</f>
        <v/>
      </c>
      <c r="BO1345" s="141">
        <f>IFERROR(AA1345/AD1345,"")</f>
        <v/>
      </c>
      <c r="BP1345" s="141">
        <f>IFERROR(AB1345/AD1345,"")</f>
        <v/>
      </c>
      <c r="BQ1345" s="141">
        <f>IFERROR(AC1345/AD1345,"")</f>
        <v/>
      </c>
      <c r="BR1345" s="119" t="n"/>
      <c r="BS1345" s="119" t="n"/>
      <c r="BT1345" s="119" t="n"/>
      <c r="BU1345" s="119" t="n"/>
      <c r="BV1345" s="119" t="n"/>
      <c r="BW1345" s="119" t="n"/>
      <c r="BX1345" s="119" t="n"/>
      <c r="BY1345" s="119" t="n"/>
      <c r="BZ1345" s="119" t="inlineStr">
        <is>
          <t>Employee</t>
        </is>
      </c>
      <c r="CA1345" s="142" t="inlineStr">
        <is>
          <t>S53P</t>
        </is>
      </c>
      <c r="CB1345" s="131" t="n">
        <v>1</v>
      </c>
      <c r="CC1345" s="143">
        <f>IF(P1345&gt;1,1,P1345)*CB1345</f>
        <v/>
      </c>
      <c r="CD1345" s="143" t="n"/>
      <c r="CE1345" s="222" t="n"/>
      <c r="CF1345" s="86" t="n"/>
      <c r="CG1345" s="219" t="n">
        <v>120200</v>
      </c>
      <c r="CH1345" s="217">
        <f>IF(LOWER(T1345)="ILS",12,1)*CG1345/VLOOKUP($T1345,CPC_USDConversion_xlTbl[[Currency2]:[Units/1 USD]],2,FALSE)</f>
        <v/>
      </c>
      <c r="CI1345" s="225">
        <f>AF1345</f>
        <v/>
      </c>
      <c r="CJ1345" s="225">
        <f>IFERROR(CI1345-CH1345,"")</f>
        <v/>
      </c>
      <c r="CK1345" s="140">
        <f>ROUND(AN1345*CC1345,-2)</f>
        <v/>
      </c>
      <c r="CL1345" s="217">
        <f>CK1345/VLOOKUP($T1345,'USD Converstion'!$C$7:$D$174,2,FALSE)</f>
        <v/>
      </c>
      <c r="CM1345" s="145">
        <f>IF(AD1345&gt;X1345,1,0)</f>
        <v/>
      </c>
      <c r="CN1345" s="225">
        <f>IF(CM1345&gt;0,AG1345,0)</f>
        <v/>
      </c>
      <c r="CO1345" s="225">
        <f>IF(CM1345=0,0,AF1345)</f>
        <v/>
      </c>
      <c r="CP1345" s="146" t="n">
        <v>0</v>
      </c>
      <c r="CQ1345" s="147" t="inlineStr">
        <is>
          <t>Regular</t>
        </is>
      </c>
      <c r="CR1345" s="225">
        <f>AM1345/VLOOKUP(T1345,'USD Converstion'!$C$7:$D$174,2,FALSE)</f>
        <v/>
      </c>
      <c r="CS1345" s="226">
        <f>AT1345</f>
        <v/>
      </c>
      <c r="CT1345" s="222" t="n">
        <v>0</v>
      </c>
      <c r="CU1345" s="227" t="n"/>
      <c r="CV1345" s="145">
        <f>IF(AX1345&gt;0,1,0)</f>
        <v/>
      </c>
      <c r="CW1345" s="145">
        <f>IF(AY1345&gt;0,1,0)</f>
        <v/>
      </c>
      <c r="CX1345" s="52" t="n">
        <v>0</v>
      </c>
      <c r="DM1345">
        <f>IF(LOWER(T1345)="ILS",12,1)*Y1345/VLOOKUP($T1345,CPC_USDConversion_xlTbl[[Currency2]:[Units/1 USD]],2,FALSE)</f>
        <v/>
      </c>
    </row>
    <row r="1346">
      <c r="B1346" s="113" t="n">
        <v>121984</v>
      </c>
      <c r="C1346" s="113" t="n">
        <v>42081</v>
      </c>
      <c r="D1346" s="113" t="n">
        <v>108844</v>
      </c>
      <c r="E1346" s="114" t="inlineStr">
        <is>
          <t>Laurence Lebbe</t>
        </is>
      </c>
      <c r="F1346" s="152" t="inlineStr">
        <is>
          <t>Account Manager</t>
        </is>
      </c>
      <c r="G1346" s="113" t="inlineStr">
        <is>
          <t>Belux</t>
        </is>
      </c>
      <c r="H1346" s="113" t="inlineStr">
        <is>
          <t>Tom Sluys</t>
        </is>
      </c>
      <c r="I1346" s="113" t="inlineStr">
        <is>
          <t>Ken Tomassen</t>
        </is>
      </c>
      <c r="J1346" s="114" t="inlineStr">
        <is>
          <t>Thorsten Freitag</t>
        </is>
      </c>
      <c r="K1346" s="114" t="inlineStr">
        <is>
          <t>Bruno Darmon</t>
        </is>
      </c>
      <c r="L1346" s="113" t="inlineStr">
        <is>
          <t>EMEA Sales</t>
        </is>
      </c>
      <c r="M1346" s="115" t="n">
        <v>1</v>
      </c>
      <c r="N1346" s="151">
        <f>LEFT(CA1346,3)</f>
        <v/>
      </c>
      <c r="O1346" s="216" t="n">
        <v>43346</v>
      </c>
      <c r="P1346" s="118">
        <f>($D$5-O1346)/365</f>
        <v/>
      </c>
      <c r="Q1346" s="119">
        <f>Q1346</f>
        <v/>
      </c>
      <c r="R1346" s="52" t="n"/>
      <c r="S1346" s="120" t="inlineStr">
        <is>
          <t>Belgium</t>
        </is>
      </c>
      <c r="T1346" s="120" t="inlineStr">
        <is>
          <t>EUR</t>
        </is>
      </c>
      <c r="U1346" s="120" t="n">
        <v>104937.5</v>
      </c>
      <c r="V1346" s="120" t="n">
        <v>46572.72727272727</v>
      </c>
      <c r="W1346" s="120" t="n"/>
      <c r="X1346" s="120">
        <f>W1346+V1346+U1346</f>
        <v/>
      </c>
      <c r="Y1346" s="121" t="n"/>
      <c r="Z1346" s="121" t="n"/>
      <c r="AA1346" s="122" t="n"/>
      <c r="AB1346" s="122" t="n"/>
      <c r="AC1346" s="122" t="n"/>
      <c r="AD1346" s="123">
        <f>AC1346+AB1346+AA1346</f>
        <v/>
      </c>
      <c r="AE1346" s="124">
        <f>IFERROR(AD1346/X1346-1,"")</f>
        <v/>
      </c>
      <c r="AF1346" s="217">
        <f>IF(LOWER(T1346)="ILS",12,1)*X1346/VLOOKUP($T1346,CPC_USDConversion_xlTbl[[Currency2]:[Units/1 USD]],2,FALSE)</f>
        <v/>
      </c>
      <c r="AG1346" s="217">
        <f>IF(LOWER(T1346)="ILS",12,1)*AD1346/VLOOKUP($T1346,CPC_USDConversion_xlTbl[[Currency2]:[Units/1 USD]],2,FALSE)</f>
        <v/>
      </c>
      <c r="AH1346" s="126">
        <f>AF1346/VLOOKUP($S1346,'CP$'!$B$5:$D$74,2,FALSE)</f>
        <v/>
      </c>
      <c r="AI1346" s="126">
        <f>AG1346/VLOOKUP($S1346,'CP$'!$B$5:$D$74,2,FALSE)</f>
        <v/>
      </c>
      <c r="AJ1346" s="52" t="n"/>
      <c r="AK1346" s="127" t="inlineStr">
        <is>
          <t>Sales Variable</t>
        </is>
      </c>
      <c r="AL1346" s="218" t="n"/>
      <c r="AM1346" s="129" t="n"/>
      <c r="AN1346" s="121" t="n"/>
      <c r="AO1346" s="130" t="n"/>
      <c r="AP1346" s="131">
        <f>IFERROR(AO1346/AM1346,"")</f>
        <v/>
      </c>
      <c r="AQ1346" s="219">
        <f>AO1346*CC1346</f>
        <v/>
      </c>
      <c r="AR1346" s="219" t="n"/>
      <c r="AS1346" s="220">
        <f>AQ1346-AR1346</f>
        <v/>
      </c>
      <c r="AT1346" s="217">
        <f>AS1346/VLOOKUP($T1346,'USD Converstion'!$C$7:$D$174,2,FALSE)</f>
        <v/>
      </c>
      <c r="AU1346" s="52" t="n"/>
      <c r="AV1346" s="221" t="n">
        <v>43615</v>
      </c>
      <c r="AW1346" s="222" t="n">
        <v>9820.631067961165</v>
      </c>
      <c r="AX1346" s="222" t="n"/>
      <c r="AY1346" s="223" t="n"/>
      <c r="AZ1346" s="52" t="n"/>
      <c r="BA1346" s="137" t="n"/>
      <c r="BB1346" s="138" t="inlineStr">
        <is>
          <t xml:space="preserve"> </t>
        </is>
      </c>
      <c r="BC1346" s="52" t="n"/>
      <c r="BD1346" s="219" t="n">
        <v>74364.30720000001</v>
      </c>
      <c r="BE1346" s="219" t="n">
        <v>48000</v>
      </c>
      <c r="BF1346" s="219" t="n"/>
      <c r="BG1346" s="120">
        <f>BF1346+BE1346+BD1346</f>
        <v/>
      </c>
      <c r="BH1346" s="217">
        <f>IF(LOWER(T1346)="ILS",12,1)*BG1346/VLOOKUP($T1346,CPC_USDConversion_xlTbl[[Currency2]:[Units/1 USD]],2,FALSE)</f>
        <v/>
      </c>
      <c r="BI1346" s="224">
        <f>BH1346/VLOOKUP($S1346,'CP$'!$B$5:$D$74,2,FALSE)</f>
        <v/>
      </c>
      <c r="BJ1346" s="140" t="n">
        <v>90000</v>
      </c>
      <c r="BK1346" s="140" t="n">
        <v>140000</v>
      </c>
      <c r="BL1346" s="141">
        <f>IFERROR(U1346/X1346,"")</f>
        <v/>
      </c>
      <c r="BM1346" s="141">
        <f>IFERROR(V1346/X1346,"")</f>
        <v/>
      </c>
      <c r="BN1346" s="141">
        <f>IFERROR(W1346/X1346,"")</f>
        <v/>
      </c>
      <c r="BO1346" s="141">
        <f>IFERROR(AA1346/AD1346,"")</f>
        <v/>
      </c>
      <c r="BP1346" s="141">
        <f>IFERROR(AB1346/AD1346,"")</f>
        <v/>
      </c>
      <c r="BQ1346" s="141">
        <f>IFERROR(AC1346/AD1346,"")</f>
        <v/>
      </c>
      <c r="BR1346" s="119" t="n">
        <v>2</v>
      </c>
      <c r="BS1346" s="119" t="n">
        <v>4</v>
      </c>
      <c r="BT1346" s="119" t="n">
        <v>2</v>
      </c>
      <c r="BU1346" s="119" t="n"/>
      <c r="BV1346" s="119" t="n"/>
      <c r="BW1346" s="119" t="n"/>
      <c r="BX1346" s="119" t="n"/>
      <c r="BY1346" s="119" t="n"/>
      <c r="BZ1346" s="119" t="inlineStr">
        <is>
          <t>Employee</t>
        </is>
      </c>
      <c r="CA1346" s="142" t="inlineStr">
        <is>
          <t>S53P</t>
        </is>
      </c>
      <c r="CB1346" s="131" t="n">
        <v>1</v>
      </c>
      <c r="CC1346" s="143">
        <f>IF(P1346&gt;1,1,P1346)*CB1346</f>
        <v/>
      </c>
      <c r="CD1346" s="143" t="n"/>
      <c r="CE1346" s="222" t="n">
        <v>7901.52</v>
      </c>
      <c r="CF1346" s="86" t="n"/>
      <c r="CG1346" s="219" t="n">
        <v>124346.3414634146</v>
      </c>
      <c r="CH1346" s="217">
        <f>IF(LOWER(T1346)="ILS",12,1)*CG1346/VLOOKUP($T1346,CPC_USDConversion_xlTbl[[Currency2]:[Units/1 USD]],2,FALSE)</f>
        <v/>
      </c>
      <c r="CI1346" s="225">
        <f>AF1346</f>
        <v/>
      </c>
      <c r="CJ1346" s="225">
        <f>IFERROR(CI1346-CH1346,"")</f>
        <v/>
      </c>
      <c r="CK1346" s="140">
        <f>ROUND(AN1346*CC1346,-2)</f>
        <v/>
      </c>
      <c r="CL1346" s="217">
        <f>CK1346/VLOOKUP($T1346,'USD Converstion'!$C$7:$D$174,2,FALSE)</f>
        <v/>
      </c>
      <c r="CM1346" s="145">
        <f>IF(AD1346&gt;X1346,1,0)</f>
        <v/>
      </c>
      <c r="CN1346" s="225">
        <f>IF(CM1346&gt;0,AG1346,0)</f>
        <v/>
      </c>
      <c r="CO1346" s="225">
        <f>IF(CM1346=0,0,AF1346)</f>
        <v/>
      </c>
      <c r="CP1346" s="146" t="n">
        <v>0</v>
      </c>
      <c r="CQ1346" s="147" t="inlineStr">
        <is>
          <t>Regular</t>
        </is>
      </c>
      <c r="CR1346" s="225">
        <f>AM1346/VLOOKUP(T1346,'USD Converstion'!$C$7:$D$174,2,FALSE)</f>
        <v/>
      </c>
      <c r="CS1346" s="226">
        <f>AT1346</f>
        <v/>
      </c>
      <c r="CT1346" s="222" t="n">
        <v>0</v>
      </c>
      <c r="CU1346" s="227" t="n"/>
      <c r="CV1346" s="145">
        <f>IF(AX1346&gt;0,1,0)</f>
        <v/>
      </c>
      <c r="CW1346" s="145">
        <f>IF(AY1346&gt;0,1,0)</f>
        <v/>
      </c>
      <c r="CX1346" s="52" t="n">
        <v>0</v>
      </c>
      <c r="DM1346">
        <f>IF(LOWER(T1346)="ILS",12,1)*Y1346/VLOOKUP($T1346,CPC_USDConversion_xlTbl[[Currency2]:[Units/1 USD]],2,FALSE)</f>
        <v/>
      </c>
    </row>
    <row r="1347">
      <c r="B1347" s="113" t="n">
        <v>102335</v>
      </c>
      <c r="C1347" s="113" t="n">
        <v>104822</v>
      </c>
      <c r="D1347" s="113" t="n">
        <v>89680</v>
      </c>
      <c r="E1347" s="114" t="inlineStr">
        <is>
          <t>Martin Gunnarsson</t>
        </is>
      </c>
      <c r="F1347" s="152" t="inlineStr">
        <is>
          <t>Major Account Manager</t>
        </is>
      </c>
      <c r="G1347" s="113" t="inlineStr">
        <is>
          <t>Sweden</t>
        </is>
      </c>
      <c r="H1347" s="113" t="inlineStr">
        <is>
          <t>Jonas Bruzelius</t>
        </is>
      </c>
      <c r="I1347" s="113" t="inlineStr">
        <is>
          <t>Ken Tomassen</t>
        </is>
      </c>
      <c r="J1347" s="114" t="inlineStr">
        <is>
          <t>Thorsten Freitag</t>
        </is>
      </c>
      <c r="K1347" s="114" t="inlineStr">
        <is>
          <t>Bruno Darmon</t>
        </is>
      </c>
      <c r="L1347" s="113" t="inlineStr">
        <is>
          <t>EMEA Sales</t>
        </is>
      </c>
      <c r="M1347" s="115" t="n">
        <v>1</v>
      </c>
      <c r="N1347" s="151">
        <f>LEFT(CA1347,3)</f>
        <v/>
      </c>
      <c r="O1347" s="216" t="n">
        <v>41526</v>
      </c>
      <c r="P1347" s="118">
        <f>($D$5-O1347)/365</f>
        <v/>
      </c>
      <c r="Q1347" s="119">
        <f>Q1347</f>
        <v/>
      </c>
      <c r="R1347" s="52" t="n"/>
      <c r="S1347" s="120" t="inlineStr">
        <is>
          <t>Sweden</t>
        </is>
      </c>
      <c r="T1347" s="120" t="inlineStr">
        <is>
          <t>SEK</t>
        </is>
      </c>
      <c r="U1347" s="120" t="n">
        <v>939500</v>
      </c>
      <c r="V1347" s="120" t="n">
        <v>451209.0909090909</v>
      </c>
      <c r="W1347" s="120" t="n"/>
      <c r="X1347" s="120">
        <f>W1347+V1347+U1347</f>
        <v/>
      </c>
      <c r="Y1347" s="121" t="n"/>
      <c r="Z1347" s="121" t="n"/>
      <c r="AA1347" s="122" t="n"/>
      <c r="AB1347" s="122" t="n"/>
      <c r="AC1347" s="122" t="n"/>
      <c r="AD1347" s="123">
        <f>AC1347+AB1347+AA1347</f>
        <v/>
      </c>
      <c r="AE1347" s="124">
        <f>IFERROR(AD1347/X1347-1,"")</f>
        <v/>
      </c>
      <c r="AF1347" s="217">
        <f>IF(LOWER(T1347)="ILS",12,1)*X1347/VLOOKUP($T1347,CPC_USDConversion_xlTbl[[Currency2]:[Units/1 USD]],2,FALSE)</f>
        <v/>
      </c>
      <c r="AG1347" s="217">
        <f>IF(LOWER(T1347)="ILS",12,1)*AD1347/VLOOKUP($T1347,CPC_USDConversion_xlTbl[[Currency2]:[Units/1 USD]],2,FALSE)</f>
        <v/>
      </c>
      <c r="AH1347" s="126">
        <f>AF1347/VLOOKUP($S1347,'CP$'!$B$5:$D$74,2,FALSE)</f>
        <v/>
      </c>
      <c r="AI1347" s="126">
        <f>AG1347/VLOOKUP($S1347,'CP$'!$B$5:$D$74,2,FALSE)</f>
        <v/>
      </c>
      <c r="AJ1347" s="52" t="n"/>
      <c r="AK1347" s="127" t="inlineStr">
        <is>
          <t>Sales Variable</t>
        </is>
      </c>
      <c r="AL1347" s="218" t="n"/>
      <c r="AM1347" s="129" t="n"/>
      <c r="AN1347" s="121" t="n"/>
      <c r="AO1347" s="130" t="n"/>
      <c r="AP1347" s="131">
        <f>IFERROR(AO1347/AM1347,"")</f>
        <v/>
      </c>
      <c r="AQ1347" s="219">
        <f>AO1347*CC1347</f>
        <v/>
      </c>
      <c r="AR1347" s="219" t="n"/>
      <c r="AS1347" s="220">
        <f>AQ1347-AR1347</f>
        <v/>
      </c>
      <c r="AT1347" s="217">
        <f>AS1347/VLOOKUP($T1347,'USD Converstion'!$C$7:$D$174,2,FALSE)</f>
        <v/>
      </c>
      <c r="AU1347" s="52" t="n"/>
      <c r="AV1347" s="221" t="n">
        <v>43615</v>
      </c>
      <c r="AW1347" s="222" t="n">
        <v>29274.47572815534</v>
      </c>
      <c r="AX1347" s="222" t="n"/>
      <c r="AY1347" s="223" t="n"/>
      <c r="AZ1347" s="52" t="n"/>
      <c r="BA1347" s="137" t="n"/>
      <c r="BB1347" s="138" t="inlineStr">
        <is>
          <t xml:space="preserve"> </t>
        </is>
      </c>
      <c r="BC1347" s="52" t="n"/>
      <c r="BD1347" s="219" t="n">
        <v>720000</v>
      </c>
      <c r="BE1347" s="219" t="n">
        <v>480000</v>
      </c>
      <c r="BF1347" s="219" t="n"/>
      <c r="BG1347" s="120">
        <f>BF1347+BE1347+BD1347</f>
        <v/>
      </c>
      <c r="BH1347" s="217">
        <f>IF(LOWER(T1347)="ILS",12,1)*BG1347/VLOOKUP($T1347,CPC_USDConversion_xlTbl[[Currency2]:[Units/1 USD]],2,FALSE)</f>
        <v/>
      </c>
      <c r="BI1347" s="224">
        <f>BH1347/VLOOKUP($S1347,'CP$'!$B$5:$D$74,2,FALSE)</f>
        <v/>
      </c>
      <c r="BJ1347" s="140" t="n">
        <v>800000</v>
      </c>
      <c r="BK1347" s="140" t="n">
        <v>1300000</v>
      </c>
      <c r="BL1347" s="141">
        <f>IFERROR(U1347/X1347,"")</f>
        <v/>
      </c>
      <c r="BM1347" s="141">
        <f>IFERROR(V1347/X1347,"")</f>
        <v/>
      </c>
      <c r="BN1347" s="141">
        <f>IFERROR(W1347/X1347,"")</f>
        <v/>
      </c>
      <c r="BO1347" s="141">
        <f>IFERROR(AA1347/AD1347,"")</f>
        <v/>
      </c>
      <c r="BP1347" s="141">
        <f>IFERROR(AB1347/AD1347,"")</f>
        <v/>
      </c>
      <c r="BQ1347" s="141">
        <f>IFERROR(AC1347/AD1347,"")</f>
        <v/>
      </c>
      <c r="BR1347" s="119" t="n">
        <v>3</v>
      </c>
      <c r="BS1347" s="119" t="n">
        <v>4</v>
      </c>
      <c r="BT1347" s="119" t="n">
        <v>2</v>
      </c>
      <c r="BU1347" s="119" t="n"/>
      <c r="BV1347" s="119" t="n"/>
      <c r="BW1347" s="119" t="n"/>
      <c r="BX1347" s="119" t="n"/>
      <c r="BY1347" s="119" t="n"/>
      <c r="BZ1347" s="119" t="inlineStr">
        <is>
          <t>Employee</t>
        </is>
      </c>
      <c r="CA1347" s="142" t="inlineStr">
        <is>
          <t>S53P</t>
        </is>
      </c>
      <c r="CB1347" s="131" t="n">
        <v>1</v>
      </c>
      <c r="CC1347" s="143">
        <f>IF(P1347&gt;1,1,P1347)*CB1347</f>
        <v/>
      </c>
      <c r="CD1347" s="143" t="n"/>
      <c r="CE1347" s="222" t="n">
        <v>41662.56</v>
      </c>
      <c r="CF1347" s="86" t="n"/>
      <c r="CG1347" s="219" t="n">
        <v>1209956.097560976</v>
      </c>
      <c r="CH1347" s="217">
        <f>IF(LOWER(T1347)="ILS",12,1)*CG1347/VLOOKUP($T1347,CPC_USDConversion_xlTbl[[Currency2]:[Units/1 USD]],2,FALSE)</f>
        <v/>
      </c>
      <c r="CI1347" s="225">
        <f>AF1347</f>
        <v/>
      </c>
      <c r="CJ1347" s="225">
        <f>IFERROR(CI1347-CH1347,"")</f>
        <v/>
      </c>
      <c r="CK1347" s="140">
        <f>ROUND(AN1347*CC1347,-2)</f>
        <v/>
      </c>
      <c r="CL1347" s="217">
        <f>CK1347/VLOOKUP($T1347,'USD Converstion'!$C$7:$D$174,2,FALSE)</f>
        <v/>
      </c>
      <c r="CM1347" s="145">
        <f>IF(AD1347&gt;X1347,1,0)</f>
        <v/>
      </c>
      <c r="CN1347" s="225">
        <f>IF(CM1347&gt;0,AG1347,0)</f>
        <v/>
      </c>
      <c r="CO1347" s="225">
        <f>IF(CM1347=0,0,AF1347)</f>
        <v/>
      </c>
      <c r="CP1347" s="146" t="n">
        <v>0</v>
      </c>
      <c r="CQ1347" s="147" t="inlineStr">
        <is>
          <t>Regular</t>
        </is>
      </c>
      <c r="CR1347" s="225">
        <f>AM1347/VLOOKUP(T1347,'USD Converstion'!$C$7:$D$174,2,FALSE)</f>
        <v/>
      </c>
      <c r="CS1347" s="226">
        <f>AT1347</f>
        <v/>
      </c>
      <c r="CT1347" s="222" t="n">
        <v>0</v>
      </c>
      <c r="CU1347" s="227" t="n"/>
      <c r="CV1347" s="145">
        <f>IF(AX1347&gt;0,1,0)</f>
        <v/>
      </c>
      <c r="CW1347" s="145">
        <f>IF(AY1347&gt;0,1,0)</f>
        <v/>
      </c>
      <c r="CX1347" s="52" t="n">
        <v>0</v>
      </c>
      <c r="DM1347">
        <f>IF(LOWER(T1347)="ILS",12,1)*Y1347/VLOOKUP($T1347,CPC_USDConversion_xlTbl[[Currency2]:[Units/1 USD]],2,FALSE)</f>
        <v/>
      </c>
    </row>
    <row r="1348">
      <c r="B1348" s="113" t="n">
        <v>109376</v>
      </c>
      <c r="C1348" s="113" t="n">
        <v>116152</v>
      </c>
      <c r="D1348" s="113" t="n">
        <v>87461</v>
      </c>
      <c r="E1348" s="114" t="inlineStr">
        <is>
          <t>Niels Hoekman</t>
        </is>
      </c>
      <c r="F1348" s="152" t="inlineStr">
        <is>
          <t>Major Account Manager</t>
        </is>
      </c>
      <c r="G1348" s="113" t="inlineStr">
        <is>
          <t>Netherlands</t>
        </is>
      </c>
      <c r="H1348" s="113" t="inlineStr">
        <is>
          <t>Arthur van Uden</t>
        </is>
      </c>
      <c r="I1348" s="113" t="inlineStr">
        <is>
          <t>Ken Tomassen</t>
        </is>
      </c>
      <c r="J1348" s="114" t="inlineStr">
        <is>
          <t>Thorsten Freitag</t>
        </is>
      </c>
      <c r="K1348" s="114" t="inlineStr">
        <is>
          <t>Bruno Darmon</t>
        </is>
      </c>
      <c r="L1348" s="113" t="inlineStr">
        <is>
          <t>EMEA Sales</t>
        </is>
      </c>
      <c r="M1348" s="115" t="n">
        <v>1</v>
      </c>
      <c r="N1348" s="151">
        <f>LEFT(CA1348,3)</f>
        <v/>
      </c>
      <c r="O1348" s="216" t="n">
        <v>43255</v>
      </c>
      <c r="P1348" s="118">
        <f>($D$5-O1348)/365</f>
        <v/>
      </c>
      <c r="Q1348" s="119">
        <f>Q1348</f>
        <v/>
      </c>
      <c r="R1348" s="52" t="n"/>
      <c r="S1348" s="120" t="inlineStr">
        <is>
          <t>Netherlands</t>
        </is>
      </c>
      <c r="T1348" s="120" t="inlineStr">
        <is>
          <t>EUR</t>
        </is>
      </c>
      <c r="U1348" s="120" t="n">
        <v>112662.5</v>
      </c>
      <c r="V1348" s="120" t="n">
        <v>32454.54545454545</v>
      </c>
      <c r="W1348" s="120" t="n"/>
      <c r="X1348" s="120">
        <f>W1348+V1348+U1348</f>
        <v/>
      </c>
      <c r="Y1348" s="121" t="n"/>
      <c r="Z1348" s="121" t="n"/>
      <c r="AA1348" s="122" t="n"/>
      <c r="AB1348" s="122" t="n"/>
      <c r="AC1348" s="122" t="n"/>
      <c r="AD1348" s="123">
        <f>AC1348+AB1348+AA1348</f>
        <v/>
      </c>
      <c r="AE1348" s="124">
        <f>IFERROR(AD1348/X1348-1,"")</f>
        <v/>
      </c>
      <c r="AF1348" s="217">
        <f>IF(LOWER(T1348)="ILS",12,1)*X1348/VLOOKUP($T1348,CPC_USDConversion_xlTbl[[Currency2]:[Units/1 USD]],2,FALSE)</f>
        <v/>
      </c>
      <c r="AG1348" s="217">
        <f>IF(LOWER(T1348)="ILS",12,1)*AD1348/VLOOKUP($T1348,CPC_USDConversion_xlTbl[[Currency2]:[Units/1 USD]],2,FALSE)</f>
        <v/>
      </c>
      <c r="AH1348" s="126">
        <f>AF1348/VLOOKUP($S1348,'CP$'!$B$5:$D$74,2,FALSE)</f>
        <v/>
      </c>
      <c r="AI1348" s="126">
        <f>AG1348/VLOOKUP($S1348,'CP$'!$B$5:$D$74,2,FALSE)</f>
        <v/>
      </c>
      <c r="AJ1348" s="52" t="n"/>
      <c r="AK1348" s="127" t="inlineStr">
        <is>
          <t>Sales Variable</t>
        </is>
      </c>
      <c r="AL1348" s="218" t="n"/>
      <c r="AM1348" s="129" t="n"/>
      <c r="AN1348" s="121" t="n"/>
      <c r="AO1348" s="130" t="n"/>
      <c r="AP1348" s="131">
        <f>IFERROR(AO1348/AM1348,"")</f>
        <v/>
      </c>
      <c r="AQ1348" s="219">
        <f>AO1348*CC1348</f>
        <v/>
      </c>
      <c r="AR1348" s="219" t="n"/>
      <c r="AS1348" s="220">
        <f>AQ1348-AR1348</f>
        <v/>
      </c>
      <c r="AT1348" s="217">
        <f>AS1348/VLOOKUP($T1348,'USD Converstion'!$C$7:$D$174,2,FALSE)</f>
        <v/>
      </c>
      <c r="AU1348" s="52" t="n"/>
      <c r="AV1348" s="221" t="n"/>
      <c r="AW1348" s="222" t="n"/>
      <c r="AX1348" s="222" t="n"/>
      <c r="AY1348" s="223" t="n"/>
      <c r="AZ1348" s="52" t="n"/>
      <c r="BA1348" s="137" t="n"/>
      <c r="BB1348" s="138" t="inlineStr">
        <is>
          <t xml:space="preserve"> </t>
        </is>
      </c>
      <c r="BC1348" s="52" t="n"/>
      <c r="BD1348" s="219" t="n">
        <v>82530</v>
      </c>
      <c r="BE1348" s="219" t="n">
        <v>35370</v>
      </c>
      <c r="BF1348" s="219" t="n"/>
      <c r="BG1348" s="120">
        <f>BF1348+BE1348+BD1348</f>
        <v/>
      </c>
      <c r="BH1348" s="217">
        <f>IF(LOWER(T1348)="ILS",12,1)*BG1348/VLOOKUP($T1348,CPC_USDConversion_xlTbl[[Currency2]:[Units/1 USD]],2,FALSE)</f>
        <v/>
      </c>
      <c r="BI1348" s="224">
        <f>BH1348/VLOOKUP($S1348,'CP$'!$B$5:$D$74,2,FALSE)</f>
        <v/>
      </c>
      <c r="BJ1348" s="140" t="n">
        <v>80000</v>
      </c>
      <c r="BK1348" s="140" t="n">
        <v>135000</v>
      </c>
      <c r="BL1348" s="141">
        <f>IFERROR(U1348/X1348,"")</f>
        <v/>
      </c>
      <c r="BM1348" s="141">
        <f>IFERROR(V1348/X1348,"")</f>
        <v/>
      </c>
      <c r="BN1348" s="141">
        <f>IFERROR(W1348/X1348,"")</f>
        <v/>
      </c>
      <c r="BO1348" s="141">
        <f>IFERROR(AA1348/AD1348,"")</f>
        <v/>
      </c>
      <c r="BP1348" s="141">
        <f>IFERROR(AB1348/AD1348,"")</f>
        <v/>
      </c>
      <c r="BQ1348" s="141">
        <f>IFERROR(AC1348/AD1348,"")</f>
        <v/>
      </c>
      <c r="BR1348" s="119" t="n">
        <v>2</v>
      </c>
      <c r="BS1348" s="119" t="n">
        <v>2</v>
      </c>
      <c r="BT1348" s="119" t="n">
        <v>2</v>
      </c>
      <c r="BU1348" s="119" t="n"/>
      <c r="BV1348" s="119" t="n"/>
      <c r="BW1348" s="119" t="n"/>
      <c r="BX1348" s="119" t="n"/>
      <c r="BY1348" s="119" t="n"/>
      <c r="BZ1348" s="119" t="inlineStr">
        <is>
          <t>Employee</t>
        </is>
      </c>
      <c r="CA1348" s="142" t="inlineStr">
        <is>
          <t>S53P</t>
        </is>
      </c>
      <c r="CB1348" s="131" t="n">
        <v>1</v>
      </c>
      <c r="CC1348" s="143">
        <f>IF(P1348&gt;1,1,P1348)*CB1348</f>
        <v/>
      </c>
      <c r="CD1348" s="143" t="n"/>
      <c r="CE1348" s="222" t="n"/>
      <c r="CF1348" s="86" t="n"/>
      <c r="CG1348" s="219" t="n">
        <v>115224.3902439025</v>
      </c>
      <c r="CH1348" s="217">
        <f>IF(LOWER(T1348)="ILS",12,1)*CG1348/VLOOKUP($T1348,CPC_USDConversion_xlTbl[[Currency2]:[Units/1 USD]],2,FALSE)</f>
        <v/>
      </c>
      <c r="CI1348" s="225">
        <f>AF1348</f>
        <v/>
      </c>
      <c r="CJ1348" s="225">
        <f>IFERROR(CI1348-CH1348,"")</f>
        <v/>
      </c>
      <c r="CK1348" s="140">
        <f>ROUND(AN1348*CC1348,-2)</f>
        <v/>
      </c>
      <c r="CL1348" s="217">
        <f>CK1348/VLOOKUP($T1348,'USD Converstion'!$C$7:$D$174,2,FALSE)</f>
        <v/>
      </c>
      <c r="CM1348" s="145">
        <f>IF(AD1348&gt;X1348,1,0)</f>
        <v/>
      </c>
      <c r="CN1348" s="225">
        <f>IF(CM1348&gt;0,AG1348,0)</f>
        <v/>
      </c>
      <c r="CO1348" s="225">
        <f>IF(CM1348=0,0,AF1348)</f>
        <v/>
      </c>
      <c r="CP1348" s="146" t="n">
        <v>0</v>
      </c>
      <c r="CQ1348" s="147" t="inlineStr">
        <is>
          <t>Regular</t>
        </is>
      </c>
      <c r="CR1348" s="225">
        <f>AM1348/VLOOKUP(T1348,'USD Converstion'!$C$7:$D$174,2,FALSE)</f>
        <v/>
      </c>
      <c r="CS1348" s="226">
        <f>AT1348</f>
        <v/>
      </c>
      <c r="CT1348" s="222" t="n">
        <v>0</v>
      </c>
      <c r="CU1348" s="227" t="n"/>
      <c r="CV1348" s="145">
        <f>IF(AX1348&gt;0,1,0)</f>
        <v/>
      </c>
      <c r="CW1348" s="145">
        <f>IF(AY1348&gt;0,1,0)</f>
        <v/>
      </c>
      <c r="CX1348" s="52" t="n">
        <v>0</v>
      </c>
      <c r="DM1348">
        <f>IF(LOWER(T1348)="ILS",12,1)*Y1348/VLOOKUP($T1348,CPC_USDConversion_xlTbl[[Currency2]:[Units/1 USD]],2,FALSE)</f>
        <v/>
      </c>
    </row>
    <row r="1349">
      <c r="B1349" s="113" t="n">
        <v>118502</v>
      </c>
      <c r="C1349" s="113" t="n">
        <v>83823</v>
      </c>
      <c r="D1349" s="113" t="n">
        <v>32485</v>
      </c>
      <c r="E1349" s="114" t="inlineStr">
        <is>
          <t>Robin Condic Begov</t>
        </is>
      </c>
      <c r="F1349" s="152" t="inlineStr">
        <is>
          <t>Major Account Manager -</t>
        </is>
      </c>
      <c r="G1349" s="113" t="inlineStr">
        <is>
          <t>Belux</t>
        </is>
      </c>
      <c r="H1349" s="113" t="inlineStr">
        <is>
          <t>Tom Sluys</t>
        </is>
      </c>
      <c r="I1349" s="113" t="inlineStr">
        <is>
          <t>Ken Tomassen</t>
        </is>
      </c>
      <c r="J1349" s="114" t="inlineStr">
        <is>
          <t>Thorsten Freitag</t>
        </is>
      </c>
      <c r="K1349" s="114" t="inlineStr">
        <is>
          <t>Bruno Darmon</t>
        </is>
      </c>
      <c r="L1349" s="113" t="inlineStr">
        <is>
          <t>EMEA Sales</t>
        </is>
      </c>
      <c r="M1349" s="115" t="n">
        <v>1</v>
      </c>
      <c r="N1349" s="151">
        <f>LEFT(CA1349,3)</f>
        <v/>
      </c>
      <c r="O1349" s="216" t="n">
        <v>42877</v>
      </c>
      <c r="P1349" s="118">
        <f>($D$5-O1349)/365</f>
        <v/>
      </c>
      <c r="Q1349" s="119">
        <f>Q1349</f>
        <v/>
      </c>
      <c r="R1349" s="52" t="n"/>
      <c r="S1349" s="120" t="inlineStr">
        <is>
          <t>Belgium</t>
        </is>
      </c>
      <c r="T1349" s="120" t="inlineStr">
        <is>
          <t>EUR</t>
        </is>
      </c>
      <c r="U1349" s="120" t="n">
        <v>123208.652</v>
      </c>
      <c r="V1349" s="120" t="n">
        <v>52299.99999999999</v>
      </c>
      <c r="W1349" s="120" t="n"/>
      <c r="X1349" s="120">
        <f>W1349+V1349+U1349</f>
        <v/>
      </c>
      <c r="Y1349" s="121" t="n"/>
      <c r="Z1349" s="121" t="n"/>
      <c r="AA1349" s="122" t="n"/>
      <c r="AB1349" s="122" t="n"/>
      <c r="AC1349" s="122" t="n"/>
      <c r="AD1349" s="123">
        <f>AC1349+AB1349+AA1349</f>
        <v/>
      </c>
      <c r="AE1349" s="124">
        <f>IFERROR(AD1349/X1349-1,"")</f>
        <v/>
      </c>
      <c r="AF1349" s="217">
        <f>IF(LOWER(T1349)="ILS",12,1)*X1349/VLOOKUP($T1349,CPC_USDConversion_xlTbl[[Currency2]:[Units/1 USD]],2,FALSE)</f>
        <v/>
      </c>
      <c r="AG1349" s="217">
        <f>IF(LOWER(T1349)="ILS",12,1)*AD1349/VLOOKUP($T1349,CPC_USDConversion_xlTbl[[Currency2]:[Units/1 USD]],2,FALSE)</f>
        <v/>
      </c>
      <c r="AH1349" s="126">
        <f>AF1349/VLOOKUP($S1349,'CP$'!$B$5:$D$74,2,FALSE)</f>
        <v/>
      </c>
      <c r="AI1349" s="126">
        <f>AG1349/VLOOKUP($S1349,'CP$'!$B$5:$D$74,2,FALSE)</f>
        <v/>
      </c>
      <c r="AJ1349" s="52" t="n"/>
      <c r="AK1349" s="127" t="inlineStr">
        <is>
          <t>Sales Variable</t>
        </is>
      </c>
      <c r="AL1349" s="218" t="n"/>
      <c r="AM1349" s="129" t="n"/>
      <c r="AN1349" s="121" t="n"/>
      <c r="AO1349" s="130" t="n"/>
      <c r="AP1349" s="131">
        <f>IFERROR(AO1349/AM1349,"")</f>
        <v/>
      </c>
      <c r="AQ1349" s="219">
        <f>AO1349*CC1349</f>
        <v/>
      </c>
      <c r="AR1349" s="219" t="n"/>
      <c r="AS1349" s="220">
        <f>AQ1349-AR1349</f>
        <v/>
      </c>
      <c r="AT1349" s="217">
        <f>AS1349/VLOOKUP($T1349,'USD Converstion'!$C$7:$D$174,2,FALSE)</f>
        <v/>
      </c>
      <c r="AU1349" s="52" t="n"/>
      <c r="AV1349" s="221" t="n">
        <v>43615</v>
      </c>
      <c r="AW1349" s="222" t="n">
        <v>9820.631067961165</v>
      </c>
      <c r="AX1349" s="222" t="n"/>
      <c r="AY1349" s="223" t="n"/>
      <c r="AZ1349" s="52" t="n"/>
      <c r="BA1349" s="137" t="n"/>
      <c r="BB1349" s="138" t="inlineStr">
        <is>
          <t xml:space="preserve"> </t>
        </is>
      </c>
      <c r="BC1349" s="52" t="n"/>
      <c r="BD1349" s="219" t="n">
        <v>90239.02111200002</v>
      </c>
      <c r="BE1349" s="219" t="n">
        <v>57200</v>
      </c>
      <c r="BF1349" s="219" t="n"/>
      <c r="BG1349" s="120">
        <f>BF1349+BE1349+BD1349</f>
        <v/>
      </c>
      <c r="BH1349" s="217">
        <f>IF(LOWER(T1349)="ILS",12,1)*BG1349/VLOOKUP($T1349,CPC_USDConversion_xlTbl[[Currency2]:[Units/1 USD]],2,FALSE)</f>
        <v/>
      </c>
      <c r="BI1349" s="224">
        <f>BH1349/VLOOKUP($S1349,'CP$'!$B$5:$D$74,2,FALSE)</f>
        <v/>
      </c>
      <c r="BJ1349" s="140" t="n">
        <v>120000</v>
      </c>
      <c r="BK1349" s="140" t="n">
        <v>185000</v>
      </c>
      <c r="BL1349" s="141">
        <f>IFERROR(U1349/X1349,"")</f>
        <v/>
      </c>
      <c r="BM1349" s="141">
        <f>IFERROR(V1349/X1349,"")</f>
        <v/>
      </c>
      <c r="BN1349" s="141">
        <f>IFERROR(W1349/X1349,"")</f>
        <v/>
      </c>
      <c r="BO1349" s="141">
        <f>IFERROR(AA1349/AD1349,"")</f>
        <v/>
      </c>
      <c r="BP1349" s="141">
        <f>IFERROR(AB1349/AD1349,"")</f>
        <v/>
      </c>
      <c r="BQ1349" s="141">
        <f>IFERROR(AC1349/AD1349,"")</f>
        <v/>
      </c>
      <c r="BR1349" s="119" t="n">
        <v>2</v>
      </c>
      <c r="BS1349" s="119" t="n">
        <v>2</v>
      </c>
      <c r="BT1349" s="119" t="n">
        <v>2</v>
      </c>
      <c r="BU1349" s="119" t="n"/>
      <c r="BV1349" s="119" t="n"/>
      <c r="BW1349" s="119" t="n"/>
      <c r="BX1349" s="119" t="n"/>
      <c r="BY1349" s="119" t="n"/>
      <c r="BZ1349" s="119" t="inlineStr">
        <is>
          <t>Employee</t>
        </is>
      </c>
      <c r="CA1349" s="142" t="inlineStr">
        <is>
          <t>S43P</t>
        </is>
      </c>
      <c r="CB1349" s="131" t="n">
        <v>1</v>
      </c>
      <c r="CC1349" s="143">
        <f>IF(P1349&gt;1,1,P1349)*CB1349</f>
        <v/>
      </c>
      <c r="CD1349" s="143" t="n"/>
      <c r="CE1349" s="222" t="n">
        <v>7901.52</v>
      </c>
      <c r="CF1349" s="86" t="n"/>
      <c r="CG1349" s="219" t="n">
        <v>144753.0942439025</v>
      </c>
      <c r="CH1349" s="217">
        <f>IF(LOWER(T1349)="ILS",12,1)*CG1349/VLOOKUP($T1349,CPC_USDConversion_xlTbl[[Currency2]:[Units/1 USD]],2,FALSE)</f>
        <v/>
      </c>
      <c r="CI1349" s="225">
        <f>AF1349</f>
        <v/>
      </c>
      <c r="CJ1349" s="225">
        <f>IFERROR(CI1349-CH1349,"")</f>
        <v/>
      </c>
      <c r="CK1349" s="140">
        <f>ROUND(AN1349*CC1349,-2)</f>
        <v/>
      </c>
      <c r="CL1349" s="217">
        <f>CK1349/VLOOKUP($T1349,'USD Converstion'!$C$7:$D$174,2,FALSE)</f>
        <v/>
      </c>
      <c r="CM1349" s="145">
        <f>IF(AD1349&gt;X1349,1,0)</f>
        <v/>
      </c>
      <c r="CN1349" s="225">
        <f>IF(CM1349&gt;0,AG1349,0)</f>
        <v/>
      </c>
      <c r="CO1349" s="225">
        <f>IF(CM1349=0,0,AF1349)</f>
        <v/>
      </c>
      <c r="CP1349" s="146" t="n">
        <v>0</v>
      </c>
      <c r="CQ1349" s="147" t="inlineStr">
        <is>
          <t>Regular</t>
        </is>
      </c>
      <c r="CR1349" s="225">
        <f>AM1349/VLOOKUP(T1349,'USD Converstion'!$C$7:$D$174,2,FALSE)</f>
        <v/>
      </c>
      <c r="CS1349" s="226">
        <f>AT1349</f>
        <v/>
      </c>
      <c r="CT1349" s="222" t="n">
        <v>0</v>
      </c>
      <c r="CU1349" s="227" t="n"/>
      <c r="CV1349" s="145">
        <f>IF(AX1349&gt;0,1,0)</f>
        <v/>
      </c>
      <c r="CW1349" s="145">
        <f>IF(AY1349&gt;0,1,0)</f>
        <v/>
      </c>
      <c r="CX1349" s="52" t="n">
        <v>0</v>
      </c>
      <c r="DM1349">
        <f>IF(LOWER(T1349)="ILS",12,1)*Y1349/VLOOKUP($T1349,CPC_USDConversion_xlTbl[[Currency2]:[Units/1 USD]],2,FALSE)</f>
        <v/>
      </c>
    </row>
    <row r="1350">
      <c r="B1350" s="113" t="n">
        <v>125155</v>
      </c>
      <c r="C1350" s="113" t="n">
        <v>104506</v>
      </c>
      <c r="D1350" s="113" t="n">
        <v>65686</v>
      </c>
      <c r="E1350" s="114" t="inlineStr">
        <is>
          <t>Sven Haegeman</t>
        </is>
      </c>
      <c r="F1350" s="152" t="inlineStr">
        <is>
          <t>Major Account Manager</t>
        </is>
      </c>
      <c r="G1350" s="113" t="inlineStr">
        <is>
          <t>Belux</t>
        </is>
      </c>
      <c r="H1350" s="113" t="inlineStr">
        <is>
          <t>Tom Sluys</t>
        </is>
      </c>
      <c r="I1350" s="113" t="inlineStr">
        <is>
          <t>Ken Tomassen</t>
        </is>
      </c>
      <c r="J1350" s="114" t="inlineStr">
        <is>
          <t>Thorsten Freitag</t>
        </is>
      </c>
      <c r="K1350" s="114" t="inlineStr">
        <is>
          <t>Bruno Darmon</t>
        </is>
      </c>
      <c r="L1350" s="113" t="inlineStr">
        <is>
          <t>EMEA Sales</t>
        </is>
      </c>
      <c r="M1350" s="115" t="n">
        <v>1</v>
      </c>
      <c r="N1350" s="151">
        <f>LEFT(CA1350,3)</f>
        <v/>
      </c>
      <c r="O1350" s="216" t="n">
        <v>43525</v>
      </c>
      <c r="P1350" s="118">
        <f>($D$5-O1350)/365</f>
        <v/>
      </c>
      <c r="Q1350" s="119">
        <f>Q1350</f>
        <v/>
      </c>
      <c r="R1350" s="52" t="n"/>
      <c r="S1350" s="120" t="inlineStr">
        <is>
          <t>Belgium</t>
        </is>
      </c>
      <c r="T1350" s="120" t="inlineStr">
        <is>
          <t>EUR</t>
        </is>
      </c>
      <c r="U1350" s="120" t="n">
        <v>116513.48</v>
      </c>
      <c r="V1350" s="120" t="n">
        <v>51209.0909090909</v>
      </c>
      <c r="W1350" s="120" t="n"/>
      <c r="X1350" s="120">
        <f>W1350+V1350+U1350</f>
        <v/>
      </c>
      <c r="Y1350" s="121" t="n"/>
      <c r="Z1350" s="121" t="n"/>
      <c r="AA1350" s="122" t="n"/>
      <c r="AB1350" s="122" t="n"/>
      <c r="AC1350" s="122" t="n"/>
      <c r="AD1350" s="123">
        <f>AC1350+AB1350+AA1350</f>
        <v/>
      </c>
      <c r="AE1350" s="124">
        <f>IFERROR(AD1350/X1350-1,"")</f>
        <v/>
      </c>
      <c r="AF1350" s="217">
        <f>IF(LOWER(T1350)="ILS",12,1)*X1350/VLOOKUP($T1350,CPC_USDConversion_xlTbl[[Currency2]:[Units/1 USD]],2,FALSE)</f>
        <v/>
      </c>
      <c r="AG1350" s="217">
        <f>IF(LOWER(T1350)="ILS",12,1)*AD1350/VLOOKUP($T1350,CPC_USDConversion_xlTbl[[Currency2]:[Units/1 USD]],2,FALSE)</f>
        <v/>
      </c>
      <c r="AH1350" s="126">
        <f>AF1350/VLOOKUP($S1350,'CP$'!$B$5:$D$74,2,FALSE)</f>
        <v/>
      </c>
      <c r="AI1350" s="126">
        <f>AG1350/VLOOKUP($S1350,'CP$'!$B$5:$D$74,2,FALSE)</f>
        <v/>
      </c>
      <c r="AJ1350" s="52" t="n"/>
      <c r="AK1350" s="127" t="inlineStr">
        <is>
          <t>Sales Variable</t>
        </is>
      </c>
      <c r="AL1350" s="218" t="n"/>
      <c r="AM1350" s="129" t="n"/>
      <c r="AN1350" s="121" t="n"/>
      <c r="AO1350" s="130" t="n"/>
      <c r="AP1350" s="131">
        <f>IFERROR(AO1350/AM1350,"")</f>
        <v/>
      </c>
      <c r="AQ1350" s="219">
        <f>AO1350*CC1350</f>
        <v/>
      </c>
      <c r="AR1350" s="219" t="n"/>
      <c r="AS1350" s="220">
        <f>AQ1350-AR1350</f>
        <v/>
      </c>
      <c r="AT1350" s="217">
        <f>AS1350/VLOOKUP($T1350,'USD Converstion'!$C$7:$D$174,2,FALSE)</f>
        <v/>
      </c>
      <c r="AU1350" s="52" t="n"/>
      <c r="AV1350" s="221" t="n">
        <v>43615</v>
      </c>
      <c r="AW1350" s="222" t="n">
        <v>24465.66019417476</v>
      </c>
      <c r="AX1350" s="222" t="n"/>
      <c r="AY1350" s="223" t="n"/>
      <c r="AZ1350" s="52" t="n"/>
      <c r="BA1350" s="137" t="n"/>
      <c r="BB1350" s="138" t="inlineStr">
        <is>
          <t xml:space="preserve"> </t>
        </is>
      </c>
      <c r="BC1350" s="52" t="n"/>
      <c r="BD1350" s="219" t="n">
        <v>84924</v>
      </c>
      <c r="BE1350" s="219" t="n">
        <v>56000</v>
      </c>
      <c r="BF1350" s="219" t="n"/>
      <c r="BG1350" s="120">
        <f>BF1350+BE1350+BD1350</f>
        <v/>
      </c>
      <c r="BH1350" s="217">
        <f>IF(LOWER(T1350)="ILS",12,1)*BG1350/VLOOKUP($T1350,CPC_USDConversion_xlTbl[[Currency2]:[Units/1 USD]],2,FALSE)</f>
        <v/>
      </c>
      <c r="BI1350" s="224">
        <f>BH1350/VLOOKUP($S1350,'CP$'!$B$5:$D$74,2,FALSE)</f>
        <v/>
      </c>
      <c r="BJ1350" s="140" t="n">
        <v>120000</v>
      </c>
      <c r="BK1350" s="140" t="n">
        <v>185000</v>
      </c>
      <c r="BL1350" s="141">
        <f>IFERROR(U1350/X1350,"")</f>
        <v/>
      </c>
      <c r="BM1350" s="141">
        <f>IFERROR(V1350/X1350,"")</f>
        <v/>
      </c>
      <c r="BN1350" s="141">
        <f>IFERROR(W1350/X1350,"")</f>
        <v/>
      </c>
      <c r="BO1350" s="141">
        <f>IFERROR(AA1350/AD1350,"")</f>
        <v/>
      </c>
      <c r="BP1350" s="141">
        <f>IFERROR(AB1350/AD1350,"")</f>
        <v/>
      </c>
      <c r="BQ1350" s="141">
        <f>IFERROR(AC1350/AD1350,"")</f>
        <v/>
      </c>
      <c r="BR1350" s="119" t="n">
        <v>2</v>
      </c>
      <c r="BS1350" s="119" t="n">
        <v>2</v>
      </c>
      <c r="BT1350" s="119" t="n">
        <v>2</v>
      </c>
      <c r="BU1350" s="119" t="n"/>
      <c r="BV1350" s="119" t="n"/>
      <c r="BW1350" s="119" t="n"/>
      <c r="BX1350" s="119" t="n"/>
      <c r="BY1350" s="119" t="n"/>
      <c r="BZ1350" s="119" t="inlineStr">
        <is>
          <t>Employee</t>
        </is>
      </c>
      <c r="CA1350" s="142" t="inlineStr">
        <is>
          <t>S43P</t>
        </is>
      </c>
      <c r="CB1350" s="131" t="n">
        <v>1</v>
      </c>
      <c r="CC1350" s="143">
        <f>IF(P1350&gt;1,1,P1350)*CB1350</f>
        <v/>
      </c>
      <c r="CD1350" s="143" t="n"/>
      <c r="CE1350" s="222" t="n">
        <v>19873.52</v>
      </c>
      <c r="CF1350" s="86" t="n"/>
      <c r="CG1350" s="219" t="n">
        <v>138356.8624390244</v>
      </c>
      <c r="CH1350" s="217">
        <f>IF(LOWER(T1350)="ILS",12,1)*CG1350/VLOOKUP($T1350,CPC_USDConversion_xlTbl[[Currency2]:[Units/1 USD]],2,FALSE)</f>
        <v/>
      </c>
      <c r="CI1350" s="225">
        <f>AF1350</f>
        <v/>
      </c>
      <c r="CJ1350" s="225">
        <f>IFERROR(CI1350-CH1350,"")</f>
        <v/>
      </c>
      <c r="CK1350" s="140">
        <f>ROUND(AN1350*CC1350,-2)</f>
        <v/>
      </c>
      <c r="CL1350" s="217">
        <f>CK1350/VLOOKUP($T1350,'USD Converstion'!$C$7:$D$174,2,FALSE)</f>
        <v/>
      </c>
      <c r="CM1350" s="145">
        <f>IF(AD1350&gt;X1350,1,0)</f>
        <v/>
      </c>
      <c r="CN1350" s="225">
        <f>IF(CM1350&gt;0,AG1350,0)</f>
        <v/>
      </c>
      <c r="CO1350" s="225">
        <f>IF(CM1350=0,0,AF1350)</f>
        <v/>
      </c>
      <c r="CP1350" s="146" t="n">
        <v>0</v>
      </c>
      <c r="CQ1350" s="147" t="inlineStr">
        <is>
          <t>Regular</t>
        </is>
      </c>
      <c r="CR1350" s="225">
        <f>AM1350/VLOOKUP(T1350,'USD Converstion'!$C$7:$D$174,2,FALSE)</f>
        <v/>
      </c>
      <c r="CS1350" s="226">
        <f>AT1350</f>
        <v/>
      </c>
      <c r="CT1350" s="222" t="n">
        <v>0</v>
      </c>
      <c r="CU1350" s="227" t="n"/>
      <c r="CV1350" s="145">
        <f>IF(AX1350&gt;0,1,0)</f>
        <v/>
      </c>
      <c r="CW1350" s="145">
        <f>IF(AY1350&gt;0,1,0)</f>
        <v/>
      </c>
      <c r="CX1350" s="52" t="n">
        <v>0</v>
      </c>
      <c r="DM1350">
        <f>IF(LOWER(T1350)="ILS",12,1)*Y1350/VLOOKUP($T1350,CPC_USDConversion_xlTbl[[Currency2]:[Units/1 USD]],2,FALSE)</f>
        <v/>
      </c>
    </row>
    <row r="1351">
      <c r="B1351" s="113" t="n">
        <v>133284</v>
      </c>
      <c r="C1351" s="113" t="n">
        <v>51992</v>
      </c>
      <c r="D1351" s="113" t="n">
        <v>110990</v>
      </c>
      <c r="E1351" s="114" t="inlineStr">
        <is>
          <t>Andreas Hedman</t>
        </is>
      </c>
      <c r="F1351" s="152" t="inlineStr">
        <is>
          <t>Software Developer</t>
        </is>
      </c>
      <c r="G1351" s="113" t="inlineStr">
        <is>
          <t>Data Protection Group intl</t>
        </is>
      </c>
      <c r="H1351" s="113" t="inlineStr">
        <is>
          <t>Assaf Koren</t>
        </is>
      </c>
      <c r="I1351" s="113" t="inlineStr">
        <is>
          <t>Ilan Moshkovich</t>
        </is>
      </c>
      <c r="J1351" s="114" t="inlineStr">
        <is>
          <t>Neatsun Ziv</t>
        </is>
      </c>
      <c r="K1351" s="114" t="inlineStr">
        <is>
          <t>Dorit Dor</t>
        </is>
      </c>
      <c r="L1351" s="113" t="inlineStr">
        <is>
          <t>Products - R&amp;D</t>
        </is>
      </c>
      <c r="M1351" s="115" t="n">
        <v>1</v>
      </c>
      <c r="N1351" s="151">
        <f>LEFT(CA1351,3)</f>
        <v/>
      </c>
      <c r="O1351" s="216" t="n">
        <v>43241</v>
      </c>
      <c r="P1351" s="118">
        <f>($D$5-O1351)/365</f>
        <v/>
      </c>
      <c r="Q1351" s="119">
        <f>Q1351</f>
        <v/>
      </c>
      <c r="R1351" s="52" t="n"/>
      <c r="S1351" s="120" t="inlineStr">
        <is>
          <t>Sweden</t>
        </is>
      </c>
      <c r="T1351" s="120" t="inlineStr">
        <is>
          <t>SEK</t>
        </is>
      </c>
      <c r="U1351" s="120" t="n">
        <v>642000</v>
      </c>
      <c r="V1351" s="120" t="n"/>
      <c r="W1351" s="120" t="n"/>
      <c r="X1351" s="120">
        <f>W1351+V1351+U1351</f>
        <v/>
      </c>
      <c r="Y1351" s="121" t="n"/>
      <c r="Z1351" s="121" t="n"/>
      <c r="AA1351" s="122" t="n"/>
      <c r="AB1351" s="122" t="n"/>
      <c r="AC1351" s="122" t="n"/>
      <c r="AD1351" s="123">
        <f>AC1351+AB1351+AA1351</f>
        <v/>
      </c>
      <c r="AE1351" s="124">
        <f>IFERROR(AD1351/X1351-1,"")</f>
        <v/>
      </c>
      <c r="AF1351" s="217">
        <f>IF(LOWER(T1351)="ILS",12,1)*X1351/VLOOKUP($T1351,CPC_USDConversion_xlTbl[[Currency2]:[Units/1 USD]],2,FALSE)</f>
        <v/>
      </c>
      <c r="AG1351" s="217">
        <f>IF(LOWER(T1351)="ILS",12,1)*AD1351/VLOOKUP($T1351,CPC_USDConversion_xlTbl[[Currency2]:[Units/1 USD]],2,FALSE)</f>
        <v/>
      </c>
      <c r="AH1351" s="126">
        <f>AF1351/VLOOKUP($S1351,'CP$'!$B$5:$D$74,2,FALSE)</f>
        <v/>
      </c>
      <c r="AI1351" s="126">
        <f>AG1351/VLOOKUP($S1351,'CP$'!$B$5:$D$74,2,FALSE)</f>
        <v/>
      </c>
      <c r="AJ1351" s="52" t="n"/>
      <c r="AK1351" s="127" t="inlineStr">
        <is>
          <t>Regular</t>
        </is>
      </c>
      <c r="AL1351" s="218" t="n"/>
      <c r="AM1351" s="129" t="n"/>
      <c r="AN1351" s="121" t="n"/>
      <c r="AO1351" s="130" t="n"/>
      <c r="AP1351" s="131">
        <f>IFERROR(AO1351/AM1351,"")</f>
        <v/>
      </c>
      <c r="AQ1351" s="219">
        <f>AO1351*CC1351</f>
        <v/>
      </c>
      <c r="AR1351" s="219" t="n"/>
      <c r="AS1351" s="220">
        <f>AQ1351-AR1351</f>
        <v/>
      </c>
      <c r="AT1351" s="217">
        <f>AS1351/VLOOKUP($T1351,'USD Converstion'!$C$7:$D$174,2,FALSE)</f>
        <v/>
      </c>
      <c r="AU1351" s="52" t="n"/>
      <c r="AV1351" s="221" t="n"/>
      <c r="AW1351" s="222" t="n"/>
      <c r="AX1351" s="222" t="n"/>
      <c r="AY1351" s="223" t="n"/>
      <c r="AZ1351" s="52" t="n"/>
      <c r="BA1351" s="137" t="n"/>
      <c r="BB1351" s="138" t="inlineStr">
        <is>
          <t xml:space="preserve"> </t>
        </is>
      </c>
      <c r="BC1351" s="52" t="n"/>
      <c r="BD1351" s="219" t="n">
        <v>506000</v>
      </c>
      <c r="BE1351" s="219" t="n"/>
      <c r="BF1351" s="219" t="n"/>
      <c r="BG1351" s="120">
        <f>BF1351+BE1351+BD1351</f>
        <v/>
      </c>
      <c r="BH1351" s="217">
        <f>IF(LOWER(T1351)="ILS",12,1)*BG1351/VLOOKUP($T1351,CPC_USDConversion_xlTbl[[Currency2]:[Units/1 USD]],2,FALSE)</f>
        <v/>
      </c>
      <c r="BI1351" s="224">
        <f>BH1351/VLOOKUP($S1351,'CP$'!$B$5:$D$74,2,FALSE)</f>
        <v/>
      </c>
      <c r="BJ1351" s="140" t="n">
        <v>500000</v>
      </c>
      <c r="BK1351" s="140" t="n">
        <v>800000</v>
      </c>
      <c r="BL1351" s="141">
        <f>IFERROR(U1351/X1351,"")</f>
        <v/>
      </c>
      <c r="BM1351" s="141">
        <f>IFERROR(V1351/X1351,"")</f>
        <v/>
      </c>
      <c r="BN1351" s="141">
        <f>IFERROR(W1351/X1351,"")</f>
        <v/>
      </c>
      <c r="BO1351" s="141">
        <f>IFERROR(AA1351/AD1351,"")</f>
        <v/>
      </c>
      <c r="BP1351" s="141">
        <f>IFERROR(AB1351/AD1351,"")</f>
        <v/>
      </c>
      <c r="BQ1351" s="141">
        <f>IFERROR(AC1351/AD1351,"")</f>
        <v/>
      </c>
      <c r="BR1351" s="119" t="n"/>
      <c r="BS1351" s="119" t="n">
        <v>1</v>
      </c>
      <c r="BT1351" s="119" t="n">
        <v>2</v>
      </c>
      <c r="BU1351" s="119" t="n"/>
      <c r="BV1351" s="119" t="n"/>
      <c r="BW1351" s="119" t="n"/>
      <c r="BX1351" s="119" t="n"/>
      <c r="BY1351" s="119" t="n"/>
      <c r="BZ1351" s="119" t="inlineStr">
        <is>
          <t>Employee</t>
        </is>
      </c>
      <c r="CA1351" s="142" t="inlineStr">
        <is>
          <t>D41P</t>
        </is>
      </c>
      <c r="CB1351" s="131" t="n">
        <v>1</v>
      </c>
      <c r="CC1351" s="143">
        <f>IF(P1351&gt;1,1,P1351)*CB1351</f>
        <v/>
      </c>
      <c r="CD1351" s="143" t="n"/>
      <c r="CE1351" s="222" t="n"/>
      <c r="CF1351" s="86" t="n"/>
      <c r="CG1351" s="219" t="n">
        <v>493858.5365853659</v>
      </c>
      <c r="CH1351" s="217">
        <f>IF(LOWER(T1351)="ILS",12,1)*CG1351/VLOOKUP($T1351,CPC_USDConversion_xlTbl[[Currency2]:[Units/1 USD]],2,FALSE)</f>
        <v/>
      </c>
      <c r="CI1351" s="225">
        <f>AF1351</f>
        <v/>
      </c>
      <c r="CJ1351" s="225">
        <f>IFERROR(CI1351-CH1351,"")</f>
        <v/>
      </c>
      <c r="CK1351" s="140">
        <f>ROUND(AN1351*CC1351,-2)</f>
        <v/>
      </c>
      <c r="CL1351" s="217">
        <f>CK1351/VLOOKUP($T1351,'USD Converstion'!$C$7:$D$174,2,FALSE)</f>
        <v/>
      </c>
      <c r="CM1351" s="145">
        <f>IF(AD1351&gt;X1351,1,0)</f>
        <v/>
      </c>
      <c r="CN1351" s="225">
        <f>IF(CM1351&gt;0,AG1351,0)</f>
        <v/>
      </c>
      <c r="CO1351" s="225">
        <f>IF(CM1351=0,0,AF1351)</f>
        <v/>
      </c>
      <c r="CP1351" s="146" t="n">
        <v>0</v>
      </c>
      <c r="CQ1351" s="147" t="inlineStr">
        <is>
          <t>Regular</t>
        </is>
      </c>
      <c r="CR1351" s="225">
        <f>AM1351/VLOOKUP(T1351,'USD Converstion'!$C$7:$D$174,2,FALSE)</f>
        <v/>
      </c>
      <c r="CS1351" s="226">
        <f>AT1351</f>
        <v/>
      </c>
      <c r="CT1351" s="222" t="n">
        <v>0</v>
      </c>
      <c r="CU1351" s="227" t="n"/>
      <c r="CV1351" s="145">
        <f>IF(AX1351&gt;0,1,0)</f>
        <v/>
      </c>
      <c r="CW1351" s="145">
        <f>IF(AY1351&gt;0,1,0)</f>
        <v/>
      </c>
      <c r="CX1351" s="52" t="n">
        <v>0</v>
      </c>
      <c r="DM1351">
        <f>IF(LOWER(T1351)="ILS",12,1)*Y1351/VLOOKUP($T1351,CPC_USDConversion_xlTbl[[Currency2]:[Units/1 USD]],2,FALSE)</f>
        <v/>
      </c>
    </row>
    <row r="1352">
      <c r="B1352" s="113" t="n">
        <v>105170</v>
      </c>
      <c r="C1352" s="113" t="n">
        <v>89721</v>
      </c>
      <c r="D1352" s="113" t="n"/>
      <c r="E1352" s="114" t="inlineStr">
        <is>
          <t>Johan Ahlander</t>
        </is>
      </c>
      <c r="F1352" s="152" t="inlineStr">
        <is>
          <t>Software developer</t>
        </is>
      </c>
      <c r="G1352" s="113" t="inlineStr">
        <is>
          <t>Data Protection Group intl</t>
        </is>
      </c>
      <c r="H1352" s="113" t="inlineStr">
        <is>
          <t>Assaf Koren</t>
        </is>
      </c>
      <c r="I1352" s="113" t="inlineStr">
        <is>
          <t>Ilan Moshkovich</t>
        </is>
      </c>
      <c r="J1352" s="114" t="inlineStr">
        <is>
          <t>Neatsun Ziv</t>
        </is>
      </c>
      <c r="K1352" s="114" t="inlineStr">
        <is>
          <t>Dorit Dor</t>
        </is>
      </c>
      <c r="L1352" s="113" t="inlineStr">
        <is>
          <t>Products - R&amp;D</t>
        </is>
      </c>
      <c r="M1352" s="115" t="n">
        <v>1</v>
      </c>
      <c r="N1352" s="151">
        <f>LEFT(CA1352,3)</f>
        <v/>
      </c>
      <c r="O1352" s="216" t="n">
        <v>41183</v>
      </c>
      <c r="P1352" s="118">
        <f>($D$5-O1352)/365</f>
        <v/>
      </c>
      <c r="Q1352" s="119">
        <f>Q1352</f>
        <v/>
      </c>
      <c r="R1352" s="52" t="n"/>
      <c r="S1352" s="120" t="inlineStr">
        <is>
          <t>Sweden</t>
        </is>
      </c>
      <c r="T1352" s="120" t="inlineStr">
        <is>
          <t>SEK</t>
        </is>
      </c>
      <c r="U1352" s="120" t="n">
        <v>461105</v>
      </c>
      <c r="V1352" s="120" t="n"/>
      <c r="W1352" s="120" t="n"/>
      <c r="X1352" s="120">
        <f>W1352+V1352+U1352</f>
        <v/>
      </c>
      <c r="Y1352" s="121" t="n"/>
      <c r="Z1352" s="121" t="n"/>
      <c r="AA1352" s="122" t="n"/>
      <c r="AB1352" s="122" t="n"/>
      <c r="AC1352" s="122" t="n"/>
      <c r="AD1352" s="123">
        <f>AC1352+AB1352+AA1352</f>
        <v/>
      </c>
      <c r="AE1352" s="124">
        <f>IFERROR(AD1352/X1352-1,"")</f>
        <v/>
      </c>
      <c r="AF1352" s="217">
        <f>IF(LOWER(T1352)="ILS",12,1)*X1352/VLOOKUP($T1352,CPC_USDConversion_xlTbl[[Currency2]:[Units/1 USD]],2,FALSE)</f>
        <v/>
      </c>
      <c r="AG1352" s="217">
        <f>IF(LOWER(T1352)="ILS",12,1)*AD1352/VLOOKUP($T1352,CPC_USDConversion_xlTbl[[Currency2]:[Units/1 USD]],2,FALSE)</f>
        <v/>
      </c>
      <c r="AH1352" s="126">
        <f>AF1352/VLOOKUP($S1352,'CP$'!$B$5:$D$74,2,FALSE)</f>
        <v/>
      </c>
      <c r="AI1352" s="126">
        <f>AG1352/VLOOKUP($S1352,'CP$'!$B$5:$D$74,2,FALSE)</f>
        <v/>
      </c>
      <c r="AJ1352" s="52" t="n"/>
      <c r="AK1352" s="127" t="inlineStr">
        <is>
          <t>Regular</t>
        </is>
      </c>
      <c r="AL1352" s="218" t="n"/>
      <c r="AM1352" s="129" t="n"/>
      <c r="AN1352" s="121" t="n"/>
      <c r="AO1352" s="130" t="n"/>
      <c r="AP1352" s="131">
        <f>IFERROR(AO1352/AM1352,"")</f>
        <v/>
      </c>
      <c r="AQ1352" s="219">
        <f>AO1352*CC1352</f>
        <v/>
      </c>
      <c r="AR1352" s="219" t="n"/>
      <c r="AS1352" s="220">
        <f>AQ1352-AR1352</f>
        <v/>
      </c>
      <c r="AT1352" s="217">
        <f>AS1352/VLOOKUP($T1352,'USD Converstion'!$C$7:$D$174,2,FALSE)</f>
        <v/>
      </c>
      <c r="AU1352" s="52" t="n"/>
      <c r="AV1352" s="221" t="n"/>
      <c r="AW1352" s="222" t="n"/>
      <c r="AX1352" s="222" t="n"/>
      <c r="AY1352" s="223" t="n"/>
      <c r="AZ1352" s="52" t="n"/>
      <c r="BA1352" s="137" t="n"/>
      <c r="BB1352" s="138" t="inlineStr">
        <is>
          <t xml:space="preserve"> </t>
        </is>
      </c>
      <c r="BC1352" s="52" t="n"/>
      <c r="BD1352" s="219" t="n">
        <v>361284</v>
      </c>
      <c r="BE1352" s="219" t="n"/>
      <c r="BF1352" s="219" t="n"/>
      <c r="BG1352" s="120">
        <f>BF1352+BE1352+BD1352</f>
        <v/>
      </c>
      <c r="BH1352" s="217">
        <f>IF(LOWER(T1352)="ILS",12,1)*BG1352/VLOOKUP($T1352,CPC_USDConversion_xlTbl[[Currency2]:[Units/1 USD]],2,FALSE)</f>
        <v/>
      </c>
      <c r="BI1352" s="224">
        <f>BH1352/VLOOKUP($S1352,'CP$'!$B$5:$D$74,2,FALSE)</f>
        <v/>
      </c>
      <c r="BJ1352" s="140" t="n">
        <v>350000</v>
      </c>
      <c r="BK1352" s="140" t="n">
        <v>450000</v>
      </c>
      <c r="BL1352" s="141">
        <f>IFERROR(U1352/X1352,"")</f>
        <v/>
      </c>
      <c r="BM1352" s="141">
        <f>IFERROR(V1352/X1352,"")</f>
        <v/>
      </c>
      <c r="BN1352" s="141">
        <f>IFERROR(W1352/X1352,"")</f>
        <v/>
      </c>
      <c r="BO1352" s="141">
        <f>IFERROR(AA1352/AD1352,"")</f>
        <v/>
      </c>
      <c r="BP1352" s="141">
        <f>IFERROR(AB1352/AD1352,"")</f>
        <v/>
      </c>
      <c r="BQ1352" s="141">
        <f>IFERROR(AC1352/AD1352,"")</f>
        <v/>
      </c>
      <c r="BR1352" s="119" t="n"/>
      <c r="BS1352" s="119" t="n">
        <v>2</v>
      </c>
      <c r="BT1352" s="119" t="n">
        <v>2</v>
      </c>
      <c r="BU1352" s="119" t="n"/>
      <c r="BV1352" s="119" t="n"/>
      <c r="BW1352" s="119" t="n"/>
      <c r="BX1352" s="119" t="n"/>
      <c r="BY1352" s="119" t="n"/>
      <c r="BZ1352" s="119" t="inlineStr">
        <is>
          <t>Employee</t>
        </is>
      </c>
      <c r="CA1352" s="142" t="inlineStr">
        <is>
          <t>D61P</t>
        </is>
      </c>
      <c r="CB1352" s="131" t="n">
        <v>1</v>
      </c>
      <c r="CC1352" s="143">
        <f>IF(P1352&gt;1,1,P1352)*CB1352</f>
        <v/>
      </c>
      <c r="CD1352" s="143" t="n"/>
      <c r="CE1352" s="222" t="n"/>
      <c r="CF1352" s="86" t="n"/>
      <c r="CG1352" s="219" t="n">
        <v>352672.1951219512</v>
      </c>
      <c r="CH1352" s="217">
        <f>IF(LOWER(T1352)="ILS",12,1)*CG1352/VLOOKUP($T1352,CPC_USDConversion_xlTbl[[Currency2]:[Units/1 USD]],2,FALSE)</f>
        <v/>
      </c>
      <c r="CI1352" s="225">
        <f>AF1352</f>
        <v/>
      </c>
      <c r="CJ1352" s="225">
        <f>IFERROR(CI1352-CH1352,"")</f>
        <v/>
      </c>
      <c r="CK1352" s="140">
        <f>ROUND(AN1352*CC1352,-2)</f>
        <v/>
      </c>
      <c r="CL1352" s="217">
        <f>CK1352/VLOOKUP($T1352,'USD Converstion'!$C$7:$D$174,2,FALSE)</f>
        <v/>
      </c>
      <c r="CM1352" s="145">
        <f>IF(AD1352&gt;X1352,1,0)</f>
        <v/>
      </c>
      <c r="CN1352" s="225">
        <f>IF(CM1352&gt;0,AG1352,0)</f>
        <v/>
      </c>
      <c r="CO1352" s="225">
        <f>IF(CM1352=0,0,AF1352)</f>
        <v/>
      </c>
      <c r="CP1352" s="146" t="n">
        <v>0</v>
      </c>
      <c r="CQ1352" s="147" t="inlineStr">
        <is>
          <t>Regular</t>
        </is>
      </c>
      <c r="CR1352" s="225">
        <f>AM1352/VLOOKUP(T1352,'USD Converstion'!$C$7:$D$174,2,FALSE)</f>
        <v/>
      </c>
      <c r="CS1352" s="226">
        <f>AT1352</f>
        <v/>
      </c>
      <c r="CT1352" s="222" t="n">
        <v>0</v>
      </c>
      <c r="CU1352" s="227" t="n"/>
      <c r="CV1352" s="145">
        <f>IF(AX1352&gt;0,1,0)</f>
        <v/>
      </c>
      <c r="CW1352" s="145">
        <f>IF(AY1352&gt;0,1,0)</f>
        <v/>
      </c>
      <c r="CX1352" s="52" t="n">
        <v>0</v>
      </c>
      <c r="DM1352">
        <f>IF(LOWER(T1352)="ILS",12,1)*Y1352/VLOOKUP($T1352,CPC_USDConversion_xlTbl[[Currency2]:[Units/1 USD]],2,FALSE)</f>
        <v/>
      </c>
    </row>
    <row r="1353">
      <c r="B1353" s="113" t="n">
        <v>120034</v>
      </c>
      <c r="C1353" s="113" t="n">
        <v>86592</v>
      </c>
      <c r="D1353" s="113" t="n">
        <v>103424</v>
      </c>
      <c r="E1353" s="114" t="inlineStr">
        <is>
          <t>Pavel Varabei</t>
        </is>
      </c>
      <c r="F1353" s="152" t="inlineStr">
        <is>
          <t>Software Developer</t>
        </is>
      </c>
      <c r="G1353" s="113" t="inlineStr">
        <is>
          <t>Minsk Development Center</t>
        </is>
      </c>
      <c r="H1353" s="113" t="inlineStr">
        <is>
          <t>Borce Jakimovski</t>
        </is>
      </c>
      <c r="I1353" s="113" t="inlineStr">
        <is>
          <t>Borce Jakimovski</t>
        </is>
      </c>
      <c r="J1353" s="114" t="inlineStr">
        <is>
          <t>Neatsun Ziv</t>
        </is>
      </c>
      <c r="K1353" s="114" t="inlineStr">
        <is>
          <t>Dorit Dor</t>
        </is>
      </c>
      <c r="L1353" s="113" t="inlineStr">
        <is>
          <t>Products - R&amp;D</t>
        </is>
      </c>
      <c r="M1353" s="115" t="n">
        <v>1</v>
      </c>
      <c r="N1353" s="151">
        <f>LEFT(CA1353,3)</f>
        <v/>
      </c>
      <c r="O1353" s="216" t="n">
        <v>41442</v>
      </c>
      <c r="P1353" s="118">
        <f>($D$5-O1353)/365</f>
        <v/>
      </c>
      <c r="Q1353" s="119">
        <f>Q1353</f>
        <v/>
      </c>
      <c r="R1353" s="52" t="n"/>
      <c r="S1353" s="120" t="inlineStr">
        <is>
          <t>Belarus</t>
        </is>
      </c>
      <c r="T1353" s="120" t="inlineStr">
        <is>
          <t>USD</t>
        </is>
      </c>
      <c r="U1353" s="120" t="n">
        <v>63875</v>
      </c>
      <c r="V1353" s="120" t="n"/>
      <c r="W1353" s="120" t="n"/>
      <c r="X1353" s="120">
        <f>W1353+V1353+U1353</f>
        <v/>
      </c>
      <c r="Y1353" s="121" t="n"/>
      <c r="Z1353" s="121" t="n"/>
      <c r="AA1353" s="122" t="n"/>
      <c r="AB1353" s="122" t="n"/>
      <c r="AC1353" s="122" t="n"/>
      <c r="AD1353" s="123">
        <f>AC1353+AB1353+AA1353</f>
        <v/>
      </c>
      <c r="AE1353" s="124">
        <f>IFERROR(AD1353/X1353-1,"")</f>
        <v/>
      </c>
      <c r="AF1353" s="217">
        <f>IF(LOWER(T1353)="ILS",12,1)*X1353/VLOOKUP($T1353,CPC_USDConversion_xlTbl[[Currency2]:[Units/1 USD]],2,FALSE)</f>
        <v/>
      </c>
      <c r="AG1353" s="217">
        <f>IF(LOWER(T1353)="ILS",12,1)*AD1353/VLOOKUP($T1353,CPC_USDConversion_xlTbl[[Currency2]:[Units/1 USD]],2,FALSE)</f>
        <v/>
      </c>
      <c r="AH1353" s="126">
        <f>AF1353/VLOOKUP($S1353,'CP$'!$B$5:$D$74,2,FALSE)</f>
        <v/>
      </c>
      <c r="AI1353" s="126">
        <f>AG1353/VLOOKUP($S1353,'CP$'!$B$5:$D$74,2,FALSE)</f>
        <v/>
      </c>
      <c r="AJ1353" s="52" t="n"/>
      <c r="AK1353" s="127" t="inlineStr">
        <is>
          <t>Regular</t>
        </is>
      </c>
      <c r="AL1353" s="218" t="n">
        <v>3500</v>
      </c>
      <c r="AM1353" s="129" t="n"/>
      <c r="AN1353" s="121" t="n"/>
      <c r="AO1353" s="130" t="n"/>
      <c r="AP1353" s="131">
        <f>IFERROR(AO1353/AM1353,"")</f>
        <v/>
      </c>
      <c r="AQ1353" s="219">
        <f>AO1353*CC1353</f>
        <v/>
      </c>
      <c r="AR1353" s="219" t="n"/>
      <c r="AS1353" s="220">
        <f>AQ1353-AR1353</f>
        <v/>
      </c>
      <c r="AT1353" s="217">
        <f>AS1353/VLOOKUP($T1353,'USD Converstion'!$C$7:$D$174,2,FALSE)</f>
        <v/>
      </c>
      <c r="AU1353" s="52" t="n"/>
      <c r="AV1353" s="221" t="n">
        <v>43223</v>
      </c>
      <c r="AW1353" s="222" t="n">
        <v>5983.78640776699</v>
      </c>
      <c r="AX1353" s="222" t="n"/>
      <c r="AY1353" s="223" t="n"/>
      <c r="AZ1353" s="52" t="n"/>
      <c r="BA1353" s="137" t="n"/>
      <c r="BB1353" s="138" t="inlineStr">
        <is>
          <t xml:space="preserve"> </t>
        </is>
      </c>
      <c r="BC1353" s="52" t="n"/>
      <c r="BD1353" s="219" t="n">
        <v>41500</v>
      </c>
      <c r="BE1353" s="219" t="n"/>
      <c r="BF1353" s="219" t="n"/>
      <c r="BG1353" s="120">
        <f>BF1353+BE1353+BD1353</f>
        <v/>
      </c>
      <c r="BH1353" s="217">
        <f>IF(LOWER(T1353)="ILS",12,1)*BG1353/VLOOKUP($T1353,CPC_USDConversion_xlTbl[[Currency2]:[Units/1 USD]],2,FALSE)</f>
        <v/>
      </c>
      <c r="BI1353" s="224">
        <f>BH1353/VLOOKUP($S1353,'CP$'!$B$5:$D$74,2,FALSE)</f>
        <v/>
      </c>
      <c r="BJ1353" s="140" t="n">
        <v>20000</v>
      </c>
      <c r="BK1353" s="140" t="n">
        <v>44000</v>
      </c>
      <c r="BL1353" s="141">
        <f>IFERROR(U1353/X1353,"")</f>
        <v/>
      </c>
      <c r="BM1353" s="141">
        <f>IFERROR(V1353/X1353,"")</f>
        <v/>
      </c>
      <c r="BN1353" s="141">
        <f>IFERROR(W1353/X1353,"")</f>
        <v/>
      </c>
      <c r="BO1353" s="141">
        <f>IFERROR(AA1353/AD1353,"")</f>
        <v/>
      </c>
      <c r="BP1353" s="141">
        <f>IFERROR(AB1353/AD1353,"")</f>
        <v/>
      </c>
      <c r="BQ1353" s="141">
        <f>IFERROR(AC1353/AD1353,"")</f>
        <v/>
      </c>
      <c r="BR1353" s="119" t="n">
        <v>3</v>
      </c>
      <c r="BS1353" s="119" t="n">
        <v>3</v>
      </c>
      <c r="BT1353" s="119" t="n">
        <v>2</v>
      </c>
      <c r="BU1353" s="119" t="n"/>
      <c r="BV1353" s="119" t="n"/>
      <c r="BW1353" s="119" t="n"/>
      <c r="BX1353" s="119" t="n"/>
      <c r="BY1353" s="119" t="n"/>
      <c r="BZ1353" s="119" t="inlineStr">
        <is>
          <t>Employee</t>
        </is>
      </c>
      <c r="CA1353" s="142" t="inlineStr">
        <is>
          <t>D51P</t>
        </is>
      </c>
      <c r="CB1353" s="131" t="n">
        <v>1</v>
      </c>
      <c r="CC1353" s="143">
        <f>IF(P1353&gt;1,1,P1353)*CB1353</f>
        <v/>
      </c>
      <c r="CD1353" s="143" t="n"/>
      <c r="CE1353" s="222" t="n">
        <v>3591.6</v>
      </c>
      <c r="CF1353" s="86" t="n"/>
      <c r="CG1353" s="219" t="n">
        <v>42639.0243902439</v>
      </c>
      <c r="CH1353" s="217">
        <f>IF(LOWER(T1353)="ILS",12,1)*CG1353/VLOOKUP($T1353,CPC_USDConversion_xlTbl[[Currency2]:[Units/1 USD]],2,FALSE)</f>
        <v/>
      </c>
      <c r="CI1353" s="225">
        <f>AF1353</f>
        <v/>
      </c>
      <c r="CJ1353" s="225">
        <f>IFERROR(CI1353-CH1353,"")</f>
        <v/>
      </c>
      <c r="CK1353" s="140">
        <f>ROUND(AN1353*CC1353,-2)</f>
        <v/>
      </c>
      <c r="CL1353" s="217">
        <f>CK1353/VLOOKUP($T1353,'USD Converstion'!$C$7:$D$174,2,FALSE)</f>
        <v/>
      </c>
      <c r="CM1353" s="145">
        <f>IF(AD1353&gt;X1353,1,0)</f>
        <v/>
      </c>
      <c r="CN1353" s="225">
        <f>IF(CM1353&gt;0,AG1353,0)</f>
        <v/>
      </c>
      <c r="CO1353" s="225">
        <f>IF(CM1353=0,0,AF1353)</f>
        <v/>
      </c>
      <c r="CP1353" s="146" t="n">
        <v>0</v>
      </c>
      <c r="CQ1353" s="147" t="inlineStr">
        <is>
          <t>Regular</t>
        </is>
      </c>
      <c r="CR1353" s="225">
        <f>AM1353/VLOOKUP(T1353,'USD Converstion'!$C$7:$D$174,2,FALSE)</f>
        <v/>
      </c>
      <c r="CS1353" s="226">
        <f>AT1353</f>
        <v/>
      </c>
      <c r="CT1353" s="222" t="n">
        <v>0</v>
      </c>
      <c r="CU1353" s="227" t="n"/>
      <c r="CV1353" s="145">
        <f>IF(AX1353&gt;0,1,0)</f>
        <v/>
      </c>
      <c r="CW1353" s="145">
        <f>IF(AY1353&gt;0,1,0)</f>
        <v/>
      </c>
      <c r="CX1353" s="52" t="n">
        <v>0</v>
      </c>
      <c r="DM1353">
        <f>IF(LOWER(T1353)="ILS",12,1)*Y1353/VLOOKUP($T1353,CPC_USDConversion_xlTbl[[Currency2]:[Units/1 USD]],2,FALSE)</f>
        <v/>
      </c>
    </row>
    <row r="1354">
      <c r="B1354" s="113" t="n">
        <v>117406</v>
      </c>
      <c r="C1354" s="113" t="n">
        <v>53748</v>
      </c>
      <c r="D1354" s="113" t="n"/>
      <c r="E1354" s="114" t="inlineStr">
        <is>
          <t>Victor Belyaevski</t>
        </is>
      </c>
      <c r="F1354" s="152" t="inlineStr">
        <is>
          <t>Senior Software Developer</t>
        </is>
      </c>
      <c r="G1354" s="113" t="inlineStr">
        <is>
          <t>Minsk Development Center</t>
        </is>
      </c>
      <c r="H1354" s="113" t="inlineStr">
        <is>
          <t>Borce Jakimovski</t>
        </is>
      </c>
      <c r="I1354" s="113" t="inlineStr">
        <is>
          <t>Borce Jakimovski</t>
        </is>
      </c>
      <c r="J1354" s="114" t="inlineStr">
        <is>
          <t>Neatsun Ziv</t>
        </is>
      </c>
      <c r="K1354" s="114" t="inlineStr">
        <is>
          <t>Dorit Dor</t>
        </is>
      </c>
      <c r="L1354" s="113" t="inlineStr">
        <is>
          <t>Products - R&amp;D</t>
        </is>
      </c>
      <c r="M1354" s="115" t="n">
        <v>1</v>
      </c>
      <c r="N1354" s="151">
        <f>LEFT(CA1354,3)</f>
        <v/>
      </c>
      <c r="O1354" s="216" t="n">
        <v>41555</v>
      </c>
      <c r="P1354" s="118">
        <f>($D$5-O1354)/365</f>
        <v/>
      </c>
      <c r="Q1354" s="119">
        <f>Q1354</f>
        <v/>
      </c>
      <c r="R1354" s="52" t="n"/>
      <c r="S1354" s="120" t="inlineStr">
        <is>
          <t>Belarus</t>
        </is>
      </c>
      <c r="T1354" s="120" t="inlineStr">
        <is>
          <t>USD</t>
        </is>
      </c>
      <c r="U1354" s="120" t="n">
        <v>67625</v>
      </c>
      <c r="V1354" s="120" t="n"/>
      <c r="W1354" s="120" t="n"/>
      <c r="X1354" s="120">
        <f>W1354+V1354+U1354</f>
        <v/>
      </c>
      <c r="Y1354" s="121" t="n"/>
      <c r="Z1354" s="121" t="n"/>
      <c r="AA1354" s="122" t="n"/>
      <c r="AB1354" s="122" t="n"/>
      <c r="AC1354" s="122" t="n"/>
      <c r="AD1354" s="123">
        <f>AC1354+AB1354+AA1354</f>
        <v/>
      </c>
      <c r="AE1354" s="124">
        <f>IFERROR(AD1354/X1354-1,"")</f>
        <v/>
      </c>
      <c r="AF1354" s="217">
        <f>IF(LOWER(T1354)="ILS",12,1)*X1354/VLOOKUP($T1354,CPC_USDConversion_xlTbl[[Currency2]:[Units/1 USD]],2,FALSE)</f>
        <v/>
      </c>
      <c r="AG1354" s="217">
        <f>IF(LOWER(T1354)="ILS",12,1)*AD1354/VLOOKUP($T1354,CPC_USDConversion_xlTbl[[Currency2]:[Units/1 USD]],2,FALSE)</f>
        <v/>
      </c>
      <c r="AH1354" s="126">
        <f>AF1354/VLOOKUP($S1354,'CP$'!$B$5:$D$74,2,FALSE)</f>
        <v/>
      </c>
      <c r="AI1354" s="126">
        <f>AG1354/VLOOKUP($S1354,'CP$'!$B$5:$D$74,2,FALSE)</f>
        <v/>
      </c>
      <c r="AJ1354" s="52" t="n"/>
      <c r="AK1354" s="127" t="inlineStr">
        <is>
          <t>Regular</t>
        </is>
      </c>
      <c r="AL1354" s="218" t="n">
        <v>5000</v>
      </c>
      <c r="AM1354" s="129" t="n"/>
      <c r="AN1354" s="121" t="n"/>
      <c r="AO1354" s="130" t="n"/>
      <c r="AP1354" s="131">
        <f>IFERROR(AO1354/AM1354,"")</f>
        <v/>
      </c>
      <c r="AQ1354" s="219">
        <f>AO1354*CC1354</f>
        <v/>
      </c>
      <c r="AR1354" s="219" t="n"/>
      <c r="AS1354" s="220">
        <f>AQ1354-AR1354</f>
        <v/>
      </c>
      <c r="AT1354" s="217">
        <f>AS1354/VLOOKUP($T1354,'USD Converstion'!$C$7:$D$174,2,FALSE)</f>
        <v/>
      </c>
      <c r="AU1354" s="52" t="n"/>
      <c r="AV1354" s="221" t="n">
        <v>43615</v>
      </c>
      <c r="AW1354" s="222" t="n">
        <v>17580.31067961165</v>
      </c>
      <c r="AX1354" s="222" t="n"/>
      <c r="AY1354" s="223" t="n"/>
      <c r="AZ1354" s="52" t="n"/>
      <c r="BA1354" s="137" t="n"/>
      <c r="BB1354" s="138" t="inlineStr">
        <is>
          <t xml:space="preserve"> </t>
        </is>
      </c>
      <c r="BC1354" s="52" t="n"/>
      <c r="BD1354" s="219" t="n">
        <v>43500</v>
      </c>
      <c r="BE1354" s="219" t="n"/>
      <c r="BF1354" s="219" t="n"/>
      <c r="BG1354" s="120">
        <f>BF1354+BE1354+BD1354</f>
        <v/>
      </c>
      <c r="BH1354" s="217">
        <f>IF(LOWER(T1354)="ILS",12,1)*BG1354/VLOOKUP($T1354,CPC_USDConversion_xlTbl[[Currency2]:[Units/1 USD]],2,FALSE)</f>
        <v/>
      </c>
      <c r="BI1354" s="224">
        <f>BH1354/VLOOKUP($S1354,'CP$'!$B$5:$D$74,2,FALSE)</f>
        <v/>
      </c>
      <c r="BJ1354" s="140" t="n">
        <v>30000</v>
      </c>
      <c r="BK1354" s="140" t="n">
        <v>60000</v>
      </c>
      <c r="BL1354" s="141">
        <f>IFERROR(U1354/X1354,"")</f>
        <v/>
      </c>
      <c r="BM1354" s="141">
        <f>IFERROR(V1354/X1354,"")</f>
        <v/>
      </c>
      <c r="BN1354" s="141">
        <f>IFERROR(W1354/X1354,"")</f>
        <v/>
      </c>
      <c r="BO1354" s="141">
        <f>IFERROR(AA1354/AD1354,"")</f>
        <v/>
      </c>
      <c r="BP1354" s="141">
        <f>IFERROR(AB1354/AD1354,"")</f>
        <v/>
      </c>
      <c r="BQ1354" s="141">
        <f>IFERROR(AC1354/AD1354,"")</f>
        <v/>
      </c>
      <c r="BR1354" s="119" t="n">
        <v>2</v>
      </c>
      <c r="BS1354" s="119" t="n">
        <v>3</v>
      </c>
      <c r="BT1354" s="119" t="n">
        <v>2</v>
      </c>
      <c r="BU1354" s="119" t="n"/>
      <c r="BV1354" s="119" t="n"/>
      <c r="BW1354" s="119" t="n"/>
      <c r="BX1354" s="119" t="n"/>
      <c r="BY1354" s="119" t="n"/>
      <c r="BZ1354" s="119" t="inlineStr">
        <is>
          <t>Employee</t>
        </is>
      </c>
      <c r="CA1354" s="142" t="inlineStr">
        <is>
          <t>D41P</t>
        </is>
      </c>
      <c r="CB1354" s="131" t="n">
        <v>1</v>
      </c>
      <c r="CC1354" s="143">
        <f>IF(P1354&gt;1,1,P1354)*CB1354</f>
        <v/>
      </c>
      <c r="CD1354" s="143" t="n"/>
      <c r="CE1354" s="222" t="n">
        <v>15922.76</v>
      </c>
      <c r="CF1354" s="86" t="n"/>
      <c r="CG1354" s="219" t="n">
        <v>45565.85365853659</v>
      </c>
      <c r="CH1354" s="217">
        <f>IF(LOWER(T1354)="ILS",12,1)*CG1354/VLOOKUP($T1354,CPC_USDConversion_xlTbl[[Currency2]:[Units/1 USD]],2,FALSE)</f>
        <v/>
      </c>
      <c r="CI1354" s="225">
        <f>AF1354</f>
        <v/>
      </c>
      <c r="CJ1354" s="225">
        <f>IFERROR(CI1354-CH1354,"")</f>
        <v/>
      </c>
      <c r="CK1354" s="140">
        <f>ROUND(AN1354*CC1354,-2)</f>
        <v/>
      </c>
      <c r="CL1354" s="217">
        <f>CK1354/VLOOKUP($T1354,'USD Converstion'!$C$7:$D$174,2,FALSE)</f>
        <v/>
      </c>
      <c r="CM1354" s="145">
        <f>IF(AD1354&gt;X1354,1,0)</f>
        <v/>
      </c>
      <c r="CN1354" s="225">
        <f>IF(CM1354&gt;0,AG1354,0)</f>
        <v/>
      </c>
      <c r="CO1354" s="225">
        <f>IF(CM1354=0,0,AF1354)</f>
        <v/>
      </c>
      <c r="CP1354" s="146" t="n">
        <v>0</v>
      </c>
      <c r="CQ1354" s="147" t="inlineStr">
        <is>
          <t>Regular</t>
        </is>
      </c>
      <c r="CR1354" s="225">
        <f>AM1354/VLOOKUP(T1354,'USD Converstion'!$C$7:$D$174,2,FALSE)</f>
        <v/>
      </c>
      <c r="CS1354" s="226">
        <f>AT1354</f>
        <v/>
      </c>
      <c r="CT1354" s="222" t="n">
        <v>0</v>
      </c>
      <c r="CU1354" s="227" t="n"/>
      <c r="CV1354" s="145">
        <f>IF(AX1354&gt;0,1,0)</f>
        <v/>
      </c>
      <c r="CW1354" s="145">
        <f>IF(AY1354&gt;0,1,0)</f>
        <v/>
      </c>
      <c r="CX1354" s="52" t="n">
        <v>0</v>
      </c>
      <c r="DM1354">
        <f>IF(LOWER(T1354)="ILS",12,1)*Y1354/VLOOKUP($T1354,CPC_USDConversion_xlTbl[[Currency2]:[Units/1 USD]],2,FALSE)</f>
        <v/>
      </c>
    </row>
    <row r="1355">
      <c r="B1355" s="113" t="n">
        <v>116858</v>
      </c>
      <c r="C1355" s="113" t="n">
        <v>115102</v>
      </c>
      <c r="D1355" s="113" t="n">
        <v>103399</v>
      </c>
      <c r="E1355" s="114" t="inlineStr">
        <is>
          <t>Benjamin (BB) Baran</t>
        </is>
      </c>
      <c r="F1355" s="152" t="inlineStr">
        <is>
          <t>Territory Manager</t>
        </is>
      </c>
      <c r="G1355" s="113" t="inlineStr">
        <is>
          <t>ANZ Sales</t>
        </is>
      </c>
      <c r="H1355" s="113" t="inlineStr">
        <is>
          <t>Ian Raper</t>
        </is>
      </c>
      <c r="I1355" s="113" t="inlineStr">
        <is>
          <t>Ian Raper</t>
        </is>
      </c>
      <c r="J1355" s="114" t="inlineStr">
        <is>
          <t>Sharat Sinha</t>
        </is>
      </c>
      <c r="K1355" s="114" t="inlineStr">
        <is>
          <t>Sharat Sinha</t>
        </is>
      </c>
      <c r="L1355" s="113" t="inlineStr">
        <is>
          <t>APAC Sales</t>
        </is>
      </c>
      <c r="M1355" s="115" t="n">
        <v>1</v>
      </c>
      <c r="N1355" s="151">
        <f>LEFT(CA1355,3)</f>
        <v/>
      </c>
      <c r="O1355" s="216" t="n">
        <v>43108</v>
      </c>
      <c r="P1355" s="118">
        <f>($D$5-O1355)/365</f>
        <v/>
      </c>
      <c r="Q1355" s="119">
        <f>Q1355</f>
        <v/>
      </c>
      <c r="R1355" s="52" t="n"/>
      <c r="S1355" s="120" t="inlineStr">
        <is>
          <t>Australia</t>
        </is>
      </c>
      <c r="T1355" s="120" t="inlineStr">
        <is>
          <t>AUD</t>
        </is>
      </c>
      <c r="U1355" s="120" t="n">
        <v>222000</v>
      </c>
      <c r="V1355" s="120" t="n">
        <v>65754.54545454544</v>
      </c>
      <c r="W1355" s="120" t="n"/>
      <c r="X1355" s="120">
        <f>W1355+V1355+U1355</f>
        <v/>
      </c>
      <c r="Y1355" s="121" t="n"/>
      <c r="Z1355" s="121" t="n"/>
      <c r="AA1355" s="122" t="n"/>
      <c r="AB1355" s="122" t="n"/>
      <c r="AC1355" s="122" t="n"/>
      <c r="AD1355" s="123">
        <f>AC1355+AB1355+AA1355</f>
        <v/>
      </c>
      <c r="AE1355" s="124">
        <f>IFERROR(AD1355/X1355-1,"")</f>
        <v/>
      </c>
      <c r="AF1355" s="217">
        <f>IF(LOWER(T1355)="ILS",12,1)*X1355/VLOOKUP($T1355,CPC_USDConversion_xlTbl[[Currency2]:[Units/1 USD]],2,FALSE)</f>
        <v/>
      </c>
      <c r="AG1355" s="217">
        <f>IF(LOWER(T1355)="ILS",12,1)*AD1355/VLOOKUP($T1355,CPC_USDConversion_xlTbl[[Currency2]:[Units/1 USD]],2,FALSE)</f>
        <v/>
      </c>
      <c r="AH1355" s="126">
        <f>AF1355/VLOOKUP($S1355,'CP$'!$B$5:$D$74,2,FALSE)</f>
        <v/>
      </c>
      <c r="AI1355" s="126">
        <f>AG1355/VLOOKUP($S1355,'CP$'!$B$5:$D$74,2,FALSE)</f>
        <v/>
      </c>
      <c r="AJ1355" s="52" t="n"/>
      <c r="AK1355" s="127" t="inlineStr">
        <is>
          <t>Sales Variable</t>
        </is>
      </c>
      <c r="AL1355" s="218" t="n"/>
      <c r="AM1355" s="129" t="n"/>
      <c r="AN1355" s="121" t="n"/>
      <c r="AO1355" s="130" t="n"/>
      <c r="AP1355" s="131">
        <f>IFERROR(AO1355/AM1355,"")</f>
        <v/>
      </c>
      <c r="AQ1355" s="219">
        <f>AO1355*CC1355</f>
        <v/>
      </c>
      <c r="AR1355" s="219" t="n"/>
      <c r="AS1355" s="220">
        <f>AQ1355-AR1355</f>
        <v/>
      </c>
      <c r="AT1355" s="217">
        <f>AS1355/VLOOKUP($T1355,'USD Converstion'!$C$7:$D$174,2,FALSE)</f>
        <v/>
      </c>
      <c r="AU1355" s="52" t="n"/>
      <c r="AV1355" s="221" t="n">
        <v>43138</v>
      </c>
      <c r="AW1355" s="222" t="n">
        <v>19528.27184466019</v>
      </c>
      <c r="AX1355" s="222" t="n"/>
      <c r="AY1355" s="223" t="n"/>
      <c r="AZ1355" s="52" t="n"/>
      <c r="BA1355" s="137" t="n"/>
      <c r="BB1355" s="138" t="inlineStr">
        <is>
          <t xml:space="preserve"> </t>
        </is>
      </c>
      <c r="BC1355" s="52" t="n"/>
      <c r="BD1355" s="219" t="n">
        <v>164000</v>
      </c>
      <c r="BE1355" s="219" t="n">
        <v>66000</v>
      </c>
      <c r="BF1355" s="219" t="n"/>
      <c r="BG1355" s="120">
        <f>BF1355+BE1355+BD1355</f>
        <v/>
      </c>
      <c r="BH1355" s="217">
        <f>IF(LOWER(T1355)="ILS",12,1)*BG1355/VLOOKUP($T1355,CPC_USDConversion_xlTbl[[Currency2]:[Units/1 USD]],2,FALSE)</f>
        <v/>
      </c>
      <c r="BI1355" s="224">
        <f>BH1355/VLOOKUP($S1355,'CP$'!$B$5:$D$74,2,FALSE)</f>
        <v/>
      </c>
      <c r="BJ1355" s="140" t="n">
        <v>220000</v>
      </c>
      <c r="BK1355" s="140" t="n">
        <v>310000</v>
      </c>
      <c r="BL1355" s="141">
        <f>IFERROR(U1355/X1355,"")</f>
        <v/>
      </c>
      <c r="BM1355" s="141">
        <f>IFERROR(V1355/X1355,"")</f>
        <v/>
      </c>
      <c r="BN1355" s="141">
        <f>IFERROR(W1355/X1355,"")</f>
        <v/>
      </c>
      <c r="BO1355" s="141">
        <f>IFERROR(AA1355/AD1355,"")</f>
        <v/>
      </c>
      <c r="BP1355" s="141">
        <f>IFERROR(AB1355/AD1355,"")</f>
        <v/>
      </c>
      <c r="BQ1355" s="141">
        <f>IFERROR(AC1355/AD1355,"")</f>
        <v/>
      </c>
      <c r="BR1355" s="119" t="n">
        <v>4</v>
      </c>
      <c r="BS1355" s="119" t="n">
        <v>3</v>
      </c>
      <c r="BT1355" s="119" t="n">
        <v>2</v>
      </c>
      <c r="BU1355" s="119" t="n"/>
      <c r="BV1355" s="119" t="n"/>
      <c r="BW1355" s="119" t="n"/>
      <c r="BX1355" s="119" t="n"/>
      <c r="BY1355" s="119" t="n"/>
      <c r="BZ1355" s="119" t="inlineStr">
        <is>
          <t>Employee</t>
        </is>
      </c>
      <c r="CA1355" s="142" t="inlineStr">
        <is>
          <t>S41P</t>
        </is>
      </c>
      <c r="CB1355" s="131" t="n">
        <v>1</v>
      </c>
      <c r="CC1355" s="143">
        <f>IF(P1355&gt;1,1,P1355)*CB1355</f>
        <v/>
      </c>
      <c r="CD1355" s="143" t="n"/>
      <c r="CE1355" s="222" t="n">
        <v>11972</v>
      </c>
      <c r="CF1355" s="86" t="n"/>
      <c r="CG1355" s="219" t="n">
        <v>236297.5609756098</v>
      </c>
      <c r="CH1355" s="217">
        <f>IF(LOWER(T1355)="ILS",12,1)*CG1355/VLOOKUP($T1355,CPC_USDConversion_xlTbl[[Currency2]:[Units/1 USD]],2,FALSE)</f>
        <v/>
      </c>
      <c r="CI1355" s="225">
        <f>AF1355</f>
        <v/>
      </c>
      <c r="CJ1355" s="225">
        <f>IFERROR(CI1355-CH1355,"")</f>
        <v/>
      </c>
      <c r="CK1355" s="140">
        <f>ROUND(AN1355*CC1355,-2)</f>
        <v/>
      </c>
      <c r="CL1355" s="217">
        <f>CK1355/VLOOKUP($T1355,'USD Converstion'!$C$7:$D$174,2,FALSE)</f>
        <v/>
      </c>
      <c r="CM1355" s="145">
        <f>IF(AD1355&gt;X1355,1,0)</f>
        <v/>
      </c>
      <c r="CN1355" s="225">
        <f>IF(CM1355&gt;0,AG1355,0)</f>
        <v/>
      </c>
      <c r="CO1355" s="225">
        <f>IF(CM1355=0,0,AF1355)</f>
        <v/>
      </c>
      <c r="CP1355" s="146" t="n">
        <v>0</v>
      </c>
      <c r="CQ1355" s="147" t="inlineStr">
        <is>
          <t>Regular</t>
        </is>
      </c>
      <c r="CR1355" s="225">
        <f>AM1355/VLOOKUP(T1355,'USD Converstion'!$C$7:$D$174,2,FALSE)</f>
        <v/>
      </c>
      <c r="CS1355" s="226">
        <f>AT1355</f>
        <v/>
      </c>
      <c r="CT1355" s="222" t="n">
        <v>0</v>
      </c>
      <c r="CU1355" s="227" t="n"/>
      <c r="CV1355" s="145">
        <f>IF(AX1355&gt;0,1,0)</f>
        <v/>
      </c>
      <c r="CW1355" s="145">
        <f>IF(AY1355&gt;0,1,0)</f>
        <v/>
      </c>
      <c r="CX1355" s="52" t="n">
        <v>0</v>
      </c>
      <c r="DM1355">
        <f>IF(LOWER(T1355)="ILS",12,1)*Y1355/VLOOKUP($T1355,CPC_USDConversion_xlTbl[[Currency2]:[Units/1 USD]],2,FALSE)</f>
        <v/>
      </c>
    </row>
    <row r="1356">
      <c r="B1356" s="113" t="n">
        <v>118587</v>
      </c>
      <c r="C1356" s="113" t="n">
        <v>56505</v>
      </c>
      <c r="D1356" s="113" t="n">
        <v>111344</v>
      </c>
      <c r="E1356" s="114" t="inlineStr">
        <is>
          <t>Benjamin Schollitt</t>
        </is>
      </c>
      <c r="F1356" s="152" t="inlineStr">
        <is>
          <t xml:space="preserve">Security Engineer </t>
        </is>
      </c>
      <c r="G1356" s="113" t="inlineStr">
        <is>
          <t>ANZ SE</t>
        </is>
      </c>
      <c r="H1356" s="113" t="inlineStr">
        <is>
          <t>Simon Wrench</t>
        </is>
      </c>
      <c r="I1356" s="113" t="inlineStr">
        <is>
          <t>Ian Raper</t>
        </is>
      </c>
      <c r="J1356" s="114" t="inlineStr">
        <is>
          <t>Sharat Sinha</t>
        </is>
      </c>
      <c r="K1356" s="114" t="inlineStr">
        <is>
          <t>Sharat Sinha</t>
        </is>
      </c>
      <c r="L1356" s="113" t="inlineStr">
        <is>
          <t>APAC Sales</t>
        </is>
      </c>
      <c r="M1356" s="115" t="n">
        <v>1</v>
      </c>
      <c r="N1356" s="151">
        <f>LEFT(CA1356,3)</f>
        <v/>
      </c>
      <c r="O1356" s="216" t="n">
        <v>43023</v>
      </c>
      <c r="P1356" s="118">
        <f>($D$5-O1356)/365</f>
        <v/>
      </c>
      <c r="Q1356" s="119">
        <f>Q1356</f>
        <v/>
      </c>
      <c r="R1356" s="52" t="n"/>
      <c r="S1356" s="120" t="inlineStr">
        <is>
          <t>New Zealand</t>
        </is>
      </c>
      <c r="T1356" s="120" t="inlineStr">
        <is>
          <t>NZD</t>
        </is>
      </c>
      <c r="U1356" s="120" t="n">
        <v>99500</v>
      </c>
      <c r="V1356" s="120" t="n">
        <v>16663.63636363636</v>
      </c>
      <c r="W1356" s="120" t="n"/>
      <c r="X1356" s="120">
        <f>W1356+V1356+U1356</f>
        <v/>
      </c>
      <c r="Y1356" s="121" t="n"/>
      <c r="Z1356" s="121" t="n"/>
      <c r="AA1356" s="122" t="n"/>
      <c r="AB1356" s="122" t="n"/>
      <c r="AC1356" s="122" t="n"/>
      <c r="AD1356" s="123">
        <f>AC1356+AB1356+AA1356</f>
        <v/>
      </c>
      <c r="AE1356" s="124">
        <f>IFERROR(AD1356/X1356-1,"")</f>
        <v/>
      </c>
      <c r="AF1356" s="217">
        <f>IF(LOWER(T1356)="ILS",12,1)*X1356/VLOOKUP($T1356,CPC_USDConversion_xlTbl[[Currency2]:[Units/1 USD]],2,FALSE)</f>
        <v/>
      </c>
      <c r="AG1356" s="217">
        <f>IF(LOWER(T1356)="ILS",12,1)*AD1356/VLOOKUP($T1356,CPC_USDConversion_xlTbl[[Currency2]:[Units/1 USD]],2,FALSE)</f>
        <v/>
      </c>
      <c r="AH1356" s="126">
        <f>AF1356/VLOOKUP($S1356,'CP$'!$B$5:$D$74,2,FALSE)</f>
        <v/>
      </c>
      <c r="AI1356" s="126">
        <f>AG1356/VLOOKUP($S1356,'CP$'!$B$5:$D$74,2,FALSE)</f>
        <v/>
      </c>
      <c r="AJ1356" s="52" t="n"/>
      <c r="AK1356" s="127" t="inlineStr">
        <is>
          <t>Sales Variable</t>
        </is>
      </c>
      <c r="AL1356" s="218" t="n"/>
      <c r="AM1356" s="129" t="n"/>
      <c r="AN1356" s="121" t="n"/>
      <c r="AO1356" s="130" t="n"/>
      <c r="AP1356" s="131">
        <f>IFERROR(AO1356/AM1356,"")</f>
        <v/>
      </c>
      <c r="AQ1356" s="219">
        <f>AO1356*CC1356</f>
        <v/>
      </c>
      <c r="AR1356" s="219" t="n"/>
      <c r="AS1356" s="220">
        <f>AQ1356-AR1356</f>
        <v/>
      </c>
      <c r="AT1356" s="217">
        <f>AS1356/VLOOKUP($T1356,'USD Converstion'!$C$7:$D$174,2,FALSE)</f>
        <v/>
      </c>
      <c r="AU1356" s="52" t="n"/>
      <c r="AV1356" s="221" t="n"/>
      <c r="AW1356" s="222" t="n"/>
      <c r="AX1356" s="222" t="n"/>
      <c r="AY1356" s="223" t="n"/>
      <c r="AZ1356" s="52" t="n"/>
      <c r="BA1356" s="137" t="n"/>
      <c r="BB1356" s="138" t="inlineStr">
        <is>
          <t xml:space="preserve"> </t>
        </is>
      </c>
      <c r="BC1356" s="52" t="n"/>
      <c r="BD1356" s="219" t="n">
        <v>65000</v>
      </c>
      <c r="BE1356" s="219" t="n">
        <v>15000</v>
      </c>
      <c r="BF1356" s="219" t="n"/>
      <c r="BG1356" s="120">
        <f>BF1356+BE1356+BD1356</f>
        <v/>
      </c>
      <c r="BH1356" s="217">
        <f>IF(LOWER(T1356)="ILS",12,1)*BG1356/VLOOKUP($T1356,CPC_USDConversion_xlTbl[[Currency2]:[Units/1 USD]],2,FALSE)</f>
        <v/>
      </c>
      <c r="BI1356" s="224">
        <f>BH1356/VLOOKUP($S1356,'CP$'!$B$5:$D$74,2,FALSE)</f>
        <v/>
      </c>
      <c r="BJ1356" s="140" t="n">
        <v>140000</v>
      </c>
      <c r="BK1356" s="140" t="n">
        <v>210000</v>
      </c>
      <c r="BL1356" s="141">
        <f>IFERROR(U1356/X1356,"")</f>
        <v/>
      </c>
      <c r="BM1356" s="141">
        <f>IFERROR(V1356/X1356,"")</f>
        <v/>
      </c>
      <c r="BN1356" s="141">
        <f>IFERROR(W1356/X1356,"")</f>
        <v/>
      </c>
      <c r="BO1356" s="141">
        <f>IFERROR(AA1356/AD1356,"")</f>
        <v/>
      </c>
      <c r="BP1356" s="141">
        <f>IFERROR(AB1356/AD1356,"")</f>
        <v/>
      </c>
      <c r="BQ1356" s="141">
        <f>IFERROR(AC1356/AD1356,"")</f>
        <v/>
      </c>
      <c r="BR1356" s="119" t="n">
        <v>3</v>
      </c>
      <c r="BS1356" s="119" t="n">
        <v>3</v>
      </c>
      <c r="BT1356" s="119" t="n">
        <v>2</v>
      </c>
      <c r="BU1356" s="119" t="n"/>
      <c r="BV1356" s="119" t="n"/>
      <c r="BW1356" s="119" t="n"/>
      <c r="BX1356" s="119" t="n"/>
      <c r="BY1356" s="119" t="n"/>
      <c r="BZ1356" s="119" t="inlineStr">
        <is>
          <t>Employee</t>
        </is>
      </c>
      <c r="CA1356" s="142" t="inlineStr">
        <is>
          <t>E51P</t>
        </is>
      </c>
      <c r="CB1356" s="131" t="n">
        <v>1</v>
      </c>
      <c r="CC1356" s="143">
        <f>IF(P1356&gt;1,1,P1356)*CB1356</f>
        <v/>
      </c>
      <c r="CD1356" s="143" t="n"/>
      <c r="CE1356" s="222" t="n"/>
      <c r="CF1356" s="86" t="n"/>
      <c r="CG1356" s="219" t="n">
        <v>88004.87804878049</v>
      </c>
      <c r="CH1356" s="217">
        <f>IF(LOWER(T1356)="ILS",12,1)*CG1356/VLOOKUP($T1356,CPC_USDConversion_xlTbl[[Currency2]:[Units/1 USD]],2,FALSE)</f>
        <v/>
      </c>
      <c r="CI1356" s="225">
        <f>AF1356</f>
        <v/>
      </c>
      <c r="CJ1356" s="225">
        <f>IFERROR(CI1356-CH1356,"")</f>
        <v/>
      </c>
      <c r="CK1356" s="140">
        <f>ROUND(AN1356*CC1356,-2)</f>
        <v/>
      </c>
      <c r="CL1356" s="217">
        <f>CK1356/VLOOKUP($T1356,'USD Converstion'!$C$7:$D$174,2,FALSE)</f>
        <v/>
      </c>
      <c r="CM1356" s="145">
        <f>IF(AD1356&gt;X1356,1,0)</f>
        <v/>
      </c>
      <c r="CN1356" s="225">
        <f>IF(CM1356&gt;0,AG1356,0)</f>
        <v/>
      </c>
      <c r="CO1356" s="225">
        <f>IF(CM1356=0,0,AF1356)</f>
        <v/>
      </c>
      <c r="CP1356" s="146" t="n">
        <v>0</v>
      </c>
      <c r="CQ1356" s="147" t="inlineStr">
        <is>
          <t>Regular</t>
        </is>
      </c>
      <c r="CR1356" s="225">
        <f>AM1356/VLOOKUP(T1356,'USD Converstion'!$C$7:$D$174,2,FALSE)</f>
        <v/>
      </c>
      <c r="CS1356" s="226">
        <f>AT1356</f>
        <v/>
      </c>
      <c r="CT1356" s="222" t="n">
        <v>0</v>
      </c>
      <c r="CU1356" s="227" t="n"/>
      <c r="CV1356" s="145">
        <f>IF(AX1356&gt;0,1,0)</f>
        <v/>
      </c>
      <c r="CW1356" s="145">
        <f>IF(AY1356&gt;0,1,0)</f>
        <v/>
      </c>
      <c r="CX1356" s="52" t="n">
        <v>0</v>
      </c>
      <c r="DM1356">
        <f>IF(LOWER(T1356)="ILS",12,1)*Y1356/VLOOKUP($T1356,CPC_USDConversion_xlTbl[[Currency2]:[Units/1 USD]],2,FALSE)</f>
        <v/>
      </c>
    </row>
    <row r="1357">
      <c r="B1357" s="113" t="n">
        <v>119998</v>
      </c>
      <c r="C1357" s="113" t="n">
        <v>27584</v>
      </c>
      <c r="D1357" s="113" t="n">
        <v>92185</v>
      </c>
      <c r="E1357" s="114" t="inlineStr">
        <is>
          <t>Jason Nand</t>
        </is>
      </c>
      <c r="F1357" s="152" t="inlineStr">
        <is>
          <t>Major Account Manager</t>
        </is>
      </c>
      <c r="G1357" s="113" t="inlineStr">
        <is>
          <t>New Zealand</t>
        </is>
      </c>
      <c r="H1357" s="113" t="inlineStr">
        <is>
          <t>Hamish Soper</t>
        </is>
      </c>
      <c r="I1357" s="113" t="inlineStr">
        <is>
          <t>Ian Raper</t>
        </is>
      </c>
      <c r="J1357" s="114" t="inlineStr">
        <is>
          <t>Sharat Sinha</t>
        </is>
      </c>
      <c r="K1357" s="114" t="inlineStr">
        <is>
          <t>Sharat Sinha</t>
        </is>
      </c>
      <c r="L1357" s="113" t="inlineStr">
        <is>
          <t>APAC Sales</t>
        </is>
      </c>
      <c r="M1357" s="115" t="n">
        <v>1</v>
      </c>
      <c r="N1357" s="151">
        <f>LEFT(CA1357,3)</f>
        <v/>
      </c>
      <c r="O1357" s="216" t="n">
        <v>42755</v>
      </c>
      <c r="P1357" s="118">
        <f>($D$5-O1357)/365</f>
        <v/>
      </c>
      <c r="Q1357" s="119">
        <f>Q1357</f>
        <v/>
      </c>
      <c r="R1357" s="52" t="n"/>
      <c r="S1357" s="120" t="inlineStr">
        <is>
          <t>New Zealand</t>
        </is>
      </c>
      <c r="T1357" s="120" t="inlineStr">
        <is>
          <t>NZD</t>
        </is>
      </c>
      <c r="U1357" s="120" t="n">
        <v>200750</v>
      </c>
      <c r="V1357" s="120" t="n">
        <v>93027.27272727272</v>
      </c>
      <c r="W1357" s="120" t="n"/>
      <c r="X1357" s="120">
        <f>W1357+V1357+U1357</f>
        <v/>
      </c>
      <c r="Y1357" s="121" t="n"/>
      <c r="Z1357" s="121" t="n"/>
      <c r="AA1357" s="122" t="n"/>
      <c r="AB1357" s="122" t="n"/>
      <c r="AC1357" s="122" t="n"/>
      <c r="AD1357" s="123">
        <f>AC1357+AB1357+AA1357</f>
        <v/>
      </c>
      <c r="AE1357" s="124">
        <f>IFERROR(AD1357/X1357-1,"")</f>
        <v/>
      </c>
      <c r="AF1357" s="217">
        <f>IF(LOWER(T1357)="ILS",12,1)*X1357/VLOOKUP($T1357,CPC_USDConversion_xlTbl[[Currency2]:[Units/1 USD]],2,FALSE)</f>
        <v/>
      </c>
      <c r="AG1357" s="217">
        <f>IF(LOWER(T1357)="ILS",12,1)*AD1357/VLOOKUP($T1357,CPC_USDConversion_xlTbl[[Currency2]:[Units/1 USD]],2,FALSE)</f>
        <v/>
      </c>
      <c r="AH1357" s="126">
        <f>AF1357/VLOOKUP($S1357,'CP$'!$B$5:$D$74,2,FALSE)</f>
        <v/>
      </c>
      <c r="AI1357" s="126">
        <f>AG1357/VLOOKUP($S1357,'CP$'!$B$5:$D$74,2,FALSE)</f>
        <v/>
      </c>
      <c r="AJ1357" s="52" t="n"/>
      <c r="AK1357" s="127" t="inlineStr">
        <is>
          <t>Sales Variable</t>
        </is>
      </c>
      <c r="AL1357" s="218" t="n"/>
      <c r="AM1357" s="129" t="n"/>
      <c r="AN1357" s="121" t="n"/>
      <c r="AO1357" s="130" t="n"/>
      <c r="AP1357" s="131">
        <f>IFERROR(AO1357/AM1357,"")</f>
        <v/>
      </c>
      <c r="AQ1357" s="219">
        <f>AO1357*CC1357</f>
        <v/>
      </c>
      <c r="AR1357" s="219" t="n"/>
      <c r="AS1357" s="220">
        <f>AQ1357-AR1357</f>
        <v/>
      </c>
      <c r="AT1357" s="217">
        <f>AS1357/VLOOKUP($T1357,'USD Converstion'!$C$7:$D$174,2,FALSE)</f>
        <v/>
      </c>
      <c r="AU1357" s="52" t="n"/>
      <c r="AV1357" s="221" t="n"/>
      <c r="AW1357" s="222" t="n"/>
      <c r="AX1357" s="222" t="n"/>
      <c r="AY1357" s="223" t="n"/>
      <c r="AZ1357" s="52" t="n"/>
      <c r="BA1357" s="137" t="n"/>
      <c r="BB1357" s="138" t="inlineStr">
        <is>
          <t xml:space="preserve"> </t>
        </is>
      </c>
      <c r="BC1357" s="52" t="n"/>
      <c r="BD1357" s="219" t="n">
        <v>153000</v>
      </c>
      <c r="BE1357" s="219" t="n">
        <v>102000</v>
      </c>
      <c r="BF1357" s="219" t="n"/>
      <c r="BG1357" s="120">
        <f>BF1357+BE1357+BD1357</f>
        <v/>
      </c>
      <c r="BH1357" s="217">
        <f>IF(LOWER(T1357)="ILS",12,1)*BG1357/VLOOKUP($T1357,CPC_USDConversion_xlTbl[[Currency2]:[Units/1 USD]],2,FALSE)</f>
        <v/>
      </c>
      <c r="BI1357" s="224">
        <f>BH1357/VLOOKUP($S1357,'CP$'!$B$5:$D$74,2,FALSE)</f>
        <v/>
      </c>
      <c r="BJ1357" s="140" t="n">
        <v>215000</v>
      </c>
      <c r="BK1357" s="140" t="n">
        <v>320000</v>
      </c>
      <c r="BL1357" s="141">
        <f>IFERROR(U1357/X1357,"")</f>
        <v/>
      </c>
      <c r="BM1357" s="141">
        <f>IFERROR(V1357/X1357,"")</f>
        <v/>
      </c>
      <c r="BN1357" s="141">
        <f>IFERROR(W1357/X1357,"")</f>
        <v/>
      </c>
      <c r="BO1357" s="141">
        <f>IFERROR(AA1357/AD1357,"")</f>
        <v/>
      </c>
      <c r="BP1357" s="141">
        <f>IFERROR(AB1357/AD1357,"")</f>
        <v/>
      </c>
      <c r="BQ1357" s="141">
        <f>IFERROR(AC1357/AD1357,"")</f>
        <v/>
      </c>
      <c r="BR1357" s="119" t="n">
        <v>3</v>
      </c>
      <c r="BS1357" s="119" t="n">
        <v>2</v>
      </c>
      <c r="BT1357" s="119" t="n">
        <v>2</v>
      </c>
      <c r="BU1357" s="119" t="n"/>
      <c r="BV1357" s="119" t="n"/>
      <c r="BW1357" s="119" t="n"/>
      <c r="BX1357" s="119" t="n"/>
      <c r="BY1357" s="119" t="n"/>
      <c r="BZ1357" s="119" t="inlineStr">
        <is>
          <t>Employee</t>
        </is>
      </c>
      <c r="CA1357" s="142" t="inlineStr">
        <is>
          <t>S43P</t>
        </is>
      </c>
      <c r="CB1357" s="131" t="n">
        <v>1</v>
      </c>
      <c r="CC1357" s="143">
        <f>IF(P1357&gt;1,1,P1357)*CB1357</f>
        <v/>
      </c>
      <c r="CD1357" s="143" t="n"/>
      <c r="CE1357" s="222" t="n"/>
      <c r="CF1357" s="86" t="n"/>
      <c r="CG1357" s="219" t="n">
        <v>248980.4878048781</v>
      </c>
      <c r="CH1357" s="217">
        <f>IF(LOWER(T1357)="ILS",12,1)*CG1357/VLOOKUP($T1357,CPC_USDConversion_xlTbl[[Currency2]:[Units/1 USD]],2,FALSE)</f>
        <v/>
      </c>
      <c r="CI1357" s="225">
        <f>AF1357</f>
        <v/>
      </c>
      <c r="CJ1357" s="225">
        <f>IFERROR(CI1357-CH1357,"")</f>
        <v/>
      </c>
      <c r="CK1357" s="140">
        <f>ROUND(AN1357*CC1357,-2)</f>
        <v/>
      </c>
      <c r="CL1357" s="217">
        <f>CK1357/VLOOKUP($T1357,'USD Converstion'!$C$7:$D$174,2,FALSE)</f>
        <v/>
      </c>
      <c r="CM1357" s="145">
        <f>IF(AD1357&gt;X1357,1,0)</f>
        <v/>
      </c>
      <c r="CN1357" s="225">
        <f>IF(CM1357&gt;0,AG1357,0)</f>
        <v/>
      </c>
      <c r="CO1357" s="225">
        <f>IF(CM1357=0,0,AF1357)</f>
        <v/>
      </c>
      <c r="CP1357" s="146" t="n">
        <v>0</v>
      </c>
      <c r="CQ1357" s="147" t="inlineStr">
        <is>
          <t>Regular</t>
        </is>
      </c>
      <c r="CR1357" s="225">
        <f>AM1357/VLOOKUP(T1357,'USD Converstion'!$C$7:$D$174,2,FALSE)</f>
        <v/>
      </c>
      <c r="CS1357" s="226">
        <f>AT1357</f>
        <v/>
      </c>
      <c r="CT1357" s="222" t="n">
        <v>0</v>
      </c>
      <c r="CU1357" s="227" t="n"/>
      <c r="CV1357" s="145">
        <f>IF(AX1357&gt;0,1,0)</f>
        <v/>
      </c>
      <c r="CW1357" s="145">
        <f>IF(AY1357&gt;0,1,0)</f>
        <v/>
      </c>
      <c r="CX1357" s="52" t="n">
        <v>0</v>
      </c>
      <c r="DM1357">
        <f>IF(LOWER(T1357)="ILS",12,1)*Y1357/VLOOKUP($T1357,CPC_USDConversion_xlTbl[[Currency2]:[Units/1 USD]],2,FALSE)</f>
        <v/>
      </c>
    </row>
    <row r="1358">
      <c r="B1358" s="113" t="n">
        <v>108340</v>
      </c>
      <c r="C1358" s="113" t="n">
        <v>95373</v>
      </c>
      <c r="D1358" s="113" t="n">
        <v>62081</v>
      </c>
      <c r="E1358" s="114" t="inlineStr">
        <is>
          <t>Peter O'Dwyer</t>
        </is>
      </c>
      <c r="F1358" s="152" t="inlineStr">
        <is>
          <t>Major Account Manager</t>
        </is>
      </c>
      <c r="G1358" s="113" t="inlineStr">
        <is>
          <t>New Zealand</t>
        </is>
      </c>
      <c r="H1358" s="113" t="inlineStr">
        <is>
          <t>Hamish Soper</t>
        </is>
      </c>
      <c r="I1358" s="113" t="inlineStr">
        <is>
          <t>Ian Raper</t>
        </is>
      </c>
      <c r="J1358" s="114" t="inlineStr">
        <is>
          <t>Sharat Sinha</t>
        </is>
      </c>
      <c r="K1358" s="114" t="inlineStr">
        <is>
          <t>Sharat Sinha</t>
        </is>
      </c>
      <c r="L1358" s="113" t="inlineStr">
        <is>
          <t>APAC Sales</t>
        </is>
      </c>
      <c r="M1358" s="115" t="n">
        <v>1</v>
      </c>
      <c r="N1358" s="151">
        <f>LEFT(CA1358,3)</f>
        <v/>
      </c>
      <c r="O1358" s="216" t="n">
        <v>42863</v>
      </c>
      <c r="P1358" s="118">
        <f>($D$5-O1358)/365</f>
        <v/>
      </c>
      <c r="Q1358" s="119">
        <f>Q1358</f>
        <v/>
      </c>
      <c r="R1358" s="52" t="n"/>
      <c r="S1358" s="120" t="inlineStr">
        <is>
          <t>New Zealand</t>
        </is>
      </c>
      <c r="T1358" s="120" t="inlineStr">
        <is>
          <t>NZD</t>
        </is>
      </c>
      <c r="U1358" s="120" t="n">
        <v>294500</v>
      </c>
      <c r="V1358" s="120" t="n">
        <v>138481.8181818182</v>
      </c>
      <c r="W1358" s="120" t="n"/>
      <c r="X1358" s="120">
        <f>W1358+V1358+U1358</f>
        <v/>
      </c>
      <c r="Y1358" s="121" t="n"/>
      <c r="Z1358" s="121" t="n"/>
      <c r="AA1358" s="122" t="n"/>
      <c r="AB1358" s="122" t="n"/>
      <c r="AC1358" s="122" t="n"/>
      <c r="AD1358" s="123">
        <f>AC1358+AB1358+AA1358</f>
        <v/>
      </c>
      <c r="AE1358" s="124">
        <f>IFERROR(AD1358/X1358-1,"")</f>
        <v/>
      </c>
      <c r="AF1358" s="217">
        <f>IF(LOWER(T1358)="ILS",12,1)*X1358/VLOOKUP($T1358,CPC_USDConversion_xlTbl[[Currency2]:[Units/1 USD]],2,FALSE)</f>
        <v/>
      </c>
      <c r="AG1358" s="217">
        <f>IF(LOWER(T1358)="ILS",12,1)*AD1358/VLOOKUP($T1358,CPC_USDConversion_xlTbl[[Currency2]:[Units/1 USD]],2,FALSE)</f>
        <v/>
      </c>
      <c r="AH1358" s="126">
        <f>AF1358/VLOOKUP($S1358,'CP$'!$B$5:$D$74,2,FALSE)</f>
        <v/>
      </c>
      <c r="AI1358" s="126">
        <f>AG1358/VLOOKUP($S1358,'CP$'!$B$5:$D$74,2,FALSE)</f>
        <v/>
      </c>
      <c r="AJ1358" s="52" t="n"/>
      <c r="AK1358" s="127" t="inlineStr">
        <is>
          <t>Sales Variable</t>
        </is>
      </c>
      <c r="AL1358" s="218" t="n"/>
      <c r="AM1358" s="129" t="n"/>
      <c r="AN1358" s="121" t="n"/>
      <c r="AO1358" s="130" t="n"/>
      <c r="AP1358" s="131">
        <f>IFERROR(AO1358/AM1358,"")</f>
        <v/>
      </c>
      <c r="AQ1358" s="219">
        <f>AO1358*CC1358</f>
        <v/>
      </c>
      <c r="AR1358" s="219" t="n"/>
      <c r="AS1358" s="220">
        <f>AQ1358-AR1358</f>
        <v/>
      </c>
      <c r="AT1358" s="217">
        <f>AS1358/VLOOKUP($T1358,'USD Converstion'!$C$7:$D$174,2,FALSE)</f>
        <v/>
      </c>
      <c r="AU1358" s="52" t="n"/>
      <c r="AV1358" s="221" t="n">
        <v>43223</v>
      </c>
      <c r="AW1358" s="222" t="n">
        <v>29296.46601941748</v>
      </c>
      <c r="AX1358" s="222" t="n"/>
      <c r="AY1358" s="223" t="n"/>
      <c r="AZ1358" s="52" t="n"/>
      <c r="BA1358" s="137" t="inlineStr">
        <is>
          <t>August, 2020 - Organization change from Title:Country Manager-New Zealand to Title:Major Account Manager</t>
        </is>
      </c>
      <c r="BB1358" s="138" t="inlineStr">
        <is>
          <t xml:space="preserve"> </t>
        </is>
      </c>
      <c r="BC1358" s="52" t="n"/>
      <c r="BD1358" s="219" t="n">
        <v>228000</v>
      </c>
      <c r="BE1358" s="219" t="n">
        <v>152000</v>
      </c>
      <c r="BF1358" s="219" t="n"/>
      <c r="BG1358" s="120">
        <f>BF1358+BE1358+BD1358</f>
        <v/>
      </c>
      <c r="BH1358" s="217">
        <f>IF(LOWER(T1358)="ILS",12,1)*BG1358/VLOOKUP($T1358,CPC_USDConversion_xlTbl[[Currency2]:[Units/1 USD]],2,FALSE)</f>
        <v/>
      </c>
      <c r="BI1358" s="224">
        <f>BH1358/VLOOKUP($S1358,'CP$'!$B$5:$D$74,2,FALSE)</f>
        <v/>
      </c>
      <c r="BJ1358" s="140" t="n">
        <v>215000</v>
      </c>
      <c r="BK1358" s="140" t="n">
        <v>320000</v>
      </c>
      <c r="BL1358" s="141">
        <f>IFERROR(U1358/X1358,"")</f>
        <v/>
      </c>
      <c r="BM1358" s="141">
        <f>IFERROR(V1358/X1358,"")</f>
        <v/>
      </c>
      <c r="BN1358" s="141">
        <f>IFERROR(W1358/X1358,"")</f>
        <v/>
      </c>
      <c r="BO1358" s="141">
        <f>IFERROR(AA1358/AD1358,"")</f>
        <v/>
      </c>
      <c r="BP1358" s="141">
        <f>IFERROR(AB1358/AD1358,"")</f>
        <v/>
      </c>
      <c r="BQ1358" s="141">
        <f>IFERROR(AC1358/AD1358,"")</f>
        <v/>
      </c>
      <c r="BR1358" s="119" t="n">
        <v>3</v>
      </c>
      <c r="BS1358" s="119" t="n">
        <v>2</v>
      </c>
      <c r="BT1358" s="119" t="n">
        <v>2</v>
      </c>
      <c r="BU1358" s="119" t="n"/>
      <c r="BV1358" s="119" t="n"/>
      <c r="BW1358" s="119" t="n"/>
      <c r="BX1358" s="119" t="n"/>
      <c r="BY1358" s="119" t="n"/>
      <c r="BZ1358" s="119" t="inlineStr">
        <is>
          <t>Employee</t>
        </is>
      </c>
      <c r="CA1358" s="142" t="inlineStr">
        <is>
          <t>S43P</t>
        </is>
      </c>
      <c r="CB1358" s="131" t="n">
        <v>1</v>
      </c>
      <c r="CC1358" s="143">
        <f>IF(P1358&gt;1,1,P1358)*CB1358</f>
        <v/>
      </c>
      <c r="CD1358" s="143" t="n"/>
      <c r="CE1358" s="222" t="n">
        <v>32324.4</v>
      </c>
      <c r="CF1358" s="86" t="n"/>
      <c r="CG1358" s="219" t="n">
        <v>370931.7073170732</v>
      </c>
      <c r="CH1358" s="217">
        <f>IF(LOWER(T1358)="ILS",12,1)*CG1358/VLOOKUP($T1358,CPC_USDConversion_xlTbl[[Currency2]:[Units/1 USD]],2,FALSE)</f>
        <v/>
      </c>
      <c r="CI1358" s="225">
        <f>AF1358</f>
        <v/>
      </c>
      <c r="CJ1358" s="225">
        <f>IFERROR(CI1358-CH1358,"")</f>
        <v/>
      </c>
      <c r="CK1358" s="140">
        <f>ROUND(AN1358*CC1358,-2)</f>
        <v/>
      </c>
      <c r="CL1358" s="217">
        <f>CK1358/VLOOKUP($T1358,'USD Converstion'!$C$7:$D$174,2,FALSE)</f>
        <v/>
      </c>
      <c r="CM1358" s="145">
        <f>IF(AD1358&gt;X1358,1,0)</f>
        <v/>
      </c>
      <c r="CN1358" s="225">
        <f>IF(CM1358&gt;0,AG1358,0)</f>
        <v/>
      </c>
      <c r="CO1358" s="225">
        <f>IF(CM1358=0,0,AF1358)</f>
        <v/>
      </c>
      <c r="CP1358" s="146" t="n">
        <v>0</v>
      </c>
      <c r="CQ1358" s="147" t="inlineStr">
        <is>
          <t>Regular</t>
        </is>
      </c>
      <c r="CR1358" s="225">
        <f>AM1358/VLOOKUP(T1358,'USD Converstion'!$C$7:$D$174,2,FALSE)</f>
        <v/>
      </c>
      <c r="CS1358" s="226">
        <f>AT1358</f>
        <v/>
      </c>
      <c r="CT1358" s="222" t="n">
        <v>0</v>
      </c>
      <c r="CU1358" s="227" t="n"/>
      <c r="CV1358" s="145">
        <f>IF(AX1358&gt;0,1,0)</f>
        <v/>
      </c>
      <c r="CW1358" s="145">
        <f>IF(AY1358&gt;0,1,0)</f>
        <v/>
      </c>
      <c r="CX1358" s="52" t="n">
        <v>0</v>
      </c>
      <c r="DM1358">
        <f>IF(LOWER(T1358)="ILS",12,1)*Y1358/VLOOKUP($T1358,CPC_USDConversion_xlTbl[[Currency2]:[Units/1 USD]],2,FALSE)</f>
        <v/>
      </c>
    </row>
    <row r="1359">
      <c r="B1359" s="113" t="n">
        <v>133135</v>
      </c>
      <c r="C1359" s="113" t="n">
        <v>82815</v>
      </c>
      <c r="D1359" s="113" t="n">
        <v>69730</v>
      </c>
      <c r="E1359" s="114" t="inlineStr">
        <is>
          <t>Shane Hannah</t>
        </is>
      </c>
      <c r="F1359" s="152" t="inlineStr">
        <is>
          <t>Major Account Manager</t>
        </is>
      </c>
      <c r="G1359" s="113" t="inlineStr">
        <is>
          <t>New Zealand</t>
        </is>
      </c>
      <c r="H1359" s="113" t="inlineStr">
        <is>
          <t>Hamish Soper</t>
        </is>
      </c>
      <c r="I1359" s="113" t="inlineStr">
        <is>
          <t>Ian Raper</t>
        </is>
      </c>
      <c r="J1359" s="114" t="inlineStr">
        <is>
          <t>Sharat Sinha</t>
        </is>
      </c>
      <c r="K1359" s="114" t="inlineStr">
        <is>
          <t>Sharat Sinha</t>
        </is>
      </c>
      <c r="L1359" s="113" t="inlineStr">
        <is>
          <t>APAC Sales</t>
        </is>
      </c>
      <c r="M1359" s="115" t="n">
        <v>1</v>
      </c>
      <c r="N1359" s="151">
        <f>LEFT(CA1359,3)</f>
        <v/>
      </c>
      <c r="O1359" s="216" t="n">
        <v>43437</v>
      </c>
      <c r="P1359" s="118">
        <f>($D$5-O1359)/365</f>
        <v/>
      </c>
      <c r="Q1359" s="119">
        <f>Q1359</f>
        <v/>
      </c>
      <c r="R1359" s="52" t="n"/>
      <c r="S1359" s="120" t="inlineStr">
        <is>
          <t>New Zealand</t>
        </is>
      </c>
      <c r="T1359" s="120" t="inlineStr">
        <is>
          <t>NZD</t>
        </is>
      </c>
      <c r="U1359" s="120" t="n">
        <v>197000</v>
      </c>
      <c r="V1359" s="120" t="n">
        <v>91209.0909090909</v>
      </c>
      <c r="W1359" s="120" t="n"/>
      <c r="X1359" s="120">
        <f>W1359+V1359+U1359</f>
        <v/>
      </c>
      <c r="Y1359" s="121" t="n"/>
      <c r="Z1359" s="121" t="n"/>
      <c r="AA1359" s="122" t="n"/>
      <c r="AB1359" s="122" t="n"/>
      <c r="AC1359" s="122" t="n"/>
      <c r="AD1359" s="123">
        <f>AC1359+AB1359+AA1359</f>
        <v/>
      </c>
      <c r="AE1359" s="124">
        <f>IFERROR(AD1359/X1359-1,"")</f>
        <v/>
      </c>
      <c r="AF1359" s="217">
        <f>IF(LOWER(T1359)="ILS",12,1)*X1359/VLOOKUP($T1359,CPC_USDConversion_xlTbl[[Currency2]:[Units/1 USD]],2,FALSE)</f>
        <v/>
      </c>
      <c r="AG1359" s="217">
        <f>IF(LOWER(T1359)="ILS",12,1)*AD1359/VLOOKUP($T1359,CPC_USDConversion_xlTbl[[Currency2]:[Units/1 USD]],2,FALSE)</f>
        <v/>
      </c>
      <c r="AH1359" s="126">
        <f>AF1359/VLOOKUP($S1359,'CP$'!$B$5:$D$74,2,FALSE)</f>
        <v/>
      </c>
      <c r="AI1359" s="126">
        <f>AG1359/VLOOKUP($S1359,'CP$'!$B$5:$D$74,2,FALSE)</f>
        <v/>
      </c>
      <c r="AJ1359" s="52" t="n"/>
      <c r="AK1359" s="127" t="inlineStr">
        <is>
          <t>Sales Variable</t>
        </is>
      </c>
      <c r="AL1359" s="218" t="n"/>
      <c r="AM1359" s="129" t="n"/>
      <c r="AN1359" s="121" t="n"/>
      <c r="AO1359" s="130" t="n"/>
      <c r="AP1359" s="131">
        <f>IFERROR(AO1359/AM1359,"")</f>
        <v/>
      </c>
      <c r="AQ1359" s="219">
        <f>AO1359*CC1359</f>
        <v/>
      </c>
      <c r="AR1359" s="219" t="n"/>
      <c r="AS1359" s="220">
        <f>AQ1359-AR1359</f>
        <v/>
      </c>
      <c r="AT1359" s="217">
        <f>AS1359/VLOOKUP($T1359,'USD Converstion'!$C$7:$D$174,2,FALSE)</f>
        <v/>
      </c>
      <c r="AU1359" s="52" t="n"/>
      <c r="AV1359" s="221" t="n"/>
      <c r="AW1359" s="222" t="n"/>
      <c r="AX1359" s="222" t="n"/>
      <c r="AY1359" s="223" t="n"/>
      <c r="AZ1359" s="52" t="n"/>
      <c r="BA1359" s="137" t="n"/>
      <c r="BB1359" s="138" t="inlineStr">
        <is>
          <t xml:space="preserve"> </t>
        </is>
      </c>
      <c r="BC1359" s="52" t="n"/>
      <c r="BD1359" s="219" t="n">
        <v>150000</v>
      </c>
      <c r="BE1359" s="219" t="n">
        <v>100000</v>
      </c>
      <c r="BF1359" s="219" t="n"/>
      <c r="BG1359" s="120">
        <f>BF1359+BE1359+BD1359</f>
        <v/>
      </c>
      <c r="BH1359" s="217">
        <f>IF(LOWER(T1359)="ILS",12,1)*BG1359/VLOOKUP($T1359,CPC_USDConversion_xlTbl[[Currency2]:[Units/1 USD]],2,FALSE)</f>
        <v/>
      </c>
      <c r="BI1359" s="224">
        <f>BH1359/VLOOKUP($S1359,'CP$'!$B$5:$D$74,2,FALSE)</f>
        <v/>
      </c>
      <c r="BJ1359" s="140" t="n">
        <v>200000</v>
      </c>
      <c r="BK1359" s="140" t="n">
        <v>300000</v>
      </c>
      <c r="BL1359" s="141">
        <f>IFERROR(U1359/X1359,"")</f>
        <v/>
      </c>
      <c r="BM1359" s="141">
        <f>IFERROR(V1359/X1359,"")</f>
        <v/>
      </c>
      <c r="BN1359" s="141">
        <f>IFERROR(W1359/X1359,"")</f>
        <v/>
      </c>
      <c r="BO1359" s="141">
        <f>IFERROR(AA1359/AD1359,"")</f>
        <v/>
      </c>
      <c r="BP1359" s="141">
        <f>IFERROR(AB1359/AD1359,"")</f>
        <v/>
      </c>
      <c r="BQ1359" s="141">
        <f>IFERROR(AC1359/AD1359,"")</f>
        <v/>
      </c>
      <c r="BR1359" s="119" t="n">
        <v>3</v>
      </c>
      <c r="BS1359" s="119" t="n">
        <v>1</v>
      </c>
      <c r="BT1359" s="119" t="n">
        <v>2</v>
      </c>
      <c r="BU1359" s="119" t="n"/>
      <c r="BV1359" s="119" t="n"/>
      <c r="BW1359" s="119" t="n"/>
      <c r="BX1359" s="119" t="n"/>
      <c r="BY1359" s="119" t="n"/>
      <c r="BZ1359" s="119" t="inlineStr">
        <is>
          <t>Employee</t>
        </is>
      </c>
      <c r="CA1359" s="142" t="inlineStr">
        <is>
          <t>S41P</t>
        </is>
      </c>
      <c r="CB1359" s="131" t="n">
        <v>1</v>
      </c>
      <c r="CC1359" s="143">
        <f>IF(P1359&gt;1,1,P1359)*CB1359</f>
        <v/>
      </c>
      <c r="CD1359" s="143" t="n"/>
      <c r="CE1359" s="222" t="n"/>
      <c r="CF1359" s="86" t="n"/>
      <c r="CG1359" s="219" t="n">
        <v>244102.4390243903</v>
      </c>
      <c r="CH1359" s="217">
        <f>IF(LOWER(T1359)="ILS",12,1)*CG1359/VLOOKUP($T1359,CPC_USDConversion_xlTbl[[Currency2]:[Units/1 USD]],2,FALSE)</f>
        <v/>
      </c>
      <c r="CI1359" s="225">
        <f>AF1359</f>
        <v/>
      </c>
      <c r="CJ1359" s="225">
        <f>IFERROR(CI1359-CH1359,"")</f>
        <v/>
      </c>
      <c r="CK1359" s="140">
        <f>ROUND(AN1359*CC1359,-2)</f>
        <v/>
      </c>
      <c r="CL1359" s="217">
        <f>CK1359/VLOOKUP($T1359,'USD Converstion'!$C$7:$D$174,2,FALSE)</f>
        <v/>
      </c>
      <c r="CM1359" s="145">
        <f>IF(AD1359&gt;X1359,1,0)</f>
        <v/>
      </c>
      <c r="CN1359" s="225">
        <f>IF(CM1359&gt;0,AG1359,0)</f>
        <v/>
      </c>
      <c r="CO1359" s="225">
        <f>IF(CM1359=0,0,AF1359)</f>
        <v/>
      </c>
      <c r="CP1359" s="146" t="n">
        <v>0</v>
      </c>
      <c r="CQ1359" s="147" t="inlineStr">
        <is>
          <t>Regular</t>
        </is>
      </c>
      <c r="CR1359" s="225">
        <f>AM1359/VLOOKUP(T1359,'USD Converstion'!$C$7:$D$174,2,FALSE)</f>
        <v/>
      </c>
      <c r="CS1359" s="226">
        <f>AT1359</f>
        <v/>
      </c>
      <c r="CT1359" s="222" t="n">
        <v>0</v>
      </c>
      <c r="CU1359" s="227" t="n"/>
      <c r="CV1359" s="145">
        <f>IF(AX1359&gt;0,1,0)</f>
        <v/>
      </c>
      <c r="CW1359" s="145">
        <f>IF(AY1359&gt;0,1,0)</f>
        <v/>
      </c>
      <c r="CX1359" s="52" t="n">
        <v>0</v>
      </c>
      <c r="DM1359">
        <f>IF(LOWER(T1359)="ILS",12,1)*Y1359/VLOOKUP($T1359,CPC_USDConversion_xlTbl[[Currency2]:[Units/1 USD]],2,FALSE)</f>
        <v/>
      </c>
    </row>
    <row r="1360">
      <c r="B1360" s="113" t="n">
        <v>122607</v>
      </c>
      <c r="C1360" s="113" t="n">
        <v>36109</v>
      </c>
      <c r="D1360" s="113" t="n">
        <v>103604</v>
      </c>
      <c r="E1360" s="114" t="inlineStr">
        <is>
          <t>Kyaw Htet Aung</t>
        </is>
      </c>
      <c r="F1360" s="152" t="inlineStr">
        <is>
          <t xml:space="preserve">Cloud Security Architect </t>
        </is>
      </c>
      <c r="G1360" s="113" t="inlineStr">
        <is>
          <t>Security Engineering, APAC</t>
        </is>
      </c>
      <c r="H1360" s="113" t="inlineStr">
        <is>
          <t>Gary Gardiner</t>
        </is>
      </c>
      <c r="I1360" s="113" t="inlineStr">
        <is>
          <t>Gary Gardiner</t>
        </is>
      </c>
      <c r="J1360" s="114" t="inlineStr">
        <is>
          <t>Sharat Sinha</t>
        </is>
      </c>
      <c r="K1360" s="114" t="inlineStr">
        <is>
          <t>Sharat Sinha</t>
        </is>
      </c>
      <c r="L1360" s="113" t="inlineStr">
        <is>
          <t>APAC Sales</t>
        </is>
      </c>
      <c r="M1360" s="115" t="n">
        <v>1</v>
      </c>
      <c r="N1360" s="151">
        <f>LEFT(CA1360,3)</f>
        <v/>
      </c>
      <c r="O1360" s="216" t="n">
        <v>43530</v>
      </c>
      <c r="P1360" s="118">
        <f>($D$5-O1360)/365</f>
        <v/>
      </c>
      <c r="Q1360" s="119">
        <f>Q1360</f>
        <v/>
      </c>
      <c r="R1360" s="52" t="n"/>
      <c r="S1360" s="120" t="inlineStr">
        <is>
          <t>Singapore</t>
        </is>
      </c>
      <c r="T1360" s="120" t="inlineStr">
        <is>
          <t>SGD</t>
        </is>
      </c>
      <c r="U1360" s="120" t="n">
        <v>152000</v>
      </c>
      <c r="V1360" s="120" t="n">
        <v>27572.72727272727</v>
      </c>
      <c r="W1360" s="120" t="n"/>
      <c r="X1360" s="120">
        <f>W1360+V1360+U1360</f>
        <v/>
      </c>
      <c r="Y1360" s="121" t="n"/>
      <c r="Z1360" s="121" t="n"/>
      <c r="AA1360" s="122" t="n"/>
      <c r="AB1360" s="122" t="n"/>
      <c r="AC1360" s="122" t="n"/>
      <c r="AD1360" s="123">
        <f>AC1360+AB1360+AA1360</f>
        <v/>
      </c>
      <c r="AE1360" s="124">
        <f>IFERROR(AD1360/X1360-1,"")</f>
        <v/>
      </c>
      <c r="AF1360" s="217">
        <f>IF(LOWER(T1360)="ILS",12,1)*X1360/VLOOKUP($T1360,CPC_USDConversion_xlTbl[[Currency2]:[Units/1 USD]],2,FALSE)</f>
        <v/>
      </c>
      <c r="AG1360" s="217">
        <f>IF(LOWER(T1360)="ILS",12,1)*AD1360/VLOOKUP($T1360,CPC_USDConversion_xlTbl[[Currency2]:[Units/1 USD]],2,FALSE)</f>
        <v/>
      </c>
      <c r="AH1360" s="126">
        <f>AF1360/VLOOKUP($S1360,'CP$'!$B$5:$D$74,2,FALSE)</f>
        <v/>
      </c>
      <c r="AI1360" s="126">
        <f>AG1360/VLOOKUP($S1360,'CP$'!$B$5:$D$74,2,FALSE)</f>
        <v/>
      </c>
      <c r="AJ1360" s="52" t="n"/>
      <c r="AK1360" s="127" t="inlineStr">
        <is>
          <t>Sales Variable</t>
        </is>
      </c>
      <c r="AL1360" s="218" t="n"/>
      <c r="AM1360" s="129" t="n"/>
      <c r="AN1360" s="121" t="n"/>
      <c r="AO1360" s="130" t="n"/>
      <c r="AP1360" s="131">
        <f>IFERROR(AO1360/AM1360,"")</f>
        <v/>
      </c>
      <c r="AQ1360" s="219">
        <f>AO1360*CC1360</f>
        <v/>
      </c>
      <c r="AR1360" s="219" t="n"/>
      <c r="AS1360" s="220">
        <f>AQ1360-AR1360</f>
        <v/>
      </c>
      <c r="AT1360" s="217">
        <f>AS1360/VLOOKUP($T1360,'USD Converstion'!$C$7:$D$174,2,FALSE)</f>
        <v/>
      </c>
      <c r="AU1360" s="52" t="n"/>
      <c r="AV1360" s="221" t="n">
        <v>43615</v>
      </c>
      <c r="AW1360" s="222" t="n">
        <v>19547.55339805825</v>
      </c>
      <c r="AX1360" s="222" t="n"/>
      <c r="AY1360" s="223" t="n"/>
      <c r="AZ1360" s="52" t="n"/>
      <c r="BA1360" s="137" t="n"/>
      <c r="BB1360" s="138" t="inlineStr">
        <is>
          <t xml:space="preserve"> </t>
        </is>
      </c>
      <c r="BC1360" s="52" t="n"/>
      <c r="BD1360" s="219" t="n">
        <v>113600</v>
      </c>
      <c r="BE1360" s="219" t="n">
        <v>28400</v>
      </c>
      <c r="BF1360" s="219" t="n"/>
      <c r="BG1360" s="120">
        <f>BF1360+BE1360+BD1360</f>
        <v/>
      </c>
      <c r="BH1360" s="217">
        <f>IF(LOWER(T1360)="ILS",12,1)*BG1360/VLOOKUP($T1360,CPC_USDConversion_xlTbl[[Currency2]:[Units/1 USD]],2,FALSE)</f>
        <v/>
      </c>
      <c r="BI1360" s="224">
        <f>BH1360/VLOOKUP($S1360,'CP$'!$B$5:$D$74,2,FALSE)</f>
        <v/>
      </c>
      <c r="BJ1360" s="140" t="n">
        <v>90000</v>
      </c>
      <c r="BK1360" s="140" t="n">
        <v>150000</v>
      </c>
      <c r="BL1360" s="141">
        <f>IFERROR(U1360/X1360,"")</f>
        <v/>
      </c>
      <c r="BM1360" s="141">
        <f>IFERROR(V1360/X1360,"")</f>
        <v/>
      </c>
      <c r="BN1360" s="141">
        <f>IFERROR(W1360/X1360,"")</f>
        <v/>
      </c>
      <c r="BO1360" s="141">
        <f>IFERROR(AA1360/AD1360,"")</f>
        <v/>
      </c>
      <c r="BP1360" s="141">
        <f>IFERROR(AB1360/AD1360,"")</f>
        <v/>
      </c>
      <c r="BQ1360" s="141">
        <f>IFERROR(AC1360/AD1360,"")</f>
        <v/>
      </c>
      <c r="BR1360" s="119" t="n">
        <v>3</v>
      </c>
      <c r="BS1360" s="119" t="n">
        <v>3</v>
      </c>
      <c r="BT1360" s="119" t="n">
        <v>2</v>
      </c>
      <c r="BU1360" s="119" t="n"/>
      <c r="BV1360" s="119" t="n"/>
      <c r="BW1360" s="119" t="n"/>
      <c r="BX1360" s="119" t="n"/>
      <c r="BY1360" s="119" t="n"/>
      <c r="BZ1360" s="119" t="inlineStr">
        <is>
          <t>Employee</t>
        </is>
      </c>
      <c r="CA1360" s="142" t="inlineStr">
        <is>
          <t>E51P</t>
        </is>
      </c>
      <c r="CB1360" s="131" t="n">
        <v>1</v>
      </c>
      <c r="CC1360" s="143">
        <f>IF(P1360&gt;1,1,P1360)*CB1360</f>
        <v/>
      </c>
      <c r="CD1360" s="143" t="n"/>
      <c r="CE1360" s="222" t="n">
        <v>15803.04</v>
      </c>
      <c r="CF1360" s="86" t="n"/>
      <c r="CG1360" s="219" t="n">
        <v>140687.8048780488</v>
      </c>
      <c r="CH1360" s="217">
        <f>IF(LOWER(T1360)="ILS",12,1)*CG1360/VLOOKUP($T1360,CPC_USDConversion_xlTbl[[Currency2]:[Units/1 USD]],2,FALSE)</f>
        <v/>
      </c>
      <c r="CI1360" s="225">
        <f>AF1360</f>
        <v/>
      </c>
      <c r="CJ1360" s="225">
        <f>IFERROR(CI1360-CH1360,"")</f>
        <v/>
      </c>
      <c r="CK1360" s="140">
        <f>ROUND(AN1360*CC1360,-2)</f>
        <v/>
      </c>
      <c r="CL1360" s="217">
        <f>CK1360/VLOOKUP($T1360,'USD Converstion'!$C$7:$D$174,2,FALSE)</f>
        <v/>
      </c>
      <c r="CM1360" s="145">
        <f>IF(AD1360&gt;X1360,1,0)</f>
        <v/>
      </c>
      <c r="CN1360" s="225">
        <f>IF(CM1360&gt;0,AG1360,0)</f>
        <v/>
      </c>
      <c r="CO1360" s="225">
        <f>IF(CM1360=0,0,AF1360)</f>
        <v/>
      </c>
      <c r="CP1360" s="146" t="n">
        <v>0</v>
      </c>
      <c r="CQ1360" s="147" t="inlineStr">
        <is>
          <t>Regular</t>
        </is>
      </c>
      <c r="CR1360" s="225">
        <f>AM1360/VLOOKUP(T1360,'USD Converstion'!$C$7:$D$174,2,FALSE)</f>
        <v/>
      </c>
      <c r="CS1360" s="226">
        <f>AT1360</f>
        <v/>
      </c>
      <c r="CT1360" s="222" t="n">
        <v>0</v>
      </c>
      <c r="CU1360" s="227" t="n"/>
      <c r="CV1360" s="145">
        <f>IF(AX1360&gt;0,1,0)</f>
        <v/>
      </c>
      <c r="CW1360" s="145">
        <f>IF(AY1360&gt;0,1,0)</f>
        <v/>
      </c>
      <c r="CX1360" s="52" t="n">
        <v>0</v>
      </c>
      <c r="DM1360">
        <f>IF(LOWER(T1360)="ILS",12,1)*Y1360/VLOOKUP($T1360,CPC_USDConversion_xlTbl[[Currency2]:[Units/1 USD]],2,FALSE)</f>
        <v/>
      </c>
    </row>
    <row r="1361">
      <c r="B1361" s="113" t="n">
        <v>123577</v>
      </c>
      <c r="C1361" s="113" t="n">
        <v>55275</v>
      </c>
      <c r="D1361" s="113" t="n">
        <v>94744</v>
      </c>
      <c r="E1361" s="114" t="inlineStr">
        <is>
          <t>Sam Lai</t>
        </is>
      </c>
      <c r="F1361" s="152" t="inlineStr">
        <is>
          <t>Threat Prevention Security Engineer</t>
        </is>
      </c>
      <c r="G1361" s="113" t="inlineStr">
        <is>
          <t>Security Engineering, APAC</t>
        </is>
      </c>
      <c r="H1361" s="113" t="inlineStr">
        <is>
          <t>Gary Gardiner</t>
        </is>
      </c>
      <c r="I1361" s="113" t="inlineStr">
        <is>
          <t>Gary Gardiner</t>
        </is>
      </c>
      <c r="J1361" s="114" t="inlineStr">
        <is>
          <t>Sharat Sinha</t>
        </is>
      </c>
      <c r="K1361" s="114" t="inlineStr">
        <is>
          <t>Sharat Sinha</t>
        </is>
      </c>
      <c r="L1361" s="113" t="inlineStr">
        <is>
          <t>APAC Sales</t>
        </is>
      </c>
      <c r="M1361" s="115" t="n">
        <v>1</v>
      </c>
      <c r="N1361" s="151">
        <f>LEFT(CA1361,3)</f>
        <v/>
      </c>
      <c r="O1361" s="216" t="n">
        <v>43284</v>
      </c>
      <c r="P1361" s="118">
        <f>($D$5-O1361)/365</f>
        <v/>
      </c>
      <c r="Q1361" s="119">
        <f>Q1361</f>
        <v/>
      </c>
      <c r="R1361" s="52" t="n"/>
      <c r="S1361" s="120" t="inlineStr">
        <is>
          <t>Hong Kong</t>
        </is>
      </c>
      <c r="T1361" s="120" t="inlineStr">
        <is>
          <t>HKD</t>
        </is>
      </c>
      <c r="U1361" s="120" t="n">
        <v>728250</v>
      </c>
      <c r="V1361" s="120" t="n">
        <v>132118.1818181818</v>
      </c>
      <c r="W1361" s="120" t="n"/>
      <c r="X1361" s="120">
        <f>W1361+V1361+U1361</f>
        <v/>
      </c>
      <c r="Y1361" s="121" t="n"/>
      <c r="Z1361" s="121" t="n"/>
      <c r="AA1361" s="122" t="n"/>
      <c r="AB1361" s="122" t="n"/>
      <c r="AC1361" s="122" t="n"/>
      <c r="AD1361" s="123">
        <f>AC1361+AB1361+AA1361</f>
        <v/>
      </c>
      <c r="AE1361" s="124">
        <f>IFERROR(AD1361/X1361-1,"")</f>
        <v/>
      </c>
      <c r="AF1361" s="217">
        <f>IF(LOWER(T1361)="ILS",12,1)*X1361/VLOOKUP($T1361,CPC_USDConversion_xlTbl[[Currency2]:[Units/1 USD]],2,FALSE)</f>
        <v/>
      </c>
      <c r="AG1361" s="217">
        <f>IF(LOWER(T1361)="ILS",12,1)*AD1361/VLOOKUP($T1361,CPC_USDConversion_xlTbl[[Currency2]:[Units/1 USD]],2,FALSE)</f>
        <v/>
      </c>
      <c r="AH1361" s="126">
        <f>AF1361/VLOOKUP($S1361,'CP$'!$B$5:$D$74,2,FALSE)</f>
        <v/>
      </c>
      <c r="AI1361" s="126">
        <f>AG1361/VLOOKUP($S1361,'CP$'!$B$5:$D$74,2,FALSE)</f>
        <v/>
      </c>
      <c r="AJ1361" s="52" t="n"/>
      <c r="AK1361" s="127" t="inlineStr">
        <is>
          <t>Sales Variable</t>
        </is>
      </c>
      <c r="AL1361" s="218" t="n"/>
      <c r="AM1361" s="129" t="n"/>
      <c r="AN1361" s="121" t="n"/>
      <c r="AO1361" s="130" t="n"/>
      <c r="AP1361" s="131">
        <f>IFERROR(AO1361/AM1361,"")</f>
        <v/>
      </c>
      <c r="AQ1361" s="219">
        <f>AO1361*CC1361</f>
        <v/>
      </c>
      <c r="AR1361" s="219" t="n"/>
      <c r="AS1361" s="220">
        <f>AQ1361-AR1361</f>
        <v/>
      </c>
      <c r="AT1361" s="217">
        <f>AS1361/VLOOKUP($T1361,'USD Converstion'!$C$7:$D$174,2,FALSE)</f>
        <v/>
      </c>
      <c r="AU1361" s="52" t="n"/>
      <c r="AV1361" s="221" t="n"/>
      <c r="AW1361" s="222" t="n"/>
      <c r="AX1361" s="222" t="n"/>
      <c r="AY1361" s="223" t="n"/>
      <c r="AZ1361" s="52" t="n"/>
      <c r="BA1361" s="137" t="n"/>
      <c r="BB1361" s="138" t="inlineStr">
        <is>
          <t xml:space="preserve"> </t>
        </is>
      </c>
      <c r="BC1361" s="52" t="n"/>
      <c r="BD1361" s="219" t="n">
        <v>575000</v>
      </c>
      <c r="BE1361" s="219" t="n">
        <v>145000</v>
      </c>
      <c r="BF1361" s="219" t="n"/>
      <c r="BG1361" s="120">
        <f>BF1361+BE1361+BD1361</f>
        <v/>
      </c>
      <c r="BH1361" s="217">
        <f>IF(LOWER(T1361)="ILS",12,1)*BG1361/VLOOKUP($T1361,CPC_USDConversion_xlTbl[[Currency2]:[Units/1 USD]],2,FALSE)</f>
        <v/>
      </c>
      <c r="BI1361" s="224">
        <f>BH1361/VLOOKUP($S1361,'CP$'!$B$5:$D$74,2,FALSE)</f>
        <v/>
      </c>
      <c r="BJ1361" s="140" t="n">
        <v>600000</v>
      </c>
      <c r="BK1361" s="140" t="n">
        <v>950000</v>
      </c>
      <c r="BL1361" s="141">
        <f>IFERROR(U1361/X1361,"")</f>
        <v/>
      </c>
      <c r="BM1361" s="141">
        <f>IFERROR(V1361/X1361,"")</f>
        <v/>
      </c>
      <c r="BN1361" s="141">
        <f>IFERROR(W1361/X1361,"")</f>
        <v/>
      </c>
      <c r="BO1361" s="141">
        <f>IFERROR(AA1361/AD1361,"")</f>
        <v/>
      </c>
      <c r="BP1361" s="141">
        <f>IFERROR(AB1361/AD1361,"")</f>
        <v/>
      </c>
      <c r="BQ1361" s="141">
        <f>IFERROR(AC1361/AD1361,"")</f>
        <v/>
      </c>
      <c r="BR1361" s="119" t="n">
        <v>2</v>
      </c>
      <c r="BS1361" s="119" t="n">
        <v>1</v>
      </c>
      <c r="BT1361" s="119" t="n">
        <v>2</v>
      </c>
      <c r="BU1361" s="119" t="n"/>
      <c r="BV1361" s="119" t="n"/>
      <c r="BW1361" s="119" t="n"/>
      <c r="BX1361" s="119" t="n"/>
      <c r="BY1361" s="119" t="n"/>
      <c r="BZ1361" s="119" t="inlineStr">
        <is>
          <t>Employee</t>
        </is>
      </c>
      <c r="CA1361" s="142" t="inlineStr">
        <is>
          <t>E51P</t>
        </is>
      </c>
      <c r="CB1361" s="131" t="n">
        <v>1</v>
      </c>
      <c r="CC1361" s="143">
        <f>IF(P1361&gt;1,1,P1361)*CB1361</f>
        <v/>
      </c>
      <c r="CD1361" s="143" t="n"/>
      <c r="CE1361" s="222" t="n"/>
      <c r="CF1361" s="86" t="n"/>
      <c r="CG1361" s="219" t="n">
        <v>702639.0243902439</v>
      </c>
      <c r="CH1361" s="217">
        <f>IF(LOWER(T1361)="ILS",12,1)*CG1361/VLOOKUP($T1361,CPC_USDConversion_xlTbl[[Currency2]:[Units/1 USD]],2,FALSE)</f>
        <v/>
      </c>
      <c r="CI1361" s="225">
        <f>AF1361</f>
        <v/>
      </c>
      <c r="CJ1361" s="225">
        <f>IFERROR(CI1361-CH1361,"")</f>
        <v/>
      </c>
      <c r="CK1361" s="140">
        <f>ROUND(AN1361*CC1361,-2)</f>
        <v/>
      </c>
      <c r="CL1361" s="217">
        <f>CK1361/VLOOKUP($T1361,'USD Converstion'!$C$7:$D$174,2,FALSE)</f>
        <v/>
      </c>
      <c r="CM1361" s="145">
        <f>IF(AD1361&gt;X1361,1,0)</f>
        <v/>
      </c>
      <c r="CN1361" s="225">
        <f>IF(CM1361&gt;0,AG1361,0)</f>
        <v/>
      </c>
      <c r="CO1361" s="225">
        <f>IF(CM1361=0,0,AF1361)</f>
        <v/>
      </c>
      <c r="CP1361" s="146" t="n">
        <v>0</v>
      </c>
      <c r="CQ1361" s="147" t="inlineStr">
        <is>
          <t>Regular</t>
        </is>
      </c>
      <c r="CR1361" s="225">
        <f>AM1361/VLOOKUP(T1361,'USD Converstion'!$C$7:$D$174,2,FALSE)</f>
        <v/>
      </c>
      <c r="CS1361" s="226">
        <f>AT1361</f>
        <v/>
      </c>
      <c r="CT1361" s="222" t="n">
        <v>0</v>
      </c>
      <c r="CU1361" s="227" t="n"/>
      <c r="CV1361" s="145">
        <f>IF(AX1361&gt;0,1,0)</f>
        <v/>
      </c>
      <c r="CW1361" s="145">
        <f>IF(AY1361&gt;0,1,0)</f>
        <v/>
      </c>
      <c r="CX1361" s="52" t="n">
        <v>0</v>
      </c>
      <c r="DM1361">
        <f>IF(LOWER(T1361)="ILS",12,1)*Y1361/VLOOKUP($T1361,CPC_USDConversion_xlTbl[[Currency2]:[Units/1 USD]],2,FALSE)</f>
        <v/>
      </c>
    </row>
    <row r="1362">
      <c r="B1362" s="113" t="n">
        <v>103782</v>
      </c>
      <c r="C1362" s="113" t="n">
        <v>38187</v>
      </c>
      <c r="D1362" s="113" t="n">
        <v>98540</v>
      </c>
      <c r="E1362" s="114" t="inlineStr">
        <is>
          <t>Dedex Priyandi</t>
        </is>
      </c>
      <c r="F1362" s="152" t="inlineStr">
        <is>
          <t>Major Account Manager</t>
        </is>
      </c>
      <c r="G1362" s="113" t="inlineStr">
        <is>
          <t>ROSA Sales</t>
        </is>
      </c>
      <c r="H1362" s="113" t="inlineStr">
        <is>
          <t>Wei Shih (April)  Lee</t>
        </is>
      </c>
      <c r="I1362" s="113" t="inlineStr">
        <is>
          <t>Evan Dumas</t>
        </is>
      </c>
      <c r="J1362" s="114" t="inlineStr">
        <is>
          <t>Sharat Sinha</t>
        </is>
      </c>
      <c r="K1362" s="114" t="inlineStr">
        <is>
          <t>Sharat Sinha</t>
        </is>
      </c>
      <c r="L1362" s="113" t="inlineStr">
        <is>
          <t>APAC Sales</t>
        </is>
      </c>
      <c r="M1362" s="115" t="n">
        <v>1</v>
      </c>
      <c r="N1362" s="151">
        <f>LEFT(CA1362,3)</f>
        <v/>
      </c>
      <c r="O1362" s="216" t="n">
        <v>43234</v>
      </c>
      <c r="P1362" s="118">
        <f>($D$5-O1362)/365</f>
        <v/>
      </c>
      <c r="Q1362" s="119">
        <f>Q1362</f>
        <v/>
      </c>
      <c r="R1362" s="52" t="n"/>
      <c r="S1362" s="120" t="inlineStr">
        <is>
          <t>Indonesia</t>
        </is>
      </c>
      <c r="T1362" s="120" t="inlineStr">
        <is>
          <t>IDR</t>
        </is>
      </c>
      <c r="U1362" s="120" t="n">
        <v>477009500</v>
      </c>
      <c r="V1362" s="120" t="n">
        <v>231273027.2727273</v>
      </c>
      <c r="W1362" s="120" t="n"/>
      <c r="X1362" s="120">
        <f>W1362+V1362+U1362</f>
        <v/>
      </c>
      <c r="Y1362" s="121" t="n"/>
      <c r="Z1362" s="121" t="n"/>
      <c r="AA1362" s="122" t="n"/>
      <c r="AB1362" s="122" t="n"/>
      <c r="AC1362" s="122" t="n"/>
      <c r="AD1362" s="123">
        <f>AC1362+AB1362+AA1362</f>
        <v/>
      </c>
      <c r="AE1362" s="124">
        <f>IFERROR(AD1362/X1362-1,"")</f>
        <v/>
      </c>
      <c r="AF1362" s="217">
        <f>IF(LOWER(T1362)="ILS",12,1)*X1362/VLOOKUP($T1362,CPC_USDConversion_xlTbl[[Currency2]:[Units/1 USD]],2,FALSE)</f>
        <v/>
      </c>
      <c r="AG1362" s="217">
        <f>IF(LOWER(T1362)="ILS",12,1)*AD1362/VLOOKUP($T1362,CPC_USDConversion_xlTbl[[Currency2]:[Units/1 USD]],2,FALSE)</f>
        <v/>
      </c>
      <c r="AH1362" s="126">
        <f>AF1362/VLOOKUP($S1362,'CP$'!$B$5:$D$74,2,FALSE)</f>
        <v/>
      </c>
      <c r="AI1362" s="126">
        <f>AG1362/VLOOKUP($S1362,'CP$'!$B$5:$D$74,2,FALSE)</f>
        <v/>
      </c>
      <c r="AJ1362" s="52" t="n"/>
      <c r="AK1362" s="127" t="inlineStr">
        <is>
          <t>Sales Variable</t>
        </is>
      </c>
      <c r="AL1362" s="218" t="n"/>
      <c r="AM1362" s="129" t="n"/>
      <c r="AN1362" s="121" t="n"/>
      <c r="AO1362" s="130" t="n"/>
      <c r="AP1362" s="131">
        <f>IFERROR(AO1362/AM1362,"")</f>
        <v/>
      </c>
      <c r="AQ1362" s="219">
        <f>AO1362*CC1362</f>
        <v/>
      </c>
      <c r="AR1362" s="219" t="n"/>
      <c r="AS1362" s="220">
        <f>AQ1362-AR1362</f>
        <v/>
      </c>
      <c r="AT1362" s="217">
        <f>AS1362/VLOOKUP($T1362,'USD Converstion'!$C$7:$D$174,2,FALSE)</f>
        <v/>
      </c>
      <c r="AU1362" s="52" t="n"/>
      <c r="AV1362" s="221" t="n">
        <v>43957</v>
      </c>
      <c r="AW1362" s="222" t="n">
        <v>29231.10679611651</v>
      </c>
      <c r="AX1362" s="222" t="n"/>
      <c r="AY1362" s="223" t="n"/>
      <c r="AZ1362" s="52" t="n"/>
      <c r="BA1362" s="137" t="n"/>
      <c r="BB1362" s="138" t="inlineStr">
        <is>
          <t xml:space="preserve"> </t>
        </is>
      </c>
      <c r="BC1362" s="52" t="n"/>
      <c r="BD1362" s="219" t="n">
        <v>360000000</v>
      </c>
      <c r="BE1362" s="219" t="n">
        <v>240000000</v>
      </c>
      <c r="BF1362" s="219" t="n"/>
      <c r="BG1362" s="120">
        <f>BF1362+BE1362+BD1362</f>
        <v/>
      </c>
      <c r="BH1362" s="217">
        <f>IF(LOWER(T1362)="ILS",12,1)*BG1362/VLOOKUP($T1362,CPC_USDConversion_xlTbl[[Currency2]:[Units/1 USD]],2,FALSE)</f>
        <v/>
      </c>
      <c r="BI1362" s="224">
        <f>BH1362/VLOOKUP($S1362,'CP$'!$B$5:$D$74,2,FALSE)</f>
        <v/>
      </c>
      <c r="BJ1362" s="140" t="n">
        <v>500000000</v>
      </c>
      <c r="BK1362" s="140" t="n">
        <v>850000000</v>
      </c>
      <c r="BL1362" s="141">
        <f>IFERROR(U1362/X1362,"")</f>
        <v/>
      </c>
      <c r="BM1362" s="141">
        <f>IFERROR(V1362/X1362,"")</f>
        <v/>
      </c>
      <c r="BN1362" s="141">
        <f>IFERROR(W1362/X1362,"")</f>
        <v/>
      </c>
      <c r="BO1362" s="141">
        <f>IFERROR(AA1362/AD1362,"")</f>
        <v/>
      </c>
      <c r="BP1362" s="141">
        <f>IFERROR(AB1362/AD1362,"")</f>
        <v/>
      </c>
      <c r="BQ1362" s="141">
        <f>IFERROR(AC1362/AD1362,"")</f>
        <v/>
      </c>
      <c r="BR1362" s="119" t="n">
        <v>3</v>
      </c>
      <c r="BS1362" s="119" t="n">
        <v>3</v>
      </c>
      <c r="BT1362" s="119" t="n">
        <v>2</v>
      </c>
      <c r="BU1362" s="119" t="n"/>
      <c r="BV1362" s="119" t="n"/>
      <c r="BW1362" s="119" t="n"/>
      <c r="BX1362" s="119" t="n"/>
      <c r="BY1362" s="119" t="n"/>
      <c r="BZ1362" s="119" t="inlineStr">
        <is>
          <t>Employee</t>
        </is>
      </c>
      <c r="CA1362" s="142" t="inlineStr">
        <is>
          <t>S53P</t>
        </is>
      </c>
      <c r="CB1362" s="131" t="n">
        <v>1</v>
      </c>
      <c r="CC1362" s="143">
        <f>IF(P1362&gt;1,1,P1362)*CB1362</f>
        <v/>
      </c>
      <c r="CD1362" s="143" t="n"/>
      <c r="CE1362" s="222" t="n">
        <v>33880.76</v>
      </c>
      <c r="CF1362" s="86" t="n"/>
      <c r="CG1362" s="219" t="n">
        <v>620488004.8780488</v>
      </c>
      <c r="CH1362" s="217">
        <f>IF(LOWER(T1362)="ILS",12,1)*CG1362/VLOOKUP($T1362,CPC_USDConversion_xlTbl[[Currency2]:[Units/1 USD]],2,FALSE)</f>
        <v/>
      </c>
      <c r="CI1362" s="225">
        <f>AF1362</f>
        <v/>
      </c>
      <c r="CJ1362" s="225">
        <f>IFERROR(CI1362-CH1362,"")</f>
        <v/>
      </c>
      <c r="CK1362" s="140">
        <f>ROUND(AN1362*CC1362,-2)</f>
        <v/>
      </c>
      <c r="CL1362" s="217">
        <f>CK1362/VLOOKUP($T1362,'USD Converstion'!$C$7:$D$174,2,FALSE)</f>
        <v/>
      </c>
      <c r="CM1362" s="145">
        <f>IF(AD1362&gt;X1362,1,0)</f>
        <v/>
      </c>
      <c r="CN1362" s="225">
        <f>IF(CM1362&gt;0,AG1362,0)</f>
        <v/>
      </c>
      <c r="CO1362" s="225">
        <f>IF(CM1362=0,0,AF1362)</f>
        <v/>
      </c>
      <c r="CP1362" s="146" t="n">
        <v>0</v>
      </c>
      <c r="CQ1362" s="147" t="inlineStr">
        <is>
          <t>Regular</t>
        </is>
      </c>
      <c r="CR1362" s="225">
        <f>AM1362/VLOOKUP(T1362,'USD Converstion'!$C$7:$D$174,2,FALSE)</f>
        <v/>
      </c>
      <c r="CS1362" s="226">
        <f>AT1362</f>
        <v/>
      </c>
      <c r="CT1362" s="222" t="n">
        <v>0</v>
      </c>
      <c r="CU1362" s="227" t="n"/>
      <c r="CV1362" s="145">
        <f>IF(AX1362&gt;0,1,0)</f>
        <v/>
      </c>
      <c r="CW1362" s="145">
        <f>IF(AY1362&gt;0,1,0)</f>
        <v/>
      </c>
      <c r="CX1362" s="52" t="n">
        <v>0</v>
      </c>
      <c r="DM1362">
        <f>IF(LOWER(T1362)="ILS",12,1)*Y1362/VLOOKUP($T1362,CPC_USDConversion_xlTbl[[Currency2]:[Units/1 USD]],2,FALSE)</f>
        <v/>
      </c>
    </row>
    <row r="1363">
      <c r="B1363" s="113" t="n">
        <v>103833</v>
      </c>
      <c r="C1363" s="113" t="n">
        <v>51467</v>
      </c>
      <c r="D1363" s="113" t="n">
        <v>57213</v>
      </c>
      <c r="E1363" s="114" t="inlineStr">
        <is>
          <t>Jake Lime</t>
        </is>
      </c>
      <c r="F1363" s="152" t="inlineStr">
        <is>
          <t>Channel Account Manager</t>
        </is>
      </c>
      <c r="G1363" s="113" t="inlineStr">
        <is>
          <t>ROSA Sales</t>
        </is>
      </c>
      <c r="H1363" s="113" t="inlineStr">
        <is>
          <t>Wei Shih (April)  Lee</t>
        </is>
      </c>
      <c r="I1363" s="113" t="inlineStr">
        <is>
          <t>Evan Dumas</t>
        </is>
      </c>
      <c r="J1363" s="114" t="inlineStr">
        <is>
          <t>Sharat Sinha</t>
        </is>
      </c>
      <c r="K1363" s="114" t="inlineStr">
        <is>
          <t>Sharat Sinha</t>
        </is>
      </c>
      <c r="L1363" s="113" t="inlineStr">
        <is>
          <t>APAC Sales</t>
        </is>
      </c>
      <c r="M1363" s="115" t="n">
        <v>1</v>
      </c>
      <c r="N1363" s="151">
        <f>LEFT(CA1363,3)</f>
        <v/>
      </c>
      <c r="O1363" s="216" t="n">
        <v>43346</v>
      </c>
      <c r="P1363" s="118">
        <f>($D$5-O1363)/365</f>
        <v/>
      </c>
      <c r="Q1363" s="119">
        <f>Q1363</f>
        <v/>
      </c>
      <c r="R1363" s="52" t="n"/>
      <c r="S1363" s="120" t="inlineStr">
        <is>
          <t>Philippines</t>
        </is>
      </c>
      <c r="T1363" s="120" t="inlineStr">
        <is>
          <t>PHP</t>
        </is>
      </c>
      <c r="U1363" s="120" t="n">
        <v>1257500</v>
      </c>
      <c r="V1363" s="120" t="n">
        <v>605390.9090909091</v>
      </c>
      <c r="W1363" s="120" t="n"/>
      <c r="X1363" s="120">
        <f>W1363+V1363+U1363</f>
        <v/>
      </c>
      <c r="Y1363" s="121" t="n"/>
      <c r="Z1363" s="121" t="n"/>
      <c r="AA1363" s="122" t="n"/>
      <c r="AB1363" s="122" t="n"/>
      <c r="AC1363" s="122" t="n"/>
      <c r="AD1363" s="123">
        <f>AC1363+AB1363+AA1363</f>
        <v/>
      </c>
      <c r="AE1363" s="124">
        <f>IFERROR(AD1363/X1363-1,"")</f>
        <v/>
      </c>
      <c r="AF1363" s="217">
        <f>IF(LOWER(T1363)="ILS",12,1)*X1363/VLOOKUP($T1363,CPC_USDConversion_xlTbl[[Currency2]:[Units/1 USD]],2,FALSE)</f>
        <v/>
      </c>
      <c r="AG1363" s="217">
        <f>IF(LOWER(T1363)="ILS",12,1)*AD1363/VLOOKUP($T1363,CPC_USDConversion_xlTbl[[Currency2]:[Units/1 USD]],2,FALSE)</f>
        <v/>
      </c>
      <c r="AH1363" s="126">
        <f>AF1363/VLOOKUP($S1363,'CP$'!$B$5:$D$74,2,FALSE)</f>
        <v/>
      </c>
      <c r="AI1363" s="126">
        <f>AG1363/VLOOKUP($S1363,'CP$'!$B$5:$D$74,2,FALSE)</f>
        <v/>
      </c>
      <c r="AJ1363" s="52" t="n"/>
      <c r="AK1363" s="127" t="inlineStr">
        <is>
          <t>Sales Variable</t>
        </is>
      </c>
      <c r="AL1363" s="218" t="n"/>
      <c r="AM1363" s="129" t="n"/>
      <c r="AN1363" s="121" t="n"/>
      <c r="AO1363" s="130" t="n"/>
      <c r="AP1363" s="131">
        <f>IFERROR(AO1363/AM1363,"")</f>
        <v/>
      </c>
      <c r="AQ1363" s="219">
        <f>AO1363*CC1363</f>
        <v/>
      </c>
      <c r="AR1363" s="219" t="n"/>
      <c r="AS1363" s="220">
        <f>AQ1363-AR1363</f>
        <v/>
      </c>
      <c r="AT1363" s="217">
        <f>AS1363/VLOOKUP($T1363,'USD Converstion'!$C$7:$D$174,2,FALSE)</f>
        <v/>
      </c>
      <c r="AU1363" s="52" t="n"/>
      <c r="AV1363" s="221" t="n"/>
      <c r="AW1363" s="222" t="n"/>
      <c r="AX1363" s="222" t="n"/>
      <c r="AY1363" s="223" t="n"/>
      <c r="AZ1363" s="52" t="n"/>
      <c r="BA1363" s="137" t="inlineStr">
        <is>
          <t>Will become employee effective April 1st 2021</t>
        </is>
      </c>
      <c r="BB1363" s="138" t="inlineStr">
        <is>
          <t xml:space="preserve"> </t>
        </is>
      </c>
      <c r="BC1363" s="52" t="n"/>
      <c r="BD1363" s="219" t="n">
        <v>960000</v>
      </c>
      <c r="BE1363" s="219" t="n">
        <v>640000</v>
      </c>
      <c r="BF1363" s="219" t="n"/>
      <c r="BG1363" s="120">
        <f>BF1363+BE1363+BD1363</f>
        <v/>
      </c>
      <c r="BH1363" s="217">
        <f>IF(LOWER(T1363)="ILS",12,1)*BG1363/VLOOKUP($T1363,CPC_USDConversion_xlTbl[[Currency2]:[Units/1 USD]],2,FALSE)</f>
        <v/>
      </c>
      <c r="BI1363" s="224">
        <f>BH1363/VLOOKUP($S1363,'CP$'!$B$5:$D$74,2,FALSE)</f>
        <v/>
      </c>
      <c r="BJ1363" s="140" t="n">
        <v>1400000</v>
      </c>
      <c r="BK1363" s="140" t="n">
        <v>2700000</v>
      </c>
      <c r="BL1363" s="141">
        <f>IFERROR(U1363/X1363,"")</f>
        <v/>
      </c>
      <c r="BM1363" s="141">
        <f>IFERROR(V1363/X1363,"")</f>
        <v/>
      </c>
      <c r="BN1363" s="141">
        <f>IFERROR(W1363/X1363,"")</f>
        <v/>
      </c>
      <c r="BO1363" s="141">
        <f>IFERROR(AA1363/AD1363,"")</f>
        <v/>
      </c>
      <c r="BP1363" s="141">
        <f>IFERROR(AB1363/AD1363,"")</f>
        <v/>
      </c>
      <c r="BQ1363" s="141">
        <f>IFERROR(AC1363/AD1363,"")</f>
        <v/>
      </c>
      <c r="BR1363" s="119" t="n">
        <v>4</v>
      </c>
      <c r="BS1363" s="119" t="n">
        <v>3</v>
      </c>
      <c r="BT1363" s="119" t="n">
        <v>2</v>
      </c>
      <c r="BU1363" s="119" t="n"/>
      <c r="BV1363" s="119" t="n"/>
      <c r="BW1363" s="119" t="n"/>
      <c r="BX1363" s="119" t="n"/>
      <c r="BY1363" s="119" t="n"/>
      <c r="BZ1363" s="119" t="inlineStr">
        <is>
          <t>Contractor</t>
        </is>
      </c>
      <c r="CA1363" s="142" t="inlineStr">
        <is>
          <t>S51P</t>
        </is>
      </c>
      <c r="CB1363" s="131" t="n">
        <v>1</v>
      </c>
      <c r="CC1363" s="143">
        <f>IF(P1363&gt;1,1,P1363)*CB1363</f>
        <v/>
      </c>
      <c r="CD1363" s="143" t="n"/>
      <c r="CE1363" s="222" t="n"/>
      <c r="CF1363" s="86" t="n"/>
      <c r="CG1363" s="219" t="n">
        <v>1623614.634146342</v>
      </c>
      <c r="CH1363" s="217">
        <f>IF(LOWER(T1363)="ILS",12,1)*CG1363/VLOOKUP($T1363,CPC_USDConversion_xlTbl[[Currency2]:[Units/1 USD]],2,FALSE)</f>
        <v/>
      </c>
      <c r="CI1363" s="225">
        <f>AF1363</f>
        <v/>
      </c>
      <c r="CJ1363" s="225">
        <f>IFERROR(CI1363-CH1363,"")</f>
        <v/>
      </c>
      <c r="CK1363" s="140">
        <f>ROUND(AN1363*CC1363,-2)</f>
        <v/>
      </c>
      <c r="CL1363" s="217">
        <f>CK1363/VLOOKUP($T1363,'USD Converstion'!$C$7:$D$174,2,FALSE)</f>
        <v/>
      </c>
      <c r="CM1363" s="145">
        <f>IF(AD1363&gt;X1363,1,0)</f>
        <v/>
      </c>
      <c r="CN1363" s="225">
        <f>IF(CM1363&gt;0,AG1363,0)</f>
        <v/>
      </c>
      <c r="CO1363" s="225">
        <f>IF(CM1363=0,0,AF1363)</f>
        <v/>
      </c>
      <c r="CP1363" s="146" t="n">
        <v>0</v>
      </c>
      <c r="CQ1363" s="147" t="inlineStr">
        <is>
          <t>Regular</t>
        </is>
      </c>
      <c r="CR1363" s="225">
        <f>AM1363/VLOOKUP(T1363,'USD Converstion'!$C$7:$D$174,2,FALSE)</f>
        <v/>
      </c>
      <c r="CS1363" s="226">
        <f>AT1363</f>
        <v/>
      </c>
      <c r="CT1363" s="222" t="n">
        <v>0</v>
      </c>
      <c r="CU1363" s="227" t="n"/>
      <c r="CV1363" s="145">
        <f>IF(AX1363&gt;0,1,0)</f>
        <v/>
      </c>
      <c r="CW1363" s="145">
        <f>IF(AY1363&gt;0,1,0)</f>
        <v/>
      </c>
      <c r="CX1363" s="52" t="n">
        <v>0</v>
      </c>
      <c r="DM1363">
        <f>IF(LOWER(T1363)="ILS",12,1)*Y1363/VLOOKUP($T1363,CPC_USDConversion_xlTbl[[Currency2]:[Units/1 USD]],2,FALSE)</f>
        <v/>
      </c>
    </row>
    <row r="1364">
      <c r="B1364" s="113" t="n">
        <v>108048</v>
      </c>
      <c r="C1364" s="113" t="n">
        <v>54304</v>
      </c>
      <c r="D1364" s="113" t="n">
        <v>72092</v>
      </c>
      <c r="E1364" s="114" t="inlineStr">
        <is>
          <t>Panita Tongsaeng</t>
        </is>
      </c>
      <c r="F1364" s="152" t="inlineStr">
        <is>
          <t>Major Account Manager</t>
        </is>
      </c>
      <c r="G1364" s="113" t="inlineStr">
        <is>
          <t>ROSA Sales</t>
        </is>
      </c>
      <c r="H1364" s="113" t="inlineStr">
        <is>
          <t>Wei Shih (April)  Lee</t>
        </is>
      </c>
      <c r="I1364" s="113" t="inlineStr">
        <is>
          <t>Evan Dumas</t>
        </is>
      </c>
      <c r="J1364" s="114" t="inlineStr">
        <is>
          <t>Sharat Sinha</t>
        </is>
      </c>
      <c r="K1364" s="114" t="inlineStr">
        <is>
          <t>Sharat Sinha</t>
        </is>
      </c>
      <c r="L1364" s="113" t="inlineStr">
        <is>
          <t>APAC Sales</t>
        </is>
      </c>
      <c r="M1364" s="115" t="n">
        <v>1</v>
      </c>
      <c r="N1364" s="151">
        <f>LEFT(CA1364,3)</f>
        <v/>
      </c>
      <c r="O1364" s="216" t="n">
        <v>43937</v>
      </c>
      <c r="P1364" s="118">
        <f>($D$5-O1364)/365</f>
        <v/>
      </c>
      <c r="Q1364" s="119">
        <f>Q1364</f>
        <v/>
      </c>
      <c r="R1364" s="52" t="n"/>
      <c r="S1364" s="120" t="inlineStr">
        <is>
          <t>Thailand</t>
        </is>
      </c>
      <c r="T1364" s="120" t="inlineStr">
        <is>
          <t>THB</t>
        </is>
      </c>
      <c r="U1364" s="120" t="n">
        <v>1509500</v>
      </c>
      <c r="V1364" s="120" t="n">
        <v>727572.7272727272</v>
      </c>
      <c r="W1364" s="120" t="n"/>
      <c r="X1364" s="120">
        <f>W1364+V1364+U1364</f>
        <v/>
      </c>
      <c r="Y1364" s="121" t="n"/>
      <c r="Z1364" s="121" t="n"/>
      <c r="AA1364" s="122" t="n"/>
      <c r="AB1364" s="122" t="n"/>
      <c r="AC1364" s="122" t="n"/>
      <c r="AD1364" s="123">
        <f>AC1364+AB1364+AA1364</f>
        <v/>
      </c>
      <c r="AE1364" s="124">
        <f>IFERROR(AD1364/X1364-1,"")</f>
        <v/>
      </c>
      <c r="AF1364" s="217">
        <f>IF(LOWER(T1364)="ILS",12,1)*X1364/VLOOKUP($T1364,CPC_USDConversion_xlTbl[[Currency2]:[Units/1 USD]],2,FALSE)</f>
        <v/>
      </c>
      <c r="AG1364" s="217">
        <f>IF(LOWER(T1364)="ILS",12,1)*AD1364/VLOOKUP($T1364,CPC_USDConversion_xlTbl[[Currency2]:[Units/1 USD]],2,FALSE)</f>
        <v/>
      </c>
      <c r="AH1364" s="126">
        <f>AF1364/VLOOKUP($S1364,'CP$'!$B$5:$D$74,2,FALSE)</f>
        <v/>
      </c>
      <c r="AI1364" s="126">
        <f>AG1364/VLOOKUP($S1364,'CP$'!$B$5:$D$74,2,FALSE)</f>
        <v/>
      </c>
      <c r="AJ1364" s="52" t="n"/>
      <c r="AK1364" s="127" t="inlineStr">
        <is>
          <t>Sales Variable</t>
        </is>
      </c>
      <c r="AL1364" s="218" t="n"/>
      <c r="AM1364" s="129" t="n"/>
      <c r="AN1364" s="121" t="n"/>
      <c r="AO1364" s="130" t="n"/>
      <c r="AP1364" s="131">
        <f>IFERROR(AO1364/AM1364,"")</f>
        <v/>
      </c>
      <c r="AQ1364" s="219">
        <f>AO1364*CC1364</f>
        <v/>
      </c>
      <c r="AR1364" s="219" t="n"/>
      <c r="AS1364" s="220">
        <f>AQ1364-AR1364</f>
        <v/>
      </c>
      <c r="AT1364" s="217">
        <f>AS1364/VLOOKUP($T1364,'USD Converstion'!$C$7:$D$174,2,FALSE)</f>
        <v/>
      </c>
      <c r="AU1364" s="52" t="n"/>
      <c r="AV1364" s="221" t="n"/>
      <c r="AW1364" s="222" t="n"/>
      <c r="AX1364" s="222" t="n"/>
      <c r="AY1364" s="223" t="n"/>
      <c r="AZ1364" s="52" t="n"/>
      <c r="BA1364" s="137" t="n"/>
      <c r="BB1364" s="138" t="inlineStr">
        <is>
          <t xml:space="preserve"> </t>
        </is>
      </c>
      <c r="BC1364" s="52" t="n"/>
      <c r="BD1364" s="219" t="n"/>
      <c r="BE1364" s="219" t="n"/>
      <c r="BF1364" s="219" t="n"/>
      <c r="BG1364" s="120">
        <f>BF1364+BE1364+BD1364</f>
        <v/>
      </c>
      <c r="BH1364" s="217">
        <f>IF(LOWER(T1364)="ILS",12,1)*BG1364/VLOOKUP($T1364,CPC_USDConversion_xlTbl[[Currency2]:[Units/1 USD]],2,FALSE)</f>
        <v/>
      </c>
      <c r="BI1364" s="224">
        <f>BH1364/VLOOKUP($S1364,'CP$'!$B$5:$D$74,2,FALSE)</f>
        <v/>
      </c>
      <c r="BJ1364" s="140" t="n">
        <v>2000000</v>
      </c>
      <c r="BK1364" s="140" t="n">
        <v>4300000</v>
      </c>
      <c r="BL1364" s="141">
        <f>IFERROR(U1364/X1364,"")</f>
        <v/>
      </c>
      <c r="BM1364" s="141">
        <f>IFERROR(V1364/X1364,"")</f>
        <v/>
      </c>
      <c r="BN1364" s="141">
        <f>IFERROR(W1364/X1364,"")</f>
        <v/>
      </c>
      <c r="BO1364" s="141">
        <f>IFERROR(AA1364/AD1364,"")</f>
        <v/>
      </c>
      <c r="BP1364" s="141">
        <f>IFERROR(AB1364/AD1364,"")</f>
        <v/>
      </c>
      <c r="BQ1364" s="141">
        <f>IFERROR(AC1364/AD1364,"")</f>
        <v/>
      </c>
      <c r="BR1364" s="119" t="n"/>
      <c r="BS1364" s="119" t="n"/>
      <c r="BT1364" s="119" t="n">
        <v>2</v>
      </c>
      <c r="BU1364" s="119" t="n"/>
      <c r="BV1364" s="119" t="n"/>
      <c r="BW1364" s="119" t="n"/>
      <c r="BX1364" s="119" t="n"/>
      <c r="BY1364" s="119" t="n"/>
      <c r="BZ1364" s="119" t="inlineStr">
        <is>
          <t>Contractor</t>
        </is>
      </c>
      <c r="CA1364" s="142" t="inlineStr">
        <is>
          <t>S43P</t>
        </is>
      </c>
      <c r="CB1364" s="131" t="n">
        <v>1</v>
      </c>
      <c r="CC1364" s="143">
        <f>IF(P1364&gt;1,1,P1364)*CB1364</f>
        <v/>
      </c>
      <c r="CD1364" s="143" t="n"/>
      <c r="CE1364" s="222" t="n"/>
      <c r="CF1364" s="86" t="n"/>
      <c r="CG1364" s="219" t="n">
        <v>1951419.512195122</v>
      </c>
      <c r="CH1364" s="217">
        <f>IF(LOWER(T1364)="ILS",12,1)*CG1364/VLOOKUP($T1364,CPC_USDConversion_xlTbl[[Currency2]:[Units/1 USD]],2,FALSE)</f>
        <v/>
      </c>
      <c r="CI1364" s="225">
        <f>AF1364</f>
        <v/>
      </c>
      <c r="CJ1364" s="225">
        <f>IFERROR(CI1364-CH1364,"")</f>
        <v/>
      </c>
      <c r="CK1364" s="140">
        <f>ROUND(AN1364*CC1364,-2)</f>
        <v/>
      </c>
      <c r="CL1364" s="217">
        <f>CK1364/VLOOKUP($T1364,'USD Converstion'!$C$7:$D$174,2,FALSE)</f>
        <v/>
      </c>
      <c r="CM1364" s="145">
        <f>IF(AD1364&gt;X1364,1,0)</f>
        <v/>
      </c>
      <c r="CN1364" s="225">
        <f>IF(CM1364&gt;0,AG1364,0)</f>
        <v/>
      </c>
      <c r="CO1364" s="225">
        <f>IF(CM1364=0,0,AF1364)</f>
        <v/>
      </c>
      <c r="CP1364" s="146" t="n">
        <v>0</v>
      </c>
      <c r="CQ1364" s="147" t="inlineStr">
        <is>
          <t>Regular</t>
        </is>
      </c>
      <c r="CR1364" s="225">
        <f>AM1364/VLOOKUP(T1364,'USD Converstion'!$C$7:$D$174,2,FALSE)</f>
        <v/>
      </c>
      <c r="CS1364" s="226">
        <f>AT1364</f>
        <v/>
      </c>
      <c r="CT1364" s="222" t="n">
        <v>0</v>
      </c>
      <c r="CU1364" s="227" t="n"/>
      <c r="CV1364" s="145">
        <f>IF(AX1364&gt;0,1,0)</f>
        <v/>
      </c>
      <c r="CW1364" s="145">
        <f>IF(AY1364&gt;0,1,0)</f>
        <v/>
      </c>
      <c r="CX1364" s="52" t="n">
        <v>0</v>
      </c>
      <c r="DM1364">
        <f>IF(LOWER(T1364)="ILS",12,1)*Y1364/VLOOKUP($T1364,CPC_USDConversion_xlTbl[[Currency2]:[Units/1 USD]],2,FALSE)</f>
        <v/>
      </c>
    </row>
    <row r="1365">
      <c r="B1365" s="113" t="n">
        <v>134150</v>
      </c>
      <c r="C1365" s="113" t="n">
        <v>38057</v>
      </c>
      <c r="D1365" s="113" t="n">
        <v>46601</v>
      </c>
      <c r="E1365" s="114" t="inlineStr">
        <is>
          <t>Wilson Alagbay</t>
        </is>
      </c>
      <c r="F1365" s="152" t="inlineStr">
        <is>
          <t>Territory Manager</t>
        </is>
      </c>
      <c r="G1365" s="113" t="inlineStr">
        <is>
          <t>ROSA Sales</t>
        </is>
      </c>
      <c r="H1365" s="113" t="inlineStr">
        <is>
          <t>Wei Shih (April)  Lee</t>
        </is>
      </c>
      <c r="I1365" s="113" t="inlineStr">
        <is>
          <t>Evan Dumas</t>
        </is>
      </c>
      <c r="J1365" s="114" t="inlineStr">
        <is>
          <t>Sharat Sinha</t>
        </is>
      </c>
      <c r="K1365" s="114" t="inlineStr">
        <is>
          <t>Sharat Sinha</t>
        </is>
      </c>
      <c r="L1365" s="113" t="inlineStr">
        <is>
          <t>APAC Sales</t>
        </is>
      </c>
      <c r="M1365" s="115" t="n">
        <v>1</v>
      </c>
      <c r="N1365" s="151">
        <f>LEFT(CA1365,3)</f>
        <v/>
      </c>
      <c r="O1365" s="216" t="n">
        <v>43647</v>
      </c>
      <c r="P1365" s="118">
        <f>($D$5-O1365)/365</f>
        <v/>
      </c>
      <c r="Q1365" s="119">
        <f>Q1365</f>
        <v/>
      </c>
      <c r="R1365" s="52" t="n"/>
      <c r="S1365" s="120" t="inlineStr">
        <is>
          <t>Philippines</t>
        </is>
      </c>
      <c r="T1365" s="120" t="inlineStr">
        <is>
          <t>PHP</t>
        </is>
      </c>
      <c r="U1365" s="120" t="n">
        <v>1545095</v>
      </c>
      <c r="V1365" s="120" t="n">
        <v>744830.9090909091</v>
      </c>
      <c r="W1365" s="120" t="n"/>
      <c r="X1365" s="120">
        <f>W1365+V1365+U1365</f>
        <v/>
      </c>
      <c r="Y1365" s="121" t="n"/>
      <c r="Z1365" s="121" t="n"/>
      <c r="AA1365" s="122" t="n"/>
      <c r="AB1365" s="122" t="n"/>
      <c r="AC1365" s="122" t="n"/>
      <c r="AD1365" s="123">
        <f>AC1365+AB1365+AA1365</f>
        <v/>
      </c>
      <c r="AE1365" s="124">
        <f>IFERROR(AD1365/X1365-1,"")</f>
        <v/>
      </c>
      <c r="AF1365" s="217">
        <f>IF(LOWER(T1365)="ILS",12,1)*X1365/VLOOKUP($T1365,CPC_USDConversion_xlTbl[[Currency2]:[Units/1 USD]],2,FALSE)</f>
        <v/>
      </c>
      <c r="AG1365" s="217">
        <f>IF(LOWER(T1365)="ILS",12,1)*AD1365/VLOOKUP($T1365,CPC_USDConversion_xlTbl[[Currency2]:[Units/1 USD]],2,FALSE)</f>
        <v/>
      </c>
      <c r="AH1365" s="126">
        <f>AF1365/VLOOKUP($S1365,'CP$'!$B$5:$D$74,2,FALSE)</f>
        <v/>
      </c>
      <c r="AI1365" s="126">
        <f>AG1365/VLOOKUP($S1365,'CP$'!$B$5:$D$74,2,FALSE)</f>
        <v/>
      </c>
      <c r="AJ1365" s="52" t="n"/>
      <c r="AK1365" s="127" t="inlineStr">
        <is>
          <t>Sales Variable</t>
        </is>
      </c>
      <c r="AL1365" s="218" t="n"/>
      <c r="AM1365" s="129" t="n"/>
      <c r="AN1365" s="121" t="n"/>
      <c r="AO1365" s="130" t="n"/>
      <c r="AP1365" s="131">
        <f>IFERROR(AO1365/AM1365,"")</f>
        <v/>
      </c>
      <c r="AQ1365" s="219">
        <f>AO1365*CC1365</f>
        <v/>
      </c>
      <c r="AR1365" s="219" t="n"/>
      <c r="AS1365" s="220">
        <f>AQ1365-AR1365</f>
        <v/>
      </c>
      <c r="AT1365" s="217">
        <f>AS1365/VLOOKUP($T1365,'USD Converstion'!$C$7:$D$174,2,FALSE)</f>
        <v/>
      </c>
      <c r="AU1365" s="52" t="n"/>
      <c r="AV1365" s="221" t="n"/>
      <c r="AW1365" s="222" t="n"/>
      <c r="AX1365" s="222" t="n"/>
      <c r="AY1365" s="223" t="n"/>
      <c r="AZ1365" s="52" t="n"/>
      <c r="BA1365" s="137" t="inlineStr">
        <is>
          <t>Will become employee effective April 1st 2021 June, 2020 - Organization change from Title:Major Account Manager to Title:Territory Manager</t>
        </is>
      </c>
      <c r="BB1365" s="138" t="inlineStr">
        <is>
          <t xml:space="preserve"> </t>
        </is>
      </c>
      <c r="BC1365" s="52" t="n"/>
      <c r="BD1365" s="219" t="n">
        <v>1228476</v>
      </c>
      <c r="BE1365" s="219" t="n">
        <v>818984</v>
      </c>
      <c r="BF1365" s="219" t="n"/>
      <c r="BG1365" s="120">
        <f>BF1365+BE1365+BD1365</f>
        <v/>
      </c>
      <c r="BH1365" s="217">
        <f>IF(LOWER(T1365)="ILS",12,1)*BG1365/VLOOKUP($T1365,CPC_USDConversion_xlTbl[[Currency2]:[Units/1 USD]],2,FALSE)</f>
        <v/>
      </c>
      <c r="BI1365" s="224">
        <f>BH1365/VLOOKUP($S1365,'CP$'!$B$5:$D$74,2,FALSE)</f>
        <v/>
      </c>
      <c r="BJ1365" s="140" t="n">
        <v>1500000</v>
      </c>
      <c r="BK1365" s="140" t="n">
        <v>2800000</v>
      </c>
      <c r="BL1365" s="141">
        <f>IFERROR(U1365/X1365,"")</f>
        <v/>
      </c>
      <c r="BM1365" s="141">
        <f>IFERROR(V1365/X1365,"")</f>
        <v/>
      </c>
      <c r="BN1365" s="141">
        <f>IFERROR(W1365/X1365,"")</f>
        <v/>
      </c>
      <c r="BO1365" s="141">
        <f>IFERROR(AA1365/AD1365,"")</f>
        <v/>
      </c>
      <c r="BP1365" s="141">
        <f>IFERROR(AB1365/AD1365,"")</f>
        <v/>
      </c>
      <c r="BQ1365" s="141">
        <f>IFERROR(AC1365/AD1365,"")</f>
        <v/>
      </c>
      <c r="BR1365" s="119" t="n"/>
      <c r="BS1365" s="119" t="n">
        <v>3</v>
      </c>
      <c r="BT1365" s="119" t="n">
        <v>2</v>
      </c>
      <c r="BU1365" s="119" t="n"/>
      <c r="BV1365" s="119" t="n"/>
      <c r="BW1365" s="119" t="n"/>
      <c r="BX1365" s="119" t="n"/>
      <c r="BY1365" s="119" t="n"/>
      <c r="BZ1365" s="119" t="inlineStr">
        <is>
          <t>Contractor</t>
        </is>
      </c>
      <c r="CA1365" s="142" t="inlineStr">
        <is>
          <t>S53P</t>
        </is>
      </c>
      <c r="CB1365" s="131" t="n">
        <v>1</v>
      </c>
      <c r="CC1365" s="143">
        <f>IF(P1365&gt;1,1,P1365)*CB1365</f>
        <v/>
      </c>
      <c r="CD1365" s="143" t="n"/>
      <c r="CE1365" s="222" t="n"/>
      <c r="CF1365" s="86" t="n"/>
      <c r="CG1365" s="219" t="n">
        <v>1997721.951219512</v>
      </c>
      <c r="CH1365" s="217">
        <f>IF(LOWER(T1365)="ILS",12,1)*CG1365/VLOOKUP($T1365,CPC_USDConversion_xlTbl[[Currency2]:[Units/1 USD]],2,FALSE)</f>
        <v/>
      </c>
      <c r="CI1365" s="225">
        <f>AF1365</f>
        <v/>
      </c>
      <c r="CJ1365" s="225">
        <f>IFERROR(CI1365-CH1365,"")</f>
        <v/>
      </c>
      <c r="CK1365" s="140">
        <f>ROUND(AN1365*CC1365,-2)</f>
        <v/>
      </c>
      <c r="CL1365" s="217">
        <f>CK1365/VLOOKUP($T1365,'USD Converstion'!$C$7:$D$174,2,FALSE)</f>
        <v/>
      </c>
      <c r="CM1365" s="145">
        <f>IF(AD1365&gt;X1365,1,0)</f>
        <v/>
      </c>
      <c r="CN1365" s="225">
        <f>IF(CM1365&gt;0,AG1365,0)</f>
        <v/>
      </c>
      <c r="CO1365" s="225">
        <f>IF(CM1365=0,0,AF1365)</f>
        <v/>
      </c>
      <c r="CP1365" s="146" t="n">
        <v>0</v>
      </c>
      <c r="CQ1365" s="147" t="inlineStr">
        <is>
          <t>Regular</t>
        </is>
      </c>
      <c r="CR1365" s="225">
        <f>AM1365/VLOOKUP(T1365,'USD Converstion'!$C$7:$D$174,2,FALSE)</f>
        <v/>
      </c>
      <c r="CS1365" s="226">
        <f>AT1365</f>
        <v/>
      </c>
      <c r="CT1365" s="222" t="n">
        <v>0</v>
      </c>
      <c r="CU1365" s="227" t="n"/>
      <c r="CV1365" s="145">
        <f>IF(AX1365&gt;0,1,0)</f>
        <v/>
      </c>
      <c r="CW1365" s="145">
        <f>IF(AY1365&gt;0,1,0)</f>
        <v/>
      </c>
      <c r="CX1365" s="52" t="n">
        <v>0</v>
      </c>
      <c r="DM1365">
        <f>IF(LOWER(T1365)="ILS",12,1)*Y1365/VLOOKUP($T1365,CPC_USDConversion_xlTbl[[Currency2]:[Units/1 USD]],2,FALSE)</f>
        <v/>
      </c>
    </row>
    <row r="1366">
      <c r="B1366" s="113" t="n">
        <v>128107</v>
      </c>
      <c r="C1366" s="113" t="n">
        <v>66751</v>
      </c>
      <c r="D1366" s="113" t="n">
        <v>46127</v>
      </c>
      <c r="E1366" s="114" t="inlineStr">
        <is>
          <t>Aglaia Sakka</t>
        </is>
      </c>
      <c r="F1366" s="152" t="inlineStr">
        <is>
          <t>Account Manager</t>
        </is>
      </c>
      <c r="G1366" s="113" t="inlineStr">
        <is>
          <t>Greece, Romania &amp; Bulgaria Sales</t>
        </is>
      </c>
      <c r="H1366" s="113" t="inlineStr">
        <is>
          <t>Yannis Gikas</t>
        </is>
      </c>
      <c r="I1366" s="113" t="inlineStr">
        <is>
          <t>David Klusacek</t>
        </is>
      </c>
      <c r="J1366" s="114" t="inlineStr">
        <is>
          <t>Thorsten Freitag</t>
        </is>
      </c>
      <c r="K1366" s="114" t="inlineStr">
        <is>
          <t>Bruno Darmon</t>
        </is>
      </c>
      <c r="L1366" s="113" t="inlineStr">
        <is>
          <t>EMEA Sales</t>
        </is>
      </c>
      <c r="M1366" s="115" t="n">
        <v>1</v>
      </c>
      <c r="N1366" s="151">
        <f>LEFT(CA1366,3)</f>
        <v/>
      </c>
      <c r="O1366" s="216" t="n">
        <v>43850</v>
      </c>
      <c r="P1366" s="118">
        <f>($D$5-O1366)/365</f>
        <v/>
      </c>
      <c r="Q1366" s="119">
        <f>Q1366</f>
        <v/>
      </c>
      <c r="R1366" s="52" t="n"/>
      <c r="S1366" s="120" t="inlineStr">
        <is>
          <t>Greece</t>
        </is>
      </c>
      <c r="T1366" s="120" t="inlineStr">
        <is>
          <t>EUR</t>
        </is>
      </c>
      <c r="U1366" s="120" t="n">
        <v>69500</v>
      </c>
      <c r="V1366" s="120" t="n">
        <v>29390.90909090909</v>
      </c>
      <c r="W1366" s="120" t="n"/>
      <c r="X1366" s="120">
        <f>W1366+V1366+U1366</f>
        <v/>
      </c>
      <c r="Y1366" s="121" t="n"/>
      <c r="Z1366" s="121" t="n"/>
      <c r="AA1366" s="122" t="n"/>
      <c r="AB1366" s="122" t="n"/>
      <c r="AC1366" s="122" t="n"/>
      <c r="AD1366" s="123">
        <f>AC1366+AB1366+AA1366</f>
        <v/>
      </c>
      <c r="AE1366" s="124">
        <f>IFERROR(AD1366/X1366-1,"")</f>
        <v/>
      </c>
      <c r="AF1366" s="217">
        <f>IF(LOWER(T1366)="ILS",12,1)*X1366/VLOOKUP($T1366,CPC_USDConversion_xlTbl[[Currency2]:[Units/1 USD]],2,FALSE)</f>
        <v/>
      </c>
      <c r="AG1366" s="217">
        <f>IF(LOWER(T1366)="ILS",12,1)*AD1366/VLOOKUP($T1366,CPC_USDConversion_xlTbl[[Currency2]:[Units/1 USD]],2,FALSE)</f>
        <v/>
      </c>
      <c r="AH1366" s="126">
        <f>AF1366/VLOOKUP($S1366,'CP$'!$B$5:$D$74,2,FALSE)</f>
        <v/>
      </c>
      <c r="AI1366" s="126">
        <f>AG1366/VLOOKUP($S1366,'CP$'!$B$5:$D$74,2,FALSE)</f>
        <v/>
      </c>
      <c r="AJ1366" s="52" t="n"/>
      <c r="AK1366" s="127" t="inlineStr">
        <is>
          <t>Sales Variable</t>
        </is>
      </c>
      <c r="AL1366" s="218" t="n"/>
      <c r="AM1366" s="129" t="n"/>
      <c r="AN1366" s="121" t="n"/>
      <c r="AO1366" s="130" t="n"/>
      <c r="AP1366" s="131">
        <f>IFERROR(AO1366/AM1366,"")</f>
        <v/>
      </c>
      <c r="AQ1366" s="219">
        <f>AO1366*CC1366</f>
        <v/>
      </c>
      <c r="AR1366" s="219" t="n"/>
      <c r="AS1366" s="220">
        <f>AQ1366-AR1366</f>
        <v/>
      </c>
      <c r="AT1366" s="217">
        <f>AS1366/VLOOKUP($T1366,'USD Converstion'!$C$7:$D$174,2,FALSE)</f>
        <v/>
      </c>
      <c r="AU1366" s="52" t="n"/>
      <c r="AV1366" s="221" t="n">
        <v>43859</v>
      </c>
      <c r="AW1366" s="222" t="n">
        <v>19563.43689320388</v>
      </c>
      <c r="AX1366" s="222" t="n"/>
      <c r="AY1366" s="223" t="n"/>
      <c r="AZ1366" s="52" t="n"/>
      <c r="BA1366" s="137" t="n"/>
      <c r="BB1366" s="138" t="inlineStr">
        <is>
          <t xml:space="preserve"> </t>
        </is>
      </c>
      <c r="BC1366" s="52" t="n"/>
      <c r="BD1366" s="219" t="n"/>
      <c r="BE1366" s="219" t="n"/>
      <c r="BF1366" s="219" t="n"/>
      <c r="BG1366" s="120">
        <f>BF1366+BE1366+BD1366</f>
        <v/>
      </c>
      <c r="BH1366" s="217">
        <f>IF(LOWER(T1366)="ILS",12,1)*BG1366/VLOOKUP($T1366,CPC_USDConversion_xlTbl[[Currency2]:[Units/1 USD]],2,FALSE)</f>
        <v/>
      </c>
      <c r="BI1366" s="224">
        <f>BH1366/VLOOKUP($S1366,'CP$'!$B$5:$D$74,2,FALSE)</f>
        <v/>
      </c>
      <c r="BJ1366" s="140" t="n">
        <v>70000</v>
      </c>
      <c r="BK1366" s="140" t="n">
        <v>105000</v>
      </c>
      <c r="BL1366" s="141">
        <f>IFERROR(U1366/X1366,"")</f>
        <v/>
      </c>
      <c r="BM1366" s="141">
        <f>IFERROR(V1366/X1366,"")</f>
        <v/>
      </c>
      <c r="BN1366" s="141">
        <f>IFERROR(W1366/X1366,"")</f>
        <v/>
      </c>
      <c r="BO1366" s="141">
        <f>IFERROR(AA1366/AD1366,"")</f>
        <v/>
      </c>
      <c r="BP1366" s="141">
        <f>IFERROR(AB1366/AD1366,"")</f>
        <v/>
      </c>
      <c r="BQ1366" s="141">
        <f>IFERROR(AC1366/AD1366,"")</f>
        <v/>
      </c>
      <c r="BR1366" s="119" t="n"/>
      <c r="BS1366" s="119" t="n"/>
      <c r="BT1366" s="119" t="n">
        <v>3</v>
      </c>
      <c r="BU1366" s="119" t="n"/>
      <c r="BV1366" s="119" t="n"/>
      <c r="BW1366" s="119" t="n"/>
      <c r="BX1366" s="119" t="n"/>
      <c r="BY1366" s="119" t="n"/>
      <c r="BZ1366" s="119" t="inlineStr">
        <is>
          <t>Employee</t>
        </is>
      </c>
      <c r="CA1366" s="142" t="inlineStr">
        <is>
          <t>S43P</t>
        </is>
      </c>
      <c r="CB1366" s="131" t="n">
        <v>1</v>
      </c>
      <c r="CC1366" s="143">
        <f>IF(P1366&gt;1,1,P1366)*CB1366</f>
        <v/>
      </c>
      <c r="CD1366" s="143" t="n"/>
      <c r="CE1366" s="222" t="n">
        <v>20951</v>
      </c>
      <c r="CF1366" s="86" t="n"/>
      <c r="CG1366" s="219" t="n">
        <v>78248.78048780489</v>
      </c>
      <c r="CH1366" s="217">
        <f>IF(LOWER(T1366)="ILS",12,1)*CG1366/VLOOKUP($T1366,CPC_USDConversion_xlTbl[[Currency2]:[Units/1 USD]],2,FALSE)</f>
        <v/>
      </c>
      <c r="CI1366" s="225">
        <f>AF1366</f>
        <v/>
      </c>
      <c r="CJ1366" s="225">
        <f>IFERROR(CI1366-CH1366,"")</f>
        <v/>
      </c>
      <c r="CK1366" s="140">
        <f>ROUND(AN1366*CC1366,-2)</f>
        <v/>
      </c>
      <c r="CL1366" s="217">
        <f>CK1366/VLOOKUP($T1366,'USD Converstion'!$C$7:$D$174,2,FALSE)</f>
        <v/>
      </c>
      <c r="CM1366" s="145">
        <f>IF(AD1366&gt;X1366,1,0)</f>
        <v/>
      </c>
      <c r="CN1366" s="225">
        <f>IF(CM1366&gt;0,AG1366,0)</f>
        <v/>
      </c>
      <c r="CO1366" s="225">
        <f>IF(CM1366=0,0,AF1366)</f>
        <v/>
      </c>
      <c r="CP1366" s="146" t="n">
        <v>0</v>
      </c>
      <c r="CQ1366" s="147" t="inlineStr">
        <is>
          <t>Regular</t>
        </is>
      </c>
      <c r="CR1366" s="225">
        <f>AM1366/VLOOKUP(T1366,'USD Converstion'!$C$7:$D$174,2,FALSE)</f>
        <v/>
      </c>
      <c r="CS1366" s="226">
        <f>AT1366</f>
        <v/>
      </c>
      <c r="CT1366" s="222" t="n">
        <v>0</v>
      </c>
      <c r="CU1366" s="227" t="n"/>
      <c r="CV1366" s="145">
        <f>IF(AX1366&gt;0,1,0)</f>
        <v/>
      </c>
      <c r="CW1366" s="145">
        <f>IF(AY1366&gt;0,1,0)</f>
        <v/>
      </c>
      <c r="CX1366" s="52" t="n">
        <v>0</v>
      </c>
      <c r="DM1366">
        <f>IF(LOWER(T1366)="ILS",12,1)*Y1366/VLOOKUP($T1366,CPC_USDConversion_xlTbl[[Currency2]:[Units/1 USD]],2,FALSE)</f>
        <v/>
      </c>
    </row>
    <row r="1367">
      <c r="B1367" s="113" t="n">
        <v>118568</v>
      </c>
      <c r="C1367" s="113" t="n">
        <v>52471</v>
      </c>
      <c r="D1367" s="113" t="n">
        <v>99299</v>
      </c>
      <c r="E1367" s="114" t="inlineStr">
        <is>
          <t>Andrey Pavlov</t>
        </is>
      </c>
      <c r="F1367" s="152" t="inlineStr">
        <is>
          <t>Account Manager</t>
        </is>
      </c>
      <c r="G1367" s="113" t="inlineStr">
        <is>
          <t>Sales Russia</t>
        </is>
      </c>
      <c r="H1367" s="113" t="inlineStr">
        <is>
          <t>Vasily Dyagilev</t>
        </is>
      </c>
      <c r="I1367" s="113" t="inlineStr">
        <is>
          <t>David Klusacek</t>
        </is>
      </c>
      <c r="J1367" s="114" t="inlineStr">
        <is>
          <t>Thorsten Freitag</t>
        </is>
      </c>
      <c r="K1367" s="114" t="inlineStr">
        <is>
          <t>Bruno Darmon</t>
        </is>
      </c>
      <c r="L1367" s="113" t="inlineStr">
        <is>
          <t>EMEA Sales</t>
        </is>
      </c>
      <c r="M1367" s="115" t="n">
        <v>1</v>
      </c>
      <c r="N1367" s="151">
        <f>LEFT(CA1367,3)</f>
        <v/>
      </c>
      <c r="O1367" s="216" t="n">
        <v>43386</v>
      </c>
      <c r="P1367" s="118">
        <f>($D$5-O1367)/365</f>
        <v/>
      </c>
      <c r="Q1367" s="119">
        <f>Q1367</f>
        <v/>
      </c>
      <c r="R1367" s="52" t="n"/>
      <c r="S1367" s="120" t="inlineStr">
        <is>
          <t>Russian Federation</t>
        </is>
      </c>
      <c r="T1367" s="120" t="inlineStr">
        <is>
          <t>RUB</t>
        </is>
      </c>
      <c r="U1367" s="120" t="n">
        <v>2979500</v>
      </c>
      <c r="V1367" s="120" t="n">
        <v>1440300</v>
      </c>
      <c r="W1367" s="120" t="n"/>
      <c r="X1367" s="120">
        <f>W1367+V1367+U1367</f>
        <v/>
      </c>
      <c r="Y1367" s="121" t="n"/>
      <c r="Z1367" s="121" t="n"/>
      <c r="AA1367" s="122" t="n"/>
      <c r="AB1367" s="122" t="n"/>
      <c r="AC1367" s="122" t="n"/>
      <c r="AD1367" s="123">
        <f>AC1367+AB1367+AA1367</f>
        <v/>
      </c>
      <c r="AE1367" s="124">
        <f>IFERROR(AD1367/X1367-1,"")</f>
        <v/>
      </c>
      <c r="AF1367" s="217">
        <f>IF(LOWER(T1367)="ILS",12,1)*X1367/VLOOKUP($T1367,CPC_USDConversion_xlTbl[[Currency2]:[Units/1 USD]],2,FALSE)</f>
        <v/>
      </c>
      <c r="AG1367" s="217">
        <f>IF(LOWER(T1367)="ILS",12,1)*AD1367/VLOOKUP($T1367,CPC_USDConversion_xlTbl[[Currency2]:[Units/1 USD]],2,FALSE)</f>
        <v/>
      </c>
      <c r="AH1367" s="126">
        <f>AF1367/VLOOKUP($S1367,'CP$'!$B$5:$D$74,2,FALSE)</f>
        <v/>
      </c>
      <c r="AI1367" s="126">
        <f>AG1367/VLOOKUP($S1367,'CP$'!$B$5:$D$74,2,FALSE)</f>
        <v/>
      </c>
      <c r="AJ1367" s="52" t="n"/>
      <c r="AK1367" s="127" t="inlineStr">
        <is>
          <t>Sales Variable</t>
        </is>
      </c>
      <c r="AL1367" s="218" t="n"/>
      <c r="AM1367" s="129" t="n"/>
      <c r="AN1367" s="121" t="n"/>
      <c r="AO1367" s="130" t="n"/>
      <c r="AP1367" s="131">
        <f>IFERROR(AO1367/AM1367,"")</f>
        <v/>
      </c>
      <c r="AQ1367" s="219">
        <f>AO1367*CC1367</f>
        <v/>
      </c>
      <c r="AR1367" s="219" t="n"/>
      <c r="AS1367" s="220">
        <f>AQ1367-AR1367</f>
        <v/>
      </c>
      <c r="AT1367" s="217">
        <f>AS1367/VLOOKUP($T1367,'USD Converstion'!$C$7:$D$174,2,FALSE)</f>
        <v/>
      </c>
      <c r="AU1367" s="52" t="n"/>
      <c r="AV1367" s="221" t="n"/>
      <c r="AW1367" s="222" t="n"/>
      <c r="AX1367" s="222" t="n"/>
      <c r="AY1367" s="223" t="n"/>
      <c r="AZ1367" s="52" t="n"/>
      <c r="BA1367" s="137" t="n"/>
      <c r="BB1367" s="138" t="inlineStr">
        <is>
          <t xml:space="preserve"> </t>
        </is>
      </c>
      <c r="BC1367" s="52" t="n"/>
      <c r="BD1367" s="219" t="n">
        <v>2376000</v>
      </c>
      <c r="BE1367" s="219" t="n">
        <v>1584000</v>
      </c>
      <c r="BF1367" s="219" t="n"/>
      <c r="BG1367" s="120">
        <f>BF1367+BE1367+BD1367</f>
        <v/>
      </c>
      <c r="BH1367" s="217">
        <f>IF(LOWER(T1367)="ILS",12,1)*BG1367/VLOOKUP($T1367,CPC_USDConversion_xlTbl[[Currency2]:[Units/1 USD]],2,FALSE)</f>
        <v/>
      </c>
      <c r="BI1367" s="224">
        <f>BH1367/VLOOKUP($S1367,'CP$'!$B$5:$D$74,2,FALSE)</f>
        <v/>
      </c>
      <c r="BJ1367" s="140" t="n">
        <v>2500000</v>
      </c>
      <c r="BK1367" s="140" t="n">
        <v>4500000</v>
      </c>
      <c r="BL1367" s="141">
        <f>IFERROR(U1367/X1367,"")</f>
        <v/>
      </c>
      <c r="BM1367" s="141">
        <f>IFERROR(V1367/X1367,"")</f>
        <v/>
      </c>
      <c r="BN1367" s="141">
        <f>IFERROR(W1367/X1367,"")</f>
        <v/>
      </c>
      <c r="BO1367" s="141">
        <f>IFERROR(AA1367/AD1367,"")</f>
        <v/>
      </c>
      <c r="BP1367" s="141">
        <f>IFERROR(AB1367/AD1367,"")</f>
        <v/>
      </c>
      <c r="BQ1367" s="141">
        <f>IFERROR(AC1367/AD1367,"")</f>
        <v/>
      </c>
      <c r="BR1367" s="119" t="n">
        <v>2</v>
      </c>
      <c r="BS1367" s="119" t="n">
        <v>2</v>
      </c>
      <c r="BT1367" s="119" t="n">
        <v>2</v>
      </c>
      <c r="BU1367" s="119" t="n"/>
      <c r="BV1367" s="119" t="n"/>
      <c r="BW1367" s="119" t="n"/>
      <c r="BX1367" s="119" t="n"/>
      <c r="BY1367" s="119" t="n"/>
      <c r="BZ1367" s="119" t="inlineStr">
        <is>
          <t>Employee</t>
        </is>
      </c>
      <c r="CA1367" s="142" t="inlineStr">
        <is>
          <t>S53P</t>
        </is>
      </c>
      <c r="CB1367" s="131" t="n">
        <v>1</v>
      </c>
      <c r="CC1367" s="143">
        <f>IF(P1367&gt;1,1,P1367)*CB1367</f>
        <v/>
      </c>
      <c r="CD1367" s="143" t="n"/>
      <c r="CE1367" s="222" t="n"/>
      <c r="CF1367" s="86" t="n"/>
      <c r="CG1367" s="219" t="n">
        <v>3863614.634146342</v>
      </c>
      <c r="CH1367" s="217">
        <f>IF(LOWER(T1367)="ILS",12,1)*CG1367/VLOOKUP($T1367,CPC_USDConversion_xlTbl[[Currency2]:[Units/1 USD]],2,FALSE)</f>
        <v/>
      </c>
      <c r="CI1367" s="225">
        <f>AF1367</f>
        <v/>
      </c>
      <c r="CJ1367" s="225">
        <f>IFERROR(CI1367-CH1367,"")</f>
        <v/>
      </c>
      <c r="CK1367" s="140">
        <f>ROUND(AN1367*CC1367,-2)</f>
        <v/>
      </c>
      <c r="CL1367" s="217">
        <f>CK1367/VLOOKUP($T1367,'USD Converstion'!$C$7:$D$174,2,FALSE)</f>
        <v/>
      </c>
      <c r="CM1367" s="145">
        <f>IF(AD1367&gt;X1367,1,0)</f>
        <v/>
      </c>
      <c r="CN1367" s="225">
        <f>IF(CM1367&gt;0,AG1367,0)</f>
        <v/>
      </c>
      <c r="CO1367" s="225">
        <f>IF(CM1367=0,0,AF1367)</f>
        <v/>
      </c>
      <c r="CP1367" s="146" t="n">
        <v>0</v>
      </c>
      <c r="CQ1367" s="147" t="inlineStr">
        <is>
          <t>Regular</t>
        </is>
      </c>
      <c r="CR1367" s="225">
        <f>AM1367/VLOOKUP(T1367,'USD Converstion'!$C$7:$D$174,2,FALSE)</f>
        <v/>
      </c>
      <c r="CS1367" s="226">
        <f>AT1367</f>
        <v/>
      </c>
      <c r="CT1367" s="222" t="n">
        <v>0</v>
      </c>
      <c r="CU1367" s="227" t="n"/>
      <c r="CV1367" s="145">
        <f>IF(AX1367&gt;0,1,0)</f>
        <v/>
      </c>
      <c r="CW1367" s="145">
        <f>IF(AY1367&gt;0,1,0)</f>
        <v/>
      </c>
      <c r="CX1367" s="52" t="n">
        <v>0</v>
      </c>
      <c r="DM1367">
        <f>IF(LOWER(T1367)="ILS",12,1)*Y1367/VLOOKUP($T1367,CPC_USDConversion_xlTbl[[Currency2]:[Units/1 USD]],2,FALSE)</f>
        <v/>
      </c>
    </row>
    <row r="1368">
      <c r="B1368" s="113" t="n">
        <v>128912</v>
      </c>
      <c r="C1368" s="113" t="n">
        <v>62844</v>
      </c>
      <c r="D1368" s="113" t="n">
        <v>77095</v>
      </c>
      <c r="E1368" s="114" t="inlineStr">
        <is>
          <t>Juraj Sacha</t>
        </is>
      </c>
      <c r="F1368" s="152" t="inlineStr">
        <is>
          <t>Account Manager</t>
        </is>
      </c>
      <c r="G1368" s="113" t="inlineStr">
        <is>
          <t>Czech Republic</t>
        </is>
      </c>
      <c r="H1368" s="113" t="inlineStr">
        <is>
          <t>Daniel Safar</t>
        </is>
      </c>
      <c r="I1368" s="113" t="inlineStr">
        <is>
          <t>David Klusacek</t>
        </is>
      </c>
      <c r="J1368" s="114" t="inlineStr">
        <is>
          <t>Thorsten Freitag</t>
        </is>
      </c>
      <c r="K1368" s="114" t="inlineStr">
        <is>
          <t>Bruno Darmon</t>
        </is>
      </c>
      <c r="L1368" s="113" t="inlineStr">
        <is>
          <t>EMEA Sales</t>
        </is>
      </c>
      <c r="M1368" s="115" t="n">
        <v>1</v>
      </c>
      <c r="N1368" s="151">
        <f>LEFT(CA1368,3)</f>
        <v/>
      </c>
      <c r="O1368" s="216" t="n">
        <v>43891</v>
      </c>
      <c r="P1368" s="118">
        <f>($D$5-O1368)/365</f>
        <v/>
      </c>
      <c r="Q1368" s="119">
        <f>Q1368</f>
        <v/>
      </c>
      <c r="R1368" s="52" t="n"/>
      <c r="S1368" s="120" t="inlineStr">
        <is>
          <t>Slovakia</t>
        </is>
      </c>
      <c r="T1368" s="120" t="inlineStr">
        <is>
          <t>EUR</t>
        </is>
      </c>
      <c r="U1368" s="120" t="n">
        <v>77000</v>
      </c>
      <c r="V1368" s="120" t="n">
        <v>33027.27272727272</v>
      </c>
      <c r="W1368" s="120" t="n"/>
      <c r="X1368" s="120">
        <f>W1368+V1368+U1368</f>
        <v/>
      </c>
      <c r="Y1368" s="121" t="n"/>
      <c r="Z1368" s="121" t="n"/>
      <c r="AA1368" s="122" t="n"/>
      <c r="AB1368" s="122" t="n"/>
      <c r="AC1368" s="122" t="n"/>
      <c r="AD1368" s="123">
        <f>AC1368+AB1368+AA1368</f>
        <v/>
      </c>
      <c r="AE1368" s="124">
        <f>IFERROR(AD1368/X1368-1,"")</f>
        <v/>
      </c>
      <c r="AF1368" s="217">
        <f>IF(LOWER(T1368)="ILS",12,1)*X1368/VLOOKUP($T1368,CPC_USDConversion_xlTbl[[Currency2]:[Units/1 USD]],2,FALSE)</f>
        <v/>
      </c>
      <c r="AG1368" s="217">
        <f>IF(LOWER(T1368)="ILS",12,1)*AD1368/VLOOKUP($T1368,CPC_USDConversion_xlTbl[[Currency2]:[Units/1 USD]],2,FALSE)</f>
        <v/>
      </c>
      <c r="AH1368" s="126">
        <f>AF1368/VLOOKUP($S1368,'CP$'!$B$5:$D$74,2,FALSE)</f>
        <v/>
      </c>
      <c r="AI1368" s="126">
        <f>AG1368/VLOOKUP($S1368,'CP$'!$B$5:$D$74,2,FALSE)</f>
        <v/>
      </c>
      <c r="AJ1368" s="52" t="n"/>
      <c r="AK1368" s="127" t="inlineStr">
        <is>
          <t>Sales Variable</t>
        </is>
      </c>
      <c r="AL1368" s="218" t="n"/>
      <c r="AM1368" s="129" t="n"/>
      <c r="AN1368" s="121" t="n"/>
      <c r="AO1368" s="130" t="n"/>
      <c r="AP1368" s="131">
        <f>IFERROR(AO1368/AM1368,"")</f>
        <v/>
      </c>
      <c r="AQ1368" s="219">
        <f>AO1368*CC1368</f>
        <v/>
      </c>
      <c r="AR1368" s="219" t="n"/>
      <c r="AS1368" s="220">
        <f>AQ1368-AR1368</f>
        <v/>
      </c>
      <c r="AT1368" s="217">
        <f>AS1368/VLOOKUP($T1368,'USD Converstion'!$C$7:$D$174,2,FALSE)</f>
        <v/>
      </c>
      <c r="AU1368" s="52" t="n"/>
      <c r="AV1368" s="221" t="n"/>
      <c r="AW1368" s="222" t="n"/>
      <c r="AX1368" s="222" t="n"/>
      <c r="AY1368" s="223" t="n"/>
      <c r="AZ1368" s="52" t="n"/>
      <c r="BA1368" s="137" t="n"/>
      <c r="BB1368" s="138" t="inlineStr">
        <is>
          <t xml:space="preserve"> </t>
        </is>
      </c>
      <c r="BC1368" s="52" t="n"/>
      <c r="BD1368" s="219" t="n"/>
      <c r="BE1368" s="219" t="n"/>
      <c r="BF1368" s="219" t="n"/>
      <c r="BG1368" s="120">
        <f>BF1368+BE1368+BD1368</f>
        <v/>
      </c>
      <c r="BH1368" s="217">
        <f>IF(LOWER(T1368)="ILS",12,1)*BG1368/VLOOKUP($T1368,CPC_USDConversion_xlTbl[[Currency2]:[Units/1 USD]],2,FALSE)</f>
        <v/>
      </c>
      <c r="BI1368" s="224">
        <f>BH1368/VLOOKUP($S1368,'CP$'!$B$5:$D$74,2,FALSE)</f>
        <v/>
      </c>
      <c r="BJ1368" s="140" t="n">
        <v>55000</v>
      </c>
      <c r="BK1368" s="140" t="n">
        <v>100000</v>
      </c>
      <c r="BL1368" s="141">
        <f>IFERROR(U1368/X1368,"")</f>
        <v/>
      </c>
      <c r="BM1368" s="141">
        <f>IFERROR(V1368/X1368,"")</f>
        <v/>
      </c>
      <c r="BN1368" s="141">
        <f>IFERROR(W1368/X1368,"")</f>
        <v/>
      </c>
      <c r="BO1368" s="141">
        <f>IFERROR(AA1368/AD1368,"")</f>
        <v/>
      </c>
      <c r="BP1368" s="141">
        <f>IFERROR(AB1368/AD1368,"")</f>
        <v/>
      </c>
      <c r="BQ1368" s="141">
        <f>IFERROR(AC1368/AD1368,"")</f>
        <v/>
      </c>
      <c r="BR1368" s="119" t="n"/>
      <c r="BS1368" s="119" t="n"/>
      <c r="BT1368" s="119" t="n">
        <v>2</v>
      </c>
      <c r="BU1368" s="119" t="n"/>
      <c r="BV1368" s="119" t="n"/>
      <c r="BW1368" s="119" t="n"/>
      <c r="BX1368" s="119" t="n"/>
      <c r="BY1368" s="119" t="n"/>
      <c r="BZ1368" s="119" t="inlineStr">
        <is>
          <t>Contractor</t>
        </is>
      </c>
      <c r="CA1368" s="142" t="inlineStr">
        <is>
          <t>S43P</t>
        </is>
      </c>
      <c r="CB1368" s="131" t="n">
        <v>1</v>
      </c>
      <c r="CC1368" s="143">
        <f>IF(P1368&gt;1,1,P1368)*CB1368</f>
        <v/>
      </c>
      <c r="CD1368" s="143" t="n"/>
      <c r="CE1368" s="222" t="n"/>
      <c r="CF1368" s="86" t="n"/>
      <c r="CG1368" s="219" t="n">
        <v>88004.87804878049</v>
      </c>
      <c r="CH1368" s="217">
        <f>IF(LOWER(T1368)="ILS",12,1)*CG1368/VLOOKUP($T1368,CPC_USDConversion_xlTbl[[Currency2]:[Units/1 USD]],2,FALSE)</f>
        <v/>
      </c>
      <c r="CI1368" s="225">
        <f>AF1368</f>
        <v/>
      </c>
      <c r="CJ1368" s="225">
        <f>IFERROR(CI1368-CH1368,"")</f>
        <v/>
      </c>
      <c r="CK1368" s="140">
        <f>ROUND(AN1368*CC1368,-2)</f>
        <v/>
      </c>
      <c r="CL1368" s="217">
        <f>CK1368/VLOOKUP($T1368,'USD Converstion'!$C$7:$D$174,2,FALSE)</f>
        <v/>
      </c>
      <c r="CM1368" s="145">
        <f>IF(AD1368&gt;X1368,1,0)</f>
        <v/>
      </c>
      <c r="CN1368" s="225">
        <f>IF(CM1368&gt;0,AG1368,0)</f>
        <v/>
      </c>
      <c r="CO1368" s="225">
        <f>IF(CM1368=0,0,AF1368)</f>
        <v/>
      </c>
      <c r="CP1368" s="146" t="n">
        <v>0</v>
      </c>
      <c r="CQ1368" s="147" t="inlineStr">
        <is>
          <t>Regular</t>
        </is>
      </c>
      <c r="CR1368" s="225">
        <f>AM1368/VLOOKUP(T1368,'USD Converstion'!$C$7:$D$174,2,FALSE)</f>
        <v/>
      </c>
      <c r="CS1368" s="226">
        <f>AT1368</f>
        <v/>
      </c>
      <c r="CT1368" s="222" t="n">
        <v>0</v>
      </c>
      <c r="CU1368" s="227" t="n"/>
      <c r="CV1368" s="145">
        <f>IF(AX1368&gt;0,1,0)</f>
        <v/>
      </c>
      <c r="CW1368" s="145">
        <f>IF(AY1368&gt;0,1,0)</f>
        <v/>
      </c>
      <c r="CX1368" s="52" t="n">
        <v>0</v>
      </c>
      <c r="DM1368">
        <f>IF(LOWER(T1368)="ILS",12,1)*Y1368/VLOOKUP($T1368,CPC_USDConversion_xlTbl[[Currency2]:[Units/1 USD]],2,FALSE)</f>
        <v/>
      </c>
    </row>
    <row r="1369">
      <c r="B1369" s="113" t="n">
        <v>132992</v>
      </c>
      <c r="C1369" s="113" t="n">
        <v>90756</v>
      </c>
      <c r="D1369" s="113" t="n">
        <v>54220</v>
      </c>
      <c r="E1369" s="114" t="inlineStr">
        <is>
          <t>Maciej Gorski</t>
        </is>
      </c>
      <c r="F1369" s="152" t="inlineStr">
        <is>
          <t>Major Account Manager</t>
        </is>
      </c>
      <c r="G1369" s="113" t="inlineStr">
        <is>
          <t>Poland</t>
        </is>
      </c>
      <c r="H1369" s="113" t="inlineStr">
        <is>
          <t>Wojciech Glazewski</t>
        </is>
      </c>
      <c r="I1369" s="113" t="inlineStr">
        <is>
          <t>David Klusacek</t>
        </is>
      </c>
      <c r="J1369" s="114" t="inlineStr">
        <is>
          <t>Thorsten Freitag</t>
        </is>
      </c>
      <c r="K1369" s="114" t="inlineStr">
        <is>
          <t>Bruno Darmon</t>
        </is>
      </c>
      <c r="L1369" s="113" t="inlineStr">
        <is>
          <t>EMEA Sales</t>
        </is>
      </c>
      <c r="M1369" s="115" t="n">
        <v>1</v>
      </c>
      <c r="N1369" s="151">
        <f>LEFT(CA1369,3)</f>
        <v/>
      </c>
      <c r="O1369" s="216" t="n">
        <v>43221</v>
      </c>
      <c r="P1369" s="118">
        <f>($D$5-O1369)/365</f>
        <v/>
      </c>
      <c r="Q1369" s="119">
        <f>Q1369</f>
        <v/>
      </c>
      <c r="R1369" s="52" t="n"/>
      <c r="S1369" s="120" t="inlineStr">
        <is>
          <t>Poland</t>
        </is>
      </c>
      <c r="T1369" s="120" t="inlineStr">
        <is>
          <t>PLN</t>
        </is>
      </c>
      <c r="U1369" s="120" t="n">
        <v>301624.9999999999</v>
      </c>
      <c r="V1369" s="120" t="n">
        <v>141936.3636363636</v>
      </c>
      <c r="W1369" s="120" t="n"/>
      <c r="X1369" s="120">
        <f>W1369+V1369+U1369</f>
        <v/>
      </c>
      <c r="Y1369" s="121" t="n"/>
      <c r="Z1369" s="121" t="n"/>
      <c r="AA1369" s="122" t="n"/>
      <c r="AB1369" s="122" t="n"/>
      <c r="AC1369" s="122" t="n"/>
      <c r="AD1369" s="123">
        <f>AC1369+AB1369+AA1369</f>
        <v/>
      </c>
      <c r="AE1369" s="124">
        <f>IFERROR(AD1369/X1369-1,"")</f>
        <v/>
      </c>
      <c r="AF1369" s="217">
        <f>IF(LOWER(T1369)="ILS",12,1)*X1369/VLOOKUP($T1369,CPC_USDConversion_xlTbl[[Currency2]:[Units/1 USD]],2,FALSE)</f>
        <v/>
      </c>
      <c r="AG1369" s="217">
        <f>IF(LOWER(T1369)="ILS",12,1)*AD1369/VLOOKUP($T1369,CPC_USDConversion_xlTbl[[Currency2]:[Units/1 USD]],2,FALSE)</f>
        <v/>
      </c>
      <c r="AH1369" s="126">
        <f>AF1369/VLOOKUP($S1369,'CP$'!$B$5:$D$74,2,FALSE)</f>
        <v/>
      </c>
      <c r="AI1369" s="126">
        <f>AG1369/VLOOKUP($S1369,'CP$'!$B$5:$D$74,2,FALSE)</f>
        <v/>
      </c>
      <c r="AJ1369" s="52" t="n"/>
      <c r="AK1369" s="127" t="inlineStr">
        <is>
          <t>Sales Variable</t>
        </is>
      </c>
      <c r="AL1369" s="218" t="n"/>
      <c r="AM1369" s="129" t="n"/>
      <c r="AN1369" s="121" t="n"/>
      <c r="AO1369" s="130" t="n"/>
      <c r="AP1369" s="131">
        <f>IFERROR(AO1369/AM1369,"")</f>
        <v/>
      </c>
      <c r="AQ1369" s="219">
        <f>AO1369*CC1369</f>
        <v/>
      </c>
      <c r="AR1369" s="219" t="n"/>
      <c r="AS1369" s="220">
        <f>AQ1369-AR1369</f>
        <v/>
      </c>
      <c r="AT1369" s="217">
        <f>AS1369/VLOOKUP($T1369,'USD Converstion'!$C$7:$D$174,2,FALSE)</f>
        <v/>
      </c>
      <c r="AU1369" s="52" t="n"/>
      <c r="AV1369" s="221" t="n">
        <v>43957</v>
      </c>
      <c r="AW1369" s="222" t="n">
        <v>14665.76699029126</v>
      </c>
      <c r="AX1369" s="222" t="n"/>
      <c r="AY1369" s="223" t="n"/>
      <c r="AZ1369" s="52" t="n"/>
      <c r="BA1369" s="137" t="inlineStr">
        <is>
          <t>January, 2021 - Organization change from JS:S53P to JS:S43P</t>
        </is>
      </c>
      <c r="BB1369" s="138" t="inlineStr">
        <is>
          <t xml:space="preserve"> </t>
        </is>
      </c>
      <c r="BC1369" s="52" t="n"/>
      <c r="BD1369" s="219" t="n">
        <v>228000</v>
      </c>
      <c r="BE1369" s="219" t="n">
        <v>152000</v>
      </c>
      <c r="BF1369" s="219" t="n"/>
      <c r="BG1369" s="120">
        <f>BF1369+BE1369+BD1369</f>
        <v/>
      </c>
      <c r="BH1369" s="217">
        <f>IF(LOWER(T1369)="ILS",12,1)*BG1369/VLOOKUP($T1369,CPC_USDConversion_xlTbl[[Currency2]:[Units/1 USD]],2,FALSE)</f>
        <v/>
      </c>
      <c r="BI1369" s="224">
        <f>BH1369/VLOOKUP($S1369,'CP$'!$B$5:$D$74,2,FALSE)</f>
        <v/>
      </c>
      <c r="BJ1369" s="140" t="n">
        <v>350000</v>
      </c>
      <c r="BK1369" s="140" t="n">
        <v>560000</v>
      </c>
      <c r="BL1369" s="141">
        <f>IFERROR(U1369/X1369,"")</f>
        <v/>
      </c>
      <c r="BM1369" s="141">
        <f>IFERROR(V1369/X1369,"")</f>
        <v/>
      </c>
      <c r="BN1369" s="141">
        <f>IFERROR(W1369/X1369,"")</f>
        <v/>
      </c>
      <c r="BO1369" s="141">
        <f>IFERROR(AA1369/AD1369,"")</f>
        <v/>
      </c>
      <c r="BP1369" s="141">
        <f>IFERROR(AB1369/AD1369,"")</f>
        <v/>
      </c>
      <c r="BQ1369" s="141">
        <f>IFERROR(AC1369/AD1369,"")</f>
        <v/>
      </c>
      <c r="BR1369" s="119" t="n">
        <v>4</v>
      </c>
      <c r="BS1369" s="119" t="n">
        <v>3</v>
      </c>
      <c r="BT1369" s="119" t="n">
        <v>3</v>
      </c>
      <c r="BU1369" s="119" t="n"/>
      <c r="BV1369" s="119" t="n"/>
      <c r="BW1369" s="119" t="n"/>
      <c r="BX1369" s="119" t="n"/>
      <c r="BY1369" s="119" t="n"/>
      <c r="BZ1369" s="119" t="inlineStr">
        <is>
          <t>Employee</t>
        </is>
      </c>
      <c r="CA1369" s="142" t="inlineStr">
        <is>
          <t>S43P</t>
        </is>
      </c>
      <c r="CB1369" s="131" t="n">
        <v>1</v>
      </c>
      <c r="CC1369" s="143">
        <f>IF(P1369&gt;1,1,P1369)*CB1369</f>
        <v/>
      </c>
      <c r="CD1369" s="143" t="n"/>
      <c r="CE1369" s="222" t="n">
        <v>29091.96</v>
      </c>
      <c r="CF1369" s="86" t="n"/>
      <c r="CG1369" s="219" t="n">
        <v>380200</v>
      </c>
      <c r="CH1369" s="217">
        <f>IF(LOWER(T1369)="ILS",12,1)*CG1369/VLOOKUP($T1369,CPC_USDConversion_xlTbl[[Currency2]:[Units/1 USD]],2,FALSE)</f>
        <v/>
      </c>
      <c r="CI1369" s="225">
        <f>AF1369</f>
        <v/>
      </c>
      <c r="CJ1369" s="225">
        <f>IFERROR(CI1369-CH1369,"")</f>
        <v/>
      </c>
      <c r="CK1369" s="140">
        <f>ROUND(AN1369*CC1369,-2)</f>
        <v/>
      </c>
      <c r="CL1369" s="217">
        <f>CK1369/VLOOKUP($T1369,'USD Converstion'!$C$7:$D$174,2,FALSE)</f>
        <v/>
      </c>
      <c r="CM1369" s="145">
        <f>IF(AD1369&gt;X1369,1,0)</f>
        <v/>
      </c>
      <c r="CN1369" s="225">
        <f>IF(CM1369&gt;0,AG1369,0)</f>
        <v/>
      </c>
      <c r="CO1369" s="225">
        <f>IF(CM1369=0,0,AF1369)</f>
        <v/>
      </c>
      <c r="CP1369" s="146" t="n">
        <v>0</v>
      </c>
      <c r="CQ1369" s="147" t="inlineStr">
        <is>
          <t>Regular</t>
        </is>
      </c>
      <c r="CR1369" s="225">
        <f>AM1369/VLOOKUP(T1369,'USD Converstion'!$C$7:$D$174,2,FALSE)</f>
        <v/>
      </c>
      <c r="CS1369" s="226">
        <f>AT1369</f>
        <v/>
      </c>
      <c r="CT1369" s="222" t="n">
        <v>0</v>
      </c>
      <c r="CU1369" s="227" t="n"/>
      <c r="CV1369" s="145">
        <f>IF(AX1369&gt;0,1,0)</f>
        <v/>
      </c>
      <c r="CW1369" s="145">
        <f>IF(AY1369&gt;0,1,0)</f>
        <v/>
      </c>
      <c r="CX1369" s="52" t="n">
        <v>0</v>
      </c>
      <c r="DM1369">
        <f>IF(LOWER(T1369)="ILS",12,1)*Y1369/VLOOKUP($T1369,CPC_USDConversion_xlTbl[[Currency2]:[Units/1 USD]],2,FALSE)</f>
        <v/>
      </c>
    </row>
    <row r="1370">
      <c r="B1370" s="113" t="n">
        <v>137524</v>
      </c>
      <c r="C1370" s="113" t="n">
        <v>66409</v>
      </c>
      <c r="D1370" s="113" t="n">
        <v>34568</v>
      </c>
      <c r="E1370" s="114" t="inlineStr">
        <is>
          <t>Oana Cristiana Pavaloiu</t>
        </is>
      </c>
      <c r="F1370" s="152" t="inlineStr">
        <is>
          <t>Channel Account Manager</t>
        </is>
      </c>
      <c r="G1370" s="113" t="inlineStr">
        <is>
          <t>Greece, Romania &amp; Bulgaria Sales</t>
        </is>
      </c>
      <c r="H1370" s="113" t="inlineStr">
        <is>
          <t>Yannis Gikas</t>
        </is>
      </c>
      <c r="I1370" s="113" t="inlineStr">
        <is>
          <t>David Klusacek</t>
        </is>
      </c>
      <c r="J1370" s="114" t="inlineStr">
        <is>
          <t>Thorsten Freitag</t>
        </is>
      </c>
      <c r="K1370" s="114" t="inlineStr">
        <is>
          <t>Bruno Darmon</t>
        </is>
      </c>
      <c r="L1370" s="113" t="inlineStr">
        <is>
          <t>EMEA Sales</t>
        </is>
      </c>
      <c r="M1370" s="115" t="n">
        <v>1</v>
      </c>
      <c r="N1370" s="151">
        <f>LEFT(CA1370,3)</f>
        <v/>
      </c>
      <c r="O1370" s="216" t="n">
        <v>43542</v>
      </c>
      <c r="P1370" s="118">
        <f>($D$5-O1370)/365</f>
        <v/>
      </c>
      <c r="Q1370" s="119">
        <f>Q1370</f>
        <v/>
      </c>
      <c r="R1370" s="52" t="n"/>
      <c r="S1370" s="120" t="inlineStr">
        <is>
          <t>Romania</t>
        </is>
      </c>
      <c r="T1370" s="120" t="inlineStr">
        <is>
          <t>RON</t>
        </is>
      </c>
      <c r="U1370" s="120" t="n">
        <v>249500</v>
      </c>
      <c r="V1370" s="120" t="n">
        <v>116663.6363636364</v>
      </c>
      <c r="W1370" s="120" t="n"/>
      <c r="X1370" s="120">
        <f>W1370+V1370+U1370</f>
        <v/>
      </c>
      <c r="Y1370" s="121" t="n"/>
      <c r="Z1370" s="121" t="n"/>
      <c r="AA1370" s="122" t="n"/>
      <c r="AB1370" s="122" t="n"/>
      <c r="AC1370" s="122" t="n"/>
      <c r="AD1370" s="123">
        <f>AC1370+AB1370+AA1370</f>
        <v/>
      </c>
      <c r="AE1370" s="124">
        <f>IFERROR(AD1370/X1370-1,"")</f>
        <v/>
      </c>
      <c r="AF1370" s="217">
        <f>IF(LOWER(T1370)="ILS",12,1)*X1370/VLOOKUP($T1370,CPC_USDConversion_xlTbl[[Currency2]:[Units/1 USD]],2,FALSE)</f>
        <v/>
      </c>
      <c r="AG1370" s="217">
        <f>IF(LOWER(T1370)="ILS",12,1)*AD1370/VLOOKUP($T1370,CPC_USDConversion_xlTbl[[Currency2]:[Units/1 USD]],2,FALSE)</f>
        <v/>
      </c>
      <c r="AH1370" s="126">
        <f>AF1370/VLOOKUP($S1370,'CP$'!$B$5:$D$74,2,FALSE)</f>
        <v/>
      </c>
      <c r="AI1370" s="126">
        <f>AG1370/VLOOKUP($S1370,'CP$'!$B$5:$D$74,2,FALSE)</f>
        <v/>
      </c>
      <c r="AJ1370" s="52" t="n"/>
      <c r="AK1370" s="127" t="inlineStr">
        <is>
          <t>Sales Variable</t>
        </is>
      </c>
      <c r="AL1370" s="218" t="n"/>
      <c r="AM1370" s="129" t="n"/>
      <c r="AN1370" s="121" t="n"/>
      <c r="AO1370" s="130" t="n"/>
      <c r="AP1370" s="131">
        <f>IFERROR(AO1370/AM1370,"")</f>
        <v/>
      </c>
      <c r="AQ1370" s="219">
        <f>AO1370*CC1370</f>
        <v/>
      </c>
      <c r="AR1370" s="219" t="n"/>
      <c r="AS1370" s="220">
        <f>AQ1370-AR1370</f>
        <v/>
      </c>
      <c r="AT1370" s="217">
        <f>AS1370/VLOOKUP($T1370,'USD Converstion'!$C$7:$D$174,2,FALSE)</f>
        <v/>
      </c>
      <c r="AU1370" s="52" t="n"/>
      <c r="AV1370" s="221" t="n"/>
      <c r="AW1370" s="222" t="n"/>
      <c r="AX1370" s="222" t="n"/>
      <c r="AY1370" s="223" t="n"/>
      <c r="AZ1370" s="52" t="n"/>
      <c r="BA1370" s="137" t="inlineStr">
        <is>
          <t>February, 2021 - Status change from Employment Status:Employee to Employment Status:MLA</t>
        </is>
      </c>
      <c r="BB1370" s="138" t="inlineStr">
        <is>
          <t xml:space="preserve"> </t>
        </is>
      </c>
      <c r="BC1370" s="52" t="n"/>
      <c r="BD1370" s="219" t="n">
        <v>192000</v>
      </c>
      <c r="BE1370" s="219" t="n">
        <v>128000</v>
      </c>
      <c r="BF1370" s="219" t="n"/>
      <c r="BG1370" s="120">
        <f>BF1370+BE1370+BD1370</f>
        <v/>
      </c>
      <c r="BH1370" s="217">
        <f>IF(LOWER(T1370)="ILS",12,1)*BG1370/VLOOKUP($T1370,CPC_USDConversion_xlTbl[[Currency2]:[Units/1 USD]],2,FALSE)</f>
        <v/>
      </c>
      <c r="BI1370" s="224">
        <f>BH1370/VLOOKUP($S1370,'CP$'!$B$5:$D$74,2,FALSE)</f>
        <v/>
      </c>
      <c r="BJ1370" s="140" t="n">
        <v>300000</v>
      </c>
      <c r="BK1370" s="140" t="n">
        <v>430000</v>
      </c>
      <c r="BL1370" s="141">
        <f>IFERROR(U1370/X1370,"")</f>
        <v/>
      </c>
      <c r="BM1370" s="141">
        <f>IFERROR(V1370/X1370,"")</f>
        <v/>
      </c>
      <c r="BN1370" s="141">
        <f>IFERROR(W1370/X1370,"")</f>
        <v/>
      </c>
      <c r="BO1370" s="141">
        <f>IFERROR(AA1370/AD1370,"")</f>
        <v/>
      </c>
      <c r="BP1370" s="141">
        <f>IFERROR(AB1370/AD1370,"")</f>
        <v/>
      </c>
      <c r="BQ1370" s="141">
        <f>IFERROR(AC1370/AD1370,"")</f>
        <v/>
      </c>
      <c r="BR1370" s="119" t="n">
        <v>3</v>
      </c>
      <c r="BS1370" s="119" t="n">
        <v>2</v>
      </c>
      <c r="BT1370" s="119" t="n">
        <v>2</v>
      </c>
      <c r="BU1370" s="119" t="n"/>
      <c r="BV1370" s="119" t="n"/>
      <c r="BW1370" s="119" t="n"/>
      <c r="BX1370" s="119" t="n"/>
      <c r="BY1370" s="119" t="n"/>
      <c r="BZ1370" s="119" t="inlineStr">
        <is>
          <t>MLA</t>
        </is>
      </c>
      <c r="CA1370" s="142" t="inlineStr">
        <is>
          <t>S43P</t>
        </is>
      </c>
      <c r="CB1370" s="131" t="n">
        <v>1</v>
      </c>
      <c r="CC1370" s="143">
        <f>IF(P1370&gt;1,1,P1370)*CB1370</f>
        <v/>
      </c>
      <c r="CD1370" s="143" t="n"/>
      <c r="CE1370" s="222" t="n"/>
      <c r="CF1370" s="86" t="n"/>
      <c r="CG1370" s="219" t="n">
        <v>312395.1219512196</v>
      </c>
      <c r="CH1370" s="217">
        <f>IF(LOWER(T1370)="ILS",12,1)*CG1370/VLOOKUP($T1370,CPC_USDConversion_xlTbl[[Currency2]:[Units/1 USD]],2,FALSE)</f>
        <v/>
      </c>
      <c r="CI1370" s="225">
        <f>AF1370</f>
        <v/>
      </c>
      <c r="CJ1370" s="225">
        <f>IFERROR(CI1370-CH1370,"")</f>
        <v/>
      </c>
      <c r="CK1370" s="140">
        <f>ROUND(AN1370*CC1370,-2)</f>
        <v/>
      </c>
      <c r="CL1370" s="217">
        <f>CK1370/VLOOKUP($T1370,'USD Converstion'!$C$7:$D$174,2,FALSE)</f>
        <v/>
      </c>
      <c r="CM1370" s="145">
        <f>IF(AD1370&gt;X1370,1,0)</f>
        <v/>
      </c>
      <c r="CN1370" s="225">
        <f>IF(CM1370&gt;0,AG1370,0)</f>
        <v/>
      </c>
      <c r="CO1370" s="225">
        <f>IF(CM1370=0,0,AF1370)</f>
        <v/>
      </c>
      <c r="CP1370" s="146" t="n">
        <v>0</v>
      </c>
      <c r="CQ1370" s="147" t="inlineStr">
        <is>
          <t>Regular</t>
        </is>
      </c>
      <c r="CR1370" s="225">
        <f>AM1370/VLOOKUP(T1370,'USD Converstion'!$C$7:$D$174,2,FALSE)</f>
        <v/>
      </c>
      <c r="CS1370" s="226">
        <f>AT1370</f>
        <v/>
      </c>
      <c r="CT1370" s="222" t="n">
        <v>0</v>
      </c>
      <c r="CU1370" s="227" t="n"/>
      <c r="CV1370" s="145">
        <f>IF(AX1370&gt;0,1,0)</f>
        <v/>
      </c>
      <c r="CW1370" s="145">
        <f>IF(AY1370&gt;0,1,0)</f>
        <v/>
      </c>
      <c r="CX1370" s="52" t="n">
        <v>0</v>
      </c>
      <c r="DM1370">
        <f>IF(LOWER(T1370)="ILS",12,1)*Y1370/VLOOKUP($T1370,CPC_USDConversion_xlTbl[[Currency2]:[Units/1 USD]],2,FALSE)</f>
        <v/>
      </c>
    </row>
    <row r="1371">
      <c r="B1371" s="113" t="n">
        <v>103509</v>
      </c>
      <c r="C1371" s="113" t="n">
        <v>48516</v>
      </c>
      <c r="D1371" s="113" t="n">
        <v>119801</v>
      </c>
      <c r="E1371" s="114" t="inlineStr">
        <is>
          <t>Peter Gyenese</t>
        </is>
      </c>
      <c r="F1371" s="152" t="inlineStr">
        <is>
          <t>Account Manager</t>
        </is>
      </c>
      <c r="G1371" s="113" t="inlineStr">
        <is>
          <t>Czech Republic</t>
        </is>
      </c>
      <c r="H1371" s="113" t="inlineStr">
        <is>
          <t>Daniel Safar</t>
        </is>
      </c>
      <c r="I1371" s="113" t="inlineStr">
        <is>
          <t>David Klusacek</t>
        </is>
      </c>
      <c r="J1371" s="114" t="inlineStr">
        <is>
          <t>Thorsten Freitag</t>
        </is>
      </c>
      <c r="K1371" s="114" t="inlineStr">
        <is>
          <t>Bruno Darmon</t>
        </is>
      </c>
      <c r="L1371" s="113" t="inlineStr">
        <is>
          <t>EMEA Sales</t>
        </is>
      </c>
      <c r="M1371" s="115" t="n">
        <v>1</v>
      </c>
      <c r="N1371" s="151">
        <f>LEFT(CA1371,3)</f>
        <v/>
      </c>
      <c r="O1371" s="216" t="n">
        <v>43745</v>
      </c>
      <c r="P1371" s="118">
        <f>($D$5-O1371)/365</f>
        <v/>
      </c>
      <c r="Q1371" s="119">
        <f>Q1371</f>
        <v/>
      </c>
      <c r="R1371" s="52" t="n"/>
      <c r="S1371" s="120" t="inlineStr">
        <is>
          <t>Hungary</t>
        </is>
      </c>
      <c r="T1371" s="120" t="inlineStr">
        <is>
          <t>HUF</t>
        </is>
      </c>
      <c r="U1371" s="120" t="n">
        <v>15009500</v>
      </c>
      <c r="V1371" s="120" t="n">
        <v>7273027.272727272</v>
      </c>
      <c r="W1371" s="120" t="n"/>
      <c r="X1371" s="120">
        <f>W1371+V1371+U1371</f>
        <v/>
      </c>
      <c r="Y1371" s="121" t="n"/>
      <c r="Z1371" s="121" t="n"/>
      <c r="AA1371" s="122" t="n"/>
      <c r="AB1371" s="122" t="n"/>
      <c r="AC1371" s="122" t="n"/>
      <c r="AD1371" s="123">
        <f>AC1371+AB1371+AA1371</f>
        <v/>
      </c>
      <c r="AE1371" s="124">
        <f>IFERROR(AD1371/X1371-1,"")</f>
        <v/>
      </c>
      <c r="AF1371" s="217">
        <f>IF(LOWER(T1371)="ILS",12,1)*X1371/VLOOKUP($T1371,CPC_USDConversion_xlTbl[[Currency2]:[Units/1 USD]],2,FALSE)</f>
        <v/>
      </c>
      <c r="AG1371" s="217">
        <f>IF(LOWER(T1371)="ILS",12,1)*AD1371/VLOOKUP($T1371,CPC_USDConversion_xlTbl[[Currency2]:[Units/1 USD]],2,FALSE)</f>
        <v/>
      </c>
      <c r="AH1371" s="126">
        <f>AF1371/VLOOKUP($S1371,'CP$'!$B$5:$D$74,2,FALSE)</f>
        <v/>
      </c>
      <c r="AI1371" s="126">
        <f>AG1371/VLOOKUP($S1371,'CP$'!$B$5:$D$74,2,FALSE)</f>
        <v/>
      </c>
      <c r="AJ1371" s="52" t="n"/>
      <c r="AK1371" s="127" t="inlineStr">
        <is>
          <t>Sales Variable</t>
        </is>
      </c>
      <c r="AL1371" s="218" t="n"/>
      <c r="AM1371" s="129" t="n"/>
      <c r="AN1371" s="121" t="n"/>
      <c r="AO1371" s="130" t="n"/>
      <c r="AP1371" s="131">
        <f>IFERROR(AO1371/AM1371,"")</f>
        <v/>
      </c>
      <c r="AQ1371" s="219">
        <f>AO1371*CC1371</f>
        <v/>
      </c>
      <c r="AR1371" s="219" t="n"/>
      <c r="AS1371" s="220">
        <f>AQ1371-AR1371</f>
        <v/>
      </c>
      <c r="AT1371" s="217">
        <f>AS1371/VLOOKUP($T1371,'USD Converstion'!$C$7:$D$174,2,FALSE)</f>
        <v/>
      </c>
      <c r="AU1371" s="52" t="n"/>
      <c r="AV1371" s="221" t="n"/>
      <c r="AW1371" s="222" t="n"/>
      <c r="AX1371" s="222" t="n"/>
      <c r="AY1371" s="223" t="n"/>
      <c r="AZ1371" s="52" t="n"/>
      <c r="BA1371" s="137" t="n"/>
      <c r="BB1371" s="138" t="inlineStr">
        <is>
          <t xml:space="preserve"> </t>
        </is>
      </c>
      <c r="BC1371" s="52" t="n"/>
      <c r="BD1371" s="219" t="n">
        <v>12000000</v>
      </c>
      <c r="BE1371" s="219" t="n">
        <v>8000000</v>
      </c>
      <c r="BF1371" s="219" t="n"/>
      <c r="BG1371" s="120">
        <f>BF1371+BE1371+BD1371</f>
        <v/>
      </c>
      <c r="BH1371" s="217">
        <f>IF(LOWER(T1371)="ILS",12,1)*BG1371/VLOOKUP($T1371,CPC_USDConversion_xlTbl[[Currency2]:[Units/1 USD]],2,FALSE)</f>
        <v/>
      </c>
      <c r="BI1371" s="224">
        <f>BH1371/VLOOKUP($S1371,'CP$'!$B$5:$D$74,2,FALSE)</f>
        <v/>
      </c>
      <c r="BJ1371" s="140" t="n">
        <v>17000000</v>
      </c>
      <c r="BK1371" s="140" t="n">
        <v>25000000</v>
      </c>
      <c r="BL1371" s="141">
        <f>IFERROR(U1371/X1371,"")</f>
        <v/>
      </c>
      <c r="BM1371" s="141">
        <f>IFERROR(V1371/X1371,"")</f>
        <v/>
      </c>
      <c r="BN1371" s="141">
        <f>IFERROR(W1371/X1371,"")</f>
        <v/>
      </c>
      <c r="BO1371" s="141">
        <f>IFERROR(AA1371/AD1371,"")</f>
        <v/>
      </c>
      <c r="BP1371" s="141">
        <f>IFERROR(AB1371/AD1371,"")</f>
        <v/>
      </c>
      <c r="BQ1371" s="141">
        <f>IFERROR(AC1371/AD1371,"")</f>
        <v/>
      </c>
      <c r="BR1371" s="119" t="n"/>
      <c r="BS1371" s="119" t="n"/>
      <c r="BT1371" s="119" t="n">
        <v>2</v>
      </c>
      <c r="BU1371" s="119" t="n"/>
      <c r="BV1371" s="119" t="n"/>
      <c r="BW1371" s="119" t="n"/>
      <c r="BX1371" s="119" t="n"/>
      <c r="BY1371" s="119" t="n"/>
      <c r="BZ1371" s="119" t="inlineStr">
        <is>
          <t>Employee</t>
        </is>
      </c>
      <c r="CA1371" s="142" t="inlineStr">
        <is>
          <t>S41P</t>
        </is>
      </c>
      <c r="CB1371" s="131" t="n">
        <v>1</v>
      </c>
      <c r="CC1371" s="143">
        <f>IF(P1371&gt;1,1,P1371)*CB1371</f>
        <v/>
      </c>
      <c r="CD1371" s="143" t="n"/>
      <c r="CE1371" s="222" t="n"/>
      <c r="CF1371" s="86" t="n"/>
      <c r="CG1371" s="219" t="n">
        <v>19512395.12195122</v>
      </c>
      <c r="CH1371" s="217">
        <f>IF(LOWER(T1371)="ILS",12,1)*CG1371/VLOOKUP($T1371,CPC_USDConversion_xlTbl[[Currency2]:[Units/1 USD]],2,FALSE)</f>
        <v/>
      </c>
      <c r="CI1371" s="225">
        <f>AF1371</f>
        <v/>
      </c>
      <c r="CJ1371" s="225">
        <f>IFERROR(CI1371-CH1371,"")</f>
        <v/>
      </c>
      <c r="CK1371" s="140">
        <f>ROUND(AN1371*CC1371,-2)</f>
        <v/>
      </c>
      <c r="CL1371" s="217">
        <f>CK1371/VLOOKUP($T1371,'USD Converstion'!$C$7:$D$174,2,FALSE)</f>
        <v/>
      </c>
      <c r="CM1371" s="145">
        <f>IF(AD1371&gt;X1371,1,0)</f>
        <v/>
      </c>
      <c r="CN1371" s="225">
        <f>IF(CM1371&gt;0,AG1371,0)</f>
        <v/>
      </c>
      <c r="CO1371" s="225">
        <f>IF(CM1371=0,0,AF1371)</f>
        <v/>
      </c>
      <c r="CP1371" s="146" t="n">
        <v>0</v>
      </c>
      <c r="CQ1371" s="147" t="inlineStr">
        <is>
          <t>Regular</t>
        </is>
      </c>
      <c r="CR1371" s="225">
        <f>AM1371/VLOOKUP(T1371,'USD Converstion'!$C$7:$D$174,2,FALSE)</f>
        <v/>
      </c>
      <c r="CS1371" s="226">
        <f>AT1371</f>
        <v/>
      </c>
      <c r="CT1371" s="222" t="n">
        <v>0</v>
      </c>
      <c r="CU1371" s="227" t="n"/>
      <c r="CV1371" s="145">
        <f>IF(AX1371&gt;0,1,0)</f>
        <v/>
      </c>
      <c r="CW1371" s="145">
        <f>IF(AY1371&gt;0,1,0)</f>
        <v/>
      </c>
      <c r="CX1371" s="52" t="n">
        <v>0</v>
      </c>
      <c r="DM1371">
        <f>IF(LOWER(T1371)="ILS",12,1)*Y1371/VLOOKUP($T1371,CPC_USDConversion_xlTbl[[Currency2]:[Units/1 USD]],2,FALSE)</f>
        <v/>
      </c>
    </row>
    <row r="1372">
      <c r="B1372" s="113" t="n">
        <v>128160</v>
      </c>
      <c r="C1372" s="113" t="n">
        <v>80960</v>
      </c>
      <c r="D1372" s="113" t="n">
        <v>84749</v>
      </c>
      <c r="E1372" s="114" t="inlineStr">
        <is>
          <t>Viktoria Varga</t>
        </is>
      </c>
      <c r="F1372" s="152" t="inlineStr">
        <is>
          <t>Account Manager</t>
        </is>
      </c>
      <c r="G1372" s="113" t="inlineStr">
        <is>
          <t>Czech Republic</t>
        </is>
      </c>
      <c r="H1372" s="113" t="inlineStr">
        <is>
          <t>Daniel Safar</t>
        </is>
      </c>
      <c r="I1372" s="113" t="inlineStr">
        <is>
          <t>David Klusacek</t>
        </is>
      </c>
      <c r="J1372" s="114" t="inlineStr">
        <is>
          <t>Thorsten Freitag</t>
        </is>
      </c>
      <c r="K1372" s="114" t="inlineStr">
        <is>
          <t>Bruno Darmon</t>
        </is>
      </c>
      <c r="L1372" s="113" t="inlineStr">
        <is>
          <t>EMEA Sales</t>
        </is>
      </c>
      <c r="M1372" s="115" t="n">
        <v>1</v>
      </c>
      <c r="N1372" s="151">
        <f>LEFT(CA1372,3)</f>
        <v/>
      </c>
      <c r="O1372" s="216" t="n">
        <v>43282</v>
      </c>
      <c r="P1372" s="118">
        <f>($D$5-O1372)/365</f>
        <v/>
      </c>
      <c r="Q1372" s="119">
        <f>Q1372</f>
        <v/>
      </c>
      <c r="R1372" s="52" t="n"/>
      <c r="S1372" s="120" t="inlineStr">
        <is>
          <t>Hungary</t>
        </is>
      </c>
      <c r="T1372" s="120" t="inlineStr">
        <is>
          <t>HUF</t>
        </is>
      </c>
      <c r="U1372" s="120" t="n">
        <v>16209500</v>
      </c>
      <c r="V1372" s="120" t="n">
        <v>7854845.454545454</v>
      </c>
      <c r="W1372" s="120" t="n"/>
      <c r="X1372" s="120">
        <f>W1372+V1372+U1372</f>
        <v/>
      </c>
      <c r="Y1372" s="121" t="n"/>
      <c r="Z1372" s="121" t="n"/>
      <c r="AA1372" s="122" t="n"/>
      <c r="AB1372" s="122" t="n"/>
      <c r="AC1372" s="122" t="n"/>
      <c r="AD1372" s="123">
        <f>AC1372+AB1372+AA1372</f>
        <v/>
      </c>
      <c r="AE1372" s="124">
        <f>IFERROR(AD1372/X1372-1,"")</f>
        <v/>
      </c>
      <c r="AF1372" s="217">
        <f>IF(LOWER(T1372)="ILS",12,1)*X1372/VLOOKUP($T1372,CPC_USDConversion_xlTbl[[Currency2]:[Units/1 USD]],2,FALSE)</f>
        <v/>
      </c>
      <c r="AG1372" s="217">
        <f>IF(LOWER(T1372)="ILS",12,1)*AD1372/VLOOKUP($T1372,CPC_USDConversion_xlTbl[[Currency2]:[Units/1 USD]],2,FALSE)</f>
        <v/>
      </c>
      <c r="AH1372" s="126">
        <f>AF1372/VLOOKUP($S1372,'CP$'!$B$5:$D$74,2,FALSE)</f>
        <v/>
      </c>
      <c r="AI1372" s="126">
        <f>AG1372/VLOOKUP($S1372,'CP$'!$B$5:$D$74,2,FALSE)</f>
        <v/>
      </c>
      <c r="AJ1372" s="52" t="n"/>
      <c r="AK1372" s="127" t="inlineStr">
        <is>
          <t>Sales Variable</t>
        </is>
      </c>
      <c r="AL1372" s="218" t="n"/>
      <c r="AM1372" s="129" t="n"/>
      <c r="AN1372" s="121" t="n"/>
      <c r="AO1372" s="130" t="n"/>
      <c r="AP1372" s="131">
        <f>IFERROR(AO1372/AM1372,"")</f>
        <v/>
      </c>
      <c r="AQ1372" s="219">
        <f>AO1372*CC1372</f>
        <v/>
      </c>
      <c r="AR1372" s="219" t="n"/>
      <c r="AS1372" s="220">
        <f>AQ1372-AR1372</f>
        <v/>
      </c>
      <c r="AT1372" s="217">
        <f>AS1372/VLOOKUP($T1372,'USD Converstion'!$C$7:$D$174,2,FALSE)</f>
        <v/>
      </c>
      <c r="AU1372" s="52" t="n"/>
      <c r="AV1372" s="221" t="n"/>
      <c r="AW1372" s="222" t="n"/>
      <c r="AX1372" s="222" t="n"/>
      <c r="AY1372" s="223" t="n"/>
      <c r="AZ1372" s="52" t="n"/>
      <c r="BA1372" s="137" t="inlineStr">
        <is>
          <t>September, 2020 - Status change from Employment Status:MLA to Employment Status:Employee</t>
        </is>
      </c>
      <c r="BB1372" s="138" t="inlineStr">
        <is>
          <t xml:space="preserve"> </t>
        </is>
      </c>
      <c r="BC1372" s="52" t="n"/>
      <c r="BD1372" s="219" t="n">
        <v>12960000</v>
      </c>
      <c r="BE1372" s="219" t="n">
        <v>8640000</v>
      </c>
      <c r="BF1372" s="219" t="n"/>
      <c r="BG1372" s="120">
        <f>BF1372+BE1372+BD1372</f>
        <v/>
      </c>
      <c r="BH1372" s="217">
        <f>IF(LOWER(T1372)="ILS",12,1)*BG1372/VLOOKUP($T1372,CPC_USDConversion_xlTbl[[Currency2]:[Units/1 USD]],2,FALSE)</f>
        <v/>
      </c>
      <c r="BI1372" s="224">
        <f>BH1372/VLOOKUP($S1372,'CP$'!$B$5:$D$74,2,FALSE)</f>
        <v/>
      </c>
      <c r="BJ1372" s="140" t="n">
        <v>12000000</v>
      </c>
      <c r="BK1372" s="140" t="n">
        <v>16000000</v>
      </c>
      <c r="BL1372" s="141">
        <f>IFERROR(U1372/X1372,"")</f>
        <v/>
      </c>
      <c r="BM1372" s="141">
        <f>IFERROR(V1372/X1372,"")</f>
        <v/>
      </c>
      <c r="BN1372" s="141">
        <f>IFERROR(W1372/X1372,"")</f>
        <v/>
      </c>
      <c r="BO1372" s="141">
        <f>IFERROR(AA1372/AD1372,"")</f>
        <v/>
      </c>
      <c r="BP1372" s="141">
        <f>IFERROR(AB1372/AD1372,"")</f>
        <v/>
      </c>
      <c r="BQ1372" s="141">
        <f>IFERROR(AC1372/AD1372,"")</f>
        <v/>
      </c>
      <c r="BR1372" s="119" t="n">
        <v>2</v>
      </c>
      <c r="BS1372" s="119" t="n">
        <v>2</v>
      </c>
      <c r="BT1372" s="119" t="n"/>
      <c r="BU1372" s="119" t="n"/>
      <c r="BV1372" s="119" t="n"/>
      <c r="BW1372" s="119" t="n"/>
      <c r="BX1372" s="119" t="n"/>
      <c r="BY1372" s="119" t="n"/>
      <c r="BZ1372" s="119" t="inlineStr">
        <is>
          <t>Employee</t>
        </is>
      </c>
      <c r="CA1372" s="142" t="inlineStr">
        <is>
          <t>S53P</t>
        </is>
      </c>
      <c r="CB1372" s="131" t="n">
        <v>1</v>
      </c>
      <c r="CC1372" s="143">
        <f>IF(P1372&gt;1,1,P1372)*CB1372</f>
        <v/>
      </c>
      <c r="CD1372" s="143" t="n"/>
      <c r="CE1372" s="222" t="n"/>
      <c r="CF1372" s="86" t="n"/>
      <c r="CG1372" s="219" t="n">
        <v>21073370.73170732</v>
      </c>
      <c r="CH1372" s="217">
        <f>IF(LOWER(T1372)="ILS",12,1)*CG1372/VLOOKUP($T1372,CPC_USDConversion_xlTbl[[Currency2]:[Units/1 USD]],2,FALSE)</f>
        <v/>
      </c>
      <c r="CI1372" s="225">
        <f>AF1372</f>
        <v/>
      </c>
      <c r="CJ1372" s="225">
        <f>IFERROR(CI1372-CH1372,"")</f>
        <v/>
      </c>
      <c r="CK1372" s="140">
        <f>ROUND(AN1372*CC1372,-2)</f>
        <v/>
      </c>
      <c r="CL1372" s="217">
        <f>CK1372/VLOOKUP($T1372,'USD Converstion'!$C$7:$D$174,2,FALSE)</f>
        <v/>
      </c>
      <c r="CM1372" s="145">
        <f>IF(AD1372&gt;X1372,1,0)</f>
        <v/>
      </c>
      <c r="CN1372" s="225">
        <f>IF(CM1372&gt;0,AG1372,0)</f>
        <v/>
      </c>
      <c r="CO1372" s="225">
        <f>IF(CM1372=0,0,AF1372)</f>
        <v/>
      </c>
      <c r="CP1372" s="146" t="n">
        <v>0</v>
      </c>
      <c r="CQ1372" s="147" t="inlineStr">
        <is>
          <t>Regular</t>
        </is>
      </c>
      <c r="CR1372" s="225">
        <f>AM1372/VLOOKUP(T1372,'USD Converstion'!$C$7:$D$174,2,FALSE)</f>
        <v/>
      </c>
      <c r="CS1372" s="226">
        <f>AT1372</f>
        <v/>
      </c>
      <c r="CT1372" s="222" t="n">
        <v>0</v>
      </c>
      <c r="CU1372" s="227" t="n"/>
      <c r="CV1372" s="145">
        <f>IF(AX1372&gt;0,1,0)</f>
        <v/>
      </c>
      <c r="CW1372" s="145">
        <f>IF(AY1372&gt;0,1,0)</f>
        <v/>
      </c>
      <c r="CX1372" s="52" t="n">
        <v>0</v>
      </c>
      <c r="DM1372">
        <f>IF(LOWER(T1372)="ILS",12,1)*Y1372/VLOOKUP($T1372,CPC_USDConversion_xlTbl[[Currency2]:[Units/1 USD]],2,FALSE)</f>
        <v/>
      </c>
    </row>
    <row r="1373">
      <c r="B1373" s="113" t="n">
        <v>106506</v>
      </c>
      <c r="C1373" s="113" t="n">
        <v>96537</v>
      </c>
      <c r="D1373" s="113" t="n">
        <v>32211</v>
      </c>
      <c r="E1373" s="114" t="inlineStr">
        <is>
          <t>Dzianis Sokau</t>
        </is>
      </c>
      <c r="F1373" s="152" t="inlineStr">
        <is>
          <t>QA Engineer</t>
        </is>
      </c>
      <c r="G1373" s="113" t="inlineStr">
        <is>
          <t>Network Security QA intl</t>
        </is>
      </c>
      <c r="H1373" s="113" t="inlineStr">
        <is>
          <t>Barak Ran</t>
        </is>
      </c>
      <c r="I1373" s="113" t="inlineStr">
        <is>
          <t>Barak Ran</t>
        </is>
      </c>
      <c r="J1373" s="114" t="inlineStr">
        <is>
          <t>Amit Gadol</t>
        </is>
      </c>
      <c r="K1373" s="114" t="inlineStr">
        <is>
          <t>Dorit Dor</t>
        </is>
      </c>
      <c r="L1373" s="113" t="inlineStr">
        <is>
          <t>Products - QA</t>
        </is>
      </c>
      <c r="M1373" s="115" t="n">
        <v>1</v>
      </c>
      <c r="N1373" s="151">
        <f>LEFT(CA1373,3)</f>
        <v/>
      </c>
      <c r="O1373" s="216" t="n">
        <v>43846</v>
      </c>
      <c r="P1373" s="118">
        <f>($D$5-O1373)/365</f>
        <v/>
      </c>
      <c r="Q1373" s="119">
        <f>Q1373</f>
        <v/>
      </c>
      <c r="R1373" s="52" t="n"/>
      <c r="S1373" s="120" t="inlineStr">
        <is>
          <t>Belarus</t>
        </is>
      </c>
      <c r="T1373" s="120" t="inlineStr">
        <is>
          <t>USD</t>
        </is>
      </c>
      <c r="U1373" s="120" t="n">
        <v>34225</v>
      </c>
      <c r="V1373" s="120" t="n"/>
      <c r="W1373" s="120" t="n"/>
      <c r="X1373" s="120">
        <f>W1373+V1373+U1373</f>
        <v/>
      </c>
      <c r="Y1373" s="121" t="n"/>
      <c r="Z1373" s="121" t="n"/>
      <c r="AA1373" s="122" t="n"/>
      <c r="AB1373" s="122" t="n"/>
      <c r="AC1373" s="122" t="n"/>
      <c r="AD1373" s="123">
        <f>AC1373+AB1373+AA1373</f>
        <v/>
      </c>
      <c r="AE1373" s="124">
        <f>IFERROR(AD1373/X1373-1,"")</f>
        <v/>
      </c>
      <c r="AF1373" s="217">
        <f>IF(LOWER(T1373)="ILS",12,1)*X1373/VLOOKUP($T1373,CPC_USDConversion_xlTbl[[Currency2]:[Units/1 USD]],2,FALSE)</f>
        <v/>
      </c>
      <c r="AG1373" s="217">
        <f>IF(LOWER(T1373)="ILS",12,1)*AD1373/VLOOKUP($T1373,CPC_USDConversion_xlTbl[[Currency2]:[Units/1 USD]],2,FALSE)</f>
        <v/>
      </c>
      <c r="AH1373" s="126">
        <f>AF1373/VLOOKUP($S1373,'CP$'!$B$5:$D$74,2,FALSE)</f>
        <v/>
      </c>
      <c r="AI1373" s="126">
        <f>AG1373/VLOOKUP($S1373,'CP$'!$B$5:$D$74,2,FALSE)</f>
        <v/>
      </c>
      <c r="AJ1373" s="52" t="n"/>
      <c r="AK1373" s="127" t="inlineStr">
        <is>
          <t>Regular</t>
        </is>
      </c>
      <c r="AL1373" s="218" t="n"/>
      <c r="AM1373" s="129" t="n"/>
      <c r="AN1373" s="121" t="n"/>
      <c r="AO1373" s="130" t="n"/>
      <c r="AP1373" s="131">
        <f>IFERROR(AO1373/AM1373,"")</f>
        <v/>
      </c>
      <c r="AQ1373" s="219">
        <f>AO1373*CC1373</f>
        <v/>
      </c>
      <c r="AR1373" s="219" t="n"/>
      <c r="AS1373" s="220">
        <f>AQ1373-AR1373</f>
        <v/>
      </c>
      <c r="AT1373" s="217">
        <f>AS1373/VLOOKUP($T1373,'USD Converstion'!$C$7:$D$174,2,FALSE)</f>
        <v/>
      </c>
      <c r="AU1373" s="52" t="n"/>
      <c r="AV1373" s="221" t="n"/>
      <c r="AW1373" s="222" t="n"/>
      <c r="AX1373" s="222" t="n"/>
      <c r="AY1373" s="223" t="n"/>
      <c r="AZ1373" s="52" t="n"/>
      <c r="BA1373" s="137" t="n"/>
      <c r="BB1373" s="138" t="inlineStr">
        <is>
          <t xml:space="preserve"> </t>
        </is>
      </c>
      <c r="BC1373" s="52" t="n"/>
      <c r="BD1373" s="219" t="n">
        <v>19780</v>
      </c>
      <c r="BE1373" s="219" t="n">
        <v>180000</v>
      </c>
      <c r="BF1373" s="219" t="n"/>
      <c r="BG1373" s="120">
        <f>BF1373+BE1373+BD1373</f>
        <v/>
      </c>
      <c r="BH1373" s="217">
        <f>IF(LOWER(T1373)="ILS",12,1)*BG1373/VLOOKUP($T1373,CPC_USDConversion_xlTbl[[Currency2]:[Units/1 USD]],2,FALSE)</f>
        <v/>
      </c>
      <c r="BI1373" s="224">
        <f>BH1373/VLOOKUP($S1373,'CP$'!$B$5:$D$74,2,FALSE)</f>
        <v/>
      </c>
      <c r="BJ1373" s="140" t="n">
        <v>10000</v>
      </c>
      <c r="BK1373" s="140" t="n">
        <v>21000</v>
      </c>
      <c r="BL1373" s="141">
        <f>IFERROR(U1373/X1373,"")</f>
        <v/>
      </c>
      <c r="BM1373" s="141">
        <f>IFERROR(V1373/X1373,"")</f>
        <v/>
      </c>
      <c r="BN1373" s="141">
        <f>IFERROR(W1373/X1373,"")</f>
        <v/>
      </c>
      <c r="BO1373" s="141">
        <f>IFERROR(AA1373/AD1373,"")</f>
        <v/>
      </c>
      <c r="BP1373" s="141">
        <f>IFERROR(AB1373/AD1373,"")</f>
        <v/>
      </c>
      <c r="BQ1373" s="141">
        <f>IFERROR(AC1373/AD1373,"")</f>
        <v/>
      </c>
      <c r="BR1373" s="119" t="n"/>
      <c r="BS1373" s="119" t="n"/>
      <c r="BT1373" s="119" t="n">
        <v>2</v>
      </c>
      <c r="BU1373" s="119" t="n"/>
      <c r="BV1373" s="119" t="n"/>
      <c r="BW1373" s="119" t="n"/>
      <c r="BX1373" s="119" t="n"/>
      <c r="BY1373" s="119" t="n"/>
      <c r="BZ1373" s="119" t="inlineStr">
        <is>
          <t>Employee</t>
        </is>
      </c>
      <c r="CA1373" s="142" t="inlineStr">
        <is>
          <t>T56P</t>
        </is>
      </c>
      <c r="CB1373" s="131" t="n">
        <v>1</v>
      </c>
      <c r="CC1373" s="143">
        <f>IF(P1373&gt;1,1,P1373)*CB1373</f>
        <v/>
      </c>
      <c r="CD1373" s="143" t="n"/>
      <c r="CE1373" s="222" t="n"/>
      <c r="CF1373" s="86" t="n"/>
      <c r="CG1373" s="219" t="n">
        <v>19497.56097560976</v>
      </c>
      <c r="CH1373" s="217">
        <f>IF(LOWER(T1373)="ILS",12,1)*CG1373/VLOOKUP($T1373,CPC_USDConversion_xlTbl[[Currency2]:[Units/1 USD]],2,FALSE)</f>
        <v/>
      </c>
      <c r="CI1373" s="225">
        <f>AF1373</f>
        <v/>
      </c>
      <c r="CJ1373" s="225">
        <f>IFERROR(CI1373-CH1373,"")</f>
        <v/>
      </c>
      <c r="CK1373" s="140">
        <f>ROUND(AN1373*CC1373,-2)</f>
        <v/>
      </c>
      <c r="CL1373" s="217">
        <f>CK1373/VLOOKUP($T1373,'USD Converstion'!$C$7:$D$174,2,FALSE)</f>
        <v/>
      </c>
      <c r="CM1373" s="145">
        <f>IF(AD1373&gt;X1373,1,0)</f>
        <v/>
      </c>
      <c r="CN1373" s="225">
        <f>IF(CM1373&gt;0,AG1373,0)</f>
        <v/>
      </c>
      <c r="CO1373" s="225">
        <f>IF(CM1373=0,0,AF1373)</f>
        <v/>
      </c>
      <c r="CP1373" s="146" t="n">
        <v>0</v>
      </c>
      <c r="CQ1373" s="147" t="inlineStr">
        <is>
          <t>Regular</t>
        </is>
      </c>
      <c r="CR1373" s="225">
        <f>AM1373/VLOOKUP(T1373,'USD Converstion'!$C$7:$D$174,2,FALSE)</f>
        <v/>
      </c>
      <c r="CS1373" s="226">
        <f>AT1373</f>
        <v/>
      </c>
      <c r="CT1373" s="222" t="n">
        <v>0</v>
      </c>
      <c r="CU1373" s="227" t="n"/>
      <c r="CV1373" s="145">
        <f>IF(AX1373&gt;0,1,0)</f>
        <v/>
      </c>
      <c r="CW1373" s="145">
        <f>IF(AY1373&gt;0,1,0)</f>
        <v/>
      </c>
      <c r="CX1373" s="52" t="n">
        <v>0</v>
      </c>
      <c r="DM1373">
        <f>IF(LOWER(T1373)="ILS",12,1)*Y1373/VLOOKUP($T1373,CPC_USDConversion_xlTbl[[Currency2]:[Units/1 USD]],2,FALSE)</f>
        <v/>
      </c>
    </row>
    <row r="1374">
      <c r="B1374" s="113" t="n">
        <v>100183</v>
      </c>
      <c r="C1374" s="113" t="n">
        <v>83585</v>
      </c>
      <c r="D1374" s="113" t="n">
        <v>28671</v>
      </c>
      <c r="E1374" s="114" t="inlineStr">
        <is>
          <t>Yury Kazakevich</t>
        </is>
      </c>
      <c r="F1374" s="152" t="inlineStr">
        <is>
          <t>System Administrator</t>
        </is>
      </c>
      <c r="G1374" s="113" t="inlineStr">
        <is>
          <t>Network Security QA intl</t>
        </is>
      </c>
      <c r="H1374" s="113" t="inlineStr">
        <is>
          <t>Barak Ran</t>
        </is>
      </c>
      <c r="I1374" s="113" t="inlineStr">
        <is>
          <t>Barak Ran</t>
        </is>
      </c>
      <c r="J1374" s="114" t="inlineStr">
        <is>
          <t>Amit Gadol</t>
        </is>
      </c>
      <c r="K1374" s="114" t="inlineStr">
        <is>
          <t>Dorit Dor</t>
        </is>
      </c>
      <c r="L1374" s="113" t="inlineStr">
        <is>
          <t>Products - QA</t>
        </is>
      </c>
      <c r="M1374" s="115" t="n">
        <v>1</v>
      </c>
      <c r="N1374" s="151">
        <f>LEFT(CA1374,3)</f>
        <v/>
      </c>
      <c r="O1374" s="216" t="n">
        <v>43318</v>
      </c>
      <c r="P1374" s="118">
        <f>($D$5-O1374)/365</f>
        <v/>
      </c>
      <c r="Q1374" s="119">
        <f>Q1374</f>
        <v/>
      </c>
      <c r="R1374" s="52" t="n"/>
      <c r="S1374" s="120" t="inlineStr">
        <is>
          <t>Belarus</t>
        </is>
      </c>
      <c r="T1374" s="120" t="inlineStr">
        <is>
          <t>USD</t>
        </is>
      </c>
      <c r="U1374" s="120" t="n">
        <v>33250</v>
      </c>
      <c r="V1374" s="120" t="n"/>
      <c r="W1374" s="120" t="n"/>
      <c r="X1374" s="120">
        <f>W1374+V1374+U1374</f>
        <v/>
      </c>
      <c r="Y1374" s="121" t="n"/>
      <c r="Z1374" s="121" t="n"/>
      <c r="AA1374" s="122" t="n"/>
      <c r="AB1374" s="122" t="n"/>
      <c r="AC1374" s="122" t="n"/>
      <c r="AD1374" s="123">
        <f>AC1374+AB1374+AA1374</f>
        <v/>
      </c>
      <c r="AE1374" s="124">
        <f>IFERROR(AD1374/X1374-1,"")</f>
        <v/>
      </c>
      <c r="AF1374" s="217">
        <f>IF(LOWER(T1374)="ILS",12,1)*X1374/VLOOKUP($T1374,CPC_USDConversion_xlTbl[[Currency2]:[Units/1 USD]],2,FALSE)</f>
        <v/>
      </c>
      <c r="AG1374" s="217">
        <f>IF(LOWER(T1374)="ILS",12,1)*AD1374/VLOOKUP($T1374,CPC_USDConversion_xlTbl[[Currency2]:[Units/1 USD]],2,FALSE)</f>
        <v/>
      </c>
      <c r="AH1374" s="126">
        <f>AF1374/VLOOKUP($S1374,'CP$'!$B$5:$D$74,2,FALSE)</f>
        <v/>
      </c>
      <c r="AI1374" s="126">
        <f>AG1374/VLOOKUP($S1374,'CP$'!$B$5:$D$74,2,FALSE)</f>
        <v/>
      </c>
      <c r="AJ1374" s="52" t="n"/>
      <c r="AK1374" s="127" t="inlineStr">
        <is>
          <t>Regular</t>
        </is>
      </c>
      <c r="AL1374" s="218" t="n">
        <v>800</v>
      </c>
      <c r="AM1374" s="129" t="n"/>
      <c r="AN1374" s="121" t="n"/>
      <c r="AO1374" s="130" t="n"/>
      <c r="AP1374" s="131">
        <f>IFERROR(AO1374/AM1374,"")</f>
        <v/>
      </c>
      <c r="AQ1374" s="219">
        <f>AO1374*CC1374</f>
        <v/>
      </c>
      <c r="AR1374" s="219" t="n"/>
      <c r="AS1374" s="220">
        <f>AQ1374-AR1374</f>
        <v/>
      </c>
      <c r="AT1374" s="217">
        <f>AS1374/VLOOKUP($T1374,'USD Converstion'!$C$7:$D$174,2,FALSE)</f>
        <v/>
      </c>
      <c r="AU1374" s="52" t="n"/>
      <c r="AV1374" s="221" t="n"/>
      <c r="AW1374" s="222" t="n"/>
      <c r="AX1374" s="222" t="n"/>
      <c r="AY1374" s="223" t="n"/>
      <c r="AZ1374" s="52" t="n"/>
      <c r="BA1374" s="137" t="n"/>
      <c r="BB1374" s="138" t="inlineStr">
        <is>
          <t xml:space="preserve"> </t>
        </is>
      </c>
      <c r="BC1374" s="52" t="n"/>
      <c r="BD1374" s="219" t="n">
        <v>18000</v>
      </c>
      <c r="BE1374" s="219" t="n"/>
      <c r="BF1374" s="219" t="n"/>
      <c r="BG1374" s="120">
        <f>BF1374+BE1374+BD1374</f>
        <v/>
      </c>
      <c r="BH1374" s="217">
        <f>IF(LOWER(T1374)="ILS",12,1)*BG1374/VLOOKUP($T1374,CPC_USDConversion_xlTbl[[Currency2]:[Units/1 USD]],2,FALSE)</f>
        <v/>
      </c>
      <c r="BI1374" s="224">
        <f>BH1374/VLOOKUP($S1374,'CP$'!$B$5:$D$74,2,FALSE)</f>
        <v/>
      </c>
      <c r="BJ1374" s="140" t="n">
        <v>12000</v>
      </c>
      <c r="BK1374" s="140" t="n">
        <v>21000</v>
      </c>
      <c r="BL1374" s="141">
        <f>IFERROR(U1374/X1374,"")</f>
        <v/>
      </c>
      <c r="BM1374" s="141">
        <f>IFERROR(V1374/X1374,"")</f>
        <v/>
      </c>
      <c r="BN1374" s="141">
        <f>IFERROR(W1374/X1374,"")</f>
        <v/>
      </c>
      <c r="BO1374" s="141">
        <f>IFERROR(AA1374/AD1374,"")</f>
        <v/>
      </c>
      <c r="BP1374" s="141">
        <f>IFERROR(AB1374/AD1374,"")</f>
        <v/>
      </c>
      <c r="BQ1374" s="141">
        <f>IFERROR(AC1374/AD1374,"")</f>
        <v/>
      </c>
      <c r="BR1374" s="119" t="n">
        <v>3</v>
      </c>
      <c r="BS1374" s="119" t="n">
        <v>3</v>
      </c>
      <c r="BT1374" s="119" t="n">
        <v>3</v>
      </c>
      <c r="BU1374" s="119" t="n"/>
      <c r="BV1374" s="119" t="n"/>
      <c r="BW1374" s="119" t="n"/>
      <c r="BX1374" s="119" t="n"/>
      <c r="BY1374" s="119" t="n"/>
      <c r="BZ1374" s="119" t="inlineStr">
        <is>
          <t>Employee</t>
        </is>
      </c>
      <c r="CA1374" s="142" t="inlineStr">
        <is>
          <t>T52P</t>
        </is>
      </c>
      <c r="CB1374" s="131" t="n">
        <v>1</v>
      </c>
      <c r="CC1374" s="143">
        <f>IF(P1374&gt;1,1,P1374)*CB1374</f>
        <v/>
      </c>
      <c r="CD1374" s="143" t="n"/>
      <c r="CE1374" s="222" t="n"/>
      <c r="CF1374" s="86" t="n"/>
      <c r="CG1374" s="219" t="n">
        <v>18736.58536585366</v>
      </c>
      <c r="CH1374" s="217">
        <f>IF(LOWER(T1374)="ILS",12,1)*CG1374/VLOOKUP($T1374,CPC_USDConversion_xlTbl[[Currency2]:[Units/1 USD]],2,FALSE)</f>
        <v/>
      </c>
      <c r="CI1374" s="225">
        <f>AF1374</f>
        <v/>
      </c>
      <c r="CJ1374" s="225">
        <f>IFERROR(CI1374-CH1374,"")</f>
        <v/>
      </c>
      <c r="CK1374" s="140">
        <f>ROUND(AN1374*CC1374,-2)</f>
        <v/>
      </c>
      <c r="CL1374" s="217">
        <f>CK1374/VLOOKUP($T1374,'USD Converstion'!$C$7:$D$174,2,FALSE)</f>
        <v/>
      </c>
      <c r="CM1374" s="145">
        <f>IF(AD1374&gt;X1374,1,0)</f>
        <v/>
      </c>
      <c r="CN1374" s="225">
        <f>IF(CM1374&gt;0,AG1374,0)</f>
        <v/>
      </c>
      <c r="CO1374" s="225">
        <f>IF(CM1374=0,0,AF1374)</f>
        <v/>
      </c>
      <c r="CP1374" s="146" t="n">
        <v>0</v>
      </c>
      <c r="CQ1374" s="147" t="inlineStr">
        <is>
          <t>Regular</t>
        </is>
      </c>
      <c r="CR1374" s="225">
        <f>AM1374/VLOOKUP(T1374,'USD Converstion'!$C$7:$D$174,2,FALSE)</f>
        <v/>
      </c>
      <c r="CS1374" s="226">
        <f>AT1374</f>
        <v/>
      </c>
      <c r="CT1374" s="222" t="n">
        <v>0</v>
      </c>
      <c r="CU1374" s="227" t="n"/>
      <c r="CV1374" s="145">
        <f>IF(AX1374&gt;0,1,0)</f>
        <v/>
      </c>
      <c r="CW1374" s="145">
        <f>IF(AY1374&gt;0,1,0)</f>
        <v/>
      </c>
      <c r="CX1374" s="52" t="n">
        <v>0</v>
      </c>
      <c r="DM1374">
        <f>IF(LOWER(T1374)="ILS",12,1)*Y1374/VLOOKUP($T1374,CPC_USDConversion_xlTbl[[Currency2]:[Units/1 USD]],2,FALSE)</f>
        <v/>
      </c>
    </row>
    <row r="1375">
      <c r="B1375" s="113" t="n">
        <v>107517</v>
      </c>
      <c r="C1375" s="113" t="n">
        <v>78704</v>
      </c>
      <c r="D1375" s="113" t="n">
        <v>101098</v>
      </c>
      <c r="E1375" s="114" t="inlineStr">
        <is>
          <t>Aaron Leung</t>
        </is>
      </c>
      <c r="F1375" s="152" t="inlineStr">
        <is>
          <t>Territory Manager</t>
        </is>
      </c>
      <c r="G1375" s="113" t="inlineStr">
        <is>
          <t>Hong Kong Sales</t>
        </is>
      </c>
      <c r="H1375" s="113" t="inlineStr">
        <is>
          <t>Amy Chow</t>
        </is>
      </c>
      <c r="I1375" s="113" t="inlineStr">
        <is>
          <t>Argon Ho</t>
        </is>
      </c>
      <c r="J1375" s="114" t="inlineStr">
        <is>
          <t>Sharat Sinha</t>
        </is>
      </c>
      <c r="K1375" s="114" t="inlineStr">
        <is>
          <t>Sharat Sinha</t>
        </is>
      </c>
      <c r="L1375" s="113" t="inlineStr">
        <is>
          <t>APAC Sales</t>
        </is>
      </c>
      <c r="M1375" s="115" t="n">
        <v>1</v>
      </c>
      <c r="N1375" s="151">
        <f>LEFT(CA1375,3)</f>
        <v/>
      </c>
      <c r="O1375" s="216" t="n">
        <v>43394</v>
      </c>
      <c r="P1375" s="118">
        <f>($D$5-O1375)/365</f>
        <v/>
      </c>
      <c r="Q1375" s="119">
        <f>Q1375</f>
        <v/>
      </c>
      <c r="R1375" s="52" t="n"/>
      <c r="S1375" s="120" t="inlineStr">
        <is>
          <t>Hong Kong</t>
        </is>
      </c>
      <c r="T1375" s="120" t="inlineStr">
        <is>
          <t>HKD</t>
        </is>
      </c>
      <c r="U1375" s="120" t="n">
        <v>465750</v>
      </c>
      <c r="V1375" s="120" t="n">
        <v>223027.2727272727</v>
      </c>
      <c r="W1375" s="120" t="n"/>
      <c r="X1375" s="120">
        <f>W1375+V1375+U1375</f>
        <v/>
      </c>
      <c r="Y1375" s="121" t="n"/>
      <c r="Z1375" s="121" t="n"/>
      <c r="AA1375" s="122" t="n"/>
      <c r="AB1375" s="122" t="n"/>
      <c r="AC1375" s="122" t="n"/>
      <c r="AD1375" s="123">
        <f>AC1375+AB1375+AA1375</f>
        <v/>
      </c>
      <c r="AE1375" s="124">
        <f>IFERROR(AD1375/X1375-1,"")</f>
        <v/>
      </c>
      <c r="AF1375" s="217">
        <f>IF(LOWER(T1375)="ILS",12,1)*X1375/VLOOKUP($T1375,CPC_USDConversion_xlTbl[[Currency2]:[Units/1 USD]],2,FALSE)</f>
        <v/>
      </c>
      <c r="AG1375" s="217">
        <f>IF(LOWER(T1375)="ILS",12,1)*AD1375/VLOOKUP($T1375,CPC_USDConversion_xlTbl[[Currency2]:[Units/1 USD]],2,FALSE)</f>
        <v/>
      </c>
      <c r="AH1375" s="126">
        <f>AF1375/VLOOKUP($S1375,'CP$'!$B$5:$D$74,2,FALSE)</f>
        <v/>
      </c>
      <c r="AI1375" s="126">
        <f>AG1375/VLOOKUP($S1375,'CP$'!$B$5:$D$74,2,FALSE)</f>
        <v/>
      </c>
      <c r="AJ1375" s="52" t="n"/>
      <c r="AK1375" s="127" t="inlineStr">
        <is>
          <t>Sales Variable</t>
        </is>
      </c>
      <c r="AL1375" s="218" t="n"/>
      <c r="AM1375" s="129" t="n"/>
      <c r="AN1375" s="121" t="n"/>
      <c r="AO1375" s="130" t="n"/>
      <c r="AP1375" s="131">
        <f>IFERROR(AO1375/AM1375,"")</f>
        <v/>
      </c>
      <c r="AQ1375" s="219">
        <f>AO1375*CC1375</f>
        <v/>
      </c>
      <c r="AR1375" s="219" t="n"/>
      <c r="AS1375" s="220">
        <f>AQ1375-AR1375</f>
        <v/>
      </c>
      <c r="AT1375" s="217">
        <f>AS1375/VLOOKUP($T1375,'USD Converstion'!$C$7:$D$174,2,FALSE)</f>
        <v/>
      </c>
      <c r="AU1375" s="52" t="n"/>
      <c r="AV1375" s="221" t="n"/>
      <c r="AW1375" s="222" t="n"/>
      <c r="AX1375" s="222" t="n"/>
      <c r="AY1375" s="223" t="n"/>
      <c r="AZ1375" s="52" t="n"/>
      <c r="BA1375" s="137" t="inlineStr">
        <is>
          <t>Jan 1, 2021 - EL Comp update from 365,000 base + 155,000 commission (520,000 OTE) to 365,000 base + 245,000 commission (610,000 OTE). JS from S61P to S53P. Title from Sales Associate to Territory Manager.</t>
        </is>
      </c>
      <c r="BB1375" s="138" t="inlineStr">
        <is>
          <t xml:space="preserve"> </t>
        </is>
      </c>
      <c r="BC1375" s="52" t="n"/>
      <c r="BD1375" s="219" t="n">
        <v>350000</v>
      </c>
      <c r="BE1375" s="219" t="n">
        <v>50000</v>
      </c>
      <c r="BF1375" s="219" t="n"/>
      <c r="BG1375" s="120">
        <f>BF1375+BE1375+BD1375</f>
        <v/>
      </c>
      <c r="BH1375" s="217">
        <f>IF(LOWER(T1375)="ILS",12,1)*BG1375/VLOOKUP($T1375,CPC_USDConversion_xlTbl[[Currency2]:[Units/1 USD]],2,FALSE)</f>
        <v/>
      </c>
      <c r="BI1375" s="224">
        <f>BH1375/VLOOKUP($S1375,'CP$'!$B$5:$D$74,2,FALSE)</f>
        <v/>
      </c>
      <c r="BJ1375" s="140" t="n">
        <v>600000</v>
      </c>
      <c r="BK1375" s="140" t="n">
        <v>1100000</v>
      </c>
      <c r="BL1375" s="141">
        <f>IFERROR(U1375/X1375,"")</f>
        <v/>
      </c>
      <c r="BM1375" s="141">
        <f>IFERROR(V1375/X1375,"")</f>
        <v/>
      </c>
      <c r="BN1375" s="141">
        <f>IFERROR(W1375/X1375,"")</f>
        <v/>
      </c>
      <c r="BO1375" s="141">
        <f>IFERROR(AA1375/AD1375,"")</f>
        <v/>
      </c>
      <c r="BP1375" s="141">
        <f>IFERROR(AB1375/AD1375,"")</f>
        <v/>
      </c>
      <c r="BQ1375" s="141">
        <f>IFERROR(AC1375/AD1375,"")</f>
        <v/>
      </c>
      <c r="BR1375" s="119" t="n">
        <v>3</v>
      </c>
      <c r="BS1375" s="119" t="n">
        <v>3</v>
      </c>
      <c r="BT1375" s="119" t="n">
        <v>2</v>
      </c>
      <c r="BU1375" s="119" t="n"/>
      <c r="BV1375" s="119" t="n"/>
      <c r="BW1375" s="119" t="n"/>
      <c r="BX1375" s="119" t="n"/>
      <c r="BY1375" s="119" t="n"/>
      <c r="BZ1375" s="119" t="inlineStr">
        <is>
          <t>Employee</t>
        </is>
      </c>
      <c r="CA1375" s="142" t="inlineStr">
        <is>
          <t>S53P</t>
        </is>
      </c>
      <c r="CB1375" s="131" t="n">
        <v>1</v>
      </c>
      <c r="CC1375" s="143">
        <f>IF(P1375&gt;1,1,P1375)*CB1375</f>
        <v/>
      </c>
      <c r="CD1375" s="143" t="n"/>
      <c r="CE1375" s="222" t="n"/>
      <c r="CF1375" s="86" t="n"/>
      <c r="CG1375" s="219" t="n">
        <v>507517.0731707318</v>
      </c>
      <c r="CH1375" s="217">
        <f>IF(LOWER(T1375)="ILS",12,1)*CG1375/VLOOKUP($T1375,CPC_USDConversion_xlTbl[[Currency2]:[Units/1 USD]],2,FALSE)</f>
        <v/>
      </c>
      <c r="CI1375" s="225">
        <f>AF1375</f>
        <v/>
      </c>
      <c r="CJ1375" s="225">
        <f>IFERROR(CI1375-CH1375,"")</f>
        <v/>
      </c>
      <c r="CK1375" s="140">
        <f>ROUND(AN1375*CC1375,-2)</f>
        <v/>
      </c>
      <c r="CL1375" s="217">
        <f>CK1375/VLOOKUP($T1375,'USD Converstion'!$C$7:$D$174,2,FALSE)</f>
        <v/>
      </c>
      <c r="CM1375" s="145">
        <f>IF(AD1375&gt;X1375,1,0)</f>
        <v/>
      </c>
      <c r="CN1375" s="225">
        <f>IF(CM1375&gt;0,AG1375,0)</f>
        <v/>
      </c>
      <c r="CO1375" s="225">
        <f>IF(CM1375=0,0,AF1375)</f>
        <v/>
      </c>
      <c r="CP1375" s="146" t="n">
        <v>0</v>
      </c>
      <c r="CQ1375" s="147" t="inlineStr">
        <is>
          <t>EL</t>
        </is>
      </c>
      <c r="CR1375" s="225">
        <f>AM1375/VLOOKUP(T1375,'USD Converstion'!$C$7:$D$174,2,FALSE)</f>
        <v/>
      </c>
      <c r="CS1375" s="226">
        <f>AT1375</f>
        <v/>
      </c>
      <c r="CT1375" s="222" t="n">
        <v>0</v>
      </c>
      <c r="CU1375" s="227" t="n"/>
      <c r="CV1375" s="145">
        <f>IF(AX1375&gt;0,1,0)</f>
        <v/>
      </c>
      <c r="CW1375" s="145">
        <f>IF(AY1375&gt;0,1,0)</f>
        <v/>
      </c>
      <c r="CX1375" s="52" t="n">
        <v>0</v>
      </c>
      <c r="DM1375">
        <f>IF(LOWER(T1375)="ILS",12,1)*Y1375/VLOOKUP($T1375,CPC_USDConversion_xlTbl[[Currency2]:[Units/1 USD]],2,FALSE)</f>
        <v/>
      </c>
    </row>
    <row r="1376">
      <c r="B1376" s="113" t="n">
        <v>126086</v>
      </c>
      <c r="C1376" s="113" t="n">
        <v>25412</v>
      </c>
      <c r="D1376" s="113" t="n">
        <v>118874</v>
      </c>
      <c r="E1376" s="114" t="inlineStr">
        <is>
          <t>Jeff Hsieh</t>
        </is>
      </c>
      <c r="F1376" s="152" t="inlineStr">
        <is>
          <t>Territory Manager</t>
        </is>
      </c>
      <c r="G1376" s="113" t="inlineStr">
        <is>
          <t>Taiwan Sales</t>
        </is>
      </c>
      <c r="H1376" s="113" t="inlineStr">
        <is>
          <t>Vincent Liu</t>
        </is>
      </c>
      <c r="I1376" s="113" t="inlineStr">
        <is>
          <t>Argon Ho</t>
        </is>
      </c>
      <c r="J1376" s="114" t="inlineStr">
        <is>
          <t>Sharat Sinha</t>
        </is>
      </c>
      <c r="K1376" s="114" t="inlineStr">
        <is>
          <t>Sharat Sinha</t>
        </is>
      </c>
      <c r="L1376" s="113" t="inlineStr">
        <is>
          <t>APAC Sales</t>
        </is>
      </c>
      <c r="M1376" s="115" t="n">
        <v>1</v>
      </c>
      <c r="N1376" s="151">
        <f>LEFT(CA1376,3)</f>
        <v/>
      </c>
      <c r="O1376" s="216" t="n">
        <v>43745</v>
      </c>
      <c r="P1376" s="118">
        <f>($D$5-O1376)/365</f>
        <v/>
      </c>
      <c r="Q1376" s="119">
        <f>Q1376</f>
        <v/>
      </c>
      <c r="R1376" s="52" t="n"/>
      <c r="S1376" s="120" t="inlineStr">
        <is>
          <t>Taiwan</t>
        </is>
      </c>
      <c r="T1376" s="120" t="inlineStr">
        <is>
          <t>TWD</t>
        </is>
      </c>
      <c r="U1376" s="120" t="n">
        <v>2424500</v>
      </c>
      <c r="V1376" s="120" t="n">
        <v>1171209.090909091</v>
      </c>
      <c r="W1376" s="120" t="n"/>
      <c r="X1376" s="120">
        <f>W1376+V1376+U1376</f>
        <v/>
      </c>
      <c r="Y1376" s="121" t="n"/>
      <c r="Z1376" s="121" t="n"/>
      <c r="AA1376" s="122" t="n"/>
      <c r="AB1376" s="122" t="n"/>
      <c r="AC1376" s="122" t="n"/>
      <c r="AD1376" s="123">
        <f>AC1376+AB1376+AA1376</f>
        <v/>
      </c>
      <c r="AE1376" s="124">
        <f>IFERROR(AD1376/X1376-1,"")</f>
        <v/>
      </c>
      <c r="AF1376" s="217">
        <f>IF(LOWER(T1376)="ILS",12,1)*X1376/VLOOKUP($T1376,CPC_USDConversion_xlTbl[[Currency2]:[Units/1 USD]],2,FALSE)</f>
        <v/>
      </c>
      <c r="AG1376" s="217">
        <f>IF(LOWER(T1376)="ILS",12,1)*AD1376/VLOOKUP($T1376,CPC_USDConversion_xlTbl[[Currency2]:[Units/1 USD]],2,FALSE)</f>
        <v/>
      </c>
      <c r="AH1376" s="126">
        <f>AF1376/VLOOKUP($S1376,'CP$'!$B$5:$D$74,2,FALSE)</f>
        <v/>
      </c>
      <c r="AI1376" s="126">
        <f>AG1376/VLOOKUP($S1376,'CP$'!$B$5:$D$74,2,FALSE)</f>
        <v/>
      </c>
      <c r="AJ1376" s="52" t="n"/>
      <c r="AK1376" s="127" t="inlineStr">
        <is>
          <t>Sales Variable</t>
        </is>
      </c>
      <c r="AL1376" s="218" t="n"/>
      <c r="AM1376" s="129" t="n"/>
      <c r="AN1376" s="121" t="n"/>
      <c r="AO1376" s="130" t="n"/>
      <c r="AP1376" s="131">
        <f>IFERROR(AO1376/AM1376,"")</f>
        <v/>
      </c>
      <c r="AQ1376" s="219">
        <f>AO1376*CC1376</f>
        <v/>
      </c>
      <c r="AR1376" s="219" t="n"/>
      <c r="AS1376" s="220">
        <f>AQ1376-AR1376</f>
        <v/>
      </c>
      <c r="AT1376" s="217">
        <f>AS1376/VLOOKUP($T1376,'USD Converstion'!$C$7:$D$174,2,FALSE)</f>
        <v/>
      </c>
      <c r="AU1376" s="52" t="n"/>
      <c r="AV1376" s="221" t="n"/>
      <c r="AW1376" s="222" t="n"/>
      <c r="AX1376" s="222" t="n"/>
      <c r="AY1376" s="223" t="n"/>
      <c r="AZ1376" s="52" t="n"/>
      <c r="BA1376" s="137" t="inlineStr">
        <is>
          <t>February, 2021: title change from major account manager to territory manager</t>
        </is>
      </c>
      <c r="BB1376" s="138" t="inlineStr">
        <is>
          <t xml:space="preserve"> </t>
        </is>
      </c>
      <c r="BC1376" s="52" t="n"/>
      <c r="BD1376" s="219" t="n">
        <v>1932000</v>
      </c>
      <c r="BE1376" s="219" t="n">
        <v>1288000</v>
      </c>
      <c r="BF1376" s="219" t="n"/>
      <c r="BG1376" s="120">
        <f>BF1376+BE1376+BD1376</f>
        <v/>
      </c>
      <c r="BH1376" s="217">
        <f>IF(LOWER(T1376)="ILS",12,1)*BG1376/VLOOKUP($T1376,CPC_USDConversion_xlTbl[[Currency2]:[Units/1 USD]],2,FALSE)</f>
        <v/>
      </c>
      <c r="BI1376" s="224">
        <f>BH1376/VLOOKUP($S1376,'CP$'!$B$5:$D$74,2,FALSE)</f>
        <v/>
      </c>
      <c r="BJ1376" s="140" t="n">
        <v>2600000</v>
      </c>
      <c r="BK1376" s="140" t="n">
        <v>4000000</v>
      </c>
      <c r="BL1376" s="141">
        <f>IFERROR(U1376/X1376,"")</f>
        <v/>
      </c>
      <c r="BM1376" s="141">
        <f>IFERROR(V1376/X1376,"")</f>
        <v/>
      </c>
      <c r="BN1376" s="141">
        <f>IFERROR(W1376/X1376,"")</f>
        <v/>
      </c>
      <c r="BO1376" s="141">
        <f>IFERROR(AA1376/AD1376,"")</f>
        <v/>
      </c>
      <c r="BP1376" s="141">
        <f>IFERROR(AB1376/AD1376,"")</f>
        <v/>
      </c>
      <c r="BQ1376" s="141">
        <f>IFERROR(AC1376/AD1376,"")</f>
        <v/>
      </c>
      <c r="BR1376" s="119" t="n"/>
      <c r="BS1376" s="119" t="n"/>
      <c r="BT1376" s="119" t="n">
        <v>2</v>
      </c>
      <c r="BU1376" s="119" t="n"/>
      <c r="BV1376" s="119" t="n"/>
      <c r="BW1376" s="119" t="n"/>
      <c r="BX1376" s="119" t="n"/>
      <c r="BY1376" s="119" t="n"/>
      <c r="BZ1376" s="119" t="inlineStr">
        <is>
          <t>Employee</t>
        </is>
      </c>
      <c r="CA1376" s="142" t="inlineStr">
        <is>
          <t>S43P</t>
        </is>
      </c>
      <c r="CB1376" s="131" t="n">
        <v>1</v>
      </c>
      <c r="CC1376" s="143">
        <f>IF(P1376&gt;1,1,P1376)*CB1376</f>
        <v/>
      </c>
      <c r="CD1376" s="143" t="n"/>
      <c r="CE1376" s="222" t="n"/>
      <c r="CF1376" s="86" t="n"/>
      <c r="CG1376" s="219" t="n">
        <v>3141663.414634147</v>
      </c>
      <c r="CH1376" s="217">
        <f>IF(LOWER(T1376)="ILS",12,1)*CG1376/VLOOKUP($T1376,CPC_USDConversion_xlTbl[[Currency2]:[Units/1 USD]],2,FALSE)</f>
        <v/>
      </c>
      <c r="CI1376" s="225">
        <f>AF1376</f>
        <v/>
      </c>
      <c r="CJ1376" s="225">
        <f>IFERROR(CI1376-CH1376,"")</f>
        <v/>
      </c>
      <c r="CK1376" s="140">
        <f>ROUND(AN1376*CC1376,-2)</f>
        <v/>
      </c>
      <c r="CL1376" s="217">
        <f>CK1376/VLOOKUP($T1376,'USD Converstion'!$C$7:$D$174,2,FALSE)</f>
        <v/>
      </c>
      <c r="CM1376" s="145">
        <f>IF(AD1376&gt;X1376,1,0)</f>
        <v/>
      </c>
      <c r="CN1376" s="225">
        <f>IF(CM1376&gt;0,AG1376,0)</f>
        <v/>
      </c>
      <c r="CO1376" s="225">
        <f>IF(CM1376=0,0,AF1376)</f>
        <v/>
      </c>
      <c r="CP1376" s="146" t="n">
        <v>0</v>
      </c>
      <c r="CQ1376" s="147" t="inlineStr">
        <is>
          <t>Regular</t>
        </is>
      </c>
      <c r="CR1376" s="225">
        <f>AM1376/VLOOKUP(T1376,'USD Converstion'!$C$7:$D$174,2,FALSE)</f>
        <v/>
      </c>
      <c r="CS1376" s="226">
        <f>AT1376</f>
        <v/>
      </c>
      <c r="CT1376" s="222" t="n">
        <v>0</v>
      </c>
      <c r="CU1376" s="227" t="n"/>
      <c r="CV1376" s="145">
        <f>IF(AX1376&gt;0,1,0)</f>
        <v/>
      </c>
      <c r="CW1376" s="145">
        <f>IF(AY1376&gt;0,1,0)</f>
        <v/>
      </c>
      <c r="CX1376" s="52" t="n">
        <v>0</v>
      </c>
      <c r="DM1376">
        <f>IF(LOWER(T1376)="ILS",12,1)*Y1376/VLOOKUP($T1376,CPC_USDConversion_xlTbl[[Currency2]:[Units/1 USD]],2,FALSE)</f>
        <v/>
      </c>
    </row>
    <row r="1377">
      <c r="B1377" s="113" t="n">
        <v>126590</v>
      </c>
      <c r="C1377" s="113" t="n">
        <v>55199</v>
      </c>
      <c r="D1377" s="113" t="n">
        <v>79957</v>
      </c>
      <c r="E1377" s="114" t="inlineStr">
        <is>
          <t>Jingzhi Wang</t>
        </is>
      </c>
      <c r="F1377" s="152" t="inlineStr">
        <is>
          <t>Major Account Manager</t>
        </is>
      </c>
      <c r="G1377" s="113" t="inlineStr">
        <is>
          <t>China Sales Team</t>
        </is>
      </c>
      <c r="H1377" s="113" t="inlineStr">
        <is>
          <t>Stone Chen</t>
        </is>
      </c>
      <c r="I1377" s="113" t="inlineStr">
        <is>
          <t>Argon Ho</t>
        </is>
      </c>
      <c r="J1377" s="114" t="inlineStr">
        <is>
          <t>Sharat Sinha</t>
        </is>
      </c>
      <c r="K1377" s="114" t="inlineStr">
        <is>
          <t>Sharat Sinha</t>
        </is>
      </c>
      <c r="L1377" s="113" t="inlineStr">
        <is>
          <t>APAC Sales</t>
        </is>
      </c>
      <c r="M1377" s="115" t="n">
        <v>1</v>
      </c>
      <c r="N1377" s="151">
        <f>LEFT(CA1377,3)</f>
        <v/>
      </c>
      <c r="O1377" s="216" t="n">
        <v>43746</v>
      </c>
      <c r="P1377" s="118">
        <f>($D$5-O1377)/365</f>
        <v/>
      </c>
      <c r="Q1377" s="119">
        <f>Q1377</f>
        <v/>
      </c>
      <c r="R1377" s="52" t="n"/>
      <c r="S1377" s="120" t="inlineStr">
        <is>
          <t>China</t>
        </is>
      </c>
      <c r="T1377" s="120" t="inlineStr">
        <is>
          <t>CNY</t>
        </is>
      </c>
      <c r="U1377" s="120" t="n">
        <v>467000</v>
      </c>
      <c r="V1377" s="120" t="n">
        <v>222118.1818181818</v>
      </c>
      <c r="W1377" s="120" t="n"/>
      <c r="X1377" s="120">
        <f>W1377+V1377+U1377</f>
        <v/>
      </c>
      <c r="Y1377" s="121" t="n"/>
      <c r="Z1377" s="121" t="n"/>
      <c r="AA1377" s="122" t="n"/>
      <c r="AB1377" s="122" t="n"/>
      <c r="AC1377" s="122" t="n"/>
      <c r="AD1377" s="123">
        <f>AC1377+AB1377+AA1377</f>
        <v/>
      </c>
      <c r="AE1377" s="124">
        <f>IFERROR(AD1377/X1377-1,"")</f>
        <v/>
      </c>
      <c r="AF1377" s="217">
        <f>IF(LOWER(T1377)="ILS",12,1)*X1377/VLOOKUP($T1377,CPC_USDConversion_xlTbl[[Currency2]:[Units/1 USD]],2,FALSE)</f>
        <v/>
      </c>
      <c r="AG1377" s="217">
        <f>IF(LOWER(T1377)="ILS",12,1)*AD1377/VLOOKUP($T1377,CPC_USDConversion_xlTbl[[Currency2]:[Units/1 USD]],2,FALSE)</f>
        <v/>
      </c>
      <c r="AH1377" s="126">
        <f>AF1377/VLOOKUP($S1377,'CP$'!$B$5:$D$74,2,FALSE)</f>
        <v/>
      </c>
      <c r="AI1377" s="126">
        <f>AG1377/VLOOKUP($S1377,'CP$'!$B$5:$D$74,2,FALSE)</f>
        <v/>
      </c>
      <c r="AJ1377" s="52" t="n"/>
      <c r="AK1377" s="127" t="inlineStr">
        <is>
          <t>Sales Variable</t>
        </is>
      </c>
      <c r="AL1377" s="218" t="n"/>
      <c r="AM1377" s="129" t="n"/>
      <c r="AN1377" s="121" t="n"/>
      <c r="AO1377" s="130" t="n"/>
      <c r="AP1377" s="131">
        <f>IFERROR(AO1377/AM1377,"")</f>
        <v/>
      </c>
      <c r="AQ1377" s="219">
        <f>AO1377*CC1377</f>
        <v/>
      </c>
      <c r="AR1377" s="219" t="n"/>
      <c r="AS1377" s="220">
        <f>AQ1377-AR1377</f>
        <v/>
      </c>
      <c r="AT1377" s="217">
        <f>AS1377/VLOOKUP($T1377,'USD Converstion'!$C$7:$D$174,2,FALSE)</f>
        <v/>
      </c>
      <c r="AU1377" s="52" t="n"/>
      <c r="AV1377" s="221" t="n"/>
      <c r="AW1377" s="222" t="n"/>
      <c r="AX1377" s="222" t="n"/>
      <c r="AY1377" s="223" t="n"/>
      <c r="AZ1377" s="52" t="n"/>
      <c r="BA1377" s="137" t="n"/>
      <c r="BB1377" s="138" t="inlineStr">
        <is>
          <t xml:space="preserve"> </t>
        </is>
      </c>
      <c r="BC1377" s="52" t="n"/>
      <c r="BD1377" s="219" t="n">
        <v>366000</v>
      </c>
      <c r="BE1377" s="219" t="n">
        <v>244000</v>
      </c>
      <c r="BF1377" s="219" t="n"/>
      <c r="BG1377" s="120">
        <f>BF1377+BE1377+BD1377</f>
        <v/>
      </c>
      <c r="BH1377" s="217">
        <f>IF(LOWER(T1377)="ILS",12,1)*BG1377/VLOOKUP($T1377,CPC_USDConversion_xlTbl[[Currency2]:[Units/1 USD]],2,FALSE)</f>
        <v/>
      </c>
      <c r="BI1377" s="224">
        <f>BH1377/VLOOKUP($S1377,'CP$'!$B$5:$D$74,2,FALSE)</f>
        <v/>
      </c>
      <c r="BJ1377" s="140" t="n">
        <v>400000</v>
      </c>
      <c r="BK1377" s="140" t="n">
        <v>700000</v>
      </c>
      <c r="BL1377" s="141">
        <f>IFERROR(U1377/X1377,"")</f>
        <v/>
      </c>
      <c r="BM1377" s="141">
        <f>IFERROR(V1377/X1377,"")</f>
        <v/>
      </c>
      <c r="BN1377" s="141">
        <f>IFERROR(W1377/X1377,"")</f>
        <v/>
      </c>
      <c r="BO1377" s="141">
        <f>IFERROR(AA1377/AD1377,"")</f>
        <v/>
      </c>
      <c r="BP1377" s="141">
        <f>IFERROR(AB1377/AD1377,"")</f>
        <v/>
      </c>
      <c r="BQ1377" s="141">
        <f>IFERROR(AC1377/AD1377,"")</f>
        <v/>
      </c>
      <c r="BR1377" s="119" t="n"/>
      <c r="BS1377" s="119" t="n"/>
      <c r="BT1377" s="119" t="n">
        <v>2</v>
      </c>
      <c r="BU1377" s="119" t="n"/>
      <c r="BV1377" s="119" t="n"/>
      <c r="BW1377" s="119" t="n"/>
      <c r="BX1377" s="119" t="n"/>
      <c r="BY1377" s="119" t="n"/>
      <c r="BZ1377" s="119" t="inlineStr">
        <is>
          <t>Employee</t>
        </is>
      </c>
      <c r="CA1377" s="142" t="inlineStr">
        <is>
          <t>S53P</t>
        </is>
      </c>
      <c r="CB1377" s="131" t="n">
        <v>1</v>
      </c>
      <c r="CC1377" s="143">
        <f>IF(P1377&gt;1,1,P1377)*CB1377</f>
        <v/>
      </c>
      <c r="CD1377" s="143" t="n"/>
      <c r="CE1377" s="222" t="n"/>
      <c r="CF1377" s="86" t="n"/>
      <c r="CG1377" s="219" t="n">
        <v>595321.9512195123</v>
      </c>
      <c r="CH1377" s="217">
        <f>IF(LOWER(T1377)="ILS",12,1)*CG1377/VLOOKUP($T1377,CPC_USDConversion_xlTbl[[Currency2]:[Units/1 USD]],2,FALSE)</f>
        <v/>
      </c>
      <c r="CI1377" s="225">
        <f>AF1377</f>
        <v/>
      </c>
      <c r="CJ1377" s="225">
        <f>IFERROR(CI1377-CH1377,"")</f>
        <v/>
      </c>
      <c r="CK1377" s="140">
        <f>ROUND(AN1377*CC1377,-2)</f>
        <v/>
      </c>
      <c r="CL1377" s="217">
        <f>CK1377/VLOOKUP($T1377,'USD Converstion'!$C$7:$D$174,2,FALSE)</f>
        <v/>
      </c>
      <c r="CM1377" s="145">
        <f>IF(AD1377&gt;X1377,1,0)</f>
        <v/>
      </c>
      <c r="CN1377" s="225">
        <f>IF(CM1377&gt;0,AG1377,0)</f>
        <v/>
      </c>
      <c r="CO1377" s="225">
        <f>IF(CM1377=0,0,AF1377)</f>
        <v/>
      </c>
      <c r="CP1377" s="146" t="n">
        <v>0</v>
      </c>
      <c r="CQ1377" s="147" t="inlineStr">
        <is>
          <t>Regular</t>
        </is>
      </c>
      <c r="CR1377" s="225">
        <f>AM1377/VLOOKUP(T1377,'USD Converstion'!$C$7:$D$174,2,FALSE)</f>
        <v/>
      </c>
      <c r="CS1377" s="226">
        <f>AT1377</f>
        <v/>
      </c>
      <c r="CT1377" s="222" t="n">
        <v>0</v>
      </c>
      <c r="CU1377" s="227" t="n"/>
      <c r="CV1377" s="145">
        <f>IF(AX1377&gt;0,1,0)</f>
        <v/>
      </c>
      <c r="CW1377" s="145">
        <f>IF(AY1377&gt;0,1,0)</f>
        <v/>
      </c>
      <c r="CX1377" s="52" t="n">
        <v>0</v>
      </c>
      <c r="DM1377">
        <f>IF(LOWER(T1377)="ILS",12,1)*Y1377/VLOOKUP($T1377,CPC_USDConversion_xlTbl[[Currency2]:[Units/1 USD]],2,FALSE)</f>
        <v/>
      </c>
    </row>
    <row r="1378">
      <c r="B1378" s="113" t="n">
        <v>108736</v>
      </c>
      <c r="C1378" s="113" t="n">
        <v>50958</v>
      </c>
      <c r="D1378" s="113" t="n">
        <v>115067</v>
      </c>
      <c r="E1378" s="114" t="inlineStr">
        <is>
          <t>Lei Cao</t>
        </is>
      </c>
      <c r="F1378" s="152" t="inlineStr">
        <is>
          <t>Territory Manager</t>
        </is>
      </c>
      <c r="G1378" s="113" t="inlineStr">
        <is>
          <t>China Sales Team</t>
        </is>
      </c>
      <c r="H1378" s="113" t="inlineStr">
        <is>
          <t>Stone Chen</t>
        </is>
      </c>
      <c r="I1378" s="113" t="inlineStr">
        <is>
          <t>Argon Ho</t>
        </is>
      </c>
      <c r="J1378" s="114" t="inlineStr">
        <is>
          <t>Sharat Sinha</t>
        </is>
      </c>
      <c r="K1378" s="114" t="inlineStr">
        <is>
          <t>Sharat Sinha</t>
        </is>
      </c>
      <c r="L1378" s="113" t="inlineStr">
        <is>
          <t>APAC Sales</t>
        </is>
      </c>
      <c r="M1378" s="115" t="n">
        <v>1</v>
      </c>
      <c r="N1378" s="151">
        <f>LEFT(CA1378,3)</f>
        <v/>
      </c>
      <c r="O1378" s="216" t="n">
        <v>42095</v>
      </c>
      <c r="P1378" s="118">
        <f>($D$5-O1378)/365</f>
        <v/>
      </c>
      <c r="Q1378" s="119">
        <f>Q1378</f>
        <v/>
      </c>
      <c r="R1378" s="52" t="n"/>
      <c r="S1378" s="120" t="inlineStr">
        <is>
          <t>China</t>
        </is>
      </c>
      <c r="T1378" s="120" t="inlineStr">
        <is>
          <t>CNY</t>
        </is>
      </c>
      <c r="U1378" s="120" t="n">
        <v>482000</v>
      </c>
      <c r="V1378" s="120" t="n">
        <v>229390.9090909091</v>
      </c>
      <c r="W1378" s="120" t="n"/>
      <c r="X1378" s="120">
        <f>W1378+V1378+U1378</f>
        <v/>
      </c>
      <c r="Y1378" s="121" t="n"/>
      <c r="Z1378" s="121" t="n"/>
      <c r="AA1378" s="122" t="n"/>
      <c r="AB1378" s="122" t="n"/>
      <c r="AC1378" s="122" t="n"/>
      <c r="AD1378" s="123">
        <f>AC1378+AB1378+AA1378</f>
        <v/>
      </c>
      <c r="AE1378" s="124">
        <f>IFERROR(AD1378/X1378-1,"")</f>
        <v/>
      </c>
      <c r="AF1378" s="217">
        <f>IF(LOWER(T1378)="ILS",12,1)*X1378/VLOOKUP($T1378,CPC_USDConversion_xlTbl[[Currency2]:[Units/1 USD]],2,FALSE)</f>
        <v/>
      </c>
      <c r="AG1378" s="217">
        <f>IF(LOWER(T1378)="ILS",12,1)*AD1378/VLOOKUP($T1378,CPC_USDConversion_xlTbl[[Currency2]:[Units/1 USD]],2,FALSE)</f>
        <v/>
      </c>
      <c r="AH1378" s="126">
        <f>AF1378/VLOOKUP($S1378,'CP$'!$B$5:$D$74,2,FALSE)</f>
        <v/>
      </c>
      <c r="AI1378" s="126">
        <f>AG1378/VLOOKUP($S1378,'CP$'!$B$5:$D$74,2,FALSE)</f>
        <v/>
      </c>
      <c r="AJ1378" s="52" t="n"/>
      <c r="AK1378" s="127" t="inlineStr">
        <is>
          <t>Sales Variable</t>
        </is>
      </c>
      <c r="AL1378" s="218" t="n"/>
      <c r="AM1378" s="129" t="n"/>
      <c r="AN1378" s="121" t="n"/>
      <c r="AO1378" s="130" t="n"/>
      <c r="AP1378" s="131">
        <f>IFERROR(AO1378/AM1378,"")</f>
        <v/>
      </c>
      <c r="AQ1378" s="219">
        <f>AO1378*CC1378</f>
        <v/>
      </c>
      <c r="AR1378" s="219" t="n"/>
      <c r="AS1378" s="220">
        <f>AQ1378-AR1378</f>
        <v/>
      </c>
      <c r="AT1378" s="217">
        <f>AS1378/VLOOKUP($T1378,'USD Converstion'!$C$7:$D$174,2,FALSE)</f>
        <v/>
      </c>
      <c r="AU1378" s="52" t="n"/>
      <c r="AV1378" s="221" t="n">
        <v>43957</v>
      </c>
      <c r="AW1378" s="222" t="n">
        <v>29231.10679611651</v>
      </c>
      <c r="AX1378" s="222" t="n"/>
      <c r="AY1378" s="223" t="n"/>
      <c r="AZ1378" s="52" t="n"/>
      <c r="BA1378" s="137" t="inlineStr">
        <is>
          <t>February, 2021: title change from major account manager to territory manager</t>
        </is>
      </c>
      <c r="BB1378" s="138" t="inlineStr">
        <is>
          <t xml:space="preserve"> </t>
        </is>
      </c>
      <c r="BC1378" s="52" t="n"/>
      <c r="BD1378" s="219" t="n">
        <v>360000</v>
      </c>
      <c r="BE1378" s="219" t="n">
        <v>240000</v>
      </c>
      <c r="BF1378" s="219" t="n"/>
      <c r="BG1378" s="120">
        <f>BF1378+BE1378+BD1378</f>
        <v/>
      </c>
      <c r="BH1378" s="217">
        <f>IF(LOWER(T1378)="ILS",12,1)*BG1378/VLOOKUP($T1378,CPC_USDConversion_xlTbl[[Currency2]:[Units/1 USD]],2,FALSE)</f>
        <v/>
      </c>
      <c r="BI1378" s="224">
        <f>BH1378/VLOOKUP($S1378,'CP$'!$B$5:$D$74,2,FALSE)</f>
        <v/>
      </c>
      <c r="BJ1378" s="140" t="n">
        <v>550000</v>
      </c>
      <c r="BK1378" s="140" t="n">
        <v>950000</v>
      </c>
      <c r="BL1378" s="141">
        <f>IFERROR(U1378/X1378,"")</f>
        <v/>
      </c>
      <c r="BM1378" s="141">
        <f>IFERROR(V1378/X1378,"")</f>
        <v/>
      </c>
      <c r="BN1378" s="141">
        <f>IFERROR(W1378/X1378,"")</f>
        <v/>
      </c>
      <c r="BO1378" s="141">
        <f>IFERROR(AA1378/AD1378,"")</f>
        <v/>
      </c>
      <c r="BP1378" s="141">
        <f>IFERROR(AB1378/AD1378,"")</f>
        <v/>
      </c>
      <c r="BQ1378" s="141">
        <f>IFERROR(AC1378/AD1378,"")</f>
        <v/>
      </c>
      <c r="BR1378" s="119" t="n">
        <v>4</v>
      </c>
      <c r="BS1378" s="119" t="n">
        <v>4</v>
      </c>
      <c r="BT1378" s="119" t="n">
        <v>2</v>
      </c>
      <c r="BU1378" s="119" t="n"/>
      <c r="BV1378" s="119" t="n"/>
      <c r="BW1378" s="119" t="n"/>
      <c r="BX1378" s="119" t="n"/>
      <c r="BY1378" s="119" t="n"/>
      <c r="BZ1378" s="119" t="inlineStr">
        <is>
          <t>Employee</t>
        </is>
      </c>
      <c r="CA1378" s="142" t="inlineStr">
        <is>
          <t>S43P</t>
        </is>
      </c>
      <c r="CB1378" s="131" t="n">
        <v>1</v>
      </c>
      <c r="CC1378" s="143">
        <f>IF(P1378&gt;1,1,P1378)*CB1378</f>
        <v/>
      </c>
      <c r="CD1378" s="143" t="n"/>
      <c r="CE1378" s="222" t="n">
        <v>36873.76</v>
      </c>
      <c r="CF1378" s="86" t="n"/>
      <c r="CG1378" s="219" t="n">
        <v>614834.1463414634</v>
      </c>
      <c r="CH1378" s="217">
        <f>IF(LOWER(T1378)="ILS",12,1)*CG1378/VLOOKUP($T1378,CPC_USDConversion_xlTbl[[Currency2]:[Units/1 USD]],2,FALSE)</f>
        <v/>
      </c>
      <c r="CI1378" s="225">
        <f>AF1378</f>
        <v/>
      </c>
      <c r="CJ1378" s="225">
        <f>IFERROR(CI1378-CH1378,"")</f>
        <v/>
      </c>
      <c r="CK1378" s="140">
        <f>ROUND(AN1378*CC1378,-2)</f>
        <v/>
      </c>
      <c r="CL1378" s="217">
        <f>CK1378/VLOOKUP($T1378,'USD Converstion'!$C$7:$D$174,2,FALSE)</f>
        <v/>
      </c>
      <c r="CM1378" s="145">
        <f>IF(AD1378&gt;X1378,1,0)</f>
        <v/>
      </c>
      <c r="CN1378" s="225">
        <f>IF(CM1378&gt;0,AG1378,0)</f>
        <v/>
      </c>
      <c r="CO1378" s="225">
        <f>IF(CM1378=0,0,AF1378)</f>
        <v/>
      </c>
      <c r="CP1378" s="146" t="n">
        <v>0</v>
      </c>
      <c r="CQ1378" s="147" t="inlineStr">
        <is>
          <t>Regular</t>
        </is>
      </c>
      <c r="CR1378" s="225">
        <f>AM1378/VLOOKUP(T1378,'USD Converstion'!$C$7:$D$174,2,FALSE)</f>
        <v/>
      </c>
      <c r="CS1378" s="226">
        <f>AT1378</f>
        <v/>
      </c>
      <c r="CT1378" s="222" t="n">
        <v>0</v>
      </c>
      <c r="CU1378" s="227" t="n"/>
      <c r="CV1378" s="145">
        <f>IF(AX1378&gt;0,1,0)</f>
        <v/>
      </c>
      <c r="CW1378" s="145">
        <f>IF(AY1378&gt;0,1,0)</f>
        <v/>
      </c>
      <c r="CX1378" s="52" t="n">
        <v>0</v>
      </c>
      <c r="DM1378">
        <f>IF(LOWER(T1378)="ILS",12,1)*Y1378/VLOOKUP($T1378,CPC_USDConversion_xlTbl[[Currency2]:[Units/1 USD]],2,FALSE)</f>
        <v/>
      </c>
    </row>
    <row r="1379">
      <c r="B1379" s="113" t="n">
        <v>108888</v>
      </c>
      <c r="C1379" s="113" t="n">
        <v>30220</v>
      </c>
      <c r="D1379" s="113" t="n">
        <v>98201</v>
      </c>
      <c r="E1379" s="114" t="inlineStr">
        <is>
          <t>YiQing Zhu</t>
        </is>
      </c>
      <c r="F1379" s="152" t="inlineStr">
        <is>
          <t>Territory Manager</t>
        </is>
      </c>
      <c r="G1379" s="113" t="inlineStr">
        <is>
          <t>China Sales Team</t>
        </is>
      </c>
      <c r="H1379" s="113" t="inlineStr">
        <is>
          <t>Stone Chen</t>
        </is>
      </c>
      <c r="I1379" s="113" t="inlineStr">
        <is>
          <t>Argon Ho</t>
        </is>
      </c>
      <c r="J1379" s="114" t="inlineStr">
        <is>
          <t>Sharat Sinha</t>
        </is>
      </c>
      <c r="K1379" s="114" t="inlineStr">
        <is>
          <t>Sharat Sinha</t>
        </is>
      </c>
      <c r="L1379" s="113" t="inlineStr">
        <is>
          <t>APAC Sales</t>
        </is>
      </c>
      <c r="M1379" s="115" t="n">
        <v>1</v>
      </c>
      <c r="N1379" s="151">
        <f>LEFT(CA1379,3)</f>
        <v/>
      </c>
      <c r="O1379" s="216" t="n">
        <v>43570</v>
      </c>
      <c r="P1379" s="118">
        <f>($D$5-O1379)/365</f>
        <v/>
      </c>
      <c r="Q1379" s="119">
        <f>Q1379</f>
        <v/>
      </c>
      <c r="R1379" s="52" t="n"/>
      <c r="S1379" s="120" t="inlineStr">
        <is>
          <t>China</t>
        </is>
      </c>
      <c r="T1379" s="120" t="inlineStr">
        <is>
          <t>CNY</t>
        </is>
      </c>
      <c r="U1379" s="120" t="n">
        <v>362000</v>
      </c>
      <c r="V1379" s="120" t="n">
        <v>171209.0909090909</v>
      </c>
      <c r="W1379" s="120" t="n"/>
      <c r="X1379" s="120">
        <f>W1379+V1379+U1379</f>
        <v/>
      </c>
      <c r="Y1379" s="121" t="n"/>
      <c r="Z1379" s="121" t="n"/>
      <c r="AA1379" s="122" t="n"/>
      <c r="AB1379" s="122" t="n"/>
      <c r="AC1379" s="122" t="n"/>
      <c r="AD1379" s="123">
        <f>AC1379+AB1379+AA1379</f>
        <v/>
      </c>
      <c r="AE1379" s="124">
        <f>IFERROR(AD1379/X1379-1,"")</f>
        <v/>
      </c>
      <c r="AF1379" s="217">
        <f>IF(LOWER(T1379)="ILS",12,1)*X1379/VLOOKUP($T1379,CPC_USDConversion_xlTbl[[Currency2]:[Units/1 USD]],2,FALSE)</f>
        <v/>
      </c>
      <c r="AG1379" s="217">
        <f>IF(LOWER(T1379)="ILS",12,1)*AD1379/VLOOKUP($T1379,CPC_USDConversion_xlTbl[[Currency2]:[Units/1 USD]],2,FALSE)</f>
        <v/>
      </c>
      <c r="AH1379" s="126">
        <f>AF1379/VLOOKUP($S1379,'CP$'!$B$5:$D$74,2,FALSE)</f>
        <v/>
      </c>
      <c r="AI1379" s="126">
        <f>AG1379/VLOOKUP($S1379,'CP$'!$B$5:$D$74,2,FALSE)</f>
        <v/>
      </c>
      <c r="AJ1379" s="52" t="n"/>
      <c r="AK1379" s="127" t="inlineStr">
        <is>
          <t>Sales Variable</t>
        </is>
      </c>
      <c r="AL1379" s="218" t="n"/>
      <c r="AM1379" s="129" t="n"/>
      <c r="AN1379" s="121" t="n"/>
      <c r="AO1379" s="130" t="n"/>
      <c r="AP1379" s="131">
        <f>IFERROR(AO1379/AM1379,"")</f>
        <v/>
      </c>
      <c r="AQ1379" s="219">
        <f>AO1379*CC1379</f>
        <v/>
      </c>
      <c r="AR1379" s="219" t="n"/>
      <c r="AS1379" s="220">
        <f>AQ1379-AR1379</f>
        <v/>
      </c>
      <c r="AT1379" s="217">
        <f>AS1379/VLOOKUP($T1379,'USD Converstion'!$C$7:$D$174,2,FALSE)</f>
        <v/>
      </c>
      <c r="AU1379" s="52" t="n"/>
      <c r="AV1379" s="221" t="n"/>
      <c r="AW1379" s="222" t="n"/>
      <c r="AX1379" s="222" t="n"/>
      <c r="AY1379" s="223" t="n"/>
      <c r="AZ1379" s="52" t="n"/>
      <c r="BA1379" s="137" t="n"/>
      <c r="BB1379" s="138" t="inlineStr">
        <is>
          <t xml:space="preserve"> </t>
        </is>
      </c>
      <c r="BC1379" s="52" t="n"/>
      <c r="BD1379" s="219" t="n">
        <v>282000</v>
      </c>
      <c r="BE1379" s="219" t="n">
        <v>188000</v>
      </c>
      <c r="BF1379" s="219" t="n"/>
      <c r="BG1379" s="120">
        <f>BF1379+BE1379+BD1379</f>
        <v/>
      </c>
      <c r="BH1379" s="217">
        <f>IF(LOWER(T1379)="ILS",12,1)*BG1379/VLOOKUP($T1379,CPC_USDConversion_xlTbl[[Currency2]:[Units/1 USD]],2,FALSE)</f>
        <v/>
      </c>
      <c r="BI1379" s="224">
        <f>BH1379/VLOOKUP($S1379,'CP$'!$B$5:$D$74,2,FALSE)</f>
        <v/>
      </c>
      <c r="BJ1379" s="140" t="n">
        <v>400000</v>
      </c>
      <c r="BK1379" s="140" t="n">
        <v>700000</v>
      </c>
      <c r="BL1379" s="141">
        <f>IFERROR(U1379/X1379,"")</f>
        <v/>
      </c>
      <c r="BM1379" s="141">
        <f>IFERROR(V1379/X1379,"")</f>
        <v/>
      </c>
      <c r="BN1379" s="141">
        <f>IFERROR(W1379/X1379,"")</f>
        <v/>
      </c>
      <c r="BO1379" s="141">
        <f>IFERROR(AA1379/AD1379,"")</f>
        <v/>
      </c>
      <c r="BP1379" s="141">
        <f>IFERROR(AB1379/AD1379,"")</f>
        <v/>
      </c>
      <c r="BQ1379" s="141">
        <f>IFERROR(AC1379/AD1379,"")</f>
        <v/>
      </c>
      <c r="BR1379" s="119" t="n">
        <v>2</v>
      </c>
      <c r="BS1379" s="119" t="n">
        <v>2</v>
      </c>
      <c r="BT1379" s="119" t="n">
        <v>2</v>
      </c>
      <c r="BU1379" s="119" t="n"/>
      <c r="BV1379" s="119" t="n"/>
      <c r="BW1379" s="119" t="n"/>
      <c r="BX1379" s="119" t="n"/>
      <c r="BY1379" s="119" t="n"/>
      <c r="BZ1379" s="119" t="inlineStr">
        <is>
          <t>Employee</t>
        </is>
      </c>
      <c r="CA1379" s="142" t="inlineStr">
        <is>
          <t>S53P</t>
        </is>
      </c>
      <c r="CB1379" s="131" t="n">
        <v>1</v>
      </c>
      <c r="CC1379" s="143">
        <f>IF(P1379&gt;1,1,P1379)*CB1379</f>
        <v/>
      </c>
      <c r="CD1379" s="143" t="n"/>
      <c r="CE1379" s="222" t="n"/>
      <c r="CF1379" s="86" t="n"/>
      <c r="CG1379" s="219" t="n">
        <v>458736.5853658537</v>
      </c>
      <c r="CH1379" s="217">
        <f>IF(LOWER(T1379)="ILS",12,1)*CG1379/VLOOKUP($T1379,CPC_USDConversion_xlTbl[[Currency2]:[Units/1 USD]],2,FALSE)</f>
        <v/>
      </c>
      <c r="CI1379" s="225">
        <f>AF1379</f>
        <v/>
      </c>
      <c r="CJ1379" s="225">
        <f>IFERROR(CI1379-CH1379,"")</f>
        <v/>
      </c>
      <c r="CK1379" s="140">
        <f>ROUND(AN1379*CC1379,-2)</f>
        <v/>
      </c>
      <c r="CL1379" s="217">
        <f>CK1379/VLOOKUP($T1379,'USD Converstion'!$C$7:$D$174,2,FALSE)</f>
        <v/>
      </c>
      <c r="CM1379" s="145">
        <f>IF(AD1379&gt;X1379,1,0)</f>
        <v/>
      </c>
      <c r="CN1379" s="225">
        <f>IF(CM1379&gt;0,AG1379,0)</f>
        <v/>
      </c>
      <c r="CO1379" s="225">
        <f>IF(CM1379=0,0,AF1379)</f>
        <v/>
      </c>
      <c r="CP1379" s="146" t="n">
        <v>0</v>
      </c>
      <c r="CQ1379" s="147" t="inlineStr">
        <is>
          <t>Regular</t>
        </is>
      </c>
      <c r="CR1379" s="225">
        <f>AM1379/VLOOKUP(T1379,'USD Converstion'!$C$7:$D$174,2,FALSE)</f>
        <v/>
      </c>
      <c r="CS1379" s="226">
        <f>AT1379</f>
        <v/>
      </c>
      <c r="CT1379" s="222" t="n">
        <v>0</v>
      </c>
      <c r="CU1379" s="227" t="n"/>
      <c r="CV1379" s="145">
        <f>IF(AX1379&gt;0,1,0)</f>
        <v/>
      </c>
      <c r="CW1379" s="145">
        <f>IF(AY1379&gt;0,1,0)</f>
        <v/>
      </c>
      <c r="CX1379" s="52" t="n">
        <v>0</v>
      </c>
      <c r="DM1379">
        <f>IF(LOWER(T1379)="ILS",12,1)*Y1379/VLOOKUP($T1379,CPC_USDConversion_xlTbl[[Currency2]:[Units/1 USD]],2,FALSE)</f>
        <v/>
      </c>
    </row>
    <row r="1380">
      <c r="B1380" s="113" t="n">
        <v>118918</v>
      </c>
      <c r="C1380" s="113" t="n">
        <v>84561</v>
      </c>
      <c r="D1380" s="113" t="n">
        <v>122918</v>
      </c>
      <c r="E1380" s="114" t="inlineStr">
        <is>
          <t>Alastair Broom</t>
        </is>
      </c>
      <c r="F1380" s="152" t="inlineStr">
        <is>
          <t>Public Sector Account Manager</t>
        </is>
      </c>
      <c r="G1380" s="113" t="inlineStr">
        <is>
          <t>UK Sales</t>
        </is>
      </c>
      <c r="H1380" s="113" t="inlineStr">
        <is>
          <t>Andy Wright</t>
        </is>
      </c>
      <c r="I1380" s="113" t="inlineStr">
        <is>
          <t>Andy Wright</t>
        </is>
      </c>
      <c r="J1380" s="114" t="inlineStr">
        <is>
          <t>Thorsten Freitag</t>
        </is>
      </c>
      <c r="K1380" s="114" t="inlineStr">
        <is>
          <t>Bruno Darmon</t>
        </is>
      </c>
      <c r="L1380" s="113" t="inlineStr">
        <is>
          <t>EMEA Sales</t>
        </is>
      </c>
      <c r="M1380" s="115" t="n">
        <v>1</v>
      </c>
      <c r="N1380" s="151">
        <f>LEFT(CA1380,3)</f>
        <v/>
      </c>
      <c r="O1380" s="216" t="n">
        <v>43892</v>
      </c>
      <c r="P1380" s="118">
        <f>($D$5-O1380)/365</f>
        <v/>
      </c>
      <c r="Q1380" s="119">
        <f>Q1380</f>
        <v/>
      </c>
      <c r="R1380" s="52" t="n"/>
      <c r="S1380" s="120" t="inlineStr">
        <is>
          <t>Great Britain</t>
        </is>
      </c>
      <c r="T1380" s="120" t="inlineStr">
        <is>
          <t>GBP</t>
        </is>
      </c>
      <c r="U1380" s="120" t="n">
        <v>107000</v>
      </c>
      <c r="V1380" s="120" t="n">
        <v>47572.72727272727</v>
      </c>
      <c r="W1380" s="120" t="n"/>
      <c r="X1380" s="120">
        <f>W1380+V1380+U1380</f>
        <v/>
      </c>
      <c r="Y1380" s="121" t="n"/>
      <c r="Z1380" s="121" t="n"/>
      <c r="AA1380" s="122" t="n"/>
      <c r="AB1380" s="122" t="n"/>
      <c r="AC1380" s="122" t="n"/>
      <c r="AD1380" s="123">
        <f>AC1380+AB1380+AA1380</f>
        <v/>
      </c>
      <c r="AE1380" s="124">
        <f>IFERROR(AD1380/X1380-1,"")</f>
        <v/>
      </c>
      <c r="AF1380" s="217">
        <f>IF(LOWER(T1380)="ILS",12,1)*X1380/VLOOKUP($T1380,CPC_USDConversion_xlTbl[[Currency2]:[Units/1 USD]],2,FALSE)</f>
        <v/>
      </c>
      <c r="AG1380" s="217">
        <f>IF(LOWER(T1380)="ILS",12,1)*AD1380/VLOOKUP($T1380,CPC_USDConversion_xlTbl[[Currency2]:[Units/1 USD]],2,FALSE)</f>
        <v/>
      </c>
      <c r="AH1380" s="126">
        <f>AF1380/VLOOKUP($S1380,'CP$'!$B$5:$D$74,2,FALSE)</f>
        <v/>
      </c>
      <c r="AI1380" s="126">
        <f>AG1380/VLOOKUP($S1380,'CP$'!$B$5:$D$74,2,FALSE)</f>
        <v/>
      </c>
      <c r="AJ1380" s="52" t="n"/>
      <c r="AK1380" s="127" t="inlineStr">
        <is>
          <t>Sales Variable</t>
        </is>
      </c>
      <c r="AL1380" s="218" t="n"/>
      <c r="AM1380" s="129" t="n"/>
      <c r="AN1380" s="121" t="n"/>
      <c r="AO1380" s="130" t="n"/>
      <c r="AP1380" s="131">
        <f>IFERROR(AO1380/AM1380,"")</f>
        <v/>
      </c>
      <c r="AQ1380" s="219">
        <f>AO1380*CC1380</f>
        <v/>
      </c>
      <c r="AR1380" s="219" t="n"/>
      <c r="AS1380" s="220">
        <f>AQ1380-AR1380</f>
        <v/>
      </c>
      <c r="AT1380" s="217">
        <f>AS1380/VLOOKUP($T1380,'USD Converstion'!$C$7:$D$174,2,FALSE)</f>
        <v/>
      </c>
      <c r="AU1380" s="52" t="n"/>
      <c r="AV1380" s="221" t="n"/>
      <c r="AW1380" s="222" t="n"/>
      <c r="AX1380" s="222" t="n"/>
      <c r="AY1380" s="223" t="n"/>
      <c r="AZ1380" s="52" t="n"/>
      <c r="BA1380" s="137" t="n"/>
      <c r="BB1380" s="138" t="inlineStr">
        <is>
          <t xml:space="preserve"> </t>
        </is>
      </c>
      <c r="BC1380" s="52" t="n"/>
      <c r="BD1380" s="219" t="n"/>
      <c r="BE1380" s="219" t="n"/>
      <c r="BF1380" s="219" t="n"/>
      <c r="BG1380" s="120">
        <f>BF1380+BE1380+BD1380</f>
        <v/>
      </c>
      <c r="BH1380" s="217">
        <f>IF(LOWER(T1380)="ILS",12,1)*BG1380/VLOOKUP($T1380,CPC_USDConversion_xlTbl[[Currency2]:[Units/1 USD]],2,FALSE)</f>
        <v/>
      </c>
      <c r="BI1380" s="224">
        <f>BH1380/VLOOKUP($S1380,'CP$'!$B$5:$D$74,2,FALSE)</f>
        <v/>
      </c>
      <c r="BJ1380" s="140" t="n">
        <v>120000</v>
      </c>
      <c r="BK1380" s="140" t="n">
        <v>185000</v>
      </c>
      <c r="BL1380" s="141">
        <f>IFERROR(U1380/X1380,"")</f>
        <v/>
      </c>
      <c r="BM1380" s="141">
        <f>IFERROR(V1380/X1380,"")</f>
        <v/>
      </c>
      <c r="BN1380" s="141">
        <f>IFERROR(W1380/X1380,"")</f>
        <v/>
      </c>
      <c r="BO1380" s="141">
        <f>IFERROR(AA1380/AD1380,"")</f>
        <v/>
      </c>
      <c r="BP1380" s="141">
        <f>IFERROR(AB1380/AD1380,"")</f>
        <v/>
      </c>
      <c r="BQ1380" s="141">
        <f>IFERROR(AC1380/AD1380,"")</f>
        <v/>
      </c>
      <c r="BR1380" s="119" t="n"/>
      <c r="BS1380" s="119" t="n"/>
      <c r="BT1380" s="119" t="n">
        <v>2</v>
      </c>
      <c r="BU1380" s="119" t="n"/>
      <c r="BV1380" s="119" t="n"/>
      <c r="BW1380" s="119" t="n"/>
      <c r="BX1380" s="119" t="n"/>
      <c r="BY1380" s="119" t="n"/>
      <c r="BZ1380" s="119" t="inlineStr">
        <is>
          <t>Employee</t>
        </is>
      </c>
      <c r="CA1380" s="142" t="inlineStr">
        <is>
          <t>S43P</t>
        </is>
      </c>
      <c r="CB1380" s="131" t="n">
        <v>1</v>
      </c>
      <c r="CC1380" s="143">
        <f>IF(P1380&gt;1,1,P1380)*CB1380</f>
        <v/>
      </c>
      <c r="CD1380" s="143" t="n"/>
      <c r="CE1380" s="222" t="n"/>
      <c r="CF1380" s="86" t="n"/>
      <c r="CG1380" s="219" t="n">
        <v>127029.2682926829</v>
      </c>
      <c r="CH1380" s="217">
        <f>IF(LOWER(T1380)="ILS",12,1)*CG1380/VLOOKUP($T1380,CPC_USDConversion_xlTbl[[Currency2]:[Units/1 USD]],2,FALSE)</f>
        <v/>
      </c>
      <c r="CI1380" s="225">
        <f>AF1380</f>
        <v/>
      </c>
      <c r="CJ1380" s="225">
        <f>IFERROR(CI1380-CH1380,"")</f>
        <v/>
      </c>
      <c r="CK1380" s="140">
        <f>ROUND(AN1380*CC1380,-2)</f>
        <v/>
      </c>
      <c r="CL1380" s="217">
        <f>CK1380/VLOOKUP($T1380,'USD Converstion'!$C$7:$D$174,2,FALSE)</f>
        <v/>
      </c>
      <c r="CM1380" s="145">
        <f>IF(AD1380&gt;X1380,1,0)</f>
        <v/>
      </c>
      <c r="CN1380" s="225">
        <f>IF(CM1380&gt;0,AG1380,0)</f>
        <v/>
      </c>
      <c r="CO1380" s="225">
        <f>IF(CM1380=0,0,AF1380)</f>
        <v/>
      </c>
      <c r="CP1380" s="146" t="n">
        <v>0</v>
      </c>
      <c r="CQ1380" s="147" t="inlineStr">
        <is>
          <t>Regular</t>
        </is>
      </c>
      <c r="CR1380" s="225">
        <f>AM1380/VLOOKUP(T1380,'USD Converstion'!$C$7:$D$174,2,FALSE)</f>
        <v/>
      </c>
      <c r="CS1380" s="226">
        <f>AT1380</f>
        <v/>
      </c>
      <c r="CT1380" s="222" t="n">
        <v>0</v>
      </c>
      <c r="CU1380" s="227" t="n"/>
      <c r="CV1380" s="145">
        <f>IF(AX1380&gt;0,1,0)</f>
        <v/>
      </c>
      <c r="CW1380" s="145">
        <f>IF(AY1380&gt;0,1,0)</f>
        <v/>
      </c>
      <c r="CX1380" s="52" t="n">
        <v>0</v>
      </c>
      <c r="DM1380">
        <f>IF(LOWER(T1380)="ILS",12,1)*Y1380/VLOOKUP($T1380,CPC_USDConversion_xlTbl[[Currency2]:[Units/1 USD]],2,FALSE)</f>
        <v/>
      </c>
    </row>
    <row r="1381">
      <c r="B1381" s="113" t="n">
        <v>118373</v>
      </c>
      <c r="C1381" s="113" t="n">
        <v>70542</v>
      </c>
      <c r="D1381" s="113" t="n">
        <v>70285</v>
      </c>
      <c r="E1381" s="114" t="inlineStr">
        <is>
          <t>Craig Revell</t>
        </is>
      </c>
      <c r="F1381" s="152" t="inlineStr">
        <is>
          <t>Channel Account Manager</t>
        </is>
      </c>
      <c r="G1381" s="113" t="inlineStr">
        <is>
          <t>UK Channel &amp; Direct Sales</t>
        </is>
      </c>
      <c r="H1381" s="113" t="inlineStr">
        <is>
          <t>Michael Wakefield</t>
        </is>
      </c>
      <c r="I1381" s="113" t="inlineStr">
        <is>
          <t>Andy Wright</t>
        </is>
      </c>
      <c r="J1381" s="114" t="inlineStr">
        <is>
          <t>Thorsten Freitag</t>
        </is>
      </c>
      <c r="K1381" s="114" t="inlineStr">
        <is>
          <t>Bruno Darmon</t>
        </is>
      </c>
      <c r="L1381" s="113" t="inlineStr">
        <is>
          <t>EMEA Sales</t>
        </is>
      </c>
      <c r="M1381" s="115" t="n">
        <v>1</v>
      </c>
      <c r="N1381" s="151">
        <f>LEFT(CA1381,3)</f>
        <v/>
      </c>
      <c r="O1381" s="216" t="n">
        <v>43255</v>
      </c>
      <c r="P1381" s="118">
        <f>($D$5-O1381)/365</f>
        <v/>
      </c>
      <c r="Q1381" s="119">
        <f>Q1381</f>
        <v/>
      </c>
      <c r="R1381" s="52" t="n"/>
      <c r="S1381" s="120" t="inlineStr">
        <is>
          <t>Great Britain</t>
        </is>
      </c>
      <c r="T1381" s="120" t="inlineStr">
        <is>
          <t>GBP</t>
        </is>
      </c>
      <c r="U1381" s="120" t="n">
        <v>117597.5</v>
      </c>
      <c r="V1381" s="120" t="n">
        <v>52710.90909090909</v>
      </c>
      <c r="W1381" s="120" t="n"/>
      <c r="X1381" s="120">
        <f>W1381+V1381+U1381</f>
        <v/>
      </c>
      <c r="Y1381" s="121" t="n"/>
      <c r="Z1381" s="121" t="n"/>
      <c r="AA1381" s="122" t="n"/>
      <c r="AB1381" s="122" t="n"/>
      <c r="AC1381" s="122" t="n"/>
      <c r="AD1381" s="123">
        <f>AC1381+AB1381+AA1381</f>
        <v/>
      </c>
      <c r="AE1381" s="124">
        <f>IFERROR(AD1381/X1381-1,"")</f>
        <v/>
      </c>
      <c r="AF1381" s="217">
        <f>IF(LOWER(T1381)="ILS",12,1)*X1381/VLOOKUP($T1381,CPC_USDConversion_xlTbl[[Currency2]:[Units/1 USD]],2,FALSE)</f>
        <v/>
      </c>
      <c r="AG1381" s="217">
        <f>IF(LOWER(T1381)="ILS",12,1)*AD1381/VLOOKUP($T1381,CPC_USDConversion_xlTbl[[Currency2]:[Units/1 USD]],2,FALSE)</f>
        <v/>
      </c>
      <c r="AH1381" s="126">
        <f>AF1381/VLOOKUP($S1381,'CP$'!$B$5:$D$74,2,FALSE)</f>
        <v/>
      </c>
      <c r="AI1381" s="126">
        <f>AG1381/VLOOKUP($S1381,'CP$'!$B$5:$D$74,2,FALSE)</f>
        <v/>
      </c>
      <c r="AJ1381" s="52" t="n"/>
      <c r="AK1381" s="127" t="inlineStr">
        <is>
          <t>Sales Variable</t>
        </is>
      </c>
      <c r="AL1381" s="218" t="n"/>
      <c r="AM1381" s="129" t="n"/>
      <c r="AN1381" s="121" t="n"/>
      <c r="AO1381" s="130" t="n"/>
      <c r="AP1381" s="131">
        <f>IFERROR(AO1381/AM1381,"")</f>
        <v/>
      </c>
      <c r="AQ1381" s="219">
        <f>AO1381*CC1381</f>
        <v/>
      </c>
      <c r="AR1381" s="219" t="n"/>
      <c r="AS1381" s="220">
        <f>AQ1381-AR1381</f>
        <v/>
      </c>
      <c r="AT1381" s="217">
        <f>AS1381/VLOOKUP($T1381,'USD Converstion'!$C$7:$D$174,2,FALSE)</f>
        <v/>
      </c>
      <c r="AU1381" s="52" t="n"/>
      <c r="AV1381" s="221" t="n">
        <v>43615</v>
      </c>
      <c r="AW1381" s="222" t="n">
        <v>9820.631067961165</v>
      </c>
      <c r="AX1381" s="222" t="n"/>
      <c r="AY1381" s="223" t="n"/>
      <c r="AZ1381" s="52" t="n"/>
      <c r="BA1381" s="137" t="n"/>
      <c r="BB1381" s="138" t="inlineStr">
        <is>
          <t xml:space="preserve"> </t>
        </is>
      </c>
      <c r="BC1381" s="52" t="n"/>
      <c r="BD1381" s="219" t="n">
        <v>86478</v>
      </c>
      <c r="BE1381" s="219" t="n">
        <v>57652</v>
      </c>
      <c r="BF1381" s="219" t="n"/>
      <c r="BG1381" s="120">
        <f>BF1381+BE1381+BD1381</f>
        <v/>
      </c>
      <c r="BH1381" s="217">
        <f>IF(LOWER(T1381)="ILS",12,1)*BG1381/VLOOKUP($T1381,CPC_USDConversion_xlTbl[[Currency2]:[Units/1 USD]],2,FALSE)</f>
        <v/>
      </c>
      <c r="BI1381" s="224">
        <f>BH1381/VLOOKUP($S1381,'CP$'!$B$5:$D$74,2,FALSE)</f>
        <v/>
      </c>
      <c r="BJ1381" s="140" t="n">
        <v>100000</v>
      </c>
      <c r="BK1381" s="140" t="n">
        <v>150000</v>
      </c>
      <c r="BL1381" s="141">
        <f>IFERROR(U1381/X1381,"")</f>
        <v/>
      </c>
      <c r="BM1381" s="141">
        <f>IFERROR(V1381/X1381,"")</f>
        <v/>
      </c>
      <c r="BN1381" s="141">
        <f>IFERROR(W1381/X1381,"")</f>
        <v/>
      </c>
      <c r="BO1381" s="141">
        <f>IFERROR(AA1381/AD1381,"")</f>
        <v/>
      </c>
      <c r="BP1381" s="141">
        <f>IFERROR(AB1381/AD1381,"")</f>
        <v/>
      </c>
      <c r="BQ1381" s="141">
        <f>IFERROR(AC1381/AD1381,"")</f>
        <v/>
      </c>
      <c r="BR1381" s="119" t="n">
        <v>3</v>
      </c>
      <c r="BS1381" s="119" t="n">
        <v>3</v>
      </c>
      <c r="BT1381" s="119" t="n">
        <v>2</v>
      </c>
      <c r="BU1381" s="119" t="n"/>
      <c r="BV1381" s="119" t="n"/>
      <c r="BW1381" s="119" t="n"/>
      <c r="BX1381" s="119" t="n"/>
      <c r="BY1381" s="119" t="n"/>
      <c r="BZ1381" s="119" t="inlineStr">
        <is>
          <t>Employee</t>
        </is>
      </c>
      <c r="CA1381" s="142" t="inlineStr">
        <is>
          <t>S41P</t>
        </is>
      </c>
      <c r="CB1381" s="131" t="n">
        <v>1</v>
      </c>
      <c r="CC1381" s="143">
        <f>IF(P1381&gt;1,1,P1381)*CB1381</f>
        <v/>
      </c>
      <c r="CD1381" s="143" t="n"/>
      <c r="CE1381" s="222" t="n">
        <v>18676.32</v>
      </c>
      <c r="CF1381" s="86" t="n"/>
      <c r="CG1381" s="219" t="n">
        <v>140814.6341463415</v>
      </c>
      <c r="CH1381" s="217">
        <f>IF(LOWER(T1381)="ILS",12,1)*CG1381/VLOOKUP($T1381,CPC_USDConversion_xlTbl[[Currency2]:[Units/1 USD]],2,FALSE)</f>
        <v/>
      </c>
      <c r="CI1381" s="225">
        <f>AF1381</f>
        <v/>
      </c>
      <c r="CJ1381" s="225">
        <f>IFERROR(CI1381-CH1381,"")</f>
        <v/>
      </c>
      <c r="CK1381" s="140">
        <f>ROUND(AN1381*CC1381,-2)</f>
        <v/>
      </c>
      <c r="CL1381" s="217">
        <f>CK1381/VLOOKUP($T1381,'USD Converstion'!$C$7:$D$174,2,FALSE)</f>
        <v/>
      </c>
      <c r="CM1381" s="145">
        <f>IF(AD1381&gt;X1381,1,0)</f>
        <v/>
      </c>
      <c r="CN1381" s="225">
        <f>IF(CM1381&gt;0,AG1381,0)</f>
        <v/>
      </c>
      <c r="CO1381" s="225">
        <f>IF(CM1381=0,0,AF1381)</f>
        <v/>
      </c>
      <c r="CP1381" s="146" t="n">
        <v>0</v>
      </c>
      <c r="CQ1381" s="147" t="inlineStr">
        <is>
          <t>Regular</t>
        </is>
      </c>
      <c r="CR1381" s="225">
        <f>AM1381/VLOOKUP(T1381,'USD Converstion'!$C$7:$D$174,2,FALSE)</f>
        <v/>
      </c>
      <c r="CS1381" s="226">
        <f>AT1381</f>
        <v/>
      </c>
      <c r="CT1381" s="222" t="n">
        <v>0</v>
      </c>
      <c r="CU1381" s="227" t="n"/>
      <c r="CV1381" s="145">
        <f>IF(AX1381&gt;0,1,0)</f>
        <v/>
      </c>
      <c r="CW1381" s="145">
        <f>IF(AY1381&gt;0,1,0)</f>
        <v/>
      </c>
      <c r="CX1381" s="52" t="n">
        <v>0</v>
      </c>
      <c r="DM1381">
        <f>IF(LOWER(T1381)="ILS",12,1)*Y1381/VLOOKUP($T1381,CPC_USDConversion_xlTbl[[Currency2]:[Units/1 USD]],2,FALSE)</f>
        <v/>
      </c>
    </row>
    <row r="1382">
      <c r="B1382" s="113" t="n">
        <v>100696</v>
      </c>
      <c r="C1382" s="113" t="n">
        <v>73597</v>
      </c>
      <c r="D1382" s="113" t="n"/>
      <c r="E1382" s="114" t="inlineStr">
        <is>
          <t>Peter Mills</t>
        </is>
      </c>
      <c r="F1382" s="152" t="inlineStr">
        <is>
          <t>Sales Manager, Major Accounts</t>
        </is>
      </c>
      <c r="G1382" s="113" t="inlineStr">
        <is>
          <t>UK Sales</t>
        </is>
      </c>
      <c r="H1382" s="113" t="inlineStr">
        <is>
          <t>Andy Wright</t>
        </is>
      </c>
      <c r="I1382" s="113" t="inlineStr">
        <is>
          <t>Andy Wright</t>
        </is>
      </c>
      <c r="J1382" s="114" t="inlineStr">
        <is>
          <t>Thorsten Freitag</t>
        </is>
      </c>
      <c r="K1382" s="114" t="inlineStr">
        <is>
          <t>Bruno Darmon</t>
        </is>
      </c>
      <c r="L1382" s="113" t="inlineStr">
        <is>
          <t>EMEA Sales</t>
        </is>
      </c>
      <c r="M1382" s="115" t="n">
        <v>1</v>
      </c>
      <c r="N1382" s="151">
        <f>LEFT(CA1382,3)</f>
        <v/>
      </c>
      <c r="O1382" s="216" t="n">
        <v>41141</v>
      </c>
      <c r="P1382" s="118">
        <f>($D$5-O1382)/365</f>
        <v/>
      </c>
      <c r="Q1382" s="119">
        <f>Q1382</f>
        <v/>
      </c>
      <c r="R1382" s="52" t="n"/>
      <c r="S1382" s="120" t="inlineStr">
        <is>
          <t>Great Britain</t>
        </is>
      </c>
      <c r="T1382" s="120" t="inlineStr">
        <is>
          <t>GBP</t>
        </is>
      </c>
      <c r="U1382" s="120" t="n">
        <v>148250</v>
      </c>
      <c r="V1382" s="120" t="n">
        <v>67572.72727272726</v>
      </c>
      <c r="W1382" s="120" t="n"/>
      <c r="X1382" s="120">
        <f>W1382+V1382+U1382</f>
        <v/>
      </c>
      <c r="Y1382" s="121" t="n"/>
      <c r="Z1382" s="121" t="n"/>
      <c r="AA1382" s="122" t="n"/>
      <c r="AB1382" s="122" t="n"/>
      <c r="AC1382" s="122" t="n"/>
      <c r="AD1382" s="123">
        <f>AC1382+AB1382+AA1382</f>
        <v/>
      </c>
      <c r="AE1382" s="124">
        <f>IFERROR(AD1382/X1382-1,"")</f>
        <v/>
      </c>
      <c r="AF1382" s="217">
        <f>IF(LOWER(T1382)="ILS",12,1)*X1382/VLOOKUP($T1382,CPC_USDConversion_xlTbl[[Currency2]:[Units/1 USD]],2,FALSE)</f>
        <v/>
      </c>
      <c r="AG1382" s="217">
        <f>IF(LOWER(T1382)="ILS",12,1)*AD1382/VLOOKUP($T1382,CPC_USDConversion_xlTbl[[Currency2]:[Units/1 USD]],2,FALSE)</f>
        <v/>
      </c>
      <c r="AH1382" s="126">
        <f>AF1382/VLOOKUP($S1382,'CP$'!$B$5:$D$74,2,FALSE)</f>
        <v/>
      </c>
      <c r="AI1382" s="126">
        <f>AG1382/VLOOKUP($S1382,'CP$'!$B$5:$D$74,2,FALSE)</f>
        <v/>
      </c>
      <c r="AJ1382" s="52" t="n"/>
      <c r="AK1382" s="127" t="inlineStr">
        <is>
          <t>Sales Variable</t>
        </is>
      </c>
      <c r="AL1382" s="218" t="n"/>
      <c r="AM1382" s="129" t="n"/>
      <c r="AN1382" s="121" t="n"/>
      <c r="AO1382" s="130" t="n"/>
      <c r="AP1382" s="131">
        <f>IFERROR(AO1382/AM1382,"")</f>
        <v/>
      </c>
      <c r="AQ1382" s="219">
        <f>AO1382*CC1382</f>
        <v/>
      </c>
      <c r="AR1382" s="219" t="n"/>
      <c r="AS1382" s="220">
        <f>AQ1382-AR1382</f>
        <v/>
      </c>
      <c r="AT1382" s="217">
        <f>AS1382/VLOOKUP($T1382,'USD Converstion'!$C$7:$D$174,2,FALSE)</f>
        <v/>
      </c>
      <c r="AU1382" s="52" t="n"/>
      <c r="AV1382" s="221" t="n">
        <v>43957</v>
      </c>
      <c r="AW1382" s="222" t="n">
        <v>29231.10679611651</v>
      </c>
      <c r="AX1382" s="222" t="n"/>
      <c r="AY1382" s="223" t="n"/>
      <c r="AZ1382" s="52" t="n"/>
      <c r="BA1382" s="137" t="n"/>
      <c r="BB1382" s="138" t="inlineStr">
        <is>
          <t xml:space="preserve"> </t>
        </is>
      </c>
      <c r="BC1382" s="52" t="n"/>
      <c r="BD1382" s="219" t="n">
        <v>108000</v>
      </c>
      <c r="BE1382" s="219" t="n">
        <v>72000</v>
      </c>
      <c r="BF1382" s="219" t="n"/>
      <c r="BG1382" s="120">
        <f>BF1382+BE1382+BD1382</f>
        <v/>
      </c>
      <c r="BH1382" s="217">
        <f>IF(LOWER(T1382)="ILS",12,1)*BG1382/VLOOKUP($T1382,CPC_USDConversion_xlTbl[[Currency2]:[Units/1 USD]],2,FALSE)</f>
        <v/>
      </c>
      <c r="BI1382" s="224">
        <f>BH1382/VLOOKUP($S1382,'CP$'!$B$5:$D$74,2,FALSE)</f>
        <v/>
      </c>
      <c r="BJ1382" s="140" t="n">
        <v>120000</v>
      </c>
      <c r="BK1382" s="140" t="n">
        <v>185000</v>
      </c>
      <c r="BL1382" s="141">
        <f>IFERROR(U1382/X1382,"")</f>
        <v/>
      </c>
      <c r="BM1382" s="141">
        <f>IFERROR(V1382/X1382,"")</f>
        <v/>
      </c>
      <c r="BN1382" s="141">
        <f>IFERROR(W1382/X1382,"")</f>
        <v/>
      </c>
      <c r="BO1382" s="141">
        <f>IFERROR(AA1382/AD1382,"")</f>
        <v/>
      </c>
      <c r="BP1382" s="141">
        <f>IFERROR(AB1382/AD1382,"")</f>
        <v/>
      </c>
      <c r="BQ1382" s="141">
        <f>IFERROR(AC1382/AD1382,"")</f>
        <v/>
      </c>
      <c r="BR1382" s="119" t="n">
        <v>4</v>
      </c>
      <c r="BS1382" s="119" t="n">
        <v>3</v>
      </c>
      <c r="BT1382" s="119" t="n">
        <v>2</v>
      </c>
      <c r="BU1382" s="119" t="n"/>
      <c r="BV1382" s="119" t="n"/>
      <c r="BW1382" s="119" t="n"/>
      <c r="BX1382" s="119" t="n"/>
      <c r="BY1382" s="119" t="n"/>
      <c r="BZ1382" s="119" t="inlineStr">
        <is>
          <t>Employee</t>
        </is>
      </c>
      <c r="CA1382" s="142" t="inlineStr">
        <is>
          <t>S43M</t>
        </is>
      </c>
      <c r="CB1382" s="131" t="n">
        <v>1</v>
      </c>
      <c r="CC1382" s="143">
        <f>IF(P1382&gt;1,1,P1382)*CB1382</f>
        <v/>
      </c>
      <c r="CD1382" s="143" t="n"/>
      <c r="CE1382" s="222" t="n">
        <v>78536.31999999999</v>
      </c>
      <c r="CF1382" s="86" t="n"/>
      <c r="CG1382" s="219" t="n">
        <v>180687.8048780488</v>
      </c>
      <c r="CH1382" s="217">
        <f>IF(LOWER(T1382)="ILS",12,1)*CG1382/VLOOKUP($T1382,CPC_USDConversion_xlTbl[[Currency2]:[Units/1 USD]],2,FALSE)</f>
        <v/>
      </c>
      <c r="CI1382" s="225">
        <f>AF1382</f>
        <v/>
      </c>
      <c r="CJ1382" s="225">
        <f>IFERROR(CI1382-CH1382,"")</f>
        <v/>
      </c>
      <c r="CK1382" s="140">
        <f>ROUND(AN1382*CC1382,-2)</f>
        <v/>
      </c>
      <c r="CL1382" s="217">
        <f>CK1382/VLOOKUP($T1382,'USD Converstion'!$C$7:$D$174,2,FALSE)</f>
        <v/>
      </c>
      <c r="CM1382" s="145">
        <f>IF(AD1382&gt;X1382,1,0)</f>
        <v/>
      </c>
      <c r="CN1382" s="225">
        <f>IF(CM1382&gt;0,AG1382,0)</f>
        <v/>
      </c>
      <c r="CO1382" s="225">
        <f>IF(CM1382=0,0,AF1382)</f>
        <v/>
      </c>
      <c r="CP1382" s="146" t="n">
        <v>0</v>
      </c>
      <c r="CQ1382" s="147" t="inlineStr">
        <is>
          <t>Regular</t>
        </is>
      </c>
      <c r="CR1382" s="225">
        <f>AM1382/VLOOKUP(T1382,'USD Converstion'!$C$7:$D$174,2,FALSE)</f>
        <v/>
      </c>
      <c r="CS1382" s="226">
        <f>AT1382</f>
        <v/>
      </c>
      <c r="CT1382" s="222" t="n">
        <v>0</v>
      </c>
      <c r="CU1382" s="227" t="n"/>
      <c r="CV1382" s="145">
        <f>IF(AX1382&gt;0,1,0)</f>
        <v/>
      </c>
      <c r="CW1382" s="145">
        <f>IF(AY1382&gt;0,1,0)</f>
        <v/>
      </c>
      <c r="CX1382" s="52" t="n">
        <v>0</v>
      </c>
      <c r="DM1382">
        <f>IF(LOWER(T1382)="ILS",12,1)*Y1382/VLOOKUP($T1382,CPC_USDConversion_xlTbl[[Currency2]:[Units/1 USD]],2,FALSE)</f>
        <v/>
      </c>
    </row>
    <row r="1383">
      <c r="B1383" s="113" t="n">
        <v>113539</v>
      </c>
      <c r="C1383" s="113" t="n">
        <v>25910</v>
      </c>
      <c r="D1383" s="113" t="n">
        <v>49092</v>
      </c>
      <c r="E1383" s="114" t="inlineStr">
        <is>
          <t>Rahul Saggar</t>
        </is>
      </c>
      <c r="F1383" s="152" t="inlineStr">
        <is>
          <t>Sales Manager, Northern and Scotland</t>
        </is>
      </c>
      <c r="G1383" s="113" t="inlineStr">
        <is>
          <t>UK Channel &amp; Direct Sales</t>
        </is>
      </c>
      <c r="H1383" s="113" t="inlineStr">
        <is>
          <t>Michael Wakefield</t>
        </is>
      </c>
      <c r="I1383" s="113" t="inlineStr">
        <is>
          <t>Andy Wright</t>
        </is>
      </c>
      <c r="J1383" s="114" t="inlineStr">
        <is>
          <t>Thorsten Freitag</t>
        </is>
      </c>
      <c r="K1383" s="114" t="inlineStr">
        <is>
          <t>Bruno Darmon</t>
        </is>
      </c>
      <c r="L1383" s="113" t="inlineStr">
        <is>
          <t>EMEA Sales</t>
        </is>
      </c>
      <c r="M1383" s="115" t="n">
        <v>1</v>
      </c>
      <c r="N1383" s="151">
        <f>LEFT(CA1383,3)</f>
        <v/>
      </c>
      <c r="O1383" s="216" t="n">
        <v>42793</v>
      </c>
      <c r="P1383" s="118">
        <f>($D$5-O1383)/365</f>
        <v/>
      </c>
      <c r="Q1383" s="119">
        <f>Q1383</f>
        <v/>
      </c>
      <c r="R1383" s="52" t="n"/>
      <c r="S1383" s="120" t="inlineStr">
        <is>
          <t>Great Britain</t>
        </is>
      </c>
      <c r="T1383" s="120" t="inlineStr">
        <is>
          <t>GBP</t>
        </is>
      </c>
      <c r="U1383" s="120" t="n">
        <v>163250</v>
      </c>
      <c r="V1383" s="120" t="n">
        <v>74845.45454545454</v>
      </c>
      <c r="W1383" s="120" t="n"/>
      <c r="X1383" s="120">
        <f>W1383+V1383+U1383</f>
        <v/>
      </c>
      <c r="Y1383" s="121" t="n"/>
      <c r="Z1383" s="121" t="n"/>
      <c r="AA1383" s="122" t="n"/>
      <c r="AB1383" s="122" t="n"/>
      <c r="AC1383" s="122" t="n"/>
      <c r="AD1383" s="123">
        <f>AC1383+AB1383+AA1383</f>
        <v/>
      </c>
      <c r="AE1383" s="124">
        <f>IFERROR(AD1383/X1383-1,"")</f>
        <v/>
      </c>
      <c r="AF1383" s="217">
        <f>IF(LOWER(T1383)="ILS",12,1)*X1383/VLOOKUP($T1383,CPC_USDConversion_xlTbl[[Currency2]:[Units/1 USD]],2,FALSE)</f>
        <v/>
      </c>
      <c r="AG1383" s="217">
        <f>IF(LOWER(T1383)="ILS",12,1)*AD1383/VLOOKUP($T1383,CPC_USDConversion_xlTbl[[Currency2]:[Units/1 USD]],2,FALSE)</f>
        <v/>
      </c>
      <c r="AH1383" s="126">
        <f>AF1383/VLOOKUP($S1383,'CP$'!$B$5:$D$74,2,FALSE)</f>
        <v/>
      </c>
      <c r="AI1383" s="126">
        <f>AG1383/VLOOKUP($S1383,'CP$'!$B$5:$D$74,2,FALSE)</f>
        <v/>
      </c>
      <c r="AJ1383" s="52" t="n"/>
      <c r="AK1383" s="127" t="inlineStr">
        <is>
          <t>Sales Variable</t>
        </is>
      </c>
      <c r="AL1383" s="218" t="n"/>
      <c r="AM1383" s="129" t="n"/>
      <c r="AN1383" s="121" t="n"/>
      <c r="AO1383" s="130" t="n"/>
      <c r="AP1383" s="131">
        <f>IFERROR(AO1383/AM1383,"")</f>
        <v/>
      </c>
      <c r="AQ1383" s="219">
        <f>AO1383*CC1383</f>
        <v/>
      </c>
      <c r="AR1383" s="219" t="n"/>
      <c r="AS1383" s="220">
        <f>AQ1383-AR1383</f>
        <v/>
      </c>
      <c r="AT1383" s="217">
        <f>AS1383/VLOOKUP($T1383,'USD Converstion'!$C$7:$D$174,2,FALSE)</f>
        <v/>
      </c>
      <c r="AU1383" s="52" t="n"/>
      <c r="AV1383" s="221" t="n">
        <v>43957</v>
      </c>
      <c r="AW1383" s="222" t="n">
        <v>9844.844660194174</v>
      </c>
      <c r="AX1383" s="222" t="n"/>
      <c r="AY1383" s="223" t="n"/>
      <c r="AZ1383" s="52" t="n"/>
      <c r="BA1383" s="137" t="n"/>
      <c r="BB1383" s="138" t="inlineStr">
        <is>
          <t xml:space="preserve"> </t>
        </is>
      </c>
      <c r="BC1383" s="52" t="n"/>
      <c r="BD1383" s="219" t="n">
        <v>123000</v>
      </c>
      <c r="BE1383" s="219" t="n">
        <v>82000</v>
      </c>
      <c r="BF1383" s="219" t="n"/>
      <c r="BG1383" s="120">
        <f>BF1383+BE1383+BD1383</f>
        <v/>
      </c>
      <c r="BH1383" s="217">
        <f>IF(LOWER(T1383)="ILS",12,1)*BG1383/VLOOKUP($T1383,CPC_USDConversion_xlTbl[[Currency2]:[Units/1 USD]],2,FALSE)</f>
        <v/>
      </c>
      <c r="BI1383" s="224">
        <f>BH1383/VLOOKUP($S1383,'CP$'!$B$5:$D$74,2,FALSE)</f>
        <v/>
      </c>
      <c r="BJ1383" s="140" t="n">
        <v>120000</v>
      </c>
      <c r="BK1383" s="140" t="n">
        <v>185000</v>
      </c>
      <c r="BL1383" s="141">
        <f>IFERROR(U1383/X1383,"")</f>
        <v/>
      </c>
      <c r="BM1383" s="141">
        <f>IFERROR(V1383/X1383,"")</f>
        <v/>
      </c>
      <c r="BN1383" s="141">
        <f>IFERROR(W1383/X1383,"")</f>
        <v/>
      </c>
      <c r="BO1383" s="141">
        <f>IFERROR(AA1383/AD1383,"")</f>
        <v/>
      </c>
      <c r="BP1383" s="141">
        <f>IFERROR(AB1383/AD1383,"")</f>
        <v/>
      </c>
      <c r="BQ1383" s="141">
        <f>IFERROR(AC1383/AD1383,"")</f>
        <v/>
      </c>
      <c r="BR1383" s="119" t="n">
        <v>3</v>
      </c>
      <c r="BS1383" s="119" t="n">
        <v>3</v>
      </c>
      <c r="BT1383" s="119" t="n">
        <v>2</v>
      </c>
      <c r="BU1383" s="119" t="n"/>
      <c r="BV1383" s="119" t="n"/>
      <c r="BW1383" s="119" t="n"/>
      <c r="BX1383" s="119" t="n"/>
      <c r="BY1383" s="119" t="n"/>
      <c r="BZ1383" s="119" t="inlineStr">
        <is>
          <t>Employee</t>
        </is>
      </c>
      <c r="CA1383" s="142" t="inlineStr">
        <is>
          <t>S43M</t>
        </is>
      </c>
      <c r="CB1383" s="131" t="n">
        <v>1</v>
      </c>
      <c r="CC1383" s="143">
        <f>IF(P1383&gt;1,1,P1383)*CB1383</f>
        <v/>
      </c>
      <c r="CD1383" s="143" t="n"/>
      <c r="CE1383" s="222" t="n">
        <v>81409.60000000001</v>
      </c>
      <c r="CF1383" s="86" t="n"/>
      <c r="CG1383" s="219" t="n">
        <v>200200</v>
      </c>
      <c r="CH1383" s="217">
        <f>IF(LOWER(T1383)="ILS",12,1)*CG1383/VLOOKUP($T1383,CPC_USDConversion_xlTbl[[Currency2]:[Units/1 USD]],2,FALSE)</f>
        <v/>
      </c>
      <c r="CI1383" s="225">
        <f>AF1383</f>
        <v/>
      </c>
      <c r="CJ1383" s="225">
        <f>IFERROR(CI1383-CH1383,"")</f>
        <v/>
      </c>
      <c r="CK1383" s="140">
        <f>ROUND(AN1383*CC1383,-2)</f>
        <v/>
      </c>
      <c r="CL1383" s="217">
        <f>CK1383/VLOOKUP($T1383,'USD Converstion'!$C$7:$D$174,2,FALSE)</f>
        <v/>
      </c>
      <c r="CM1383" s="145">
        <f>IF(AD1383&gt;X1383,1,0)</f>
        <v/>
      </c>
      <c r="CN1383" s="225">
        <f>IF(CM1383&gt;0,AG1383,0)</f>
        <v/>
      </c>
      <c r="CO1383" s="225">
        <f>IF(CM1383=0,0,AF1383)</f>
        <v/>
      </c>
      <c r="CP1383" s="146" t="n">
        <v>0</v>
      </c>
      <c r="CQ1383" s="147" t="inlineStr">
        <is>
          <t>Regular</t>
        </is>
      </c>
      <c r="CR1383" s="225">
        <f>AM1383/VLOOKUP(T1383,'USD Converstion'!$C$7:$D$174,2,FALSE)</f>
        <v/>
      </c>
      <c r="CS1383" s="226">
        <f>AT1383</f>
        <v/>
      </c>
      <c r="CT1383" s="222" t="n">
        <v>0</v>
      </c>
      <c r="CU1383" s="227" t="n"/>
      <c r="CV1383" s="145">
        <f>IF(AX1383&gt;0,1,0)</f>
        <v/>
      </c>
      <c r="CW1383" s="145">
        <f>IF(AY1383&gt;0,1,0)</f>
        <v/>
      </c>
      <c r="CX1383" s="52" t="n">
        <v>0</v>
      </c>
      <c r="DM1383">
        <f>IF(LOWER(T1383)="ILS",12,1)*Y1383/VLOOKUP($T1383,CPC_USDConversion_xlTbl[[Currency2]:[Units/1 USD]],2,FALSE)</f>
        <v/>
      </c>
    </row>
    <row r="1384">
      <c r="B1384" s="113" t="n">
        <v>122190</v>
      </c>
      <c r="C1384" s="113" t="n">
        <v>36893</v>
      </c>
      <c r="D1384" s="113" t="n">
        <v>101643</v>
      </c>
      <c r="E1384" s="114" t="inlineStr">
        <is>
          <t>Rob Jones</t>
        </is>
      </c>
      <c r="F1384" s="152" t="inlineStr">
        <is>
          <t>Account Manager</t>
        </is>
      </c>
      <c r="G1384" s="113" t="inlineStr">
        <is>
          <t>UK Channel &amp; Direct Sales</t>
        </is>
      </c>
      <c r="H1384" s="113" t="inlineStr">
        <is>
          <t>Michael Wakefield</t>
        </is>
      </c>
      <c r="I1384" s="113" t="inlineStr">
        <is>
          <t>Andy Wright</t>
        </is>
      </c>
      <c r="J1384" s="114" t="inlineStr">
        <is>
          <t>Thorsten Freitag</t>
        </is>
      </c>
      <c r="K1384" s="114" t="inlineStr">
        <is>
          <t>Bruno Darmon</t>
        </is>
      </c>
      <c r="L1384" s="113" t="inlineStr">
        <is>
          <t>EMEA Sales</t>
        </is>
      </c>
      <c r="M1384" s="115" t="n">
        <v>1</v>
      </c>
      <c r="N1384" s="151">
        <f>LEFT(CA1384,3)</f>
        <v/>
      </c>
      <c r="O1384" s="216" t="n">
        <v>43437</v>
      </c>
      <c r="P1384" s="118">
        <f>($D$5-O1384)/365</f>
        <v/>
      </c>
      <c r="Q1384" s="119">
        <f>Q1384</f>
        <v/>
      </c>
      <c r="R1384" s="52" t="n"/>
      <c r="S1384" s="120" t="inlineStr">
        <is>
          <t>Great Britain</t>
        </is>
      </c>
      <c r="T1384" s="120" t="inlineStr">
        <is>
          <t>GBP</t>
        </is>
      </c>
      <c r="U1384" s="120" t="n">
        <v>107000</v>
      </c>
      <c r="V1384" s="120" t="n">
        <v>47572.72727272727</v>
      </c>
      <c r="W1384" s="120" t="n"/>
      <c r="X1384" s="120">
        <f>W1384+V1384+U1384</f>
        <v/>
      </c>
      <c r="Y1384" s="121" t="n"/>
      <c r="Z1384" s="121" t="n"/>
      <c r="AA1384" s="122" t="n"/>
      <c r="AB1384" s="122" t="n"/>
      <c r="AC1384" s="122" t="n"/>
      <c r="AD1384" s="123">
        <f>AC1384+AB1384+AA1384</f>
        <v/>
      </c>
      <c r="AE1384" s="124">
        <f>IFERROR(AD1384/X1384-1,"")</f>
        <v/>
      </c>
      <c r="AF1384" s="217">
        <f>IF(LOWER(T1384)="ILS",12,1)*X1384/VLOOKUP($T1384,CPC_USDConversion_xlTbl[[Currency2]:[Units/1 USD]],2,FALSE)</f>
        <v/>
      </c>
      <c r="AG1384" s="217">
        <f>IF(LOWER(T1384)="ILS",12,1)*AD1384/VLOOKUP($T1384,CPC_USDConversion_xlTbl[[Currency2]:[Units/1 USD]],2,FALSE)</f>
        <v/>
      </c>
      <c r="AH1384" s="126">
        <f>AF1384/VLOOKUP($S1384,'CP$'!$B$5:$D$74,2,FALSE)</f>
        <v/>
      </c>
      <c r="AI1384" s="126">
        <f>AG1384/VLOOKUP($S1384,'CP$'!$B$5:$D$74,2,FALSE)</f>
        <v/>
      </c>
      <c r="AJ1384" s="52" t="n"/>
      <c r="AK1384" s="127" t="inlineStr">
        <is>
          <t>Sales Variable</t>
        </is>
      </c>
      <c r="AL1384" s="218" t="n"/>
      <c r="AM1384" s="129" t="n"/>
      <c r="AN1384" s="121" t="n"/>
      <c r="AO1384" s="130" t="n"/>
      <c r="AP1384" s="131">
        <f>IFERROR(AO1384/AM1384,"")</f>
        <v/>
      </c>
      <c r="AQ1384" s="219">
        <f>AO1384*CC1384</f>
        <v/>
      </c>
      <c r="AR1384" s="219" t="n"/>
      <c r="AS1384" s="220">
        <f>AQ1384-AR1384</f>
        <v/>
      </c>
      <c r="AT1384" s="217">
        <f>AS1384/VLOOKUP($T1384,'USD Converstion'!$C$7:$D$174,2,FALSE)</f>
        <v/>
      </c>
      <c r="AU1384" s="52" t="n"/>
      <c r="AV1384" s="221" t="n"/>
      <c r="AW1384" s="222" t="n"/>
      <c r="AX1384" s="222" t="n"/>
      <c r="AY1384" s="223" t="n"/>
      <c r="AZ1384" s="52" t="n"/>
      <c r="BA1384" s="137" t="n"/>
      <c r="BB1384" s="138" t="inlineStr">
        <is>
          <t xml:space="preserve"> </t>
        </is>
      </c>
      <c r="BC1384" s="52" t="n"/>
      <c r="BD1384" s="219" t="n">
        <v>78000</v>
      </c>
      <c r="BE1384" s="219" t="n">
        <v>52000</v>
      </c>
      <c r="BF1384" s="219" t="n"/>
      <c r="BG1384" s="120">
        <f>BF1384+BE1384+BD1384</f>
        <v/>
      </c>
      <c r="BH1384" s="217">
        <f>IF(LOWER(T1384)="ILS",12,1)*BG1384/VLOOKUP($T1384,CPC_USDConversion_xlTbl[[Currency2]:[Units/1 USD]],2,FALSE)</f>
        <v/>
      </c>
      <c r="BI1384" s="224">
        <f>BH1384/VLOOKUP($S1384,'CP$'!$B$5:$D$74,2,FALSE)</f>
        <v/>
      </c>
      <c r="BJ1384" s="140" t="n">
        <v>120000</v>
      </c>
      <c r="BK1384" s="140" t="n">
        <v>185000</v>
      </c>
      <c r="BL1384" s="141">
        <f>IFERROR(U1384/X1384,"")</f>
        <v/>
      </c>
      <c r="BM1384" s="141">
        <f>IFERROR(V1384/X1384,"")</f>
        <v/>
      </c>
      <c r="BN1384" s="141">
        <f>IFERROR(W1384/X1384,"")</f>
        <v/>
      </c>
      <c r="BO1384" s="141">
        <f>IFERROR(AA1384/AD1384,"")</f>
        <v/>
      </c>
      <c r="BP1384" s="141">
        <f>IFERROR(AB1384/AD1384,"")</f>
        <v/>
      </c>
      <c r="BQ1384" s="141">
        <f>IFERROR(AC1384/AD1384,"")</f>
        <v/>
      </c>
      <c r="BR1384" s="119" t="n">
        <v>3</v>
      </c>
      <c r="BS1384" s="119" t="n">
        <v>2</v>
      </c>
      <c r="BT1384" s="119" t="n">
        <v>2</v>
      </c>
      <c r="BU1384" s="119" t="n"/>
      <c r="BV1384" s="119" t="n"/>
      <c r="BW1384" s="119" t="n"/>
      <c r="BX1384" s="119" t="n"/>
      <c r="BY1384" s="119" t="n"/>
      <c r="BZ1384" s="119" t="inlineStr">
        <is>
          <t>Employee</t>
        </is>
      </c>
      <c r="CA1384" s="142" t="inlineStr">
        <is>
          <t>S43P</t>
        </is>
      </c>
      <c r="CB1384" s="131" t="n">
        <v>1</v>
      </c>
      <c r="CC1384" s="143">
        <f>IF(P1384&gt;1,1,P1384)*CB1384</f>
        <v/>
      </c>
      <c r="CD1384" s="143" t="n"/>
      <c r="CE1384" s="222" t="n"/>
      <c r="CF1384" s="86" t="n"/>
      <c r="CG1384" s="219" t="n">
        <v>127029.2682926829</v>
      </c>
      <c r="CH1384" s="217">
        <f>IF(LOWER(T1384)="ILS",12,1)*CG1384/VLOOKUP($T1384,CPC_USDConversion_xlTbl[[Currency2]:[Units/1 USD]],2,FALSE)</f>
        <v/>
      </c>
      <c r="CI1384" s="225">
        <f>AF1384</f>
        <v/>
      </c>
      <c r="CJ1384" s="225">
        <f>IFERROR(CI1384-CH1384,"")</f>
        <v/>
      </c>
      <c r="CK1384" s="140">
        <f>ROUND(AN1384*CC1384,-2)</f>
        <v/>
      </c>
      <c r="CL1384" s="217">
        <f>CK1384/VLOOKUP($T1384,'USD Converstion'!$C$7:$D$174,2,FALSE)</f>
        <v/>
      </c>
      <c r="CM1384" s="145">
        <f>IF(AD1384&gt;X1384,1,0)</f>
        <v/>
      </c>
      <c r="CN1384" s="225">
        <f>IF(CM1384&gt;0,AG1384,0)</f>
        <v/>
      </c>
      <c r="CO1384" s="225">
        <f>IF(CM1384=0,0,AF1384)</f>
        <v/>
      </c>
      <c r="CP1384" s="146" t="n">
        <v>0</v>
      </c>
      <c r="CQ1384" s="147" t="inlineStr">
        <is>
          <t>Regular</t>
        </is>
      </c>
      <c r="CR1384" s="225">
        <f>AM1384/VLOOKUP(T1384,'USD Converstion'!$C$7:$D$174,2,FALSE)</f>
        <v/>
      </c>
      <c r="CS1384" s="226">
        <f>AT1384</f>
        <v/>
      </c>
      <c r="CT1384" s="222" t="n">
        <v>0</v>
      </c>
      <c r="CU1384" s="227" t="n"/>
      <c r="CV1384" s="145">
        <f>IF(AX1384&gt;0,1,0)</f>
        <v/>
      </c>
      <c r="CW1384" s="145">
        <f>IF(AY1384&gt;0,1,0)</f>
        <v/>
      </c>
      <c r="CX1384" s="52" t="n">
        <v>0</v>
      </c>
      <c r="DM1384">
        <f>IF(LOWER(T1384)="ILS",12,1)*Y1384/VLOOKUP($T1384,CPC_USDConversion_xlTbl[[Currency2]:[Units/1 USD]],2,FALSE)</f>
        <v/>
      </c>
    </row>
    <row r="1385">
      <c r="B1385" s="113" t="n">
        <v>119536</v>
      </c>
      <c r="C1385" s="113" t="n">
        <v>39882</v>
      </c>
      <c r="D1385" s="113" t="n">
        <v>110118</v>
      </c>
      <c r="E1385" s="114" t="inlineStr">
        <is>
          <t>Adarsh Tiwari</t>
        </is>
      </c>
      <c r="F1385" s="152" t="inlineStr">
        <is>
          <t>Technical Support Engineer (T2)</t>
        </is>
      </c>
      <c r="G1385" s="113" t="inlineStr">
        <is>
          <t>TAC India</t>
        </is>
      </c>
      <c r="H1385" s="113" t="inlineStr">
        <is>
          <t>Amita Tiwari</t>
        </is>
      </c>
      <c r="I1385" s="113" t="inlineStr">
        <is>
          <t>Amit Lewenhoff</t>
        </is>
      </c>
      <c r="J1385" s="114" t="inlineStr">
        <is>
          <t>Sharon Elmashaly</t>
        </is>
      </c>
      <c r="K1385" s="114" t="inlineStr">
        <is>
          <t>Sharon Elmashaly</t>
        </is>
      </c>
      <c r="L1385" s="113" t="inlineStr">
        <is>
          <t>TAC</t>
        </is>
      </c>
      <c r="M1385" s="115" t="n">
        <v>1</v>
      </c>
      <c r="N1385" s="151">
        <f>LEFT(CA1385,3)</f>
        <v/>
      </c>
      <c r="O1385" s="216" t="n">
        <v>44025</v>
      </c>
      <c r="P1385" s="118">
        <f>($D$5-O1385)/365</f>
        <v/>
      </c>
      <c r="Q1385" s="119">
        <f>Q1385</f>
        <v/>
      </c>
      <c r="R1385" s="52" t="n"/>
      <c r="S1385" s="120" t="inlineStr">
        <is>
          <t>India</t>
        </is>
      </c>
      <c r="T1385" s="120" t="inlineStr">
        <is>
          <t>INR</t>
        </is>
      </c>
      <c r="U1385" s="120" t="n">
        <v>1259500</v>
      </c>
      <c r="V1385" s="120" t="n"/>
      <c r="W1385" s="120" t="n"/>
      <c r="X1385" s="120">
        <f>W1385+V1385+U1385</f>
        <v/>
      </c>
      <c r="Y1385" s="121" t="n"/>
      <c r="Z1385" s="121" t="n"/>
      <c r="AA1385" s="122" t="n"/>
      <c r="AB1385" s="122" t="n"/>
      <c r="AC1385" s="122" t="n"/>
      <c r="AD1385" s="123">
        <f>AC1385+AB1385+AA1385</f>
        <v/>
      </c>
      <c r="AE1385" s="124">
        <f>IFERROR(AD1385/X1385-1,"")</f>
        <v/>
      </c>
      <c r="AF1385" s="217">
        <f>IF(LOWER(T1385)="ILS",12,1)*X1385/VLOOKUP($T1385,CPC_USDConversion_xlTbl[[Currency2]:[Units/1 USD]],2,FALSE)</f>
        <v/>
      </c>
      <c r="AG1385" s="217">
        <f>IF(LOWER(T1385)="ILS",12,1)*AD1385/VLOOKUP($T1385,CPC_USDConversion_xlTbl[[Currency2]:[Units/1 USD]],2,FALSE)</f>
        <v/>
      </c>
      <c r="AH1385" s="126">
        <f>AF1385/VLOOKUP($S1385,'CP$'!$B$5:$D$74,2,FALSE)</f>
        <v/>
      </c>
      <c r="AI1385" s="126">
        <f>AG1385/VLOOKUP($S1385,'CP$'!$B$5:$D$74,2,FALSE)</f>
        <v/>
      </c>
      <c r="AJ1385" s="52" t="n"/>
      <c r="AK1385" s="127" t="inlineStr">
        <is>
          <t>Regular</t>
        </is>
      </c>
      <c r="AL1385" s="218" t="n"/>
      <c r="AM1385" s="129" t="n"/>
      <c r="AN1385" s="121" t="n"/>
      <c r="AO1385" s="130" t="n"/>
      <c r="AP1385" s="131">
        <f>IFERROR(AO1385/AM1385,"")</f>
        <v/>
      </c>
      <c r="AQ1385" s="219">
        <f>AO1385*CC1385</f>
        <v/>
      </c>
      <c r="AR1385" s="219" t="n"/>
      <c r="AS1385" s="220">
        <f>AQ1385-AR1385</f>
        <v/>
      </c>
      <c r="AT1385" s="217">
        <f>AS1385/VLOOKUP($T1385,'USD Converstion'!$C$7:$D$174,2,FALSE)</f>
        <v/>
      </c>
      <c r="AU1385" s="52" t="n"/>
      <c r="AV1385" s="221" t="n"/>
      <c r="AW1385" s="222" t="n"/>
      <c r="AX1385" s="222" t="n"/>
      <c r="AY1385" s="223" t="n"/>
      <c r="AZ1385" s="52" t="n"/>
      <c r="BA1385" s="137" t="n"/>
      <c r="BB1385" s="138" t="inlineStr">
        <is>
          <t xml:space="preserve"> </t>
        </is>
      </c>
      <c r="BC1385" s="52" t="n"/>
      <c r="BD1385" s="219" t="n"/>
      <c r="BE1385" s="219" t="n"/>
      <c r="BF1385" s="219" t="n"/>
      <c r="BG1385" s="120">
        <f>BF1385+BE1385+BD1385</f>
        <v/>
      </c>
      <c r="BH1385" s="217">
        <f>IF(LOWER(T1385)="ILS",12,1)*BG1385/VLOOKUP($T1385,CPC_USDConversion_xlTbl[[Currency2]:[Units/1 USD]],2,FALSE)</f>
        <v/>
      </c>
      <c r="BI1385" s="224">
        <f>BH1385/VLOOKUP($S1385,'CP$'!$B$5:$D$74,2,FALSE)</f>
        <v/>
      </c>
      <c r="BJ1385" s="140" t="n">
        <v>900000</v>
      </c>
      <c r="BK1385" s="140" t="n">
        <v>1800000</v>
      </c>
      <c r="BL1385" s="141">
        <f>IFERROR(U1385/X1385,"")</f>
        <v/>
      </c>
      <c r="BM1385" s="141">
        <f>IFERROR(V1385/X1385,"")</f>
        <v/>
      </c>
      <c r="BN1385" s="141">
        <f>IFERROR(W1385/X1385,"")</f>
        <v/>
      </c>
      <c r="BO1385" s="141">
        <f>IFERROR(AA1385/AD1385,"")</f>
        <v/>
      </c>
      <c r="BP1385" s="141">
        <f>IFERROR(AB1385/AD1385,"")</f>
        <v/>
      </c>
      <c r="BQ1385" s="141">
        <f>IFERROR(AC1385/AD1385,"")</f>
        <v/>
      </c>
      <c r="BR1385" s="119" t="n"/>
      <c r="BS1385" s="119" t="n"/>
      <c r="BT1385" s="119" t="n"/>
      <c r="BU1385" s="119" t="n"/>
      <c r="BV1385" s="119" t="n"/>
      <c r="BW1385" s="119" t="n"/>
      <c r="BX1385" s="119" t="n"/>
      <c r="BY1385" s="119" t="n"/>
      <c r="BZ1385" s="119" t="inlineStr">
        <is>
          <t>Employee</t>
        </is>
      </c>
      <c r="CA1385" s="142" t="inlineStr">
        <is>
          <t>T51P</t>
        </is>
      </c>
      <c r="CB1385" s="131" t="n">
        <v>1</v>
      </c>
      <c r="CC1385" s="143">
        <f>IF(P1385&gt;1,1,P1385)*CB1385</f>
        <v/>
      </c>
      <c r="CD1385" s="143" t="n"/>
      <c r="CE1385" s="222" t="n"/>
      <c r="CF1385" s="86" t="n"/>
      <c r="CG1385" s="219" t="n">
        <v>975809.7560975611</v>
      </c>
      <c r="CH1385" s="217">
        <f>IF(LOWER(T1385)="ILS",12,1)*CG1385/VLOOKUP($T1385,CPC_USDConversion_xlTbl[[Currency2]:[Units/1 USD]],2,FALSE)</f>
        <v/>
      </c>
      <c r="CI1385" s="225">
        <f>AF1385</f>
        <v/>
      </c>
      <c r="CJ1385" s="225">
        <f>IFERROR(CI1385-CH1385,"")</f>
        <v/>
      </c>
      <c r="CK1385" s="140">
        <f>ROUND(AN1385*CC1385,-2)</f>
        <v/>
      </c>
      <c r="CL1385" s="217">
        <f>CK1385/VLOOKUP($T1385,'USD Converstion'!$C$7:$D$174,2,FALSE)</f>
        <v/>
      </c>
      <c r="CM1385" s="145">
        <f>IF(AD1385&gt;X1385,1,0)</f>
        <v/>
      </c>
      <c r="CN1385" s="225">
        <f>IF(CM1385&gt;0,AG1385,0)</f>
        <v/>
      </c>
      <c r="CO1385" s="225">
        <f>IF(CM1385=0,0,AF1385)</f>
        <v/>
      </c>
      <c r="CP1385" s="146" t="n">
        <v>0</v>
      </c>
      <c r="CQ1385" s="147" t="inlineStr">
        <is>
          <t>Regular</t>
        </is>
      </c>
      <c r="CR1385" s="225">
        <f>AM1385/VLOOKUP(T1385,'USD Converstion'!$C$7:$D$174,2,FALSE)</f>
        <v/>
      </c>
      <c r="CS1385" s="226">
        <f>AT1385</f>
        <v/>
      </c>
      <c r="CT1385" s="222" t="n">
        <v>0</v>
      </c>
      <c r="CU1385" s="227" t="n"/>
      <c r="CV1385" s="145">
        <f>IF(AX1385&gt;0,1,0)</f>
        <v/>
      </c>
      <c r="CW1385" s="145">
        <f>IF(AY1385&gt;0,1,0)</f>
        <v/>
      </c>
      <c r="CX1385" s="52" t="n">
        <v>0</v>
      </c>
      <c r="DM1385">
        <f>IF(LOWER(T1385)="ILS",12,1)*Y1385/VLOOKUP($T1385,CPC_USDConversion_xlTbl[[Currency2]:[Units/1 USD]],2,FALSE)</f>
        <v/>
      </c>
    </row>
    <row r="1386">
      <c r="B1386" s="113" t="n">
        <v>111667</v>
      </c>
      <c r="C1386" s="113" t="n">
        <v>65782</v>
      </c>
      <c r="D1386" s="113" t="n">
        <v>60586</v>
      </c>
      <c r="E1386" s="114" t="inlineStr">
        <is>
          <t>Akhil Tote</t>
        </is>
      </c>
      <c r="F1386" s="152" t="inlineStr">
        <is>
          <t>Technical Support Engineer (T2)</t>
        </is>
      </c>
      <c r="G1386" s="113" t="inlineStr">
        <is>
          <t>TAC India</t>
        </is>
      </c>
      <c r="H1386" s="113" t="inlineStr">
        <is>
          <t>Amita Tiwari</t>
        </is>
      </c>
      <c r="I1386" s="113" t="inlineStr">
        <is>
          <t>Amit Lewenhoff</t>
        </is>
      </c>
      <c r="J1386" s="114" t="inlineStr">
        <is>
          <t>Sharon Elmashaly</t>
        </is>
      </c>
      <c r="K1386" s="114" t="inlineStr">
        <is>
          <t>Sharon Elmashaly</t>
        </is>
      </c>
      <c r="L1386" s="113" t="inlineStr">
        <is>
          <t>TAC</t>
        </is>
      </c>
      <c r="M1386" s="115" t="n">
        <v>1</v>
      </c>
      <c r="N1386" s="151">
        <f>LEFT(CA1386,3)</f>
        <v/>
      </c>
      <c r="O1386" s="216" t="n">
        <v>43964</v>
      </c>
      <c r="P1386" s="118">
        <f>($D$5-O1386)/365</f>
        <v/>
      </c>
      <c r="Q1386" s="119">
        <f>Q1386</f>
        <v/>
      </c>
      <c r="R1386" s="52" t="n"/>
      <c r="S1386" s="120" t="inlineStr">
        <is>
          <t>India</t>
        </is>
      </c>
      <c r="T1386" s="120" t="inlineStr">
        <is>
          <t>INR</t>
        </is>
      </c>
      <c r="U1386" s="120" t="n">
        <v>1134500</v>
      </c>
      <c r="V1386" s="120" t="n"/>
      <c r="W1386" s="120" t="n"/>
      <c r="X1386" s="120">
        <f>W1386+V1386+U1386</f>
        <v/>
      </c>
      <c r="Y1386" s="121" t="n"/>
      <c r="Z1386" s="121" t="n"/>
      <c r="AA1386" s="122" t="n"/>
      <c r="AB1386" s="122" t="n"/>
      <c r="AC1386" s="122" t="n"/>
      <c r="AD1386" s="123">
        <f>AC1386+AB1386+AA1386</f>
        <v/>
      </c>
      <c r="AE1386" s="124">
        <f>IFERROR(AD1386/X1386-1,"")</f>
        <v/>
      </c>
      <c r="AF1386" s="217">
        <f>IF(LOWER(T1386)="ILS",12,1)*X1386/VLOOKUP($T1386,CPC_USDConversion_xlTbl[[Currency2]:[Units/1 USD]],2,FALSE)</f>
        <v/>
      </c>
      <c r="AG1386" s="217">
        <f>IF(LOWER(T1386)="ILS",12,1)*AD1386/VLOOKUP($T1386,CPC_USDConversion_xlTbl[[Currency2]:[Units/1 USD]],2,FALSE)</f>
        <v/>
      </c>
      <c r="AH1386" s="126">
        <f>AF1386/VLOOKUP($S1386,'CP$'!$B$5:$D$74,2,FALSE)</f>
        <v/>
      </c>
      <c r="AI1386" s="126">
        <f>AG1386/VLOOKUP($S1386,'CP$'!$B$5:$D$74,2,FALSE)</f>
        <v/>
      </c>
      <c r="AJ1386" s="52" t="n"/>
      <c r="AK1386" s="127" t="inlineStr">
        <is>
          <t>Regular</t>
        </is>
      </c>
      <c r="AL1386" s="218" t="n"/>
      <c r="AM1386" s="129" t="n"/>
      <c r="AN1386" s="121" t="n"/>
      <c r="AO1386" s="130" t="n"/>
      <c r="AP1386" s="131">
        <f>IFERROR(AO1386/AM1386,"")</f>
        <v/>
      </c>
      <c r="AQ1386" s="219">
        <f>AO1386*CC1386</f>
        <v/>
      </c>
      <c r="AR1386" s="219" t="n"/>
      <c r="AS1386" s="220">
        <f>AQ1386-AR1386</f>
        <v/>
      </c>
      <c r="AT1386" s="217">
        <f>AS1386/VLOOKUP($T1386,'USD Converstion'!$C$7:$D$174,2,FALSE)</f>
        <v/>
      </c>
      <c r="AU1386" s="52" t="n"/>
      <c r="AV1386" s="221" t="n"/>
      <c r="AW1386" s="222" t="n"/>
      <c r="AX1386" s="222" t="n"/>
      <c r="AY1386" s="223" t="n"/>
      <c r="AZ1386" s="52" t="n"/>
      <c r="BA1386" s="137" t="inlineStr">
        <is>
          <t xml:space="preserve"> June, 2020 - Organization change from Team:Amita Tiwari - TAC India to Team:Mouize Younus - TAC India - Weekend Team</t>
        </is>
      </c>
      <c r="BB1386" s="138" t="inlineStr">
        <is>
          <t xml:space="preserve"> </t>
        </is>
      </c>
      <c r="BC1386" s="52" t="n"/>
      <c r="BD1386" s="219" t="n"/>
      <c r="BE1386" s="219" t="n"/>
      <c r="BF1386" s="219" t="n"/>
      <c r="BG1386" s="120">
        <f>BF1386+BE1386+BD1386</f>
        <v/>
      </c>
      <c r="BH1386" s="217">
        <f>IF(LOWER(T1386)="ILS",12,1)*BG1386/VLOOKUP($T1386,CPC_USDConversion_xlTbl[[Currency2]:[Units/1 USD]],2,FALSE)</f>
        <v/>
      </c>
      <c r="BI1386" s="224">
        <f>BH1386/VLOOKUP($S1386,'CP$'!$B$5:$D$74,2,FALSE)</f>
        <v/>
      </c>
      <c r="BJ1386" s="140" t="n">
        <v>500000</v>
      </c>
      <c r="BK1386" s="140" t="n">
        <v>950000</v>
      </c>
      <c r="BL1386" s="141">
        <f>IFERROR(U1386/X1386,"")</f>
        <v/>
      </c>
      <c r="BM1386" s="141">
        <f>IFERROR(V1386/X1386,"")</f>
        <v/>
      </c>
      <c r="BN1386" s="141">
        <f>IFERROR(W1386/X1386,"")</f>
        <v/>
      </c>
      <c r="BO1386" s="141">
        <f>IFERROR(AA1386/AD1386,"")</f>
        <v/>
      </c>
      <c r="BP1386" s="141">
        <f>IFERROR(AB1386/AD1386,"")</f>
        <v/>
      </c>
      <c r="BQ1386" s="141">
        <f>IFERROR(AC1386/AD1386,"")</f>
        <v/>
      </c>
      <c r="BR1386" s="119" t="n"/>
      <c r="BS1386" s="119" t="n"/>
      <c r="BT1386" s="119" t="n"/>
      <c r="BU1386" s="119" t="n"/>
      <c r="BV1386" s="119" t="n"/>
      <c r="BW1386" s="119" t="n"/>
      <c r="BX1386" s="119" t="n"/>
      <c r="BY1386" s="119" t="n"/>
      <c r="BZ1386" s="119" t="inlineStr">
        <is>
          <t>Employee</t>
        </is>
      </c>
      <c r="CA1386" s="142" t="inlineStr">
        <is>
          <t>T61P</t>
        </is>
      </c>
      <c r="CB1386" s="131" t="n">
        <v>1</v>
      </c>
      <c r="CC1386" s="143">
        <f>IF(P1386&gt;1,1,P1386)*CB1386</f>
        <v/>
      </c>
      <c r="CD1386" s="143" t="n"/>
      <c r="CE1386" s="222" t="n"/>
      <c r="CF1386" s="86" t="n"/>
      <c r="CG1386" s="219" t="n">
        <v>878248.7804878049</v>
      </c>
      <c r="CH1386" s="217">
        <f>IF(LOWER(T1386)="ILS",12,1)*CG1386/VLOOKUP($T1386,CPC_USDConversion_xlTbl[[Currency2]:[Units/1 USD]],2,FALSE)</f>
        <v/>
      </c>
      <c r="CI1386" s="225">
        <f>AF1386</f>
        <v/>
      </c>
      <c r="CJ1386" s="225">
        <f>IFERROR(CI1386-CH1386,"")</f>
        <v/>
      </c>
      <c r="CK1386" s="140">
        <f>ROUND(AN1386*CC1386,-2)</f>
        <v/>
      </c>
      <c r="CL1386" s="217">
        <f>CK1386/VLOOKUP($T1386,'USD Converstion'!$C$7:$D$174,2,FALSE)</f>
        <v/>
      </c>
      <c r="CM1386" s="145">
        <f>IF(AD1386&gt;X1386,1,0)</f>
        <v/>
      </c>
      <c r="CN1386" s="225">
        <f>IF(CM1386&gt;0,AG1386,0)</f>
        <v/>
      </c>
      <c r="CO1386" s="225">
        <f>IF(CM1386=0,0,AF1386)</f>
        <v/>
      </c>
      <c r="CP1386" s="146" t="n">
        <v>0</v>
      </c>
      <c r="CQ1386" s="147" t="inlineStr">
        <is>
          <t>Regular</t>
        </is>
      </c>
      <c r="CR1386" s="225">
        <f>AM1386/VLOOKUP(T1386,'USD Converstion'!$C$7:$D$174,2,FALSE)</f>
        <v/>
      </c>
      <c r="CS1386" s="226">
        <f>AT1386</f>
        <v/>
      </c>
      <c r="CT1386" s="222" t="n">
        <v>0</v>
      </c>
      <c r="CU1386" s="227" t="n"/>
      <c r="CV1386" s="145">
        <f>IF(AX1386&gt;0,1,0)</f>
        <v/>
      </c>
      <c r="CW1386" s="145">
        <f>IF(AY1386&gt;0,1,0)</f>
        <v/>
      </c>
      <c r="CX1386" s="52" t="n">
        <v>0</v>
      </c>
      <c r="DM1386">
        <f>IF(LOWER(T1386)="ILS",12,1)*Y1386/VLOOKUP($T1386,CPC_USDConversion_xlTbl[[Currency2]:[Units/1 USD]],2,FALSE)</f>
        <v/>
      </c>
    </row>
    <row r="1387">
      <c r="B1387" s="113" t="n">
        <v>123465</v>
      </c>
      <c r="C1387" s="113" t="n">
        <v>45926</v>
      </c>
      <c r="D1387" s="113" t="n">
        <v>94795</v>
      </c>
      <c r="E1387" s="114" t="inlineStr">
        <is>
          <t>Ben Zhao</t>
        </is>
      </c>
      <c r="F1387" s="152" t="inlineStr">
        <is>
          <t xml:space="preserve">Technical Support Engineer (T2) </t>
        </is>
      </c>
      <c r="G1387" s="113" t="inlineStr">
        <is>
          <t>APAC TAC</t>
        </is>
      </c>
      <c r="H1387" s="113" t="inlineStr">
        <is>
          <t>Amit Lewenhoff</t>
        </is>
      </c>
      <c r="I1387" s="113" t="inlineStr">
        <is>
          <t>Amit Lewenhoff</t>
        </is>
      </c>
      <c r="J1387" s="114" t="inlineStr">
        <is>
          <t>Sharon Elmashaly</t>
        </is>
      </c>
      <c r="K1387" s="114" t="inlineStr">
        <is>
          <t>Sharon Elmashaly</t>
        </is>
      </c>
      <c r="L1387" s="113" t="inlineStr">
        <is>
          <t>TAC</t>
        </is>
      </c>
      <c r="M1387" s="115" t="n">
        <v>1</v>
      </c>
      <c r="N1387" s="151">
        <f>LEFT(CA1387,3)</f>
        <v/>
      </c>
      <c r="O1387" s="216" t="n">
        <v>43339</v>
      </c>
      <c r="P1387" s="118">
        <f>($D$5-O1387)/365</f>
        <v/>
      </c>
      <c r="Q1387" s="119">
        <f>Q1387</f>
        <v/>
      </c>
      <c r="R1387" s="52" t="n"/>
      <c r="S1387" s="120" t="inlineStr">
        <is>
          <t>China</t>
        </is>
      </c>
      <c r="T1387" s="120" t="inlineStr">
        <is>
          <t>CNY</t>
        </is>
      </c>
      <c r="U1387" s="120" t="n">
        <v>290750</v>
      </c>
      <c r="V1387" s="120" t="n"/>
      <c r="W1387" s="120" t="n"/>
      <c r="X1387" s="120">
        <f>W1387+V1387+U1387</f>
        <v/>
      </c>
      <c r="Y1387" s="121" t="n"/>
      <c r="Z1387" s="121" t="n"/>
      <c r="AA1387" s="122" t="n"/>
      <c r="AB1387" s="122" t="n"/>
      <c r="AC1387" s="122" t="n"/>
      <c r="AD1387" s="123">
        <f>AC1387+AB1387+AA1387</f>
        <v/>
      </c>
      <c r="AE1387" s="124">
        <f>IFERROR(AD1387/X1387-1,"")</f>
        <v/>
      </c>
      <c r="AF1387" s="217">
        <f>IF(LOWER(T1387)="ILS",12,1)*X1387/VLOOKUP($T1387,CPC_USDConversion_xlTbl[[Currency2]:[Units/1 USD]],2,FALSE)</f>
        <v/>
      </c>
      <c r="AG1387" s="217">
        <f>IF(LOWER(T1387)="ILS",12,1)*AD1387/VLOOKUP($T1387,CPC_USDConversion_xlTbl[[Currency2]:[Units/1 USD]],2,FALSE)</f>
        <v/>
      </c>
      <c r="AH1387" s="126">
        <f>AF1387/VLOOKUP($S1387,'CP$'!$B$5:$D$74,2,FALSE)</f>
        <v/>
      </c>
      <c r="AI1387" s="126">
        <f>AG1387/VLOOKUP($S1387,'CP$'!$B$5:$D$74,2,FALSE)</f>
        <v/>
      </c>
      <c r="AJ1387" s="52" t="n"/>
      <c r="AK1387" s="127" t="inlineStr">
        <is>
          <t>Regular</t>
        </is>
      </c>
      <c r="AL1387" s="218" t="n">
        <v>15000</v>
      </c>
      <c r="AM1387" s="129" t="n"/>
      <c r="AN1387" s="121" t="n"/>
      <c r="AO1387" s="130" t="n"/>
      <c r="AP1387" s="131">
        <f>IFERROR(AO1387/AM1387,"")</f>
        <v/>
      </c>
      <c r="AQ1387" s="219">
        <f>AO1387*CC1387</f>
        <v/>
      </c>
      <c r="AR1387" s="219" t="n"/>
      <c r="AS1387" s="220">
        <f>AQ1387-AR1387</f>
        <v/>
      </c>
      <c r="AT1387" s="217">
        <f>AS1387/VLOOKUP($T1387,'USD Converstion'!$C$7:$D$174,2,FALSE)</f>
        <v/>
      </c>
      <c r="AU1387" s="52" t="n"/>
      <c r="AV1387" s="221" t="n"/>
      <c r="AW1387" s="222" t="n"/>
      <c r="AX1387" s="222" t="n"/>
      <c r="AY1387" s="223" t="n"/>
      <c r="AZ1387" s="52" t="n"/>
      <c r="BA1387" s="137" t="n"/>
      <c r="BB1387" s="138" t="inlineStr">
        <is>
          <t xml:space="preserve"> </t>
        </is>
      </c>
      <c r="BC1387" s="52" t="n"/>
      <c r="BD1387" s="219" t="n">
        <v>225000</v>
      </c>
      <c r="BE1387" s="219" t="n"/>
      <c r="BF1387" s="219" t="n"/>
      <c r="BG1387" s="120">
        <f>BF1387+BE1387+BD1387</f>
        <v/>
      </c>
      <c r="BH1387" s="217">
        <f>IF(LOWER(T1387)="ILS",12,1)*BG1387/VLOOKUP($T1387,CPC_USDConversion_xlTbl[[Currency2]:[Units/1 USD]],2,FALSE)</f>
        <v/>
      </c>
      <c r="BI1387" s="224">
        <f>BH1387/VLOOKUP($S1387,'CP$'!$B$5:$D$74,2,FALSE)</f>
        <v/>
      </c>
      <c r="BJ1387" s="140" t="n">
        <v>200000</v>
      </c>
      <c r="BK1387" s="140" t="n">
        <v>320000</v>
      </c>
      <c r="BL1387" s="141">
        <f>IFERROR(U1387/X1387,"")</f>
        <v/>
      </c>
      <c r="BM1387" s="141">
        <f>IFERROR(V1387/X1387,"")</f>
        <v/>
      </c>
      <c r="BN1387" s="141">
        <f>IFERROR(W1387/X1387,"")</f>
        <v/>
      </c>
      <c r="BO1387" s="141">
        <f>IFERROR(AA1387/AD1387,"")</f>
        <v/>
      </c>
      <c r="BP1387" s="141">
        <f>IFERROR(AB1387/AD1387,"")</f>
        <v/>
      </c>
      <c r="BQ1387" s="141">
        <f>IFERROR(AC1387/AD1387,"")</f>
        <v/>
      </c>
      <c r="BR1387" s="119" t="n">
        <v>3</v>
      </c>
      <c r="BS1387" s="119" t="n">
        <v>2</v>
      </c>
      <c r="BT1387" s="119" t="n">
        <v>2</v>
      </c>
      <c r="BU1387" s="119" t="n"/>
      <c r="BV1387" s="119" t="n"/>
      <c r="BW1387" s="119" t="n"/>
      <c r="BX1387" s="119" t="n"/>
      <c r="BY1387" s="119" t="n"/>
      <c r="BZ1387" s="119" t="inlineStr">
        <is>
          <t>Employee</t>
        </is>
      </c>
      <c r="CA1387" s="142" t="inlineStr">
        <is>
          <t>T51P</t>
        </is>
      </c>
      <c r="CB1387" s="131" t="n">
        <v>1</v>
      </c>
      <c r="CC1387" s="143">
        <f>IF(P1387&gt;1,1,P1387)*CB1387</f>
        <v/>
      </c>
      <c r="CD1387" s="143" t="n"/>
      <c r="CE1387" s="222" t="n"/>
      <c r="CF1387" s="86" t="n"/>
      <c r="CG1387" s="219" t="n">
        <v>219712.1951219512</v>
      </c>
      <c r="CH1387" s="217">
        <f>IF(LOWER(T1387)="ILS",12,1)*CG1387/VLOOKUP($T1387,CPC_USDConversion_xlTbl[[Currency2]:[Units/1 USD]],2,FALSE)</f>
        <v/>
      </c>
      <c r="CI1387" s="225">
        <f>AF1387</f>
        <v/>
      </c>
      <c r="CJ1387" s="225">
        <f>IFERROR(CI1387-CH1387,"")</f>
        <v/>
      </c>
      <c r="CK1387" s="140">
        <f>ROUND(AN1387*CC1387,-2)</f>
        <v/>
      </c>
      <c r="CL1387" s="217">
        <f>CK1387/VLOOKUP($T1387,'USD Converstion'!$C$7:$D$174,2,FALSE)</f>
        <v/>
      </c>
      <c r="CM1387" s="145">
        <f>IF(AD1387&gt;X1387,1,0)</f>
        <v/>
      </c>
      <c r="CN1387" s="225">
        <f>IF(CM1387&gt;0,AG1387,0)</f>
        <v/>
      </c>
      <c r="CO1387" s="225">
        <f>IF(CM1387=0,0,AF1387)</f>
        <v/>
      </c>
      <c r="CP1387" s="146" t="n">
        <v>0</v>
      </c>
      <c r="CQ1387" s="147" t="inlineStr">
        <is>
          <t>Regular</t>
        </is>
      </c>
      <c r="CR1387" s="225">
        <f>AM1387/VLOOKUP(T1387,'USD Converstion'!$C$7:$D$174,2,FALSE)</f>
        <v/>
      </c>
      <c r="CS1387" s="226">
        <f>AT1387</f>
        <v/>
      </c>
      <c r="CT1387" s="222" t="n">
        <v>0</v>
      </c>
      <c r="CU1387" s="227" t="n"/>
      <c r="CV1387" s="145">
        <f>IF(AX1387&gt;0,1,0)</f>
        <v/>
      </c>
      <c r="CW1387" s="145">
        <f>IF(AY1387&gt;0,1,0)</f>
        <v/>
      </c>
      <c r="CX1387" s="52" t="n">
        <v>0</v>
      </c>
      <c r="DM1387">
        <f>IF(LOWER(T1387)="ILS",12,1)*Y1387/VLOOKUP($T1387,CPC_USDConversion_xlTbl[[Currency2]:[Units/1 USD]],2,FALSE)</f>
        <v/>
      </c>
    </row>
    <row r="1388">
      <c r="B1388" s="113" t="n">
        <v>124271</v>
      </c>
      <c r="C1388" s="113" t="n">
        <v>29071</v>
      </c>
      <c r="D1388" s="113" t="n">
        <v>59652</v>
      </c>
      <c r="E1388" s="114" t="inlineStr">
        <is>
          <t>Chitra Dhaka</t>
        </is>
      </c>
      <c r="F1388" s="152" t="inlineStr">
        <is>
          <t>Technical Support Engineer (T2)</t>
        </is>
      </c>
      <c r="G1388" s="113" t="inlineStr">
        <is>
          <t>TAC India</t>
        </is>
      </c>
      <c r="H1388" s="113" t="inlineStr">
        <is>
          <t>Amita Tiwari</t>
        </is>
      </c>
      <c r="I1388" s="113" t="inlineStr">
        <is>
          <t>Amit Lewenhoff</t>
        </is>
      </c>
      <c r="J1388" s="114" t="inlineStr">
        <is>
          <t>Sharon Elmashaly</t>
        </is>
      </c>
      <c r="K1388" s="114" t="inlineStr">
        <is>
          <t>Sharon Elmashaly</t>
        </is>
      </c>
      <c r="L1388" s="113" t="inlineStr">
        <is>
          <t>TAC</t>
        </is>
      </c>
      <c r="M1388" s="115" t="n">
        <v>1</v>
      </c>
      <c r="N1388" s="151">
        <f>LEFT(CA1388,3)</f>
        <v/>
      </c>
      <c r="O1388" s="216" t="n">
        <v>44025</v>
      </c>
      <c r="P1388" s="118">
        <f>($D$5-O1388)/365</f>
        <v/>
      </c>
      <c r="Q1388" s="119">
        <f>Q1388</f>
        <v/>
      </c>
      <c r="R1388" s="52" t="n"/>
      <c r="S1388" s="120" t="inlineStr">
        <is>
          <t>India</t>
        </is>
      </c>
      <c r="T1388" s="120" t="inlineStr">
        <is>
          <t>INR</t>
        </is>
      </c>
      <c r="U1388" s="120" t="n">
        <v>884500</v>
      </c>
      <c r="V1388" s="120" t="n"/>
      <c r="W1388" s="120" t="n"/>
      <c r="X1388" s="120">
        <f>W1388+V1388+U1388</f>
        <v/>
      </c>
      <c r="Y1388" s="121" t="n"/>
      <c r="Z1388" s="121" t="n"/>
      <c r="AA1388" s="122" t="n"/>
      <c r="AB1388" s="122" t="n"/>
      <c r="AC1388" s="122" t="n"/>
      <c r="AD1388" s="123">
        <f>AC1388+AB1388+AA1388</f>
        <v/>
      </c>
      <c r="AE1388" s="124">
        <f>IFERROR(AD1388/X1388-1,"")</f>
        <v/>
      </c>
      <c r="AF1388" s="217">
        <f>IF(LOWER(T1388)="ILS",12,1)*X1388/VLOOKUP($T1388,CPC_USDConversion_xlTbl[[Currency2]:[Units/1 USD]],2,FALSE)</f>
        <v/>
      </c>
      <c r="AG1388" s="217">
        <f>IF(LOWER(T1388)="ILS",12,1)*AD1388/VLOOKUP($T1388,CPC_USDConversion_xlTbl[[Currency2]:[Units/1 USD]],2,FALSE)</f>
        <v/>
      </c>
      <c r="AH1388" s="126">
        <f>AF1388/VLOOKUP($S1388,'CP$'!$B$5:$D$74,2,FALSE)</f>
        <v/>
      </c>
      <c r="AI1388" s="126">
        <f>AG1388/VLOOKUP($S1388,'CP$'!$B$5:$D$74,2,FALSE)</f>
        <v/>
      </c>
      <c r="AJ1388" s="52" t="n"/>
      <c r="AK1388" s="127" t="inlineStr">
        <is>
          <t>Regular</t>
        </is>
      </c>
      <c r="AL1388" s="218" t="n"/>
      <c r="AM1388" s="129" t="n"/>
      <c r="AN1388" s="121" t="n"/>
      <c r="AO1388" s="130" t="n"/>
      <c r="AP1388" s="131">
        <f>IFERROR(AO1388/AM1388,"")</f>
        <v/>
      </c>
      <c r="AQ1388" s="219">
        <f>AO1388*CC1388</f>
        <v/>
      </c>
      <c r="AR1388" s="219" t="n"/>
      <c r="AS1388" s="220">
        <f>AQ1388-AR1388</f>
        <v/>
      </c>
      <c r="AT1388" s="217">
        <f>AS1388/VLOOKUP($T1388,'USD Converstion'!$C$7:$D$174,2,FALSE)</f>
        <v/>
      </c>
      <c r="AU1388" s="52" t="n"/>
      <c r="AV1388" s="221" t="n"/>
      <c r="AW1388" s="222" t="n"/>
      <c r="AX1388" s="222" t="n"/>
      <c r="AY1388" s="223" t="n"/>
      <c r="AZ1388" s="52" t="n"/>
      <c r="BA1388" s="137" t="n"/>
      <c r="BB1388" s="138" t="inlineStr">
        <is>
          <t xml:space="preserve"> </t>
        </is>
      </c>
      <c r="BC1388" s="52" t="n"/>
      <c r="BD1388" s="219" t="n"/>
      <c r="BE1388" s="219" t="n"/>
      <c r="BF1388" s="219" t="n"/>
      <c r="BG1388" s="120">
        <f>BF1388+BE1388+BD1388</f>
        <v/>
      </c>
      <c r="BH1388" s="217">
        <f>IF(LOWER(T1388)="ILS",12,1)*BG1388/VLOOKUP($T1388,CPC_USDConversion_xlTbl[[Currency2]:[Units/1 USD]],2,FALSE)</f>
        <v/>
      </c>
      <c r="BI1388" s="224">
        <f>BH1388/VLOOKUP($S1388,'CP$'!$B$5:$D$74,2,FALSE)</f>
        <v/>
      </c>
      <c r="BJ1388" s="140" t="n">
        <v>500000</v>
      </c>
      <c r="BK1388" s="140" t="n">
        <v>950000</v>
      </c>
      <c r="BL1388" s="141">
        <f>IFERROR(U1388/X1388,"")</f>
        <v/>
      </c>
      <c r="BM1388" s="141">
        <f>IFERROR(V1388/X1388,"")</f>
        <v/>
      </c>
      <c r="BN1388" s="141">
        <f>IFERROR(W1388/X1388,"")</f>
        <v/>
      </c>
      <c r="BO1388" s="141">
        <f>IFERROR(AA1388/AD1388,"")</f>
        <v/>
      </c>
      <c r="BP1388" s="141">
        <f>IFERROR(AB1388/AD1388,"")</f>
        <v/>
      </c>
      <c r="BQ1388" s="141">
        <f>IFERROR(AC1388/AD1388,"")</f>
        <v/>
      </c>
      <c r="BR1388" s="119" t="n"/>
      <c r="BS1388" s="119" t="n"/>
      <c r="BT1388" s="119" t="n"/>
      <c r="BU1388" s="119" t="n"/>
      <c r="BV1388" s="119" t="n"/>
      <c r="BW1388" s="119" t="n"/>
      <c r="BX1388" s="119" t="n"/>
      <c r="BY1388" s="119" t="n"/>
      <c r="BZ1388" s="119" t="inlineStr">
        <is>
          <t>Employee</t>
        </is>
      </c>
      <c r="CA1388" s="142" t="inlineStr">
        <is>
          <t>T61P</t>
        </is>
      </c>
      <c r="CB1388" s="131" t="n">
        <v>1</v>
      </c>
      <c r="CC1388" s="143">
        <f>IF(P1388&gt;1,1,P1388)*CB1388</f>
        <v/>
      </c>
      <c r="CD1388" s="143" t="n"/>
      <c r="CE1388" s="222" t="n"/>
      <c r="CF1388" s="86" t="n"/>
      <c r="CG1388" s="219" t="n">
        <v>683126.8292682928</v>
      </c>
      <c r="CH1388" s="217">
        <f>IF(LOWER(T1388)="ILS",12,1)*CG1388/VLOOKUP($T1388,CPC_USDConversion_xlTbl[[Currency2]:[Units/1 USD]],2,FALSE)</f>
        <v/>
      </c>
      <c r="CI1388" s="225">
        <f>AF1388</f>
        <v/>
      </c>
      <c r="CJ1388" s="225">
        <f>IFERROR(CI1388-CH1388,"")</f>
        <v/>
      </c>
      <c r="CK1388" s="140">
        <f>ROUND(AN1388*CC1388,-2)</f>
        <v/>
      </c>
      <c r="CL1388" s="217">
        <f>CK1388/VLOOKUP($T1388,'USD Converstion'!$C$7:$D$174,2,FALSE)</f>
        <v/>
      </c>
      <c r="CM1388" s="145">
        <f>IF(AD1388&gt;X1388,1,0)</f>
        <v/>
      </c>
      <c r="CN1388" s="225">
        <f>IF(CM1388&gt;0,AG1388,0)</f>
        <v/>
      </c>
      <c r="CO1388" s="225">
        <f>IF(CM1388=0,0,AF1388)</f>
        <v/>
      </c>
      <c r="CP1388" s="146" t="n">
        <v>0</v>
      </c>
      <c r="CQ1388" s="147" t="inlineStr">
        <is>
          <t>Regular</t>
        </is>
      </c>
      <c r="CR1388" s="225">
        <f>AM1388/VLOOKUP(T1388,'USD Converstion'!$C$7:$D$174,2,FALSE)</f>
        <v/>
      </c>
      <c r="CS1388" s="226">
        <f>AT1388</f>
        <v/>
      </c>
      <c r="CT1388" s="222" t="n">
        <v>0</v>
      </c>
      <c r="CU1388" s="227" t="n"/>
      <c r="CV1388" s="145">
        <f>IF(AX1388&gt;0,1,0)</f>
        <v/>
      </c>
      <c r="CW1388" s="145">
        <f>IF(AY1388&gt;0,1,0)</f>
        <v/>
      </c>
      <c r="CX1388" s="52" t="n">
        <v>0</v>
      </c>
      <c r="DM1388">
        <f>IF(LOWER(T1388)="ILS",12,1)*Y1388/VLOOKUP($T1388,CPC_USDConversion_xlTbl[[Currency2]:[Units/1 USD]],2,FALSE)</f>
        <v/>
      </c>
    </row>
    <row r="1389">
      <c r="B1389" s="113" t="n">
        <v>101320</v>
      </c>
      <c r="C1389" s="113" t="n">
        <v>83285</v>
      </c>
      <c r="D1389" s="113" t="n">
        <v>123351</v>
      </c>
      <c r="E1389" s="114" t="inlineStr">
        <is>
          <t>Deepanshu Saini</t>
        </is>
      </c>
      <c r="F1389" s="152" t="inlineStr">
        <is>
          <t>Technical Support Engineer (T2)</t>
        </is>
      </c>
      <c r="G1389" s="113" t="inlineStr">
        <is>
          <t>TAC India</t>
        </is>
      </c>
      <c r="H1389" s="113" t="inlineStr">
        <is>
          <t>Amita Tiwari</t>
        </is>
      </c>
      <c r="I1389" s="113" t="inlineStr">
        <is>
          <t>Amit Lewenhoff</t>
        </is>
      </c>
      <c r="J1389" s="114" t="inlineStr">
        <is>
          <t>Sharon Elmashaly</t>
        </is>
      </c>
      <c r="K1389" s="114" t="inlineStr">
        <is>
          <t>Sharon Elmashaly</t>
        </is>
      </c>
      <c r="L1389" s="113" t="inlineStr">
        <is>
          <t>TAC</t>
        </is>
      </c>
      <c r="M1389" s="115" t="n">
        <v>1</v>
      </c>
      <c r="N1389" s="151">
        <f>LEFT(CA1389,3)</f>
        <v/>
      </c>
      <c r="O1389" s="216" t="n">
        <v>44060</v>
      </c>
      <c r="P1389" s="118">
        <f>($D$5-O1389)/365</f>
        <v/>
      </c>
      <c r="Q1389" s="119">
        <f>Q1389</f>
        <v/>
      </c>
      <c r="R1389" s="52" t="n"/>
      <c r="S1389" s="120" t="inlineStr">
        <is>
          <t>India</t>
        </is>
      </c>
      <c r="T1389" s="120" t="inlineStr">
        <is>
          <t>INR</t>
        </is>
      </c>
      <c r="U1389" s="120" t="n">
        <v>1009500</v>
      </c>
      <c r="V1389" s="120" t="n"/>
      <c r="W1389" s="120" t="n"/>
      <c r="X1389" s="120">
        <f>W1389+V1389+U1389</f>
        <v/>
      </c>
      <c r="Y1389" s="121" t="n"/>
      <c r="Z1389" s="121" t="n"/>
      <c r="AA1389" s="122" t="n"/>
      <c r="AB1389" s="122" t="n"/>
      <c r="AC1389" s="122" t="n"/>
      <c r="AD1389" s="123">
        <f>AC1389+AB1389+AA1389</f>
        <v/>
      </c>
      <c r="AE1389" s="124">
        <f>IFERROR(AD1389/X1389-1,"")</f>
        <v/>
      </c>
      <c r="AF1389" s="217">
        <f>IF(LOWER(T1389)="ILS",12,1)*X1389/VLOOKUP($T1389,CPC_USDConversion_xlTbl[[Currency2]:[Units/1 USD]],2,FALSE)</f>
        <v/>
      </c>
      <c r="AG1389" s="217">
        <f>IF(LOWER(T1389)="ILS",12,1)*AD1389/VLOOKUP($T1389,CPC_USDConversion_xlTbl[[Currency2]:[Units/1 USD]],2,FALSE)</f>
        <v/>
      </c>
      <c r="AH1389" s="126">
        <f>AF1389/VLOOKUP($S1389,'CP$'!$B$5:$D$74,2,FALSE)</f>
        <v/>
      </c>
      <c r="AI1389" s="126">
        <f>AG1389/VLOOKUP($S1389,'CP$'!$B$5:$D$74,2,FALSE)</f>
        <v/>
      </c>
      <c r="AJ1389" s="52" t="n"/>
      <c r="AK1389" s="127" t="inlineStr">
        <is>
          <t>Regular</t>
        </is>
      </c>
      <c r="AL1389" s="218" t="n"/>
      <c r="AM1389" s="129" t="n"/>
      <c r="AN1389" s="121" t="n"/>
      <c r="AO1389" s="130" t="n"/>
      <c r="AP1389" s="131">
        <f>IFERROR(AO1389/AM1389,"")</f>
        <v/>
      </c>
      <c r="AQ1389" s="219">
        <f>AO1389*CC1389</f>
        <v/>
      </c>
      <c r="AR1389" s="219" t="n"/>
      <c r="AS1389" s="220">
        <f>AQ1389-AR1389</f>
        <v/>
      </c>
      <c r="AT1389" s="217">
        <f>AS1389/VLOOKUP($T1389,'USD Converstion'!$C$7:$D$174,2,FALSE)</f>
        <v/>
      </c>
      <c r="AU1389" s="52" t="n"/>
      <c r="AV1389" s="221" t="n"/>
      <c r="AW1389" s="222" t="n"/>
      <c r="AX1389" s="222" t="n"/>
      <c r="AY1389" s="223" t="n"/>
      <c r="AZ1389" s="52" t="n"/>
      <c r="BA1389" s="137" t="n"/>
      <c r="BB1389" s="138" t="inlineStr">
        <is>
          <t xml:space="preserve"> </t>
        </is>
      </c>
      <c r="BC1389" s="52" t="n"/>
      <c r="BD1389" s="219" t="n"/>
      <c r="BE1389" s="219" t="n"/>
      <c r="BF1389" s="219" t="n"/>
      <c r="BG1389" s="120">
        <f>BF1389+BE1389+BD1389</f>
        <v/>
      </c>
      <c r="BH1389" s="217">
        <f>IF(LOWER(T1389)="ILS",12,1)*BG1389/VLOOKUP($T1389,CPC_USDConversion_xlTbl[[Currency2]:[Units/1 USD]],2,FALSE)</f>
        <v/>
      </c>
      <c r="BI1389" s="224">
        <f>BH1389/VLOOKUP($S1389,'CP$'!$B$5:$D$74,2,FALSE)</f>
        <v/>
      </c>
      <c r="BJ1389" s="140" t="n">
        <v>500000</v>
      </c>
      <c r="BK1389" s="140" t="n">
        <v>950000</v>
      </c>
      <c r="BL1389" s="141">
        <f>IFERROR(U1389/X1389,"")</f>
        <v/>
      </c>
      <c r="BM1389" s="141">
        <f>IFERROR(V1389/X1389,"")</f>
        <v/>
      </c>
      <c r="BN1389" s="141">
        <f>IFERROR(W1389/X1389,"")</f>
        <v/>
      </c>
      <c r="BO1389" s="141">
        <f>IFERROR(AA1389/AD1389,"")</f>
        <v/>
      </c>
      <c r="BP1389" s="141">
        <f>IFERROR(AB1389/AD1389,"")</f>
        <v/>
      </c>
      <c r="BQ1389" s="141">
        <f>IFERROR(AC1389/AD1389,"")</f>
        <v/>
      </c>
      <c r="BR1389" s="119" t="n"/>
      <c r="BS1389" s="119" t="n"/>
      <c r="BT1389" s="119" t="n"/>
      <c r="BU1389" s="119" t="n"/>
      <c r="BV1389" s="119" t="n"/>
      <c r="BW1389" s="119" t="n"/>
      <c r="BX1389" s="119" t="n"/>
      <c r="BY1389" s="119" t="n"/>
      <c r="BZ1389" s="119" t="inlineStr">
        <is>
          <t>Employee</t>
        </is>
      </c>
      <c r="CA1389" s="142" t="inlineStr">
        <is>
          <t>T61P</t>
        </is>
      </c>
      <c r="CB1389" s="131" t="n">
        <v>1</v>
      </c>
      <c r="CC1389" s="143">
        <f>IF(P1389&gt;1,1,P1389)*CB1389</f>
        <v/>
      </c>
      <c r="CD1389" s="143" t="n"/>
      <c r="CE1389" s="222" t="n"/>
      <c r="CF1389" s="86" t="n"/>
      <c r="CG1389" s="219" t="n">
        <v>780687.8048780488</v>
      </c>
      <c r="CH1389" s="217">
        <f>IF(LOWER(T1389)="ILS",12,1)*CG1389/VLOOKUP($T1389,CPC_USDConversion_xlTbl[[Currency2]:[Units/1 USD]],2,FALSE)</f>
        <v/>
      </c>
      <c r="CI1389" s="225">
        <f>AF1389</f>
        <v/>
      </c>
      <c r="CJ1389" s="225">
        <f>IFERROR(CI1389-CH1389,"")</f>
        <v/>
      </c>
      <c r="CK1389" s="140">
        <f>ROUND(AN1389*CC1389,-2)</f>
        <v/>
      </c>
      <c r="CL1389" s="217">
        <f>CK1389/VLOOKUP($T1389,'USD Converstion'!$C$7:$D$174,2,FALSE)</f>
        <v/>
      </c>
      <c r="CM1389" s="145">
        <f>IF(AD1389&gt;X1389,1,0)</f>
        <v/>
      </c>
      <c r="CN1389" s="225">
        <f>IF(CM1389&gt;0,AG1389,0)</f>
        <v/>
      </c>
      <c r="CO1389" s="225">
        <f>IF(CM1389=0,0,AF1389)</f>
        <v/>
      </c>
      <c r="CP1389" s="146" t="n">
        <v>0</v>
      </c>
      <c r="CQ1389" s="147" t="inlineStr">
        <is>
          <t>Regular</t>
        </is>
      </c>
      <c r="CR1389" s="225">
        <f>AM1389/VLOOKUP(T1389,'USD Converstion'!$C$7:$D$174,2,FALSE)</f>
        <v/>
      </c>
      <c r="CS1389" s="226">
        <f>AT1389</f>
        <v/>
      </c>
      <c r="CT1389" s="222" t="n">
        <v>0</v>
      </c>
      <c r="CU1389" s="227" t="n"/>
      <c r="CV1389" s="145">
        <f>IF(AX1389&gt;0,1,0)</f>
        <v/>
      </c>
      <c r="CW1389" s="145">
        <f>IF(AY1389&gt;0,1,0)</f>
        <v/>
      </c>
      <c r="CX1389" s="52" t="n">
        <v>0</v>
      </c>
      <c r="DM1389">
        <f>IF(LOWER(T1389)="ILS",12,1)*Y1389/VLOOKUP($T1389,CPC_USDConversion_xlTbl[[Currency2]:[Units/1 USD]],2,FALSE)</f>
        <v/>
      </c>
    </row>
    <row r="1390">
      <c r="B1390" s="113" t="n">
        <v>107527</v>
      </c>
      <c r="C1390" s="113" t="n">
        <v>117535</v>
      </c>
      <c r="D1390" s="113" t="n">
        <v>26435</v>
      </c>
      <c r="E1390" s="114" t="inlineStr">
        <is>
          <t>Deepshika Chandrasekar</t>
        </is>
      </c>
      <c r="F1390" s="152" t="inlineStr">
        <is>
          <t>Technical Support Engineer (T2)</t>
        </is>
      </c>
      <c r="G1390" s="113" t="inlineStr">
        <is>
          <t>TAC India</t>
        </is>
      </c>
      <c r="H1390" s="113" t="inlineStr">
        <is>
          <t>Amita Tiwari</t>
        </is>
      </c>
      <c r="I1390" s="113" t="inlineStr">
        <is>
          <t>Amit Lewenhoff</t>
        </is>
      </c>
      <c r="J1390" s="114" t="inlineStr">
        <is>
          <t>Sharon Elmashaly</t>
        </is>
      </c>
      <c r="K1390" s="114" t="inlineStr">
        <is>
          <t>Sharon Elmashaly</t>
        </is>
      </c>
      <c r="L1390" s="113" t="inlineStr">
        <is>
          <t>TAC</t>
        </is>
      </c>
      <c r="M1390" s="115" t="n">
        <v>1</v>
      </c>
      <c r="N1390" s="151">
        <f>LEFT(CA1390,3)</f>
        <v/>
      </c>
      <c r="O1390" s="216" t="n">
        <v>44025</v>
      </c>
      <c r="P1390" s="118">
        <f>($D$5-O1390)/365</f>
        <v/>
      </c>
      <c r="Q1390" s="119">
        <f>Q1390</f>
        <v/>
      </c>
      <c r="R1390" s="52" t="n"/>
      <c r="S1390" s="120" t="inlineStr">
        <is>
          <t>India</t>
        </is>
      </c>
      <c r="T1390" s="120" t="inlineStr">
        <is>
          <t>INR</t>
        </is>
      </c>
      <c r="U1390" s="120" t="n">
        <v>759500</v>
      </c>
      <c r="V1390" s="120" t="n"/>
      <c r="W1390" s="120" t="n"/>
      <c r="X1390" s="120">
        <f>W1390+V1390+U1390</f>
        <v/>
      </c>
      <c r="Y1390" s="121" t="n"/>
      <c r="Z1390" s="121" t="n"/>
      <c r="AA1390" s="122" t="n"/>
      <c r="AB1390" s="122" t="n"/>
      <c r="AC1390" s="122" t="n"/>
      <c r="AD1390" s="123">
        <f>AC1390+AB1390+AA1390</f>
        <v/>
      </c>
      <c r="AE1390" s="124">
        <f>IFERROR(AD1390/X1390-1,"")</f>
        <v/>
      </c>
      <c r="AF1390" s="217">
        <f>IF(LOWER(T1390)="ILS",12,1)*X1390/VLOOKUP($T1390,CPC_USDConversion_xlTbl[[Currency2]:[Units/1 USD]],2,FALSE)</f>
        <v/>
      </c>
      <c r="AG1390" s="217">
        <f>IF(LOWER(T1390)="ILS",12,1)*AD1390/VLOOKUP($T1390,CPC_USDConversion_xlTbl[[Currency2]:[Units/1 USD]],2,FALSE)</f>
        <v/>
      </c>
      <c r="AH1390" s="126">
        <f>AF1390/VLOOKUP($S1390,'CP$'!$B$5:$D$74,2,FALSE)</f>
        <v/>
      </c>
      <c r="AI1390" s="126">
        <f>AG1390/VLOOKUP($S1390,'CP$'!$B$5:$D$74,2,FALSE)</f>
        <v/>
      </c>
      <c r="AJ1390" s="52" t="n"/>
      <c r="AK1390" s="127" t="inlineStr">
        <is>
          <t>Regular</t>
        </is>
      </c>
      <c r="AL1390" s="218" t="n"/>
      <c r="AM1390" s="129" t="n"/>
      <c r="AN1390" s="121" t="n"/>
      <c r="AO1390" s="130" t="n"/>
      <c r="AP1390" s="131">
        <f>IFERROR(AO1390/AM1390,"")</f>
        <v/>
      </c>
      <c r="AQ1390" s="219">
        <f>AO1390*CC1390</f>
        <v/>
      </c>
      <c r="AR1390" s="219" t="n"/>
      <c r="AS1390" s="220">
        <f>AQ1390-AR1390</f>
        <v/>
      </c>
      <c r="AT1390" s="217">
        <f>AS1390/VLOOKUP($T1390,'USD Converstion'!$C$7:$D$174,2,FALSE)</f>
        <v/>
      </c>
      <c r="AU1390" s="52" t="n"/>
      <c r="AV1390" s="221" t="n"/>
      <c r="AW1390" s="222" t="n"/>
      <c r="AX1390" s="222" t="n"/>
      <c r="AY1390" s="223" t="n"/>
      <c r="AZ1390" s="52" t="n"/>
      <c r="BA1390" s="137" t="n"/>
      <c r="BB1390" s="138" t="inlineStr">
        <is>
          <t xml:space="preserve"> </t>
        </is>
      </c>
      <c r="BC1390" s="52" t="n"/>
      <c r="BD1390" s="219" t="n"/>
      <c r="BE1390" s="219" t="n"/>
      <c r="BF1390" s="219" t="n"/>
      <c r="BG1390" s="120">
        <f>BF1390+BE1390+BD1390</f>
        <v/>
      </c>
      <c r="BH1390" s="217">
        <f>IF(LOWER(T1390)="ILS",12,1)*BG1390/VLOOKUP($T1390,CPC_USDConversion_xlTbl[[Currency2]:[Units/1 USD]],2,FALSE)</f>
        <v/>
      </c>
      <c r="BI1390" s="224">
        <f>BH1390/VLOOKUP($S1390,'CP$'!$B$5:$D$74,2,FALSE)</f>
        <v/>
      </c>
      <c r="BJ1390" s="140" t="n">
        <v>500000</v>
      </c>
      <c r="BK1390" s="140" t="n">
        <v>950000</v>
      </c>
      <c r="BL1390" s="141">
        <f>IFERROR(U1390/X1390,"")</f>
        <v/>
      </c>
      <c r="BM1390" s="141">
        <f>IFERROR(V1390/X1390,"")</f>
        <v/>
      </c>
      <c r="BN1390" s="141">
        <f>IFERROR(W1390/X1390,"")</f>
        <v/>
      </c>
      <c r="BO1390" s="141">
        <f>IFERROR(AA1390/AD1390,"")</f>
        <v/>
      </c>
      <c r="BP1390" s="141">
        <f>IFERROR(AB1390/AD1390,"")</f>
        <v/>
      </c>
      <c r="BQ1390" s="141">
        <f>IFERROR(AC1390/AD1390,"")</f>
        <v/>
      </c>
      <c r="BR1390" s="119" t="n"/>
      <c r="BS1390" s="119" t="n"/>
      <c r="BT1390" s="119" t="n"/>
      <c r="BU1390" s="119" t="n"/>
      <c r="BV1390" s="119" t="n"/>
      <c r="BW1390" s="119" t="n"/>
      <c r="BX1390" s="119" t="n"/>
      <c r="BY1390" s="119" t="n"/>
      <c r="BZ1390" s="119" t="inlineStr">
        <is>
          <t>Employee</t>
        </is>
      </c>
      <c r="CA1390" s="142" t="inlineStr">
        <is>
          <t>T61P</t>
        </is>
      </c>
      <c r="CB1390" s="131" t="n">
        <v>1</v>
      </c>
      <c r="CC1390" s="143">
        <f>IF(P1390&gt;1,1,P1390)*CB1390</f>
        <v/>
      </c>
      <c r="CD1390" s="143" t="n"/>
      <c r="CE1390" s="222" t="n"/>
      <c r="CF1390" s="86" t="n"/>
      <c r="CG1390" s="219" t="n">
        <v>585565.8536585367</v>
      </c>
      <c r="CH1390" s="217">
        <f>IF(LOWER(T1390)="ILS",12,1)*CG1390/VLOOKUP($T1390,CPC_USDConversion_xlTbl[[Currency2]:[Units/1 USD]],2,FALSE)</f>
        <v/>
      </c>
      <c r="CI1390" s="225">
        <f>AF1390</f>
        <v/>
      </c>
      <c r="CJ1390" s="225">
        <f>IFERROR(CI1390-CH1390,"")</f>
        <v/>
      </c>
      <c r="CK1390" s="140">
        <f>ROUND(AN1390*CC1390,-2)</f>
        <v/>
      </c>
      <c r="CL1390" s="217">
        <f>CK1390/VLOOKUP($T1390,'USD Converstion'!$C$7:$D$174,2,FALSE)</f>
        <v/>
      </c>
      <c r="CM1390" s="145">
        <f>IF(AD1390&gt;X1390,1,0)</f>
        <v/>
      </c>
      <c r="CN1390" s="225">
        <f>IF(CM1390&gt;0,AG1390,0)</f>
        <v/>
      </c>
      <c r="CO1390" s="225">
        <f>IF(CM1390=0,0,AF1390)</f>
        <v/>
      </c>
      <c r="CP1390" s="146" t="n">
        <v>0</v>
      </c>
      <c r="CQ1390" s="147" t="inlineStr">
        <is>
          <t>Regular</t>
        </is>
      </c>
      <c r="CR1390" s="225">
        <f>AM1390/VLOOKUP(T1390,'USD Converstion'!$C$7:$D$174,2,FALSE)</f>
        <v/>
      </c>
      <c r="CS1390" s="226">
        <f>AT1390</f>
        <v/>
      </c>
      <c r="CT1390" s="222" t="n">
        <v>0</v>
      </c>
      <c r="CU1390" s="227" t="n"/>
      <c r="CV1390" s="145">
        <f>IF(AX1390&gt;0,1,0)</f>
        <v/>
      </c>
      <c r="CW1390" s="145">
        <f>IF(AY1390&gt;0,1,0)</f>
        <v/>
      </c>
      <c r="CX1390" s="52" t="n">
        <v>0</v>
      </c>
      <c r="DM1390">
        <f>IF(LOWER(T1390)="ILS",12,1)*Y1390/VLOOKUP($T1390,CPC_USDConversion_xlTbl[[Currency2]:[Units/1 USD]],2,FALSE)</f>
        <v/>
      </c>
    </row>
    <row r="1391">
      <c r="B1391" s="113" t="n">
        <v>115727</v>
      </c>
      <c r="C1391" s="113" t="n">
        <v>32683</v>
      </c>
      <c r="D1391" s="113" t="n">
        <v>80500</v>
      </c>
      <c r="E1391" s="114" t="inlineStr">
        <is>
          <t>Dilip Kumar</t>
        </is>
      </c>
      <c r="F1391" s="152" t="inlineStr">
        <is>
          <t>Technical Support Engineer (T2)</t>
        </is>
      </c>
      <c r="G1391" s="113" t="inlineStr">
        <is>
          <t>TAC India</t>
        </is>
      </c>
      <c r="H1391" s="113" t="inlineStr">
        <is>
          <t>Amita Tiwari</t>
        </is>
      </c>
      <c r="I1391" s="113" t="inlineStr">
        <is>
          <t>Amit Lewenhoff</t>
        </is>
      </c>
      <c r="J1391" s="114" t="inlineStr">
        <is>
          <t>Sharon Elmashaly</t>
        </is>
      </c>
      <c r="K1391" s="114" t="inlineStr">
        <is>
          <t>Sharon Elmashaly</t>
        </is>
      </c>
      <c r="L1391" s="113" t="inlineStr">
        <is>
          <t>TAC</t>
        </is>
      </c>
      <c r="M1391" s="115" t="n">
        <v>1</v>
      </c>
      <c r="N1391" s="151">
        <f>LEFT(CA1391,3)</f>
        <v/>
      </c>
      <c r="O1391" s="216" t="n">
        <v>43934</v>
      </c>
      <c r="P1391" s="118">
        <f>($D$5-O1391)/365</f>
        <v/>
      </c>
      <c r="Q1391" s="119">
        <f>Q1391</f>
        <v/>
      </c>
      <c r="R1391" s="52" t="n"/>
      <c r="S1391" s="120" t="inlineStr">
        <is>
          <t>India</t>
        </is>
      </c>
      <c r="T1391" s="120" t="inlineStr">
        <is>
          <t>INR</t>
        </is>
      </c>
      <c r="U1391" s="120" t="n">
        <v>822000</v>
      </c>
      <c r="V1391" s="120" t="n"/>
      <c r="W1391" s="120" t="n"/>
      <c r="X1391" s="120">
        <f>W1391+V1391+U1391</f>
        <v/>
      </c>
      <c r="Y1391" s="121" t="n"/>
      <c r="Z1391" s="121" t="n"/>
      <c r="AA1391" s="122" t="n"/>
      <c r="AB1391" s="122" t="n"/>
      <c r="AC1391" s="122" t="n"/>
      <c r="AD1391" s="123">
        <f>AC1391+AB1391+AA1391</f>
        <v/>
      </c>
      <c r="AE1391" s="124">
        <f>IFERROR(AD1391/X1391-1,"")</f>
        <v/>
      </c>
      <c r="AF1391" s="217">
        <f>IF(LOWER(T1391)="ILS",12,1)*X1391/VLOOKUP($T1391,CPC_USDConversion_xlTbl[[Currency2]:[Units/1 USD]],2,FALSE)</f>
        <v/>
      </c>
      <c r="AG1391" s="217">
        <f>IF(LOWER(T1391)="ILS",12,1)*AD1391/VLOOKUP($T1391,CPC_USDConversion_xlTbl[[Currency2]:[Units/1 USD]],2,FALSE)</f>
        <v/>
      </c>
      <c r="AH1391" s="126">
        <f>AF1391/VLOOKUP($S1391,'CP$'!$B$5:$D$74,2,FALSE)</f>
        <v/>
      </c>
      <c r="AI1391" s="126">
        <f>AG1391/VLOOKUP($S1391,'CP$'!$B$5:$D$74,2,FALSE)</f>
        <v/>
      </c>
      <c r="AJ1391" s="52" t="n"/>
      <c r="AK1391" s="127" t="inlineStr">
        <is>
          <t>Regular</t>
        </is>
      </c>
      <c r="AL1391" s="218" t="n"/>
      <c r="AM1391" s="129" t="n"/>
      <c r="AN1391" s="121" t="n"/>
      <c r="AO1391" s="130" t="n"/>
      <c r="AP1391" s="131">
        <f>IFERROR(AO1391/AM1391,"")</f>
        <v/>
      </c>
      <c r="AQ1391" s="219">
        <f>AO1391*CC1391</f>
        <v/>
      </c>
      <c r="AR1391" s="219" t="n"/>
      <c r="AS1391" s="220">
        <f>AQ1391-AR1391</f>
        <v/>
      </c>
      <c r="AT1391" s="217">
        <f>AS1391/VLOOKUP($T1391,'USD Converstion'!$C$7:$D$174,2,FALSE)</f>
        <v/>
      </c>
      <c r="AU1391" s="52" t="n"/>
      <c r="AV1391" s="221" t="n"/>
      <c r="AW1391" s="222" t="n"/>
      <c r="AX1391" s="222" t="n"/>
      <c r="AY1391" s="223" t="n"/>
      <c r="AZ1391" s="52" t="n"/>
      <c r="BA1391" s="137" t="inlineStr">
        <is>
          <t>June, 2020 - Organization change from Team:Amita Tiwari - TAC India to Team:Rishiraj Dave - Weekend Night</t>
        </is>
      </c>
      <c r="BB1391" s="138" t="inlineStr">
        <is>
          <t xml:space="preserve"> </t>
        </is>
      </c>
      <c r="BC1391" s="52" t="n"/>
      <c r="BD1391" s="219" t="n"/>
      <c r="BE1391" s="219" t="n"/>
      <c r="BF1391" s="219" t="n"/>
      <c r="BG1391" s="120">
        <f>BF1391+BE1391+BD1391</f>
        <v/>
      </c>
      <c r="BH1391" s="217">
        <f>IF(LOWER(T1391)="ILS",12,1)*BG1391/VLOOKUP($T1391,CPC_USDConversion_xlTbl[[Currency2]:[Units/1 USD]],2,FALSE)</f>
        <v/>
      </c>
      <c r="BI1391" s="224">
        <f>BH1391/VLOOKUP($S1391,'CP$'!$B$5:$D$74,2,FALSE)</f>
        <v/>
      </c>
      <c r="BJ1391" s="140" t="n">
        <v>500000</v>
      </c>
      <c r="BK1391" s="140" t="n">
        <v>950000</v>
      </c>
      <c r="BL1391" s="141">
        <f>IFERROR(U1391/X1391,"")</f>
        <v/>
      </c>
      <c r="BM1391" s="141">
        <f>IFERROR(V1391/X1391,"")</f>
        <v/>
      </c>
      <c r="BN1391" s="141">
        <f>IFERROR(W1391/X1391,"")</f>
        <v/>
      </c>
      <c r="BO1391" s="141">
        <f>IFERROR(AA1391/AD1391,"")</f>
        <v/>
      </c>
      <c r="BP1391" s="141">
        <f>IFERROR(AB1391/AD1391,"")</f>
        <v/>
      </c>
      <c r="BQ1391" s="141">
        <f>IFERROR(AC1391/AD1391,"")</f>
        <v/>
      </c>
      <c r="BR1391" s="119" t="n"/>
      <c r="BS1391" s="119" t="n"/>
      <c r="BT1391" s="119" t="n">
        <v>2</v>
      </c>
      <c r="BU1391" s="119" t="n"/>
      <c r="BV1391" s="119" t="n"/>
      <c r="BW1391" s="119" t="n"/>
      <c r="BX1391" s="119" t="n"/>
      <c r="BY1391" s="119" t="n"/>
      <c r="BZ1391" s="119" t="inlineStr">
        <is>
          <t>Employee</t>
        </is>
      </c>
      <c r="CA1391" s="142" t="inlineStr">
        <is>
          <t>T61P</t>
        </is>
      </c>
      <c r="CB1391" s="131" t="n">
        <v>1</v>
      </c>
      <c r="CC1391" s="143">
        <f>IF(P1391&gt;1,1,P1391)*CB1391</f>
        <v/>
      </c>
      <c r="CD1391" s="143" t="n"/>
      <c r="CE1391" s="222" t="n"/>
      <c r="CF1391" s="86" t="n"/>
      <c r="CG1391" s="219" t="n">
        <v>634346.3414634147</v>
      </c>
      <c r="CH1391" s="217">
        <f>IF(LOWER(T1391)="ILS",12,1)*CG1391/VLOOKUP($T1391,CPC_USDConversion_xlTbl[[Currency2]:[Units/1 USD]],2,FALSE)</f>
        <v/>
      </c>
      <c r="CI1391" s="225">
        <f>AF1391</f>
        <v/>
      </c>
      <c r="CJ1391" s="225">
        <f>IFERROR(CI1391-CH1391,"")</f>
        <v/>
      </c>
      <c r="CK1391" s="140">
        <f>ROUND(AN1391*CC1391,-2)</f>
        <v/>
      </c>
      <c r="CL1391" s="217">
        <f>CK1391/VLOOKUP($T1391,'USD Converstion'!$C$7:$D$174,2,FALSE)</f>
        <v/>
      </c>
      <c r="CM1391" s="145">
        <f>IF(AD1391&gt;X1391,1,0)</f>
        <v/>
      </c>
      <c r="CN1391" s="225">
        <f>IF(CM1391&gt;0,AG1391,0)</f>
        <v/>
      </c>
      <c r="CO1391" s="225">
        <f>IF(CM1391=0,0,AF1391)</f>
        <v/>
      </c>
      <c r="CP1391" s="146" t="n">
        <v>0</v>
      </c>
      <c r="CQ1391" s="147" t="inlineStr">
        <is>
          <t>Regular</t>
        </is>
      </c>
      <c r="CR1391" s="225">
        <f>AM1391/VLOOKUP(T1391,'USD Converstion'!$C$7:$D$174,2,FALSE)</f>
        <v/>
      </c>
      <c r="CS1391" s="226">
        <f>AT1391</f>
        <v/>
      </c>
      <c r="CT1391" s="222" t="n">
        <v>0</v>
      </c>
      <c r="CU1391" s="227" t="n"/>
      <c r="CV1391" s="145">
        <f>IF(AX1391&gt;0,1,0)</f>
        <v/>
      </c>
      <c r="CW1391" s="145">
        <f>IF(AY1391&gt;0,1,0)</f>
        <v/>
      </c>
      <c r="CX1391" s="52" t="n">
        <v>0</v>
      </c>
      <c r="DM1391">
        <f>IF(LOWER(T1391)="ILS",12,1)*Y1391/VLOOKUP($T1391,CPC_USDConversion_xlTbl[[Currency2]:[Units/1 USD]],2,FALSE)</f>
        <v/>
      </c>
    </row>
    <row r="1392">
      <c r="B1392" s="113" t="n">
        <v>115766</v>
      </c>
      <c r="C1392" s="113" t="n">
        <v>31276</v>
      </c>
      <c r="D1392" s="113" t="n">
        <v>37735</v>
      </c>
      <c r="E1392" s="114" t="inlineStr">
        <is>
          <t>Jaideep Singh</t>
        </is>
      </c>
      <c r="F1392" s="152" t="inlineStr">
        <is>
          <t>Technical Support Engineer (T2)</t>
        </is>
      </c>
      <c r="G1392" s="113" t="inlineStr">
        <is>
          <t>TAC India</t>
        </is>
      </c>
      <c r="H1392" s="113" t="inlineStr">
        <is>
          <t>Amita Tiwari</t>
        </is>
      </c>
      <c r="I1392" s="113" t="inlineStr">
        <is>
          <t>Amit Lewenhoff</t>
        </is>
      </c>
      <c r="J1392" s="114" t="inlineStr">
        <is>
          <t>Sharon Elmashaly</t>
        </is>
      </c>
      <c r="K1392" s="114" t="inlineStr">
        <is>
          <t>Sharon Elmashaly</t>
        </is>
      </c>
      <c r="L1392" s="113" t="inlineStr">
        <is>
          <t>TAC</t>
        </is>
      </c>
      <c r="M1392" s="115" t="n">
        <v>1</v>
      </c>
      <c r="N1392" s="151">
        <f>LEFT(CA1392,3)</f>
        <v/>
      </c>
      <c r="O1392" s="216" t="n">
        <v>44060</v>
      </c>
      <c r="P1392" s="118">
        <f>($D$5-O1392)/365</f>
        <v/>
      </c>
      <c r="Q1392" s="119">
        <f>Q1392</f>
        <v/>
      </c>
      <c r="R1392" s="52" t="n"/>
      <c r="S1392" s="120" t="inlineStr">
        <is>
          <t>India</t>
        </is>
      </c>
      <c r="T1392" s="120" t="inlineStr">
        <is>
          <t>INR</t>
        </is>
      </c>
      <c r="U1392" s="120" t="n">
        <v>1322000</v>
      </c>
      <c r="V1392" s="120" t="n"/>
      <c r="W1392" s="120" t="n"/>
      <c r="X1392" s="120">
        <f>W1392+V1392+U1392</f>
        <v/>
      </c>
      <c r="Y1392" s="121" t="n"/>
      <c r="Z1392" s="121" t="n"/>
      <c r="AA1392" s="122" t="n"/>
      <c r="AB1392" s="122" t="n"/>
      <c r="AC1392" s="122" t="n"/>
      <c r="AD1392" s="123">
        <f>AC1392+AB1392+AA1392</f>
        <v/>
      </c>
      <c r="AE1392" s="124">
        <f>IFERROR(AD1392/X1392-1,"")</f>
        <v/>
      </c>
      <c r="AF1392" s="217">
        <f>IF(LOWER(T1392)="ILS",12,1)*X1392/VLOOKUP($T1392,CPC_USDConversion_xlTbl[[Currency2]:[Units/1 USD]],2,FALSE)</f>
        <v/>
      </c>
      <c r="AG1392" s="217">
        <f>IF(LOWER(T1392)="ILS",12,1)*AD1392/VLOOKUP($T1392,CPC_USDConversion_xlTbl[[Currency2]:[Units/1 USD]],2,FALSE)</f>
        <v/>
      </c>
      <c r="AH1392" s="126">
        <f>AF1392/VLOOKUP($S1392,'CP$'!$B$5:$D$74,2,FALSE)</f>
        <v/>
      </c>
      <c r="AI1392" s="126">
        <f>AG1392/VLOOKUP($S1392,'CP$'!$B$5:$D$74,2,FALSE)</f>
        <v/>
      </c>
      <c r="AJ1392" s="52" t="n"/>
      <c r="AK1392" s="127" t="inlineStr">
        <is>
          <t>Regular</t>
        </is>
      </c>
      <c r="AL1392" s="218" t="n"/>
      <c r="AM1392" s="129" t="n"/>
      <c r="AN1392" s="121" t="n"/>
      <c r="AO1392" s="130" t="n"/>
      <c r="AP1392" s="131">
        <f>IFERROR(AO1392/AM1392,"")</f>
        <v/>
      </c>
      <c r="AQ1392" s="219">
        <f>AO1392*CC1392</f>
        <v/>
      </c>
      <c r="AR1392" s="219" t="n"/>
      <c r="AS1392" s="220">
        <f>AQ1392-AR1392</f>
        <v/>
      </c>
      <c r="AT1392" s="217">
        <f>AS1392/VLOOKUP($T1392,'USD Converstion'!$C$7:$D$174,2,FALSE)</f>
        <v/>
      </c>
      <c r="AU1392" s="52" t="n"/>
      <c r="AV1392" s="221" t="n"/>
      <c r="AW1392" s="222" t="n"/>
      <c r="AX1392" s="222" t="n"/>
      <c r="AY1392" s="223" t="n"/>
      <c r="AZ1392" s="52" t="n"/>
      <c r="BA1392" s="137" t="n"/>
      <c r="BB1392" s="138" t="inlineStr">
        <is>
          <t xml:space="preserve"> </t>
        </is>
      </c>
      <c r="BC1392" s="52" t="n"/>
      <c r="BD1392" s="219" t="n"/>
      <c r="BE1392" s="219" t="n"/>
      <c r="BF1392" s="219" t="n"/>
      <c r="BG1392" s="120">
        <f>BF1392+BE1392+BD1392</f>
        <v/>
      </c>
      <c r="BH1392" s="217">
        <f>IF(LOWER(T1392)="ILS",12,1)*BG1392/VLOOKUP($T1392,CPC_USDConversion_xlTbl[[Currency2]:[Units/1 USD]],2,FALSE)</f>
        <v/>
      </c>
      <c r="BI1392" s="224">
        <f>BH1392/VLOOKUP($S1392,'CP$'!$B$5:$D$74,2,FALSE)</f>
        <v/>
      </c>
      <c r="BJ1392" s="140" t="n">
        <v>900000</v>
      </c>
      <c r="BK1392" s="140" t="n">
        <v>1800000</v>
      </c>
      <c r="BL1392" s="141">
        <f>IFERROR(U1392/X1392,"")</f>
        <v/>
      </c>
      <c r="BM1392" s="141">
        <f>IFERROR(V1392/X1392,"")</f>
        <v/>
      </c>
      <c r="BN1392" s="141">
        <f>IFERROR(W1392/X1392,"")</f>
        <v/>
      </c>
      <c r="BO1392" s="141">
        <f>IFERROR(AA1392/AD1392,"")</f>
        <v/>
      </c>
      <c r="BP1392" s="141">
        <f>IFERROR(AB1392/AD1392,"")</f>
        <v/>
      </c>
      <c r="BQ1392" s="141">
        <f>IFERROR(AC1392/AD1392,"")</f>
        <v/>
      </c>
      <c r="BR1392" s="119" t="n"/>
      <c r="BS1392" s="119" t="n"/>
      <c r="BT1392" s="119" t="n"/>
      <c r="BU1392" s="119" t="n"/>
      <c r="BV1392" s="119" t="n"/>
      <c r="BW1392" s="119" t="n"/>
      <c r="BX1392" s="119" t="n"/>
      <c r="BY1392" s="119" t="n"/>
      <c r="BZ1392" s="119" t="inlineStr">
        <is>
          <t>Employee</t>
        </is>
      </c>
      <c r="CA1392" s="142" t="inlineStr">
        <is>
          <t>T51P</t>
        </is>
      </c>
      <c r="CB1392" s="131" t="n">
        <v>1</v>
      </c>
      <c r="CC1392" s="143">
        <f>IF(P1392&gt;1,1,P1392)*CB1392</f>
        <v/>
      </c>
      <c r="CD1392" s="143" t="n"/>
      <c r="CE1392" s="222" t="n"/>
      <c r="CF1392" s="86" t="n"/>
      <c r="CG1392" s="219" t="n">
        <v>1024590.243902439</v>
      </c>
      <c r="CH1392" s="217">
        <f>IF(LOWER(T1392)="ILS",12,1)*CG1392/VLOOKUP($T1392,CPC_USDConversion_xlTbl[[Currency2]:[Units/1 USD]],2,FALSE)</f>
        <v/>
      </c>
      <c r="CI1392" s="225">
        <f>AF1392</f>
        <v/>
      </c>
      <c r="CJ1392" s="225">
        <f>IFERROR(CI1392-CH1392,"")</f>
        <v/>
      </c>
      <c r="CK1392" s="140">
        <f>ROUND(AN1392*CC1392,-2)</f>
        <v/>
      </c>
      <c r="CL1392" s="217">
        <f>CK1392/VLOOKUP($T1392,'USD Converstion'!$C$7:$D$174,2,FALSE)</f>
        <v/>
      </c>
      <c r="CM1392" s="145">
        <f>IF(AD1392&gt;X1392,1,0)</f>
        <v/>
      </c>
      <c r="CN1392" s="225">
        <f>IF(CM1392&gt;0,AG1392,0)</f>
        <v/>
      </c>
      <c r="CO1392" s="225">
        <f>IF(CM1392=0,0,AF1392)</f>
        <v/>
      </c>
      <c r="CP1392" s="146" t="n">
        <v>0</v>
      </c>
      <c r="CQ1392" s="147" t="inlineStr">
        <is>
          <t>Regular</t>
        </is>
      </c>
      <c r="CR1392" s="225">
        <f>AM1392/VLOOKUP(T1392,'USD Converstion'!$C$7:$D$174,2,FALSE)</f>
        <v/>
      </c>
      <c r="CS1392" s="226">
        <f>AT1392</f>
        <v/>
      </c>
      <c r="CT1392" s="222" t="n">
        <v>0</v>
      </c>
      <c r="CU1392" s="227" t="n"/>
      <c r="CV1392" s="145">
        <f>IF(AX1392&gt;0,1,0)</f>
        <v/>
      </c>
      <c r="CW1392" s="145">
        <f>IF(AY1392&gt;0,1,0)</f>
        <v/>
      </c>
      <c r="CX1392" s="52" t="n">
        <v>0</v>
      </c>
      <c r="DM1392">
        <f>IF(LOWER(T1392)="ILS",12,1)*Y1392/VLOOKUP($T1392,CPC_USDConversion_xlTbl[[Currency2]:[Units/1 USD]],2,FALSE)</f>
        <v/>
      </c>
    </row>
    <row r="1393">
      <c r="B1393" s="113" t="n">
        <v>124866</v>
      </c>
      <c r="C1393" s="113" t="n">
        <v>100290</v>
      </c>
      <c r="D1393" s="113" t="n">
        <v>73364</v>
      </c>
      <c r="E1393" s="114" t="inlineStr">
        <is>
          <t>Mohammed afnaan Ladji</t>
        </is>
      </c>
      <c r="F1393" s="152" t="inlineStr">
        <is>
          <t>Technical Support Engineer (T2)</t>
        </is>
      </c>
      <c r="G1393" s="113" t="inlineStr">
        <is>
          <t>TAC India</t>
        </is>
      </c>
      <c r="H1393" s="113" t="inlineStr">
        <is>
          <t>Amita Tiwari</t>
        </is>
      </c>
      <c r="I1393" s="113" t="inlineStr">
        <is>
          <t>Amit Lewenhoff</t>
        </is>
      </c>
      <c r="J1393" s="114" t="inlineStr">
        <is>
          <t>Sharon Elmashaly</t>
        </is>
      </c>
      <c r="K1393" s="114" t="inlineStr">
        <is>
          <t>Sharon Elmashaly</t>
        </is>
      </c>
      <c r="L1393" s="113" t="inlineStr">
        <is>
          <t>TAC</t>
        </is>
      </c>
      <c r="M1393" s="115" t="n">
        <v>1</v>
      </c>
      <c r="N1393" s="151">
        <f>LEFT(CA1393,3)</f>
        <v/>
      </c>
      <c r="O1393" s="216" t="n">
        <v>43983</v>
      </c>
      <c r="P1393" s="118">
        <f>($D$5-O1393)/365</f>
        <v/>
      </c>
      <c r="Q1393" s="119">
        <f>Q1393</f>
        <v/>
      </c>
      <c r="R1393" s="52" t="n"/>
      <c r="S1393" s="120" t="inlineStr">
        <is>
          <t>India</t>
        </is>
      </c>
      <c r="T1393" s="120" t="inlineStr">
        <is>
          <t>INR</t>
        </is>
      </c>
      <c r="U1393" s="120" t="n">
        <v>1447000</v>
      </c>
      <c r="V1393" s="120" t="n"/>
      <c r="W1393" s="120" t="n"/>
      <c r="X1393" s="120">
        <f>W1393+V1393+U1393</f>
        <v/>
      </c>
      <c r="Y1393" s="121" t="n"/>
      <c r="Z1393" s="121" t="n"/>
      <c r="AA1393" s="122" t="n"/>
      <c r="AB1393" s="122" t="n"/>
      <c r="AC1393" s="122" t="n"/>
      <c r="AD1393" s="123">
        <f>AC1393+AB1393+AA1393</f>
        <v/>
      </c>
      <c r="AE1393" s="124">
        <f>IFERROR(AD1393/X1393-1,"")</f>
        <v/>
      </c>
      <c r="AF1393" s="217">
        <f>IF(LOWER(T1393)="ILS",12,1)*X1393/VLOOKUP($T1393,CPC_USDConversion_xlTbl[[Currency2]:[Units/1 USD]],2,FALSE)</f>
        <v/>
      </c>
      <c r="AG1393" s="217">
        <f>IF(LOWER(T1393)="ILS",12,1)*AD1393/VLOOKUP($T1393,CPC_USDConversion_xlTbl[[Currency2]:[Units/1 USD]],2,FALSE)</f>
        <v/>
      </c>
      <c r="AH1393" s="126">
        <f>AF1393/VLOOKUP($S1393,'CP$'!$B$5:$D$74,2,FALSE)</f>
        <v/>
      </c>
      <c r="AI1393" s="126">
        <f>AG1393/VLOOKUP($S1393,'CP$'!$B$5:$D$74,2,FALSE)</f>
        <v/>
      </c>
      <c r="AJ1393" s="52" t="n"/>
      <c r="AK1393" s="127" t="inlineStr">
        <is>
          <t>Regular</t>
        </is>
      </c>
      <c r="AL1393" s="218" t="n"/>
      <c r="AM1393" s="129" t="n"/>
      <c r="AN1393" s="121" t="n"/>
      <c r="AO1393" s="130" t="n"/>
      <c r="AP1393" s="131">
        <f>IFERROR(AO1393/AM1393,"")</f>
        <v/>
      </c>
      <c r="AQ1393" s="219">
        <f>AO1393*CC1393</f>
        <v/>
      </c>
      <c r="AR1393" s="219" t="n"/>
      <c r="AS1393" s="220">
        <f>AQ1393-AR1393</f>
        <v/>
      </c>
      <c r="AT1393" s="217">
        <f>AS1393/VLOOKUP($T1393,'USD Converstion'!$C$7:$D$174,2,FALSE)</f>
        <v/>
      </c>
      <c r="AU1393" s="52" t="n"/>
      <c r="AV1393" s="221" t="n"/>
      <c r="AW1393" s="222" t="n"/>
      <c r="AX1393" s="222" t="n"/>
      <c r="AY1393" s="223" t="n"/>
      <c r="AZ1393" s="52" t="n"/>
      <c r="BA1393" s="137" t="n"/>
      <c r="BB1393" s="138" t="inlineStr">
        <is>
          <t xml:space="preserve"> </t>
        </is>
      </c>
      <c r="BC1393" s="52" t="n"/>
      <c r="BD1393" s="219" t="n"/>
      <c r="BE1393" s="219" t="n"/>
      <c r="BF1393" s="219" t="n"/>
      <c r="BG1393" s="120">
        <f>BF1393+BE1393+BD1393</f>
        <v/>
      </c>
      <c r="BH1393" s="217">
        <f>IF(LOWER(T1393)="ILS",12,1)*BG1393/VLOOKUP($T1393,CPC_USDConversion_xlTbl[[Currency2]:[Units/1 USD]],2,FALSE)</f>
        <v/>
      </c>
      <c r="BI1393" s="224">
        <f>BH1393/VLOOKUP($S1393,'CP$'!$B$5:$D$74,2,FALSE)</f>
        <v/>
      </c>
      <c r="BJ1393" s="140" t="n">
        <v>900000</v>
      </c>
      <c r="BK1393" s="140" t="n">
        <v>1800000</v>
      </c>
      <c r="BL1393" s="141">
        <f>IFERROR(U1393/X1393,"")</f>
        <v/>
      </c>
      <c r="BM1393" s="141">
        <f>IFERROR(V1393/X1393,"")</f>
        <v/>
      </c>
      <c r="BN1393" s="141">
        <f>IFERROR(W1393/X1393,"")</f>
        <v/>
      </c>
      <c r="BO1393" s="141">
        <f>IFERROR(AA1393/AD1393,"")</f>
        <v/>
      </c>
      <c r="BP1393" s="141">
        <f>IFERROR(AB1393/AD1393,"")</f>
        <v/>
      </c>
      <c r="BQ1393" s="141">
        <f>IFERROR(AC1393/AD1393,"")</f>
        <v/>
      </c>
      <c r="BR1393" s="119" t="n"/>
      <c r="BS1393" s="119" t="n"/>
      <c r="BT1393" s="119" t="n"/>
      <c r="BU1393" s="119" t="n"/>
      <c r="BV1393" s="119" t="n"/>
      <c r="BW1393" s="119" t="n"/>
      <c r="BX1393" s="119" t="n"/>
      <c r="BY1393" s="119" t="n"/>
      <c r="BZ1393" s="119" t="inlineStr">
        <is>
          <t>Employee</t>
        </is>
      </c>
      <c r="CA1393" s="142" t="inlineStr">
        <is>
          <t>T51P</t>
        </is>
      </c>
      <c r="CB1393" s="131" t="n">
        <v>1</v>
      </c>
      <c r="CC1393" s="143">
        <f>IF(P1393&gt;1,1,P1393)*CB1393</f>
        <v/>
      </c>
      <c r="CD1393" s="143" t="n"/>
      <c r="CE1393" s="222" t="n"/>
      <c r="CF1393" s="86" t="n"/>
      <c r="CG1393" s="219" t="n">
        <v>1122151.219512195</v>
      </c>
      <c r="CH1393" s="217">
        <f>IF(LOWER(T1393)="ILS",12,1)*CG1393/VLOOKUP($T1393,CPC_USDConversion_xlTbl[[Currency2]:[Units/1 USD]],2,FALSE)</f>
        <v/>
      </c>
      <c r="CI1393" s="225">
        <f>AF1393</f>
        <v/>
      </c>
      <c r="CJ1393" s="225">
        <f>IFERROR(CI1393-CH1393,"")</f>
        <v/>
      </c>
      <c r="CK1393" s="140">
        <f>ROUND(AN1393*CC1393,-2)</f>
        <v/>
      </c>
      <c r="CL1393" s="217">
        <f>CK1393/VLOOKUP($T1393,'USD Converstion'!$C$7:$D$174,2,FALSE)</f>
        <v/>
      </c>
      <c r="CM1393" s="145">
        <f>IF(AD1393&gt;X1393,1,0)</f>
        <v/>
      </c>
      <c r="CN1393" s="225">
        <f>IF(CM1393&gt;0,AG1393,0)</f>
        <v/>
      </c>
      <c r="CO1393" s="225">
        <f>IF(CM1393=0,0,AF1393)</f>
        <v/>
      </c>
      <c r="CP1393" s="146" t="n">
        <v>0</v>
      </c>
      <c r="CQ1393" s="147" t="inlineStr">
        <is>
          <t>Regular</t>
        </is>
      </c>
      <c r="CR1393" s="225">
        <f>AM1393/VLOOKUP(T1393,'USD Converstion'!$C$7:$D$174,2,FALSE)</f>
        <v/>
      </c>
      <c r="CS1393" s="226">
        <f>AT1393</f>
        <v/>
      </c>
      <c r="CT1393" s="222" t="n">
        <v>0</v>
      </c>
      <c r="CU1393" s="227" t="n"/>
      <c r="CV1393" s="145">
        <f>IF(AX1393&gt;0,1,0)</f>
        <v/>
      </c>
      <c r="CW1393" s="145">
        <f>IF(AY1393&gt;0,1,0)</f>
        <v/>
      </c>
      <c r="CX1393" s="52" t="n">
        <v>0</v>
      </c>
      <c r="DM1393">
        <f>IF(LOWER(T1393)="ILS",12,1)*Y1393/VLOOKUP($T1393,CPC_USDConversion_xlTbl[[Currency2]:[Units/1 USD]],2,FALSE)</f>
        <v/>
      </c>
    </row>
    <row r="1394">
      <c r="B1394" s="113" t="n">
        <v>124544</v>
      </c>
      <c r="C1394" s="113" t="n">
        <v>57685</v>
      </c>
      <c r="D1394" s="113" t="n">
        <v>76665</v>
      </c>
      <c r="E1394" s="114" t="inlineStr">
        <is>
          <t>Mohammed G M</t>
        </is>
      </c>
      <c r="F1394" s="152" t="inlineStr">
        <is>
          <t>Technical Support Engineer (T2)</t>
        </is>
      </c>
      <c r="G1394" s="113" t="inlineStr">
        <is>
          <t>TAC India</t>
        </is>
      </c>
      <c r="H1394" s="113" t="inlineStr">
        <is>
          <t>Amita Tiwari</t>
        </is>
      </c>
      <c r="I1394" s="113" t="inlineStr">
        <is>
          <t>Amit Lewenhoff</t>
        </is>
      </c>
      <c r="J1394" s="114" t="inlineStr">
        <is>
          <t>Sharon Elmashaly</t>
        </is>
      </c>
      <c r="K1394" s="114" t="inlineStr">
        <is>
          <t>Sharon Elmashaly</t>
        </is>
      </c>
      <c r="L1394" s="113" t="inlineStr">
        <is>
          <t>TAC</t>
        </is>
      </c>
      <c r="M1394" s="115" t="n">
        <v>1</v>
      </c>
      <c r="N1394" s="151">
        <f>LEFT(CA1394,3)</f>
        <v/>
      </c>
      <c r="O1394" s="216" t="n">
        <v>43913</v>
      </c>
      <c r="P1394" s="118">
        <f>($D$5-O1394)/365</f>
        <v/>
      </c>
      <c r="Q1394" s="119">
        <f>Q1394</f>
        <v/>
      </c>
      <c r="R1394" s="52" t="n"/>
      <c r="S1394" s="120" t="inlineStr">
        <is>
          <t>India</t>
        </is>
      </c>
      <c r="T1394" s="120" t="inlineStr">
        <is>
          <t>INR</t>
        </is>
      </c>
      <c r="U1394" s="120" t="n">
        <v>1009500</v>
      </c>
      <c r="V1394" s="120" t="n"/>
      <c r="W1394" s="120" t="n"/>
      <c r="X1394" s="120">
        <f>W1394+V1394+U1394</f>
        <v/>
      </c>
      <c r="Y1394" s="121" t="n"/>
      <c r="Z1394" s="121" t="n"/>
      <c r="AA1394" s="122" t="n"/>
      <c r="AB1394" s="122" t="n"/>
      <c r="AC1394" s="122" t="n"/>
      <c r="AD1394" s="123">
        <f>AC1394+AB1394+AA1394</f>
        <v/>
      </c>
      <c r="AE1394" s="124">
        <f>IFERROR(AD1394/X1394-1,"")</f>
        <v/>
      </c>
      <c r="AF1394" s="217">
        <f>IF(LOWER(T1394)="ILS",12,1)*X1394/VLOOKUP($T1394,CPC_USDConversion_xlTbl[[Currency2]:[Units/1 USD]],2,FALSE)</f>
        <v/>
      </c>
      <c r="AG1394" s="217">
        <f>IF(LOWER(T1394)="ILS",12,1)*AD1394/VLOOKUP($T1394,CPC_USDConversion_xlTbl[[Currency2]:[Units/1 USD]],2,FALSE)</f>
        <v/>
      </c>
      <c r="AH1394" s="126">
        <f>AF1394/VLOOKUP($S1394,'CP$'!$B$5:$D$74,2,FALSE)</f>
        <v/>
      </c>
      <c r="AI1394" s="126">
        <f>AG1394/VLOOKUP($S1394,'CP$'!$B$5:$D$74,2,FALSE)</f>
        <v/>
      </c>
      <c r="AJ1394" s="52" t="n"/>
      <c r="AK1394" s="127" t="inlineStr">
        <is>
          <t>Regular</t>
        </is>
      </c>
      <c r="AL1394" s="218" t="n"/>
      <c r="AM1394" s="129" t="n"/>
      <c r="AN1394" s="121" t="n"/>
      <c r="AO1394" s="130" t="n"/>
      <c r="AP1394" s="131">
        <f>IFERROR(AO1394/AM1394,"")</f>
        <v/>
      </c>
      <c r="AQ1394" s="219">
        <f>AO1394*CC1394</f>
        <v/>
      </c>
      <c r="AR1394" s="219" t="n"/>
      <c r="AS1394" s="220">
        <f>AQ1394-AR1394</f>
        <v/>
      </c>
      <c r="AT1394" s="217">
        <f>AS1394/VLOOKUP($T1394,'USD Converstion'!$C$7:$D$174,2,FALSE)</f>
        <v/>
      </c>
      <c r="AU1394" s="52" t="n"/>
      <c r="AV1394" s="221" t="n"/>
      <c r="AW1394" s="222" t="n"/>
      <c r="AX1394" s="222" t="n"/>
      <c r="AY1394" s="223" t="n"/>
      <c r="AZ1394" s="52" t="n"/>
      <c r="BA1394" s="137" t="inlineStr">
        <is>
          <t>June, 2020 - Organization change from Team:Mouize Younus - TAC India - Weekend Team to Team:Nishigandh Joshi - HE+ MGMT Weekday Afternoon</t>
        </is>
      </c>
      <c r="BB1394" s="138" t="inlineStr">
        <is>
          <t xml:space="preserve"> </t>
        </is>
      </c>
      <c r="BC1394" s="52" t="n"/>
      <c r="BD1394" s="219" t="n"/>
      <c r="BE1394" s="219" t="n"/>
      <c r="BF1394" s="219" t="n"/>
      <c r="BG1394" s="120">
        <f>BF1394+BE1394+BD1394</f>
        <v/>
      </c>
      <c r="BH1394" s="217">
        <f>IF(LOWER(T1394)="ILS",12,1)*BG1394/VLOOKUP($T1394,CPC_USDConversion_xlTbl[[Currency2]:[Units/1 USD]],2,FALSE)</f>
        <v/>
      </c>
      <c r="BI1394" s="224">
        <f>BH1394/VLOOKUP($S1394,'CP$'!$B$5:$D$74,2,FALSE)</f>
        <v/>
      </c>
      <c r="BJ1394" s="140" t="n">
        <v>500000</v>
      </c>
      <c r="BK1394" s="140" t="n">
        <v>950000</v>
      </c>
      <c r="BL1394" s="141">
        <f>IFERROR(U1394/X1394,"")</f>
        <v/>
      </c>
      <c r="BM1394" s="141">
        <f>IFERROR(V1394/X1394,"")</f>
        <v/>
      </c>
      <c r="BN1394" s="141">
        <f>IFERROR(W1394/X1394,"")</f>
        <v/>
      </c>
      <c r="BO1394" s="141">
        <f>IFERROR(AA1394/AD1394,"")</f>
        <v/>
      </c>
      <c r="BP1394" s="141">
        <f>IFERROR(AB1394/AD1394,"")</f>
        <v/>
      </c>
      <c r="BQ1394" s="141">
        <f>IFERROR(AC1394/AD1394,"")</f>
        <v/>
      </c>
      <c r="BR1394" s="119" t="n"/>
      <c r="BS1394" s="119" t="n"/>
      <c r="BT1394" s="119" t="n">
        <v>2</v>
      </c>
      <c r="BU1394" s="119" t="n"/>
      <c r="BV1394" s="119" t="n"/>
      <c r="BW1394" s="119" t="n"/>
      <c r="BX1394" s="119" t="n"/>
      <c r="BY1394" s="119" t="n"/>
      <c r="BZ1394" s="119" t="inlineStr">
        <is>
          <t>Employee</t>
        </is>
      </c>
      <c r="CA1394" s="142" t="inlineStr">
        <is>
          <t>T61P</t>
        </is>
      </c>
      <c r="CB1394" s="131" t="n">
        <v>1</v>
      </c>
      <c r="CC1394" s="143">
        <f>IF(P1394&gt;1,1,P1394)*CB1394</f>
        <v/>
      </c>
      <c r="CD1394" s="143" t="n"/>
      <c r="CE1394" s="222" t="n"/>
      <c r="CF1394" s="86" t="n"/>
      <c r="CG1394" s="219" t="n">
        <v>780687.8048780488</v>
      </c>
      <c r="CH1394" s="217">
        <f>IF(LOWER(T1394)="ILS",12,1)*CG1394/VLOOKUP($T1394,CPC_USDConversion_xlTbl[[Currency2]:[Units/1 USD]],2,FALSE)</f>
        <v/>
      </c>
      <c r="CI1394" s="225">
        <f>AF1394</f>
        <v/>
      </c>
      <c r="CJ1394" s="225">
        <f>IFERROR(CI1394-CH1394,"")</f>
        <v/>
      </c>
      <c r="CK1394" s="140">
        <f>ROUND(AN1394*CC1394,-2)</f>
        <v/>
      </c>
      <c r="CL1394" s="217">
        <f>CK1394/VLOOKUP($T1394,'USD Converstion'!$C$7:$D$174,2,FALSE)</f>
        <v/>
      </c>
      <c r="CM1394" s="145">
        <f>IF(AD1394&gt;X1394,1,0)</f>
        <v/>
      </c>
      <c r="CN1394" s="225">
        <f>IF(CM1394&gt;0,AG1394,0)</f>
        <v/>
      </c>
      <c r="CO1394" s="225">
        <f>IF(CM1394=0,0,AF1394)</f>
        <v/>
      </c>
      <c r="CP1394" s="146" t="n">
        <v>0</v>
      </c>
      <c r="CQ1394" s="147" t="inlineStr">
        <is>
          <t>Regular</t>
        </is>
      </c>
      <c r="CR1394" s="225">
        <f>AM1394/VLOOKUP(T1394,'USD Converstion'!$C$7:$D$174,2,FALSE)</f>
        <v/>
      </c>
      <c r="CS1394" s="226">
        <f>AT1394</f>
        <v/>
      </c>
      <c r="CT1394" s="222" t="n">
        <v>0</v>
      </c>
      <c r="CU1394" s="227" t="n"/>
      <c r="CV1394" s="145">
        <f>IF(AX1394&gt;0,1,0)</f>
        <v/>
      </c>
      <c r="CW1394" s="145">
        <f>IF(AY1394&gt;0,1,0)</f>
        <v/>
      </c>
      <c r="CX1394" s="52" t="n">
        <v>0</v>
      </c>
      <c r="DM1394">
        <f>IF(LOWER(T1394)="ILS",12,1)*Y1394/VLOOKUP($T1394,CPC_USDConversion_xlTbl[[Currency2]:[Units/1 USD]],2,FALSE)</f>
        <v/>
      </c>
    </row>
    <row r="1395">
      <c r="B1395" s="113" t="n">
        <v>115519</v>
      </c>
      <c r="C1395" s="113" t="n">
        <v>66486</v>
      </c>
      <c r="D1395" s="113" t="n">
        <v>30636</v>
      </c>
      <c r="E1395" s="114" t="inlineStr">
        <is>
          <t>Prakash Mahato</t>
        </is>
      </c>
      <c r="F1395" s="152" t="inlineStr">
        <is>
          <t>Technical Support Engineer (T2)</t>
        </is>
      </c>
      <c r="G1395" s="113" t="inlineStr">
        <is>
          <t>TAC India</t>
        </is>
      </c>
      <c r="H1395" s="113" t="inlineStr">
        <is>
          <t>Amita Tiwari</t>
        </is>
      </c>
      <c r="I1395" s="113" t="inlineStr">
        <is>
          <t>Amit Lewenhoff</t>
        </is>
      </c>
      <c r="J1395" s="114" t="inlineStr">
        <is>
          <t>Sharon Elmashaly</t>
        </is>
      </c>
      <c r="K1395" s="114" t="inlineStr">
        <is>
          <t>Sharon Elmashaly</t>
        </is>
      </c>
      <c r="L1395" s="113" t="inlineStr">
        <is>
          <t>TAC</t>
        </is>
      </c>
      <c r="M1395" s="115" t="n">
        <v>1</v>
      </c>
      <c r="N1395" s="151">
        <f>LEFT(CA1395,3)</f>
        <v/>
      </c>
      <c r="O1395" s="216" t="n">
        <v>43934</v>
      </c>
      <c r="P1395" s="118">
        <f>($D$5-O1395)/365</f>
        <v/>
      </c>
      <c r="Q1395" s="119">
        <f>Q1395</f>
        <v/>
      </c>
      <c r="R1395" s="52" t="n"/>
      <c r="S1395" s="120" t="inlineStr">
        <is>
          <t>India</t>
        </is>
      </c>
      <c r="T1395" s="120" t="inlineStr">
        <is>
          <t>INR</t>
        </is>
      </c>
      <c r="U1395" s="120" t="n">
        <v>1009500</v>
      </c>
      <c r="V1395" s="120" t="n"/>
      <c r="W1395" s="120" t="n"/>
      <c r="X1395" s="120">
        <f>W1395+V1395+U1395</f>
        <v/>
      </c>
      <c r="Y1395" s="121" t="n"/>
      <c r="Z1395" s="121" t="n"/>
      <c r="AA1395" s="122" t="n"/>
      <c r="AB1395" s="122" t="n"/>
      <c r="AC1395" s="122" t="n"/>
      <c r="AD1395" s="123">
        <f>AC1395+AB1395+AA1395</f>
        <v/>
      </c>
      <c r="AE1395" s="124">
        <f>IFERROR(AD1395/X1395-1,"")</f>
        <v/>
      </c>
      <c r="AF1395" s="217">
        <f>IF(LOWER(T1395)="ILS",12,1)*X1395/VLOOKUP($T1395,CPC_USDConversion_xlTbl[[Currency2]:[Units/1 USD]],2,FALSE)</f>
        <v/>
      </c>
      <c r="AG1395" s="217">
        <f>IF(LOWER(T1395)="ILS",12,1)*AD1395/VLOOKUP($T1395,CPC_USDConversion_xlTbl[[Currency2]:[Units/1 USD]],2,FALSE)</f>
        <v/>
      </c>
      <c r="AH1395" s="126">
        <f>AF1395/VLOOKUP($S1395,'CP$'!$B$5:$D$74,2,FALSE)</f>
        <v/>
      </c>
      <c r="AI1395" s="126">
        <f>AG1395/VLOOKUP($S1395,'CP$'!$B$5:$D$74,2,FALSE)</f>
        <v/>
      </c>
      <c r="AJ1395" s="52" t="n"/>
      <c r="AK1395" s="127" t="inlineStr">
        <is>
          <t>Regular</t>
        </is>
      </c>
      <c r="AL1395" s="218" t="n"/>
      <c r="AM1395" s="129" t="n"/>
      <c r="AN1395" s="121" t="n"/>
      <c r="AO1395" s="130" t="n"/>
      <c r="AP1395" s="131">
        <f>IFERROR(AO1395/AM1395,"")</f>
        <v/>
      </c>
      <c r="AQ1395" s="219">
        <f>AO1395*CC1395</f>
        <v/>
      </c>
      <c r="AR1395" s="219" t="n"/>
      <c r="AS1395" s="220">
        <f>AQ1395-AR1395</f>
        <v/>
      </c>
      <c r="AT1395" s="217">
        <f>AS1395/VLOOKUP($T1395,'USD Converstion'!$C$7:$D$174,2,FALSE)</f>
        <v/>
      </c>
      <c r="AU1395" s="52" t="n"/>
      <c r="AV1395" s="221" t="n"/>
      <c r="AW1395" s="222" t="n"/>
      <c r="AX1395" s="222" t="n"/>
      <c r="AY1395" s="223" t="n"/>
      <c r="AZ1395" s="52" t="n"/>
      <c r="BA1395" s="137" t="inlineStr">
        <is>
          <t>June, 2020 - Organization change from Team:Amita Tiwari - TAC India to Team:Nishigandh Joshi - HE+ MGMT Weekday Afternoon</t>
        </is>
      </c>
      <c r="BB1395" s="138" t="inlineStr">
        <is>
          <t xml:space="preserve"> </t>
        </is>
      </c>
      <c r="BC1395" s="52" t="n"/>
      <c r="BD1395" s="219" t="n"/>
      <c r="BE1395" s="219" t="n"/>
      <c r="BF1395" s="219" t="n"/>
      <c r="BG1395" s="120">
        <f>BF1395+BE1395+BD1395</f>
        <v/>
      </c>
      <c r="BH1395" s="217">
        <f>IF(LOWER(T1395)="ILS",12,1)*BG1395/VLOOKUP($T1395,CPC_USDConversion_xlTbl[[Currency2]:[Units/1 USD]],2,FALSE)</f>
        <v/>
      </c>
      <c r="BI1395" s="224">
        <f>BH1395/VLOOKUP($S1395,'CP$'!$B$5:$D$74,2,FALSE)</f>
        <v/>
      </c>
      <c r="BJ1395" s="140" t="n">
        <v>500000</v>
      </c>
      <c r="BK1395" s="140" t="n">
        <v>950000</v>
      </c>
      <c r="BL1395" s="141">
        <f>IFERROR(U1395/X1395,"")</f>
        <v/>
      </c>
      <c r="BM1395" s="141">
        <f>IFERROR(V1395/X1395,"")</f>
        <v/>
      </c>
      <c r="BN1395" s="141">
        <f>IFERROR(W1395/X1395,"")</f>
        <v/>
      </c>
      <c r="BO1395" s="141">
        <f>IFERROR(AA1395/AD1395,"")</f>
        <v/>
      </c>
      <c r="BP1395" s="141">
        <f>IFERROR(AB1395/AD1395,"")</f>
        <v/>
      </c>
      <c r="BQ1395" s="141">
        <f>IFERROR(AC1395/AD1395,"")</f>
        <v/>
      </c>
      <c r="BR1395" s="119" t="n"/>
      <c r="BS1395" s="119" t="n"/>
      <c r="BT1395" s="119" t="n">
        <v>2</v>
      </c>
      <c r="BU1395" s="119" t="n"/>
      <c r="BV1395" s="119" t="n"/>
      <c r="BW1395" s="119" t="n"/>
      <c r="BX1395" s="119" t="n"/>
      <c r="BY1395" s="119" t="n"/>
      <c r="BZ1395" s="119" t="inlineStr">
        <is>
          <t>Employee</t>
        </is>
      </c>
      <c r="CA1395" s="142" t="inlineStr">
        <is>
          <t>T61P</t>
        </is>
      </c>
      <c r="CB1395" s="131" t="n">
        <v>1</v>
      </c>
      <c r="CC1395" s="143">
        <f>IF(P1395&gt;1,1,P1395)*CB1395</f>
        <v/>
      </c>
      <c r="CD1395" s="143" t="n"/>
      <c r="CE1395" s="222" t="n"/>
      <c r="CF1395" s="86" t="n"/>
      <c r="CG1395" s="219" t="n">
        <v>780687.8048780488</v>
      </c>
      <c r="CH1395" s="217">
        <f>IF(LOWER(T1395)="ILS",12,1)*CG1395/VLOOKUP($T1395,CPC_USDConversion_xlTbl[[Currency2]:[Units/1 USD]],2,FALSE)</f>
        <v/>
      </c>
      <c r="CI1395" s="225">
        <f>AF1395</f>
        <v/>
      </c>
      <c r="CJ1395" s="225">
        <f>IFERROR(CI1395-CH1395,"")</f>
        <v/>
      </c>
      <c r="CK1395" s="140">
        <f>ROUND(AN1395*CC1395,-2)</f>
        <v/>
      </c>
      <c r="CL1395" s="217">
        <f>CK1395/VLOOKUP($T1395,'USD Converstion'!$C$7:$D$174,2,FALSE)</f>
        <v/>
      </c>
      <c r="CM1395" s="145">
        <f>IF(AD1395&gt;X1395,1,0)</f>
        <v/>
      </c>
      <c r="CN1395" s="225">
        <f>IF(CM1395&gt;0,AG1395,0)</f>
        <v/>
      </c>
      <c r="CO1395" s="225">
        <f>IF(CM1395=0,0,AF1395)</f>
        <v/>
      </c>
      <c r="CP1395" s="146" t="n">
        <v>0</v>
      </c>
      <c r="CQ1395" s="147" t="inlineStr">
        <is>
          <t>Regular</t>
        </is>
      </c>
      <c r="CR1395" s="225">
        <f>AM1395/VLOOKUP(T1395,'USD Converstion'!$C$7:$D$174,2,FALSE)</f>
        <v/>
      </c>
      <c r="CS1395" s="226">
        <f>AT1395</f>
        <v/>
      </c>
      <c r="CT1395" s="222" t="n">
        <v>0</v>
      </c>
      <c r="CU1395" s="227" t="n"/>
      <c r="CV1395" s="145">
        <f>IF(AX1395&gt;0,1,0)</f>
        <v/>
      </c>
      <c r="CW1395" s="145">
        <f>IF(AY1395&gt;0,1,0)</f>
        <v/>
      </c>
      <c r="CX1395" s="52" t="n">
        <v>0</v>
      </c>
      <c r="DM1395">
        <f>IF(LOWER(T1395)="ILS",12,1)*Y1395/VLOOKUP($T1395,CPC_USDConversion_xlTbl[[Currency2]:[Units/1 USD]],2,FALSE)</f>
        <v/>
      </c>
    </row>
    <row r="1396">
      <c r="B1396" s="113" t="n">
        <v>132334</v>
      </c>
      <c r="C1396" s="113" t="n">
        <v>89834</v>
      </c>
      <c r="D1396" s="113" t="n">
        <v>78624</v>
      </c>
      <c r="E1396" s="114" t="inlineStr">
        <is>
          <t>Prasanna Gaikwad</t>
        </is>
      </c>
      <c r="F1396" s="152" t="inlineStr">
        <is>
          <t>Technical Support Engineer (T2)</t>
        </is>
      </c>
      <c r="G1396" s="113" t="inlineStr">
        <is>
          <t>TAC India</t>
        </is>
      </c>
      <c r="H1396" s="113" t="inlineStr">
        <is>
          <t>Amita Tiwari</t>
        </is>
      </c>
      <c r="I1396" s="113" t="inlineStr">
        <is>
          <t>Amit Lewenhoff</t>
        </is>
      </c>
      <c r="J1396" s="114" t="inlineStr">
        <is>
          <t>Sharon Elmashaly</t>
        </is>
      </c>
      <c r="K1396" s="114" t="inlineStr">
        <is>
          <t>Sharon Elmashaly</t>
        </is>
      </c>
      <c r="L1396" s="113" t="inlineStr">
        <is>
          <t>TAC</t>
        </is>
      </c>
      <c r="M1396" s="115" t="n">
        <v>1</v>
      </c>
      <c r="N1396" s="151">
        <f>LEFT(CA1396,3)</f>
        <v/>
      </c>
      <c r="O1396" s="216" t="n">
        <v>43934</v>
      </c>
      <c r="P1396" s="118">
        <f>($D$5-O1396)/365</f>
        <v/>
      </c>
      <c r="Q1396" s="119">
        <f>Q1396</f>
        <v/>
      </c>
      <c r="R1396" s="52" t="n"/>
      <c r="S1396" s="120" t="inlineStr">
        <is>
          <t>India</t>
        </is>
      </c>
      <c r="T1396" s="120" t="inlineStr">
        <is>
          <t>INR</t>
        </is>
      </c>
      <c r="U1396" s="120" t="n">
        <v>1009500</v>
      </c>
      <c r="V1396" s="120" t="n"/>
      <c r="W1396" s="120" t="n"/>
      <c r="X1396" s="120">
        <f>W1396+V1396+U1396</f>
        <v/>
      </c>
      <c r="Y1396" s="121" t="n"/>
      <c r="Z1396" s="121" t="n"/>
      <c r="AA1396" s="122" t="n"/>
      <c r="AB1396" s="122" t="n"/>
      <c r="AC1396" s="122" t="n"/>
      <c r="AD1396" s="123">
        <f>AC1396+AB1396+AA1396</f>
        <v/>
      </c>
      <c r="AE1396" s="124">
        <f>IFERROR(AD1396/X1396-1,"")</f>
        <v/>
      </c>
      <c r="AF1396" s="217">
        <f>IF(LOWER(T1396)="ILS",12,1)*X1396/VLOOKUP($T1396,CPC_USDConversion_xlTbl[[Currency2]:[Units/1 USD]],2,FALSE)</f>
        <v/>
      </c>
      <c r="AG1396" s="217">
        <f>IF(LOWER(T1396)="ILS",12,1)*AD1396/VLOOKUP($T1396,CPC_USDConversion_xlTbl[[Currency2]:[Units/1 USD]],2,FALSE)</f>
        <v/>
      </c>
      <c r="AH1396" s="126">
        <f>AF1396/VLOOKUP($S1396,'CP$'!$B$5:$D$74,2,FALSE)</f>
        <v/>
      </c>
      <c r="AI1396" s="126">
        <f>AG1396/VLOOKUP($S1396,'CP$'!$B$5:$D$74,2,FALSE)</f>
        <v/>
      </c>
      <c r="AJ1396" s="52" t="n"/>
      <c r="AK1396" s="127" t="inlineStr">
        <is>
          <t>Regular</t>
        </is>
      </c>
      <c r="AL1396" s="218" t="n"/>
      <c r="AM1396" s="129" t="n"/>
      <c r="AN1396" s="121" t="n"/>
      <c r="AO1396" s="130" t="n"/>
      <c r="AP1396" s="131">
        <f>IFERROR(AO1396/AM1396,"")</f>
        <v/>
      </c>
      <c r="AQ1396" s="219">
        <f>AO1396*CC1396</f>
        <v/>
      </c>
      <c r="AR1396" s="219" t="n"/>
      <c r="AS1396" s="220">
        <f>AQ1396-AR1396</f>
        <v/>
      </c>
      <c r="AT1396" s="217">
        <f>AS1396/VLOOKUP($T1396,'USD Converstion'!$C$7:$D$174,2,FALSE)</f>
        <v/>
      </c>
      <c r="AU1396" s="52" t="n"/>
      <c r="AV1396" s="221" t="n"/>
      <c r="AW1396" s="222" t="n"/>
      <c r="AX1396" s="222" t="n"/>
      <c r="AY1396" s="223" t="n"/>
      <c r="AZ1396" s="52" t="n"/>
      <c r="BA1396" s="137" t="inlineStr">
        <is>
          <t>June, 2020 - Organization change from Team:Amita Tiwari - TAC India to Team:Shailesh Kuntal - VPN + Sec Weekday Afternoon</t>
        </is>
      </c>
      <c r="BB1396" s="138" t="inlineStr">
        <is>
          <t xml:space="preserve"> </t>
        </is>
      </c>
      <c r="BC1396" s="52" t="n"/>
      <c r="BD1396" s="219" t="n"/>
      <c r="BE1396" s="219" t="n"/>
      <c r="BF1396" s="219" t="n"/>
      <c r="BG1396" s="120">
        <f>BF1396+BE1396+BD1396</f>
        <v/>
      </c>
      <c r="BH1396" s="217">
        <f>IF(LOWER(T1396)="ILS",12,1)*BG1396/VLOOKUP($T1396,CPC_USDConversion_xlTbl[[Currency2]:[Units/1 USD]],2,FALSE)</f>
        <v/>
      </c>
      <c r="BI1396" s="224">
        <f>BH1396/VLOOKUP($S1396,'CP$'!$B$5:$D$74,2,FALSE)</f>
        <v/>
      </c>
      <c r="BJ1396" s="140" t="n">
        <v>500000</v>
      </c>
      <c r="BK1396" s="140" t="n">
        <v>950000</v>
      </c>
      <c r="BL1396" s="141">
        <f>IFERROR(U1396/X1396,"")</f>
        <v/>
      </c>
      <c r="BM1396" s="141">
        <f>IFERROR(V1396/X1396,"")</f>
        <v/>
      </c>
      <c r="BN1396" s="141">
        <f>IFERROR(W1396/X1396,"")</f>
        <v/>
      </c>
      <c r="BO1396" s="141">
        <f>IFERROR(AA1396/AD1396,"")</f>
        <v/>
      </c>
      <c r="BP1396" s="141">
        <f>IFERROR(AB1396/AD1396,"")</f>
        <v/>
      </c>
      <c r="BQ1396" s="141">
        <f>IFERROR(AC1396/AD1396,"")</f>
        <v/>
      </c>
      <c r="BR1396" s="119" t="n"/>
      <c r="BS1396" s="119" t="n"/>
      <c r="BT1396" s="119" t="n">
        <v>3</v>
      </c>
      <c r="BU1396" s="119" t="n"/>
      <c r="BV1396" s="119" t="n"/>
      <c r="BW1396" s="119" t="n"/>
      <c r="BX1396" s="119" t="n"/>
      <c r="BY1396" s="119" t="n"/>
      <c r="BZ1396" s="119" t="inlineStr">
        <is>
          <t>Employee</t>
        </is>
      </c>
      <c r="CA1396" s="142" t="inlineStr">
        <is>
          <t>T61P</t>
        </is>
      </c>
      <c r="CB1396" s="131" t="n">
        <v>1</v>
      </c>
      <c r="CC1396" s="143">
        <f>IF(P1396&gt;1,1,P1396)*CB1396</f>
        <v/>
      </c>
      <c r="CD1396" s="143" t="n"/>
      <c r="CE1396" s="222" t="n"/>
      <c r="CF1396" s="86" t="n"/>
      <c r="CG1396" s="219" t="n">
        <v>780687.8048780488</v>
      </c>
      <c r="CH1396" s="217">
        <f>IF(LOWER(T1396)="ILS",12,1)*CG1396/VLOOKUP($T1396,CPC_USDConversion_xlTbl[[Currency2]:[Units/1 USD]],2,FALSE)</f>
        <v/>
      </c>
      <c r="CI1396" s="225">
        <f>AF1396</f>
        <v/>
      </c>
      <c r="CJ1396" s="225">
        <f>IFERROR(CI1396-CH1396,"")</f>
        <v/>
      </c>
      <c r="CK1396" s="140">
        <f>ROUND(AN1396*CC1396,-2)</f>
        <v/>
      </c>
      <c r="CL1396" s="217">
        <f>CK1396/VLOOKUP($T1396,'USD Converstion'!$C$7:$D$174,2,FALSE)</f>
        <v/>
      </c>
      <c r="CM1396" s="145">
        <f>IF(AD1396&gt;X1396,1,0)</f>
        <v/>
      </c>
      <c r="CN1396" s="225">
        <f>IF(CM1396&gt;0,AG1396,0)</f>
        <v/>
      </c>
      <c r="CO1396" s="225">
        <f>IF(CM1396=0,0,AF1396)</f>
        <v/>
      </c>
      <c r="CP1396" s="146" t="n">
        <v>0</v>
      </c>
      <c r="CQ1396" s="147" t="inlineStr">
        <is>
          <t>Regular</t>
        </is>
      </c>
      <c r="CR1396" s="225">
        <f>AM1396/VLOOKUP(T1396,'USD Converstion'!$C$7:$D$174,2,FALSE)</f>
        <v/>
      </c>
      <c r="CS1396" s="226">
        <f>AT1396</f>
        <v/>
      </c>
      <c r="CT1396" s="222" t="n">
        <v>0</v>
      </c>
      <c r="CU1396" s="227" t="n"/>
      <c r="CV1396" s="145">
        <f>IF(AX1396&gt;0,1,0)</f>
        <v/>
      </c>
      <c r="CW1396" s="145">
        <f>IF(AY1396&gt;0,1,0)</f>
        <v/>
      </c>
      <c r="CX1396" s="52" t="n">
        <v>0</v>
      </c>
      <c r="DM1396">
        <f>IF(LOWER(T1396)="ILS",12,1)*Y1396/VLOOKUP($T1396,CPC_USDConversion_xlTbl[[Currency2]:[Units/1 USD]],2,FALSE)</f>
        <v/>
      </c>
    </row>
    <row r="1397">
      <c r="B1397" s="113" t="n">
        <v>132866</v>
      </c>
      <c r="C1397" s="113" t="n">
        <v>48413</v>
      </c>
      <c r="D1397" s="113" t="n">
        <v>51828</v>
      </c>
      <c r="E1397" s="114" t="inlineStr">
        <is>
          <t>Pushkin Sharma</t>
        </is>
      </c>
      <c r="F1397" s="152" t="inlineStr">
        <is>
          <t>Technical Support Engineer (T2)</t>
        </is>
      </c>
      <c r="G1397" s="113" t="inlineStr">
        <is>
          <t>TAC India</t>
        </is>
      </c>
      <c r="H1397" s="113" t="inlineStr">
        <is>
          <t>Amita Tiwari</t>
        </is>
      </c>
      <c r="I1397" s="113" t="inlineStr">
        <is>
          <t>Amit Lewenhoff</t>
        </is>
      </c>
      <c r="J1397" s="114" t="inlineStr">
        <is>
          <t>Sharon Elmashaly</t>
        </is>
      </c>
      <c r="K1397" s="114" t="inlineStr">
        <is>
          <t>Sharon Elmashaly</t>
        </is>
      </c>
      <c r="L1397" s="113" t="inlineStr">
        <is>
          <t>TAC</t>
        </is>
      </c>
      <c r="M1397" s="115" t="n">
        <v>1</v>
      </c>
      <c r="N1397" s="151">
        <f>LEFT(CA1397,3)</f>
        <v/>
      </c>
      <c r="O1397" s="216" t="n">
        <v>43934</v>
      </c>
      <c r="P1397" s="118">
        <f>($D$5-O1397)/365</f>
        <v/>
      </c>
      <c r="Q1397" s="119">
        <f>Q1397</f>
        <v/>
      </c>
      <c r="R1397" s="52" t="n"/>
      <c r="S1397" s="120" t="inlineStr">
        <is>
          <t>India</t>
        </is>
      </c>
      <c r="T1397" s="120" t="inlineStr">
        <is>
          <t>INR</t>
        </is>
      </c>
      <c r="U1397" s="120" t="n">
        <v>1259500</v>
      </c>
      <c r="V1397" s="120" t="n"/>
      <c r="W1397" s="120" t="n"/>
      <c r="X1397" s="120">
        <f>W1397+V1397+U1397</f>
        <v/>
      </c>
      <c r="Y1397" s="121" t="n"/>
      <c r="Z1397" s="121" t="n"/>
      <c r="AA1397" s="122" t="n"/>
      <c r="AB1397" s="122" t="n"/>
      <c r="AC1397" s="122" t="n"/>
      <c r="AD1397" s="123">
        <f>AC1397+AB1397+AA1397</f>
        <v/>
      </c>
      <c r="AE1397" s="124">
        <f>IFERROR(AD1397/X1397-1,"")</f>
        <v/>
      </c>
      <c r="AF1397" s="217">
        <f>IF(LOWER(T1397)="ILS",12,1)*X1397/VLOOKUP($T1397,CPC_USDConversion_xlTbl[[Currency2]:[Units/1 USD]],2,FALSE)</f>
        <v/>
      </c>
      <c r="AG1397" s="217">
        <f>IF(LOWER(T1397)="ILS",12,1)*AD1397/VLOOKUP($T1397,CPC_USDConversion_xlTbl[[Currency2]:[Units/1 USD]],2,FALSE)</f>
        <v/>
      </c>
      <c r="AH1397" s="126">
        <f>AF1397/VLOOKUP($S1397,'CP$'!$B$5:$D$74,2,FALSE)</f>
        <v/>
      </c>
      <c r="AI1397" s="126">
        <f>AG1397/VLOOKUP($S1397,'CP$'!$B$5:$D$74,2,FALSE)</f>
        <v/>
      </c>
      <c r="AJ1397" s="52" t="n"/>
      <c r="AK1397" s="127" t="inlineStr">
        <is>
          <t>Regular</t>
        </is>
      </c>
      <c r="AL1397" s="218" t="n"/>
      <c r="AM1397" s="129" t="n"/>
      <c r="AN1397" s="121" t="n"/>
      <c r="AO1397" s="130" t="n"/>
      <c r="AP1397" s="131">
        <f>IFERROR(AO1397/AM1397,"")</f>
        <v/>
      </c>
      <c r="AQ1397" s="219">
        <f>AO1397*CC1397</f>
        <v/>
      </c>
      <c r="AR1397" s="219" t="n"/>
      <c r="AS1397" s="220">
        <f>AQ1397-AR1397</f>
        <v/>
      </c>
      <c r="AT1397" s="217">
        <f>AS1397/VLOOKUP($T1397,'USD Converstion'!$C$7:$D$174,2,FALSE)</f>
        <v/>
      </c>
      <c r="AU1397" s="52" t="n"/>
      <c r="AV1397" s="221" t="n"/>
      <c r="AW1397" s="222" t="n"/>
      <c r="AX1397" s="222" t="n"/>
      <c r="AY1397" s="223" t="n"/>
      <c r="AZ1397" s="52" t="n"/>
      <c r="BA1397" s="137" t="inlineStr">
        <is>
          <t>June, 2020 - Organization change from Team:Amita Tiwari - TAC India to Team:Shailesh Kuntal - VPN + Sec Weekday Afternoon</t>
        </is>
      </c>
      <c r="BB1397" s="138" t="inlineStr">
        <is>
          <t xml:space="preserve"> </t>
        </is>
      </c>
      <c r="BC1397" s="52" t="n"/>
      <c r="BD1397" s="219" t="n"/>
      <c r="BE1397" s="219" t="n"/>
      <c r="BF1397" s="219" t="n"/>
      <c r="BG1397" s="120">
        <f>BF1397+BE1397+BD1397</f>
        <v/>
      </c>
      <c r="BH1397" s="217">
        <f>IF(LOWER(T1397)="ILS",12,1)*BG1397/VLOOKUP($T1397,CPC_USDConversion_xlTbl[[Currency2]:[Units/1 USD]],2,FALSE)</f>
        <v/>
      </c>
      <c r="BI1397" s="224">
        <f>BH1397/VLOOKUP($S1397,'CP$'!$B$5:$D$74,2,FALSE)</f>
        <v/>
      </c>
      <c r="BJ1397" s="140" t="n">
        <v>900000</v>
      </c>
      <c r="BK1397" s="140" t="n">
        <v>1800000</v>
      </c>
      <c r="BL1397" s="141">
        <f>IFERROR(U1397/X1397,"")</f>
        <v/>
      </c>
      <c r="BM1397" s="141">
        <f>IFERROR(V1397/X1397,"")</f>
        <v/>
      </c>
      <c r="BN1397" s="141">
        <f>IFERROR(W1397/X1397,"")</f>
        <v/>
      </c>
      <c r="BO1397" s="141">
        <f>IFERROR(AA1397/AD1397,"")</f>
        <v/>
      </c>
      <c r="BP1397" s="141">
        <f>IFERROR(AB1397/AD1397,"")</f>
        <v/>
      </c>
      <c r="BQ1397" s="141">
        <f>IFERROR(AC1397/AD1397,"")</f>
        <v/>
      </c>
      <c r="BR1397" s="119" t="n"/>
      <c r="BS1397" s="119" t="n"/>
      <c r="BT1397" s="119" t="n">
        <v>3</v>
      </c>
      <c r="BU1397" s="119" t="n"/>
      <c r="BV1397" s="119" t="n"/>
      <c r="BW1397" s="119" t="n"/>
      <c r="BX1397" s="119" t="n"/>
      <c r="BY1397" s="119" t="n"/>
      <c r="BZ1397" s="119" t="inlineStr">
        <is>
          <t>Employee</t>
        </is>
      </c>
      <c r="CA1397" s="142" t="inlineStr">
        <is>
          <t>T51P</t>
        </is>
      </c>
      <c r="CB1397" s="131" t="n">
        <v>1</v>
      </c>
      <c r="CC1397" s="143">
        <f>IF(P1397&gt;1,1,P1397)*CB1397</f>
        <v/>
      </c>
      <c r="CD1397" s="143" t="n"/>
      <c r="CE1397" s="222" t="n"/>
      <c r="CF1397" s="86" t="n"/>
      <c r="CG1397" s="219" t="n">
        <v>975809.7560975611</v>
      </c>
      <c r="CH1397" s="217">
        <f>IF(LOWER(T1397)="ILS",12,1)*CG1397/VLOOKUP($T1397,CPC_USDConversion_xlTbl[[Currency2]:[Units/1 USD]],2,FALSE)</f>
        <v/>
      </c>
      <c r="CI1397" s="225">
        <f>AF1397</f>
        <v/>
      </c>
      <c r="CJ1397" s="225">
        <f>IFERROR(CI1397-CH1397,"")</f>
        <v/>
      </c>
      <c r="CK1397" s="140">
        <f>ROUND(AN1397*CC1397,-2)</f>
        <v/>
      </c>
      <c r="CL1397" s="217">
        <f>CK1397/VLOOKUP($T1397,'USD Converstion'!$C$7:$D$174,2,FALSE)</f>
        <v/>
      </c>
      <c r="CM1397" s="145">
        <f>IF(AD1397&gt;X1397,1,0)</f>
        <v/>
      </c>
      <c r="CN1397" s="225">
        <f>IF(CM1397&gt;0,AG1397,0)</f>
        <v/>
      </c>
      <c r="CO1397" s="225">
        <f>IF(CM1397=0,0,AF1397)</f>
        <v/>
      </c>
      <c r="CP1397" s="146" t="n">
        <v>0</v>
      </c>
      <c r="CQ1397" s="147" t="inlineStr">
        <is>
          <t>Regular</t>
        </is>
      </c>
      <c r="CR1397" s="225">
        <f>AM1397/VLOOKUP(T1397,'USD Converstion'!$C$7:$D$174,2,FALSE)</f>
        <v/>
      </c>
      <c r="CS1397" s="226">
        <f>AT1397</f>
        <v/>
      </c>
      <c r="CT1397" s="222" t="n">
        <v>0</v>
      </c>
      <c r="CU1397" s="227" t="n"/>
      <c r="CV1397" s="145">
        <f>IF(AX1397&gt;0,1,0)</f>
        <v/>
      </c>
      <c r="CW1397" s="145">
        <f>IF(AY1397&gt;0,1,0)</f>
        <v/>
      </c>
      <c r="CX1397" s="52" t="n">
        <v>0</v>
      </c>
      <c r="DM1397">
        <f>IF(LOWER(T1397)="ILS",12,1)*Y1397/VLOOKUP($T1397,CPC_USDConversion_xlTbl[[Currency2]:[Units/1 USD]],2,FALSE)</f>
        <v/>
      </c>
    </row>
    <row r="1398">
      <c r="B1398" s="113" t="n">
        <v>105122</v>
      </c>
      <c r="C1398" s="113" t="n">
        <v>82387</v>
      </c>
      <c r="D1398" s="113" t="n">
        <v>56425</v>
      </c>
      <c r="E1398" s="114" t="inlineStr">
        <is>
          <t>Raghavendra MJ</t>
        </is>
      </c>
      <c r="F1398" s="152" t="inlineStr">
        <is>
          <t>Technical Support Engineer (T2)</t>
        </is>
      </c>
      <c r="G1398" s="113" t="inlineStr">
        <is>
          <t>TAC India</t>
        </is>
      </c>
      <c r="H1398" s="113" t="inlineStr">
        <is>
          <t>Amita Tiwari</t>
        </is>
      </c>
      <c r="I1398" s="113" t="inlineStr">
        <is>
          <t>Amit Lewenhoff</t>
        </is>
      </c>
      <c r="J1398" s="114" t="inlineStr">
        <is>
          <t>Sharon Elmashaly</t>
        </is>
      </c>
      <c r="K1398" s="114" t="inlineStr">
        <is>
          <t>Sharon Elmashaly</t>
        </is>
      </c>
      <c r="L1398" s="113" t="inlineStr">
        <is>
          <t>TAC</t>
        </is>
      </c>
      <c r="M1398" s="115" t="n">
        <v>1</v>
      </c>
      <c r="N1398" s="151">
        <f>LEFT(CA1398,3)</f>
        <v/>
      </c>
      <c r="O1398" s="216" t="n">
        <v>43983</v>
      </c>
      <c r="P1398" s="118">
        <f>($D$5-O1398)/365</f>
        <v/>
      </c>
      <c r="Q1398" s="119">
        <f>Q1398</f>
        <v/>
      </c>
      <c r="R1398" s="52" t="n"/>
      <c r="S1398" s="120" t="inlineStr">
        <is>
          <t>India</t>
        </is>
      </c>
      <c r="T1398" s="120" t="inlineStr">
        <is>
          <t>INR</t>
        </is>
      </c>
      <c r="U1398" s="120" t="n">
        <v>1134500</v>
      </c>
      <c r="V1398" s="120" t="n"/>
      <c r="W1398" s="120" t="n"/>
      <c r="X1398" s="120">
        <f>W1398+V1398+U1398</f>
        <v/>
      </c>
      <c r="Y1398" s="121" t="n"/>
      <c r="Z1398" s="121" t="n"/>
      <c r="AA1398" s="122" t="n"/>
      <c r="AB1398" s="122" t="n"/>
      <c r="AC1398" s="122" t="n"/>
      <c r="AD1398" s="123">
        <f>AC1398+AB1398+AA1398</f>
        <v/>
      </c>
      <c r="AE1398" s="124">
        <f>IFERROR(AD1398/X1398-1,"")</f>
        <v/>
      </c>
      <c r="AF1398" s="217">
        <f>IF(LOWER(T1398)="ILS",12,1)*X1398/VLOOKUP($T1398,CPC_USDConversion_xlTbl[[Currency2]:[Units/1 USD]],2,FALSE)</f>
        <v/>
      </c>
      <c r="AG1398" s="217">
        <f>IF(LOWER(T1398)="ILS",12,1)*AD1398/VLOOKUP($T1398,CPC_USDConversion_xlTbl[[Currency2]:[Units/1 USD]],2,FALSE)</f>
        <v/>
      </c>
      <c r="AH1398" s="126">
        <f>AF1398/VLOOKUP($S1398,'CP$'!$B$5:$D$74,2,FALSE)</f>
        <v/>
      </c>
      <c r="AI1398" s="126">
        <f>AG1398/VLOOKUP($S1398,'CP$'!$B$5:$D$74,2,FALSE)</f>
        <v/>
      </c>
      <c r="AJ1398" s="52" t="n"/>
      <c r="AK1398" s="127" t="inlineStr">
        <is>
          <t>Regular</t>
        </is>
      </c>
      <c r="AL1398" s="218" t="n"/>
      <c r="AM1398" s="129" t="n"/>
      <c r="AN1398" s="121" t="n"/>
      <c r="AO1398" s="130" t="n"/>
      <c r="AP1398" s="131">
        <f>IFERROR(AO1398/AM1398,"")</f>
        <v/>
      </c>
      <c r="AQ1398" s="219">
        <f>AO1398*CC1398</f>
        <v/>
      </c>
      <c r="AR1398" s="219" t="n"/>
      <c r="AS1398" s="220">
        <f>AQ1398-AR1398</f>
        <v/>
      </c>
      <c r="AT1398" s="217">
        <f>AS1398/VLOOKUP($T1398,'USD Converstion'!$C$7:$D$174,2,FALSE)</f>
        <v/>
      </c>
      <c r="AU1398" s="52" t="n"/>
      <c r="AV1398" s="221" t="n"/>
      <c r="AW1398" s="222" t="n"/>
      <c r="AX1398" s="222" t="n"/>
      <c r="AY1398" s="223" t="n"/>
      <c r="AZ1398" s="52" t="n"/>
      <c r="BA1398" s="137" t="inlineStr">
        <is>
          <t>June, 2020 - Organization change from Team:Amita Tiwari - TAC India to Team:Mouize Younus - TAC India - Weekend Team</t>
        </is>
      </c>
      <c r="BB1398" s="138" t="inlineStr">
        <is>
          <t xml:space="preserve"> </t>
        </is>
      </c>
      <c r="BC1398" s="52" t="n"/>
      <c r="BD1398" s="219" t="n"/>
      <c r="BE1398" s="219" t="n"/>
      <c r="BF1398" s="219" t="n"/>
      <c r="BG1398" s="120">
        <f>BF1398+BE1398+BD1398</f>
        <v/>
      </c>
      <c r="BH1398" s="217">
        <f>IF(LOWER(T1398)="ILS",12,1)*BG1398/VLOOKUP($T1398,CPC_USDConversion_xlTbl[[Currency2]:[Units/1 USD]],2,FALSE)</f>
        <v/>
      </c>
      <c r="BI1398" s="224">
        <f>BH1398/VLOOKUP($S1398,'CP$'!$B$5:$D$74,2,FALSE)</f>
        <v/>
      </c>
      <c r="BJ1398" s="140" t="n">
        <v>500000</v>
      </c>
      <c r="BK1398" s="140" t="n">
        <v>950000</v>
      </c>
      <c r="BL1398" s="141">
        <f>IFERROR(U1398/X1398,"")</f>
        <v/>
      </c>
      <c r="BM1398" s="141">
        <f>IFERROR(V1398/X1398,"")</f>
        <v/>
      </c>
      <c r="BN1398" s="141">
        <f>IFERROR(W1398/X1398,"")</f>
        <v/>
      </c>
      <c r="BO1398" s="141">
        <f>IFERROR(AA1398/AD1398,"")</f>
        <v/>
      </c>
      <c r="BP1398" s="141">
        <f>IFERROR(AB1398/AD1398,"")</f>
        <v/>
      </c>
      <c r="BQ1398" s="141">
        <f>IFERROR(AC1398/AD1398,"")</f>
        <v/>
      </c>
      <c r="BR1398" s="119" t="n"/>
      <c r="BS1398" s="119" t="n"/>
      <c r="BT1398" s="119" t="n"/>
      <c r="BU1398" s="119" t="n"/>
      <c r="BV1398" s="119" t="n"/>
      <c r="BW1398" s="119" t="n"/>
      <c r="BX1398" s="119" t="n"/>
      <c r="BY1398" s="119" t="n"/>
      <c r="BZ1398" s="119" t="inlineStr">
        <is>
          <t>Employee</t>
        </is>
      </c>
      <c r="CA1398" s="142" t="inlineStr">
        <is>
          <t>T61P</t>
        </is>
      </c>
      <c r="CB1398" s="131" t="n">
        <v>1</v>
      </c>
      <c r="CC1398" s="143">
        <f>IF(P1398&gt;1,1,P1398)*CB1398</f>
        <v/>
      </c>
      <c r="CD1398" s="143" t="n"/>
      <c r="CE1398" s="222" t="n"/>
      <c r="CF1398" s="86" t="n"/>
      <c r="CG1398" s="219" t="n">
        <v>878248.7804878049</v>
      </c>
      <c r="CH1398" s="217">
        <f>IF(LOWER(T1398)="ILS",12,1)*CG1398/VLOOKUP($T1398,CPC_USDConversion_xlTbl[[Currency2]:[Units/1 USD]],2,FALSE)</f>
        <v/>
      </c>
      <c r="CI1398" s="225">
        <f>AF1398</f>
        <v/>
      </c>
      <c r="CJ1398" s="225">
        <f>IFERROR(CI1398-CH1398,"")</f>
        <v/>
      </c>
      <c r="CK1398" s="140">
        <f>ROUND(AN1398*CC1398,-2)</f>
        <v/>
      </c>
      <c r="CL1398" s="217">
        <f>CK1398/VLOOKUP($T1398,'USD Converstion'!$C$7:$D$174,2,FALSE)</f>
        <v/>
      </c>
      <c r="CM1398" s="145">
        <f>IF(AD1398&gt;X1398,1,0)</f>
        <v/>
      </c>
      <c r="CN1398" s="225">
        <f>IF(CM1398&gt;0,AG1398,0)</f>
        <v/>
      </c>
      <c r="CO1398" s="225">
        <f>IF(CM1398=0,0,AF1398)</f>
        <v/>
      </c>
      <c r="CP1398" s="146" t="n">
        <v>0</v>
      </c>
      <c r="CQ1398" s="147" t="inlineStr">
        <is>
          <t>Regular</t>
        </is>
      </c>
      <c r="CR1398" s="225">
        <f>AM1398/VLOOKUP(T1398,'USD Converstion'!$C$7:$D$174,2,FALSE)</f>
        <v/>
      </c>
      <c r="CS1398" s="226">
        <f>AT1398</f>
        <v/>
      </c>
      <c r="CT1398" s="222" t="n">
        <v>0</v>
      </c>
      <c r="CU1398" s="227" t="n"/>
      <c r="CV1398" s="145">
        <f>IF(AX1398&gt;0,1,0)</f>
        <v/>
      </c>
      <c r="CW1398" s="145">
        <f>IF(AY1398&gt;0,1,0)</f>
        <v/>
      </c>
      <c r="CX1398" s="52" t="n">
        <v>0</v>
      </c>
      <c r="DM1398">
        <f>IF(LOWER(T1398)="ILS",12,1)*Y1398/VLOOKUP($T1398,CPC_USDConversion_xlTbl[[Currency2]:[Units/1 USD]],2,FALSE)</f>
        <v/>
      </c>
    </row>
    <row r="1399">
      <c r="B1399" s="113" t="n">
        <v>108005</v>
      </c>
      <c r="C1399" s="113" t="n">
        <v>114568</v>
      </c>
      <c r="D1399" s="113" t="n">
        <v>61206</v>
      </c>
      <c r="E1399" s="114" t="inlineStr">
        <is>
          <t>Ling Ling Cheung</t>
        </is>
      </c>
      <c r="F1399" s="152" t="inlineStr">
        <is>
          <t>Renewals Manager</t>
        </is>
      </c>
      <c r="G1399" s="113" t="inlineStr">
        <is>
          <t>Inside Sales &amp; Renewals</t>
        </is>
      </c>
      <c r="H1399" s="113" t="inlineStr">
        <is>
          <t>Derrick Lau</t>
        </is>
      </c>
      <c r="I1399" s="113" t="inlineStr">
        <is>
          <t>Sharat Sinha</t>
        </is>
      </c>
      <c r="J1399" s="114" t="inlineStr">
        <is>
          <t>Sharat Sinha</t>
        </is>
      </c>
      <c r="K1399" s="114" t="inlineStr">
        <is>
          <t>Sharat Sinha</t>
        </is>
      </c>
      <c r="L1399" s="113" t="inlineStr">
        <is>
          <t>APAC Sales</t>
        </is>
      </c>
      <c r="M1399" s="115" t="n">
        <v>1</v>
      </c>
      <c r="N1399" s="151">
        <f>LEFT(CA1399,3)</f>
        <v/>
      </c>
      <c r="O1399" s="216" t="n">
        <v>43290</v>
      </c>
      <c r="P1399" s="118">
        <f>($D$5-O1399)/365</f>
        <v/>
      </c>
      <c r="Q1399" s="119">
        <f>Q1399</f>
        <v/>
      </c>
      <c r="R1399" s="52" t="n"/>
      <c r="S1399" s="120" t="inlineStr">
        <is>
          <t>Hong Kong</t>
        </is>
      </c>
      <c r="T1399" s="120" t="inlineStr">
        <is>
          <t>HKD</t>
        </is>
      </c>
      <c r="U1399" s="120" t="n">
        <v>304500</v>
      </c>
      <c r="V1399" s="120" t="n">
        <v>53936.36363636363</v>
      </c>
      <c r="W1399" s="120" t="n"/>
      <c r="X1399" s="120">
        <f>W1399+V1399+U1399</f>
        <v/>
      </c>
      <c r="Y1399" s="121" t="n"/>
      <c r="Z1399" s="121" t="n"/>
      <c r="AA1399" s="122" t="n"/>
      <c r="AB1399" s="122" t="n"/>
      <c r="AC1399" s="122" t="n"/>
      <c r="AD1399" s="123">
        <f>AC1399+AB1399+AA1399</f>
        <v/>
      </c>
      <c r="AE1399" s="124">
        <f>IFERROR(AD1399/X1399-1,"")</f>
        <v/>
      </c>
      <c r="AF1399" s="217">
        <f>IF(LOWER(T1399)="ILS",12,1)*X1399/VLOOKUP($T1399,CPC_USDConversion_xlTbl[[Currency2]:[Units/1 USD]],2,FALSE)</f>
        <v/>
      </c>
      <c r="AG1399" s="217">
        <f>IF(LOWER(T1399)="ILS",12,1)*AD1399/VLOOKUP($T1399,CPC_USDConversion_xlTbl[[Currency2]:[Units/1 USD]],2,FALSE)</f>
        <v/>
      </c>
      <c r="AH1399" s="126">
        <f>AF1399/VLOOKUP($S1399,'CP$'!$B$5:$D$74,2,FALSE)</f>
        <v/>
      </c>
      <c r="AI1399" s="126">
        <f>AG1399/VLOOKUP($S1399,'CP$'!$B$5:$D$74,2,FALSE)</f>
        <v/>
      </c>
      <c r="AJ1399" s="52" t="n"/>
      <c r="AK1399" s="127" t="inlineStr">
        <is>
          <t>Sales Variable</t>
        </is>
      </c>
      <c r="AL1399" s="218" t="n"/>
      <c r="AM1399" s="129" t="n"/>
      <c r="AN1399" s="121" t="n"/>
      <c r="AO1399" s="130" t="n"/>
      <c r="AP1399" s="131">
        <f>IFERROR(AO1399/AM1399,"")</f>
        <v/>
      </c>
      <c r="AQ1399" s="219">
        <f>AO1399*CC1399</f>
        <v/>
      </c>
      <c r="AR1399" s="219" t="n"/>
      <c r="AS1399" s="220">
        <f>AQ1399-AR1399</f>
        <v/>
      </c>
      <c r="AT1399" s="217">
        <f>AS1399/VLOOKUP($T1399,'USD Converstion'!$C$7:$D$174,2,FALSE)</f>
        <v/>
      </c>
      <c r="AU1399" s="52" t="n"/>
      <c r="AV1399" s="221" t="n">
        <v>43615</v>
      </c>
      <c r="AW1399" s="222" t="n">
        <v>5995.436893203883</v>
      </c>
      <c r="AX1399" s="222" t="n"/>
      <c r="AY1399" s="223" t="n"/>
      <c r="AZ1399" s="52" t="n"/>
      <c r="BA1399" s="137" t="n"/>
      <c r="BB1399" s="138" t="inlineStr">
        <is>
          <t xml:space="preserve"> </t>
        </is>
      </c>
      <c r="BC1399" s="52" t="n"/>
      <c r="BD1399" s="219" t="n">
        <v>222000</v>
      </c>
      <c r="BE1399" s="219" t="n">
        <v>58000</v>
      </c>
      <c r="BF1399" s="219" t="n"/>
      <c r="BG1399" s="120">
        <f>BF1399+BE1399+BD1399</f>
        <v/>
      </c>
      <c r="BH1399" s="217">
        <f>IF(LOWER(T1399)="ILS",12,1)*BG1399/VLOOKUP($T1399,CPC_USDConversion_xlTbl[[Currency2]:[Units/1 USD]],2,FALSE)</f>
        <v/>
      </c>
      <c r="BI1399" s="224">
        <f>BH1399/VLOOKUP($S1399,'CP$'!$B$5:$D$74,2,FALSE)</f>
        <v/>
      </c>
      <c r="BJ1399" s="140" t="n">
        <v>400000</v>
      </c>
      <c r="BK1399" s="140" t="n">
        <v>600000</v>
      </c>
      <c r="BL1399" s="141">
        <f>IFERROR(U1399/X1399,"")</f>
        <v/>
      </c>
      <c r="BM1399" s="141">
        <f>IFERROR(V1399/X1399,"")</f>
        <v/>
      </c>
      <c r="BN1399" s="141">
        <f>IFERROR(W1399/X1399,"")</f>
        <v/>
      </c>
      <c r="BO1399" s="141">
        <f>IFERROR(AA1399/AD1399,"")</f>
        <v/>
      </c>
      <c r="BP1399" s="141">
        <f>IFERROR(AB1399/AD1399,"")</f>
        <v/>
      </c>
      <c r="BQ1399" s="141">
        <f>IFERROR(AC1399/AD1399,"")</f>
        <v/>
      </c>
      <c r="BR1399" s="119" t="n">
        <v>3</v>
      </c>
      <c r="BS1399" s="119" t="n">
        <v>3</v>
      </c>
      <c r="BT1399" s="119" t="n">
        <v>2</v>
      </c>
      <c r="BU1399" s="119" t="n"/>
      <c r="BV1399" s="119" t="n"/>
      <c r="BW1399" s="119" t="n"/>
      <c r="BX1399" s="119" t="n"/>
      <c r="BY1399" s="119" t="n"/>
      <c r="BZ1399" s="119" t="inlineStr">
        <is>
          <t>Employee</t>
        </is>
      </c>
      <c r="CA1399" s="142" t="inlineStr">
        <is>
          <t>M55P</t>
        </is>
      </c>
      <c r="CB1399" s="131" t="n">
        <v>1</v>
      </c>
      <c r="CC1399" s="143">
        <f>IF(P1399&gt;1,1,P1399)*CB1399</f>
        <v/>
      </c>
      <c r="CD1399" s="143" t="n"/>
      <c r="CE1399" s="222" t="n">
        <v>4669.08</v>
      </c>
      <c r="CF1399" s="86" t="n"/>
      <c r="CG1399" s="219" t="n">
        <v>288004.8780487805</v>
      </c>
      <c r="CH1399" s="217">
        <f>IF(LOWER(T1399)="ILS",12,1)*CG1399/VLOOKUP($T1399,CPC_USDConversion_xlTbl[[Currency2]:[Units/1 USD]],2,FALSE)</f>
        <v/>
      </c>
      <c r="CI1399" s="225">
        <f>AF1399</f>
        <v/>
      </c>
      <c r="CJ1399" s="225">
        <f>IFERROR(CI1399-CH1399,"")</f>
        <v/>
      </c>
      <c r="CK1399" s="140">
        <f>ROUND(AN1399*CC1399,-2)</f>
        <v/>
      </c>
      <c r="CL1399" s="217">
        <f>CK1399/VLOOKUP($T1399,'USD Converstion'!$C$7:$D$174,2,FALSE)</f>
        <v/>
      </c>
      <c r="CM1399" s="145">
        <f>IF(AD1399&gt;X1399,1,0)</f>
        <v/>
      </c>
      <c r="CN1399" s="225">
        <f>IF(CM1399&gt;0,AG1399,0)</f>
        <v/>
      </c>
      <c r="CO1399" s="225">
        <f>IF(CM1399=0,0,AF1399)</f>
        <v/>
      </c>
      <c r="CP1399" s="146" t="n">
        <v>0</v>
      </c>
      <c r="CQ1399" s="147" t="inlineStr">
        <is>
          <t>Regular</t>
        </is>
      </c>
      <c r="CR1399" s="225">
        <f>AM1399/VLOOKUP(T1399,'USD Converstion'!$C$7:$D$174,2,FALSE)</f>
        <v/>
      </c>
      <c r="CS1399" s="226">
        <f>AT1399</f>
        <v/>
      </c>
      <c r="CT1399" s="222" t="n">
        <v>0</v>
      </c>
      <c r="CU1399" s="227" t="n"/>
      <c r="CV1399" s="145">
        <f>IF(AX1399&gt;0,1,0)</f>
        <v/>
      </c>
      <c r="CW1399" s="145">
        <f>IF(AY1399&gt;0,1,0)</f>
        <v/>
      </c>
      <c r="CX1399" s="52" t="n">
        <v>0</v>
      </c>
      <c r="DM1399">
        <f>IF(LOWER(T1399)="ILS",12,1)*Y1399/VLOOKUP($T1399,CPC_USDConversion_xlTbl[[Currency2]:[Units/1 USD]],2,FALSE)</f>
        <v/>
      </c>
    </row>
    <row r="1400">
      <c r="B1400" s="113" t="n">
        <v>130431</v>
      </c>
      <c r="C1400" s="113" t="n">
        <v>65778</v>
      </c>
      <c r="D1400" s="113" t="n">
        <v>76610</v>
      </c>
      <c r="E1400" s="114" t="inlineStr">
        <is>
          <t>Samer Afzal</t>
        </is>
      </c>
      <c r="F1400" s="152" t="inlineStr">
        <is>
          <t>Project Manager</t>
        </is>
      </c>
      <c r="G1400" s="113" t="inlineStr">
        <is>
          <t>Sales Enablement intl</t>
        </is>
      </c>
      <c r="H1400" s="113" t="inlineStr">
        <is>
          <t>Shira Bar Yosef</t>
        </is>
      </c>
      <c r="I1400" s="113" t="inlineStr">
        <is>
          <t>Shira Bar Yosef</t>
        </is>
      </c>
      <c r="J1400" s="114" t="inlineStr">
        <is>
          <t>Shira Bar Yosef</t>
        </is>
      </c>
      <c r="K1400" s="114" t="inlineStr">
        <is>
          <t>Shira Bar Yosef</t>
        </is>
      </c>
      <c r="L1400" s="113" t="inlineStr">
        <is>
          <t>Sales Enablement</t>
        </is>
      </c>
      <c r="M1400" s="115" t="n">
        <v>1</v>
      </c>
      <c r="N1400" s="151">
        <f>LEFT(CA1400,3)</f>
        <v/>
      </c>
      <c r="O1400" s="216" t="n">
        <v>44006</v>
      </c>
      <c r="P1400" s="118">
        <f>($D$5-O1400)/365</f>
        <v/>
      </c>
      <c r="Q1400" s="119">
        <f>Q1400</f>
        <v/>
      </c>
      <c r="R1400" s="52" t="n"/>
      <c r="S1400" s="120" t="inlineStr">
        <is>
          <t>France</t>
        </is>
      </c>
      <c r="T1400" s="120" t="inlineStr">
        <is>
          <t>EUR</t>
        </is>
      </c>
      <c r="U1400" s="120" t="n">
        <v>72000</v>
      </c>
      <c r="V1400" s="120" t="n"/>
      <c r="W1400" s="120" t="n">
        <v>5261.904761904761</v>
      </c>
      <c r="X1400" s="120">
        <f>W1400+V1400+U1400</f>
        <v/>
      </c>
      <c r="Y1400" s="121" t="n"/>
      <c r="Z1400" s="121" t="n"/>
      <c r="AA1400" s="122" t="n"/>
      <c r="AB1400" s="122" t="n"/>
      <c r="AC1400" s="122" t="n"/>
      <c r="AD1400" s="123">
        <f>AC1400+AB1400+AA1400</f>
        <v/>
      </c>
      <c r="AE1400" s="124">
        <f>IFERROR(AD1400/X1400-1,"")</f>
        <v/>
      </c>
      <c r="AF1400" s="217">
        <f>IF(LOWER(T1400)="ILS",12,1)*X1400/VLOOKUP($T1400,CPC_USDConversion_xlTbl[[Currency2]:[Units/1 USD]],2,FALSE)</f>
        <v/>
      </c>
      <c r="AG1400" s="217">
        <f>IF(LOWER(T1400)="ILS",12,1)*AD1400/VLOOKUP($T1400,CPC_USDConversion_xlTbl[[Currency2]:[Units/1 USD]],2,FALSE)</f>
        <v/>
      </c>
      <c r="AH1400" s="126">
        <f>AF1400/VLOOKUP($S1400,'CP$'!$B$5:$D$74,2,FALSE)</f>
        <v/>
      </c>
      <c r="AI1400" s="126">
        <f>AG1400/VLOOKUP($S1400,'CP$'!$B$5:$D$74,2,FALSE)</f>
        <v/>
      </c>
      <c r="AJ1400" s="52" t="n"/>
      <c r="AK1400" s="127" t="inlineStr">
        <is>
          <t>Target Bonus</t>
        </is>
      </c>
      <c r="AL1400" s="218" t="n"/>
      <c r="AM1400" s="129" t="n">
        <v>5000</v>
      </c>
      <c r="AN1400" s="121" t="n"/>
      <c r="AO1400" s="130" t="n"/>
      <c r="AP1400" s="131">
        <f>IFERROR(AO1400/AM1400,"")</f>
        <v/>
      </c>
      <c r="AQ1400" s="219">
        <f>AO1400*CC1400</f>
        <v/>
      </c>
      <c r="AR1400" s="219" t="n"/>
      <c r="AS1400" s="220">
        <f>AQ1400-AR1400</f>
        <v/>
      </c>
      <c r="AT1400" s="217">
        <f>AS1400/VLOOKUP($T1400,'USD Converstion'!$C$7:$D$174,2,FALSE)</f>
        <v/>
      </c>
      <c r="AU1400" s="52" t="n"/>
      <c r="AV1400" s="221" t="n"/>
      <c r="AW1400" s="222" t="n"/>
      <c r="AX1400" s="222" t="n"/>
      <c r="AY1400" s="223" t="n"/>
      <c r="AZ1400" s="52" t="n"/>
      <c r="BA1400" s="137" t="inlineStr">
        <is>
          <t>February, 2021: title change from sales enablement manager to project manager</t>
        </is>
      </c>
      <c r="BB1400" s="138" t="inlineStr">
        <is>
          <t xml:space="preserve"> </t>
        </is>
      </c>
      <c r="BC1400" s="52" t="n"/>
      <c r="BD1400" s="219" t="n"/>
      <c r="BE1400" s="219" t="n"/>
      <c r="BF1400" s="219" t="n"/>
      <c r="BG1400" s="120">
        <f>BF1400+BE1400+BD1400</f>
        <v/>
      </c>
      <c r="BH1400" s="217">
        <f>IF(LOWER(T1400)="ILS",12,1)*BG1400/VLOOKUP($T1400,CPC_USDConversion_xlTbl[[Currency2]:[Units/1 USD]],2,FALSE)</f>
        <v/>
      </c>
      <c r="BI1400" s="224">
        <f>BH1400/VLOOKUP($S1400,'CP$'!$B$5:$D$74,2,FALSE)</f>
        <v/>
      </c>
      <c r="BJ1400" s="140" t="n">
        <v>50000</v>
      </c>
      <c r="BK1400" s="140" t="n">
        <v>70000</v>
      </c>
      <c r="BL1400" s="141">
        <f>IFERROR(U1400/X1400,"")</f>
        <v/>
      </c>
      <c r="BM1400" s="141">
        <f>IFERROR(V1400/X1400,"")</f>
        <v/>
      </c>
      <c r="BN1400" s="141">
        <f>IFERROR(W1400/X1400,"")</f>
        <v/>
      </c>
      <c r="BO1400" s="141">
        <f>IFERROR(AA1400/AD1400,"")</f>
        <v/>
      </c>
      <c r="BP1400" s="141">
        <f>IFERROR(AB1400/AD1400,"")</f>
        <v/>
      </c>
      <c r="BQ1400" s="141">
        <f>IFERROR(AC1400/AD1400,"")</f>
        <v/>
      </c>
      <c r="BR1400" s="119" t="n"/>
      <c r="BS1400" s="119" t="n"/>
      <c r="BT1400" s="119" t="n"/>
      <c r="BU1400" s="119" t="n"/>
      <c r="BV1400" s="119" t="n"/>
      <c r="BW1400" s="119" t="n"/>
      <c r="BX1400" s="119" t="n"/>
      <c r="BY1400" s="119" t="n"/>
      <c r="BZ1400" s="119" t="inlineStr">
        <is>
          <t>Employee</t>
        </is>
      </c>
      <c r="CA1400" s="142" t="inlineStr">
        <is>
          <t>M55P</t>
        </is>
      </c>
      <c r="CB1400" s="131" t="n">
        <v>1</v>
      </c>
      <c r="CC1400" s="143">
        <f>IF(P1400&gt;1,1,P1400)*CB1400</f>
        <v/>
      </c>
      <c r="CD1400" s="143" t="n"/>
      <c r="CE1400" s="222" t="n"/>
      <c r="CF1400" s="86" t="n"/>
      <c r="CG1400" s="219" t="n">
        <v>53858.53658536586</v>
      </c>
      <c r="CH1400" s="217">
        <f>IF(LOWER(T1400)="ILS",12,1)*CG1400/VLOOKUP($T1400,CPC_USDConversion_xlTbl[[Currency2]:[Units/1 USD]],2,FALSE)</f>
        <v/>
      </c>
      <c r="CI1400" s="225">
        <f>AF1400</f>
        <v/>
      </c>
      <c r="CJ1400" s="225">
        <f>IFERROR(CI1400-CH1400,"")</f>
        <v/>
      </c>
      <c r="CK1400" s="140">
        <f>ROUND(AN1400*CC1400,-2)</f>
        <v/>
      </c>
      <c r="CL1400" s="217">
        <f>CK1400/VLOOKUP($T1400,'USD Converstion'!$C$7:$D$174,2,FALSE)</f>
        <v/>
      </c>
      <c r="CM1400" s="145">
        <f>IF(AD1400&gt;X1400,1,0)</f>
        <v/>
      </c>
      <c r="CN1400" s="225">
        <f>IF(CM1400&gt;0,AG1400,0)</f>
        <v/>
      </c>
      <c r="CO1400" s="225">
        <f>IF(CM1400=0,0,AF1400)</f>
        <v/>
      </c>
      <c r="CP1400" s="146" t="n">
        <v>0</v>
      </c>
      <c r="CQ1400" s="147" t="inlineStr">
        <is>
          <t>Regular</t>
        </is>
      </c>
      <c r="CR1400" s="225">
        <f>AM1400/VLOOKUP(T1400,'USD Converstion'!$C$7:$D$174,2,FALSE)</f>
        <v/>
      </c>
      <c r="CS1400" s="226">
        <f>AT1400</f>
        <v/>
      </c>
      <c r="CT1400" s="222" t="n">
        <v>0</v>
      </c>
      <c r="CU1400" s="227" t="n"/>
      <c r="CV1400" s="145">
        <f>IF(AX1400&gt;0,1,0)</f>
        <v/>
      </c>
      <c r="CW1400" s="145">
        <f>IF(AY1400&gt;0,1,0)</f>
        <v/>
      </c>
      <c r="CX1400" s="52" t="n">
        <v>0</v>
      </c>
      <c r="DM1400">
        <f>IF(LOWER(T1400)="ILS",12,1)*Y1400/VLOOKUP($T1400,CPC_USDConversion_xlTbl[[Currency2]:[Units/1 USD]],2,FALSE)</f>
        <v/>
      </c>
    </row>
    <row r="1401">
      <c r="B1401" s="113" t="n">
        <v>126329</v>
      </c>
      <c r="C1401" s="113" t="n">
        <v>35687</v>
      </c>
      <c r="D1401" s="113" t="n">
        <v>72516</v>
      </c>
      <c r="E1401" s="114" t="inlineStr">
        <is>
          <t>Danilo D'Antimi</t>
        </is>
      </c>
      <c r="F1401" s="152" t="inlineStr">
        <is>
          <t>Major Account Manager</t>
        </is>
      </c>
      <c r="G1401" s="113" t="inlineStr">
        <is>
          <t>Sales Italy</t>
        </is>
      </c>
      <c r="H1401" s="113" t="inlineStr">
        <is>
          <t>Marco Urciuoli</t>
        </is>
      </c>
      <c r="I1401" s="113" t="inlineStr">
        <is>
          <t>Roberto Pozzi</t>
        </is>
      </c>
      <c r="J1401" s="114" t="inlineStr">
        <is>
          <t>Thorsten Freitag</t>
        </is>
      </c>
      <c r="K1401" s="114" t="inlineStr">
        <is>
          <t>Bruno Darmon</t>
        </is>
      </c>
      <c r="L1401" s="113" t="inlineStr">
        <is>
          <t>EMEA Sales</t>
        </is>
      </c>
      <c r="M1401" s="115" t="n">
        <v>1</v>
      </c>
      <c r="N1401" s="151">
        <f>LEFT(CA1401,3)</f>
        <v/>
      </c>
      <c r="O1401" s="216" t="n">
        <v>42653</v>
      </c>
      <c r="P1401" s="118">
        <f>($D$5-O1401)/365</f>
        <v/>
      </c>
      <c r="Q1401" s="119">
        <f>Q1401</f>
        <v/>
      </c>
      <c r="R1401" s="52" t="n"/>
      <c r="S1401" s="120" t="inlineStr">
        <is>
          <t>Italy</t>
        </is>
      </c>
      <c r="T1401" s="120" t="inlineStr">
        <is>
          <t>EUR</t>
        </is>
      </c>
      <c r="U1401" s="120" t="n">
        <v>88777.5</v>
      </c>
      <c r="V1401" s="120" t="n">
        <v>38521.81818181818</v>
      </c>
      <c r="W1401" s="120" t="n"/>
      <c r="X1401" s="120">
        <f>W1401+V1401+U1401</f>
        <v/>
      </c>
      <c r="Y1401" s="121" t="n"/>
      <c r="Z1401" s="121" t="n"/>
      <c r="AA1401" s="122" t="n"/>
      <c r="AB1401" s="122" t="n"/>
      <c r="AC1401" s="122" t="n"/>
      <c r="AD1401" s="123">
        <f>AC1401+AB1401+AA1401</f>
        <v/>
      </c>
      <c r="AE1401" s="124">
        <f>IFERROR(AD1401/X1401-1,"")</f>
        <v/>
      </c>
      <c r="AF1401" s="217">
        <f>IF(LOWER(T1401)="ILS",12,1)*X1401/VLOOKUP($T1401,CPC_USDConversion_xlTbl[[Currency2]:[Units/1 USD]],2,FALSE)</f>
        <v/>
      </c>
      <c r="AG1401" s="217">
        <f>IF(LOWER(T1401)="ILS",12,1)*AD1401/VLOOKUP($T1401,CPC_USDConversion_xlTbl[[Currency2]:[Units/1 USD]],2,FALSE)</f>
        <v/>
      </c>
      <c r="AH1401" s="126">
        <f>AF1401/VLOOKUP($S1401,'CP$'!$B$5:$D$74,2,FALSE)</f>
        <v/>
      </c>
      <c r="AI1401" s="126">
        <f>AG1401/VLOOKUP($S1401,'CP$'!$B$5:$D$74,2,FALSE)</f>
        <v/>
      </c>
      <c r="AJ1401" s="52" t="n"/>
      <c r="AK1401" s="127" t="inlineStr">
        <is>
          <t>Sales Variable</t>
        </is>
      </c>
      <c r="AL1401" s="218" t="n"/>
      <c r="AM1401" s="129" t="n"/>
      <c r="AN1401" s="121" t="n"/>
      <c r="AO1401" s="130" t="n"/>
      <c r="AP1401" s="131">
        <f>IFERROR(AO1401/AM1401,"")</f>
        <v/>
      </c>
      <c r="AQ1401" s="219">
        <f>AO1401*CC1401</f>
        <v/>
      </c>
      <c r="AR1401" s="219" t="n"/>
      <c r="AS1401" s="220">
        <f>AQ1401-AR1401</f>
        <v/>
      </c>
      <c r="AT1401" s="217">
        <f>AS1401/VLOOKUP($T1401,'USD Converstion'!$C$7:$D$174,2,FALSE)</f>
        <v/>
      </c>
      <c r="AU1401" s="52" t="n"/>
      <c r="AV1401" s="221" t="n">
        <v>43223</v>
      </c>
      <c r="AW1401" s="222" t="n">
        <v>29296.46601941748</v>
      </c>
      <c r="AX1401" s="222" t="n"/>
      <c r="AY1401" s="223" t="n"/>
      <c r="AZ1401" s="52" t="n"/>
      <c r="BA1401" s="137" t="n"/>
      <c r="BB1401" s="138" t="inlineStr">
        <is>
          <t xml:space="preserve"> </t>
        </is>
      </c>
      <c r="BC1401" s="52" t="n"/>
      <c r="BD1401" s="219" t="n">
        <v>63408</v>
      </c>
      <c r="BE1401" s="219" t="n">
        <v>42044</v>
      </c>
      <c r="BF1401" s="219" t="n"/>
      <c r="BG1401" s="120">
        <f>BF1401+BE1401+BD1401</f>
        <v/>
      </c>
      <c r="BH1401" s="217">
        <f>IF(LOWER(T1401)="ILS",12,1)*BG1401/VLOOKUP($T1401,CPC_USDConversion_xlTbl[[Currency2]:[Units/1 USD]],2,FALSE)</f>
        <v/>
      </c>
      <c r="BI1401" s="224">
        <f>BH1401/VLOOKUP($S1401,'CP$'!$B$5:$D$74,2,FALSE)</f>
        <v/>
      </c>
      <c r="BJ1401" s="140" t="n">
        <v>90000</v>
      </c>
      <c r="BK1401" s="140" t="n">
        <v>160000</v>
      </c>
      <c r="BL1401" s="141">
        <f>IFERROR(U1401/X1401,"")</f>
        <v/>
      </c>
      <c r="BM1401" s="141">
        <f>IFERROR(V1401/X1401,"")</f>
        <v/>
      </c>
      <c r="BN1401" s="141">
        <f>IFERROR(W1401/X1401,"")</f>
        <v/>
      </c>
      <c r="BO1401" s="141">
        <f>IFERROR(AA1401/AD1401,"")</f>
        <v/>
      </c>
      <c r="BP1401" s="141">
        <f>IFERROR(AB1401/AD1401,"")</f>
        <v/>
      </c>
      <c r="BQ1401" s="141">
        <f>IFERROR(AC1401/AD1401,"")</f>
        <v/>
      </c>
      <c r="BR1401" s="119" t="n">
        <v>2</v>
      </c>
      <c r="BS1401" s="119" t="n">
        <v>1</v>
      </c>
      <c r="BT1401" s="119" t="n">
        <v>1</v>
      </c>
      <c r="BU1401" s="119" t="n"/>
      <c r="BV1401" s="119" t="n"/>
      <c r="BW1401" s="119" t="n"/>
      <c r="BX1401" s="119" t="n"/>
      <c r="BY1401" s="119" t="n"/>
      <c r="BZ1401" s="119" t="inlineStr">
        <is>
          <t>Employee</t>
        </is>
      </c>
      <c r="CA1401" s="142" t="inlineStr">
        <is>
          <t>S43P</t>
        </is>
      </c>
      <c r="CB1401" s="131" t="n">
        <v>1</v>
      </c>
      <c r="CC1401" s="143">
        <f>IF(P1401&gt;1,1,P1401)*CB1401</f>
        <v/>
      </c>
      <c r="CD1401" s="143" t="n"/>
      <c r="CE1401" s="222" t="n">
        <v>18317.16</v>
      </c>
      <c r="CF1401" s="86" t="n"/>
      <c r="CG1401" s="219" t="n">
        <v>103093.6585365854</v>
      </c>
      <c r="CH1401" s="217">
        <f>IF(LOWER(T1401)="ILS",12,1)*CG1401/VLOOKUP($T1401,CPC_USDConversion_xlTbl[[Currency2]:[Units/1 USD]],2,FALSE)</f>
        <v/>
      </c>
      <c r="CI1401" s="225">
        <f>AF1401</f>
        <v/>
      </c>
      <c r="CJ1401" s="225">
        <f>IFERROR(CI1401-CH1401,"")</f>
        <v/>
      </c>
      <c r="CK1401" s="140">
        <f>ROUND(AN1401*CC1401,-2)</f>
        <v/>
      </c>
      <c r="CL1401" s="217">
        <f>CK1401/VLOOKUP($T1401,'USD Converstion'!$C$7:$D$174,2,FALSE)</f>
        <v/>
      </c>
      <c r="CM1401" s="145">
        <f>IF(AD1401&gt;X1401,1,0)</f>
        <v/>
      </c>
      <c r="CN1401" s="225">
        <f>IF(CM1401&gt;0,AG1401,0)</f>
        <v/>
      </c>
      <c r="CO1401" s="225">
        <f>IF(CM1401=0,0,AF1401)</f>
        <v/>
      </c>
      <c r="CP1401" s="146" t="n">
        <v>0</v>
      </c>
      <c r="CQ1401" s="147" t="inlineStr">
        <is>
          <t>Regular</t>
        </is>
      </c>
      <c r="CR1401" s="225">
        <f>AM1401/VLOOKUP(T1401,'USD Converstion'!$C$7:$D$174,2,FALSE)</f>
        <v/>
      </c>
      <c r="CS1401" s="226">
        <f>AT1401</f>
        <v/>
      </c>
      <c r="CT1401" s="222" t="n">
        <v>0</v>
      </c>
      <c r="CU1401" s="227" t="n"/>
      <c r="CV1401" s="145">
        <f>IF(AX1401&gt;0,1,0)</f>
        <v/>
      </c>
      <c r="CW1401" s="145">
        <f>IF(AY1401&gt;0,1,0)</f>
        <v/>
      </c>
      <c r="CX1401" s="52" t="n">
        <v>0</v>
      </c>
      <c r="DM1401">
        <f>IF(LOWER(T1401)="ILS",12,1)*Y1401/VLOOKUP($T1401,CPC_USDConversion_xlTbl[[Currency2]:[Units/1 USD]],2,FALSE)</f>
        <v/>
      </c>
    </row>
    <row r="1402">
      <c r="B1402" s="113" t="n">
        <v>129160</v>
      </c>
      <c r="C1402" s="113" t="n">
        <v>55365</v>
      </c>
      <c r="D1402" s="113" t="n">
        <v>49017</v>
      </c>
      <c r="E1402" s="114" t="inlineStr">
        <is>
          <t>Thomas Tschan</t>
        </is>
      </c>
      <c r="F1402" s="152" t="inlineStr">
        <is>
          <t>Threat Prevention Sales Manager</t>
        </is>
      </c>
      <c r="G1402" s="113" t="inlineStr">
        <is>
          <t>EMEA Beyond The Perimeter Sales</t>
        </is>
      </c>
      <c r="H1402" s="113" t="inlineStr">
        <is>
          <t>Cristiano Voschion</t>
        </is>
      </c>
      <c r="I1402" s="113" t="inlineStr">
        <is>
          <t>Philippe Thenard</t>
        </is>
      </c>
      <c r="J1402" s="114" t="inlineStr">
        <is>
          <t>Bruno Darmon</t>
        </is>
      </c>
      <c r="K1402" s="114" t="inlineStr">
        <is>
          <t>Bruno Darmon</t>
        </is>
      </c>
      <c r="L1402" s="113" t="inlineStr">
        <is>
          <t>EMEA Sales</t>
        </is>
      </c>
      <c r="M1402" s="115" t="n">
        <v>1</v>
      </c>
      <c r="N1402" s="151">
        <f>LEFT(CA1402,3)</f>
        <v/>
      </c>
      <c r="O1402" s="216" t="n">
        <v>43084</v>
      </c>
      <c r="P1402" s="118">
        <f>($D$5-O1402)/365</f>
        <v/>
      </c>
      <c r="Q1402" s="119">
        <f>Q1402</f>
        <v/>
      </c>
      <c r="R1402" s="52" t="n"/>
      <c r="S1402" s="120" t="inlineStr">
        <is>
          <t>Germany</t>
        </is>
      </c>
      <c r="T1402" s="120" t="inlineStr">
        <is>
          <t>EUR</t>
        </is>
      </c>
      <c r="U1402" s="120" t="n">
        <v>124812.5</v>
      </c>
      <c r="V1402" s="120" t="n">
        <v>56209.0909090909</v>
      </c>
      <c r="W1402" s="120" t="n"/>
      <c r="X1402" s="120">
        <f>W1402+V1402+U1402</f>
        <v/>
      </c>
      <c r="Y1402" s="121" t="n"/>
      <c r="Z1402" s="121" t="n"/>
      <c r="AA1402" s="122" t="n"/>
      <c r="AB1402" s="122" t="n"/>
      <c r="AC1402" s="122" t="n"/>
      <c r="AD1402" s="123">
        <f>AC1402+AB1402+AA1402</f>
        <v/>
      </c>
      <c r="AE1402" s="124">
        <f>IFERROR(AD1402/X1402-1,"")</f>
        <v/>
      </c>
      <c r="AF1402" s="217">
        <f>IF(LOWER(T1402)="ILS",12,1)*X1402/VLOOKUP($T1402,CPC_USDConversion_xlTbl[[Currency2]:[Units/1 USD]],2,FALSE)</f>
        <v/>
      </c>
      <c r="AG1402" s="217">
        <f>IF(LOWER(T1402)="ILS",12,1)*AD1402/VLOOKUP($T1402,CPC_USDConversion_xlTbl[[Currency2]:[Units/1 USD]],2,FALSE)</f>
        <v/>
      </c>
      <c r="AH1402" s="126">
        <f>AF1402/VLOOKUP($S1402,'CP$'!$B$5:$D$74,2,FALSE)</f>
        <v/>
      </c>
      <c r="AI1402" s="126">
        <f>AG1402/VLOOKUP($S1402,'CP$'!$B$5:$D$74,2,FALSE)</f>
        <v/>
      </c>
      <c r="AJ1402" s="52" t="n"/>
      <c r="AK1402" s="127" t="inlineStr">
        <is>
          <t>Sales Variable</t>
        </is>
      </c>
      <c r="AL1402" s="218" t="n"/>
      <c r="AM1402" s="129" t="n"/>
      <c r="AN1402" s="121" t="n"/>
      <c r="AO1402" s="130" t="n"/>
      <c r="AP1402" s="131">
        <f>IFERROR(AO1402/AM1402,"")</f>
        <v/>
      </c>
      <c r="AQ1402" s="219">
        <f>AO1402*CC1402</f>
        <v/>
      </c>
      <c r="AR1402" s="219" t="n"/>
      <c r="AS1402" s="220">
        <f>AQ1402-AR1402</f>
        <v/>
      </c>
      <c r="AT1402" s="217">
        <f>AS1402/VLOOKUP($T1402,'USD Converstion'!$C$7:$D$174,2,FALSE)</f>
        <v/>
      </c>
      <c r="AU1402" s="52" t="n"/>
      <c r="AV1402" s="221" t="n"/>
      <c r="AW1402" s="222" t="n"/>
      <c r="AX1402" s="222" t="n"/>
      <c r="AY1402" s="223" t="n"/>
      <c r="AZ1402" s="52" t="n"/>
      <c r="BA1402" s="137" t="n"/>
      <c r="BB1402" s="138" t="inlineStr">
        <is>
          <t xml:space="preserve"> </t>
        </is>
      </c>
      <c r="BC1402" s="52" t="n"/>
      <c r="BD1402" s="219" t="n">
        <v>92249.99999999999</v>
      </c>
      <c r="BE1402" s="219" t="n">
        <v>61499.99999999999</v>
      </c>
      <c r="BF1402" s="219" t="n"/>
      <c r="BG1402" s="120">
        <f>BF1402+BE1402+BD1402</f>
        <v/>
      </c>
      <c r="BH1402" s="217">
        <f>IF(LOWER(T1402)="ILS",12,1)*BG1402/VLOOKUP($T1402,CPC_USDConversion_xlTbl[[Currency2]:[Units/1 USD]],2,FALSE)</f>
        <v/>
      </c>
      <c r="BI1402" s="224">
        <f>BH1402/VLOOKUP($S1402,'CP$'!$B$5:$D$74,2,FALSE)</f>
        <v/>
      </c>
      <c r="BJ1402" s="140" t="n">
        <v>125000</v>
      </c>
      <c r="BK1402" s="140" t="n">
        <v>180000</v>
      </c>
      <c r="BL1402" s="141">
        <f>IFERROR(U1402/X1402,"")</f>
        <v/>
      </c>
      <c r="BM1402" s="141">
        <f>IFERROR(V1402/X1402,"")</f>
        <v/>
      </c>
      <c r="BN1402" s="141">
        <f>IFERROR(W1402/X1402,"")</f>
        <v/>
      </c>
      <c r="BO1402" s="141">
        <f>IFERROR(AA1402/AD1402,"")</f>
        <v/>
      </c>
      <c r="BP1402" s="141">
        <f>IFERROR(AB1402/AD1402,"")</f>
        <v/>
      </c>
      <c r="BQ1402" s="141">
        <f>IFERROR(AC1402/AD1402,"")</f>
        <v/>
      </c>
      <c r="BR1402" s="119" t="n">
        <v>1</v>
      </c>
      <c r="BS1402" s="119" t="n">
        <v>1</v>
      </c>
      <c r="BT1402" s="119" t="n"/>
      <c r="BU1402" s="119" t="n"/>
      <c r="BV1402" s="119" t="n"/>
      <c r="BW1402" s="119" t="n"/>
      <c r="BX1402" s="119" t="n"/>
      <c r="BY1402" s="119" t="n"/>
      <c r="BZ1402" s="119" t="inlineStr">
        <is>
          <t>Employee</t>
        </is>
      </c>
      <c r="CA1402" s="142" t="inlineStr">
        <is>
          <t>S43P</t>
        </is>
      </c>
      <c r="CB1402" s="131" t="n">
        <v>1</v>
      </c>
      <c r="CC1402" s="143">
        <f>IF(P1402&gt;1,1,P1402)*CB1402</f>
        <v/>
      </c>
      <c r="CD1402" s="143" t="n"/>
      <c r="CE1402" s="222" t="n"/>
      <c r="CF1402" s="86" t="n"/>
      <c r="CG1402" s="219" t="n">
        <v>150200</v>
      </c>
      <c r="CH1402" s="217">
        <f>IF(LOWER(T1402)="ILS",12,1)*CG1402/VLOOKUP($T1402,CPC_USDConversion_xlTbl[[Currency2]:[Units/1 USD]],2,FALSE)</f>
        <v/>
      </c>
      <c r="CI1402" s="225">
        <f>AF1402</f>
        <v/>
      </c>
      <c r="CJ1402" s="225">
        <f>IFERROR(CI1402-CH1402,"")</f>
        <v/>
      </c>
      <c r="CK1402" s="140">
        <f>ROUND(AN1402*CC1402,-2)</f>
        <v/>
      </c>
      <c r="CL1402" s="217">
        <f>CK1402/VLOOKUP($T1402,'USD Converstion'!$C$7:$D$174,2,FALSE)</f>
        <v/>
      </c>
      <c r="CM1402" s="145">
        <f>IF(AD1402&gt;X1402,1,0)</f>
        <v/>
      </c>
      <c r="CN1402" s="225">
        <f>IF(CM1402&gt;0,AG1402,0)</f>
        <v/>
      </c>
      <c r="CO1402" s="225">
        <f>IF(CM1402=0,0,AF1402)</f>
        <v/>
      </c>
      <c r="CP1402" s="146" t="n">
        <v>0</v>
      </c>
      <c r="CQ1402" s="147" t="inlineStr">
        <is>
          <t>Regular</t>
        </is>
      </c>
      <c r="CR1402" s="225">
        <f>AM1402/VLOOKUP(T1402,'USD Converstion'!$C$7:$D$174,2,FALSE)</f>
        <v/>
      </c>
      <c r="CS1402" s="226">
        <f>AT1402</f>
        <v/>
      </c>
      <c r="CT1402" s="222" t="n">
        <v>0</v>
      </c>
      <c r="CU1402" s="227" t="n"/>
      <c r="CV1402" s="145">
        <f>IF(AX1402&gt;0,1,0)</f>
        <v/>
      </c>
      <c r="CW1402" s="145">
        <f>IF(AY1402&gt;0,1,0)</f>
        <v/>
      </c>
      <c r="CX1402" s="52" t="n">
        <v>0</v>
      </c>
      <c r="DM1402">
        <f>IF(LOWER(T1402)="ILS",12,1)*Y1402/VLOOKUP($T1402,CPC_USDConversion_xlTbl[[Currency2]:[Units/1 USD]],2,FALSE)</f>
        <v/>
      </c>
    </row>
    <row r="1403">
      <c r="B1403" s="113" t="n">
        <v>122478</v>
      </c>
      <c r="C1403" s="113" t="n">
        <v>102594</v>
      </c>
      <c r="D1403" s="113" t="n">
        <v>120217</v>
      </c>
      <c r="E1403" s="114" t="inlineStr">
        <is>
          <t>Darina Nygard</t>
        </is>
      </c>
      <c r="F1403" s="152" t="inlineStr">
        <is>
          <t>Channel Manager</t>
        </is>
      </c>
      <c r="G1403" s="113" t="inlineStr">
        <is>
          <t>Norway</t>
        </is>
      </c>
      <c r="H1403" s="113" t="inlineStr">
        <is>
          <t>Jorn Nygaard</t>
        </is>
      </c>
      <c r="I1403" s="113" t="inlineStr">
        <is>
          <t>Ken Tomassen</t>
        </is>
      </c>
      <c r="J1403" s="114" t="inlineStr">
        <is>
          <t>Thorsten Freitag</t>
        </is>
      </c>
      <c r="K1403" s="114" t="inlineStr">
        <is>
          <t>Bruno Darmon</t>
        </is>
      </c>
      <c r="L1403" s="113" t="inlineStr">
        <is>
          <t>EMEA Sales</t>
        </is>
      </c>
      <c r="M1403" s="115" t="n">
        <v>1</v>
      </c>
      <c r="N1403" s="151">
        <f>LEFT(CA1403,3)</f>
        <v/>
      </c>
      <c r="O1403" s="216" t="n">
        <v>42278</v>
      </c>
      <c r="P1403" s="118">
        <f>($D$5-O1403)/365</f>
        <v/>
      </c>
      <c r="Q1403" s="119">
        <f>Q1403</f>
        <v/>
      </c>
      <c r="R1403" s="52" t="n"/>
      <c r="S1403" s="120" t="inlineStr">
        <is>
          <t>Norway</t>
        </is>
      </c>
      <c r="T1403" s="120" t="inlineStr">
        <is>
          <t>NOK</t>
        </is>
      </c>
      <c r="U1403" s="120" t="n">
        <v>759500</v>
      </c>
      <c r="V1403" s="120" t="n">
        <v>182118.1818181818</v>
      </c>
      <c r="W1403" s="120" t="n"/>
      <c r="X1403" s="120">
        <f>W1403+V1403+U1403</f>
        <v/>
      </c>
      <c r="Y1403" s="121" t="n"/>
      <c r="Z1403" s="121" t="n"/>
      <c r="AA1403" s="122" t="n"/>
      <c r="AB1403" s="122" t="n"/>
      <c r="AC1403" s="122" t="n"/>
      <c r="AD1403" s="123">
        <f>AC1403+AB1403+AA1403</f>
        <v/>
      </c>
      <c r="AE1403" s="124">
        <f>IFERROR(AD1403/X1403-1,"")</f>
        <v/>
      </c>
      <c r="AF1403" s="217">
        <f>IF(LOWER(T1403)="ILS",12,1)*X1403/VLOOKUP($T1403,CPC_USDConversion_xlTbl[[Currency2]:[Units/1 USD]],2,FALSE)</f>
        <v/>
      </c>
      <c r="AG1403" s="217">
        <f>IF(LOWER(T1403)="ILS",12,1)*AD1403/VLOOKUP($T1403,CPC_USDConversion_xlTbl[[Currency2]:[Units/1 USD]],2,FALSE)</f>
        <v/>
      </c>
      <c r="AH1403" s="126">
        <f>AF1403/VLOOKUP($S1403,'CP$'!$B$5:$D$74,2,FALSE)</f>
        <v/>
      </c>
      <c r="AI1403" s="126">
        <f>AG1403/VLOOKUP($S1403,'CP$'!$B$5:$D$74,2,FALSE)</f>
        <v/>
      </c>
      <c r="AJ1403" s="52" t="n"/>
      <c r="AK1403" s="127" t="inlineStr">
        <is>
          <t>Sales Variable</t>
        </is>
      </c>
      <c r="AL1403" s="218" t="n"/>
      <c r="AM1403" s="129" t="n"/>
      <c r="AN1403" s="121" t="n"/>
      <c r="AO1403" s="130" t="n"/>
      <c r="AP1403" s="131">
        <f>IFERROR(AO1403/AM1403,"")</f>
        <v/>
      </c>
      <c r="AQ1403" s="219">
        <f>AO1403*CC1403</f>
        <v/>
      </c>
      <c r="AR1403" s="219" t="n"/>
      <c r="AS1403" s="220">
        <f>AQ1403-AR1403</f>
        <v/>
      </c>
      <c r="AT1403" s="217">
        <f>AS1403/VLOOKUP($T1403,'USD Converstion'!$C$7:$D$174,2,FALSE)</f>
        <v/>
      </c>
      <c r="AU1403" s="52" t="n"/>
      <c r="AV1403" s="221" t="n"/>
      <c r="AW1403" s="222" t="n"/>
      <c r="AX1403" s="222" t="n"/>
      <c r="AY1403" s="223" t="n"/>
      <c r="AZ1403" s="52" t="n"/>
      <c r="BA1403" s="137" t="n"/>
      <c r="BB1403" s="138" t="inlineStr">
        <is>
          <t xml:space="preserve"> </t>
        </is>
      </c>
      <c r="BC1403" s="52" t="n"/>
      <c r="BD1403" s="219" t="n">
        <v>600000</v>
      </c>
      <c r="BE1403" s="219" t="n">
        <v>200000</v>
      </c>
      <c r="BF1403" s="219" t="n"/>
      <c r="BG1403" s="120">
        <f>BF1403+BE1403+BD1403</f>
        <v/>
      </c>
      <c r="BH1403" s="217">
        <f>IF(LOWER(T1403)="ILS",12,1)*BG1403/VLOOKUP($T1403,CPC_USDConversion_xlTbl[[Currency2]:[Units/1 USD]],2,FALSE)</f>
        <v/>
      </c>
      <c r="BI1403" s="224">
        <f>BH1403/VLOOKUP($S1403,'CP$'!$B$5:$D$74,2,FALSE)</f>
        <v/>
      </c>
      <c r="BJ1403" s="140" t="n">
        <v>750000</v>
      </c>
      <c r="BK1403" s="140" t="n">
        <v>1200000</v>
      </c>
      <c r="BL1403" s="141">
        <f>IFERROR(U1403/X1403,"")</f>
        <v/>
      </c>
      <c r="BM1403" s="141">
        <f>IFERROR(V1403/X1403,"")</f>
        <v/>
      </c>
      <c r="BN1403" s="141">
        <f>IFERROR(W1403/X1403,"")</f>
        <v/>
      </c>
      <c r="BO1403" s="141">
        <f>IFERROR(AA1403/AD1403,"")</f>
        <v/>
      </c>
      <c r="BP1403" s="141">
        <f>IFERROR(AB1403/AD1403,"")</f>
        <v/>
      </c>
      <c r="BQ1403" s="141">
        <f>IFERROR(AC1403/AD1403,"")</f>
        <v/>
      </c>
      <c r="BR1403" s="119" t="n">
        <v>2</v>
      </c>
      <c r="BS1403" s="119" t="n">
        <v>3</v>
      </c>
      <c r="BT1403" s="119" t="n">
        <v>1</v>
      </c>
      <c r="BU1403" s="119" t="n"/>
      <c r="BV1403" s="119" t="n"/>
      <c r="BW1403" s="119" t="n"/>
      <c r="BX1403" s="119" t="n"/>
      <c r="BY1403" s="119" t="n"/>
      <c r="BZ1403" s="119" t="inlineStr">
        <is>
          <t>Employee</t>
        </is>
      </c>
      <c r="CA1403" s="142" t="inlineStr">
        <is>
          <t>S51P</t>
        </is>
      </c>
      <c r="CB1403" s="131" t="n">
        <v>1</v>
      </c>
      <c r="CC1403" s="143">
        <f>IF(P1403&gt;1,1,P1403)*CB1403</f>
        <v/>
      </c>
      <c r="CD1403" s="143" t="n"/>
      <c r="CE1403" s="222" t="n"/>
      <c r="CF1403" s="86" t="n"/>
      <c r="CG1403" s="219" t="n">
        <v>780687.8048780488</v>
      </c>
      <c r="CH1403" s="217">
        <f>IF(LOWER(T1403)="ILS",12,1)*CG1403/VLOOKUP($T1403,CPC_USDConversion_xlTbl[[Currency2]:[Units/1 USD]],2,FALSE)</f>
        <v/>
      </c>
      <c r="CI1403" s="225">
        <f>AF1403</f>
        <v/>
      </c>
      <c r="CJ1403" s="225">
        <f>IFERROR(CI1403-CH1403,"")</f>
        <v/>
      </c>
      <c r="CK1403" s="140">
        <f>ROUND(AN1403*CC1403,-2)</f>
        <v/>
      </c>
      <c r="CL1403" s="217">
        <f>CK1403/VLOOKUP($T1403,'USD Converstion'!$C$7:$D$174,2,FALSE)</f>
        <v/>
      </c>
      <c r="CM1403" s="145">
        <f>IF(AD1403&gt;X1403,1,0)</f>
        <v/>
      </c>
      <c r="CN1403" s="225">
        <f>IF(CM1403&gt;0,AG1403,0)</f>
        <v/>
      </c>
      <c r="CO1403" s="225">
        <f>IF(CM1403=0,0,AF1403)</f>
        <v/>
      </c>
      <c r="CP1403" s="146" t="n">
        <v>0</v>
      </c>
      <c r="CQ1403" s="147" t="inlineStr">
        <is>
          <t>Regular</t>
        </is>
      </c>
      <c r="CR1403" s="225">
        <f>AM1403/VLOOKUP(T1403,'USD Converstion'!$C$7:$D$174,2,FALSE)</f>
        <v/>
      </c>
      <c r="CS1403" s="226">
        <f>AT1403</f>
        <v/>
      </c>
      <c r="CT1403" s="222" t="n">
        <v>0</v>
      </c>
      <c r="CU1403" s="227" t="n"/>
      <c r="CV1403" s="145">
        <f>IF(AX1403&gt;0,1,0)</f>
        <v/>
      </c>
      <c r="CW1403" s="145">
        <f>IF(AY1403&gt;0,1,0)</f>
        <v/>
      </c>
      <c r="CX1403" s="52" t="n">
        <v>0</v>
      </c>
      <c r="DM1403">
        <f>IF(LOWER(T1403)="ILS",12,1)*Y1403/VLOOKUP($T1403,CPC_USDConversion_xlTbl[[Currency2]:[Units/1 USD]],2,FALSE)</f>
        <v/>
      </c>
    </row>
    <row r="1404">
      <c r="B1404" s="113" t="n">
        <v>115352</v>
      </c>
      <c r="C1404" s="113" t="n">
        <v>98664</v>
      </c>
      <c r="D1404" s="113" t="n">
        <v>33350</v>
      </c>
      <c r="E1404" s="114" t="inlineStr">
        <is>
          <t>Heine Dupont</t>
        </is>
      </c>
      <c r="F1404" s="152" t="inlineStr">
        <is>
          <t>Channel Manager</t>
        </is>
      </c>
      <c r="G1404" s="113" t="inlineStr">
        <is>
          <t>Denmark</t>
        </is>
      </c>
      <c r="H1404" s="113" t="inlineStr">
        <is>
          <t>Lars Hermind</t>
        </is>
      </c>
      <c r="I1404" s="113" t="inlineStr">
        <is>
          <t>Ken Tomassen</t>
        </is>
      </c>
      <c r="J1404" s="114" t="inlineStr">
        <is>
          <t>Thorsten Freitag</t>
        </is>
      </c>
      <c r="K1404" s="114" t="inlineStr">
        <is>
          <t>Bruno Darmon</t>
        </is>
      </c>
      <c r="L1404" s="113" t="inlineStr">
        <is>
          <t>EMEA Sales</t>
        </is>
      </c>
      <c r="M1404" s="115" t="n">
        <v>1</v>
      </c>
      <c r="N1404" s="151">
        <f>LEFT(CA1404,3)</f>
        <v/>
      </c>
      <c r="O1404" s="216" t="n">
        <v>43647</v>
      </c>
      <c r="P1404" s="118">
        <f>($D$5-O1404)/365</f>
        <v/>
      </c>
      <c r="Q1404" s="119">
        <f>Q1404</f>
        <v/>
      </c>
      <c r="R1404" s="52" t="n"/>
      <c r="S1404" s="120" t="inlineStr">
        <is>
          <t>Denmark</t>
        </is>
      </c>
      <c r="T1404" s="120" t="inlineStr">
        <is>
          <t>DKK</t>
        </is>
      </c>
      <c r="U1404" s="120" t="n">
        <v>1103250</v>
      </c>
      <c r="V1404" s="120" t="n">
        <v>341209.0909090909</v>
      </c>
      <c r="W1404" s="120" t="n"/>
      <c r="X1404" s="120">
        <f>W1404+V1404+U1404</f>
        <v/>
      </c>
      <c r="Y1404" s="121" t="n"/>
      <c r="Z1404" s="121" t="n"/>
      <c r="AA1404" s="122" t="n"/>
      <c r="AB1404" s="122" t="n"/>
      <c r="AC1404" s="122" t="n"/>
      <c r="AD1404" s="123">
        <f>AC1404+AB1404+AA1404</f>
        <v/>
      </c>
      <c r="AE1404" s="124">
        <f>IFERROR(AD1404/X1404-1,"")</f>
        <v/>
      </c>
      <c r="AF1404" s="217">
        <f>IF(LOWER(T1404)="ILS",12,1)*X1404/VLOOKUP($T1404,CPC_USDConversion_xlTbl[[Currency2]:[Units/1 USD]],2,FALSE)</f>
        <v/>
      </c>
      <c r="AG1404" s="217">
        <f>IF(LOWER(T1404)="ILS",12,1)*AD1404/VLOOKUP($T1404,CPC_USDConversion_xlTbl[[Currency2]:[Units/1 USD]],2,FALSE)</f>
        <v/>
      </c>
      <c r="AH1404" s="126">
        <f>AF1404/VLOOKUP($S1404,'CP$'!$B$5:$D$74,2,FALSE)</f>
        <v/>
      </c>
      <c r="AI1404" s="126">
        <f>AG1404/VLOOKUP($S1404,'CP$'!$B$5:$D$74,2,FALSE)</f>
        <v/>
      </c>
      <c r="AJ1404" s="52" t="n"/>
      <c r="AK1404" s="127" t="inlineStr">
        <is>
          <t>Sales Variable</t>
        </is>
      </c>
      <c r="AL1404" s="218" t="n"/>
      <c r="AM1404" s="129" t="n"/>
      <c r="AN1404" s="121" t="n"/>
      <c r="AO1404" s="130" t="n"/>
      <c r="AP1404" s="131">
        <f>IFERROR(AO1404/AM1404,"")</f>
        <v/>
      </c>
      <c r="AQ1404" s="219">
        <f>AO1404*CC1404</f>
        <v/>
      </c>
      <c r="AR1404" s="219" t="n"/>
      <c r="AS1404" s="220">
        <f>AQ1404-AR1404</f>
        <v/>
      </c>
      <c r="AT1404" s="217">
        <f>AS1404/VLOOKUP($T1404,'USD Converstion'!$C$7:$D$174,2,FALSE)</f>
        <v/>
      </c>
      <c r="AU1404" s="52" t="n"/>
      <c r="AV1404" s="221" t="n"/>
      <c r="AW1404" s="222" t="n"/>
      <c r="AX1404" s="222" t="n"/>
      <c r="AY1404" s="223" t="n"/>
      <c r="AZ1404" s="52" t="n"/>
      <c r="BA1404" s="137" t="n"/>
      <c r="BB1404" s="138" t="inlineStr">
        <is>
          <t xml:space="preserve"> </t>
        </is>
      </c>
      <c r="BC1404" s="52" t="n"/>
      <c r="BD1404" s="219" t="n">
        <v>875000</v>
      </c>
      <c r="BE1404" s="219" t="n">
        <v>375000</v>
      </c>
      <c r="BF1404" s="219" t="n"/>
      <c r="BG1404" s="120">
        <f>BF1404+BE1404+BD1404</f>
        <v/>
      </c>
      <c r="BH1404" s="217">
        <f>IF(LOWER(T1404)="ILS",12,1)*BG1404/VLOOKUP($T1404,CPC_USDConversion_xlTbl[[Currency2]:[Units/1 USD]],2,FALSE)</f>
        <v/>
      </c>
      <c r="BI1404" s="224">
        <f>BH1404/VLOOKUP($S1404,'CP$'!$B$5:$D$74,2,FALSE)</f>
        <v/>
      </c>
      <c r="BJ1404" s="140" t="n">
        <v>800000</v>
      </c>
      <c r="BK1404" s="140" t="n">
        <v>1400000</v>
      </c>
      <c r="BL1404" s="141">
        <f>IFERROR(U1404/X1404,"")</f>
        <v/>
      </c>
      <c r="BM1404" s="141">
        <f>IFERROR(V1404/X1404,"")</f>
        <v/>
      </c>
      <c r="BN1404" s="141">
        <f>IFERROR(W1404/X1404,"")</f>
        <v/>
      </c>
      <c r="BO1404" s="141">
        <f>IFERROR(AA1404/AD1404,"")</f>
        <v/>
      </c>
      <c r="BP1404" s="141">
        <f>IFERROR(AB1404/AD1404,"")</f>
        <v/>
      </c>
      <c r="BQ1404" s="141">
        <f>IFERROR(AC1404/AD1404,"")</f>
        <v/>
      </c>
      <c r="BR1404" s="119" t="n"/>
      <c r="BS1404" s="119" t="n">
        <v>2</v>
      </c>
      <c r="BT1404" s="119" t="n">
        <v>2</v>
      </c>
      <c r="BU1404" s="119" t="n"/>
      <c r="BV1404" s="119" t="n"/>
      <c r="BW1404" s="119" t="n"/>
      <c r="BX1404" s="119" t="n"/>
      <c r="BY1404" s="119" t="n"/>
      <c r="BZ1404" s="119" t="inlineStr">
        <is>
          <t>Employee</t>
        </is>
      </c>
      <c r="CA1404" s="142" t="inlineStr">
        <is>
          <t>S41P</t>
        </is>
      </c>
      <c r="CB1404" s="131" t="n">
        <v>1</v>
      </c>
      <c r="CC1404" s="143">
        <f>IF(P1404&gt;1,1,P1404)*CB1404</f>
        <v/>
      </c>
      <c r="CD1404" s="143" t="n"/>
      <c r="CE1404" s="222" t="n"/>
      <c r="CF1404" s="86" t="n"/>
      <c r="CG1404" s="219" t="n">
        <v>1219712.195121951</v>
      </c>
      <c r="CH1404" s="217">
        <f>IF(LOWER(T1404)="ILS",12,1)*CG1404/VLOOKUP($T1404,CPC_USDConversion_xlTbl[[Currency2]:[Units/1 USD]],2,FALSE)</f>
        <v/>
      </c>
      <c r="CI1404" s="225">
        <f>AF1404</f>
        <v/>
      </c>
      <c r="CJ1404" s="225">
        <f>IFERROR(CI1404-CH1404,"")</f>
        <v/>
      </c>
      <c r="CK1404" s="140">
        <f>ROUND(AN1404*CC1404,-2)</f>
        <v/>
      </c>
      <c r="CL1404" s="217">
        <f>CK1404/VLOOKUP($T1404,'USD Converstion'!$C$7:$D$174,2,FALSE)</f>
        <v/>
      </c>
      <c r="CM1404" s="145">
        <f>IF(AD1404&gt;X1404,1,0)</f>
        <v/>
      </c>
      <c r="CN1404" s="225">
        <f>IF(CM1404&gt;0,AG1404,0)</f>
        <v/>
      </c>
      <c r="CO1404" s="225">
        <f>IF(CM1404=0,0,AF1404)</f>
        <v/>
      </c>
      <c r="CP1404" s="146" t="n">
        <v>0</v>
      </c>
      <c r="CQ1404" s="147" t="inlineStr">
        <is>
          <t>Regular</t>
        </is>
      </c>
      <c r="CR1404" s="225">
        <f>AM1404/VLOOKUP(T1404,'USD Converstion'!$C$7:$D$174,2,FALSE)</f>
        <v/>
      </c>
      <c r="CS1404" s="226">
        <f>AT1404</f>
        <v/>
      </c>
      <c r="CT1404" s="222" t="n">
        <v>0</v>
      </c>
      <c r="CU1404" s="227" t="n"/>
      <c r="CV1404" s="145">
        <f>IF(AX1404&gt;0,1,0)</f>
        <v/>
      </c>
      <c r="CW1404" s="145">
        <f>IF(AY1404&gt;0,1,0)</f>
        <v/>
      </c>
      <c r="CX1404" s="52" t="n">
        <v>0</v>
      </c>
      <c r="DM1404">
        <f>IF(LOWER(T1404)="ILS",12,1)*Y1404/VLOOKUP($T1404,CPC_USDConversion_xlTbl[[Currency2]:[Units/1 USD]],2,FALSE)</f>
        <v/>
      </c>
    </row>
    <row r="1405">
      <c r="B1405" s="113" t="n">
        <v>126999</v>
      </c>
      <c r="C1405" s="113" t="n">
        <v>72456</v>
      </c>
      <c r="D1405" s="113" t="n"/>
      <c r="E1405" s="114" t="inlineStr">
        <is>
          <t>Petra Nyman</t>
        </is>
      </c>
      <c r="F1405" s="152" t="inlineStr">
        <is>
          <t>GSI Channel Manager</t>
        </is>
      </c>
      <c r="G1405" s="113" t="inlineStr">
        <is>
          <t>Finland and Baltics</t>
        </is>
      </c>
      <c r="H1405" s="113" t="inlineStr">
        <is>
          <t>Sampo Vehkaoja</t>
        </is>
      </c>
      <c r="I1405" s="113" t="inlineStr">
        <is>
          <t>Ken Tomassen</t>
        </is>
      </c>
      <c r="J1405" s="114" t="inlineStr">
        <is>
          <t>Thorsten Freitag</t>
        </is>
      </c>
      <c r="K1405" s="114" t="inlineStr">
        <is>
          <t>Bruno Darmon</t>
        </is>
      </c>
      <c r="L1405" s="113" t="inlineStr">
        <is>
          <t>EMEA Sales</t>
        </is>
      </c>
      <c r="M1405" s="115" t="n">
        <v>1</v>
      </c>
      <c r="N1405" s="151">
        <f>LEFT(CA1405,3)</f>
        <v/>
      </c>
      <c r="O1405" s="216" t="n">
        <v>40679</v>
      </c>
      <c r="P1405" s="118">
        <f>($D$5-O1405)/365</f>
        <v/>
      </c>
      <c r="Q1405" s="119">
        <f>Q1405</f>
        <v/>
      </c>
      <c r="R1405" s="52" t="n"/>
      <c r="S1405" s="120" t="inlineStr">
        <is>
          <t>Finland</t>
        </is>
      </c>
      <c r="T1405" s="120" t="inlineStr">
        <is>
          <t>EUR</t>
        </is>
      </c>
      <c r="U1405" s="120" t="n">
        <v>89500</v>
      </c>
      <c r="V1405" s="120" t="n">
        <v>39390.90909090909</v>
      </c>
      <c r="W1405" s="120" t="n"/>
      <c r="X1405" s="120">
        <f>W1405+V1405+U1405</f>
        <v/>
      </c>
      <c r="Y1405" s="121" t="n"/>
      <c r="Z1405" s="121" t="n"/>
      <c r="AA1405" s="122" t="n"/>
      <c r="AB1405" s="122" t="n"/>
      <c r="AC1405" s="122" t="n"/>
      <c r="AD1405" s="123">
        <f>AC1405+AB1405+AA1405</f>
        <v/>
      </c>
      <c r="AE1405" s="124">
        <f>IFERROR(AD1405/X1405-1,"")</f>
        <v/>
      </c>
      <c r="AF1405" s="217">
        <f>IF(LOWER(T1405)="ILS",12,1)*X1405/VLOOKUP($T1405,CPC_USDConversion_xlTbl[[Currency2]:[Units/1 USD]],2,FALSE)</f>
        <v/>
      </c>
      <c r="AG1405" s="217">
        <f>IF(LOWER(T1405)="ILS",12,1)*AD1405/VLOOKUP($T1405,CPC_USDConversion_xlTbl[[Currency2]:[Units/1 USD]],2,FALSE)</f>
        <v/>
      </c>
      <c r="AH1405" s="126">
        <f>AF1405/VLOOKUP($S1405,'CP$'!$B$5:$D$74,2,FALSE)</f>
        <v/>
      </c>
      <c r="AI1405" s="126">
        <f>AG1405/VLOOKUP($S1405,'CP$'!$B$5:$D$74,2,FALSE)</f>
        <v/>
      </c>
      <c r="AJ1405" s="52" t="n"/>
      <c r="AK1405" s="127" t="inlineStr">
        <is>
          <t>Sales Variable</t>
        </is>
      </c>
      <c r="AL1405" s="218" t="n"/>
      <c r="AM1405" s="129" t="n"/>
      <c r="AN1405" s="121" t="n"/>
      <c r="AO1405" s="130" t="n"/>
      <c r="AP1405" s="131">
        <f>IFERROR(AO1405/AM1405,"")</f>
        <v/>
      </c>
      <c r="AQ1405" s="219">
        <f>AO1405*CC1405</f>
        <v/>
      </c>
      <c r="AR1405" s="219" t="n"/>
      <c r="AS1405" s="220">
        <f>AQ1405-AR1405</f>
        <v/>
      </c>
      <c r="AT1405" s="217">
        <f>AS1405/VLOOKUP($T1405,'USD Converstion'!$C$7:$D$174,2,FALSE)</f>
        <v/>
      </c>
      <c r="AU1405" s="52" t="n"/>
      <c r="AV1405" s="221" t="n">
        <v>41767</v>
      </c>
      <c r="AW1405" s="222" t="n">
        <v>19598.49514563107</v>
      </c>
      <c r="AX1405" s="222" t="n"/>
      <c r="AY1405" s="223" t="n"/>
      <c r="AZ1405" s="52" t="n"/>
      <c r="BA1405" s="137" t="n"/>
      <c r="BB1405" s="138" t="inlineStr">
        <is>
          <t xml:space="preserve"> </t>
        </is>
      </c>
      <c r="BC1405" s="52" t="n"/>
      <c r="BD1405" s="219" t="n">
        <v>64000</v>
      </c>
      <c r="BE1405" s="219" t="n">
        <v>43000</v>
      </c>
      <c r="BF1405" s="219" t="n"/>
      <c r="BG1405" s="120">
        <f>BF1405+BE1405+BD1405</f>
        <v/>
      </c>
      <c r="BH1405" s="217">
        <f>IF(LOWER(T1405)="ILS",12,1)*BG1405/VLOOKUP($T1405,CPC_USDConversion_xlTbl[[Currency2]:[Units/1 USD]],2,FALSE)</f>
        <v/>
      </c>
      <c r="BI1405" s="224">
        <f>BH1405/VLOOKUP($S1405,'CP$'!$B$5:$D$74,2,FALSE)</f>
        <v/>
      </c>
      <c r="BJ1405" s="140" t="n">
        <v>75000</v>
      </c>
      <c r="BK1405" s="140" t="n">
        <v>110000</v>
      </c>
      <c r="BL1405" s="141">
        <f>IFERROR(U1405/X1405,"")</f>
        <v/>
      </c>
      <c r="BM1405" s="141">
        <f>IFERROR(V1405/X1405,"")</f>
        <v/>
      </c>
      <c r="BN1405" s="141">
        <f>IFERROR(W1405/X1405,"")</f>
        <v/>
      </c>
      <c r="BO1405" s="141">
        <f>IFERROR(AA1405/AD1405,"")</f>
        <v/>
      </c>
      <c r="BP1405" s="141">
        <f>IFERROR(AB1405/AD1405,"")</f>
        <v/>
      </c>
      <c r="BQ1405" s="141">
        <f>IFERROR(AC1405/AD1405,"")</f>
        <v/>
      </c>
      <c r="BR1405" s="119" t="n">
        <v>1</v>
      </c>
      <c r="BS1405" s="119" t="n">
        <v>3</v>
      </c>
      <c r="BT1405" s="119" t="n">
        <v>3</v>
      </c>
      <c r="BU1405" s="119" t="n"/>
      <c r="BV1405" s="119" t="n"/>
      <c r="BW1405" s="119" t="n"/>
      <c r="BX1405" s="119" t="n"/>
      <c r="BY1405" s="119" t="n"/>
      <c r="BZ1405" s="119" t="inlineStr">
        <is>
          <t>Employee</t>
        </is>
      </c>
      <c r="CA1405" s="142" t="inlineStr">
        <is>
          <t>S51P</t>
        </is>
      </c>
      <c r="CB1405" s="131" t="n">
        <v>1</v>
      </c>
      <c r="CC1405" s="143">
        <f>IF(P1405&gt;1,1,P1405)*CB1405</f>
        <v/>
      </c>
      <c r="CD1405" s="143" t="n"/>
      <c r="CE1405" s="222" t="n">
        <v>0</v>
      </c>
      <c r="CF1405" s="86" t="n"/>
      <c r="CG1405" s="219" t="n">
        <v>104590.243902439</v>
      </c>
      <c r="CH1405" s="217">
        <f>IF(LOWER(T1405)="ILS",12,1)*CG1405/VLOOKUP($T1405,CPC_USDConversion_xlTbl[[Currency2]:[Units/1 USD]],2,FALSE)</f>
        <v/>
      </c>
      <c r="CI1405" s="225">
        <f>AF1405</f>
        <v/>
      </c>
      <c r="CJ1405" s="225">
        <f>IFERROR(CI1405-CH1405,"")</f>
        <v/>
      </c>
      <c r="CK1405" s="140">
        <f>ROUND(AN1405*CC1405,-2)</f>
        <v/>
      </c>
      <c r="CL1405" s="217">
        <f>CK1405/VLOOKUP($T1405,'USD Converstion'!$C$7:$D$174,2,FALSE)</f>
        <v/>
      </c>
      <c r="CM1405" s="145">
        <f>IF(AD1405&gt;X1405,1,0)</f>
        <v/>
      </c>
      <c r="CN1405" s="225">
        <f>IF(CM1405&gt;0,AG1405,0)</f>
        <v/>
      </c>
      <c r="CO1405" s="225">
        <f>IF(CM1405=0,0,AF1405)</f>
        <v/>
      </c>
      <c r="CP1405" s="146" t="n">
        <v>0</v>
      </c>
      <c r="CQ1405" s="147" t="inlineStr">
        <is>
          <t>Regular</t>
        </is>
      </c>
      <c r="CR1405" s="225">
        <f>AM1405/VLOOKUP(T1405,'USD Converstion'!$C$7:$D$174,2,FALSE)</f>
        <v/>
      </c>
      <c r="CS1405" s="226">
        <f>AT1405</f>
        <v/>
      </c>
      <c r="CT1405" s="222" t="n">
        <v>0</v>
      </c>
      <c r="CU1405" s="227" t="n"/>
      <c r="CV1405" s="145">
        <f>IF(AX1405&gt;0,1,0)</f>
        <v/>
      </c>
      <c r="CW1405" s="145">
        <f>IF(AY1405&gt;0,1,0)</f>
        <v/>
      </c>
      <c r="CX1405" s="52" t="n">
        <v>0</v>
      </c>
      <c r="DM1405">
        <f>IF(LOWER(T1405)="ILS",12,1)*Y1405/VLOOKUP($T1405,CPC_USDConversion_xlTbl[[Currency2]:[Units/1 USD]],2,FALSE)</f>
        <v/>
      </c>
    </row>
    <row r="1406">
      <c r="B1406" s="113" t="n">
        <v>110260</v>
      </c>
      <c r="C1406" s="113" t="n">
        <v>117519</v>
      </c>
      <c r="D1406" s="113" t="n">
        <v>61858</v>
      </c>
      <c r="E1406" s="114" t="inlineStr">
        <is>
          <t>Daniel Smit</t>
        </is>
      </c>
      <c r="F1406" s="152" t="inlineStr">
        <is>
          <t>Security Engineer</t>
        </is>
      </c>
      <c r="G1406" s="113" t="inlineStr">
        <is>
          <t>ANZ SE</t>
        </is>
      </c>
      <c r="H1406" s="113" t="inlineStr">
        <is>
          <t>Simon Wrench</t>
        </is>
      </c>
      <c r="I1406" s="113" t="inlineStr">
        <is>
          <t>Ian Raper</t>
        </is>
      </c>
      <c r="J1406" s="114" t="inlineStr">
        <is>
          <t>Sharat Sinha</t>
        </is>
      </c>
      <c r="K1406" s="114" t="inlineStr">
        <is>
          <t>Sharat Sinha</t>
        </is>
      </c>
      <c r="L1406" s="113" t="inlineStr">
        <is>
          <t>APAC Sales</t>
        </is>
      </c>
      <c r="M1406" s="115" t="n">
        <v>1</v>
      </c>
      <c r="N1406" s="151">
        <f>LEFT(CA1406,3)</f>
        <v/>
      </c>
      <c r="O1406" s="216" t="n">
        <v>42450</v>
      </c>
      <c r="P1406" s="118">
        <f>($D$5-O1406)/365</f>
        <v/>
      </c>
      <c r="Q1406" s="119">
        <f>Q1406</f>
        <v/>
      </c>
      <c r="R1406" s="52" t="n"/>
      <c r="S1406" s="120" t="inlineStr">
        <is>
          <t>New Zealand</t>
        </is>
      </c>
      <c r="T1406" s="120" t="inlineStr">
        <is>
          <t>NZD</t>
        </is>
      </c>
      <c r="U1406" s="120" t="n">
        <v>199500</v>
      </c>
      <c r="V1406" s="120" t="n">
        <v>34845.45454545454</v>
      </c>
      <c r="W1406" s="120" t="n"/>
      <c r="X1406" s="120">
        <f>W1406+V1406+U1406</f>
        <v/>
      </c>
      <c r="Y1406" s="121" t="n"/>
      <c r="Z1406" s="121" t="n"/>
      <c r="AA1406" s="122" t="n"/>
      <c r="AB1406" s="122" t="n"/>
      <c r="AC1406" s="122" t="n"/>
      <c r="AD1406" s="123">
        <f>AC1406+AB1406+AA1406</f>
        <v/>
      </c>
      <c r="AE1406" s="124">
        <f>IFERROR(AD1406/X1406-1,"")</f>
        <v/>
      </c>
      <c r="AF1406" s="217">
        <f>IF(LOWER(T1406)="ILS",12,1)*X1406/VLOOKUP($T1406,CPC_USDConversion_xlTbl[[Currency2]:[Units/1 USD]],2,FALSE)</f>
        <v/>
      </c>
      <c r="AG1406" s="217">
        <f>IF(LOWER(T1406)="ILS",12,1)*AD1406/VLOOKUP($T1406,CPC_USDConversion_xlTbl[[Currency2]:[Units/1 USD]],2,FALSE)</f>
        <v/>
      </c>
      <c r="AH1406" s="126">
        <f>AF1406/VLOOKUP($S1406,'CP$'!$B$5:$D$74,2,FALSE)</f>
        <v/>
      </c>
      <c r="AI1406" s="126">
        <f>AG1406/VLOOKUP($S1406,'CP$'!$B$5:$D$74,2,FALSE)</f>
        <v/>
      </c>
      <c r="AJ1406" s="52" t="n"/>
      <c r="AK1406" s="127" t="inlineStr">
        <is>
          <t>Sales Variable</t>
        </is>
      </c>
      <c r="AL1406" s="218" t="n"/>
      <c r="AM1406" s="129" t="n"/>
      <c r="AN1406" s="121" t="n"/>
      <c r="AO1406" s="130" t="n"/>
      <c r="AP1406" s="131">
        <f>IFERROR(AO1406/AM1406,"")</f>
        <v/>
      </c>
      <c r="AQ1406" s="219">
        <f>AO1406*CC1406</f>
        <v/>
      </c>
      <c r="AR1406" s="219" t="n"/>
      <c r="AS1406" s="220">
        <f>AQ1406-AR1406</f>
        <v/>
      </c>
      <c r="AT1406" s="217">
        <f>AS1406/VLOOKUP($T1406,'USD Converstion'!$C$7:$D$174,2,FALSE)</f>
        <v/>
      </c>
      <c r="AU1406" s="52" t="n"/>
      <c r="AV1406" s="221" t="n"/>
      <c r="AW1406" s="222" t="n"/>
      <c r="AX1406" s="222" t="n"/>
      <c r="AY1406" s="223" t="n"/>
      <c r="AZ1406" s="52" t="n"/>
      <c r="BA1406" s="137" t="n"/>
      <c r="BB1406" s="138" t="inlineStr">
        <is>
          <t xml:space="preserve"> </t>
        </is>
      </c>
      <c r="BC1406" s="52" t="n"/>
      <c r="BD1406" s="219" t="n">
        <v>156000</v>
      </c>
      <c r="BE1406" s="219" t="n">
        <v>32000</v>
      </c>
      <c r="BF1406" s="219" t="n"/>
      <c r="BG1406" s="120">
        <f>BF1406+BE1406+BD1406</f>
        <v/>
      </c>
      <c r="BH1406" s="217">
        <f>IF(LOWER(T1406)="ILS",12,1)*BG1406/VLOOKUP($T1406,CPC_USDConversion_xlTbl[[Currency2]:[Units/1 USD]],2,FALSE)</f>
        <v/>
      </c>
      <c r="BI1406" s="224">
        <f>BH1406/VLOOKUP($S1406,'CP$'!$B$5:$D$74,2,FALSE)</f>
        <v/>
      </c>
      <c r="BJ1406" s="140" t="n">
        <v>170000</v>
      </c>
      <c r="BK1406" s="140" t="n">
        <v>240000</v>
      </c>
      <c r="BL1406" s="141">
        <f>IFERROR(U1406/X1406,"")</f>
        <v/>
      </c>
      <c r="BM1406" s="141">
        <f>IFERROR(V1406/X1406,"")</f>
        <v/>
      </c>
      <c r="BN1406" s="141">
        <f>IFERROR(W1406/X1406,"")</f>
        <v/>
      </c>
      <c r="BO1406" s="141">
        <f>IFERROR(AA1406/AD1406,"")</f>
        <v/>
      </c>
      <c r="BP1406" s="141">
        <f>IFERROR(AB1406/AD1406,"")</f>
        <v/>
      </c>
      <c r="BQ1406" s="141">
        <f>IFERROR(AC1406/AD1406,"")</f>
        <v/>
      </c>
      <c r="BR1406" s="119" t="n">
        <v>2</v>
      </c>
      <c r="BS1406" s="119" t="n">
        <v>3</v>
      </c>
      <c r="BT1406" s="119" t="n">
        <v>1</v>
      </c>
      <c r="BU1406" s="119" t="n"/>
      <c r="BV1406" s="119" t="n"/>
      <c r="BW1406" s="119" t="n"/>
      <c r="BX1406" s="119" t="n"/>
      <c r="BY1406" s="119" t="n"/>
      <c r="BZ1406" s="119" t="inlineStr">
        <is>
          <t>Employee</t>
        </is>
      </c>
      <c r="CA1406" s="142" t="inlineStr">
        <is>
          <t>E41P</t>
        </is>
      </c>
      <c r="CB1406" s="131" t="n">
        <v>1</v>
      </c>
      <c r="CC1406" s="143">
        <f>IF(P1406&gt;1,1,P1406)*CB1406</f>
        <v/>
      </c>
      <c r="CD1406" s="143" t="n"/>
      <c r="CE1406" s="222" t="n"/>
      <c r="CF1406" s="86" t="n"/>
      <c r="CG1406" s="219" t="n">
        <v>185565.8536585366</v>
      </c>
      <c r="CH1406" s="217">
        <f>IF(LOWER(T1406)="ILS",12,1)*CG1406/VLOOKUP($T1406,CPC_USDConversion_xlTbl[[Currency2]:[Units/1 USD]],2,FALSE)</f>
        <v/>
      </c>
      <c r="CI1406" s="225">
        <f>AF1406</f>
        <v/>
      </c>
      <c r="CJ1406" s="225">
        <f>IFERROR(CI1406-CH1406,"")</f>
        <v/>
      </c>
      <c r="CK1406" s="140">
        <f>ROUND(AN1406*CC1406,-2)</f>
        <v/>
      </c>
      <c r="CL1406" s="217">
        <f>CK1406/VLOOKUP($T1406,'USD Converstion'!$C$7:$D$174,2,FALSE)</f>
        <v/>
      </c>
      <c r="CM1406" s="145">
        <f>IF(AD1406&gt;X1406,1,0)</f>
        <v/>
      </c>
      <c r="CN1406" s="225">
        <f>IF(CM1406&gt;0,AG1406,0)</f>
        <v/>
      </c>
      <c r="CO1406" s="225">
        <f>IF(CM1406=0,0,AF1406)</f>
        <v/>
      </c>
      <c r="CP1406" s="146" t="n">
        <v>0</v>
      </c>
      <c r="CQ1406" s="147" t="inlineStr">
        <is>
          <t>Regular</t>
        </is>
      </c>
      <c r="CR1406" s="225">
        <f>AM1406/VLOOKUP(T1406,'USD Converstion'!$C$7:$D$174,2,FALSE)</f>
        <v/>
      </c>
      <c r="CS1406" s="226">
        <f>AT1406</f>
        <v/>
      </c>
      <c r="CT1406" s="222" t="n">
        <v>0</v>
      </c>
      <c r="CU1406" s="227" t="n"/>
      <c r="CV1406" s="145">
        <f>IF(AX1406&gt;0,1,0)</f>
        <v/>
      </c>
      <c r="CW1406" s="145">
        <f>IF(AY1406&gt;0,1,0)</f>
        <v/>
      </c>
      <c r="CX1406" s="52" t="n">
        <v>0</v>
      </c>
      <c r="DM1406">
        <f>IF(LOWER(T1406)="ILS",12,1)*Y1406/VLOOKUP($T1406,CPC_USDConversion_xlTbl[[Currency2]:[Units/1 USD]],2,FALSE)</f>
        <v/>
      </c>
    </row>
    <row r="1407">
      <c r="B1407" s="113" t="n">
        <v>109079</v>
      </c>
      <c r="C1407" s="113" t="n">
        <v>41436</v>
      </c>
      <c r="D1407" s="113" t="n">
        <v>102225</v>
      </c>
      <c r="E1407" s="114" t="inlineStr">
        <is>
          <t>Shmaya Krinsky</t>
        </is>
      </c>
      <c r="F1407" s="152" t="inlineStr">
        <is>
          <t>Territory Account Manager</t>
        </is>
      </c>
      <c r="G1407" s="113" t="inlineStr">
        <is>
          <t>ANZ Major Accounts Southern Area</t>
        </is>
      </c>
      <c r="H1407" s="113" t="inlineStr">
        <is>
          <t>Timothy Bessant</t>
        </is>
      </c>
      <c r="I1407" s="113" t="inlineStr">
        <is>
          <t>Ian Raper</t>
        </is>
      </c>
      <c r="J1407" s="114" t="inlineStr">
        <is>
          <t>Sharat Sinha</t>
        </is>
      </c>
      <c r="K1407" s="114" t="inlineStr">
        <is>
          <t>Sharat Sinha</t>
        </is>
      </c>
      <c r="L1407" s="113" t="inlineStr">
        <is>
          <t>APAC Sales</t>
        </is>
      </c>
      <c r="M1407" s="115" t="n">
        <v>1</v>
      </c>
      <c r="N1407" s="151">
        <f>LEFT(CA1407,3)</f>
        <v/>
      </c>
      <c r="O1407" s="216" t="n">
        <v>43023</v>
      </c>
      <c r="P1407" s="118">
        <f>($D$5-O1407)/365</f>
        <v/>
      </c>
      <c r="Q1407" s="119">
        <f>Q1407</f>
        <v/>
      </c>
      <c r="R1407" s="52" t="n"/>
      <c r="S1407" s="120" t="inlineStr">
        <is>
          <t>Australia</t>
        </is>
      </c>
      <c r="T1407" s="120" t="inlineStr">
        <is>
          <t>AUD</t>
        </is>
      </c>
      <c r="U1407" s="120" t="n">
        <v>114500</v>
      </c>
      <c r="V1407" s="120" t="n">
        <v>51209.0909090909</v>
      </c>
      <c r="W1407" s="120" t="n"/>
      <c r="X1407" s="120">
        <f>W1407+V1407+U1407</f>
        <v/>
      </c>
      <c r="Y1407" s="121" t="n"/>
      <c r="Z1407" s="121" t="n"/>
      <c r="AA1407" s="122" t="n"/>
      <c r="AB1407" s="122" t="n"/>
      <c r="AC1407" s="122" t="n"/>
      <c r="AD1407" s="123">
        <f>AC1407+AB1407+AA1407</f>
        <v/>
      </c>
      <c r="AE1407" s="124">
        <f>IFERROR(AD1407/X1407-1,"")</f>
        <v/>
      </c>
      <c r="AF1407" s="217">
        <f>IF(LOWER(T1407)="ILS",12,1)*X1407/VLOOKUP($T1407,CPC_USDConversion_xlTbl[[Currency2]:[Units/1 USD]],2,FALSE)</f>
        <v/>
      </c>
      <c r="AG1407" s="217">
        <f>IF(LOWER(T1407)="ILS",12,1)*AD1407/VLOOKUP($T1407,CPC_USDConversion_xlTbl[[Currency2]:[Units/1 USD]],2,FALSE)</f>
        <v/>
      </c>
      <c r="AH1407" s="126">
        <f>AF1407/VLOOKUP($S1407,'CP$'!$B$5:$D$74,2,FALSE)</f>
        <v/>
      </c>
      <c r="AI1407" s="126">
        <f>AG1407/VLOOKUP($S1407,'CP$'!$B$5:$D$74,2,FALSE)</f>
        <v/>
      </c>
      <c r="AJ1407" s="52" t="n"/>
      <c r="AK1407" s="127" t="inlineStr">
        <is>
          <t>Sales Variable</t>
        </is>
      </c>
      <c r="AL1407" s="218" t="n"/>
      <c r="AM1407" s="129" t="n"/>
      <c r="AN1407" s="121" t="n"/>
      <c r="AO1407" s="130" t="n"/>
      <c r="AP1407" s="131">
        <f>IFERROR(AO1407/AM1407,"")</f>
        <v/>
      </c>
      <c r="AQ1407" s="219">
        <f>AO1407*CC1407</f>
        <v/>
      </c>
      <c r="AR1407" s="219" t="n"/>
      <c r="AS1407" s="220">
        <f>AQ1407-AR1407</f>
        <v/>
      </c>
      <c r="AT1407" s="217">
        <f>AS1407/VLOOKUP($T1407,'USD Converstion'!$C$7:$D$174,2,FALSE)</f>
        <v/>
      </c>
      <c r="AU1407" s="52" t="n"/>
      <c r="AV1407" s="221" t="n"/>
      <c r="AW1407" s="222" t="n"/>
      <c r="AX1407" s="222" t="n"/>
      <c r="AY1407" s="223" t="n"/>
      <c r="AZ1407" s="52" t="n"/>
      <c r="BA1407" s="137" t="n"/>
      <c r="BB1407" s="138" t="inlineStr">
        <is>
          <t xml:space="preserve"> </t>
        </is>
      </c>
      <c r="BC1407" s="52" t="n"/>
      <c r="BD1407" s="219" t="n">
        <v>70000</v>
      </c>
      <c r="BE1407" s="219" t="n">
        <v>30000</v>
      </c>
      <c r="BF1407" s="219" t="n"/>
      <c r="BG1407" s="120">
        <f>BF1407+BE1407+BD1407</f>
        <v/>
      </c>
      <c r="BH1407" s="217">
        <f>IF(LOWER(T1407)="ILS",12,1)*BG1407/VLOOKUP($T1407,CPC_USDConversion_xlTbl[[Currency2]:[Units/1 USD]],2,FALSE)</f>
        <v/>
      </c>
      <c r="BI1407" s="224">
        <f>BH1407/VLOOKUP($S1407,'CP$'!$B$5:$D$74,2,FALSE)</f>
        <v/>
      </c>
      <c r="BJ1407" s="140" t="n">
        <v>140000</v>
      </c>
      <c r="BK1407" s="140" t="n">
        <v>250000</v>
      </c>
      <c r="BL1407" s="141">
        <f>IFERROR(U1407/X1407,"")</f>
        <v/>
      </c>
      <c r="BM1407" s="141">
        <f>IFERROR(V1407/X1407,"")</f>
        <v/>
      </c>
      <c r="BN1407" s="141">
        <f>IFERROR(W1407/X1407,"")</f>
        <v/>
      </c>
      <c r="BO1407" s="141">
        <f>IFERROR(AA1407/AD1407,"")</f>
        <v/>
      </c>
      <c r="BP1407" s="141">
        <f>IFERROR(AB1407/AD1407,"")</f>
        <v/>
      </c>
      <c r="BQ1407" s="141">
        <f>IFERROR(AC1407/AD1407,"")</f>
        <v/>
      </c>
      <c r="BR1407" s="119" t="n">
        <v>3</v>
      </c>
      <c r="BS1407" s="119" t="n">
        <v>2</v>
      </c>
      <c r="BT1407" s="119" t="n">
        <v>1</v>
      </c>
      <c r="BU1407" s="119" t="n"/>
      <c r="BV1407" s="119" t="n"/>
      <c r="BW1407" s="119" t="n"/>
      <c r="BX1407" s="119" t="n"/>
      <c r="BY1407" s="119" t="n"/>
      <c r="BZ1407" s="119" t="inlineStr">
        <is>
          <t>Employee</t>
        </is>
      </c>
      <c r="CA1407" s="142" t="inlineStr">
        <is>
          <t>S51P</t>
        </is>
      </c>
      <c r="CB1407" s="131" t="n">
        <v>1</v>
      </c>
      <c r="CC1407" s="143">
        <f>IF(P1407&gt;1,1,P1407)*CB1407</f>
        <v/>
      </c>
      <c r="CD1407" s="143" t="n"/>
      <c r="CE1407" s="222" t="n"/>
      <c r="CF1407" s="86" t="n"/>
      <c r="CG1407" s="219" t="n">
        <v>136785.3658536586</v>
      </c>
      <c r="CH1407" s="217">
        <f>IF(LOWER(T1407)="ILS",12,1)*CG1407/VLOOKUP($T1407,CPC_USDConversion_xlTbl[[Currency2]:[Units/1 USD]],2,FALSE)</f>
        <v/>
      </c>
      <c r="CI1407" s="225">
        <f>AF1407</f>
        <v/>
      </c>
      <c r="CJ1407" s="225">
        <f>IFERROR(CI1407-CH1407,"")</f>
        <v/>
      </c>
      <c r="CK1407" s="140">
        <f>ROUND(AN1407*CC1407,-2)</f>
        <v/>
      </c>
      <c r="CL1407" s="217">
        <f>CK1407/VLOOKUP($T1407,'USD Converstion'!$C$7:$D$174,2,FALSE)</f>
        <v/>
      </c>
      <c r="CM1407" s="145">
        <f>IF(AD1407&gt;X1407,1,0)</f>
        <v/>
      </c>
      <c r="CN1407" s="225">
        <f>IF(CM1407&gt;0,AG1407,0)</f>
        <v/>
      </c>
      <c r="CO1407" s="225">
        <f>IF(CM1407=0,0,AF1407)</f>
        <v/>
      </c>
      <c r="CP1407" s="146" t="n">
        <v>0</v>
      </c>
      <c r="CQ1407" s="147" t="inlineStr">
        <is>
          <t>Regular</t>
        </is>
      </c>
      <c r="CR1407" s="225">
        <f>AM1407/VLOOKUP(T1407,'USD Converstion'!$C$7:$D$174,2,FALSE)</f>
        <v/>
      </c>
      <c r="CS1407" s="226">
        <f>AT1407</f>
        <v/>
      </c>
      <c r="CT1407" s="222" t="n">
        <v>0</v>
      </c>
      <c r="CU1407" s="227" t="n"/>
      <c r="CV1407" s="145">
        <f>IF(AX1407&gt;0,1,0)</f>
        <v/>
      </c>
      <c r="CW1407" s="145">
        <f>IF(AY1407&gt;0,1,0)</f>
        <v/>
      </c>
      <c r="CX1407" s="52" t="n">
        <v>0</v>
      </c>
      <c r="DM1407">
        <f>IF(LOWER(T1407)="ILS",12,1)*Y1407/VLOOKUP($T1407,CPC_USDConversion_xlTbl[[Currency2]:[Units/1 USD]],2,FALSE)</f>
        <v/>
      </c>
    </row>
    <row r="1408">
      <c r="B1408" s="113" t="n">
        <v>100593</v>
      </c>
      <c r="C1408" s="113" t="n">
        <v>29396</v>
      </c>
      <c r="D1408" s="113" t="n">
        <v>108427</v>
      </c>
      <c r="E1408" s="114" t="inlineStr">
        <is>
          <t>Kei Nakanomori</t>
        </is>
      </c>
      <c r="F1408" s="152" t="inlineStr">
        <is>
          <t xml:space="preserve">Technical Support Engineer (T3) </t>
        </is>
      </c>
      <c r="G1408" s="113" t="inlineStr">
        <is>
          <t>APAC TAC</t>
        </is>
      </c>
      <c r="H1408" s="113" t="inlineStr">
        <is>
          <t>Amit Lewenhoff</t>
        </is>
      </c>
      <c r="I1408" s="113" t="inlineStr">
        <is>
          <t>Amit Lewenhoff</t>
        </is>
      </c>
      <c r="J1408" s="114" t="inlineStr">
        <is>
          <t>Sharon Elmashaly</t>
        </is>
      </c>
      <c r="K1408" s="114" t="inlineStr">
        <is>
          <t>Sharon Elmashaly</t>
        </is>
      </c>
      <c r="L1408" s="113" t="inlineStr">
        <is>
          <t>TAC</t>
        </is>
      </c>
      <c r="M1408" s="115" t="n">
        <v>1</v>
      </c>
      <c r="N1408" s="151">
        <f>LEFT(CA1408,3)</f>
        <v/>
      </c>
      <c r="O1408" s="216" t="n">
        <v>41869</v>
      </c>
      <c r="P1408" s="118">
        <f>($D$5-O1408)/365</f>
        <v/>
      </c>
      <c r="Q1408" s="119">
        <f>Q1408</f>
        <v/>
      </c>
      <c r="R1408" s="52" t="n"/>
      <c r="S1408" s="120" t="inlineStr">
        <is>
          <t>Japan</t>
        </is>
      </c>
      <c r="T1408" s="120" t="inlineStr">
        <is>
          <t>JPY</t>
        </is>
      </c>
      <c r="U1408" s="120" t="n">
        <v>11384500</v>
      </c>
      <c r="V1408" s="120" t="n"/>
      <c r="W1408" s="120" t="n">
        <v>780500</v>
      </c>
      <c r="X1408" s="120">
        <f>W1408+V1408+U1408</f>
        <v/>
      </c>
      <c r="Y1408" s="121" t="n"/>
      <c r="Z1408" s="121" t="n"/>
      <c r="AA1408" s="122" t="n"/>
      <c r="AB1408" s="122" t="n"/>
      <c r="AC1408" s="122" t="n"/>
      <c r="AD1408" s="123">
        <f>AC1408+AB1408+AA1408</f>
        <v/>
      </c>
      <c r="AE1408" s="124">
        <f>IFERROR(AD1408/X1408-1,"")</f>
        <v/>
      </c>
      <c r="AF1408" s="217">
        <f>IF(LOWER(T1408)="ILS",12,1)*X1408/VLOOKUP($T1408,CPC_USDConversion_xlTbl[[Currency2]:[Units/1 USD]],2,FALSE)</f>
        <v/>
      </c>
      <c r="AG1408" s="217">
        <f>IF(LOWER(T1408)="ILS",12,1)*AD1408/VLOOKUP($T1408,CPC_USDConversion_xlTbl[[Currency2]:[Units/1 USD]],2,FALSE)</f>
        <v/>
      </c>
      <c r="AH1408" s="126">
        <f>AF1408/VLOOKUP($S1408,'CP$'!$B$5:$D$74,2,FALSE)</f>
        <v/>
      </c>
      <c r="AI1408" s="126">
        <f>AG1408/VLOOKUP($S1408,'CP$'!$B$5:$D$74,2,FALSE)</f>
        <v/>
      </c>
      <c r="AJ1408" s="52" t="n"/>
      <c r="AK1408" s="127" t="inlineStr">
        <is>
          <t>Target Bonus</t>
        </is>
      </c>
      <c r="AL1408" s="218" t="n">
        <v>300000</v>
      </c>
      <c r="AM1408" s="129" t="n">
        <v>819000</v>
      </c>
      <c r="AN1408" s="121" t="n"/>
      <c r="AO1408" s="130" t="n"/>
      <c r="AP1408" s="131">
        <f>IFERROR(AO1408/AM1408,"")</f>
        <v/>
      </c>
      <c r="AQ1408" s="219">
        <f>AO1408*CC1408</f>
        <v/>
      </c>
      <c r="AR1408" s="219" t="n"/>
      <c r="AS1408" s="220">
        <f>AQ1408-AR1408</f>
        <v/>
      </c>
      <c r="AT1408" s="217">
        <f>AS1408/VLOOKUP($T1408,'USD Converstion'!$C$7:$D$174,2,FALSE)</f>
        <v/>
      </c>
      <c r="AU1408" s="52" t="n"/>
      <c r="AV1408" s="221" t="n">
        <v>43223</v>
      </c>
      <c r="AW1408" s="222" t="n">
        <v>15650.01941747573</v>
      </c>
      <c r="AX1408" s="222" t="n"/>
      <c r="AY1408" s="223" t="n"/>
      <c r="AZ1408" s="52" t="n"/>
      <c r="BA1408" s="137" t="n"/>
      <c r="BB1408" s="138" t="inlineStr">
        <is>
          <t xml:space="preserve"> </t>
        </is>
      </c>
      <c r="BC1408" s="52" t="n"/>
      <c r="BD1408" s="219" t="n">
        <v>9100000</v>
      </c>
      <c r="BE1408" s="219" t="n"/>
      <c r="BF1408" s="219" t="n">
        <v>819000</v>
      </c>
      <c r="BG1408" s="120">
        <f>BF1408+BE1408+BD1408</f>
        <v/>
      </c>
      <c r="BH1408" s="217">
        <f>IF(LOWER(T1408)="ILS",12,1)*BG1408/VLOOKUP($T1408,CPC_USDConversion_xlTbl[[Currency2]:[Units/1 USD]],2,FALSE)</f>
        <v/>
      </c>
      <c r="BI1408" s="224">
        <f>BH1408/VLOOKUP($S1408,'CP$'!$B$5:$D$74,2,FALSE)</f>
        <v/>
      </c>
      <c r="BJ1408" s="140" t="n">
        <v>9000000</v>
      </c>
      <c r="BK1408" s="140" t="n">
        <v>14000000</v>
      </c>
      <c r="BL1408" s="141">
        <f>IFERROR(U1408/X1408,"")</f>
        <v/>
      </c>
      <c r="BM1408" s="141">
        <f>IFERROR(V1408/X1408,"")</f>
        <v/>
      </c>
      <c r="BN1408" s="141">
        <f>IFERROR(W1408/X1408,"")</f>
        <v/>
      </c>
      <c r="BO1408" s="141">
        <f>IFERROR(AA1408/AD1408,"")</f>
        <v/>
      </c>
      <c r="BP1408" s="141">
        <f>IFERROR(AB1408/AD1408,"")</f>
        <v/>
      </c>
      <c r="BQ1408" s="141">
        <f>IFERROR(AC1408/AD1408,"")</f>
        <v/>
      </c>
      <c r="BR1408" s="119" t="n">
        <v>2</v>
      </c>
      <c r="BS1408" s="119" t="n">
        <v>2</v>
      </c>
      <c r="BT1408" s="119" t="n">
        <v>1</v>
      </c>
      <c r="BU1408" s="119" t="n"/>
      <c r="BV1408" s="119" t="n"/>
      <c r="BW1408" s="119" t="n"/>
      <c r="BX1408" s="119" t="n"/>
      <c r="BY1408" s="119" t="n"/>
      <c r="BZ1408" s="119" t="inlineStr">
        <is>
          <t>Employee</t>
        </is>
      </c>
      <c r="CA1408" s="142" t="inlineStr">
        <is>
          <t>T41P</t>
        </is>
      </c>
      <c r="CB1408" s="131" t="n">
        <v>1</v>
      </c>
      <c r="CC1408" s="143">
        <f>IF(P1408&gt;1,1,P1408)*CB1408</f>
        <v/>
      </c>
      <c r="CD1408" s="143" t="n"/>
      <c r="CE1408" s="222" t="n">
        <v>9697.32</v>
      </c>
      <c r="CF1408" s="86" t="n"/>
      <c r="CG1408" s="219" t="n">
        <v>9677273.170731708</v>
      </c>
      <c r="CH1408" s="217">
        <f>IF(LOWER(T1408)="ILS",12,1)*CG1408/VLOOKUP($T1408,CPC_USDConversion_xlTbl[[Currency2]:[Units/1 USD]],2,FALSE)</f>
        <v/>
      </c>
      <c r="CI1408" s="225">
        <f>AF1408</f>
        <v/>
      </c>
      <c r="CJ1408" s="225">
        <f>IFERROR(CI1408-CH1408,"")</f>
        <v/>
      </c>
      <c r="CK1408" s="140">
        <f>ROUND(AN1408*CC1408,-2)</f>
        <v/>
      </c>
      <c r="CL1408" s="217">
        <f>CK1408/VLOOKUP($T1408,'USD Converstion'!$C$7:$D$174,2,FALSE)</f>
        <v/>
      </c>
      <c r="CM1408" s="145">
        <f>IF(AD1408&gt;X1408,1,0)</f>
        <v/>
      </c>
      <c r="CN1408" s="225">
        <f>IF(CM1408&gt;0,AG1408,0)</f>
        <v/>
      </c>
      <c r="CO1408" s="225">
        <f>IF(CM1408=0,0,AF1408)</f>
        <v/>
      </c>
      <c r="CP1408" s="146" t="n">
        <v>0</v>
      </c>
      <c r="CQ1408" s="147" t="inlineStr">
        <is>
          <t>Regular</t>
        </is>
      </c>
      <c r="CR1408" s="225">
        <f>AM1408/VLOOKUP(T1408,'USD Converstion'!$C$7:$D$174,2,FALSE)</f>
        <v/>
      </c>
      <c r="CS1408" s="226">
        <f>AT1408</f>
        <v/>
      </c>
      <c r="CT1408" s="222" t="n">
        <v>0</v>
      </c>
      <c r="CU1408" s="227" t="n"/>
      <c r="CV1408" s="145">
        <f>IF(AX1408&gt;0,1,0)</f>
        <v/>
      </c>
      <c r="CW1408" s="145">
        <f>IF(AY1408&gt;0,1,0)</f>
        <v/>
      </c>
      <c r="CX1408" s="52" t="n">
        <v>0</v>
      </c>
      <c r="DM1408">
        <f>IF(LOWER(T1408)="ILS",12,1)*Y1408/VLOOKUP($T1408,CPC_USDConversion_xlTbl[[Currency2]:[Units/1 USD]],2,FALSE)</f>
        <v/>
      </c>
    </row>
    <row r="1409">
      <c r="B1409" s="113" t="n">
        <v>112160</v>
      </c>
      <c r="C1409" s="113" t="n">
        <v>68138</v>
      </c>
      <c r="D1409" s="113" t="n">
        <v>48527</v>
      </c>
      <c r="E1409" s="114" t="inlineStr">
        <is>
          <t>Rajdeep Singh</t>
        </is>
      </c>
      <c r="F1409" s="152" t="inlineStr">
        <is>
          <t>Technical Support Engineer (T2)</t>
        </is>
      </c>
      <c r="G1409" s="113" t="inlineStr">
        <is>
          <t>TAC India</t>
        </is>
      </c>
      <c r="H1409" s="113" t="inlineStr">
        <is>
          <t>Amita Tiwari</t>
        </is>
      </c>
      <c r="I1409" s="113" t="inlineStr">
        <is>
          <t>Amit Lewenhoff</t>
        </is>
      </c>
      <c r="J1409" s="114" t="inlineStr">
        <is>
          <t>Sharon Elmashaly</t>
        </is>
      </c>
      <c r="K1409" s="114" t="inlineStr">
        <is>
          <t>Sharon Elmashaly</t>
        </is>
      </c>
      <c r="L1409" s="113" t="inlineStr">
        <is>
          <t>TAC</t>
        </is>
      </c>
      <c r="M1409" s="115" t="n">
        <v>1</v>
      </c>
      <c r="N1409" s="151">
        <f>LEFT(CA1409,3)</f>
        <v/>
      </c>
      <c r="O1409" s="216" t="n">
        <v>43313</v>
      </c>
      <c r="P1409" s="118">
        <f>($D$5-O1409)/365</f>
        <v/>
      </c>
      <c r="Q1409" s="119">
        <f>Q1409</f>
        <v/>
      </c>
      <c r="R1409" s="52" t="n"/>
      <c r="S1409" s="120" t="inlineStr">
        <is>
          <t>India</t>
        </is>
      </c>
      <c r="T1409" s="120" t="inlineStr">
        <is>
          <t>INR</t>
        </is>
      </c>
      <c r="U1409" s="120" t="n">
        <v>947000</v>
      </c>
      <c r="V1409" s="120" t="n"/>
      <c r="W1409" s="120" t="n"/>
      <c r="X1409" s="120">
        <f>W1409+V1409+U1409</f>
        <v/>
      </c>
      <c r="Y1409" s="121" t="n"/>
      <c r="Z1409" s="121" t="n"/>
      <c r="AA1409" s="122" t="n"/>
      <c r="AB1409" s="122" t="n"/>
      <c r="AC1409" s="122" t="n"/>
      <c r="AD1409" s="123">
        <f>AC1409+AB1409+AA1409</f>
        <v/>
      </c>
      <c r="AE1409" s="124">
        <f>IFERROR(AD1409/X1409-1,"")</f>
        <v/>
      </c>
      <c r="AF1409" s="217">
        <f>IF(LOWER(T1409)="ILS",12,1)*X1409/VLOOKUP($T1409,CPC_USDConversion_xlTbl[[Currency2]:[Units/1 USD]],2,FALSE)</f>
        <v/>
      </c>
      <c r="AG1409" s="217">
        <f>IF(LOWER(T1409)="ILS",12,1)*AD1409/VLOOKUP($T1409,CPC_USDConversion_xlTbl[[Currency2]:[Units/1 USD]],2,FALSE)</f>
        <v/>
      </c>
      <c r="AH1409" s="126">
        <f>AF1409/VLOOKUP($S1409,'CP$'!$B$5:$D$74,2,FALSE)</f>
        <v/>
      </c>
      <c r="AI1409" s="126">
        <f>AG1409/VLOOKUP($S1409,'CP$'!$B$5:$D$74,2,FALSE)</f>
        <v/>
      </c>
      <c r="AJ1409" s="52" t="n"/>
      <c r="AK1409" s="127" t="inlineStr">
        <is>
          <t>Regular</t>
        </is>
      </c>
      <c r="AL1409" s="218" t="n">
        <v>55000</v>
      </c>
      <c r="AM1409" s="129" t="n"/>
      <c r="AN1409" s="121" t="n"/>
      <c r="AO1409" s="130" t="n"/>
      <c r="AP1409" s="131">
        <f>IFERROR(AO1409/AM1409,"")</f>
        <v/>
      </c>
      <c r="AQ1409" s="219">
        <f>AO1409*CC1409</f>
        <v/>
      </c>
      <c r="AR1409" s="219" t="n"/>
      <c r="AS1409" s="220">
        <f>AQ1409-AR1409</f>
        <v/>
      </c>
      <c r="AT1409" s="217">
        <f>AS1409/VLOOKUP($T1409,'USD Converstion'!$C$7:$D$174,2,FALSE)</f>
        <v/>
      </c>
      <c r="AU1409" s="52" t="n"/>
      <c r="AV1409" s="221" t="n"/>
      <c r="AW1409" s="222" t="n"/>
      <c r="AX1409" s="222" t="n"/>
      <c r="AY1409" s="223" t="n"/>
      <c r="AZ1409" s="52" t="n"/>
      <c r="BA1409" s="137" t="inlineStr">
        <is>
          <t>June, 2020 - Organization change from Team:Mouize Younus - TAC India - Weekend Team to Team:Rishiraj Dave - Weekend Night</t>
        </is>
      </c>
      <c r="BB1409" s="138" t="inlineStr">
        <is>
          <t xml:space="preserve"> </t>
        </is>
      </c>
      <c r="BC1409" s="52" t="n"/>
      <c r="BD1409" s="219" t="n">
        <v>690000</v>
      </c>
      <c r="BE1409" s="219" t="n"/>
      <c r="BF1409" s="219" t="n"/>
      <c r="BG1409" s="120">
        <f>BF1409+BE1409+BD1409</f>
        <v/>
      </c>
      <c r="BH1409" s="217">
        <f>IF(LOWER(T1409)="ILS",12,1)*BG1409/VLOOKUP($T1409,CPC_USDConversion_xlTbl[[Currency2]:[Units/1 USD]],2,FALSE)</f>
        <v/>
      </c>
      <c r="BI1409" s="224">
        <f>BH1409/VLOOKUP($S1409,'CP$'!$B$5:$D$74,2,FALSE)</f>
        <v/>
      </c>
      <c r="BJ1409" s="140" t="n">
        <v>500000</v>
      </c>
      <c r="BK1409" s="140" t="n">
        <v>950000</v>
      </c>
      <c r="BL1409" s="141">
        <f>IFERROR(U1409/X1409,"")</f>
        <v/>
      </c>
      <c r="BM1409" s="141">
        <f>IFERROR(V1409/X1409,"")</f>
        <v/>
      </c>
      <c r="BN1409" s="141">
        <f>IFERROR(W1409/X1409,"")</f>
        <v/>
      </c>
      <c r="BO1409" s="141">
        <f>IFERROR(AA1409/AD1409,"")</f>
        <v/>
      </c>
      <c r="BP1409" s="141">
        <f>IFERROR(AB1409/AD1409,"")</f>
        <v/>
      </c>
      <c r="BQ1409" s="141">
        <f>IFERROR(AC1409/AD1409,"")</f>
        <v/>
      </c>
      <c r="BR1409" s="119" t="n">
        <v>2</v>
      </c>
      <c r="BS1409" s="119" t="n">
        <v>3</v>
      </c>
      <c r="BT1409" s="119" t="n">
        <v>1</v>
      </c>
      <c r="BU1409" s="119" t="n"/>
      <c r="BV1409" s="119" t="n"/>
      <c r="BW1409" s="119" t="n"/>
      <c r="BX1409" s="119" t="n"/>
      <c r="BY1409" s="119" t="n"/>
      <c r="BZ1409" s="119" t="inlineStr">
        <is>
          <t>Employee</t>
        </is>
      </c>
      <c r="CA1409" s="142" t="inlineStr">
        <is>
          <t>T61P</t>
        </is>
      </c>
      <c r="CB1409" s="131" t="n">
        <v>1</v>
      </c>
      <c r="CC1409" s="143">
        <f>IF(P1409&gt;1,1,P1409)*CB1409</f>
        <v/>
      </c>
      <c r="CD1409" s="143" t="n"/>
      <c r="CE1409" s="222" t="n"/>
      <c r="CF1409" s="86" t="n"/>
      <c r="CG1409" s="219" t="n">
        <v>731907.3170731708</v>
      </c>
      <c r="CH1409" s="217">
        <f>IF(LOWER(T1409)="ILS",12,1)*CG1409/VLOOKUP($T1409,CPC_USDConversion_xlTbl[[Currency2]:[Units/1 USD]],2,FALSE)</f>
        <v/>
      </c>
      <c r="CI1409" s="225">
        <f>AF1409</f>
        <v/>
      </c>
      <c r="CJ1409" s="225">
        <f>IFERROR(CI1409-CH1409,"")</f>
        <v/>
      </c>
      <c r="CK1409" s="140">
        <f>ROUND(AN1409*CC1409,-2)</f>
        <v/>
      </c>
      <c r="CL1409" s="217">
        <f>CK1409/VLOOKUP($T1409,'USD Converstion'!$C$7:$D$174,2,FALSE)</f>
        <v/>
      </c>
      <c r="CM1409" s="145">
        <f>IF(AD1409&gt;X1409,1,0)</f>
        <v/>
      </c>
      <c r="CN1409" s="225">
        <f>IF(CM1409&gt;0,AG1409,0)</f>
        <v/>
      </c>
      <c r="CO1409" s="225">
        <f>IF(CM1409=0,0,AF1409)</f>
        <v/>
      </c>
      <c r="CP1409" s="146" t="n">
        <v>0</v>
      </c>
      <c r="CQ1409" s="147" t="inlineStr">
        <is>
          <t>Regular</t>
        </is>
      </c>
      <c r="CR1409" s="225">
        <f>AM1409/VLOOKUP(T1409,'USD Converstion'!$C$7:$D$174,2,FALSE)</f>
        <v/>
      </c>
      <c r="CS1409" s="226">
        <f>AT1409</f>
        <v/>
      </c>
      <c r="CT1409" s="222" t="n">
        <v>0</v>
      </c>
      <c r="CU1409" s="227" t="n"/>
      <c r="CV1409" s="145">
        <f>IF(AX1409&gt;0,1,0)</f>
        <v/>
      </c>
      <c r="CW1409" s="145">
        <f>IF(AY1409&gt;0,1,0)</f>
        <v/>
      </c>
      <c r="CX1409" s="52" t="n">
        <v>0</v>
      </c>
      <c r="DM1409">
        <f>IF(LOWER(T1409)="ILS",12,1)*Y1409/VLOOKUP($T1409,CPC_USDConversion_xlTbl[[Currency2]:[Units/1 USD]],2,FALSE)</f>
        <v/>
      </c>
    </row>
  </sheetData>
  <autoFilter ref="B11:DM1409"/>
  <mergeCells count="9">
    <mergeCell ref="BR9:BU9"/>
    <mergeCell ref="BV9:BY9"/>
    <mergeCell ref="BZ9:CE9"/>
    <mergeCell ref="B9:Q9"/>
    <mergeCell ref="S9:AI9"/>
    <mergeCell ref="AK9:AT9"/>
    <mergeCell ref="AV9:AY9"/>
    <mergeCell ref="BA9:BB9"/>
    <mergeCell ref="BD9:BQ9"/>
  </mergeCells>
  <pageMargins left="0.7" right="0.7" top="0.75" bottom="0.75" header="0.3" footer="0.3"/>
  <pageSetup orientation="portrait" paperSize="9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Eyal Sarid</dc:creator>
  <dcterms:created xsi:type="dcterms:W3CDTF">2021-02-24T18:01:57Z</dcterms:created>
  <dcterms:modified xsi:type="dcterms:W3CDTF">2021-12-27T03:57:53Z</dcterms:modified>
  <cp:lastModifiedBy>סרגיי גורכובר</cp:lastModifiedBy>
</cp:coreProperties>
</file>